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 codeName="{AE6600E7-7A62-396C-DE95-9942FA9DD81E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LAH Rate Review\Health\Filing Documentation\ACA\2024 PY\PY24.Final.Guidance.Documents\"/>
    </mc:Choice>
  </mc:AlternateContent>
  <xr:revisionPtr revIDLastSave="0" documentId="13_ncr:1_{4EC4AF1F-4519-4DAE-B0C5-92B7C8EFA9B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 Data" sheetId="1" r:id="rId1"/>
    <sheet name="I.b. Manual Data" sheetId="2" r:id="rId2"/>
    <sheet name="II.a. Reins Table - Exp" sheetId="9" r:id="rId3"/>
    <sheet name="II.b. Reins Table - Proj" sheetId="10" r:id="rId4"/>
    <sheet name="II Rate Development &amp; Change" sheetId="3" r:id="rId5"/>
    <sheet name="III Plan Rates" sheetId="4" r:id="rId6"/>
    <sheet name="IV A Plan Premiums Individual" sheetId="5" r:id="rId7"/>
    <sheet name="IV B Plan Premiums SG Annual" sheetId="6" r:id="rId8"/>
    <sheet name="IV C Plan Premiums SG Quarterly" sheetId="11" state="hidden" r:id="rId9"/>
    <sheet name="V Consumer Factors" sheetId="7" r:id="rId10"/>
    <sheet name="VI Rate Change Summary" sheetId="12" r:id="rId11"/>
  </sheets>
  <definedNames>
    <definedName name="claims_percentage">'VI Rate Change Summary'!$I$15</definedName>
    <definedName name="explanation">'VI Rate Change Summary'!$B$23</definedName>
    <definedName name="initial_arc">'VI Rate Change Summary'!$B$4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market">'VI Rate Change Summary'!$I$5</definedName>
    <definedName name="max">'VI Rate Change Summary'!$B$7</definedName>
    <definedName name="med_cost_trend">'VI Rate Change Summary'!$D$21</definedName>
    <definedName name="min">'VI Rate Change Summary'!$B$6</definedName>
    <definedName name="premium">'VI Rate Change Summary'!$B$14</definedName>
    <definedName name="Tab2_Adj1_End">'II Rate Development &amp; Change'!$D$12</definedName>
    <definedName name="Tab2_Adj1_Start">'II Rate Development &amp; Change'!$C$12</definedName>
    <definedName name="Tab2_Adj2_End">'II Rate Development &amp; Change'!$L$30</definedName>
    <definedName name="Tab2_Adj2_Start">'II Rate Development &amp; Change'!$J$30</definedName>
    <definedName name="Tab2_Adj3_End">'II Rate Development &amp; Change'!$M$31</definedName>
    <definedName name="Tab2_Adj3_Start">'II Rate Development &amp; Change'!$K$31</definedName>
    <definedName name="Tab2_Adj4_End">'II Rate Development &amp; Change'!$M$34</definedName>
    <definedName name="Tab2_Adj4_Start">'II Rate Development &amp; Change'!$J$34</definedName>
    <definedName name="Tab3_Hide1">'III Plan Rates'!$Z$1</definedName>
    <definedName name="Tab3_Hide2">'III Plan Rates'!$AC$1</definedName>
    <definedName name="Tab3_Unhide1_End">'III Plan Rates'!$AZ$1</definedName>
    <definedName name="Tab3_Unhide1_Start">'III Plan Rates'!$AR$1</definedName>
    <definedName name="Total_Single_Risk_Pool">'II Rate Development &amp; Change'!$N$33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" i="12" l="1"/>
  <c r="I4" i="12"/>
  <c r="I6" i="12"/>
  <c r="I5" i="12"/>
  <c r="BA18" i="4"/>
  <c r="EN18" i="11"/>
  <c r="EN17" i="11"/>
  <c r="EN16" i="11"/>
  <c r="EN15" i="11"/>
  <c r="C28" i="3"/>
  <c r="ET16" i="6"/>
  <c r="ET17" i="6"/>
  <c r="ET18" i="6"/>
  <c r="ET19" i="6"/>
  <c r="ET20" i="6"/>
  <c r="ET21" i="6"/>
  <c r="ET22" i="6"/>
  <c r="ET23" i="6"/>
  <c r="ET24" i="6"/>
  <c r="ET25" i="6"/>
  <c r="ET26" i="6"/>
  <c r="ET27" i="6"/>
  <c r="ET28" i="6"/>
  <c r="ET29" i="6"/>
  <c r="ET30" i="6"/>
  <c r="ET31" i="6"/>
  <c r="ET32" i="6"/>
  <c r="ET33" i="6"/>
  <c r="ET34" i="6"/>
  <c r="ET35" i="6"/>
  <c r="ET36" i="6"/>
  <c r="ET37" i="6"/>
  <c r="ET38" i="6"/>
  <c r="ET39" i="6"/>
  <c r="ET40" i="6"/>
  <c r="ET41" i="6"/>
  <c r="ET42" i="6"/>
  <c r="ET43" i="6"/>
  <c r="ET44" i="6"/>
  <c r="ET45" i="6"/>
  <c r="ET46" i="6"/>
  <c r="ET47" i="6"/>
  <c r="ET48" i="6"/>
  <c r="ET49" i="6"/>
  <c r="ET50" i="6"/>
  <c r="ET51" i="6"/>
  <c r="ET52" i="6"/>
  <c r="ET53" i="6"/>
  <c r="ET54" i="6"/>
  <c r="ET55" i="6"/>
  <c r="ET56" i="6"/>
  <c r="ET57" i="6"/>
  <c r="ET58" i="6"/>
  <c r="ET59" i="6"/>
  <c r="ET60" i="6"/>
  <c r="ET61" i="6"/>
  <c r="ET62" i="6"/>
  <c r="ET63" i="6"/>
  <c r="ET64" i="6"/>
  <c r="ET65" i="6"/>
  <c r="ET66" i="6"/>
  <c r="ET67" i="6"/>
  <c r="ET68" i="6"/>
  <c r="ET69" i="6"/>
  <c r="ET70" i="6"/>
  <c r="ET71" i="6"/>
  <c r="ET72" i="6"/>
  <c r="ET73" i="6"/>
  <c r="ET74" i="6"/>
  <c r="ET75" i="6"/>
  <c r="ET76" i="6"/>
  <c r="ET77" i="6"/>
  <c r="ET78" i="6"/>
  <c r="ET79" i="6"/>
  <c r="ET80" i="6"/>
  <c r="ET81" i="6"/>
  <c r="ET82" i="6"/>
  <c r="ET83" i="6"/>
  <c r="ET84" i="6"/>
  <c r="ET85" i="6"/>
  <c r="ET86" i="6"/>
  <c r="ET87" i="6"/>
  <c r="ET88" i="6"/>
  <c r="ET89" i="6"/>
  <c r="ET90" i="6"/>
  <c r="ET91" i="6"/>
  <c r="ET92" i="6"/>
  <c r="ET93" i="6"/>
  <c r="ET94" i="6"/>
  <c r="ET95" i="6"/>
  <c r="ET96" i="6"/>
  <c r="ET97" i="6"/>
  <c r="ET98" i="6"/>
  <c r="ET99" i="6"/>
  <c r="ET100" i="6"/>
  <c r="ET101" i="6"/>
  <c r="ET102" i="6"/>
  <c r="ET103" i="6"/>
  <c r="ET104" i="6"/>
  <c r="ET105" i="6"/>
  <c r="ET106" i="6"/>
  <c r="ET107" i="6"/>
  <c r="ET108" i="6"/>
  <c r="ET109" i="6"/>
  <c r="ET110" i="6"/>
  <c r="ET111" i="6"/>
  <c r="ET112" i="6"/>
  <c r="ET113" i="6"/>
  <c r="ET114" i="6"/>
  <c r="ET115" i="6"/>
  <c r="ET116" i="6"/>
  <c r="ET117" i="6"/>
  <c r="ET118" i="6"/>
  <c r="ET119" i="6"/>
  <c r="ET120" i="6"/>
  <c r="ET121" i="6"/>
  <c r="ET122" i="6"/>
  <c r="ET123" i="6"/>
  <c r="ET124" i="6"/>
  <c r="ET125" i="6"/>
  <c r="ET126" i="6"/>
  <c r="ET127" i="6"/>
  <c r="ET128" i="6"/>
  <c r="ET129" i="6"/>
  <c r="ET130" i="6"/>
  <c r="ET131" i="6"/>
  <c r="ET132" i="6"/>
  <c r="ET133" i="6"/>
  <c r="ET134" i="6"/>
  <c r="ET135" i="6"/>
  <c r="ET136" i="6"/>
  <c r="ET137" i="6"/>
  <c r="ET138" i="6"/>
  <c r="ET139" i="6"/>
  <c r="ET140" i="6"/>
  <c r="ET141" i="6"/>
  <c r="ET142" i="6"/>
  <c r="ET143" i="6"/>
  <c r="ET144" i="6"/>
  <c r="ET145" i="6"/>
  <c r="ET146" i="6"/>
  <c r="ET147" i="6"/>
  <c r="ET148" i="6"/>
  <c r="ET149" i="6"/>
  <c r="ET150" i="6"/>
  <c r="ET151" i="6"/>
  <c r="ET152" i="6"/>
  <c r="ET153" i="6"/>
  <c r="ET154" i="6"/>
  <c r="ET155" i="6"/>
  <c r="ET156" i="6"/>
  <c r="ET157" i="6"/>
  <c r="ET158" i="6"/>
  <c r="ET159" i="6"/>
  <c r="ET160" i="6"/>
  <c r="ET161" i="6"/>
  <c r="ET162" i="6"/>
  <c r="ET163" i="6"/>
  <c r="ET164" i="6"/>
  <c r="ET165" i="6"/>
  <c r="ET166" i="6"/>
  <c r="ET167" i="6"/>
  <c r="ET168" i="6"/>
  <c r="ET169" i="6"/>
  <c r="ET170" i="6"/>
  <c r="ET171" i="6"/>
  <c r="ET172" i="6"/>
  <c r="ET173" i="6"/>
  <c r="ET174" i="6"/>
  <c r="ET175" i="6"/>
  <c r="ET176" i="6"/>
  <c r="ET177" i="6"/>
  <c r="ET178" i="6"/>
  <c r="ET179" i="6"/>
  <c r="ET180" i="6"/>
  <c r="ET181" i="6"/>
  <c r="ET182" i="6"/>
  <c r="ET183" i="6"/>
  <c r="ET184" i="6"/>
  <c r="ET185" i="6"/>
  <c r="ET186" i="6"/>
  <c r="ET187" i="6"/>
  <c r="ET188" i="6"/>
  <c r="ET189" i="6"/>
  <c r="ET190" i="6"/>
  <c r="ET191" i="6"/>
  <c r="ET192" i="6"/>
  <c r="ET193" i="6"/>
  <c r="ET194" i="6"/>
  <c r="ET195" i="6"/>
  <c r="ET196" i="6"/>
  <c r="ET197" i="6"/>
  <c r="ET198" i="6"/>
  <c r="ET199" i="6"/>
  <c r="ET200" i="6"/>
  <c r="ET201" i="6"/>
  <c r="ET202" i="6"/>
  <c r="ET203" i="6"/>
  <c r="ET204" i="6"/>
  <c r="ET205" i="6"/>
  <c r="ET206" i="6"/>
  <c r="ET207" i="6"/>
  <c r="ET208" i="6"/>
  <c r="ET209" i="6"/>
  <c r="ET210" i="6"/>
  <c r="ET211" i="6"/>
  <c r="ET212" i="6"/>
  <c r="ET213" i="6"/>
  <c r="ET214" i="6"/>
  <c r="ET215" i="6"/>
  <c r="ET216" i="6"/>
  <c r="ET217" i="6"/>
  <c r="ET218" i="6"/>
  <c r="ET219" i="6"/>
  <c r="ET220" i="6"/>
  <c r="ET221" i="6"/>
  <c r="ET222" i="6"/>
  <c r="ET223" i="6"/>
  <c r="ET224" i="6"/>
  <c r="ET225" i="6"/>
  <c r="ET226" i="6"/>
  <c r="ET227" i="6"/>
  <c r="ET228" i="6"/>
  <c r="ET229" i="6"/>
  <c r="ET230" i="6"/>
  <c r="ET231" i="6"/>
  <c r="ET232" i="6"/>
  <c r="ET233" i="6"/>
  <c r="ET234" i="6"/>
  <c r="ET235" i="6"/>
  <c r="ET236" i="6"/>
  <c r="ET237" i="6"/>
  <c r="ET238" i="6"/>
  <c r="ET239" i="6"/>
  <c r="ET240" i="6"/>
  <c r="ET241" i="6"/>
  <c r="ET242" i="6"/>
  <c r="ET243" i="6"/>
  <c r="ET244" i="6"/>
  <c r="ET245" i="6"/>
  <c r="ET246" i="6"/>
  <c r="ET247" i="6"/>
  <c r="ET248" i="6"/>
  <c r="ET249" i="6"/>
  <c r="ET250" i="6"/>
  <c r="ET251" i="6"/>
  <c r="ET252" i="6"/>
  <c r="ET253" i="6"/>
  <c r="ET254" i="6"/>
  <c r="ET255" i="6"/>
  <c r="ET256" i="6"/>
  <c r="ET257" i="6"/>
  <c r="ET258" i="6"/>
  <c r="ET259" i="6"/>
  <c r="ET260" i="6"/>
  <c r="ET261" i="6"/>
  <c r="ET262" i="6"/>
  <c r="ET263" i="6"/>
  <c r="ET264" i="6"/>
  <c r="ET265" i="6"/>
  <c r="ET266" i="6"/>
  <c r="ET267" i="6"/>
  <c r="ET268" i="6"/>
  <c r="ET269" i="6"/>
  <c r="ET270" i="6"/>
  <c r="ET271" i="6"/>
  <c r="ET272" i="6"/>
  <c r="ET273" i="6"/>
  <c r="ET274" i="6"/>
  <c r="ET275" i="6"/>
  <c r="ET276" i="6"/>
  <c r="ET277" i="6"/>
  <c r="ET278" i="6"/>
  <c r="ET279" i="6"/>
  <c r="ET280" i="6"/>
  <c r="ET281" i="6"/>
  <c r="ET282" i="6"/>
  <c r="ET283" i="6"/>
  <c r="ET284" i="6"/>
  <c r="ET285" i="6"/>
  <c r="ET286" i="6"/>
  <c r="ET287" i="6"/>
  <c r="ET288" i="6"/>
  <c r="ET289" i="6"/>
  <c r="ET290" i="6"/>
  <c r="ET291" i="6"/>
  <c r="ET292" i="6"/>
  <c r="ET293" i="6"/>
  <c r="ET294" i="6"/>
  <c r="ET295" i="6"/>
  <c r="ET296" i="6"/>
  <c r="ET297" i="6"/>
  <c r="ET298" i="6"/>
  <c r="ET299" i="6"/>
  <c r="ET300" i="6"/>
  <c r="ET301" i="6"/>
  <c r="ET302" i="6"/>
  <c r="ET303" i="6"/>
  <c r="ET304" i="6"/>
  <c r="ET305" i="6"/>
  <c r="ET306" i="6"/>
  <c r="ET307" i="6"/>
  <c r="ET308" i="6"/>
  <c r="ET309" i="6"/>
  <c r="ET310" i="6"/>
  <c r="ET311" i="6"/>
  <c r="ET312" i="6"/>
  <c r="ET313" i="6"/>
  <c r="ET314" i="6"/>
  <c r="ET15" i="6"/>
  <c r="ET13" i="6"/>
  <c r="EL16" i="6"/>
  <c r="EL17" i="6"/>
  <c r="EL18" i="6"/>
  <c r="EL19" i="6"/>
  <c r="EL20" i="6"/>
  <c r="EL21" i="6"/>
  <c r="EL22" i="6"/>
  <c r="EL23" i="6"/>
  <c r="EL24" i="6"/>
  <c r="EL25" i="6"/>
  <c r="EL26" i="6"/>
  <c r="EL27" i="6"/>
  <c r="EL28" i="6"/>
  <c r="EL29" i="6"/>
  <c r="EL30" i="6"/>
  <c r="EL31" i="6"/>
  <c r="EL32" i="6"/>
  <c r="EL33" i="6"/>
  <c r="EL34" i="6"/>
  <c r="EL35" i="6"/>
  <c r="EL36" i="6"/>
  <c r="EL37" i="6"/>
  <c r="EL38" i="6"/>
  <c r="EL39" i="6"/>
  <c r="EL40" i="6"/>
  <c r="EL41" i="6"/>
  <c r="EL42" i="6"/>
  <c r="EL43" i="6"/>
  <c r="EL44" i="6"/>
  <c r="EL45" i="6"/>
  <c r="EL46" i="6"/>
  <c r="EL47" i="6"/>
  <c r="EL48" i="6"/>
  <c r="EL49" i="6"/>
  <c r="EL50" i="6"/>
  <c r="EL51" i="6"/>
  <c r="EL52" i="6"/>
  <c r="EL53" i="6"/>
  <c r="EL54" i="6"/>
  <c r="EL55" i="6"/>
  <c r="EL56" i="6"/>
  <c r="EL57" i="6"/>
  <c r="EL58" i="6"/>
  <c r="EL59" i="6"/>
  <c r="EL60" i="6"/>
  <c r="EL61" i="6"/>
  <c r="EL62" i="6"/>
  <c r="EL63" i="6"/>
  <c r="EL64" i="6"/>
  <c r="EL65" i="6"/>
  <c r="EL66" i="6"/>
  <c r="EL67" i="6"/>
  <c r="EL68" i="6"/>
  <c r="EL69" i="6"/>
  <c r="EL70" i="6"/>
  <c r="EL71" i="6"/>
  <c r="EL72" i="6"/>
  <c r="EL73" i="6"/>
  <c r="EL74" i="6"/>
  <c r="EL75" i="6"/>
  <c r="EL76" i="6"/>
  <c r="EL77" i="6"/>
  <c r="EL78" i="6"/>
  <c r="EL79" i="6"/>
  <c r="EL80" i="6"/>
  <c r="EL81" i="6"/>
  <c r="EL82" i="6"/>
  <c r="EL83" i="6"/>
  <c r="EL84" i="6"/>
  <c r="EL85" i="6"/>
  <c r="EL86" i="6"/>
  <c r="EL87" i="6"/>
  <c r="EL88" i="6"/>
  <c r="EL89" i="6"/>
  <c r="EL90" i="6"/>
  <c r="EL91" i="6"/>
  <c r="EL92" i="6"/>
  <c r="EL93" i="6"/>
  <c r="EL94" i="6"/>
  <c r="EL95" i="6"/>
  <c r="EL96" i="6"/>
  <c r="EL97" i="6"/>
  <c r="EL98" i="6"/>
  <c r="EL99" i="6"/>
  <c r="EL100" i="6"/>
  <c r="EL101" i="6"/>
  <c r="EL102" i="6"/>
  <c r="EL103" i="6"/>
  <c r="EL104" i="6"/>
  <c r="EL105" i="6"/>
  <c r="EL106" i="6"/>
  <c r="EL107" i="6"/>
  <c r="EL108" i="6"/>
  <c r="EL109" i="6"/>
  <c r="EL110" i="6"/>
  <c r="EL111" i="6"/>
  <c r="EL112" i="6"/>
  <c r="EL113" i="6"/>
  <c r="EL114" i="6"/>
  <c r="EL115" i="6"/>
  <c r="EL116" i="6"/>
  <c r="EL117" i="6"/>
  <c r="EL118" i="6"/>
  <c r="EL119" i="6"/>
  <c r="EL120" i="6"/>
  <c r="EL121" i="6"/>
  <c r="EL122" i="6"/>
  <c r="EL123" i="6"/>
  <c r="EL124" i="6"/>
  <c r="EL125" i="6"/>
  <c r="EL126" i="6"/>
  <c r="EL127" i="6"/>
  <c r="EL128" i="6"/>
  <c r="EL129" i="6"/>
  <c r="EL130" i="6"/>
  <c r="EL131" i="6"/>
  <c r="EL132" i="6"/>
  <c r="EL133" i="6"/>
  <c r="EL134" i="6"/>
  <c r="EL135" i="6"/>
  <c r="EL136" i="6"/>
  <c r="EL137" i="6"/>
  <c r="EL138" i="6"/>
  <c r="EL139" i="6"/>
  <c r="EL140" i="6"/>
  <c r="EL141" i="6"/>
  <c r="EL142" i="6"/>
  <c r="EL143" i="6"/>
  <c r="EL144" i="6"/>
  <c r="EL145" i="6"/>
  <c r="EL146" i="6"/>
  <c r="EL147" i="6"/>
  <c r="EL148" i="6"/>
  <c r="EL149" i="6"/>
  <c r="EL150" i="6"/>
  <c r="EL151" i="6"/>
  <c r="EL152" i="6"/>
  <c r="EL153" i="6"/>
  <c r="EL154" i="6"/>
  <c r="EL155" i="6"/>
  <c r="EL156" i="6"/>
  <c r="EL157" i="6"/>
  <c r="EL158" i="6"/>
  <c r="EL159" i="6"/>
  <c r="EL160" i="6"/>
  <c r="EL161" i="6"/>
  <c r="EL162" i="6"/>
  <c r="EL163" i="6"/>
  <c r="EL164" i="6"/>
  <c r="EL165" i="6"/>
  <c r="EL166" i="6"/>
  <c r="EL167" i="6"/>
  <c r="EL168" i="6"/>
  <c r="EL169" i="6"/>
  <c r="EL170" i="6"/>
  <c r="EL171" i="6"/>
  <c r="EL172" i="6"/>
  <c r="EL173" i="6"/>
  <c r="EL174" i="6"/>
  <c r="EL175" i="6"/>
  <c r="EL176" i="6"/>
  <c r="EL177" i="6"/>
  <c r="EL178" i="6"/>
  <c r="EL179" i="6"/>
  <c r="EL180" i="6"/>
  <c r="EL181" i="6"/>
  <c r="EL182" i="6"/>
  <c r="EL183" i="6"/>
  <c r="EL184" i="6"/>
  <c r="EL185" i="6"/>
  <c r="EL186" i="6"/>
  <c r="EL187" i="6"/>
  <c r="EL188" i="6"/>
  <c r="EL189" i="6"/>
  <c r="EL190" i="6"/>
  <c r="EL191" i="6"/>
  <c r="EL192" i="6"/>
  <c r="EL193" i="6"/>
  <c r="EL194" i="6"/>
  <c r="EL195" i="6"/>
  <c r="EL196" i="6"/>
  <c r="EL197" i="6"/>
  <c r="EL198" i="6"/>
  <c r="EL199" i="6"/>
  <c r="EL200" i="6"/>
  <c r="EL201" i="6"/>
  <c r="EL202" i="6"/>
  <c r="EL203" i="6"/>
  <c r="EL204" i="6"/>
  <c r="EL205" i="6"/>
  <c r="EL206" i="6"/>
  <c r="EL207" i="6"/>
  <c r="EL208" i="6"/>
  <c r="EL209" i="6"/>
  <c r="EL210" i="6"/>
  <c r="EL211" i="6"/>
  <c r="EL212" i="6"/>
  <c r="EL213" i="6"/>
  <c r="EL214" i="6"/>
  <c r="EL215" i="6"/>
  <c r="EL216" i="6"/>
  <c r="EL217" i="6"/>
  <c r="EL218" i="6"/>
  <c r="EL219" i="6"/>
  <c r="EL220" i="6"/>
  <c r="EL221" i="6"/>
  <c r="EL222" i="6"/>
  <c r="EL223" i="6"/>
  <c r="EL224" i="6"/>
  <c r="EL225" i="6"/>
  <c r="EL226" i="6"/>
  <c r="EL227" i="6"/>
  <c r="EL228" i="6"/>
  <c r="EL229" i="6"/>
  <c r="EL230" i="6"/>
  <c r="EL231" i="6"/>
  <c r="EL232" i="6"/>
  <c r="EL233" i="6"/>
  <c r="EL234" i="6"/>
  <c r="EL235" i="6"/>
  <c r="EL236" i="6"/>
  <c r="EL237" i="6"/>
  <c r="EL238" i="6"/>
  <c r="EL239" i="6"/>
  <c r="EL240" i="6"/>
  <c r="EL241" i="6"/>
  <c r="EL242" i="6"/>
  <c r="EL243" i="6"/>
  <c r="EL244" i="6"/>
  <c r="EL245" i="6"/>
  <c r="EL246" i="6"/>
  <c r="EL247" i="6"/>
  <c r="EL248" i="6"/>
  <c r="EL249" i="6"/>
  <c r="EL250" i="6"/>
  <c r="EL251" i="6"/>
  <c r="EL252" i="6"/>
  <c r="EL253" i="6"/>
  <c r="EL254" i="6"/>
  <c r="EL255" i="6"/>
  <c r="EL256" i="6"/>
  <c r="EL257" i="6"/>
  <c r="EL258" i="6"/>
  <c r="EL259" i="6"/>
  <c r="EL260" i="6"/>
  <c r="EL261" i="6"/>
  <c r="EL262" i="6"/>
  <c r="EL263" i="6"/>
  <c r="EL264" i="6"/>
  <c r="EL265" i="6"/>
  <c r="EL266" i="6"/>
  <c r="EL267" i="6"/>
  <c r="EL268" i="6"/>
  <c r="EL269" i="6"/>
  <c r="EL270" i="6"/>
  <c r="EL271" i="6"/>
  <c r="EL272" i="6"/>
  <c r="EL273" i="6"/>
  <c r="EL274" i="6"/>
  <c r="EL275" i="6"/>
  <c r="EL276" i="6"/>
  <c r="EL277" i="6"/>
  <c r="EL278" i="6"/>
  <c r="EL279" i="6"/>
  <c r="EL280" i="6"/>
  <c r="EL281" i="6"/>
  <c r="EL282" i="6"/>
  <c r="EL283" i="6"/>
  <c r="EL284" i="6"/>
  <c r="EL285" i="6"/>
  <c r="EL286" i="6"/>
  <c r="EL287" i="6"/>
  <c r="EL288" i="6"/>
  <c r="EL289" i="6"/>
  <c r="EL290" i="6"/>
  <c r="EL291" i="6"/>
  <c r="EL292" i="6"/>
  <c r="EL293" i="6"/>
  <c r="EL294" i="6"/>
  <c r="EL295" i="6"/>
  <c r="EL296" i="6"/>
  <c r="EL297" i="6"/>
  <c r="EL298" i="6"/>
  <c r="EL299" i="6"/>
  <c r="EL300" i="6"/>
  <c r="EL301" i="6"/>
  <c r="EL302" i="6"/>
  <c r="EL303" i="6"/>
  <c r="EL304" i="6"/>
  <c r="EL305" i="6"/>
  <c r="EL306" i="6"/>
  <c r="EL307" i="6"/>
  <c r="EL308" i="6"/>
  <c r="EL309" i="6"/>
  <c r="EL310" i="6"/>
  <c r="EL311" i="6"/>
  <c r="EL312" i="6"/>
  <c r="EL313" i="6"/>
  <c r="EL314" i="6"/>
  <c r="EL15" i="6"/>
  <c r="EL13" i="6"/>
  <c r="EF16" i="6"/>
  <c r="EF17" i="6"/>
  <c r="EF18" i="6"/>
  <c r="EF19" i="6"/>
  <c r="EF20" i="6"/>
  <c r="EF21" i="6"/>
  <c r="EF22" i="6"/>
  <c r="EF23" i="6"/>
  <c r="EF24" i="6"/>
  <c r="EF25" i="6"/>
  <c r="EF26" i="6"/>
  <c r="EF27" i="6"/>
  <c r="EF28" i="6"/>
  <c r="EF29" i="6"/>
  <c r="EF30" i="6"/>
  <c r="EF31" i="6"/>
  <c r="EF32" i="6"/>
  <c r="EF33" i="6"/>
  <c r="EF34" i="6"/>
  <c r="EF35" i="6"/>
  <c r="EF36" i="6"/>
  <c r="EF37" i="6"/>
  <c r="EF38" i="6"/>
  <c r="EF39" i="6"/>
  <c r="EF40" i="6"/>
  <c r="EF41" i="6"/>
  <c r="EF42" i="6"/>
  <c r="EF43" i="6"/>
  <c r="EF44" i="6"/>
  <c r="EF45" i="6"/>
  <c r="EF46" i="6"/>
  <c r="EF47" i="6"/>
  <c r="EF48" i="6"/>
  <c r="EF49" i="6"/>
  <c r="EF50" i="6"/>
  <c r="EF51" i="6"/>
  <c r="EF52" i="6"/>
  <c r="EF53" i="6"/>
  <c r="EF54" i="6"/>
  <c r="EF55" i="6"/>
  <c r="EF56" i="6"/>
  <c r="EF57" i="6"/>
  <c r="EF58" i="6"/>
  <c r="EF59" i="6"/>
  <c r="EF60" i="6"/>
  <c r="EF61" i="6"/>
  <c r="EF62" i="6"/>
  <c r="EF63" i="6"/>
  <c r="EF64" i="6"/>
  <c r="EF65" i="6"/>
  <c r="EF66" i="6"/>
  <c r="EF67" i="6"/>
  <c r="EF68" i="6"/>
  <c r="EF69" i="6"/>
  <c r="EF70" i="6"/>
  <c r="EF71" i="6"/>
  <c r="EF72" i="6"/>
  <c r="EF73" i="6"/>
  <c r="EF74" i="6"/>
  <c r="EF75" i="6"/>
  <c r="EF76" i="6"/>
  <c r="EF77" i="6"/>
  <c r="EF78" i="6"/>
  <c r="EF79" i="6"/>
  <c r="EF80" i="6"/>
  <c r="EF81" i="6"/>
  <c r="EF82" i="6"/>
  <c r="EF83" i="6"/>
  <c r="EF84" i="6"/>
  <c r="EF85" i="6"/>
  <c r="EF86" i="6"/>
  <c r="EF87" i="6"/>
  <c r="EF88" i="6"/>
  <c r="EF89" i="6"/>
  <c r="EF90" i="6"/>
  <c r="EF91" i="6"/>
  <c r="EF92" i="6"/>
  <c r="EF93" i="6"/>
  <c r="EF94" i="6"/>
  <c r="EF95" i="6"/>
  <c r="EF96" i="6"/>
  <c r="EF97" i="6"/>
  <c r="EF98" i="6"/>
  <c r="EF99" i="6"/>
  <c r="EF100" i="6"/>
  <c r="EF101" i="6"/>
  <c r="EF102" i="6"/>
  <c r="EF103" i="6"/>
  <c r="EF104" i="6"/>
  <c r="EF105" i="6"/>
  <c r="EF106" i="6"/>
  <c r="EF107" i="6"/>
  <c r="EF108" i="6"/>
  <c r="EF109" i="6"/>
  <c r="EF110" i="6"/>
  <c r="EF111" i="6"/>
  <c r="EF112" i="6"/>
  <c r="EF113" i="6"/>
  <c r="EF114" i="6"/>
  <c r="EF115" i="6"/>
  <c r="EF116" i="6"/>
  <c r="EF117" i="6"/>
  <c r="EF118" i="6"/>
  <c r="EF119" i="6"/>
  <c r="EF120" i="6"/>
  <c r="EF121" i="6"/>
  <c r="EF122" i="6"/>
  <c r="EF123" i="6"/>
  <c r="EF124" i="6"/>
  <c r="EF125" i="6"/>
  <c r="EF126" i="6"/>
  <c r="EF127" i="6"/>
  <c r="EF128" i="6"/>
  <c r="EF129" i="6"/>
  <c r="EF130" i="6"/>
  <c r="EF131" i="6"/>
  <c r="EF132" i="6"/>
  <c r="EF133" i="6"/>
  <c r="EF134" i="6"/>
  <c r="EF135" i="6"/>
  <c r="EF136" i="6"/>
  <c r="EF137" i="6"/>
  <c r="EF138" i="6"/>
  <c r="EF139" i="6"/>
  <c r="EF140" i="6"/>
  <c r="EF141" i="6"/>
  <c r="EF142" i="6"/>
  <c r="EF143" i="6"/>
  <c r="EF144" i="6"/>
  <c r="EF145" i="6"/>
  <c r="EF146" i="6"/>
  <c r="EF147" i="6"/>
  <c r="EF148" i="6"/>
  <c r="EF149" i="6"/>
  <c r="EF150" i="6"/>
  <c r="EF151" i="6"/>
  <c r="EF152" i="6"/>
  <c r="EF153" i="6"/>
  <c r="EF154" i="6"/>
  <c r="EF155" i="6"/>
  <c r="EF156" i="6"/>
  <c r="EF157" i="6"/>
  <c r="EF158" i="6"/>
  <c r="EF159" i="6"/>
  <c r="EF160" i="6"/>
  <c r="EF161" i="6"/>
  <c r="EF162" i="6"/>
  <c r="EF163" i="6"/>
  <c r="EF164" i="6"/>
  <c r="EF165" i="6"/>
  <c r="EF166" i="6"/>
  <c r="EF167" i="6"/>
  <c r="EF168" i="6"/>
  <c r="EF169" i="6"/>
  <c r="EF170" i="6"/>
  <c r="EF171" i="6"/>
  <c r="EF172" i="6"/>
  <c r="EF173" i="6"/>
  <c r="EF174" i="6"/>
  <c r="EF175" i="6"/>
  <c r="EF176" i="6"/>
  <c r="EF177" i="6"/>
  <c r="EF178" i="6"/>
  <c r="EF179" i="6"/>
  <c r="EF180" i="6"/>
  <c r="EF181" i="6"/>
  <c r="EF182" i="6"/>
  <c r="EF183" i="6"/>
  <c r="EF184" i="6"/>
  <c r="EF185" i="6"/>
  <c r="EF186" i="6"/>
  <c r="EF187" i="6"/>
  <c r="EF188" i="6"/>
  <c r="EF189" i="6"/>
  <c r="EF190" i="6"/>
  <c r="EF191" i="6"/>
  <c r="EF192" i="6"/>
  <c r="EF193" i="6"/>
  <c r="EF194" i="6"/>
  <c r="EF195" i="6"/>
  <c r="EF196" i="6"/>
  <c r="EF197" i="6"/>
  <c r="EF198" i="6"/>
  <c r="EF199" i="6"/>
  <c r="EF200" i="6"/>
  <c r="EF201" i="6"/>
  <c r="EF202" i="6"/>
  <c r="EF203" i="6"/>
  <c r="EF204" i="6"/>
  <c r="EF205" i="6"/>
  <c r="EF206" i="6"/>
  <c r="EF207" i="6"/>
  <c r="EF208" i="6"/>
  <c r="EF209" i="6"/>
  <c r="EF210" i="6"/>
  <c r="EF211" i="6"/>
  <c r="EF212" i="6"/>
  <c r="EF213" i="6"/>
  <c r="EF214" i="6"/>
  <c r="EF215" i="6"/>
  <c r="EF216" i="6"/>
  <c r="EF217" i="6"/>
  <c r="EF218" i="6"/>
  <c r="EF219" i="6"/>
  <c r="EF220" i="6"/>
  <c r="EF221" i="6"/>
  <c r="EF222" i="6"/>
  <c r="EF223" i="6"/>
  <c r="EF224" i="6"/>
  <c r="EF225" i="6"/>
  <c r="EF226" i="6"/>
  <c r="EF227" i="6"/>
  <c r="EF228" i="6"/>
  <c r="EF229" i="6"/>
  <c r="EF230" i="6"/>
  <c r="EF231" i="6"/>
  <c r="EF232" i="6"/>
  <c r="EF233" i="6"/>
  <c r="EF234" i="6"/>
  <c r="EF235" i="6"/>
  <c r="EF236" i="6"/>
  <c r="EF237" i="6"/>
  <c r="EF238" i="6"/>
  <c r="EF239" i="6"/>
  <c r="EF240" i="6"/>
  <c r="EF241" i="6"/>
  <c r="EF242" i="6"/>
  <c r="EF243" i="6"/>
  <c r="EF244" i="6"/>
  <c r="EF245" i="6"/>
  <c r="EF246" i="6"/>
  <c r="EF247" i="6"/>
  <c r="EF248" i="6"/>
  <c r="EF249" i="6"/>
  <c r="EF250" i="6"/>
  <c r="EF251" i="6"/>
  <c r="EF252" i="6"/>
  <c r="EF253" i="6"/>
  <c r="EF254" i="6"/>
  <c r="EF255" i="6"/>
  <c r="EF256" i="6"/>
  <c r="EF257" i="6"/>
  <c r="EF258" i="6"/>
  <c r="EF259" i="6"/>
  <c r="EF260" i="6"/>
  <c r="EF261" i="6"/>
  <c r="EF262" i="6"/>
  <c r="EF263" i="6"/>
  <c r="EF264" i="6"/>
  <c r="EF265" i="6"/>
  <c r="EF266" i="6"/>
  <c r="EF267" i="6"/>
  <c r="EF268" i="6"/>
  <c r="EF269" i="6"/>
  <c r="EF270" i="6"/>
  <c r="EF271" i="6"/>
  <c r="EF272" i="6"/>
  <c r="EF273" i="6"/>
  <c r="EF274" i="6"/>
  <c r="EF275" i="6"/>
  <c r="EF276" i="6"/>
  <c r="EF277" i="6"/>
  <c r="EF278" i="6"/>
  <c r="EF279" i="6"/>
  <c r="EF280" i="6"/>
  <c r="EF281" i="6"/>
  <c r="EF282" i="6"/>
  <c r="EF283" i="6"/>
  <c r="EF284" i="6"/>
  <c r="EF285" i="6"/>
  <c r="EF286" i="6"/>
  <c r="EF287" i="6"/>
  <c r="EF288" i="6"/>
  <c r="EF289" i="6"/>
  <c r="EF290" i="6"/>
  <c r="EF291" i="6"/>
  <c r="EF292" i="6"/>
  <c r="EF293" i="6"/>
  <c r="EF294" i="6"/>
  <c r="EF295" i="6"/>
  <c r="EF296" i="6"/>
  <c r="EF297" i="6"/>
  <c r="EF298" i="6"/>
  <c r="EF299" i="6"/>
  <c r="EF300" i="6"/>
  <c r="EF301" i="6"/>
  <c r="EF302" i="6"/>
  <c r="EF303" i="6"/>
  <c r="EF304" i="6"/>
  <c r="EF305" i="6"/>
  <c r="EF306" i="6"/>
  <c r="EF307" i="6"/>
  <c r="EF308" i="6"/>
  <c r="EF309" i="6"/>
  <c r="EF310" i="6"/>
  <c r="EF311" i="6"/>
  <c r="EF312" i="6"/>
  <c r="EF313" i="6"/>
  <c r="EF314" i="6"/>
  <c r="EF15" i="6"/>
  <c r="EF13" i="6"/>
  <c r="EA16" i="6"/>
  <c r="EA17" i="6"/>
  <c r="EA18" i="6"/>
  <c r="EA19" i="6"/>
  <c r="EA20" i="6"/>
  <c r="EA21" i="6"/>
  <c r="EA22" i="6"/>
  <c r="EA23" i="6"/>
  <c r="EA24" i="6"/>
  <c r="EA25" i="6"/>
  <c r="EA26" i="6"/>
  <c r="EA27" i="6"/>
  <c r="EA28" i="6"/>
  <c r="EA29" i="6"/>
  <c r="EA30" i="6"/>
  <c r="EA31" i="6"/>
  <c r="EA32" i="6"/>
  <c r="EA33" i="6"/>
  <c r="EA34" i="6"/>
  <c r="EA35" i="6"/>
  <c r="EA36" i="6"/>
  <c r="EA37" i="6"/>
  <c r="EA38" i="6"/>
  <c r="EA39" i="6"/>
  <c r="EA40" i="6"/>
  <c r="EA41" i="6"/>
  <c r="EA42" i="6"/>
  <c r="EA43" i="6"/>
  <c r="EA44" i="6"/>
  <c r="EA45" i="6"/>
  <c r="EA46" i="6"/>
  <c r="EA47" i="6"/>
  <c r="EA48" i="6"/>
  <c r="EA49" i="6"/>
  <c r="EA50" i="6"/>
  <c r="EA51" i="6"/>
  <c r="EA52" i="6"/>
  <c r="EA53" i="6"/>
  <c r="EA54" i="6"/>
  <c r="EA55" i="6"/>
  <c r="EA56" i="6"/>
  <c r="EA57" i="6"/>
  <c r="EA58" i="6"/>
  <c r="EA59" i="6"/>
  <c r="EA60" i="6"/>
  <c r="EA61" i="6"/>
  <c r="EA62" i="6"/>
  <c r="EA63" i="6"/>
  <c r="EA64" i="6"/>
  <c r="EA65" i="6"/>
  <c r="EA66" i="6"/>
  <c r="EA67" i="6"/>
  <c r="EA68" i="6"/>
  <c r="EA69" i="6"/>
  <c r="EA70" i="6"/>
  <c r="EA71" i="6"/>
  <c r="EA72" i="6"/>
  <c r="EA73" i="6"/>
  <c r="EA74" i="6"/>
  <c r="EA75" i="6"/>
  <c r="EA76" i="6"/>
  <c r="EA77" i="6"/>
  <c r="EA78" i="6"/>
  <c r="EA79" i="6"/>
  <c r="EA80" i="6"/>
  <c r="EA81" i="6"/>
  <c r="EA82" i="6"/>
  <c r="EA83" i="6"/>
  <c r="EA84" i="6"/>
  <c r="EA85" i="6"/>
  <c r="EA86" i="6"/>
  <c r="EA87" i="6"/>
  <c r="EA88" i="6"/>
  <c r="EA89" i="6"/>
  <c r="EA90" i="6"/>
  <c r="EA91" i="6"/>
  <c r="EA92" i="6"/>
  <c r="EA93" i="6"/>
  <c r="EA94" i="6"/>
  <c r="EA95" i="6"/>
  <c r="EA96" i="6"/>
  <c r="EA97" i="6"/>
  <c r="EA98" i="6"/>
  <c r="EA99" i="6"/>
  <c r="EA100" i="6"/>
  <c r="EA101" i="6"/>
  <c r="EA102" i="6"/>
  <c r="EA103" i="6"/>
  <c r="EA104" i="6"/>
  <c r="EA105" i="6"/>
  <c r="EA106" i="6"/>
  <c r="EA107" i="6"/>
  <c r="EA108" i="6"/>
  <c r="EA109" i="6"/>
  <c r="EA110" i="6"/>
  <c r="EA111" i="6"/>
  <c r="EA112" i="6"/>
  <c r="EA113" i="6"/>
  <c r="EA114" i="6"/>
  <c r="EA115" i="6"/>
  <c r="EA116" i="6"/>
  <c r="EA117" i="6"/>
  <c r="EA118" i="6"/>
  <c r="EA119" i="6"/>
  <c r="EA120" i="6"/>
  <c r="EA121" i="6"/>
  <c r="EA122" i="6"/>
  <c r="EA123" i="6"/>
  <c r="EA124" i="6"/>
  <c r="EA125" i="6"/>
  <c r="EA126" i="6"/>
  <c r="EA127" i="6"/>
  <c r="EA128" i="6"/>
  <c r="EA129" i="6"/>
  <c r="EA130" i="6"/>
  <c r="EA131" i="6"/>
  <c r="EA132" i="6"/>
  <c r="EA133" i="6"/>
  <c r="EA134" i="6"/>
  <c r="EA135" i="6"/>
  <c r="EA136" i="6"/>
  <c r="EA137" i="6"/>
  <c r="EA138" i="6"/>
  <c r="EA139" i="6"/>
  <c r="EA140" i="6"/>
  <c r="EA141" i="6"/>
  <c r="EA142" i="6"/>
  <c r="EA143" i="6"/>
  <c r="EA144" i="6"/>
  <c r="EA145" i="6"/>
  <c r="EA146" i="6"/>
  <c r="EA147" i="6"/>
  <c r="EA148" i="6"/>
  <c r="EA149" i="6"/>
  <c r="EA150" i="6"/>
  <c r="EA151" i="6"/>
  <c r="EA152" i="6"/>
  <c r="EA153" i="6"/>
  <c r="EA154" i="6"/>
  <c r="EA155" i="6"/>
  <c r="EA156" i="6"/>
  <c r="EA157" i="6"/>
  <c r="EA158" i="6"/>
  <c r="EA159" i="6"/>
  <c r="EA160" i="6"/>
  <c r="EA161" i="6"/>
  <c r="EA162" i="6"/>
  <c r="EA163" i="6"/>
  <c r="EA164" i="6"/>
  <c r="EA165" i="6"/>
  <c r="EA166" i="6"/>
  <c r="EA167" i="6"/>
  <c r="EA168" i="6"/>
  <c r="EA169" i="6"/>
  <c r="EA170" i="6"/>
  <c r="EA171" i="6"/>
  <c r="EA172" i="6"/>
  <c r="EA173" i="6"/>
  <c r="EA174" i="6"/>
  <c r="EA175" i="6"/>
  <c r="EA176" i="6"/>
  <c r="EA177" i="6"/>
  <c r="EA178" i="6"/>
  <c r="EA179" i="6"/>
  <c r="EA180" i="6"/>
  <c r="EA181" i="6"/>
  <c r="EA182" i="6"/>
  <c r="EA183" i="6"/>
  <c r="EA184" i="6"/>
  <c r="EA185" i="6"/>
  <c r="EA186" i="6"/>
  <c r="EA187" i="6"/>
  <c r="EA188" i="6"/>
  <c r="EA189" i="6"/>
  <c r="EA190" i="6"/>
  <c r="EA191" i="6"/>
  <c r="EA192" i="6"/>
  <c r="EA193" i="6"/>
  <c r="EA194" i="6"/>
  <c r="EA195" i="6"/>
  <c r="EA196" i="6"/>
  <c r="EA197" i="6"/>
  <c r="EA198" i="6"/>
  <c r="EA199" i="6"/>
  <c r="EA200" i="6"/>
  <c r="EA201" i="6"/>
  <c r="EA202" i="6"/>
  <c r="EA203" i="6"/>
  <c r="EA204" i="6"/>
  <c r="EA205" i="6"/>
  <c r="EA206" i="6"/>
  <c r="EA207" i="6"/>
  <c r="EA208" i="6"/>
  <c r="EA209" i="6"/>
  <c r="EA210" i="6"/>
  <c r="EA211" i="6"/>
  <c r="EA212" i="6"/>
  <c r="EA213" i="6"/>
  <c r="EA214" i="6"/>
  <c r="EA215" i="6"/>
  <c r="EA216" i="6"/>
  <c r="EA217" i="6"/>
  <c r="EA218" i="6"/>
  <c r="EA219" i="6"/>
  <c r="EA220" i="6"/>
  <c r="EA221" i="6"/>
  <c r="EA222" i="6"/>
  <c r="EA223" i="6"/>
  <c r="EA224" i="6"/>
  <c r="EA225" i="6"/>
  <c r="EA226" i="6"/>
  <c r="EA227" i="6"/>
  <c r="EA228" i="6"/>
  <c r="EA229" i="6"/>
  <c r="EA230" i="6"/>
  <c r="EA231" i="6"/>
  <c r="EA232" i="6"/>
  <c r="EA233" i="6"/>
  <c r="EA234" i="6"/>
  <c r="EA235" i="6"/>
  <c r="EA236" i="6"/>
  <c r="EA237" i="6"/>
  <c r="EA238" i="6"/>
  <c r="EA239" i="6"/>
  <c r="EA240" i="6"/>
  <c r="EA241" i="6"/>
  <c r="EA242" i="6"/>
  <c r="EA243" i="6"/>
  <c r="EA244" i="6"/>
  <c r="EA245" i="6"/>
  <c r="EA246" i="6"/>
  <c r="EA247" i="6"/>
  <c r="EA248" i="6"/>
  <c r="EA249" i="6"/>
  <c r="EA250" i="6"/>
  <c r="EA251" i="6"/>
  <c r="EA252" i="6"/>
  <c r="EA253" i="6"/>
  <c r="EA254" i="6"/>
  <c r="EA255" i="6"/>
  <c r="EA256" i="6"/>
  <c r="EA257" i="6"/>
  <c r="EA258" i="6"/>
  <c r="EA259" i="6"/>
  <c r="EA260" i="6"/>
  <c r="EA261" i="6"/>
  <c r="EA262" i="6"/>
  <c r="EA263" i="6"/>
  <c r="EA264" i="6"/>
  <c r="EA265" i="6"/>
  <c r="EA266" i="6"/>
  <c r="EA267" i="6"/>
  <c r="EA268" i="6"/>
  <c r="EA269" i="6"/>
  <c r="EA270" i="6"/>
  <c r="EA271" i="6"/>
  <c r="EA272" i="6"/>
  <c r="EA273" i="6"/>
  <c r="EA274" i="6"/>
  <c r="EA275" i="6"/>
  <c r="EA276" i="6"/>
  <c r="EA277" i="6"/>
  <c r="EA278" i="6"/>
  <c r="EA279" i="6"/>
  <c r="EA280" i="6"/>
  <c r="EA281" i="6"/>
  <c r="EA282" i="6"/>
  <c r="EA283" i="6"/>
  <c r="EA284" i="6"/>
  <c r="EA285" i="6"/>
  <c r="EA286" i="6"/>
  <c r="EA287" i="6"/>
  <c r="EA288" i="6"/>
  <c r="EA289" i="6"/>
  <c r="EA290" i="6"/>
  <c r="EA291" i="6"/>
  <c r="EA292" i="6"/>
  <c r="EA293" i="6"/>
  <c r="EA294" i="6"/>
  <c r="EA295" i="6"/>
  <c r="EA296" i="6"/>
  <c r="EA297" i="6"/>
  <c r="EA298" i="6"/>
  <c r="EA299" i="6"/>
  <c r="EA300" i="6"/>
  <c r="EA301" i="6"/>
  <c r="EA302" i="6"/>
  <c r="EA303" i="6"/>
  <c r="EA304" i="6"/>
  <c r="EA305" i="6"/>
  <c r="EA306" i="6"/>
  <c r="EA307" i="6"/>
  <c r="EA308" i="6"/>
  <c r="EA309" i="6"/>
  <c r="EA310" i="6"/>
  <c r="EA311" i="6"/>
  <c r="EA312" i="6"/>
  <c r="EA313" i="6"/>
  <c r="EA314" i="6"/>
  <c r="EA15" i="6"/>
  <c r="EA13" i="6"/>
  <c r="DP16" i="6"/>
  <c r="DP17" i="6"/>
  <c r="DP18" i="6"/>
  <c r="DP19" i="6"/>
  <c r="DP20" i="6"/>
  <c r="DP21" i="6"/>
  <c r="DP22" i="6"/>
  <c r="DP23" i="6"/>
  <c r="DP24" i="6"/>
  <c r="DP25" i="6"/>
  <c r="DP26" i="6"/>
  <c r="DP27" i="6"/>
  <c r="DP28" i="6"/>
  <c r="DP29" i="6"/>
  <c r="DP30" i="6"/>
  <c r="DP31" i="6"/>
  <c r="DP32" i="6"/>
  <c r="DP33" i="6"/>
  <c r="DP34" i="6"/>
  <c r="DP35" i="6"/>
  <c r="DP36" i="6"/>
  <c r="DP37" i="6"/>
  <c r="DP38" i="6"/>
  <c r="DP39" i="6"/>
  <c r="DP40" i="6"/>
  <c r="DP41" i="6"/>
  <c r="DP42" i="6"/>
  <c r="DP43" i="6"/>
  <c r="DP44" i="6"/>
  <c r="DP45" i="6"/>
  <c r="DP46" i="6"/>
  <c r="DP47" i="6"/>
  <c r="DP48" i="6"/>
  <c r="DP49" i="6"/>
  <c r="DP50" i="6"/>
  <c r="DP51" i="6"/>
  <c r="DP52" i="6"/>
  <c r="DP53" i="6"/>
  <c r="DP54" i="6"/>
  <c r="DP55" i="6"/>
  <c r="DP56" i="6"/>
  <c r="DP57" i="6"/>
  <c r="DP58" i="6"/>
  <c r="DP59" i="6"/>
  <c r="DP60" i="6"/>
  <c r="DP61" i="6"/>
  <c r="DP62" i="6"/>
  <c r="DP63" i="6"/>
  <c r="DP64" i="6"/>
  <c r="DP65" i="6"/>
  <c r="DP66" i="6"/>
  <c r="DP67" i="6"/>
  <c r="DP68" i="6"/>
  <c r="DP69" i="6"/>
  <c r="DP70" i="6"/>
  <c r="DP71" i="6"/>
  <c r="DP72" i="6"/>
  <c r="DP73" i="6"/>
  <c r="DP74" i="6"/>
  <c r="DP75" i="6"/>
  <c r="DP76" i="6"/>
  <c r="DP77" i="6"/>
  <c r="DP78" i="6"/>
  <c r="DP79" i="6"/>
  <c r="DP80" i="6"/>
  <c r="DP81" i="6"/>
  <c r="DP82" i="6"/>
  <c r="DP83" i="6"/>
  <c r="DP84" i="6"/>
  <c r="DP85" i="6"/>
  <c r="DP86" i="6"/>
  <c r="DP87" i="6"/>
  <c r="DP88" i="6"/>
  <c r="DP89" i="6"/>
  <c r="DP90" i="6"/>
  <c r="DP91" i="6"/>
  <c r="DP92" i="6"/>
  <c r="DP93" i="6"/>
  <c r="DP94" i="6"/>
  <c r="DP95" i="6"/>
  <c r="DP96" i="6"/>
  <c r="DP97" i="6"/>
  <c r="DP98" i="6"/>
  <c r="DP99" i="6"/>
  <c r="DP100" i="6"/>
  <c r="DP101" i="6"/>
  <c r="DP102" i="6"/>
  <c r="DP103" i="6"/>
  <c r="DP104" i="6"/>
  <c r="DP105" i="6"/>
  <c r="DP106" i="6"/>
  <c r="DP107" i="6"/>
  <c r="DP108" i="6"/>
  <c r="DP109" i="6"/>
  <c r="DP110" i="6"/>
  <c r="DP111" i="6"/>
  <c r="DP112" i="6"/>
  <c r="DP113" i="6"/>
  <c r="DP114" i="6"/>
  <c r="DP115" i="6"/>
  <c r="DP116" i="6"/>
  <c r="DP117" i="6"/>
  <c r="DP118" i="6"/>
  <c r="DP119" i="6"/>
  <c r="DP120" i="6"/>
  <c r="DP121" i="6"/>
  <c r="DP122" i="6"/>
  <c r="DP123" i="6"/>
  <c r="DP124" i="6"/>
  <c r="DP125" i="6"/>
  <c r="DP126" i="6"/>
  <c r="DP127" i="6"/>
  <c r="DP128" i="6"/>
  <c r="DP129" i="6"/>
  <c r="DP130" i="6"/>
  <c r="DP131" i="6"/>
  <c r="DP132" i="6"/>
  <c r="DP133" i="6"/>
  <c r="DP134" i="6"/>
  <c r="DP135" i="6"/>
  <c r="DP136" i="6"/>
  <c r="DP137" i="6"/>
  <c r="DP138" i="6"/>
  <c r="DP139" i="6"/>
  <c r="DP140" i="6"/>
  <c r="DP141" i="6"/>
  <c r="DP142" i="6"/>
  <c r="DP143" i="6"/>
  <c r="DP144" i="6"/>
  <c r="DP145" i="6"/>
  <c r="DP146" i="6"/>
  <c r="DP147" i="6"/>
  <c r="DP148" i="6"/>
  <c r="DP149" i="6"/>
  <c r="DP150" i="6"/>
  <c r="DP151" i="6"/>
  <c r="DP152" i="6"/>
  <c r="DP153" i="6"/>
  <c r="DP154" i="6"/>
  <c r="DP155" i="6"/>
  <c r="DP156" i="6"/>
  <c r="DP157" i="6"/>
  <c r="DP158" i="6"/>
  <c r="DP159" i="6"/>
  <c r="DP160" i="6"/>
  <c r="DP161" i="6"/>
  <c r="DP162" i="6"/>
  <c r="DP163" i="6"/>
  <c r="DP164" i="6"/>
  <c r="DP165" i="6"/>
  <c r="DP166" i="6"/>
  <c r="DP167" i="6"/>
  <c r="DP168" i="6"/>
  <c r="DP169" i="6"/>
  <c r="DP170" i="6"/>
  <c r="DP171" i="6"/>
  <c r="DP172" i="6"/>
  <c r="DP173" i="6"/>
  <c r="DP174" i="6"/>
  <c r="DP175" i="6"/>
  <c r="DP176" i="6"/>
  <c r="DP177" i="6"/>
  <c r="DP178" i="6"/>
  <c r="DP179" i="6"/>
  <c r="DP180" i="6"/>
  <c r="DP181" i="6"/>
  <c r="DP182" i="6"/>
  <c r="DP183" i="6"/>
  <c r="DP184" i="6"/>
  <c r="DP185" i="6"/>
  <c r="DP186" i="6"/>
  <c r="DP187" i="6"/>
  <c r="DP188" i="6"/>
  <c r="DP189" i="6"/>
  <c r="DP190" i="6"/>
  <c r="DP191" i="6"/>
  <c r="DP192" i="6"/>
  <c r="DP193" i="6"/>
  <c r="DP194" i="6"/>
  <c r="DP195" i="6"/>
  <c r="DP196" i="6"/>
  <c r="DP197" i="6"/>
  <c r="DP198" i="6"/>
  <c r="DP199" i="6"/>
  <c r="DP200" i="6"/>
  <c r="DP201" i="6"/>
  <c r="DP202" i="6"/>
  <c r="DP203" i="6"/>
  <c r="DP204" i="6"/>
  <c r="DP205" i="6"/>
  <c r="DP206" i="6"/>
  <c r="DP207" i="6"/>
  <c r="DP208" i="6"/>
  <c r="DP209" i="6"/>
  <c r="DP210" i="6"/>
  <c r="DP211" i="6"/>
  <c r="DP212" i="6"/>
  <c r="DP213" i="6"/>
  <c r="DP214" i="6"/>
  <c r="DP215" i="6"/>
  <c r="DP216" i="6"/>
  <c r="DP217" i="6"/>
  <c r="DP218" i="6"/>
  <c r="DP219" i="6"/>
  <c r="DP220" i="6"/>
  <c r="DP221" i="6"/>
  <c r="DP222" i="6"/>
  <c r="DP223" i="6"/>
  <c r="DP224" i="6"/>
  <c r="DP225" i="6"/>
  <c r="DP226" i="6"/>
  <c r="DP227" i="6"/>
  <c r="DP228" i="6"/>
  <c r="DP229" i="6"/>
  <c r="DP230" i="6"/>
  <c r="DP231" i="6"/>
  <c r="DP232" i="6"/>
  <c r="DP233" i="6"/>
  <c r="DP234" i="6"/>
  <c r="DP235" i="6"/>
  <c r="DP236" i="6"/>
  <c r="DP237" i="6"/>
  <c r="DP238" i="6"/>
  <c r="DP239" i="6"/>
  <c r="DP240" i="6"/>
  <c r="DP241" i="6"/>
  <c r="DP242" i="6"/>
  <c r="DP243" i="6"/>
  <c r="DP244" i="6"/>
  <c r="DP245" i="6"/>
  <c r="DP246" i="6"/>
  <c r="DP247" i="6"/>
  <c r="DP248" i="6"/>
  <c r="DP249" i="6"/>
  <c r="DP250" i="6"/>
  <c r="DP251" i="6"/>
  <c r="DP252" i="6"/>
  <c r="DP253" i="6"/>
  <c r="DP254" i="6"/>
  <c r="DP255" i="6"/>
  <c r="DP256" i="6"/>
  <c r="DP257" i="6"/>
  <c r="DP258" i="6"/>
  <c r="DP259" i="6"/>
  <c r="DP260" i="6"/>
  <c r="DP261" i="6"/>
  <c r="DP262" i="6"/>
  <c r="DP263" i="6"/>
  <c r="DP264" i="6"/>
  <c r="DP265" i="6"/>
  <c r="DP266" i="6"/>
  <c r="DP267" i="6"/>
  <c r="DP268" i="6"/>
  <c r="DP269" i="6"/>
  <c r="DP270" i="6"/>
  <c r="DP271" i="6"/>
  <c r="DP272" i="6"/>
  <c r="DP273" i="6"/>
  <c r="DP274" i="6"/>
  <c r="DP275" i="6"/>
  <c r="DP276" i="6"/>
  <c r="DP277" i="6"/>
  <c r="DP278" i="6"/>
  <c r="DP279" i="6"/>
  <c r="DP280" i="6"/>
  <c r="DP281" i="6"/>
  <c r="DP282" i="6"/>
  <c r="DP283" i="6"/>
  <c r="DP284" i="6"/>
  <c r="DP285" i="6"/>
  <c r="DP286" i="6"/>
  <c r="DP287" i="6"/>
  <c r="DP288" i="6"/>
  <c r="DP289" i="6"/>
  <c r="DP290" i="6"/>
  <c r="DP291" i="6"/>
  <c r="DP292" i="6"/>
  <c r="DP293" i="6"/>
  <c r="DP294" i="6"/>
  <c r="DP295" i="6"/>
  <c r="DP296" i="6"/>
  <c r="DP297" i="6"/>
  <c r="DP298" i="6"/>
  <c r="DP299" i="6"/>
  <c r="DP300" i="6"/>
  <c r="DP301" i="6"/>
  <c r="DP302" i="6"/>
  <c r="DP303" i="6"/>
  <c r="DP304" i="6"/>
  <c r="DP305" i="6"/>
  <c r="DP306" i="6"/>
  <c r="DP307" i="6"/>
  <c r="DP308" i="6"/>
  <c r="DP309" i="6"/>
  <c r="DP310" i="6"/>
  <c r="DP311" i="6"/>
  <c r="DP312" i="6"/>
  <c r="DP313" i="6"/>
  <c r="DP314" i="6"/>
  <c r="DP15" i="6"/>
  <c r="DP13" i="6"/>
  <c r="DH16" i="6"/>
  <c r="DH17" i="6"/>
  <c r="DH18" i="6"/>
  <c r="DH19" i="6"/>
  <c r="DH20" i="6"/>
  <c r="DH21" i="6"/>
  <c r="DH22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35" i="6"/>
  <c r="DH36" i="6"/>
  <c r="DH37" i="6"/>
  <c r="DH38" i="6"/>
  <c r="DH39" i="6"/>
  <c r="DH40" i="6"/>
  <c r="DH41" i="6"/>
  <c r="DH42" i="6"/>
  <c r="DH43" i="6"/>
  <c r="DH44" i="6"/>
  <c r="DH45" i="6"/>
  <c r="DH46" i="6"/>
  <c r="DH47" i="6"/>
  <c r="DH48" i="6"/>
  <c r="DH49" i="6"/>
  <c r="DH50" i="6"/>
  <c r="DH51" i="6"/>
  <c r="DH52" i="6"/>
  <c r="DH53" i="6"/>
  <c r="DH54" i="6"/>
  <c r="DH55" i="6"/>
  <c r="DH56" i="6"/>
  <c r="DH57" i="6"/>
  <c r="DH58" i="6"/>
  <c r="DH59" i="6"/>
  <c r="DH60" i="6"/>
  <c r="DH61" i="6"/>
  <c r="DH62" i="6"/>
  <c r="DH63" i="6"/>
  <c r="DH64" i="6"/>
  <c r="DH65" i="6"/>
  <c r="DH66" i="6"/>
  <c r="DH67" i="6"/>
  <c r="DH68" i="6"/>
  <c r="DH69" i="6"/>
  <c r="DH70" i="6"/>
  <c r="DH71" i="6"/>
  <c r="DH72" i="6"/>
  <c r="DH73" i="6"/>
  <c r="DH74" i="6"/>
  <c r="DH75" i="6"/>
  <c r="DH76" i="6"/>
  <c r="DH77" i="6"/>
  <c r="DH78" i="6"/>
  <c r="DH79" i="6"/>
  <c r="DH80" i="6"/>
  <c r="DH81" i="6"/>
  <c r="DH82" i="6"/>
  <c r="DH83" i="6"/>
  <c r="DH84" i="6"/>
  <c r="DH85" i="6"/>
  <c r="DH86" i="6"/>
  <c r="DH87" i="6"/>
  <c r="DH88" i="6"/>
  <c r="DH89" i="6"/>
  <c r="DH90" i="6"/>
  <c r="DH91" i="6"/>
  <c r="DH92" i="6"/>
  <c r="DH93" i="6"/>
  <c r="DH94" i="6"/>
  <c r="DH95" i="6"/>
  <c r="DH96" i="6"/>
  <c r="DH97" i="6"/>
  <c r="DH98" i="6"/>
  <c r="DH99" i="6"/>
  <c r="DH100" i="6"/>
  <c r="DH101" i="6"/>
  <c r="DH102" i="6"/>
  <c r="DH103" i="6"/>
  <c r="DH104" i="6"/>
  <c r="DH105" i="6"/>
  <c r="DH106" i="6"/>
  <c r="DH107" i="6"/>
  <c r="DH108" i="6"/>
  <c r="DH109" i="6"/>
  <c r="DH110" i="6"/>
  <c r="DH111" i="6"/>
  <c r="DH112" i="6"/>
  <c r="DH113" i="6"/>
  <c r="DH114" i="6"/>
  <c r="DH115" i="6"/>
  <c r="DH116" i="6"/>
  <c r="DH117" i="6"/>
  <c r="DH118" i="6"/>
  <c r="DH119" i="6"/>
  <c r="DH120" i="6"/>
  <c r="DH121" i="6"/>
  <c r="DH122" i="6"/>
  <c r="DH123" i="6"/>
  <c r="DH124" i="6"/>
  <c r="DH125" i="6"/>
  <c r="DH126" i="6"/>
  <c r="DH127" i="6"/>
  <c r="DH128" i="6"/>
  <c r="DH129" i="6"/>
  <c r="DH130" i="6"/>
  <c r="DH131" i="6"/>
  <c r="DH132" i="6"/>
  <c r="DH133" i="6"/>
  <c r="DH134" i="6"/>
  <c r="DH135" i="6"/>
  <c r="DH136" i="6"/>
  <c r="DH137" i="6"/>
  <c r="DH138" i="6"/>
  <c r="DH139" i="6"/>
  <c r="DH140" i="6"/>
  <c r="DH141" i="6"/>
  <c r="DH142" i="6"/>
  <c r="DH143" i="6"/>
  <c r="DH144" i="6"/>
  <c r="DH145" i="6"/>
  <c r="DH146" i="6"/>
  <c r="DH147" i="6"/>
  <c r="DH148" i="6"/>
  <c r="DH149" i="6"/>
  <c r="DH150" i="6"/>
  <c r="DH151" i="6"/>
  <c r="DH152" i="6"/>
  <c r="DH153" i="6"/>
  <c r="DH154" i="6"/>
  <c r="DH155" i="6"/>
  <c r="DH156" i="6"/>
  <c r="DH157" i="6"/>
  <c r="DH158" i="6"/>
  <c r="DH159" i="6"/>
  <c r="DH160" i="6"/>
  <c r="DH161" i="6"/>
  <c r="DH162" i="6"/>
  <c r="DH163" i="6"/>
  <c r="DH164" i="6"/>
  <c r="DH165" i="6"/>
  <c r="DH166" i="6"/>
  <c r="DH167" i="6"/>
  <c r="DH168" i="6"/>
  <c r="DH169" i="6"/>
  <c r="DH170" i="6"/>
  <c r="DH171" i="6"/>
  <c r="DH172" i="6"/>
  <c r="DH173" i="6"/>
  <c r="DH174" i="6"/>
  <c r="DH175" i="6"/>
  <c r="DH176" i="6"/>
  <c r="DH177" i="6"/>
  <c r="DH178" i="6"/>
  <c r="DH179" i="6"/>
  <c r="DH180" i="6"/>
  <c r="DH181" i="6"/>
  <c r="DH182" i="6"/>
  <c r="DH183" i="6"/>
  <c r="DH184" i="6"/>
  <c r="DH185" i="6"/>
  <c r="DH186" i="6"/>
  <c r="DH187" i="6"/>
  <c r="DH188" i="6"/>
  <c r="DH189" i="6"/>
  <c r="DH190" i="6"/>
  <c r="DH191" i="6"/>
  <c r="DH192" i="6"/>
  <c r="DH193" i="6"/>
  <c r="DH194" i="6"/>
  <c r="DH195" i="6"/>
  <c r="DH196" i="6"/>
  <c r="DH197" i="6"/>
  <c r="DH198" i="6"/>
  <c r="DH199" i="6"/>
  <c r="DH200" i="6"/>
  <c r="DH201" i="6"/>
  <c r="DH202" i="6"/>
  <c r="DH203" i="6"/>
  <c r="DH204" i="6"/>
  <c r="DH205" i="6"/>
  <c r="DH206" i="6"/>
  <c r="DH207" i="6"/>
  <c r="DH208" i="6"/>
  <c r="DH209" i="6"/>
  <c r="DH210" i="6"/>
  <c r="DH211" i="6"/>
  <c r="DH212" i="6"/>
  <c r="DH213" i="6"/>
  <c r="DH214" i="6"/>
  <c r="DH215" i="6"/>
  <c r="DH216" i="6"/>
  <c r="DH217" i="6"/>
  <c r="DH218" i="6"/>
  <c r="DH219" i="6"/>
  <c r="DH220" i="6"/>
  <c r="DH221" i="6"/>
  <c r="DH222" i="6"/>
  <c r="DH223" i="6"/>
  <c r="DH224" i="6"/>
  <c r="DH225" i="6"/>
  <c r="DH226" i="6"/>
  <c r="DH227" i="6"/>
  <c r="DH228" i="6"/>
  <c r="DH229" i="6"/>
  <c r="DH230" i="6"/>
  <c r="DH231" i="6"/>
  <c r="DH232" i="6"/>
  <c r="DH233" i="6"/>
  <c r="DH234" i="6"/>
  <c r="DH235" i="6"/>
  <c r="DH236" i="6"/>
  <c r="DH237" i="6"/>
  <c r="DH238" i="6"/>
  <c r="DH239" i="6"/>
  <c r="DH240" i="6"/>
  <c r="DH241" i="6"/>
  <c r="DH242" i="6"/>
  <c r="DH243" i="6"/>
  <c r="DH244" i="6"/>
  <c r="DH245" i="6"/>
  <c r="DH246" i="6"/>
  <c r="DH247" i="6"/>
  <c r="DH248" i="6"/>
  <c r="DH249" i="6"/>
  <c r="DH250" i="6"/>
  <c r="DH251" i="6"/>
  <c r="DH252" i="6"/>
  <c r="DH253" i="6"/>
  <c r="DH254" i="6"/>
  <c r="DH255" i="6"/>
  <c r="DH256" i="6"/>
  <c r="DH257" i="6"/>
  <c r="DH258" i="6"/>
  <c r="DH259" i="6"/>
  <c r="DH260" i="6"/>
  <c r="DH261" i="6"/>
  <c r="DH262" i="6"/>
  <c r="DH263" i="6"/>
  <c r="DH264" i="6"/>
  <c r="DH265" i="6"/>
  <c r="DH266" i="6"/>
  <c r="DH267" i="6"/>
  <c r="DH268" i="6"/>
  <c r="DH269" i="6"/>
  <c r="DH270" i="6"/>
  <c r="DH271" i="6"/>
  <c r="DH272" i="6"/>
  <c r="DH273" i="6"/>
  <c r="DH274" i="6"/>
  <c r="DH275" i="6"/>
  <c r="DH276" i="6"/>
  <c r="DH277" i="6"/>
  <c r="DH278" i="6"/>
  <c r="DH279" i="6"/>
  <c r="DH280" i="6"/>
  <c r="DH281" i="6"/>
  <c r="DH282" i="6"/>
  <c r="DH283" i="6"/>
  <c r="DH284" i="6"/>
  <c r="DH285" i="6"/>
  <c r="DH286" i="6"/>
  <c r="DH287" i="6"/>
  <c r="DH288" i="6"/>
  <c r="DH289" i="6"/>
  <c r="DH290" i="6"/>
  <c r="DH291" i="6"/>
  <c r="DH292" i="6"/>
  <c r="DH293" i="6"/>
  <c r="DH294" i="6"/>
  <c r="DH295" i="6"/>
  <c r="DH296" i="6"/>
  <c r="DH297" i="6"/>
  <c r="DH298" i="6"/>
  <c r="DH299" i="6"/>
  <c r="DH300" i="6"/>
  <c r="DH301" i="6"/>
  <c r="DH302" i="6"/>
  <c r="DH303" i="6"/>
  <c r="DH304" i="6"/>
  <c r="DH305" i="6"/>
  <c r="DH306" i="6"/>
  <c r="DH307" i="6"/>
  <c r="DH308" i="6"/>
  <c r="DH309" i="6"/>
  <c r="DH310" i="6"/>
  <c r="DH311" i="6"/>
  <c r="DH312" i="6"/>
  <c r="DH313" i="6"/>
  <c r="DH314" i="6"/>
  <c r="DH15" i="6"/>
  <c r="DH13" i="6"/>
  <c r="CW16" i="6"/>
  <c r="CW17" i="6"/>
  <c r="CW18" i="6"/>
  <c r="CW19" i="6"/>
  <c r="CW20" i="6"/>
  <c r="CW21" i="6"/>
  <c r="CW22" i="6"/>
  <c r="CW23" i="6"/>
  <c r="CW24" i="6"/>
  <c r="CW25" i="6"/>
  <c r="CW26" i="6"/>
  <c r="CW27" i="6"/>
  <c r="CW28" i="6"/>
  <c r="CW29" i="6"/>
  <c r="CW30" i="6"/>
  <c r="CW31" i="6"/>
  <c r="CW32" i="6"/>
  <c r="CW33" i="6"/>
  <c r="CW34" i="6"/>
  <c r="CW35" i="6"/>
  <c r="CW36" i="6"/>
  <c r="CW37" i="6"/>
  <c r="CW38" i="6"/>
  <c r="CW39" i="6"/>
  <c r="CW40" i="6"/>
  <c r="CW41" i="6"/>
  <c r="CW42" i="6"/>
  <c r="CW43" i="6"/>
  <c r="CW44" i="6"/>
  <c r="CW45" i="6"/>
  <c r="CW46" i="6"/>
  <c r="CW47" i="6"/>
  <c r="CW48" i="6"/>
  <c r="CW49" i="6"/>
  <c r="CW50" i="6"/>
  <c r="CW51" i="6"/>
  <c r="CW52" i="6"/>
  <c r="CW53" i="6"/>
  <c r="CW54" i="6"/>
  <c r="CW55" i="6"/>
  <c r="CW56" i="6"/>
  <c r="CW57" i="6"/>
  <c r="CW58" i="6"/>
  <c r="CW59" i="6"/>
  <c r="CW60" i="6"/>
  <c r="CW61" i="6"/>
  <c r="CW62" i="6"/>
  <c r="CW63" i="6"/>
  <c r="CW64" i="6"/>
  <c r="CW65" i="6"/>
  <c r="CW66" i="6"/>
  <c r="CW67" i="6"/>
  <c r="CW68" i="6"/>
  <c r="CW69" i="6"/>
  <c r="CW70" i="6"/>
  <c r="CW71" i="6"/>
  <c r="CW72" i="6"/>
  <c r="CW73" i="6"/>
  <c r="CW74" i="6"/>
  <c r="CW75" i="6"/>
  <c r="CW76" i="6"/>
  <c r="CW77" i="6"/>
  <c r="CW78" i="6"/>
  <c r="CW79" i="6"/>
  <c r="CW80" i="6"/>
  <c r="CW81" i="6"/>
  <c r="CW82" i="6"/>
  <c r="CW83" i="6"/>
  <c r="CW84" i="6"/>
  <c r="CW85" i="6"/>
  <c r="CW86" i="6"/>
  <c r="CW87" i="6"/>
  <c r="CW88" i="6"/>
  <c r="CW89" i="6"/>
  <c r="CW90" i="6"/>
  <c r="CW91" i="6"/>
  <c r="CW92" i="6"/>
  <c r="CW93" i="6"/>
  <c r="CW94" i="6"/>
  <c r="CW95" i="6"/>
  <c r="CW96" i="6"/>
  <c r="CW97" i="6"/>
  <c r="CW98" i="6"/>
  <c r="CW99" i="6"/>
  <c r="CW100" i="6"/>
  <c r="CW101" i="6"/>
  <c r="CW102" i="6"/>
  <c r="CW103" i="6"/>
  <c r="CW104" i="6"/>
  <c r="CW105" i="6"/>
  <c r="CW106" i="6"/>
  <c r="CW107" i="6"/>
  <c r="CW108" i="6"/>
  <c r="CW109" i="6"/>
  <c r="CW110" i="6"/>
  <c r="CW111" i="6"/>
  <c r="CW112" i="6"/>
  <c r="CW113" i="6"/>
  <c r="CW114" i="6"/>
  <c r="CW115" i="6"/>
  <c r="CW116" i="6"/>
  <c r="CW117" i="6"/>
  <c r="CW118" i="6"/>
  <c r="CW119" i="6"/>
  <c r="CW120" i="6"/>
  <c r="CW121" i="6"/>
  <c r="CW122" i="6"/>
  <c r="CW123" i="6"/>
  <c r="CW124" i="6"/>
  <c r="CW125" i="6"/>
  <c r="CW126" i="6"/>
  <c r="CW127" i="6"/>
  <c r="CW128" i="6"/>
  <c r="CW129" i="6"/>
  <c r="CW130" i="6"/>
  <c r="CW131" i="6"/>
  <c r="CW132" i="6"/>
  <c r="CW133" i="6"/>
  <c r="CW134" i="6"/>
  <c r="CW135" i="6"/>
  <c r="CW136" i="6"/>
  <c r="CW137" i="6"/>
  <c r="CW138" i="6"/>
  <c r="CW139" i="6"/>
  <c r="CW140" i="6"/>
  <c r="CW141" i="6"/>
  <c r="CW142" i="6"/>
  <c r="CW143" i="6"/>
  <c r="CW144" i="6"/>
  <c r="CW145" i="6"/>
  <c r="CW146" i="6"/>
  <c r="CW147" i="6"/>
  <c r="CW148" i="6"/>
  <c r="CW149" i="6"/>
  <c r="CW150" i="6"/>
  <c r="CW151" i="6"/>
  <c r="CW152" i="6"/>
  <c r="CW153" i="6"/>
  <c r="CW154" i="6"/>
  <c r="CW155" i="6"/>
  <c r="CW156" i="6"/>
  <c r="CW157" i="6"/>
  <c r="CW158" i="6"/>
  <c r="CW159" i="6"/>
  <c r="CW160" i="6"/>
  <c r="CW161" i="6"/>
  <c r="CW162" i="6"/>
  <c r="CW163" i="6"/>
  <c r="CW164" i="6"/>
  <c r="CW165" i="6"/>
  <c r="CW166" i="6"/>
  <c r="CW167" i="6"/>
  <c r="CW168" i="6"/>
  <c r="CW169" i="6"/>
  <c r="CW170" i="6"/>
  <c r="CW171" i="6"/>
  <c r="CW172" i="6"/>
  <c r="CW173" i="6"/>
  <c r="CW174" i="6"/>
  <c r="CW175" i="6"/>
  <c r="CW176" i="6"/>
  <c r="CW177" i="6"/>
  <c r="CW178" i="6"/>
  <c r="CW179" i="6"/>
  <c r="CW180" i="6"/>
  <c r="CW181" i="6"/>
  <c r="CW182" i="6"/>
  <c r="CW183" i="6"/>
  <c r="CW184" i="6"/>
  <c r="CW185" i="6"/>
  <c r="CW186" i="6"/>
  <c r="CW187" i="6"/>
  <c r="CW188" i="6"/>
  <c r="CW189" i="6"/>
  <c r="CW190" i="6"/>
  <c r="CW191" i="6"/>
  <c r="CW192" i="6"/>
  <c r="CW193" i="6"/>
  <c r="CW194" i="6"/>
  <c r="CW195" i="6"/>
  <c r="CW196" i="6"/>
  <c r="CW197" i="6"/>
  <c r="CW198" i="6"/>
  <c r="CW199" i="6"/>
  <c r="CW200" i="6"/>
  <c r="CW201" i="6"/>
  <c r="CW202" i="6"/>
  <c r="CW203" i="6"/>
  <c r="CW204" i="6"/>
  <c r="CW205" i="6"/>
  <c r="CW206" i="6"/>
  <c r="CW207" i="6"/>
  <c r="CW208" i="6"/>
  <c r="CW209" i="6"/>
  <c r="CW210" i="6"/>
  <c r="CW211" i="6"/>
  <c r="CW212" i="6"/>
  <c r="CW213" i="6"/>
  <c r="CW214" i="6"/>
  <c r="CW215" i="6"/>
  <c r="CW216" i="6"/>
  <c r="CW217" i="6"/>
  <c r="CW218" i="6"/>
  <c r="CW219" i="6"/>
  <c r="CW220" i="6"/>
  <c r="CW221" i="6"/>
  <c r="CW222" i="6"/>
  <c r="CW223" i="6"/>
  <c r="CW224" i="6"/>
  <c r="CW225" i="6"/>
  <c r="CW226" i="6"/>
  <c r="CW227" i="6"/>
  <c r="CW228" i="6"/>
  <c r="CW229" i="6"/>
  <c r="CW230" i="6"/>
  <c r="CW231" i="6"/>
  <c r="CW232" i="6"/>
  <c r="CW233" i="6"/>
  <c r="CW234" i="6"/>
  <c r="CW235" i="6"/>
  <c r="CW236" i="6"/>
  <c r="CW237" i="6"/>
  <c r="CW238" i="6"/>
  <c r="CW239" i="6"/>
  <c r="CW240" i="6"/>
  <c r="CW241" i="6"/>
  <c r="CW242" i="6"/>
  <c r="CW243" i="6"/>
  <c r="CW244" i="6"/>
  <c r="CW245" i="6"/>
  <c r="CW246" i="6"/>
  <c r="CW247" i="6"/>
  <c r="CW248" i="6"/>
  <c r="CW249" i="6"/>
  <c r="CW250" i="6"/>
  <c r="CW251" i="6"/>
  <c r="CW252" i="6"/>
  <c r="CW253" i="6"/>
  <c r="CW254" i="6"/>
  <c r="CW255" i="6"/>
  <c r="CW256" i="6"/>
  <c r="CW257" i="6"/>
  <c r="CW258" i="6"/>
  <c r="CW259" i="6"/>
  <c r="CW260" i="6"/>
  <c r="CW261" i="6"/>
  <c r="CW262" i="6"/>
  <c r="CW263" i="6"/>
  <c r="CW264" i="6"/>
  <c r="CW265" i="6"/>
  <c r="CW266" i="6"/>
  <c r="CW267" i="6"/>
  <c r="CW268" i="6"/>
  <c r="CW269" i="6"/>
  <c r="CW270" i="6"/>
  <c r="CW271" i="6"/>
  <c r="CW272" i="6"/>
  <c r="CW273" i="6"/>
  <c r="CW274" i="6"/>
  <c r="CW275" i="6"/>
  <c r="CW276" i="6"/>
  <c r="CW277" i="6"/>
  <c r="CW278" i="6"/>
  <c r="CW279" i="6"/>
  <c r="CW280" i="6"/>
  <c r="CW281" i="6"/>
  <c r="CW282" i="6"/>
  <c r="CW283" i="6"/>
  <c r="CW284" i="6"/>
  <c r="CW285" i="6"/>
  <c r="CW286" i="6"/>
  <c r="CW287" i="6"/>
  <c r="CW288" i="6"/>
  <c r="CW289" i="6"/>
  <c r="CW290" i="6"/>
  <c r="CW291" i="6"/>
  <c r="CW292" i="6"/>
  <c r="CW293" i="6"/>
  <c r="CW294" i="6"/>
  <c r="CW295" i="6"/>
  <c r="CW296" i="6"/>
  <c r="CW297" i="6"/>
  <c r="CW298" i="6"/>
  <c r="CW299" i="6"/>
  <c r="CW300" i="6"/>
  <c r="CW301" i="6"/>
  <c r="CW302" i="6"/>
  <c r="CW303" i="6"/>
  <c r="CW304" i="6"/>
  <c r="CW305" i="6"/>
  <c r="CW306" i="6"/>
  <c r="CW307" i="6"/>
  <c r="CW308" i="6"/>
  <c r="CW309" i="6"/>
  <c r="CW310" i="6"/>
  <c r="CW311" i="6"/>
  <c r="CW312" i="6"/>
  <c r="CW313" i="6"/>
  <c r="CW314" i="6"/>
  <c r="CW15" i="6"/>
  <c r="CW13" i="6"/>
  <c r="CI16" i="6"/>
  <c r="CI17" i="6"/>
  <c r="CI18" i="6"/>
  <c r="CI19" i="6"/>
  <c r="CI20" i="6"/>
  <c r="CI21" i="6"/>
  <c r="CI22" i="6"/>
  <c r="CI23" i="6"/>
  <c r="CI24" i="6"/>
  <c r="CI25" i="6"/>
  <c r="CI26" i="6"/>
  <c r="CI27" i="6"/>
  <c r="CI28" i="6"/>
  <c r="CI29" i="6"/>
  <c r="CI30" i="6"/>
  <c r="CI31" i="6"/>
  <c r="CI32" i="6"/>
  <c r="CI33" i="6"/>
  <c r="CI34" i="6"/>
  <c r="CI35" i="6"/>
  <c r="CI36" i="6"/>
  <c r="CI37" i="6"/>
  <c r="CI38" i="6"/>
  <c r="CI39" i="6"/>
  <c r="CI40" i="6"/>
  <c r="CI41" i="6"/>
  <c r="CI42" i="6"/>
  <c r="CI43" i="6"/>
  <c r="CI44" i="6"/>
  <c r="CI45" i="6"/>
  <c r="CI46" i="6"/>
  <c r="CI47" i="6"/>
  <c r="CI48" i="6"/>
  <c r="CI49" i="6"/>
  <c r="CI50" i="6"/>
  <c r="CI51" i="6"/>
  <c r="CI52" i="6"/>
  <c r="CI53" i="6"/>
  <c r="CI54" i="6"/>
  <c r="CI55" i="6"/>
  <c r="CI56" i="6"/>
  <c r="CI57" i="6"/>
  <c r="CI58" i="6"/>
  <c r="CI59" i="6"/>
  <c r="CI60" i="6"/>
  <c r="CI61" i="6"/>
  <c r="CI62" i="6"/>
  <c r="CI63" i="6"/>
  <c r="CI64" i="6"/>
  <c r="CI65" i="6"/>
  <c r="CI66" i="6"/>
  <c r="CI67" i="6"/>
  <c r="CI68" i="6"/>
  <c r="CI69" i="6"/>
  <c r="CI70" i="6"/>
  <c r="CI71" i="6"/>
  <c r="CI72" i="6"/>
  <c r="CI73" i="6"/>
  <c r="CI74" i="6"/>
  <c r="CI75" i="6"/>
  <c r="CI76" i="6"/>
  <c r="CI77" i="6"/>
  <c r="CI78" i="6"/>
  <c r="CI79" i="6"/>
  <c r="CI80" i="6"/>
  <c r="CI81" i="6"/>
  <c r="CI82" i="6"/>
  <c r="CI83" i="6"/>
  <c r="CI84" i="6"/>
  <c r="CI85" i="6"/>
  <c r="CI86" i="6"/>
  <c r="CI87" i="6"/>
  <c r="CI88" i="6"/>
  <c r="CI89" i="6"/>
  <c r="CI90" i="6"/>
  <c r="CI91" i="6"/>
  <c r="CI92" i="6"/>
  <c r="CI93" i="6"/>
  <c r="CI94" i="6"/>
  <c r="CI95" i="6"/>
  <c r="CI96" i="6"/>
  <c r="CI97" i="6"/>
  <c r="CI98" i="6"/>
  <c r="CI99" i="6"/>
  <c r="CI100" i="6"/>
  <c r="CI101" i="6"/>
  <c r="CI102" i="6"/>
  <c r="CI103" i="6"/>
  <c r="CI104" i="6"/>
  <c r="CI105" i="6"/>
  <c r="CI106" i="6"/>
  <c r="CI107" i="6"/>
  <c r="CI108" i="6"/>
  <c r="CI109" i="6"/>
  <c r="CI110" i="6"/>
  <c r="CI111" i="6"/>
  <c r="CI112" i="6"/>
  <c r="CI113" i="6"/>
  <c r="CI114" i="6"/>
  <c r="CI115" i="6"/>
  <c r="CI116" i="6"/>
  <c r="CI117" i="6"/>
  <c r="CI118" i="6"/>
  <c r="CI119" i="6"/>
  <c r="CI120" i="6"/>
  <c r="CI121" i="6"/>
  <c r="CI122" i="6"/>
  <c r="CI123" i="6"/>
  <c r="CI124" i="6"/>
  <c r="CI125" i="6"/>
  <c r="CI126" i="6"/>
  <c r="CI127" i="6"/>
  <c r="CI128" i="6"/>
  <c r="CI129" i="6"/>
  <c r="CI130" i="6"/>
  <c r="CI131" i="6"/>
  <c r="CI132" i="6"/>
  <c r="CI133" i="6"/>
  <c r="CI134" i="6"/>
  <c r="CI135" i="6"/>
  <c r="CI136" i="6"/>
  <c r="CI137" i="6"/>
  <c r="CI138" i="6"/>
  <c r="CI139" i="6"/>
  <c r="CI140" i="6"/>
  <c r="CI141" i="6"/>
  <c r="CI142" i="6"/>
  <c r="CI143" i="6"/>
  <c r="CI144" i="6"/>
  <c r="CI145" i="6"/>
  <c r="CI146" i="6"/>
  <c r="CI147" i="6"/>
  <c r="CI148" i="6"/>
  <c r="CI149" i="6"/>
  <c r="CI150" i="6"/>
  <c r="CI151" i="6"/>
  <c r="CI152" i="6"/>
  <c r="CI153" i="6"/>
  <c r="CI154" i="6"/>
  <c r="CI155" i="6"/>
  <c r="CI156" i="6"/>
  <c r="CI157" i="6"/>
  <c r="CI158" i="6"/>
  <c r="CI159" i="6"/>
  <c r="CI160" i="6"/>
  <c r="CI161" i="6"/>
  <c r="CI162" i="6"/>
  <c r="CI163" i="6"/>
  <c r="CI164" i="6"/>
  <c r="CI165" i="6"/>
  <c r="CI166" i="6"/>
  <c r="CI167" i="6"/>
  <c r="CI168" i="6"/>
  <c r="CI169" i="6"/>
  <c r="CI170" i="6"/>
  <c r="CI171" i="6"/>
  <c r="CI172" i="6"/>
  <c r="CI173" i="6"/>
  <c r="CI174" i="6"/>
  <c r="CI175" i="6"/>
  <c r="CI176" i="6"/>
  <c r="CI177" i="6"/>
  <c r="CI178" i="6"/>
  <c r="CI179" i="6"/>
  <c r="CI180" i="6"/>
  <c r="CI181" i="6"/>
  <c r="CI182" i="6"/>
  <c r="CI183" i="6"/>
  <c r="CI184" i="6"/>
  <c r="CI185" i="6"/>
  <c r="CI186" i="6"/>
  <c r="CI187" i="6"/>
  <c r="CI188" i="6"/>
  <c r="CI189" i="6"/>
  <c r="CI190" i="6"/>
  <c r="CI191" i="6"/>
  <c r="CI192" i="6"/>
  <c r="CI193" i="6"/>
  <c r="CI194" i="6"/>
  <c r="CI195" i="6"/>
  <c r="CI196" i="6"/>
  <c r="CI197" i="6"/>
  <c r="CI198" i="6"/>
  <c r="CI199" i="6"/>
  <c r="CI200" i="6"/>
  <c r="CI201" i="6"/>
  <c r="CI202" i="6"/>
  <c r="CI203" i="6"/>
  <c r="CI204" i="6"/>
  <c r="CI205" i="6"/>
  <c r="CI206" i="6"/>
  <c r="CI207" i="6"/>
  <c r="CI208" i="6"/>
  <c r="CI209" i="6"/>
  <c r="CI210" i="6"/>
  <c r="CI211" i="6"/>
  <c r="CI212" i="6"/>
  <c r="CI213" i="6"/>
  <c r="CI214" i="6"/>
  <c r="CI215" i="6"/>
  <c r="CI216" i="6"/>
  <c r="CI217" i="6"/>
  <c r="CI218" i="6"/>
  <c r="CI219" i="6"/>
  <c r="CI220" i="6"/>
  <c r="CI221" i="6"/>
  <c r="CI222" i="6"/>
  <c r="CI223" i="6"/>
  <c r="CI224" i="6"/>
  <c r="CI225" i="6"/>
  <c r="CI226" i="6"/>
  <c r="CI227" i="6"/>
  <c r="CI228" i="6"/>
  <c r="CI229" i="6"/>
  <c r="CI230" i="6"/>
  <c r="CI231" i="6"/>
  <c r="CI232" i="6"/>
  <c r="CI233" i="6"/>
  <c r="CI234" i="6"/>
  <c r="CI235" i="6"/>
  <c r="CI236" i="6"/>
  <c r="CI237" i="6"/>
  <c r="CI238" i="6"/>
  <c r="CI239" i="6"/>
  <c r="CI240" i="6"/>
  <c r="CI241" i="6"/>
  <c r="CI242" i="6"/>
  <c r="CI243" i="6"/>
  <c r="CI244" i="6"/>
  <c r="CI245" i="6"/>
  <c r="CI246" i="6"/>
  <c r="CI247" i="6"/>
  <c r="CI248" i="6"/>
  <c r="CI249" i="6"/>
  <c r="CI250" i="6"/>
  <c r="CI251" i="6"/>
  <c r="CI252" i="6"/>
  <c r="CI253" i="6"/>
  <c r="CI254" i="6"/>
  <c r="CI255" i="6"/>
  <c r="CI256" i="6"/>
  <c r="CI257" i="6"/>
  <c r="CI258" i="6"/>
  <c r="CI259" i="6"/>
  <c r="CI260" i="6"/>
  <c r="CI261" i="6"/>
  <c r="CI262" i="6"/>
  <c r="CI263" i="6"/>
  <c r="CI264" i="6"/>
  <c r="CI265" i="6"/>
  <c r="CI266" i="6"/>
  <c r="CI267" i="6"/>
  <c r="CI268" i="6"/>
  <c r="CI269" i="6"/>
  <c r="CI270" i="6"/>
  <c r="CI271" i="6"/>
  <c r="CI272" i="6"/>
  <c r="CI273" i="6"/>
  <c r="CI274" i="6"/>
  <c r="CI275" i="6"/>
  <c r="CI276" i="6"/>
  <c r="CI277" i="6"/>
  <c r="CI278" i="6"/>
  <c r="CI279" i="6"/>
  <c r="CI280" i="6"/>
  <c r="CI281" i="6"/>
  <c r="CI282" i="6"/>
  <c r="CI283" i="6"/>
  <c r="CI284" i="6"/>
  <c r="CI285" i="6"/>
  <c r="CI286" i="6"/>
  <c r="CI287" i="6"/>
  <c r="CI288" i="6"/>
  <c r="CI289" i="6"/>
  <c r="CI290" i="6"/>
  <c r="CI291" i="6"/>
  <c r="CI292" i="6"/>
  <c r="CI293" i="6"/>
  <c r="CI294" i="6"/>
  <c r="CI295" i="6"/>
  <c r="CI296" i="6"/>
  <c r="CI297" i="6"/>
  <c r="CI298" i="6"/>
  <c r="CI299" i="6"/>
  <c r="CI300" i="6"/>
  <c r="CI301" i="6"/>
  <c r="CI302" i="6"/>
  <c r="CI303" i="6"/>
  <c r="CI304" i="6"/>
  <c r="CI305" i="6"/>
  <c r="CI306" i="6"/>
  <c r="CI307" i="6"/>
  <c r="CI308" i="6"/>
  <c r="CI309" i="6"/>
  <c r="CI310" i="6"/>
  <c r="CI311" i="6"/>
  <c r="CI312" i="6"/>
  <c r="CI313" i="6"/>
  <c r="CI314" i="6"/>
  <c r="CI15" i="6"/>
  <c r="CI13" i="6"/>
  <c r="CE16" i="6"/>
  <c r="CE17" i="6"/>
  <c r="CE18" i="6"/>
  <c r="CE19" i="6"/>
  <c r="CE20" i="6"/>
  <c r="CE21" i="6"/>
  <c r="CE22" i="6"/>
  <c r="CE23" i="6"/>
  <c r="CE24" i="6"/>
  <c r="CE25" i="6"/>
  <c r="CE26" i="6"/>
  <c r="CE27" i="6"/>
  <c r="CE28" i="6"/>
  <c r="CE29" i="6"/>
  <c r="CE30" i="6"/>
  <c r="CE31" i="6"/>
  <c r="CE32" i="6"/>
  <c r="CE33" i="6"/>
  <c r="CE34" i="6"/>
  <c r="CE35" i="6"/>
  <c r="CE36" i="6"/>
  <c r="CE37" i="6"/>
  <c r="CE38" i="6"/>
  <c r="CE39" i="6"/>
  <c r="CE40" i="6"/>
  <c r="CE41" i="6"/>
  <c r="CE42" i="6"/>
  <c r="CE43" i="6"/>
  <c r="CE44" i="6"/>
  <c r="CE45" i="6"/>
  <c r="CE46" i="6"/>
  <c r="CE47" i="6"/>
  <c r="CE48" i="6"/>
  <c r="CE49" i="6"/>
  <c r="CE50" i="6"/>
  <c r="CE51" i="6"/>
  <c r="CE52" i="6"/>
  <c r="CE53" i="6"/>
  <c r="CE54" i="6"/>
  <c r="CE55" i="6"/>
  <c r="CE56" i="6"/>
  <c r="CE57" i="6"/>
  <c r="CE58" i="6"/>
  <c r="CE59" i="6"/>
  <c r="CE60" i="6"/>
  <c r="CE61" i="6"/>
  <c r="CE62" i="6"/>
  <c r="CE63" i="6"/>
  <c r="CE64" i="6"/>
  <c r="CE65" i="6"/>
  <c r="CE66" i="6"/>
  <c r="CE67" i="6"/>
  <c r="CE68" i="6"/>
  <c r="CE69" i="6"/>
  <c r="CE70" i="6"/>
  <c r="CE71" i="6"/>
  <c r="CE72" i="6"/>
  <c r="CE73" i="6"/>
  <c r="CE74" i="6"/>
  <c r="CE75" i="6"/>
  <c r="CE76" i="6"/>
  <c r="CE77" i="6"/>
  <c r="CE78" i="6"/>
  <c r="CE79" i="6"/>
  <c r="CE80" i="6"/>
  <c r="CE81" i="6"/>
  <c r="CE82" i="6"/>
  <c r="CE83" i="6"/>
  <c r="CE84" i="6"/>
  <c r="CE85" i="6"/>
  <c r="CE86" i="6"/>
  <c r="CE87" i="6"/>
  <c r="CE88" i="6"/>
  <c r="CE89" i="6"/>
  <c r="CE90" i="6"/>
  <c r="CE91" i="6"/>
  <c r="CE92" i="6"/>
  <c r="CE93" i="6"/>
  <c r="CE94" i="6"/>
  <c r="CE95" i="6"/>
  <c r="CE96" i="6"/>
  <c r="CE97" i="6"/>
  <c r="CE98" i="6"/>
  <c r="CE99" i="6"/>
  <c r="CE100" i="6"/>
  <c r="CE101" i="6"/>
  <c r="CE102" i="6"/>
  <c r="CE103" i="6"/>
  <c r="CE104" i="6"/>
  <c r="CE105" i="6"/>
  <c r="CE106" i="6"/>
  <c r="CE107" i="6"/>
  <c r="CE108" i="6"/>
  <c r="CE109" i="6"/>
  <c r="CE110" i="6"/>
  <c r="CE111" i="6"/>
  <c r="CE112" i="6"/>
  <c r="CE113" i="6"/>
  <c r="CE114" i="6"/>
  <c r="CE115" i="6"/>
  <c r="CE116" i="6"/>
  <c r="CE117" i="6"/>
  <c r="CE118" i="6"/>
  <c r="CE119" i="6"/>
  <c r="CE120" i="6"/>
  <c r="CE121" i="6"/>
  <c r="CE122" i="6"/>
  <c r="CE123" i="6"/>
  <c r="CE124" i="6"/>
  <c r="CE125" i="6"/>
  <c r="CE126" i="6"/>
  <c r="CE127" i="6"/>
  <c r="CE128" i="6"/>
  <c r="CE129" i="6"/>
  <c r="CE130" i="6"/>
  <c r="CE131" i="6"/>
  <c r="CE132" i="6"/>
  <c r="CE133" i="6"/>
  <c r="CE134" i="6"/>
  <c r="CE135" i="6"/>
  <c r="CE136" i="6"/>
  <c r="CE137" i="6"/>
  <c r="CE138" i="6"/>
  <c r="CE139" i="6"/>
  <c r="CE140" i="6"/>
  <c r="CE141" i="6"/>
  <c r="CE142" i="6"/>
  <c r="CE143" i="6"/>
  <c r="CE144" i="6"/>
  <c r="CE145" i="6"/>
  <c r="CE146" i="6"/>
  <c r="CE147" i="6"/>
  <c r="CE148" i="6"/>
  <c r="CE149" i="6"/>
  <c r="CE150" i="6"/>
  <c r="CE151" i="6"/>
  <c r="CE152" i="6"/>
  <c r="CE153" i="6"/>
  <c r="CE154" i="6"/>
  <c r="CE155" i="6"/>
  <c r="CE156" i="6"/>
  <c r="CE157" i="6"/>
  <c r="CE158" i="6"/>
  <c r="CE159" i="6"/>
  <c r="CE160" i="6"/>
  <c r="CE161" i="6"/>
  <c r="CE162" i="6"/>
  <c r="CE163" i="6"/>
  <c r="CE164" i="6"/>
  <c r="CE165" i="6"/>
  <c r="CE166" i="6"/>
  <c r="CE167" i="6"/>
  <c r="CE168" i="6"/>
  <c r="CE169" i="6"/>
  <c r="CE170" i="6"/>
  <c r="CE171" i="6"/>
  <c r="CE172" i="6"/>
  <c r="CE173" i="6"/>
  <c r="CE174" i="6"/>
  <c r="CE175" i="6"/>
  <c r="CE176" i="6"/>
  <c r="CE177" i="6"/>
  <c r="CE178" i="6"/>
  <c r="CE179" i="6"/>
  <c r="CE180" i="6"/>
  <c r="CE181" i="6"/>
  <c r="CE182" i="6"/>
  <c r="CE183" i="6"/>
  <c r="CE184" i="6"/>
  <c r="CE185" i="6"/>
  <c r="CE186" i="6"/>
  <c r="CE187" i="6"/>
  <c r="CE188" i="6"/>
  <c r="CE189" i="6"/>
  <c r="CE190" i="6"/>
  <c r="CE191" i="6"/>
  <c r="CE192" i="6"/>
  <c r="CE193" i="6"/>
  <c r="CE194" i="6"/>
  <c r="CE195" i="6"/>
  <c r="CE196" i="6"/>
  <c r="CE197" i="6"/>
  <c r="CE198" i="6"/>
  <c r="CE199" i="6"/>
  <c r="CE200" i="6"/>
  <c r="CE201" i="6"/>
  <c r="CE202" i="6"/>
  <c r="CE203" i="6"/>
  <c r="CE204" i="6"/>
  <c r="CE205" i="6"/>
  <c r="CE206" i="6"/>
  <c r="CE207" i="6"/>
  <c r="CE208" i="6"/>
  <c r="CE209" i="6"/>
  <c r="CE210" i="6"/>
  <c r="CE211" i="6"/>
  <c r="CE212" i="6"/>
  <c r="CE213" i="6"/>
  <c r="CE214" i="6"/>
  <c r="CE215" i="6"/>
  <c r="CE216" i="6"/>
  <c r="CE217" i="6"/>
  <c r="CE218" i="6"/>
  <c r="CE219" i="6"/>
  <c r="CE220" i="6"/>
  <c r="CE221" i="6"/>
  <c r="CE222" i="6"/>
  <c r="CE223" i="6"/>
  <c r="CE224" i="6"/>
  <c r="CE225" i="6"/>
  <c r="CE226" i="6"/>
  <c r="CE227" i="6"/>
  <c r="CE228" i="6"/>
  <c r="CE229" i="6"/>
  <c r="CE230" i="6"/>
  <c r="CE231" i="6"/>
  <c r="CE232" i="6"/>
  <c r="CE233" i="6"/>
  <c r="CE234" i="6"/>
  <c r="CE235" i="6"/>
  <c r="CE236" i="6"/>
  <c r="CE237" i="6"/>
  <c r="CE238" i="6"/>
  <c r="CE239" i="6"/>
  <c r="CE240" i="6"/>
  <c r="CE241" i="6"/>
  <c r="CE242" i="6"/>
  <c r="CE243" i="6"/>
  <c r="CE244" i="6"/>
  <c r="CE245" i="6"/>
  <c r="CE246" i="6"/>
  <c r="CE247" i="6"/>
  <c r="CE248" i="6"/>
  <c r="CE249" i="6"/>
  <c r="CE250" i="6"/>
  <c r="CE251" i="6"/>
  <c r="CE252" i="6"/>
  <c r="CE253" i="6"/>
  <c r="CE254" i="6"/>
  <c r="CE255" i="6"/>
  <c r="CE256" i="6"/>
  <c r="CE257" i="6"/>
  <c r="CE258" i="6"/>
  <c r="CE259" i="6"/>
  <c r="CE260" i="6"/>
  <c r="CE261" i="6"/>
  <c r="CE262" i="6"/>
  <c r="CE263" i="6"/>
  <c r="CE264" i="6"/>
  <c r="CE265" i="6"/>
  <c r="CE266" i="6"/>
  <c r="CE267" i="6"/>
  <c r="CE268" i="6"/>
  <c r="CE269" i="6"/>
  <c r="CE270" i="6"/>
  <c r="CE271" i="6"/>
  <c r="CE272" i="6"/>
  <c r="CE273" i="6"/>
  <c r="CE274" i="6"/>
  <c r="CE275" i="6"/>
  <c r="CE276" i="6"/>
  <c r="CE277" i="6"/>
  <c r="CE278" i="6"/>
  <c r="CE279" i="6"/>
  <c r="CE280" i="6"/>
  <c r="CE281" i="6"/>
  <c r="CE282" i="6"/>
  <c r="CE283" i="6"/>
  <c r="CE284" i="6"/>
  <c r="CE285" i="6"/>
  <c r="CE286" i="6"/>
  <c r="CE287" i="6"/>
  <c r="CE288" i="6"/>
  <c r="CE289" i="6"/>
  <c r="CE290" i="6"/>
  <c r="CE291" i="6"/>
  <c r="CE292" i="6"/>
  <c r="CE293" i="6"/>
  <c r="CE294" i="6"/>
  <c r="CE295" i="6"/>
  <c r="CE296" i="6"/>
  <c r="CE297" i="6"/>
  <c r="CE298" i="6"/>
  <c r="CE299" i="6"/>
  <c r="CE300" i="6"/>
  <c r="CE301" i="6"/>
  <c r="CE302" i="6"/>
  <c r="CE303" i="6"/>
  <c r="CE304" i="6"/>
  <c r="CE305" i="6"/>
  <c r="CE306" i="6"/>
  <c r="CE307" i="6"/>
  <c r="CE308" i="6"/>
  <c r="CE309" i="6"/>
  <c r="CE310" i="6"/>
  <c r="CE311" i="6"/>
  <c r="CE312" i="6"/>
  <c r="CE313" i="6"/>
  <c r="CE314" i="6"/>
  <c r="CE15" i="6"/>
  <c r="CE13" i="6"/>
  <c r="BW10" i="6"/>
  <c r="ES13" i="6"/>
  <c r="ER13" i="6"/>
  <c r="EQ13" i="6"/>
  <c r="EP13" i="6"/>
  <c r="EO13" i="6"/>
  <c r="EN13" i="6"/>
  <c r="EM13" i="6"/>
  <c r="EK13" i="6"/>
  <c r="EJ13" i="6"/>
  <c r="EI13" i="6"/>
  <c r="EH13" i="6"/>
  <c r="EG13" i="6"/>
  <c r="EE13" i="6"/>
  <c r="ED13" i="6"/>
  <c r="EC13" i="6"/>
  <c r="EB13" i="6"/>
  <c r="DZ13" i="6"/>
  <c r="DY13" i="6"/>
  <c r="DX13" i="6"/>
  <c r="DW13" i="6"/>
  <c r="DV13" i="6"/>
  <c r="DU13" i="6"/>
  <c r="DT13" i="6"/>
  <c r="DS13" i="6"/>
  <c r="DR13" i="6"/>
  <c r="DQ13" i="6"/>
  <c r="DO13" i="6"/>
  <c r="DN13" i="6"/>
  <c r="DM13" i="6"/>
  <c r="DL13" i="6"/>
  <c r="DK13" i="6"/>
  <c r="DJ13" i="6"/>
  <c r="DI13" i="6"/>
  <c r="DG13" i="6"/>
  <c r="DF13" i="6"/>
  <c r="DE13" i="6"/>
  <c r="DD13" i="6"/>
  <c r="DC13" i="6"/>
  <c r="DB13" i="6"/>
  <c r="DA13" i="6"/>
  <c r="CZ13" i="6"/>
  <c r="CY13" i="6"/>
  <c r="CX13" i="6"/>
  <c r="CV13" i="6"/>
  <c r="CU13" i="6"/>
  <c r="CT13" i="6"/>
  <c r="CS13" i="6"/>
  <c r="CR13" i="6"/>
  <c r="CQ13" i="6"/>
  <c r="CP13" i="6"/>
  <c r="CO13" i="6"/>
  <c r="CN13" i="6"/>
  <c r="CM13" i="6"/>
  <c r="CL13" i="6"/>
  <c r="CK13" i="6"/>
  <c r="CJ13" i="6"/>
  <c r="CH13" i="6"/>
  <c r="CG13" i="6"/>
  <c r="CF13" i="6"/>
  <c r="CD13" i="6"/>
  <c r="CC13" i="6"/>
  <c r="CB13" i="6"/>
  <c r="CA13" i="6"/>
  <c r="BZ13" i="6"/>
  <c r="BY13" i="6"/>
  <c r="BX13" i="6"/>
  <c r="BW13" i="6"/>
  <c r="DM16" i="5"/>
  <c r="DM17" i="5"/>
  <c r="DM18" i="5"/>
  <c r="DM19" i="5"/>
  <c r="DM20" i="5"/>
  <c r="DM21" i="5"/>
  <c r="DM22" i="5"/>
  <c r="DM23" i="5"/>
  <c r="DM24" i="5"/>
  <c r="DM25" i="5"/>
  <c r="DM26" i="5"/>
  <c r="DM27" i="5"/>
  <c r="DM28" i="5"/>
  <c r="DM29" i="5"/>
  <c r="DM30" i="5"/>
  <c r="DM31" i="5"/>
  <c r="DM32" i="5"/>
  <c r="DM33" i="5"/>
  <c r="DM34" i="5"/>
  <c r="DM35" i="5"/>
  <c r="DM36" i="5"/>
  <c r="DM37" i="5"/>
  <c r="DM38" i="5"/>
  <c r="DM39" i="5"/>
  <c r="DM40" i="5"/>
  <c r="DM41" i="5"/>
  <c r="DM42" i="5"/>
  <c r="DM43" i="5"/>
  <c r="DM44" i="5"/>
  <c r="DM45" i="5"/>
  <c r="DM46" i="5"/>
  <c r="DM47" i="5"/>
  <c r="DM48" i="5"/>
  <c r="DM49" i="5"/>
  <c r="DM50" i="5"/>
  <c r="DM51" i="5"/>
  <c r="DM52" i="5"/>
  <c r="DM53" i="5"/>
  <c r="DM54" i="5"/>
  <c r="DM55" i="5"/>
  <c r="DM56" i="5"/>
  <c r="DM57" i="5"/>
  <c r="DM58" i="5"/>
  <c r="DM59" i="5"/>
  <c r="DM60" i="5"/>
  <c r="DM61" i="5"/>
  <c r="DM62" i="5"/>
  <c r="DM63" i="5"/>
  <c r="DM64" i="5"/>
  <c r="DM65" i="5"/>
  <c r="DM66" i="5"/>
  <c r="DM67" i="5"/>
  <c r="DM68" i="5"/>
  <c r="DM69" i="5"/>
  <c r="DM70" i="5"/>
  <c r="DM71" i="5"/>
  <c r="DM72" i="5"/>
  <c r="DM73" i="5"/>
  <c r="DM74" i="5"/>
  <c r="DM75" i="5"/>
  <c r="DM76" i="5"/>
  <c r="DM77" i="5"/>
  <c r="DM78" i="5"/>
  <c r="DM79" i="5"/>
  <c r="DM80" i="5"/>
  <c r="DM81" i="5"/>
  <c r="DM82" i="5"/>
  <c r="DM83" i="5"/>
  <c r="DM84" i="5"/>
  <c r="DM85" i="5"/>
  <c r="DM86" i="5"/>
  <c r="DM87" i="5"/>
  <c r="DM88" i="5"/>
  <c r="DM89" i="5"/>
  <c r="DM90" i="5"/>
  <c r="DM91" i="5"/>
  <c r="DM92" i="5"/>
  <c r="DM93" i="5"/>
  <c r="DM94" i="5"/>
  <c r="DM95" i="5"/>
  <c r="DM96" i="5"/>
  <c r="DM97" i="5"/>
  <c r="DM98" i="5"/>
  <c r="DM99" i="5"/>
  <c r="DM100" i="5"/>
  <c r="DM101" i="5"/>
  <c r="DM102" i="5"/>
  <c r="DM103" i="5"/>
  <c r="DM104" i="5"/>
  <c r="DM105" i="5"/>
  <c r="DM106" i="5"/>
  <c r="DM107" i="5"/>
  <c r="DM108" i="5"/>
  <c r="DM109" i="5"/>
  <c r="DM110" i="5"/>
  <c r="DM111" i="5"/>
  <c r="DM112" i="5"/>
  <c r="DM113" i="5"/>
  <c r="DM114" i="5"/>
  <c r="DM115" i="5"/>
  <c r="DM116" i="5"/>
  <c r="DM117" i="5"/>
  <c r="DM118" i="5"/>
  <c r="DM119" i="5"/>
  <c r="DM120" i="5"/>
  <c r="DM121" i="5"/>
  <c r="DM122" i="5"/>
  <c r="DM123" i="5"/>
  <c r="DM124" i="5"/>
  <c r="DM125" i="5"/>
  <c r="DM126" i="5"/>
  <c r="DM127" i="5"/>
  <c r="DM128" i="5"/>
  <c r="DM129" i="5"/>
  <c r="DM130" i="5"/>
  <c r="DM131" i="5"/>
  <c r="DM132" i="5"/>
  <c r="DM133" i="5"/>
  <c r="DM134" i="5"/>
  <c r="DM135" i="5"/>
  <c r="DM136" i="5"/>
  <c r="DM137" i="5"/>
  <c r="DM138" i="5"/>
  <c r="DM139" i="5"/>
  <c r="DM140" i="5"/>
  <c r="DM141" i="5"/>
  <c r="DM142" i="5"/>
  <c r="DM143" i="5"/>
  <c r="DM144" i="5"/>
  <c r="DM145" i="5"/>
  <c r="DM146" i="5"/>
  <c r="DM147" i="5"/>
  <c r="DM148" i="5"/>
  <c r="DM149" i="5"/>
  <c r="DM150" i="5"/>
  <c r="DM151" i="5"/>
  <c r="DM152" i="5"/>
  <c r="DM153" i="5"/>
  <c r="DM154" i="5"/>
  <c r="DM155" i="5"/>
  <c r="DM156" i="5"/>
  <c r="DM157" i="5"/>
  <c r="DM158" i="5"/>
  <c r="DM159" i="5"/>
  <c r="DM160" i="5"/>
  <c r="DM161" i="5"/>
  <c r="DM162" i="5"/>
  <c r="DM163" i="5"/>
  <c r="DM164" i="5"/>
  <c r="DM165" i="5"/>
  <c r="DM166" i="5"/>
  <c r="DM167" i="5"/>
  <c r="DM168" i="5"/>
  <c r="DM169" i="5"/>
  <c r="DM170" i="5"/>
  <c r="DM171" i="5"/>
  <c r="DM172" i="5"/>
  <c r="DM173" i="5"/>
  <c r="DM174" i="5"/>
  <c r="DM175" i="5"/>
  <c r="DM176" i="5"/>
  <c r="DM177" i="5"/>
  <c r="DM178" i="5"/>
  <c r="DM179" i="5"/>
  <c r="DM180" i="5"/>
  <c r="DM181" i="5"/>
  <c r="DM182" i="5"/>
  <c r="DM183" i="5"/>
  <c r="DM184" i="5"/>
  <c r="DM185" i="5"/>
  <c r="DM186" i="5"/>
  <c r="DM187" i="5"/>
  <c r="DM188" i="5"/>
  <c r="DM189" i="5"/>
  <c r="DM190" i="5"/>
  <c r="DM191" i="5"/>
  <c r="DM192" i="5"/>
  <c r="DM193" i="5"/>
  <c r="DM194" i="5"/>
  <c r="DM195" i="5"/>
  <c r="DM196" i="5"/>
  <c r="DM197" i="5"/>
  <c r="DM198" i="5"/>
  <c r="DM199" i="5"/>
  <c r="DM200" i="5"/>
  <c r="DM201" i="5"/>
  <c r="DM202" i="5"/>
  <c r="DM203" i="5"/>
  <c r="DM204" i="5"/>
  <c r="DM205" i="5"/>
  <c r="DM206" i="5"/>
  <c r="DM207" i="5"/>
  <c r="DM208" i="5"/>
  <c r="DM209" i="5"/>
  <c r="DM210" i="5"/>
  <c r="DM211" i="5"/>
  <c r="DM212" i="5"/>
  <c r="DM213" i="5"/>
  <c r="DM214" i="5"/>
  <c r="DM215" i="5"/>
  <c r="DM216" i="5"/>
  <c r="DM217" i="5"/>
  <c r="DM218" i="5"/>
  <c r="DM219" i="5"/>
  <c r="DM220" i="5"/>
  <c r="DM221" i="5"/>
  <c r="DM222" i="5"/>
  <c r="DM223" i="5"/>
  <c r="DM224" i="5"/>
  <c r="DM225" i="5"/>
  <c r="DM226" i="5"/>
  <c r="DM227" i="5"/>
  <c r="DM228" i="5"/>
  <c r="DM229" i="5"/>
  <c r="DM230" i="5"/>
  <c r="DM231" i="5"/>
  <c r="DM232" i="5"/>
  <c r="DM233" i="5"/>
  <c r="DM234" i="5"/>
  <c r="DM235" i="5"/>
  <c r="DM236" i="5"/>
  <c r="DM237" i="5"/>
  <c r="DM238" i="5"/>
  <c r="DM239" i="5"/>
  <c r="DM240" i="5"/>
  <c r="DM241" i="5"/>
  <c r="DM242" i="5"/>
  <c r="DM243" i="5"/>
  <c r="DM244" i="5"/>
  <c r="DM245" i="5"/>
  <c r="DM246" i="5"/>
  <c r="DM247" i="5"/>
  <c r="DM248" i="5"/>
  <c r="DM249" i="5"/>
  <c r="DM250" i="5"/>
  <c r="DM251" i="5"/>
  <c r="DM252" i="5"/>
  <c r="DM253" i="5"/>
  <c r="DM254" i="5"/>
  <c r="DM255" i="5"/>
  <c r="DM256" i="5"/>
  <c r="DM257" i="5"/>
  <c r="DM258" i="5"/>
  <c r="DM259" i="5"/>
  <c r="DM260" i="5"/>
  <c r="DM261" i="5"/>
  <c r="DM262" i="5"/>
  <c r="DM263" i="5"/>
  <c r="DM264" i="5"/>
  <c r="DM265" i="5"/>
  <c r="DM266" i="5"/>
  <c r="DM267" i="5"/>
  <c r="DM268" i="5"/>
  <c r="DM269" i="5"/>
  <c r="DM270" i="5"/>
  <c r="DM271" i="5"/>
  <c r="DM272" i="5"/>
  <c r="DM273" i="5"/>
  <c r="DM274" i="5"/>
  <c r="DM275" i="5"/>
  <c r="DM276" i="5"/>
  <c r="DM277" i="5"/>
  <c r="DM278" i="5"/>
  <c r="DM279" i="5"/>
  <c r="DM280" i="5"/>
  <c r="DM281" i="5"/>
  <c r="DM282" i="5"/>
  <c r="DM283" i="5"/>
  <c r="DM284" i="5"/>
  <c r="DM285" i="5"/>
  <c r="DM286" i="5"/>
  <c r="DM287" i="5"/>
  <c r="DM288" i="5"/>
  <c r="DM289" i="5"/>
  <c r="DM290" i="5"/>
  <c r="DM291" i="5"/>
  <c r="DM292" i="5"/>
  <c r="DM293" i="5"/>
  <c r="DM294" i="5"/>
  <c r="DM295" i="5"/>
  <c r="DM296" i="5"/>
  <c r="DM297" i="5"/>
  <c r="DM298" i="5"/>
  <c r="DM299" i="5"/>
  <c r="DM300" i="5"/>
  <c r="DM301" i="5"/>
  <c r="DM302" i="5"/>
  <c r="DM303" i="5"/>
  <c r="DM304" i="5"/>
  <c r="DM305" i="5"/>
  <c r="DM306" i="5"/>
  <c r="DM307" i="5"/>
  <c r="DM308" i="5"/>
  <c r="DM309" i="5"/>
  <c r="DM310" i="5"/>
  <c r="DM311" i="5"/>
  <c r="DM312" i="5"/>
  <c r="DM313" i="5"/>
  <c r="DM314" i="5"/>
  <c r="DM15" i="5"/>
  <c r="DM13" i="5"/>
  <c r="DE16" i="5"/>
  <c r="DE17" i="5"/>
  <c r="DE18" i="5"/>
  <c r="DE19" i="5"/>
  <c r="DE20" i="5"/>
  <c r="DE21" i="5"/>
  <c r="DE22" i="5"/>
  <c r="DE23" i="5"/>
  <c r="DE24" i="5"/>
  <c r="DE25" i="5"/>
  <c r="DE26" i="5"/>
  <c r="DE27" i="5"/>
  <c r="DE28" i="5"/>
  <c r="DE29" i="5"/>
  <c r="DE30" i="5"/>
  <c r="DE31" i="5"/>
  <c r="DE32" i="5"/>
  <c r="DE33" i="5"/>
  <c r="DE34" i="5"/>
  <c r="DE35" i="5"/>
  <c r="DE36" i="5"/>
  <c r="DE37" i="5"/>
  <c r="DE38" i="5"/>
  <c r="DE39" i="5"/>
  <c r="DE40" i="5"/>
  <c r="DE41" i="5"/>
  <c r="DE42" i="5"/>
  <c r="DE43" i="5"/>
  <c r="DE44" i="5"/>
  <c r="DE45" i="5"/>
  <c r="DE46" i="5"/>
  <c r="DE47" i="5"/>
  <c r="DE48" i="5"/>
  <c r="DE49" i="5"/>
  <c r="DE50" i="5"/>
  <c r="DE51" i="5"/>
  <c r="DE52" i="5"/>
  <c r="DE53" i="5"/>
  <c r="DE54" i="5"/>
  <c r="DE55" i="5"/>
  <c r="DE56" i="5"/>
  <c r="DE57" i="5"/>
  <c r="DE58" i="5"/>
  <c r="DE59" i="5"/>
  <c r="DE60" i="5"/>
  <c r="DE61" i="5"/>
  <c r="DE62" i="5"/>
  <c r="DE63" i="5"/>
  <c r="DE64" i="5"/>
  <c r="DE65" i="5"/>
  <c r="DE66" i="5"/>
  <c r="DE67" i="5"/>
  <c r="DE68" i="5"/>
  <c r="DE69" i="5"/>
  <c r="DE70" i="5"/>
  <c r="DE71" i="5"/>
  <c r="DE72" i="5"/>
  <c r="DE73" i="5"/>
  <c r="DE74" i="5"/>
  <c r="DE75" i="5"/>
  <c r="DE76" i="5"/>
  <c r="DE77" i="5"/>
  <c r="DE78" i="5"/>
  <c r="DE79" i="5"/>
  <c r="DE80" i="5"/>
  <c r="DE81" i="5"/>
  <c r="DE82" i="5"/>
  <c r="DE83" i="5"/>
  <c r="DE84" i="5"/>
  <c r="DE85" i="5"/>
  <c r="DE86" i="5"/>
  <c r="DE87" i="5"/>
  <c r="DE88" i="5"/>
  <c r="DE89" i="5"/>
  <c r="DE90" i="5"/>
  <c r="DE91" i="5"/>
  <c r="DE92" i="5"/>
  <c r="DE93" i="5"/>
  <c r="DE94" i="5"/>
  <c r="DE95" i="5"/>
  <c r="DE96" i="5"/>
  <c r="DE97" i="5"/>
  <c r="DE98" i="5"/>
  <c r="DE99" i="5"/>
  <c r="DE100" i="5"/>
  <c r="DE101" i="5"/>
  <c r="DE102" i="5"/>
  <c r="DE103" i="5"/>
  <c r="DE104" i="5"/>
  <c r="DE105" i="5"/>
  <c r="DE106" i="5"/>
  <c r="DE107" i="5"/>
  <c r="DE108" i="5"/>
  <c r="DE109" i="5"/>
  <c r="DE110" i="5"/>
  <c r="DE111" i="5"/>
  <c r="DE112" i="5"/>
  <c r="DE113" i="5"/>
  <c r="DE114" i="5"/>
  <c r="DE115" i="5"/>
  <c r="DE116" i="5"/>
  <c r="DE117" i="5"/>
  <c r="DE118" i="5"/>
  <c r="DE119" i="5"/>
  <c r="DE120" i="5"/>
  <c r="DE121" i="5"/>
  <c r="DE122" i="5"/>
  <c r="DE123" i="5"/>
  <c r="DE124" i="5"/>
  <c r="DE125" i="5"/>
  <c r="DE126" i="5"/>
  <c r="DE127" i="5"/>
  <c r="DE128" i="5"/>
  <c r="DE129" i="5"/>
  <c r="DE130" i="5"/>
  <c r="DE131" i="5"/>
  <c r="DE132" i="5"/>
  <c r="DE133" i="5"/>
  <c r="DE134" i="5"/>
  <c r="DE135" i="5"/>
  <c r="DE136" i="5"/>
  <c r="DE137" i="5"/>
  <c r="DE138" i="5"/>
  <c r="DE139" i="5"/>
  <c r="DE140" i="5"/>
  <c r="DE141" i="5"/>
  <c r="DE142" i="5"/>
  <c r="DE143" i="5"/>
  <c r="DE144" i="5"/>
  <c r="DE145" i="5"/>
  <c r="DE146" i="5"/>
  <c r="DE147" i="5"/>
  <c r="DE148" i="5"/>
  <c r="DE149" i="5"/>
  <c r="DE150" i="5"/>
  <c r="DE151" i="5"/>
  <c r="DE152" i="5"/>
  <c r="DE153" i="5"/>
  <c r="DE154" i="5"/>
  <c r="DE155" i="5"/>
  <c r="DE156" i="5"/>
  <c r="DE157" i="5"/>
  <c r="DE158" i="5"/>
  <c r="DE159" i="5"/>
  <c r="DE160" i="5"/>
  <c r="DE161" i="5"/>
  <c r="DE162" i="5"/>
  <c r="DE163" i="5"/>
  <c r="DE164" i="5"/>
  <c r="DE165" i="5"/>
  <c r="DE166" i="5"/>
  <c r="DE167" i="5"/>
  <c r="DE168" i="5"/>
  <c r="DE169" i="5"/>
  <c r="DE170" i="5"/>
  <c r="DE171" i="5"/>
  <c r="DE172" i="5"/>
  <c r="DE173" i="5"/>
  <c r="DE174" i="5"/>
  <c r="DE175" i="5"/>
  <c r="DE176" i="5"/>
  <c r="DE177" i="5"/>
  <c r="DE178" i="5"/>
  <c r="DE179" i="5"/>
  <c r="DE180" i="5"/>
  <c r="DE181" i="5"/>
  <c r="DE182" i="5"/>
  <c r="DE183" i="5"/>
  <c r="DE184" i="5"/>
  <c r="DE185" i="5"/>
  <c r="DE186" i="5"/>
  <c r="DE187" i="5"/>
  <c r="DE188" i="5"/>
  <c r="DE189" i="5"/>
  <c r="DE190" i="5"/>
  <c r="DE191" i="5"/>
  <c r="DE192" i="5"/>
  <c r="DE193" i="5"/>
  <c r="DE194" i="5"/>
  <c r="DE195" i="5"/>
  <c r="DE196" i="5"/>
  <c r="DE197" i="5"/>
  <c r="DE198" i="5"/>
  <c r="DE199" i="5"/>
  <c r="DE200" i="5"/>
  <c r="DE201" i="5"/>
  <c r="DE202" i="5"/>
  <c r="DE203" i="5"/>
  <c r="DE204" i="5"/>
  <c r="DE205" i="5"/>
  <c r="DE206" i="5"/>
  <c r="DE207" i="5"/>
  <c r="DE208" i="5"/>
  <c r="DE209" i="5"/>
  <c r="DE210" i="5"/>
  <c r="DE211" i="5"/>
  <c r="DE212" i="5"/>
  <c r="DE213" i="5"/>
  <c r="DE214" i="5"/>
  <c r="DE215" i="5"/>
  <c r="DE216" i="5"/>
  <c r="DE217" i="5"/>
  <c r="DE218" i="5"/>
  <c r="DE219" i="5"/>
  <c r="DE220" i="5"/>
  <c r="DE221" i="5"/>
  <c r="DE222" i="5"/>
  <c r="DE223" i="5"/>
  <c r="DE224" i="5"/>
  <c r="DE225" i="5"/>
  <c r="DE226" i="5"/>
  <c r="DE227" i="5"/>
  <c r="DE228" i="5"/>
  <c r="DE229" i="5"/>
  <c r="DE230" i="5"/>
  <c r="DE231" i="5"/>
  <c r="DE232" i="5"/>
  <c r="DE233" i="5"/>
  <c r="DE234" i="5"/>
  <c r="DE235" i="5"/>
  <c r="DE236" i="5"/>
  <c r="DE237" i="5"/>
  <c r="DE238" i="5"/>
  <c r="DE239" i="5"/>
  <c r="DE240" i="5"/>
  <c r="DE241" i="5"/>
  <c r="DE242" i="5"/>
  <c r="DE243" i="5"/>
  <c r="DE244" i="5"/>
  <c r="DE245" i="5"/>
  <c r="DE246" i="5"/>
  <c r="DE247" i="5"/>
  <c r="DE248" i="5"/>
  <c r="DE249" i="5"/>
  <c r="DE250" i="5"/>
  <c r="DE251" i="5"/>
  <c r="DE252" i="5"/>
  <c r="DE253" i="5"/>
  <c r="DE254" i="5"/>
  <c r="DE255" i="5"/>
  <c r="DE256" i="5"/>
  <c r="DE257" i="5"/>
  <c r="DE258" i="5"/>
  <c r="DE259" i="5"/>
  <c r="DE260" i="5"/>
  <c r="DE261" i="5"/>
  <c r="DE262" i="5"/>
  <c r="DE263" i="5"/>
  <c r="DE264" i="5"/>
  <c r="DE265" i="5"/>
  <c r="DE266" i="5"/>
  <c r="DE267" i="5"/>
  <c r="DE268" i="5"/>
  <c r="DE269" i="5"/>
  <c r="DE270" i="5"/>
  <c r="DE271" i="5"/>
  <c r="DE272" i="5"/>
  <c r="DE273" i="5"/>
  <c r="DE274" i="5"/>
  <c r="DE275" i="5"/>
  <c r="DE276" i="5"/>
  <c r="DE277" i="5"/>
  <c r="DE278" i="5"/>
  <c r="DE279" i="5"/>
  <c r="DE280" i="5"/>
  <c r="DE281" i="5"/>
  <c r="DE282" i="5"/>
  <c r="DE283" i="5"/>
  <c r="DE284" i="5"/>
  <c r="DE285" i="5"/>
  <c r="DE286" i="5"/>
  <c r="DE287" i="5"/>
  <c r="DE288" i="5"/>
  <c r="DE289" i="5"/>
  <c r="DE290" i="5"/>
  <c r="DE291" i="5"/>
  <c r="DE292" i="5"/>
  <c r="DE293" i="5"/>
  <c r="DE294" i="5"/>
  <c r="DE295" i="5"/>
  <c r="DE296" i="5"/>
  <c r="DE297" i="5"/>
  <c r="DE298" i="5"/>
  <c r="DE299" i="5"/>
  <c r="DE300" i="5"/>
  <c r="DE301" i="5"/>
  <c r="DE302" i="5"/>
  <c r="DE303" i="5"/>
  <c r="DE304" i="5"/>
  <c r="DE305" i="5"/>
  <c r="DE306" i="5"/>
  <c r="DE307" i="5"/>
  <c r="DE308" i="5"/>
  <c r="DE309" i="5"/>
  <c r="DE310" i="5"/>
  <c r="DE311" i="5"/>
  <c r="DE312" i="5"/>
  <c r="DE313" i="5"/>
  <c r="DE314" i="5"/>
  <c r="DE15" i="5"/>
  <c r="DE13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Y49" i="5"/>
  <c r="CY50" i="5"/>
  <c r="CY51" i="5"/>
  <c r="CY52" i="5"/>
  <c r="CY53" i="5"/>
  <c r="CY54" i="5"/>
  <c r="CY55" i="5"/>
  <c r="CY56" i="5"/>
  <c r="CY57" i="5"/>
  <c r="CY58" i="5"/>
  <c r="CY59" i="5"/>
  <c r="CY60" i="5"/>
  <c r="CY61" i="5"/>
  <c r="CY62" i="5"/>
  <c r="CY63" i="5"/>
  <c r="CY64" i="5"/>
  <c r="CY65" i="5"/>
  <c r="CY66" i="5"/>
  <c r="CY67" i="5"/>
  <c r="CY68" i="5"/>
  <c r="CY69" i="5"/>
  <c r="CY70" i="5"/>
  <c r="CY71" i="5"/>
  <c r="CY72" i="5"/>
  <c r="CY73" i="5"/>
  <c r="CY74" i="5"/>
  <c r="CY75" i="5"/>
  <c r="CY76" i="5"/>
  <c r="CY77" i="5"/>
  <c r="CY78" i="5"/>
  <c r="CY79" i="5"/>
  <c r="CY80" i="5"/>
  <c r="CY81" i="5"/>
  <c r="CY82" i="5"/>
  <c r="CY83" i="5"/>
  <c r="CY84" i="5"/>
  <c r="CY85" i="5"/>
  <c r="CY86" i="5"/>
  <c r="CY87" i="5"/>
  <c r="CY88" i="5"/>
  <c r="CY89" i="5"/>
  <c r="CY90" i="5"/>
  <c r="CY91" i="5"/>
  <c r="CY92" i="5"/>
  <c r="CY93" i="5"/>
  <c r="CY94" i="5"/>
  <c r="CY95" i="5"/>
  <c r="CY96" i="5"/>
  <c r="CY97" i="5"/>
  <c r="CY98" i="5"/>
  <c r="CY99" i="5"/>
  <c r="CY100" i="5"/>
  <c r="CY101" i="5"/>
  <c r="CY102" i="5"/>
  <c r="CY103" i="5"/>
  <c r="CY104" i="5"/>
  <c r="CY105" i="5"/>
  <c r="CY106" i="5"/>
  <c r="CY107" i="5"/>
  <c r="CY108" i="5"/>
  <c r="CY109" i="5"/>
  <c r="CY110" i="5"/>
  <c r="CY111" i="5"/>
  <c r="CY112" i="5"/>
  <c r="CY113" i="5"/>
  <c r="CY114" i="5"/>
  <c r="CY115" i="5"/>
  <c r="CY116" i="5"/>
  <c r="CY117" i="5"/>
  <c r="CY118" i="5"/>
  <c r="CY119" i="5"/>
  <c r="CY120" i="5"/>
  <c r="CY121" i="5"/>
  <c r="CY122" i="5"/>
  <c r="CY123" i="5"/>
  <c r="CY124" i="5"/>
  <c r="CY125" i="5"/>
  <c r="CY126" i="5"/>
  <c r="CY127" i="5"/>
  <c r="CY128" i="5"/>
  <c r="CY129" i="5"/>
  <c r="CY130" i="5"/>
  <c r="CY131" i="5"/>
  <c r="CY132" i="5"/>
  <c r="CY133" i="5"/>
  <c r="CY134" i="5"/>
  <c r="CY135" i="5"/>
  <c r="CY136" i="5"/>
  <c r="CY137" i="5"/>
  <c r="CY138" i="5"/>
  <c r="CY139" i="5"/>
  <c r="CY140" i="5"/>
  <c r="CY141" i="5"/>
  <c r="CY142" i="5"/>
  <c r="CY143" i="5"/>
  <c r="CY144" i="5"/>
  <c r="CY145" i="5"/>
  <c r="CY146" i="5"/>
  <c r="CY147" i="5"/>
  <c r="CY148" i="5"/>
  <c r="CY149" i="5"/>
  <c r="CY150" i="5"/>
  <c r="CY151" i="5"/>
  <c r="CY152" i="5"/>
  <c r="CY153" i="5"/>
  <c r="CY154" i="5"/>
  <c r="CY155" i="5"/>
  <c r="CY156" i="5"/>
  <c r="CY157" i="5"/>
  <c r="CY158" i="5"/>
  <c r="CY159" i="5"/>
  <c r="CY160" i="5"/>
  <c r="CY161" i="5"/>
  <c r="CY162" i="5"/>
  <c r="CY163" i="5"/>
  <c r="CY164" i="5"/>
  <c r="CY165" i="5"/>
  <c r="CY166" i="5"/>
  <c r="CY167" i="5"/>
  <c r="CY168" i="5"/>
  <c r="CY169" i="5"/>
  <c r="CY170" i="5"/>
  <c r="CY171" i="5"/>
  <c r="CY172" i="5"/>
  <c r="CY173" i="5"/>
  <c r="CY174" i="5"/>
  <c r="CY175" i="5"/>
  <c r="CY176" i="5"/>
  <c r="CY177" i="5"/>
  <c r="CY178" i="5"/>
  <c r="CY179" i="5"/>
  <c r="CY180" i="5"/>
  <c r="CY181" i="5"/>
  <c r="CY182" i="5"/>
  <c r="CY183" i="5"/>
  <c r="CY184" i="5"/>
  <c r="CY185" i="5"/>
  <c r="CY186" i="5"/>
  <c r="CY187" i="5"/>
  <c r="CY188" i="5"/>
  <c r="CY189" i="5"/>
  <c r="CY190" i="5"/>
  <c r="CY191" i="5"/>
  <c r="CY192" i="5"/>
  <c r="CY193" i="5"/>
  <c r="CY194" i="5"/>
  <c r="CY195" i="5"/>
  <c r="CY196" i="5"/>
  <c r="CY197" i="5"/>
  <c r="CY198" i="5"/>
  <c r="CY199" i="5"/>
  <c r="CY200" i="5"/>
  <c r="CY201" i="5"/>
  <c r="CY202" i="5"/>
  <c r="CY203" i="5"/>
  <c r="CY204" i="5"/>
  <c r="CY205" i="5"/>
  <c r="CY206" i="5"/>
  <c r="CY207" i="5"/>
  <c r="CY208" i="5"/>
  <c r="CY209" i="5"/>
  <c r="CY210" i="5"/>
  <c r="CY211" i="5"/>
  <c r="CY212" i="5"/>
  <c r="CY213" i="5"/>
  <c r="CY214" i="5"/>
  <c r="CY215" i="5"/>
  <c r="CY216" i="5"/>
  <c r="CY217" i="5"/>
  <c r="CY218" i="5"/>
  <c r="CY219" i="5"/>
  <c r="CY220" i="5"/>
  <c r="CY221" i="5"/>
  <c r="CY222" i="5"/>
  <c r="CY223" i="5"/>
  <c r="CY224" i="5"/>
  <c r="CY225" i="5"/>
  <c r="CY226" i="5"/>
  <c r="CY227" i="5"/>
  <c r="CY228" i="5"/>
  <c r="CY229" i="5"/>
  <c r="CY230" i="5"/>
  <c r="CY231" i="5"/>
  <c r="CY232" i="5"/>
  <c r="CY233" i="5"/>
  <c r="CY234" i="5"/>
  <c r="CY235" i="5"/>
  <c r="CY236" i="5"/>
  <c r="CY237" i="5"/>
  <c r="CY238" i="5"/>
  <c r="CY239" i="5"/>
  <c r="CY240" i="5"/>
  <c r="CY241" i="5"/>
  <c r="CY242" i="5"/>
  <c r="CY243" i="5"/>
  <c r="CY244" i="5"/>
  <c r="CY245" i="5"/>
  <c r="CY246" i="5"/>
  <c r="CY247" i="5"/>
  <c r="CY248" i="5"/>
  <c r="CY249" i="5"/>
  <c r="CY250" i="5"/>
  <c r="CY251" i="5"/>
  <c r="CY252" i="5"/>
  <c r="CY253" i="5"/>
  <c r="CY254" i="5"/>
  <c r="CY255" i="5"/>
  <c r="CY256" i="5"/>
  <c r="CY257" i="5"/>
  <c r="CY258" i="5"/>
  <c r="CY259" i="5"/>
  <c r="CY260" i="5"/>
  <c r="CY261" i="5"/>
  <c r="CY262" i="5"/>
  <c r="CY263" i="5"/>
  <c r="CY264" i="5"/>
  <c r="CY265" i="5"/>
  <c r="CY266" i="5"/>
  <c r="CY267" i="5"/>
  <c r="CY268" i="5"/>
  <c r="CY269" i="5"/>
  <c r="CY270" i="5"/>
  <c r="CY271" i="5"/>
  <c r="CY272" i="5"/>
  <c r="CY273" i="5"/>
  <c r="CY274" i="5"/>
  <c r="CY275" i="5"/>
  <c r="CY276" i="5"/>
  <c r="CY277" i="5"/>
  <c r="CY278" i="5"/>
  <c r="CY279" i="5"/>
  <c r="CY280" i="5"/>
  <c r="CY281" i="5"/>
  <c r="CY282" i="5"/>
  <c r="CY283" i="5"/>
  <c r="CY284" i="5"/>
  <c r="CY285" i="5"/>
  <c r="CY286" i="5"/>
  <c r="CY287" i="5"/>
  <c r="CY288" i="5"/>
  <c r="CY289" i="5"/>
  <c r="CY290" i="5"/>
  <c r="CY291" i="5"/>
  <c r="CY292" i="5"/>
  <c r="CY293" i="5"/>
  <c r="CY294" i="5"/>
  <c r="CY295" i="5"/>
  <c r="CY296" i="5"/>
  <c r="CY297" i="5"/>
  <c r="CY298" i="5"/>
  <c r="CY299" i="5"/>
  <c r="CY300" i="5"/>
  <c r="CY301" i="5"/>
  <c r="CY302" i="5"/>
  <c r="CY303" i="5"/>
  <c r="CY304" i="5"/>
  <c r="CY305" i="5"/>
  <c r="CY306" i="5"/>
  <c r="CY307" i="5"/>
  <c r="CY308" i="5"/>
  <c r="CY309" i="5"/>
  <c r="CY310" i="5"/>
  <c r="CY311" i="5"/>
  <c r="CY312" i="5"/>
  <c r="CY313" i="5"/>
  <c r="CY314" i="5"/>
  <c r="CY15" i="5"/>
  <c r="CY13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T41" i="5"/>
  <c r="CT42" i="5"/>
  <c r="CT43" i="5"/>
  <c r="CT44" i="5"/>
  <c r="CT45" i="5"/>
  <c r="CT46" i="5"/>
  <c r="CT47" i="5"/>
  <c r="CT48" i="5"/>
  <c r="CT49" i="5"/>
  <c r="CT50" i="5"/>
  <c r="CT51" i="5"/>
  <c r="CT52" i="5"/>
  <c r="CT53" i="5"/>
  <c r="CT54" i="5"/>
  <c r="CT55" i="5"/>
  <c r="CT56" i="5"/>
  <c r="CT57" i="5"/>
  <c r="CT58" i="5"/>
  <c r="CT59" i="5"/>
  <c r="CT60" i="5"/>
  <c r="CT61" i="5"/>
  <c r="CT62" i="5"/>
  <c r="CT63" i="5"/>
  <c r="CT64" i="5"/>
  <c r="CT65" i="5"/>
  <c r="CT66" i="5"/>
  <c r="CT67" i="5"/>
  <c r="CT68" i="5"/>
  <c r="CT69" i="5"/>
  <c r="CT70" i="5"/>
  <c r="CT71" i="5"/>
  <c r="CT72" i="5"/>
  <c r="CT73" i="5"/>
  <c r="CT74" i="5"/>
  <c r="CT75" i="5"/>
  <c r="CT76" i="5"/>
  <c r="CT77" i="5"/>
  <c r="CT78" i="5"/>
  <c r="CT79" i="5"/>
  <c r="CT80" i="5"/>
  <c r="CT81" i="5"/>
  <c r="CT82" i="5"/>
  <c r="CT83" i="5"/>
  <c r="CT84" i="5"/>
  <c r="CT85" i="5"/>
  <c r="CT86" i="5"/>
  <c r="CT87" i="5"/>
  <c r="CT88" i="5"/>
  <c r="CT89" i="5"/>
  <c r="CT90" i="5"/>
  <c r="CT91" i="5"/>
  <c r="CT92" i="5"/>
  <c r="CT93" i="5"/>
  <c r="CT94" i="5"/>
  <c r="CT95" i="5"/>
  <c r="CT96" i="5"/>
  <c r="CT97" i="5"/>
  <c r="CT98" i="5"/>
  <c r="CT99" i="5"/>
  <c r="CT100" i="5"/>
  <c r="CT101" i="5"/>
  <c r="CT102" i="5"/>
  <c r="CT103" i="5"/>
  <c r="CT104" i="5"/>
  <c r="CT105" i="5"/>
  <c r="CT106" i="5"/>
  <c r="CT107" i="5"/>
  <c r="CT108" i="5"/>
  <c r="CT109" i="5"/>
  <c r="CT110" i="5"/>
  <c r="CT111" i="5"/>
  <c r="CT112" i="5"/>
  <c r="CT113" i="5"/>
  <c r="CT114" i="5"/>
  <c r="CT115" i="5"/>
  <c r="CT116" i="5"/>
  <c r="CT117" i="5"/>
  <c r="CT118" i="5"/>
  <c r="CT119" i="5"/>
  <c r="CT120" i="5"/>
  <c r="CT121" i="5"/>
  <c r="CT122" i="5"/>
  <c r="CT123" i="5"/>
  <c r="CT124" i="5"/>
  <c r="CT125" i="5"/>
  <c r="CT126" i="5"/>
  <c r="CT127" i="5"/>
  <c r="CT128" i="5"/>
  <c r="CT129" i="5"/>
  <c r="CT130" i="5"/>
  <c r="CT131" i="5"/>
  <c r="CT132" i="5"/>
  <c r="CT133" i="5"/>
  <c r="CT134" i="5"/>
  <c r="CT135" i="5"/>
  <c r="CT136" i="5"/>
  <c r="CT137" i="5"/>
  <c r="CT138" i="5"/>
  <c r="CT139" i="5"/>
  <c r="CT140" i="5"/>
  <c r="CT141" i="5"/>
  <c r="CT142" i="5"/>
  <c r="CT143" i="5"/>
  <c r="CT144" i="5"/>
  <c r="CT145" i="5"/>
  <c r="CT146" i="5"/>
  <c r="CT147" i="5"/>
  <c r="CT148" i="5"/>
  <c r="CT149" i="5"/>
  <c r="CT150" i="5"/>
  <c r="CT151" i="5"/>
  <c r="CT152" i="5"/>
  <c r="CT153" i="5"/>
  <c r="CT154" i="5"/>
  <c r="CT155" i="5"/>
  <c r="CT156" i="5"/>
  <c r="CT157" i="5"/>
  <c r="CT158" i="5"/>
  <c r="CT159" i="5"/>
  <c r="CT160" i="5"/>
  <c r="CT161" i="5"/>
  <c r="CT162" i="5"/>
  <c r="CT163" i="5"/>
  <c r="CT164" i="5"/>
  <c r="CT165" i="5"/>
  <c r="CT166" i="5"/>
  <c r="CT167" i="5"/>
  <c r="CT168" i="5"/>
  <c r="CT169" i="5"/>
  <c r="CT170" i="5"/>
  <c r="CT171" i="5"/>
  <c r="CT172" i="5"/>
  <c r="CT173" i="5"/>
  <c r="CT174" i="5"/>
  <c r="CT175" i="5"/>
  <c r="CT176" i="5"/>
  <c r="CT177" i="5"/>
  <c r="CT178" i="5"/>
  <c r="CT179" i="5"/>
  <c r="CT180" i="5"/>
  <c r="CT181" i="5"/>
  <c r="CT182" i="5"/>
  <c r="CT183" i="5"/>
  <c r="CT184" i="5"/>
  <c r="CT185" i="5"/>
  <c r="CT186" i="5"/>
  <c r="CT187" i="5"/>
  <c r="CT188" i="5"/>
  <c r="CT189" i="5"/>
  <c r="CT190" i="5"/>
  <c r="CT191" i="5"/>
  <c r="CT192" i="5"/>
  <c r="CT193" i="5"/>
  <c r="CT194" i="5"/>
  <c r="CT195" i="5"/>
  <c r="CT196" i="5"/>
  <c r="CT197" i="5"/>
  <c r="CT198" i="5"/>
  <c r="CT199" i="5"/>
  <c r="CT200" i="5"/>
  <c r="CT201" i="5"/>
  <c r="CT202" i="5"/>
  <c r="CT203" i="5"/>
  <c r="CT204" i="5"/>
  <c r="CT205" i="5"/>
  <c r="CT206" i="5"/>
  <c r="CT207" i="5"/>
  <c r="CT208" i="5"/>
  <c r="CT209" i="5"/>
  <c r="CT210" i="5"/>
  <c r="CT211" i="5"/>
  <c r="CT212" i="5"/>
  <c r="CT213" i="5"/>
  <c r="CT214" i="5"/>
  <c r="CT215" i="5"/>
  <c r="CT216" i="5"/>
  <c r="CT217" i="5"/>
  <c r="CT218" i="5"/>
  <c r="CT219" i="5"/>
  <c r="CT220" i="5"/>
  <c r="CT221" i="5"/>
  <c r="CT222" i="5"/>
  <c r="CT223" i="5"/>
  <c r="CT224" i="5"/>
  <c r="CT225" i="5"/>
  <c r="CT226" i="5"/>
  <c r="CT227" i="5"/>
  <c r="CT228" i="5"/>
  <c r="CT229" i="5"/>
  <c r="CT230" i="5"/>
  <c r="CT231" i="5"/>
  <c r="CT232" i="5"/>
  <c r="CT233" i="5"/>
  <c r="CT234" i="5"/>
  <c r="CT235" i="5"/>
  <c r="CT236" i="5"/>
  <c r="CT237" i="5"/>
  <c r="CT238" i="5"/>
  <c r="CT239" i="5"/>
  <c r="CT240" i="5"/>
  <c r="CT241" i="5"/>
  <c r="CT242" i="5"/>
  <c r="CT243" i="5"/>
  <c r="CT244" i="5"/>
  <c r="CT245" i="5"/>
  <c r="CT246" i="5"/>
  <c r="CT247" i="5"/>
  <c r="CT248" i="5"/>
  <c r="CT249" i="5"/>
  <c r="CT250" i="5"/>
  <c r="CT251" i="5"/>
  <c r="CT252" i="5"/>
  <c r="CT253" i="5"/>
  <c r="CT254" i="5"/>
  <c r="CT255" i="5"/>
  <c r="CT256" i="5"/>
  <c r="CT257" i="5"/>
  <c r="CT258" i="5"/>
  <c r="CT259" i="5"/>
  <c r="CT260" i="5"/>
  <c r="CT261" i="5"/>
  <c r="CT262" i="5"/>
  <c r="CT263" i="5"/>
  <c r="CT264" i="5"/>
  <c r="CT265" i="5"/>
  <c r="CT266" i="5"/>
  <c r="CT267" i="5"/>
  <c r="CT268" i="5"/>
  <c r="CT269" i="5"/>
  <c r="CT270" i="5"/>
  <c r="CT271" i="5"/>
  <c r="CT272" i="5"/>
  <c r="CT273" i="5"/>
  <c r="CT274" i="5"/>
  <c r="CT275" i="5"/>
  <c r="CT276" i="5"/>
  <c r="CT277" i="5"/>
  <c r="CT278" i="5"/>
  <c r="CT279" i="5"/>
  <c r="CT280" i="5"/>
  <c r="CT281" i="5"/>
  <c r="CT282" i="5"/>
  <c r="CT283" i="5"/>
  <c r="CT284" i="5"/>
  <c r="CT285" i="5"/>
  <c r="CT286" i="5"/>
  <c r="CT287" i="5"/>
  <c r="CT288" i="5"/>
  <c r="CT289" i="5"/>
  <c r="CT290" i="5"/>
  <c r="CT291" i="5"/>
  <c r="CT292" i="5"/>
  <c r="CT293" i="5"/>
  <c r="CT294" i="5"/>
  <c r="CT295" i="5"/>
  <c r="CT296" i="5"/>
  <c r="CT297" i="5"/>
  <c r="CT298" i="5"/>
  <c r="CT299" i="5"/>
  <c r="CT300" i="5"/>
  <c r="CT301" i="5"/>
  <c r="CT302" i="5"/>
  <c r="CT303" i="5"/>
  <c r="CT304" i="5"/>
  <c r="CT305" i="5"/>
  <c r="CT306" i="5"/>
  <c r="CT307" i="5"/>
  <c r="CT308" i="5"/>
  <c r="CT309" i="5"/>
  <c r="CT310" i="5"/>
  <c r="CT311" i="5"/>
  <c r="CT312" i="5"/>
  <c r="CT313" i="5"/>
  <c r="CT314" i="5"/>
  <c r="CT15" i="5"/>
  <c r="CT13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I43" i="5"/>
  <c r="CI44" i="5"/>
  <c r="CI45" i="5"/>
  <c r="CI46" i="5"/>
  <c r="CI47" i="5"/>
  <c r="CI48" i="5"/>
  <c r="CI49" i="5"/>
  <c r="CI50" i="5"/>
  <c r="CI51" i="5"/>
  <c r="CI52" i="5"/>
  <c r="CI53" i="5"/>
  <c r="CI54" i="5"/>
  <c r="CI55" i="5"/>
  <c r="CI56" i="5"/>
  <c r="CI57" i="5"/>
  <c r="CI58" i="5"/>
  <c r="CI59" i="5"/>
  <c r="CI60" i="5"/>
  <c r="CI61" i="5"/>
  <c r="CI62" i="5"/>
  <c r="CI63" i="5"/>
  <c r="CI64" i="5"/>
  <c r="CI65" i="5"/>
  <c r="CI66" i="5"/>
  <c r="CI67" i="5"/>
  <c r="CI68" i="5"/>
  <c r="CI69" i="5"/>
  <c r="CI70" i="5"/>
  <c r="CI71" i="5"/>
  <c r="CI72" i="5"/>
  <c r="CI73" i="5"/>
  <c r="CI74" i="5"/>
  <c r="CI75" i="5"/>
  <c r="CI76" i="5"/>
  <c r="CI77" i="5"/>
  <c r="CI78" i="5"/>
  <c r="CI79" i="5"/>
  <c r="CI80" i="5"/>
  <c r="CI81" i="5"/>
  <c r="CI82" i="5"/>
  <c r="CI83" i="5"/>
  <c r="CI84" i="5"/>
  <c r="CI85" i="5"/>
  <c r="CI86" i="5"/>
  <c r="CI87" i="5"/>
  <c r="CI88" i="5"/>
  <c r="CI89" i="5"/>
  <c r="CI90" i="5"/>
  <c r="CI91" i="5"/>
  <c r="CI92" i="5"/>
  <c r="CI93" i="5"/>
  <c r="CI94" i="5"/>
  <c r="CI95" i="5"/>
  <c r="CI96" i="5"/>
  <c r="CI97" i="5"/>
  <c r="CI98" i="5"/>
  <c r="CI99" i="5"/>
  <c r="CI100" i="5"/>
  <c r="CI101" i="5"/>
  <c r="CI102" i="5"/>
  <c r="CI103" i="5"/>
  <c r="CI104" i="5"/>
  <c r="CI105" i="5"/>
  <c r="CI106" i="5"/>
  <c r="CI107" i="5"/>
  <c r="CI108" i="5"/>
  <c r="CI109" i="5"/>
  <c r="CI110" i="5"/>
  <c r="CI111" i="5"/>
  <c r="CI112" i="5"/>
  <c r="CI113" i="5"/>
  <c r="CI114" i="5"/>
  <c r="CI115" i="5"/>
  <c r="CI116" i="5"/>
  <c r="CI117" i="5"/>
  <c r="CI118" i="5"/>
  <c r="CI119" i="5"/>
  <c r="CI120" i="5"/>
  <c r="CI121" i="5"/>
  <c r="CI122" i="5"/>
  <c r="CI123" i="5"/>
  <c r="CI124" i="5"/>
  <c r="CI125" i="5"/>
  <c r="CI126" i="5"/>
  <c r="CI127" i="5"/>
  <c r="CI128" i="5"/>
  <c r="CI129" i="5"/>
  <c r="CI130" i="5"/>
  <c r="CI131" i="5"/>
  <c r="CI132" i="5"/>
  <c r="CI133" i="5"/>
  <c r="CI134" i="5"/>
  <c r="CI135" i="5"/>
  <c r="CI136" i="5"/>
  <c r="CI137" i="5"/>
  <c r="CI138" i="5"/>
  <c r="CI139" i="5"/>
  <c r="CI140" i="5"/>
  <c r="CI141" i="5"/>
  <c r="CI142" i="5"/>
  <c r="CI143" i="5"/>
  <c r="CI144" i="5"/>
  <c r="CI145" i="5"/>
  <c r="CI146" i="5"/>
  <c r="CI147" i="5"/>
  <c r="CI148" i="5"/>
  <c r="CI149" i="5"/>
  <c r="CI150" i="5"/>
  <c r="CI151" i="5"/>
  <c r="CI152" i="5"/>
  <c r="CI153" i="5"/>
  <c r="CI154" i="5"/>
  <c r="CI155" i="5"/>
  <c r="CI156" i="5"/>
  <c r="CI157" i="5"/>
  <c r="CI158" i="5"/>
  <c r="CI159" i="5"/>
  <c r="CI160" i="5"/>
  <c r="CI161" i="5"/>
  <c r="CI162" i="5"/>
  <c r="CI163" i="5"/>
  <c r="CI164" i="5"/>
  <c r="CI165" i="5"/>
  <c r="CI166" i="5"/>
  <c r="CI167" i="5"/>
  <c r="CI168" i="5"/>
  <c r="CI169" i="5"/>
  <c r="CI170" i="5"/>
  <c r="CI171" i="5"/>
  <c r="CI172" i="5"/>
  <c r="CI173" i="5"/>
  <c r="CI174" i="5"/>
  <c r="CI175" i="5"/>
  <c r="CI176" i="5"/>
  <c r="CI177" i="5"/>
  <c r="CI178" i="5"/>
  <c r="CI179" i="5"/>
  <c r="CI180" i="5"/>
  <c r="CI181" i="5"/>
  <c r="CI182" i="5"/>
  <c r="CI183" i="5"/>
  <c r="CI184" i="5"/>
  <c r="CI185" i="5"/>
  <c r="CI186" i="5"/>
  <c r="CI187" i="5"/>
  <c r="CI188" i="5"/>
  <c r="CI189" i="5"/>
  <c r="CI190" i="5"/>
  <c r="CI191" i="5"/>
  <c r="CI192" i="5"/>
  <c r="CI193" i="5"/>
  <c r="CI194" i="5"/>
  <c r="CI195" i="5"/>
  <c r="CI196" i="5"/>
  <c r="CI197" i="5"/>
  <c r="CI198" i="5"/>
  <c r="CI199" i="5"/>
  <c r="CI200" i="5"/>
  <c r="CI201" i="5"/>
  <c r="CI202" i="5"/>
  <c r="CI203" i="5"/>
  <c r="CI204" i="5"/>
  <c r="CI205" i="5"/>
  <c r="CI206" i="5"/>
  <c r="CI207" i="5"/>
  <c r="CI208" i="5"/>
  <c r="CI209" i="5"/>
  <c r="CI210" i="5"/>
  <c r="CI211" i="5"/>
  <c r="CI212" i="5"/>
  <c r="CI213" i="5"/>
  <c r="CI214" i="5"/>
  <c r="CI215" i="5"/>
  <c r="CI216" i="5"/>
  <c r="CI217" i="5"/>
  <c r="CI218" i="5"/>
  <c r="CI219" i="5"/>
  <c r="CI220" i="5"/>
  <c r="CI221" i="5"/>
  <c r="CI222" i="5"/>
  <c r="CI223" i="5"/>
  <c r="CI224" i="5"/>
  <c r="CI225" i="5"/>
  <c r="CI226" i="5"/>
  <c r="CI227" i="5"/>
  <c r="CI228" i="5"/>
  <c r="CI229" i="5"/>
  <c r="CI230" i="5"/>
  <c r="CI231" i="5"/>
  <c r="CI232" i="5"/>
  <c r="CI233" i="5"/>
  <c r="CI234" i="5"/>
  <c r="CI235" i="5"/>
  <c r="CI236" i="5"/>
  <c r="CI237" i="5"/>
  <c r="CI238" i="5"/>
  <c r="CI239" i="5"/>
  <c r="CI240" i="5"/>
  <c r="CI241" i="5"/>
  <c r="CI242" i="5"/>
  <c r="CI243" i="5"/>
  <c r="CI244" i="5"/>
  <c r="CI245" i="5"/>
  <c r="CI246" i="5"/>
  <c r="CI247" i="5"/>
  <c r="CI248" i="5"/>
  <c r="CI249" i="5"/>
  <c r="CI250" i="5"/>
  <c r="CI251" i="5"/>
  <c r="CI252" i="5"/>
  <c r="CI253" i="5"/>
  <c r="CI254" i="5"/>
  <c r="CI255" i="5"/>
  <c r="CI256" i="5"/>
  <c r="CI257" i="5"/>
  <c r="CI258" i="5"/>
  <c r="CI259" i="5"/>
  <c r="CI260" i="5"/>
  <c r="CI261" i="5"/>
  <c r="CI262" i="5"/>
  <c r="CI263" i="5"/>
  <c r="CI264" i="5"/>
  <c r="CI265" i="5"/>
  <c r="CI266" i="5"/>
  <c r="CI267" i="5"/>
  <c r="CI268" i="5"/>
  <c r="CI269" i="5"/>
  <c r="CI270" i="5"/>
  <c r="CI271" i="5"/>
  <c r="CI272" i="5"/>
  <c r="CI273" i="5"/>
  <c r="CI274" i="5"/>
  <c r="CI275" i="5"/>
  <c r="CI276" i="5"/>
  <c r="CI277" i="5"/>
  <c r="CI278" i="5"/>
  <c r="CI279" i="5"/>
  <c r="CI280" i="5"/>
  <c r="CI281" i="5"/>
  <c r="CI282" i="5"/>
  <c r="CI283" i="5"/>
  <c r="CI284" i="5"/>
  <c r="CI285" i="5"/>
  <c r="CI286" i="5"/>
  <c r="CI287" i="5"/>
  <c r="CI288" i="5"/>
  <c r="CI289" i="5"/>
  <c r="CI290" i="5"/>
  <c r="CI291" i="5"/>
  <c r="CI292" i="5"/>
  <c r="CI293" i="5"/>
  <c r="CI294" i="5"/>
  <c r="CI295" i="5"/>
  <c r="CI296" i="5"/>
  <c r="CI297" i="5"/>
  <c r="CI298" i="5"/>
  <c r="CI299" i="5"/>
  <c r="CI300" i="5"/>
  <c r="CI301" i="5"/>
  <c r="CI302" i="5"/>
  <c r="CI303" i="5"/>
  <c r="CI304" i="5"/>
  <c r="CI305" i="5"/>
  <c r="CI306" i="5"/>
  <c r="CI307" i="5"/>
  <c r="CI308" i="5"/>
  <c r="CI309" i="5"/>
  <c r="CI310" i="5"/>
  <c r="CI311" i="5"/>
  <c r="CI312" i="5"/>
  <c r="CI313" i="5"/>
  <c r="CI314" i="5"/>
  <c r="CI15" i="5"/>
  <c r="CI13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100" i="5"/>
  <c r="CA101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6" i="5"/>
  <c r="CA137" i="5"/>
  <c r="CA138" i="5"/>
  <c r="CA139" i="5"/>
  <c r="CA140" i="5"/>
  <c r="CA141" i="5"/>
  <c r="CA142" i="5"/>
  <c r="CA143" i="5"/>
  <c r="CA144" i="5"/>
  <c r="CA145" i="5"/>
  <c r="CA146" i="5"/>
  <c r="CA147" i="5"/>
  <c r="CA148" i="5"/>
  <c r="CA149" i="5"/>
  <c r="CA150" i="5"/>
  <c r="CA151" i="5"/>
  <c r="CA152" i="5"/>
  <c r="CA153" i="5"/>
  <c r="CA154" i="5"/>
  <c r="CA155" i="5"/>
  <c r="CA156" i="5"/>
  <c r="CA157" i="5"/>
  <c r="CA158" i="5"/>
  <c r="CA159" i="5"/>
  <c r="CA160" i="5"/>
  <c r="CA161" i="5"/>
  <c r="CA162" i="5"/>
  <c r="CA163" i="5"/>
  <c r="CA164" i="5"/>
  <c r="CA165" i="5"/>
  <c r="CA166" i="5"/>
  <c r="CA167" i="5"/>
  <c r="CA168" i="5"/>
  <c r="CA169" i="5"/>
  <c r="CA170" i="5"/>
  <c r="CA171" i="5"/>
  <c r="CA172" i="5"/>
  <c r="CA173" i="5"/>
  <c r="CA174" i="5"/>
  <c r="CA175" i="5"/>
  <c r="CA176" i="5"/>
  <c r="CA177" i="5"/>
  <c r="CA178" i="5"/>
  <c r="CA179" i="5"/>
  <c r="CA180" i="5"/>
  <c r="CA181" i="5"/>
  <c r="CA182" i="5"/>
  <c r="CA183" i="5"/>
  <c r="CA184" i="5"/>
  <c r="CA185" i="5"/>
  <c r="CA186" i="5"/>
  <c r="CA187" i="5"/>
  <c r="CA188" i="5"/>
  <c r="CA189" i="5"/>
  <c r="CA190" i="5"/>
  <c r="CA191" i="5"/>
  <c r="CA192" i="5"/>
  <c r="CA193" i="5"/>
  <c r="CA194" i="5"/>
  <c r="CA195" i="5"/>
  <c r="CA196" i="5"/>
  <c r="CA197" i="5"/>
  <c r="CA198" i="5"/>
  <c r="CA199" i="5"/>
  <c r="CA200" i="5"/>
  <c r="CA201" i="5"/>
  <c r="CA202" i="5"/>
  <c r="CA203" i="5"/>
  <c r="CA204" i="5"/>
  <c r="CA205" i="5"/>
  <c r="CA206" i="5"/>
  <c r="CA207" i="5"/>
  <c r="CA208" i="5"/>
  <c r="CA209" i="5"/>
  <c r="CA210" i="5"/>
  <c r="CA211" i="5"/>
  <c r="CA212" i="5"/>
  <c r="CA213" i="5"/>
  <c r="CA214" i="5"/>
  <c r="CA215" i="5"/>
  <c r="CA216" i="5"/>
  <c r="CA217" i="5"/>
  <c r="CA218" i="5"/>
  <c r="CA219" i="5"/>
  <c r="CA220" i="5"/>
  <c r="CA221" i="5"/>
  <c r="CA222" i="5"/>
  <c r="CA223" i="5"/>
  <c r="CA224" i="5"/>
  <c r="CA225" i="5"/>
  <c r="CA226" i="5"/>
  <c r="CA227" i="5"/>
  <c r="CA228" i="5"/>
  <c r="CA229" i="5"/>
  <c r="CA230" i="5"/>
  <c r="CA231" i="5"/>
  <c r="CA232" i="5"/>
  <c r="CA233" i="5"/>
  <c r="CA234" i="5"/>
  <c r="CA235" i="5"/>
  <c r="CA236" i="5"/>
  <c r="CA237" i="5"/>
  <c r="CA238" i="5"/>
  <c r="CA239" i="5"/>
  <c r="CA240" i="5"/>
  <c r="CA241" i="5"/>
  <c r="CA242" i="5"/>
  <c r="CA243" i="5"/>
  <c r="CA244" i="5"/>
  <c r="CA245" i="5"/>
  <c r="CA246" i="5"/>
  <c r="CA247" i="5"/>
  <c r="CA248" i="5"/>
  <c r="CA249" i="5"/>
  <c r="CA250" i="5"/>
  <c r="CA251" i="5"/>
  <c r="CA252" i="5"/>
  <c r="CA253" i="5"/>
  <c r="CA254" i="5"/>
  <c r="CA255" i="5"/>
  <c r="CA256" i="5"/>
  <c r="CA257" i="5"/>
  <c r="CA258" i="5"/>
  <c r="CA259" i="5"/>
  <c r="CA260" i="5"/>
  <c r="CA261" i="5"/>
  <c r="CA262" i="5"/>
  <c r="CA263" i="5"/>
  <c r="CA264" i="5"/>
  <c r="CA265" i="5"/>
  <c r="CA266" i="5"/>
  <c r="CA267" i="5"/>
  <c r="CA268" i="5"/>
  <c r="CA269" i="5"/>
  <c r="CA270" i="5"/>
  <c r="CA271" i="5"/>
  <c r="CA272" i="5"/>
  <c r="CA273" i="5"/>
  <c r="CA274" i="5"/>
  <c r="CA275" i="5"/>
  <c r="CA276" i="5"/>
  <c r="CA277" i="5"/>
  <c r="CA278" i="5"/>
  <c r="CA279" i="5"/>
  <c r="CA280" i="5"/>
  <c r="CA281" i="5"/>
  <c r="CA282" i="5"/>
  <c r="CA283" i="5"/>
  <c r="CA284" i="5"/>
  <c r="CA285" i="5"/>
  <c r="CA286" i="5"/>
  <c r="CA287" i="5"/>
  <c r="CA288" i="5"/>
  <c r="CA289" i="5"/>
  <c r="CA290" i="5"/>
  <c r="CA291" i="5"/>
  <c r="CA292" i="5"/>
  <c r="CA293" i="5"/>
  <c r="CA294" i="5"/>
  <c r="CA295" i="5"/>
  <c r="CA296" i="5"/>
  <c r="CA297" i="5"/>
  <c r="CA298" i="5"/>
  <c r="CA299" i="5"/>
  <c r="CA300" i="5"/>
  <c r="CA301" i="5"/>
  <c r="CA302" i="5"/>
  <c r="CA303" i="5"/>
  <c r="CA304" i="5"/>
  <c r="CA305" i="5"/>
  <c r="CA306" i="5"/>
  <c r="CA307" i="5"/>
  <c r="CA308" i="5"/>
  <c r="CA309" i="5"/>
  <c r="CA310" i="5"/>
  <c r="CA311" i="5"/>
  <c r="CA312" i="5"/>
  <c r="CA313" i="5"/>
  <c r="CA314" i="5"/>
  <c r="CA15" i="5"/>
  <c r="CA13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P49" i="5"/>
  <c r="BP50" i="5"/>
  <c r="BP51" i="5"/>
  <c r="BP52" i="5"/>
  <c r="BP53" i="5"/>
  <c r="BP54" i="5"/>
  <c r="BP55" i="5"/>
  <c r="BP56" i="5"/>
  <c r="BP57" i="5"/>
  <c r="BP58" i="5"/>
  <c r="BP59" i="5"/>
  <c r="BP60" i="5"/>
  <c r="BP61" i="5"/>
  <c r="BP62" i="5"/>
  <c r="BP63" i="5"/>
  <c r="BP64" i="5"/>
  <c r="BP65" i="5"/>
  <c r="BP66" i="5"/>
  <c r="BP67" i="5"/>
  <c r="BP68" i="5"/>
  <c r="BP69" i="5"/>
  <c r="BP70" i="5"/>
  <c r="BP71" i="5"/>
  <c r="BP72" i="5"/>
  <c r="BP73" i="5"/>
  <c r="BP74" i="5"/>
  <c r="BP75" i="5"/>
  <c r="BP76" i="5"/>
  <c r="BP77" i="5"/>
  <c r="BP78" i="5"/>
  <c r="BP79" i="5"/>
  <c r="BP80" i="5"/>
  <c r="BP81" i="5"/>
  <c r="BP82" i="5"/>
  <c r="BP83" i="5"/>
  <c r="BP84" i="5"/>
  <c r="BP85" i="5"/>
  <c r="BP86" i="5"/>
  <c r="BP87" i="5"/>
  <c r="BP88" i="5"/>
  <c r="BP89" i="5"/>
  <c r="BP90" i="5"/>
  <c r="BP91" i="5"/>
  <c r="BP92" i="5"/>
  <c r="BP93" i="5"/>
  <c r="BP94" i="5"/>
  <c r="BP95" i="5"/>
  <c r="BP96" i="5"/>
  <c r="BP97" i="5"/>
  <c r="BP98" i="5"/>
  <c r="BP99" i="5"/>
  <c r="BP100" i="5"/>
  <c r="BP101" i="5"/>
  <c r="BP102" i="5"/>
  <c r="BP103" i="5"/>
  <c r="BP104" i="5"/>
  <c r="BP105" i="5"/>
  <c r="BP106" i="5"/>
  <c r="BP107" i="5"/>
  <c r="BP108" i="5"/>
  <c r="BP109" i="5"/>
  <c r="BP110" i="5"/>
  <c r="BP111" i="5"/>
  <c r="BP112" i="5"/>
  <c r="BP113" i="5"/>
  <c r="BP114" i="5"/>
  <c r="BP115" i="5"/>
  <c r="BP116" i="5"/>
  <c r="BP117" i="5"/>
  <c r="BP118" i="5"/>
  <c r="BP119" i="5"/>
  <c r="BP120" i="5"/>
  <c r="BP121" i="5"/>
  <c r="BP122" i="5"/>
  <c r="BP123" i="5"/>
  <c r="BP124" i="5"/>
  <c r="BP125" i="5"/>
  <c r="BP126" i="5"/>
  <c r="BP127" i="5"/>
  <c r="BP128" i="5"/>
  <c r="BP129" i="5"/>
  <c r="BP130" i="5"/>
  <c r="BP131" i="5"/>
  <c r="BP132" i="5"/>
  <c r="BP133" i="5"/>
  <c r="BP134" i="5"/>
  <c r="BP135" i="5"/>
  <c r="BP136" i="5"/>
  <c r="BP137" i="5"/>
  <c r="BP138" i="5"/>
  <c r="BP139" i="5"/>
  <c r="BP140" i="5"/>
  <c r="BP141" i="5"/>
  <c r="BP142" i="5"/>
  <c r="BP143" i="5"/>
  <c r="BP144" i="5"/>
  <c r="BP145" i="5"/>
  <c r="BP146" i="5"/>
  <c r="BP147" i="5"/>
  <c r="BP148" i="5"/>
  <c r="BP149" i="5"/>
  <c r="BP150" i="5"/>
  <c r="BP151" i="5"/>
  <c r="BP152" i="5"/>
  <c r="BP153" i="5"/>
  <c r="BP154" i="5"/>
  <c r="BP155" i="5"/>
  <c r="BP156" i="5"/>
  <c r="BP157" i="5"/>
  <c r="BP158" i="5"/>
  <c r="BP159" i="5"/>
  <c r="BP160" i="5"/>
  <c r="BP161" i="5"/>
  <c r="BP162" i="5"/>
  <c r="BP163" i="5"/>
  <c r="BP164" i="5"/>
  <c r="BP165" i="5"/>
  <c r="BP166" i="5"/>
  <c r="BP167" i="5"/>
  <c r="BP168" i="5"/>
  <c r="BP169" i="5"/>
  <c r="BP170" i="5"/>
  <c r="BP171" i="5"/>
  <c r="BP172" i="5"/>
  <c r="BP173" i="5"/>
  <c r="BP174" i="5"/>
  <c r="BP175" i="5"/>
  <c r="BP176" i="5"/>
  <c r="BP177" i="5"/>
  <c r="BP178" i="5"/>
  <c r="BP179" i="5"/>
  <c r="BP180" i="5"/>
  <c r="BP181" i="5"/>
  <c r="BP182" i="5"/>
  <c r="BP183" i="5"/>
  <c r="BP184" i="5"/>
  <c r="BP185" i="5"/>
  <c r="BP186" i="5"/>
  <c r="BP187" i="5"/>
  <c r="BP188" i="5"/>
  <c r="BP189" i="5"/>
  <c r="BP190" i="5"/>
  <c r="BP191" i="5"/>
  <c r="BP192" i="5"/>
  <c r="BP193" i="5"/>
  <c r="BP194" i="5"/>
  <c r="BP195" i="5"/>
  <c r="BP196" i="5"/>
  <c r="BP197" i="5"/>
  <c r="BP198" i="5"/>
  <c r="BP199" i="5"/>
  <c r="BP200" i="5"/>
  <c r="BP201" i="5"/>
  <c r="BP202" i="5"/>
  <c r="BP203" i="5"/>
  <c r="BP204" i="5"/>
  <c r="BP205" i="5"/>
  <c r="BP206" i="5"/>
  <c r="BP207" i="5"/>
  <c r="BP208" i="5"/>
  <c r="BP209" i="5"/>
  <c r="BP210" i="5"/>
  <c r="BP211" i="5"/>
  <c r="BP212" i="5"/>
  <c r="BP213" i="5"/>
  <c r="BP214" i="5"/>
  <c r="BP215" i="5"/>
  <c r="BP216" i="5"/>
  <c r="BP217" i="5"/>
  <c r="BP218" i="5"/>
  <c r="BP219" i="5"/>
  <c r="BP220" i="5"/>
  <c r="BP221" i="5"/>
  <c r="BP222" i="5"/>
  <c r="BP223" i="5"/>
  <c r="BP224" i="5"/>
  <c r="BP225" i="5"/>
  <c r="BP226" i="5"/>
  <c r="BP227" i="5"/>
  <c r="BP228" i="5"/>
  <c r="BP229" i="5"/>
  <c r="BP230" i="5"/>
  <c r="BP231" i="5"/>
  <c r="BP232" i="5"/>
  <c r="BP233" i="5"/>
  <c r="BP234" i="5"/>
  <c r="BP235" i="5"/>
  <c r="BP236" i="5"/>
  <c r="BP237" i="5"/>
  <c r="BP238" i="5"/>
  <c r="BP239" i="5"/>
  <c r="BP240" i="5"/>
  <c r="BP241" i="5"/>
  <c r="BP242" i="5"/>
  <c r="BP243" i="5"/>
  <c r="BP244" i="5"/>
  <c r="BP245" i="5"/>
  <c r="BP246" i="5"/>
  <c r="BP247" i="5"/>
  <c r="BP248" i="5"/>
  <c r="BP249" i="5"/>
  <c r="BP250" i="5"/>
  <c r="BP251" i="5"/>
  <c r="BP252" i="5"/>
  <c r="BP253" i="5"/>
  <c r="BP254" i="5"/>
  <c r="BP255" i="5"/>
  <c r="BP256" i="5"/>
  <c r="BP257" i="5"/>
  <c r="BP258" i="5"/>
  <c r="BP259" i="5"/>
  <c r="BP260" i="5"/>
  <c r="BP261" i="5"/>
  <c r="BP262" i="5"/>
  <c r="BP263" i="5"/>
  <c r="BP264" i="5"/>
  <c r="BP265" i="5"/>
  <c r="BP266" i="5"/>
  <c r="BP267" i="5"/>
  <c r="BP268" i="5"/>
  <c r="BP269" i="5"/>
  <c r="BP270" i="5"/>
  <c r="BP271" i="5"/>
  <c r="BP272" i="5"/>
  <c r="BP273" i="5"/>
  <c r="BP274" i="5"/>
  <c r="BP275" i="5"/>
  <c r="BP276" i="5"/>
  <c r="BP277" i="5"/>
  <c r="BP278" i="5"/>
  <c r="BP279" i="5"/>
  <c r="BP280" i="5"/>
  <c r="BP281" i="5"/>
  <c r="BP282" i="5"/>
  <c r="BP283" i="5"/>
  <c r="BP284" i="5"/>
  <c r="BP285" i="5"/>
  <c r="BP286" i="5"/>
  <c r="BP287" i="5"/>
  <c r="BP288" i="5"/>
  <c r="BP289" i="5"/>
  <c r="BP290" i="5"/>
  <c r="BP291" i="5"/>
  <c r="BP292" i="5"/>
  <c r="BP293" i="5"/>
  <c r="BP294" i="5"/>
  <c r="BP295" i="5"/>
  <c r="BP296" i="5"/>
  <c r="BP297" i="5"/>
  <c r="BP298" i="5"/>
  <c r="BP299" i="5"/>
  <c r="BP300" i="5"/>
  <c r="BP301" i="5"/>
  <c r="BP302" i="5"/>
  <c r="BP303" i="5"/>
  <c r="BP304" i="5"/>
  <c r="BP305" i="5"/>
  <c r="BP306" i="5"/>
  <c r="BP307" i="5"/>
  <c r="BP308" i="5"/>
  <c r="BP309" i="5"/>
  <c r="BP310" i="5"/>
  <c r="BP311" i="5"/>
  <c r="BP312" i="5"/>
  <c r="BP313" i="5"/>
  <c r="BP314" i="5"/>
  <c r="BP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69" i="5"/>
  <c r="BB70" i="5"/>
  <c r="BB71" i="5"/>
  <c r="BB72" i="5"/>
  <c r="BB73" i="5"/>
  <c r="BB74" i="5"/>
  <c r="BB75" i="5"/>
  <c r="BB76" i="5"/>
  <c r="BB77" i="5"/>
  <c r="BB78" i="5"/>
  <c r="BB79" i="5"/>
  <c r="BB80" i="5"/>
  <c r="BB81" i="5"/>
  <c r="BB82" i="5"/>
  <c r="BB83" i="5"/>
  <c r="BB84" i="5"/>
  <c r="BB85" i="5"/>
  <c r="BB86" i="5"/>
  <c r="BB87" i="5"/>
  <c r="BB88" i="5"/>
  <c r="BB89" i="5"/>
  <c r="BB90" i="5"/>
  <c r="BB91" i="5"/>
  <c r="BB92" i="5"/>
  <c r="BB93" i="5"/>
  <c r="BB94" i="5"/>
  <c r="BB95" i="5"/>
  <c r="BB96" i="5"/>
  <c r="BB97" i="5"/>
  <c r="BB98" i="5"/>
  <c r="BB99" i="5"/>
  <c r="BB100" i="5"/>
  <c r="BB101" i="5"/>
  <c r="BB102" i="5"/>
  <c r="BB103" i="5"/>
  <c r="BB104" i="5"/>
  <c r="BB105" i="5"/>
  <c r="BB106" i="5"/>
  <c r="BB107" i="5"/>
  <c r="BB108" i="5"/>
  <c r="BB109" i="5"/>
  <c r="BB110" i="5"/>
  <c r="BB111" i="5"/>
  <c r="BB112" i="5"/>
  <c r="BB113" i="5"/>
  <c r="BB114" i="5"/>
  <c r="BB115" i="5"/>
  <c r="BB116" i="5"/>
  <c r="BB117" i="5"/>
  <c r="BB118" i="5"/>
  <c r="BB119" i="5"/>
  <c r="BB120" i="5"/>
  <c r="BB121" i="5"/>
  <c r="BB122" i="5"/>
  <c r="BB123" i="5"/>
  <c r="BB124" i="5"/>
  <c r="BB125" i="5"/>
  <c r="BB126" i="5"/>
  <c r="BB127" i="5"/>
  <c r="BB128" i="5"/>
  <c r="BB129" i="5"/>
  <c r="BB130" i="5"/>
  <c r="BB131" i="5"/>
  <c r="BB132" i="5"/>
  <c r="BB133" i="5"/>
  <c r="BB134" i="5"/>
  <c r="BB135" i="5"/>
  <c r="BB136" i="5"/>
  <c r="BB137" i="5"/>
  <c r="BB138" i="5"/>
  <c r="BB139" i="5"/>
  <c r="BB140" i="5"/>
  <c r="BB141" i="5"/>
  <c r="BB142" i="5"/>
  <c r="BB143" i="5"/>
  <c r="BB144" i="5"/>
  <c r="BB145" i="5"/>
  <c r="BB146" i="5"/>
  <c r="BB147" i="5"/>
  <c r="BB148" i="5"/>
  <c r="BB149" i="5"/>
  <c r="BB150" i="5"/>
  <c r="BB151" i="5"/>
  <c r="BB152" i="5"/>
  <c r="BB153" i="5"/>
  <c r="BB154" i="5"/>
  <c r="BB155" i="5"/>
  <c r="BB156" i="5"/>
  <c r="BB157" i="5"/>
  <c r="BB158" i="5"/>
  <c r="BB159" i="5"/>
  <c r="BB160" i="5"/>
  <c r="BB161" i="5"/>
  <c r="BB162" i="5"/>
  <c r="BB163" i="5"/>
  <c r="BB164" i="5"/>
  <c r="BB165" i="5"/>
  <c r="BB166" i="5"/>
  <c r="BB167" i="5"/>
  <c r="BB168" i="5"/>
  <c r="BB169" i="5"/>
  <c r="BB170" i="5"/>
  <c r="BB171" i="5"/>
  <c r="BB172" i="5"/>
  <c r="BB173" i="5"/>
  <c r="BB174" i="5"/>
  <c r="BB175" i="5"/>
  <c r="BB176" i="5"/>
  <c r="BB177" i="5"/>
  <c r="BB178" i="5"/>
  <c r="BB179" i="5"/>
  <c r="BB180" i="5"/>
  <c r="BB181" i="5"/>
  <c r="BB182" i="5"/>
  <c r="BB183" i="5"/>
  <c r="BB184" i="5"/>
  <c r="BB185" i="5"/>
  <c r="BB186" i="5"/>
  <c r="BB187" i="5"/>
  <c r="BB188" i="5"/>
  <c r="BB189" i="5"/>
  <c r="BB190" i="5"/>
  <c r="BB191" i="5"/>
  <c r="BB192" i="5"/>
  <c r="BB193" i="5"/>
  <c r="BB194" i="5"/>
  <c r="BB195" i="5"/>
  <c r="BB196" i="5"/>
  <c r="BB197" i="5"/>
  <c r="BB198" i="5"/>
  <c r="BB199" i="5"/>
  <c r="BB200" i="5"/>
  <c r="BB201" i="5"/>
  <c r="BB202" i="5"/>
  <c r="BB203" i="5"/>
  <c r="BB204" i="5"/>
  <c r="BB205" i="5"/>
  <c r="BB206" i="5"/>
  <c r="BB207" i="5"/>
  <c r="BB208" i="5"/>
  <c r="BB209" i="5"/>
  <c r="BB210" i="5"/>
  <c r="BB211" i="5"/>
  <c r="BB212" i="5"/>
  <c r="BB213" i="5"/>
  <c r="BB214" i="5"/>
  <c r="BB215" i="5"/>
  <c r="BB216" i="5"/>
  <c r="BB217" i="5"/>
  <c r="BB218" i="5"/>
  <c r="BB219" i="5"/>
  <c r="BB220" i="5"/>
  <c r="BB221" i="5"/>
  <c r="BB222" i="5"/>
  <c r="BB223" i="5"/>
  <c r="BB224" i="5"/>
  <c r="BB225" i="5"/>
  <c r="BB226" i="5"/>
  <c r="BB227" i="5"/>
  <c r="BB228" i="5"/>
  <c r="BB229" i="5"/>
  <c r="BB230" i="5"/>
  <c r="BB231" i="5"/>
  <c r="BB232" i="5"/>
  <c r="BB233" i="5"/>
  <c r="BB234" i="5"/>
  <c r="BB235" i="5"/>
  <c r="BB236" i="5"/>
  <c r="BB237" i="5"/>
  <c r="BB238" i="5"/>
  <c r="BB239" i="5"/>
  <c r="BB240" i="5"/>
  <c r="BB241" i="5"/>
  <c r="BB242" i="5"/>
  <c r="BB243" i="5"/>
  <c r="BB244" i="5"/>
  <c r="BB245" i="5"/>
  <c r="BB246" i="5"/>
  <c r="BB247" i="5"/>
  <c r="BB248" i="5"/>
  <c r="BB249" i="5"/>
  <c r="BB250" i="5"/>
  <c r="BB251" i="5"/>
  <c r="BB252" i="5"/>
  <c r="BB253" i="5"/>
  <c r="BB254" i="5"/>
  <c r="BB255" i="5"/>
  <c r="BB256" i="5"/>
  <c r="BB257" i="5"/>
  <c r="BB258" i="5"/>
  <c r="BB259" i="5"/>
  <c r="BB260" i="5"/>
  <c r="BB261" i="5"/>
  <c r="BB262" i="5"/>
  <c r="BB263" i="5"/>
  <c r="BB264" i="5"/>
  <c r="BB265" i="5"/>
  <c r="BB266" i="5"/>
  <c r="BB267" i="5"/>
  <c r="BB268" i="5"/>
  <c r="BB269" i="5"/>
  <c r="BB270" i="5"/>
  <c r="BB271" i="5"/>
  <c r="BB272" i="5"/>
  <c r="BB273" i="5"/>
  <c r="BB274" i="5"/>
  <c r="BB275" i="5"/>
  <c r="BB276" i="5"/>
  <c r="BB277" i="5"/>
  <c r="BB278" i="5"/>
  <c r="BB279" i="5"/>
  <c r="BB280" i="5"/>
  <c r="BB281" i="5"/>
  <c r="BB282" i="5"/>
  <c r="BB283" i="5"/>
  <c r="BB284" i="5"/>
  <c r="BB285" i="5"/>
  <c r="BB286" i="5"/>
  <c r="BB287" i="5"/>
  <c r="BB288" i="5"/>
  <c r="BB289" i="5"/>
  <c r="BB290" i="5"/>
  <c r="BB291" i="5"/>
  <c r="BB292" i="5"/>
  <c r="BB293" i="5"/>
  <c r="BB294" i="5"/>
  <c r="BB295" i="5"/>
  <c r="BB296" i="5"/>
  <c r="BB297" i="5"/>
  <c r="BB298" i="5"/>
  <c r="BB299" i="5"/>
  <c r="BB300" i="5"/>
  <c r="BB301" i="5"/>
  <c r="BB302" i="5"/>
  <c r="BB303" i="5"/>
  <c r="BB304" i="5"/>
  <c r="BB305" i="5"/>
  <c r="BB306" i="5"/>
  <c r="BB307" i="5"/>
  <c r="BB308" i="5"/>
  <c r="BB309" i="5"/>
  <c r="BB310" i="5"/>
  <c r="BB311" i="5"/>
  <c r="BB312" i="5"/>
  <c r="BB313" i="5"/>
  <c r="BB314" i="5"/>
  <c r="BB15" i="5"/>
  <c r="BB13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47" i="5"/>
  <c r="AX48" i="5"/>
  <c r="AX49" i="5"/>
  <c r="AX50" i="5"/>
  <c r="AX51" i="5"/>
  <c r="AX52" i="5"/>
  <c r="AX53" i="5"/>
  <c r="AX54" i="5"/>
  <c r="AX55" i="5"/>
  <c r="AX56" i="5"/>
  <c r="AX57" i="5"/>
  <c r="AX58" i="5"/>
  <c r="AX59" i="5"/>
  <c r="AX60" i="5"/>
  <c r="AX61" i="5"/>
  <c r="AX62" i="5"/>
  <c r="AX63" i="5"/>
  <c r="AX64" i="5"/>
  <c r="AX65" i="5"/>
  <c r="AX66" i="5"/>
  <c r="AX67" i="5"/>
  <c r="AX68" i="5"/>
  <c r="AX69" i="5"/>
  <c r="AX70" i="5"/>
  <c r="AX71" i="5"/>
  <c r="AX72" i="5"/>
  <c r="AX73" i="5"/>
  <c r="AX74" i="5"/>
  <c r="AX75" i="5"/>
  <c r="AX76" i="5"/>
  <c r="AX77" i="5"/>
  <c r="AX78" i="5"/>
  <c r="AX79" i="5"/>
  <c r="AX80" i="5"/>
  <c r="AX81" i="5"/>
  <c r="AX82" i="5"/>
  <c r="AX83" i="5"/>
  <c r="AX84" i="5"/>
  <c r="AX85" i="5"/>
  <c r="AX86" i="5"/>
  <c r="AX87" i="5"/>
  <c r="AX88" i="5"/>
  <c r="AX89" i="5"/>
  <c r="AX90" i="5"/>
  <c r="AX91" i="5"/>
  <c r="AX92" i="5"/>
  <c r="AX93" i="5"/>
  <c r="AX94" i="5"/>
  <c r="AX95" i="5"/>
  <c r="AX96" i="5"/>
  <c r="AX97" i="5"/>
  <c r="AX98" i="5"/>
  <c r="AX99" i="5"/>
  <c r="AX100" i="5"/>
  <c r="AX101" i="5"/>
  <c r="AX102" i="5"/>
  <c r="AX103" i="5"/>
  <c r="AX104" i="5"/>
  <c r="AX105" i="5"/>
  <c r="AX106" i="5"/>
  <c r="AX107" i="5"/>
  <c r="AX108" i="5"/>
  <c r="AX109" i="5"/>
  <c r="AX110" i="5"/>
  <c r="AX111" i="5"/>
  <c r="AX112" i="5"/>
  <c r="AX113" i="5"/>
  <c r="AX114" i="5"/>
  <c r="AX115" i="5"/>
  <c r="AX116" i="5"/>
  <c r="AX117" i="5"/>
  <c r="AX118" i="5"/>
  <c r="AX119" i="5"/>
  <c r="AX120" i="5"/>
  <c r="AX121" i="5"/>
  <c r="AX122" i="5"/>
  <c r="AX123" i="5"/>
  <c r="AX124" i="5"/>
  <c r="AX125" i="5"/>
  <c r="AX126" i="5"/>
  <c r="AX127" i="5"/>
  <c r="AX128" i="5"/>
  <c r="AX129" i="5"/>
  <c r="AX130" i="5"/>
  <c r="AX131" i="5"/>
  <c r="AX132" i="5"/>
  <c r="AX133" i="5"/>
  <c r="AX134" i="5"/>
  <c r="AX135" i="5"/>
  <c r="AX136" i="5"/>
  <c r="AX137" i="5"/>
  <c r="AX138" i="5"/>
  <c r="AX139" i="5"/>
  <c r="AX140" i="5"/>
  <c r="AX141" i="5"/>
  <c r="AX142" i="5"/>
  <c r="AX143" i="5"/>
  <c r="AX144" i="5"/>
  <c r="AX145" i="5"/>
  <c r="AX146" i="5"/>
  <c r="AX147" i="5"/>
  <c r="AX148" i="5"/>
  <c r="AX149" i="5"/>
  <c r="AX150" i="5"/>
  <c r="AX151" i="5"/>
  <c r="AX152" i="5"/>
  <c r="AX153" i="5"/>
  <c r="AX154" i="5"/>
  <c r="AX155" i="5"/>
  <c r="AX156" i="5"/>
  <c r="AX157" i="5"/>
  <c r="AX158" i="5"/>
  <c r="AX159" i="5"/>
  <c r="AX160" i="5"/>
  <c r="AX161" i="5"/>
  <c r="AX162" i="5"/>
  <c r="AX163" i="5"/>
  <c r="AX164" i="5"/>
  <c r="AX165" i="5"/>
  <c r="AX166" i="5"/>
  <c r="AX167" i="5"/>
  <c r="AX168" i="5"/>
  <c r="AX169" i="5"/>
  <c r="AX170" i="5"/>
  <c r="AX171" i="5"/>
  <c r="AX172" i="5"/>
  <c r="AX173" i="5"/>
  <c r="AX174" i="5"/>
  <c r="AX175" i="5"/>
  <c r="AX176" i="5"/>
  <c r="AX177" i="5"/>
  <c r="AX178" i="5"/>
  <c r="AX179" i="5"/>
  <c r="AX180" i="5"/>
  <c r="AX181" i="5"/>
  <c r="AX182" i="5"/>
  <c r="AX183" i="5"/>
  <c r="AX184" i="5"/>
  <c r="AX185" i="5"/>
  <c r="AX186" i="5"/>
  <c r="AX187" i="5"/>
  <c r="AX188" i="5"/>
  <c r="AX189" i="5"/>
  <c r="AX190" i="5"/>
  <c r="AX191" i="5"/>
  <c r="AX192" i="5"/>
  <c r="AX193" i="5"/>
  <c r="AX194" i="5"/>
  <c r="AX195" i="5"/>
  <c r="AX196" i="5"/>
  <c r="AX197" i="5"/>
  <c r="AX198" i="5"/>
  <c r="AX199" i="5"/>
  <c r="AX200" i="5"/>
  <c r="AX201" i="5"/>
  <c r="AX202" i="5"/>
  <c r="AX203" i="5"/>
  <c r="AX204" i="5"/>
  <c r="AX205" i="5"/>
  <c r="AX206" i="5"/>
  <c r="AX207" i="5"/>
  <c r="AX208" i="5"/>
  <c r="AX209" i="5"/>
  <c r="AX210" i="5"/>
  <c r="AX211" i="5"/>
  <c r="AX212" i="5"/>
  <c r="AX213" i="5"/>
  <c r="AX214" i="5"/>
  <c r="AX215" i="5"/>
  <c r="AX216" i="5"/>
  <c r="AX217" i="5"/>
  <c r="AX218" i="5"/>
  <c r="AX219" i="5"/>
  <c r="AX220" i="5"/>
  <c r="AX221" i="5"/>
  <c r="AX222" i="5"/>
  <c r="AX223" i="5"/>
  <c r="AX224" i="5"/>
  <c r="AX225" i="5"/>
  <c r="AX226" i="5"/>
  <c r="AX227" i="5"/>
  <c r="AX228" i="5"/>
  <c r="AX229" i="5"/>
  <c r="AX230" i="5"/>
  <c r="AX231" i="5"/>
  <c r="AX232" i="5"/>
  <c r="AX233" i="5"/>
  <c r="AX234" i="5"/>
  <c r="AX235" i="5"/>
  <c r="AX236" i="5"/>
  <c r="AX237" i="5"/>
  <c r="AX238" i="5"/>
  <c r="AX239" i="5"/>
  <c r="AX240" i="5"/>
  <c r="AX241" i="5"/>
  <c r="AX242" i="5"/>
  <c r="AX243" i="5"/>
  <c r="AX244" i="5"/>
  <c r="AX245" i="5"/>
  <c r="AX246" i="5"/>
  <c r="AX247" i="5"/>
  <c r="AX248" i="5"/>
  <c r="AX249" i="5"/>
  <c r="AX250" i="5"/>
  <c r="AX251" i="5"/>
  <c r="AX252" i="5"/>
  <c r="AX253" i="5"/>
  <c r="AX254" i="5"/>
  <c r="AX255" i="5"/>
  <c r="AX256" i="5"/>
  <c r="AX257" i="5"/>
  <c r="AX258" i="5"/>
  <c r="AX259" i="5"/>
  <c r="AX260" i="5"/>
  <c r="AX261" i="5"/>
  <c r="AX262" i="5"/>
  <c r="AX263" i="5"/>
  <c r="AX264" i="5"/>
  <c r="AX265" i="5"/>
  <c r="AX266" i="5"/>
  <c r="AX267" i="5"/>
  <c r="AX268" i="5"/>
  <c r="AX269" i="5"/>
  <c r="AX270" i="5"/>
  <c r="AX271" i="5"/>
  <c r="AX272" i="5"/>
  <c r="AX273" i="5"/>
  <c r="AX274" i="5"/>
  <c r="AX275" i="5"/>
  <c r="AX276" i="5"/>
  <c r="AX277" i="5"/>
  <c r="AX278" i="5"/>
  <c r="AX279" i="5"/>
  <c r="AX280" i="5"/>
  <c r="AX281" i="5"/>
  <c r="AX282" i="5"/>
  <c r="AX283" i="5"/>
  <c r="AX284" i="5"/>
  <c r="AX285" i="5"/>
  <c r="AX286" i="5"/>
  <c r="AX287" i="5"/>
  <c r="AX288" i="5"/>
  <c r="AX289" i="5"/>
  <c r="AX290" i="5"/>
  <c r="AX291" i="5"/>
  <c r="AX292" i="5"/>
  <c r="AX293" i="5"/>
  <c r="AX294" i="5"/>
  <c r="AX295" i="5"/>
  <c r="AX296" i="5"/>
  <c r="AX297" i="5"/>
  <c r="AX298" i="5"/>
  <c r="AX299" i="5"/>
  <c r="AX300" i="5"/>
  <c r="AX301" i="5"/>
  <c r="AX302" i="5"/>
  <c r="AX303" i="5"/>
  <c r="AX304" i="5"/>
  <c r="AX305" i="5"/>
  <c r="AX306" i="5"/>
  <c r="AX307" i="5"/>
  <c r="AX308" i="5"/>
  <c r="AX309" i="5"/>
  <c r="AX310" i="5"/>
  <c r="AX311" i="5"/>
  <c r="AX312" i="5"/>
  <c r="AX313" i="5"/>
  <c r="AX314" i="5"/>
  <c r="AX16" i="5"/>
  <c r="AX15" i="5"/>
  <c r="AP10" i="5"/>
  <c r="DL13" i="5"/>
  <c r="DK13" i="5"/>
  <c r="DJ13" i="5"/>
  <c r="DI13" i="5"/>
  <c r="DH13" i="5"/>
  <c r="DG13" i="5"/>
  <c r="DF13" i="5"/>
  <c r="DD13" i="5"/>
  <c r="DC13" i="5"/>
  <c r="DB13" i="5"/>
  <c r="DA13" i="5"/>
  <c r="CZ13" i="5"/>
  <c r="CX13" i="5"/>
  <c r="CW13" i="5"/>
  <c r="CV13" i="5"/>
  <c r="CU13" i="5"/>
  <c r="CS13" i="5"/>
  <c r="CR13" i="5"/>
  <c r="CQ13" i="5"/>
  <c r="CP13" i="5"/>
  <c r="CO13" i="5"/>
  <c r="CN13" i="5"/>
  <c r="CM13" i="5"/>
  <c r="CL13" i="5"/>
  <c r="CK13" i="5"/>
  <c r="CJ13" i="5"/>
  <c r="CH13" i="5"/>
  <c r="CG13" i="5"/>
  <c r="CF13" i="5"/>
  <c r="CE13" i="5"/>
  <c r="CD13" i="5"/>
  <c r="CC13" i="5"/>
  <c r="CB13" i="5"/>
  <c r="BZ13" i="5"/>
  <c r="BY13" i="5"/>
  <c r="BX13" i="5"/>
  <c r="BW13" i="5"/>
  <c r="BV13" i="5"/>
  <c r="BU13" i="5"/>
  <c r="BT13" i="5"/>
  <c r="BS13" i="5"/>
  <c r="BR13" i="5"/>
  <c r="BQ13" i="5"/>
  <c r="BO13" i="5"/>
  <c r="BN13" i="5"/>
  <c r="BM13" i="5"/>
  <c r="BL13" i="5"/>
  <c r="BK13" i="5"/>
  <c r="BJ13" i="5"/>
  <c r="BI13" i="5"/>
  <c r="BH13" i="5"/>
  <c r="BG13" i="5"/>
  <c r="BF13" i="5"/>
  <c r="BE13" i="5"/>
  <c r="BD13" i="5"/>
  <c r="BP13" i="5" s="1"/>
  <c r="BC13" i="5"/>
  <c r="BA13" i="5"/>
  <c r="AZ13" i="5"/>
  <c r="AY13" i="5"/>
  <c r="AW13" i="5"/>
  <c r="AV13" i="5"/>
  <c r="AU13" i="5"/>
  <c r="AT13" i="5"/>
  <c r="AS13" i="5"/>
  <c r="AR13" i="5"/>
  <c r="AQ13" i="5"/>
  <c r="AP13" i="5"/>
  <c r="AX13" i="5" s="1"/>
  <c r="Q13" i="12"/>
  <c r="Q12" i="12"/>
  <c r="R12" i="12" s="1"/>
  <c r="Q11" i="12"/>
  <c r="Q10" i="12"/>
  <c r="Q9" i="12"/>
  <c r="Q8" i="12"/>
  <c r="Q7" i="12"/>
  <c r="Q6" i="12"/>
  <c r="Q5" i="12"/>
  <c r="B8" i="12"/>
  <c r="B18" i="12"/>
  <c r="R13" i="12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BA43" i="4"/>
  <c r="BA44" i="4"/>
  <c r="BA45" i="4"/>
  <c r="BA46" i="4"/>
  <c r="BA47" i="4"/>
  <c r="BA48" i="4"/>
  <c r="BA49" i="4"/>
  <c r="BA50" i="4"/>
  <c r="BA51" i="4"/>
  <c r="BA52" i="4"/>
  <c r="BA53" i="4"/>
  <c r="BA54" i="4"/>
  <c r="BA55" i="4"/>
  <c r="BA56" i="4"/>
  <c r="BA57" i="4"/>
  <c r="BA58" i="4"/>
  <c r="BA59" i="4"/>
  <c r="BA60" i="4"/>
  <c r="BA61" i="4"/>
  <c r="BA62" i="4"/>
  <c r="BA63" i="4"/>
  <c r="BA64" i="4"/>
  <c r="BA65" i="4"/>
  <c r="BA66" i="4"/>
  <c r="BA67" i="4"/>
  <c r="BA68" i="4"/>
  <c r="BA69" i="4"/>
  <c r="BA70" i="4"/>
  <c r="BA71" i="4"/>
  <c r="BA72" i="4"/>
  <c r="BA73" i="4"/>
  <c r="BA74" i="4"/>
  <c r="BA75" i="4"/>
  <c r="BA76" i="4"/>
  <c r="BA77" i="4"/>
  <c r="BA78" i="4"/>
  <c r="BA79" i="4"/>
  <c r="BA80" i="4"/>
  <c r="BA81" i="4"/>
  <c r="BA82" i="4"/>
  <c r="BA83" i="4"/>
  <c r="BA84" i="4"/>
  <c r="BA85" i="4"/>
  <c r="BA86" i="4"/>
  <c r="BA87" i="4"/>
  <c r="BA88" i="4"/>
  <c r="BA89" i="4"/>
  <c r="BA90" i="4"/>
  <c r="BA91" i="4"/>
  <c r="BA92" i="4"/>
  <c r="BA93" i="4"/>
  <c r="BA94" i="4"/>
  <c r="BA95" i="4"/>
  <c r="BA96" i="4"/>
  <c r="BA97" i="4"/>
  <c r="BA98" i="4"/>
  <c r="BA99" i="4"/>
  <c r="BA100" i="4"/>
  <c r="BA101" i="4"/>
  <c r="BA102" i="4"/>
  <c r="BA103" i="4"/>
  <c r="BA104" i="4"/>
  <c r="BA105" i="4"/>
  <c r="BA106" i="4"/>
  <c r="BA107" i="4"/>
  <c r="BA108" i="4"/>
  <c r="BA109" i="4"/>
  <c r="BA110" i="4"/>
  <c r="BA111" i="4"/>
  <c r="BA112" i="4"/>
  <c r="BA113" i="4"/>
  <c r="BA114" i="4"/>
  <c r="BA115" i="4"/>
  <c r="BA116" i="4"/>
  <c r="BA117" i="4"/>
  <c r="BA118" i="4"/>
  <c r="BA119" i="4"/>
  <c r="BA120" i="4"/>
  <c r="BA121" i="4"/>
  <c r="BA122" i="4"/>
  <c r="BA123" i="4"/>
  <c r="BA124" i="4"/>
  <c r="BA125" i="4"/>
  <c r="BA126" i="4"/>
  <c r="BA127" i="4"/>
  <c r="BA128" i="4"/>
  <c r="BA129" i="4"/>
  <c r="BA130" i="4"/>
  <c r="BA131" i="4"/>
  <c r="BA132" i="4"/>
  <c r="BA133" i="4"/>
  <c r="BA134" i="4"/>
  <c r="BA135" i="4"/>
  <c r="BA136" i="4"/>
  <c r="BA137" i="4"/>
  <c r="BA138" i="4"/>
  <c r="BA139" i="4"/>
  <c r="BA140" i="4"/>
  <c r="BA141" i="4"/>
  <c r="BA142" i="4"/>
  <c r="BA143" i="4"/>
  <c r="BA144" i="4"/>
  <c r="BA145" i="4"/>
  <c r="BA146" i="4"/>
  <c r="BA147" i="4"/>
  <c r="BA148" i="4"/>
  <c r="BA149" i="4"/>
  <c r="BA150" i="4"/>
  <c r="BA151" i="4"/>
  <c r="BA152" i="4"/>
  <c r="BA153" i="4"/>
  <c r="BA154" i="4"/>
  <c r="BA155" i="4"/>
  <c r="BA156" i="4"/>
  <c r="BA157" i="4"/>
  <c r="BA158" i="4"/>
  <c r="BA159" i="4"/>
  <c r="BA160" i="4"/>
  <c r="BA161" i="4"/>
  <c r="BA162" i="4"/>
  <c r="BA163" i="4"/>
  <c r="BA164" i="4"/>
  <c r="BA165" i="4"/>
  <c r="BA166" i="4"/>
  <c r="BA167" i="4"/>
  <c r="BA168" i="4"/>
  <c r="BA169" i="4"/>
  <c r="BA170" i="4"/>
  <c r="BA171" i="4"/>
  <c r="BA172" i="4"/>
  <c r="BA173" i="4"/>
  <c r="BA174" i="4"/>
  <c r="BA175" i="4"/>
  <c r="BA176" i="4"/>
  <c r="BA177" i="4"/>
  <c r="BA178" i="4"/>
  <c r="BA179" i="4"/>
  <c r="BA180" i="4"/>
  <c r="BA181" i="4"/>
  <c r="BA182" i="4"/>
  <c r="BA183" i="4"/>
  <c r="BA184" i="4"/>
  <c r="BA185" i="4"/>
  <c r="BA186" i="4"/>
  <c r="BA187" i="4"/>
  <c r="BA188" i="4"/>
  <c r="BA189" i="4"/>
  <c r="BA190" i="4"/>
  <c r="BA191" i="4"/>
  <c r="BA192" i="4"/>
  <c r="BA193" i="4"/>
  <c r="BA194" i="4"/>
  <c r="BA195" i="4"/>
  <c r="BA196" i="4"/>
  <c r="BA197" i="4"/>
  <c r="BA198" i="4"/>
  <c r="BA199" i="4"/>
  <c r="BA200" i="4"/>
  <c r="BA201" i="4"/>
  <c r="BA202" i="4"/>
  <c r="BA203" i="4"/>
  <c r="BA204" i="4"/>
  <c r="BA205" i="4"/>
  <c r="BA206" i="4"/>
  <c r="BA207" i="4"/>
  <c r="BA208" i="4"/>
  <c r="BA209" i="4"/>
  <c r="BA210" i="4"/>
  <c r="BA211" i="4"/>
  <c r="BA212" i="4"/>
  <c r="BA213" i="4"/>
  <c r="BA214" i="4"/>
  <c r="BA215" i="4"/>
  <c r="BA216" i="4"/>
  <c r="BA217" i="4"/>
  <c r="BA218" i="4"/>
  <c r="BA219" i="4"/>
  <c r="BA220" i="4"/>
  <c r="BA221" i="4"/>
  <c r="BA222" i="4"/>
  <c r="BA223" i="4"/>
  <c r="BA224" i="4"/>
  <c r="BA225" i="4"/>
  <c r="BA226" i="4"/>
  <c r="BA227" i="4"/>
  <c r="BA228" i="4"/>
  <c r="BA229" i="4"/>
  <c r="BA230" i="4"/>
  <c r="BA231" i="4"/>
  <c r="BA232" i="4"/>
  <c r="BA233" i="4"/>
  <c r="BA234" i="4"/>
  <c r="BA235" i="4"/>
  <c r="BA236" i="4"/>
  <c r="BA237" i="4"/>
  <c r="BA238" i="4"/>
  <c r="BA239" i="4"/>
  <c r="BA240" i="4"/>
  <c r="BA241" i="4"/>
  <c r="BA242" i="4"/>
  <c r="BA243" i="4"/>
  <c r="BA244" i="4"/>
  <c r="BA245" i="4"/>
  <c r="BA246" i="4"/>
  <c r="BA247" i="4"/>
  <c r="BA248" i="4"/>
  <c r="BA249" i="4"/>
  <c r="BA250" i="4"/>
  <c r="BA251" i="4"/>
  <c r="BA252" i="4"/>
  <c r="BA253" i="4"/>
  <c r="BA254" i="4"/>
  <c r="BA255" i="4"/>
  <c r="BA256" i="4"/>
  <c r="BA257" i="4"/>
  <c r="BA258" i="4"/>
  <c r="BA259" i="4"/>
  <c r="BA260" i="4"/>
  <c r="BA261" i="4"/>
  <c r="BA262" i="4"/>
  <c r="BA263" i="4"/>
  <c r="BA264" i="4"/>
  <c r="BA265" i="4"/>
  <c r="BA266" i="4"/>
  <c r="BA267" i="4"/>
  <c r="BA268" i="4"/>
  <c r="BA269" i="4"/>
  <c r="BA270" i="4"/>
  <c r="BA271" i="4"/>
  <c r="BA272" i="4"/>
  <c r="BA273" i="4"/>
  <c r="BA274" i="4"/>
  <c r="BA275" i="4"/>
  <c r="BA276" i="4"/>
  <c r="BA277" i="4"/>
  <c r="BA278" i="4"/>
  <c r="BA279" i="4"/>
  <c r="BA280" i="4"/>
  <c r="BA281" i="4"/>
  <c r="BA282" i="4"/>
  <c r="BA283" i="4"/>
  <c r="BA284" i="4"/>
  <c r="BA285" i="4"/>
  <c r="BA286" i="4"/>
  <c r="BA287" i="4"/>
  <c r="BA288" i="4"/>
  <c r="BA289" i="4"/>
  <c r="BA290" i="4"/>
  <c r="BA291" i="4"/>
  <c r="BA292" i="4"/>
  <c r="BA293" i="4"/>
  <c r="BA294" i="4"/>
  <c r="BA295" i="4"/>
  <c r="BA296" i="4"/>
  <c r="BA297" i="4"/>
  <c r="BA298" i="4"/>
  <c r="BA299" i="4"/>
  <c r="BA300" i="4"/>
  <c r="BA301" i="4"/>
  <c r="BA302" i="4"/>
  <c r="BA303" i="4"/>
  <c r="BA304" i="4"/>
  <c r="BA305" i="4"/>
  <c r="BA306" i="4"/>
  <c r="BA307" i="4"/>
  <c r="BA308" i="4"/>
  <c r="BA309" i="4"/>
  <c r="BA310" i="4"/>
  <c r="BA311" i="4"/>
  <c r="BA312" i="4"/>
  <c r="BA313" i="4"/>
  <c r="BA314" i="4"/>
  <c r="BA315" i="4"/>
  <c r="BA316" i="4"/>
  <c r="BA317" i="4"/>
  <c r="AK15" i="4"/>
  <c r="M13" i="5" s="1"/>
  <c r="AL15" i="4"/>
  <c r="Y13" i="5" s="1"/>
  <c r="AM15" i="4"/>
  <c r="AJ15" i="4"/>
  <c r="Z13" i="5"/>
  <c r="N13" i="5"/>
  <c r="O13" i="5"/>
  <c r="R8" i="12" l="1"/>
  <c r="R11" i="12"/>
  <c r="R7" i="12"/>
  <c r="R10" i="12"/>
  <c r="R9" i="12"/>
  <c r="R5" i="12"/>
  <c r="S13" i="12" s="1"/>
  <c r="R6" i="12"/>
  <c r="X13" i="5"/>
  <c r="S9" i="12" l="1"/>
  <c r="S10" i="12"/>
  <c r="S6" i="12"/>
  <c r="S11" i="12"/>
  <c r="S8" i="12"/>
  <c r="S5" i="12"/>
  <c r="S12" i="12"/>
  <c r="S7" i="12"/>
  <c r="AP15" i="4"/>
  <c r="AI13" i="5"/>
  <c r="AJ13" i="5"/>
  <c r="AK13" i="5"/>
  <c r="DH13" i="11"/>
  <c r="CA13" i="11"/>
  <c r="BZ13" i="11"/>
  <c r="DX314" i="11"/>
  <c r="DM314" i="11"/>
  <c r="CQ314" i="11"/>
  <c r="CF314" i="11"/>
  <c r="BJ314" i="11"/>
  <c r="AY314" i="11"/>
  <c r="AC314" i="11"/>
  <c r="AN314" i="11" s="1"/>
  <c r="R314" i="11"/>
  <c r="G314" i="11"/>
  <c r="F314" i="11"/>
  <c r="E314" i="11"/>
  <c r="D314" i="11"/>
  <c r="C314" i="11"/>
  <c r="B314" i="11"/>
  <c r="A314" i="11"/>
  <c r="DX313" i="11"/>
  <c r="DM313" i="11"/>
  <c r="CQ313" i="11"/>
  <c r="CF313" i="11"/>
  <c r="BJ313" i="11"/>
  <c r="AY313" i="11"/>
  <c r="AC313" i="11"/>
  <c r="AN313" i="11" s="1"/>
  <c r="R313" i="11"/>
  <c r="G313" i="11"/>
  <c r="F313" i="11"/>
  <c r="E313" i="11"/>
  <c r="D313" i="11"/>
  <c r="C313" i="11"/>
  <c r="B313" i="11"/>
  <c r="A313" i="11"/>
  <c r="DX312" i="11"/>
  <c r="DM312" i="11"/>
  <c r="CQ312" i="11"/>
  <c r="CF312" i="11"/>
  <c r="BJ312" i="11"/>
  <c r="AY312" i="11"/>
  <c r="AC312" i="11"/>
  <c r="R312" i="11"/>
  <c r="G312" i="11"/>
  <c r="F312" i="11"/>
  <c r="E312" i="11"/>
  <c r="D312" i="11"/>
  <c r="C312" i="11"/>
  <c r="B312" i="11"/>
  <c r="A312" i="11"/>
  <c r="DX311" i="11"/>
  <c r="DM311" i="11"/>
  <c r="CQ311" i="11"/>
  <c r="CF311" i="11"/>
  <c r="BJ311" i="11"/>
  <c r="AY311" i="11"/>
  <c r="AC311" i="11"/>
  <c r="R311" i="11"/>
  <c r="G311" i="11"/>
  <c r="F311" i="11"/>
  <c r="E311" i="11"/>
  <c r="D311" i="11"/>
  <c r="C311" i="11"/>
  <c r="B311" i="11"/>
  <c r="A311" i="11"/>
  <c r="DX310" i="11"/>
  <c r="DM310" i="11"/>
  <c r="CQ310" i="11"/>
  <c r="CF310" i="11"/>
  <c r="BJ310" i="11"/>
  <c r="AY310" i="11"/>
  <c r="AC310" i="11"/>
  <c r="R310" i="11"/>
  <c r="G310" i="11"/>
  <c r="F310" i="11"/>
  <c r="E310" i="11"/>
  <c r="D310" i="11"/>
  <c r="C310" i="11"/>
  <c r="B310" i="11"/>
  <c r="A310" i="11"/>
  <c r="DX309" i="11"/>
  <c r="EI309" i="11" s="1"/>
  <c r="DM309" i="11"/>
  <c r="CQ309" i="11"/>
  <c r="CF309" i="11"/>
  <c r="BJ309" i="11"/>
  <c r="AY309" i="11"/>
  <c r="AC309" i="11"/>
  <c r="R309" i="11"/>
  <c r="G309" i="11"/>
  <c r="F309" i="11"/>
  <c r="E309" i="11"/>
  <c r="D309" i="11"/>
  <c r="C309" i="11"/>
  <c r="B309" i="11"/>
  <c r="A309" i="11"/>
  <c r="DX308" i="11"/>
  <c r="EI308" i="11" s="1"/>
  <c r="DM308" i="11"/>
  <c r="CQ308" i="11"/>
  <c r="DB308" i="11" s="1"/>
  <c r="CF308" i="11"/>
  <c r="BJ308" i="11"/>
  <c r="AY308" i="11"/>
  <c r="AC308" i="11"/>
  <c r="R308" i="11"/>
  <c r="G308" i="11"/>
  <c r="F308" i="11"/>
  <c r="E308" i="11"/>
  <c r="D308" i="11"/>
  <c r="C308" i="11"/>
  <c r="B308" i="11"/>
  <c r="A308" i="11"/>
  <c r="DX307" i="11"/>
  <c r="DM307" i="11"/>
  <c r="CQ307" i="11"/>
  <c r="DB307" i="11" s="1"/>
  <c r="CF307" i="11"/>
  <c r="BJ307" i="11"/>
  <c r="BU307" i="11" s="1"/>
  <c r="AY307" i="11"/>
  <c r="AC307" i="11"/>
  <c r="R307" i="11"/>
  <c r="G307" i="11"/>
  <c r="F307" i="11"/>
  <c r="E307" i="11"/>
  <c r="D307" i="11"/>
  <c r="C307" i="11"/>
  <c r="B307" i="11"/>
  <c r="A307" i="11"/>
  <c r="DX306" i="11"/>
  <c r="DM306" i="11"/>
  <c r="CQ306" i="11"/>
  <c r="CF306" i="11"/>
  <c r="BJ306" i="11"/>
  <c r="BU306" i="11" s="1"/>
  <c r="AY306" i="11"/>
  <c r="AC306" i="11"/>
  <c r="AN306" i="11" s="1"/>
  <c r="R306" i="11"/>
  <c r="G306" i="11"/>
  <c r="F306" i="11"/>
  <c r="E306" i="11"/>
  <c r="D306" i="11"/>
  <c r="C306" i="11"/>
  <c r="B306" i="11"/>
  <c r="A306" i="11"/>
  <c r="DX305" i="11"/>
  <c r="DM305" i="11"/>
  <c r="CQ305" i="11"/>
  <c r="CF305" i="11"/>
  <c r="BJ305" i="11"/>
  <c r="AY305" i="11"/>
  <c r="AC305" i="11"/>
  <c r="AN305" i="11" s="1"/>
  <c r="R305" i="11"/>
  <c r="G305" i="11"/>
  <c r="F305" i="11"/>
  <c r="E305" i="11"/>
  <c r="D305" i="11"/>
  <c r="C305" i="11"/>
  <c r="B305" i="11"/>
  <c r="A305" i="11"/>
  <c r="DX304" i="11"/>
  <c r="DM304" i="11"/>
  <c r="CQ304" i="11"/>
  <c r="CF304" i="11"/>
  <c r="BJ304" i="11"/>
  <c r="AY304" i="11"/>
  <c r="AC304" i="11"/>
  <c r="R304" i="11"/>
  <c r="G304" i="11"/>
  <c r="F304" i="11"/>
  <c r="E304" i="11"/>
  <c r="D304" i="11"/>
  <c r="C304" i="11"/>
  <c r="B304" i="11"/>
  <c r="A304" i="11"/>
  <c r="DX303" i="11"/>
  <c r="DM303" i="11"/>
  <c r="CQ303" i="11"/>
  <c r="DB303" i="11" s="1"/>
  <c r="CF303" i="11"/>
  <c r="BJ303" i="11"/>
  <c r="AY303" i="11"/>
  <c r="AC303" i="11"/>
  <c r="R303" i="11"/>
  <c r="G303" i="11"/>
  <c r="F303" i="11"/>
  <c r="E303" i="11"/>
  <c r="D303" i="11"/>
  <c r="C303" i="11"/>
  <c r="B303" i="11"/>
  <c r="A303" i="11"/>
  <c r="DX302" i="11"/>
  <c r="DM302" i="11"/>
  <c r="CQ302" i="11"/>
  <c r="CF302" i="11"/>
  <c r="BJ302" i="11"/>
  <c r="AY302" i="11"/>
  <c r="AC302" i="11"/>
  <c r="R302" i="11"/>
  <c r="G302" i="11"/>
  <c r="F302" i="11"/>
  <c r="E302" i="11"/>
  <c r="D302" i="11"/>
  <c r="C302" i="11"/>
  <c r="B302" i="11"/>
  <c r="A302" i="11"/>
  <c r="DX301" i="11"/>
  <c r="EI301" i="11" s="1"/>
  <c r="DM301" i="11"/>
  <c r="CQ301" i="11"/>
  <c r="CF301" i="11"/>
  <c r="BJ301" i="11"/>
  <c r="AY301" i="11"/>
  <c r="AC301" i="11"/>
  <c r="R301" i="11"/>
  <c r="G301" i="11"/>
  <c r="F301" i="11"/>
  <c r="E301" i="11"/>
  <c r="D301" i="11"/>
  <c r="C301" i="11"/>
  <c r="B301" i="11"/>
  <c r="A301" i="11"/>
  <c r="DX300" i="11"/>
  <c r="DM300" i="11"/>
  <c r="CQ300" i="11"/>
  <c r="CF300" i="11"/>
  <c r="BJ300" i="11"/>
  <c r="AY300" i="11"/>
  <c r="AC300" i="11"/>
  <c r="R300" i="11"/>
  <c r="G300" i="11"/>
  <c r="F300" i="11"/>
  <c r="E300" i="11"/>
  <c r="D300" i="11"/>
  <c r="C300" i="11"/>
  <c r="B300" i="11"/>
  <c r="A300" i="11"/>
  <c r="DX299" i="11"/>
  <c r="DM299" i="11"/>
  <c r="CQ299" i="11"/>
  <c r="CF299" i="11"/>
  <c r="BJ299" i="11"/>
  <c r="AY299" i="11"/>
  <c r="AC299" i="11"/>
  <c r="R299" i="11"/>
  <c r="G299" i="11"/>
  <c r="F299" i="11"/>
  <c r="E299" i="11"/>
  <c r="D299" i="11"/>
  <c r="C299" i="11"/>
  <c r="B299" i="11"/>
  <c r="A299" i="11"/>
  <c r="DX298" i="11"/>
  <c r="DM298" i="11"/>
  <c r="CQ298" i="11"/>
  <c r="CF298" i="11"/>
  <c r="BJ298" i="11"/>
  <c r="AY298" i="11"/>
  <c r="AC298" i="11"/>
  <c r="R298" i="11"/>
  <c r="G298" i="11"/>
  <c r="F298" i="11"/>
  <c r="E298" i="11"/>
  <c r="D298" i="11"/>
  <c r="C298" i="11"/>
  <c r="B298" i="11"/>
  <c r="A298" i="11"/>
  <c r="DX297" i="11"/>
  <c r="EI297" i="11" s="1"/>
  <c r="DM297" i="11"/>
  <c r="CQ297" i="11"/>
  <c r="CF297" i="11"/>
  <c r="BJ297" i="11"/>
  <c r="AY297" i="11"/>
  <c r="AC297" i="11"/>
  <c r="R297" i="11"/>
  <c r="G297" i="11"/>
  <c r="F297" i="11"/>
  <c r="E297" i="11"/>
  <c r="D297" i="11"/>
  <c r="C297" i="11"/>
  <c r="B297" i="11"/>
  <c r="A297" i="11"/>
  <c r="DX296" i="11"/>
  <c r="DM296" i="11"/>
  <c r="CQ296" i="11"/>
  <c r="DB296" i="11" s="1"/>
  <c r="CF296" i="11"/>
  <c r="BJ296" i="11"/>
  <c r="AY296" i="11"/>
  <c r="AC296" i="11"/>
  <c r="R296" i="11"/>
  <c r="G296" i="11"/>
  <c r="F296" i="11"/>
  <c r="E296" i="11"/>
  <c r="D296" i="11"/>
  <c r="C296" i="11"/>
  <c r="B296" i="11"/>
  <c r="A296" i="11"/>
  <c r="DX295" i="11"/>
  <c r="EI295" i="11" s="1"/>
  <c r="DM295" i="11"/>
  <c r="CQ295" i="11"/>
  <c r="CF295" i="11"/>
  <c r="BJ295" i="11"/>
  <c r="BU295" i="11" s="1"/>
  <c r="AY295" i="11"/>
  <c r="AC295" i="11"/>
  <c r="R295" i="11"/>
  <c r="G295" i="11"/>
  <c r="F295" i="11"/>
  <c r="E295" i="11"/>
  <c r="D295" i="11"/>
  <c r="C295" i="11"/>
  <c r="B295" i="11"/>
  <c r="A295" i="11"/>
  <c r="DX294" i="11"/>
  <c r="EI294" i="11" s="1"/>
  <c r="DM294" i="11"/>
  <c r="CQ294" i="11"/>
  <c r="DB294" i="11" s="1"/>
  <c r="CF294" i="11"/>
  <c r="BJ294" i="11"/>
  <c r="AY294" i="11"/>
  <c r="AC294" i="11"/>
  <c r="AN294" i="11" s="1"/>
  <c r="R294" i="11"/>
  <c r="G294" i="11"/>
  <c r="F294" i="11"/>
  <c r="E294" i="11"/>
  <c r="D294" i="11"/>
  <c r="C294" i="11"/>
  <c r="B294" i="11"/>
  <c r="A294" i="11"/>
  <c r="DX293" i="11"/>
  <c r="DM293" i="11"/>
  <c r="CQ293" i="11"/>
  <c r="DB293" i="11" s="1"/>
  <c r="CF293" i="11"/>
  <c r="BJ293" i="11"/>
  <c r="BU293" i="11" s="1"/>
  <c r="AY293" i="11"/>
  <c r="AC293" i="11"/>
  <c r="R293" i="11"/>
  <c r="G293" i="11"/>
  <c r="F293" i="11"/>
  <c r="E293" i="11"/>
  <c r="D293" i="11"/>
  <c r="C293" i="11"/>
  <c r="B293" i="11"/>
  <c r="A293" i="11"/>
  <c r="DX292" i="11"/>
  <c r="DM292" i="11"/>
  <c r="CQ292" i="11"/>
  <c r="CF292" i="11"/>
  <c r="BJ292" i="11"/>
  <c r="BU292" i="11" s="1"/>
  <c r="AY292" i="11"/>
  <c r="AC292" i="11"/>
  <c r="AN292" i="11" s="1"/>
  <c r="R292" i="11"/>
  <c r="G292" i="11"/>
  <c r="F292" i="11"/>
  <c r="E292" i="11"/>
  <c r="D292" i="11"/>
  <c r="C292" i="11"/>
  <c r="B292" i="11"/>
  <c r="A292" i="11"/>
  <c r="DX291" i="11"/>
  <c r="DM291" i="11"/>
  <c r="CQ291" i="11"/>
  <c r="CF291" i="11"/>
  <c r="BJ291" i="11"/>
  <c r="AY291" i="11"/>
  <c r="AC291" i="11"/>
  <c r="AN291" i="11" s="1"/>
  <c r="R291" i="11"/>
  <c r="G291" i="11"/>
  <c r="F291" i="11"/>
  <c r="E291" i="11"/>
  <c r="D291" i="11"/>
  <c r="C291" i="11"/>
  <c r="B291" i="11"/>
  <c r="A291" i="11"/>
  <c r="DX290" i="11"/>
  <c r="DM290" i="11"/>
  <c r="CQ290" i="11"/>
  <c r="CF290" i="11"/>
  <c r="BJ290" i="11"/>
  <c r="AY290" i="11"/>
  <c r="AC290" i="11"/>
  <c r="R290" i="11"/>
  <c r="G290" i="11"/>
  <c r="F290" i="11"/>
  <c r="E290" i="11"/>
  <c r="D290" i="11"/>
  <c r="C290" i="11"/>
  <c r="B290" i="11"/>
  <c r="A290" i="11"/>
  <c r="DX289" i="11"/>
  <c r="EI289" i="11" s="1"/>
  <c r="DM289" i="11"/>
  <c r="CQ289" i="11"/>
  <c r="CF289" i="11"/>
  <c r="BJ289" i="11"/>
  <c r="AY289" i="11"/>
  <c r="AC289" i="11"/>
  <c r="R289" i="11"/>
  <c r="G289" i="11"/>
  <c r="F289" i="11"/>
  <c r="E289" i="11"/>
  <c r="D289" i="11"/>
  <c r="C289" i="11"/>
  <c r="B289" i="11"/>
  <c r="A289" i="11"/>
  <c r="DX288" i="11"/>
  <c r="DM288" i="11"/>
  <c r="CQ288" i="11"/>
  <c r="DB288" i="11" s="1"/>
  <c r="CF288" i="11"/>
  <c r="BJ288" i="11"/>
  <c r="AY288" i="11"/>
  <c r="AC288" i="11"/>
  <c r="R288" i="11"/>
  <c r="G288" i="11"/>
  <c r="F288" i="11"/>
  <c r="E288" i="11"/>
  <c r="D288" i="11"/>
  <c r="C288" i="11"/>
  <c r="B288" i="11"/>
  <c r="A288" i="11"/>
  <c r="DX287" i="11"/>
  <c r="EI287" i="11" s="1"/>
  <c r="DM287" i="11"/>
  <c r="CQ287" i="11"/>
  <c r="CF287" i="11"/>
  <c r="BJ287" i="11"/>
  <c r="BU287" i="11" s="1"/>
  <c r="AY287" i="11"/>
  <c r="AC287" i="11"/>
  <c r="R287" i="11"/>
  <c r="G287" i="11"/>
  <c r="F287" i="11"/>
  <c r="E287" i="11"/>
  <c r="D287" i="11"/>
  <c r="C287" i="11"/>
  <c r="B287" i="11"/>
  <c r="A287" i="11"/>
  <c r="DX286" i="11"/>
  <c r="EI286" i="11" s="1"/>
  <c r="DM286" i="11"/>
  <c r="CQ286" i="11"/>
  <c r="DB286" i="11" s="1"/>
  <c r="CF286" i="11"/>
  <c r="BJ286" i="11"/>
  <c r="AY286" i="11"/>
  <c r="AC286" i="11"/>
  <c r="AN286" i="11" s="1"/>
  <c r="R286" i="11"/>
  <c r="G286" i="11"/>
  <c r="F286" i="11"/>
  <c r="E286" i="11"/>
  <c r="D286" i="11"/>
  <c r="C286" i="11"/>
  <c r="B286" i="11"/>
  <c r="A286" i="11"/>
  <c r="DX285" i="11"/>
  <c r="DM285" i="11"/>
  <c r="CQ285" i="11"/>
  <c r="DB285" i="11" s="1"/>
  <c r="CF285" i="11"/>
  <c r="BJ285" i="11"/>
  <c r="BU285" i="11" s="1"/>
  <c r="AY285" i="11"/>
  <c r="AC285" i="11"/>
  <c r="R285" i="11"/>
  <c r="G285" i="11"/>
  <c r="F285" i="11"/>
  <c r="E285" i="11"/>
  <c r="D285" i="11"/>
  <c r="C285" i="11"/>
  <c r="B285" i="11"/>
  <c r="A285" i="11"/>
  <c r="DX284" i="11"/>
  <c r="DM284" i="11"/>
  <c r="CQ284" i="11"/>
  <c r="CF284" i="11"/>
  <c r="BJ284" i="11"/>
  <c r="BU284" i="11" s="1"/>
  <c r="AY284" i="11"/>
  <c r="AC284" i="11"/>
  <c r="AN284" i="11" s="1"/>
  <c r="R284" i="11"/>
  <c r="G284" i="11"/>
  <c r="F284" i="11"/>
  <c r="E284" i="11"/>
  <c r="D284" i="11"/>
  <c r="C284" i="11"/>
  <c r="B284" i="11"/>
  <c r="A284" i="11"/>
  <c r="DX283" i="11"/>
  <c r="DM283" i="11"/>
  <c r="CQ283" i="11"/>
  <c r="CF283" i="11"/>
  <c r="BJ283" i="11"/>
  <c r="AY283" i="11"/>
  <c r="AC283" i="11"/>
  <c r="AN283" i="11" s="1"/>
  <c r="R283" i="11"/>
  <c r="G283" i="11"/>
  <c r="F283" i="11"/>
  <c r="E283" i="11"/>
  <c r="D283" i="11"/>
  <c r="C283" i="11"/>
  <c r="B283" i="11"/>
  <c r="A283" i="11"/>
  <c r="DX282" i="11"/>
  <c r="DM282" i="11"/>
  <c r="CQ282" i="11"/>
  <c r="CF282" i="11"/>
  <c r="BJ282" i="11"/>
  <c r="AY282" i="11"/>
  <c r="AC282" i="11"/>
  <c r="R282" i="11"/>
  <c r="G282" i="11"/>
  <c r="F282" i="11"/>
  <c r="E282" i="11"/>
  <c r="D282" i="11"/>
  <c r="C282" i="11"/>
  <c r="B282" i="11"/>
  <c r="A282" i="11"/>
  <c r="DX281" i="11"/>
  <c r="DM281" i="11"/>
  <c r="CQ281" i="11"/>
  <c r="CF281" i="11"/>
  <c r="BJ281" i="11"/>
  <c r="BU281" i="11" s="1"/>
  <c r="AY281" i="11"/>
  <c r="AC281" i="11"/>
  <c r="R281" i="11"/>
  <c r="G281" i="11"/>
  <c r="F281" i="11"/>
  <c r="E281" i="11"/>
  <c r="D281" i="11"/>
  <c r="C281" i="11"/>
  <c r="B281" i="11"/>
  <c r="A281" i="11"/>
  <c r="DX280" i="11"/>
  <c r="EI280" i="11" s="1"/>
  <c r="DM280" i="11"/>
  <c r="CQ280" i="11"/>
  <c r="DB280" i="11" s="1"/>
  <c r="CF280" i="11"/>
  <c r="BJ280" i="11"/>
  <c r="AY280" i="11"/>
  <c r="AC280" i="11"/>
  <c r="AN280" i="11" s="1"/>
  <c r="R280" i="11"/>
  <c r="G280" i="11"/>
  <c r="F280" i="11"/>
  <c r="E280" i="11"/>
  <c r="D280" i="11"/>
  <c r="C280" i="11"/>
  <c r="B280" i="11"/>
  <c r="A280" i="11"/>
  <c r="DX279" i="11"/>
  <c r="DM279" i="11"/>
  <c r="CQ279" i="11"/>
  <c r="DB279" i="11" s="1"/>
  <c r="CF279" i="11"/>
  <c r="BJ279" i="11"/>
  <c r="BU279" i="11" s="1"/>
  <c r="AY279" i="11"/>
  <c r="AC279" i="11"/>
  <c r="AN279" i="11" s="1"/>
  <c r="R279" i="11"/>
  <c r="G279" i="11"/>
  <c r="F279" i="11"/>
  <c r="E279" i="11"/>
  <c r="D279" i="11"/>
  <c r="C279" i="11"/>
  <c r="B279" i="11"/>
  <c r="A279" i="11"/>
  <c r="DX278" i="11"/>
  <c r="DM278" i="11"/>
  <c r="CQ278" i="11"/>
  <c r="CF278" i="11"/>
  <c r="BJ278" i="11"/>
  <c r="BU278" i="11" s="1"/>
  <c r="AY278" i="11"/>
  <c r="AC278" i="11"/>
  <c r="AN278" i="11" s="1"/>
  <c r="R278" i="11"/>
  <c r="G278" i="11"/>
  <c r="F278" i="11"/>
  <c r="E278" i="11"/>
  <c r="D278" i="11"/>
  <c r="C278" i="11"/>
  <c r="B278" i="11"/>
  <c r="A278" i="11"/>
  <c r="DX277" i="11"/>
  <c r="DM277" i="11"/>
  <c r="CQ277" i="11"/>
  <c r="CF277" i="11"/>
  <c r="BJ277" i="11"/>
  <c r="AY277" i="11"/>
  <c r="AC277" i="11"/>
  <c r="AN277" i="11" s="1"/>
  <c r="R277" i="11"/>
  <c r="G277" i="11"/>
  <c r="F277" i="11"/>
  <c r="E277" i="11"/>
  <c r="D277" i="11"/>
  <c r="C277" i="11"/>
  <c r="B277" i="11"/>
  <c r="A277" i="11"/>
  <c r="DX276" i="11"/>
  <c r="DM276" i="11"/>
  <c r="CQ276" i="11"/>
  <c r="CF276" i="11"/>
  <c r="BJ276" i="11"/>
  <c r="AY276" i="11"/>
  <c r="AC276" i="11"/>
  <c r="R276" i="11"/>
  <c r="G276" i="11"/>
  <c r="F276" i="11"/>
  <c r="E276" i="11"/>
  <c r="D276" i="11"/>
  <c r="C276" i="11"/>
  <c r="B276" i="11"/>
  <c r="A276" i="11"/>
  <c r="DX275" i="11"/>
  <c r="EI275" i="11" s="1"/>
  <c r="DM275" i="11"/>
  <c r="CQ275" i="11"/>
  <c r="CF275" i="11"/>
  <c r="BJ275" i="11"/>
  <c r="AY275" i="11"/>
  <c r="AC275" i="11"/>
  <c r="R275" i="11"/>
  <c r="G275" i="11"/>
  <c r="F275" i="11"/>
  <c r="E275" i="11"/>
  <c r="D275" i="11"/>
  <c r="C275" i="11"/>
  <c r="B275" i="11"/>
  <c r="A275" i="11"/>
  <c r="DX274" i="11"/>
  <c r="DM274" i="11"/>
  <c r="CQ274" i="11"/>
  <c r="DB274" i="11" s="1"/>
  <c r="CF274" i="11"/>
  <c r="BJ274" i="11"/>
  <c r="AY274" i="11"/>
  <c r="AC274" i="11"/>
  <c r="R274" i="11"/>
  <c r="G274" i="11"/>
  <c r="F274" i="11"/>
  <c r="E274" i="11"/>
  <c r="D274" i="11"/>
  <c r="C274" i="11"/>
  <c r="B274" i="11"/>
  <c r="A274" i="11"/>
  <c r="DX273" i="11"/>
  <c r="EI273" i="11" s="1"/>
  <c r="DM273" i="11"/>
  <c r="CQ273" i="11"/>
  <c r="CF273" i="11"/>
  <c r="BJ273" i="11"/>
  <c r="BU273" i="11" s="1"/>
  <c r="AY273" i="11"/>
  <c r="AC273" i="11"/>
  <c r="R273" i="11"/>
  <c r="G273" i="11"/>
  <c r="F273" i="11"/>
  <c r="E273" i="11"/>
  <c r="D273" i="11"/>
  <c r="C273" i="11"/>
  <c r="B273" i="11"/>
  <c r="A273" i="11"/>
  <c r="DX272" i="11"/>
  <c r="EI272" i="11" s="1"/>
  <c r="DM272" i="11"/>
  <c r="CQ272" i="11"/>
  <c r="DB272" i="11" s="1"/>
  <c r="CF272" i="11"/>
  <c r="BJ272" i="11"/>
  <c r="AY272" i="11"/>
  <c r="AC272" i="11"/>
  <c r="AN272" i="11" s="1"/>
  <c r="R272" i="11"/>
  <c r="G272" i="11"/>
  <c r="F272" i="11"/>
  <c r="E272" i="11"/>
  <c r="D272" i="11"/>
  <c r="C272" i="11"/>
  <c r="B272" i="11"/>
  <c r="A272" i="11"/>
  <c r="DX271" i="11"/>
  <c r="DM271" i="11"/>
  <c r="CQ271" i="11"/>
  <c r="DB271" i="11" s="1"/>
  <c r="CF271" i="11"/>
  <c r="BJ271" i="11"/>
  <c r="AY271" i="11"/>
  <c r="AC271" i="11"/>
  <c r="R271" i="11"/>
  <c r="G271" i="11"/>
  <c r="F271" i="11"/>
  <c r="E271" i="11"/>
  <c r="D271" i="11"/>
  <c r="C271" i="11"/>
  <c r="B271" i="11"/>
  <c r="A271" i="11"/>
  <c r="DX270" i="11"/>
  <c r="DM270" i="11"/>
  <c r="CQ270" i="11"/>
  <c r="CF270" i="11"/>
  <c r="BJ270" i="11"/>
  <c r="BU270" i="11" s="1"/>
  <c r="AY270" i="11"/>
  <c r="AC270" i="11"/>
  <c r="R270" i="11"/>
  <c r="G270" i="11"/>
  <c r="F270" i="11"/>
  <c r="E270" i="11"/>
  <c r="D270" i="11"/>
  <c r="C270" i="11"/>
  <c r="B270" i="11"/>
  <c r="A270" i="11"/>
  <c r="DX269" i="11"/>
  <c r="DM269" i="11"/>
  <c r="CQ269" i="11"/>
  <c r="CF269" i="11"/>
  <c r="BJ269" i="11"/>
  <c r="AY269" i="11"/>
  <c r="AC269" i="11"/>
  <c r="AN269" i="11" s="1"/>
  <c r="R269" i="11"/>
  <c r="G269" i="11"/>
  <c r="F269" i="11"/>
  <c r="E269" i="11"/>
  <c r="D269" i="11"/>
  <c r="C269" i="11"/>
  <c r="B269" i="11"/>
  <c r="A269" i="11"/>
  <c r="DX268" i="11"/>
  <c r="DM268" i="11"/>
  <c r="CQ268" i="11"/>
  <c r="CF268" i="11"/>
  <c r="BJ268" i="11"/>
  <c r="AY268" i="11"/>
  <c r="AC268" i="11"/>
  <c r="R268" i="11"/>
  <c r="G268" i="11"/>
  <c r="F268" i="11"/>
  <c r="E268" i="11"/>
  <c r="D268" i="11"/>
  <c r="C268" i="11"/>
  <c r="B268" i="11"/>
  <c r="A268" i="11"/>
  <c r="DX267" i="11"/>
  <c r="EI267" i="11" s="1"/>
  <c r="DM267" i="11"/>
  <c r="CQ267" i="11"/>
  <c r="CF267" i="11"/>
  <c r="BJ267" i="11"/>
  <c r="AY267" i="11"/>
  <c r="AC267" i="11"/>
  <c r="R267" i="11"/>
  <c r="G267" i="11"/>
  <c r="F267" i="11"/>
  <c r="E267" i="11"/>
  <c r="D267" i="11"/>
  <c r="C267" i="11"/>
  <c r="B267" i="11"/>
  <c r="A267" i="11"/>
  <c r="DX266" i="11"/>
  <c r="EI266" i="11" s="1"/>
  <c r="DM266" i="11"/>
  <c r="CQ266" i="11"/>
  <c r="DB266" i="11" s="1"/>
  <c r="CF266" i="11"/>
  <c r="BJ266" i="11"/>
  <c r="BU266" i="11" s="1"/>
  <c r="AY266" i="11"/>
  <c r="AC266" i="11"/>
  <c r="R266" i="11"/>
  <c r="G266" i="11"/>
  <c r="F266" i="11"/>
  <c r="E266" i="11"/>
  <c r="D266" i="11"/>
  <c r="C266" i="11"/>
  <c r="B266" i="11"/>
  <c r="A266" i="11"/>
  <c r="DX265" i="11"/>
  <c r="EI265" i="11" s="1"/>
  <c r="DM265" i="11"/>
  <c r="CQ265" i="11"/>
  <c r="DB265" i="11" s="1"/>
  <c r="CF265" i="11"/>
  <c r="BJ265" i="11"/>
  <c r="BU265" i="11" s="1"/>
  <c r="AY265" i="11"/>
  <c r="AC265" i="11"/>
  <c r="AN265" i="11" s="1"/>
  <c r="R265" i="11"/>
  <c r="G265" i="11"/>
  <c r="F265" i="11"/>
  <c r="E265" i="11"/>
  <c r="D265" i="11"/>
  <c r="C265" i="11"/>
  <c r="B265" i="11"/>
  <c r="A265" i="11"/>
  <c r="DX264" i="11"/>
  <c r="DM264" i="11"/>
  <c r="CQ264" i="11"/>
  <c r="DB264" i="11" s="1"/>
  <c r="CF264" i="11"/>
  <c r="BJ264" i="11"/>
  <c r="BU264" i="11" s="1"/>
  <c r="AY264" i="11"/>
  <c r="AC264" i="11"/>
  <c r="AN264" i="11" s="1"/>
  <c r="R264" i="11"/>
  <c r="G264" i="11"/>
  <c r="F264" i="11"/>
  <c r="E264" i="11"/>
  <c r="D264" i="11"/>
  <c r="C264" i="11"/>
  <c r="B264" i="11"/>
  <c r="A264" i="11"/>
  <c r="DX263" i="11"/>
  <c r="DM263" i="11"/>
  <c r="CQ263" i="11"/>
  <c r="CF263" i="11"/>
  <c r="BJ263" i="11"/>
  <c r="BU263" i="11" s="1"/>
  <c r="AY263" i="11"/>
  <c r="AC263" i="11"/>
  <c r="AN263" i="11" s="1"/>
  <c r="R263" i="11"/>
  <c r="G263" i="11"/>
  <c r="F263" i="11"/>
  <c r="E263" i="11"/>
  <c r="D263" i="11"/>
  <c r="C263" i="11"/>
  <c r="B263" i="11"/>
  <c r="A263" i="11"/>
  <c r="DX262" i="11"/>
  <c r="DM262" i="11"/>
  <c r="CQ262" i="11"/>
  <c r="CF262" i="11"/>
  <c r="BJ262" i="11"/>
  <c r="AY262" i="11"/>
  <c r="AC262" i="11"/>
  <c r="AN262" i="11" s="1"/>
  <c r="R262" i="11"/>
  <c r="G262" i="11"/>
  <c r="F262" i="11"/>
  <c r="E262" i="11"/>
  <c r="D262" i="11"/>
  <c r="C262" i="11"/>
  <c r="B262" i="11"/>
  <c r="A262" i="11"/>
  <c r="DX261" i="11"/>
  <c r="DM261" i="11"/>
  <c r="CQ261" i="11"/>
  <c r="CF261" i="11"/>
  <c r="BJ261" i="11"/>
  <c r="AY261" i="11"/>
  <c r="AC261" i="11"/>
  <c r="R261" i="11"/>
  <c r="G261" i="11"/>
  <c r="F261" i="11"/>
  <c r="E261" i="11"/>
  <c r="D261" i="11"/>
  <c r="C261" i="11"/>
  <c r="B261" i="11"/>
  <c r="A261" i="11"/>
  <c r="DX260" i="11"/>
  <c r="EI260" i="11" s="1"/>
  <c r="DM260" i="11"/>
  <c r="CQ260" i="11"/>
  <c r="CF260" i="11"/>
  <c r="BJ260" i="11"/>
  <c r="AY260" i="11"/>
  <c r="AC260" i="11"/>
  <c r="R260" i="11"/>
  <c r="G260" i="11"/>
  <c r="F260" i="11"/>
  <c r="E260" i="11"/>
  <c r="D260" i="11"/>
  <c r="C260" i="11"/>
  <c r="B260" i="11"/>
  <c r="A260" i="11"/>
  <c r="DX259" i="11"/>
  <c r="EI259" i="11" s="1"/>
  <c r="DM259" i="11"/>
  <c r="CQ259" i="11"/>
  <c r="DB259" i="11" s="1"/>
  <c r="CF259" i="11"/>
  <c r="BJ259" i="11"/>
  <c r="AY259" i="11"/>
  <c r="AC259" i="11"/>
  <c r="R259" i="11"/>
  <c r="G259" i="11"/>
  <c r="F259" i="11"/>
  <c r="E259" i="11"/>
  <c r="D259" i="11"/>
  <c r="C259" i="11"/>
  <c r="B259" i="11"/>
  <c r="A259" i="11"/>
  <c r="DX258" i="11"/>
  <c r="EI258" i="11" s="1"/>
  <c r="DM258" i="11"/>
  <c r="CQ258" i="11"/>
  <c r="DB258" i="11" s="1"/>
  <c r="CF258" i="11"/>
  <c r="BJ258" i="11"/>
  <c r="BU258" i="11" s="1"/>
  <c r="AY258" i="11"/>
  <c r="AC258" i="11"/>
  <c r="R258" i="11"/>
  <c r="G258" i="11"/>
  <c r="F258" i="11"/>
  <c r="E258" i="11"/>
  <c r="D258" i="11"/>
  <c r="C258" i="11"/>
  <c r="B258" i="11"/>
  <c r="A258" i="11"/>
  <c r="DX257" i="11"/>
  <c r="EI257" i="11" s="1"/>
  <c r="DM257" i="11"/>
  <c r="CQ257" i="11"/>
  <c r="DB257" i="11" s="1"/>
  <c r="CF257" i="11"/>
  <c r="BJ257" i="11"/>
  <c r="BU257" i="11" s="1"/>
  <c r="AY257" i="11"/>
  <c r="AC257" i="11"/>
  <c r="AN257" i="11" s="1"/>
  <c r="R257" i="11"/>
  <c r="G257" i="11"/>
  <c r="F257" i="11"/>
  <c r="E257" i="11"/>
  <c r="D257" i="11"/>
  <c r="C257" i="11"/>
  <c r="B257" i="11"/>
  <c r="A257" i="11"/>
  <c r="DX256" i="11"/>
  <c r="DM256" i="11"/>
  <c r="CQ256" i="11"/>
  <c r="DB256" i="11" s="1"/>
  <c r="CF256" i="11"/>
  <c r="BJ256" i="11"/>
  <c r="BU256" i="11" s="1"/>
  <c r="AY256" i="11"/>
  <c r="AC256" i="11"/>
  <c r="AN256" i="11" s="1"/>
  <c r="R256" i="11"/>
  <c r="G256" i="11"/>
  <c r="F256" i="11"/>
  <c r="E256" i="11"/>
  <c r="D256" i="11"/>
  <c r="C256" i="11"/>
  <c r="B256" i="11"/>
  <c r="A256" i="11"/>
  <c r="DX255" i="11"/>
  <c r="DM255" i="11"/>
  <c r="CQ255" i="11"/>
  <c r="CF255" i="11"/>
  <c r="BJ255" i="11"/>
  <c r="BU255" i="11" s="1"/>
  <c r="AY255" i="11"/>
  <c r="AC255" i="11"/>
  <c r="R255" i="11"/>
  <c r="G255" i="11"/>
  <c r="F255" i="11"/>
  <c r="E255" i="11"/>
  <c r="D255" i="11"/>
  <c r="C255" i="11"/>
  <c r="B255" i="11"/>
  <c r="A255" i="11"/>
  <c r="DX254" i="11"/>
  <c r="EI254" i="11" s="1"/>
  <c r="DM254" i="11"/>
  <c r="CQ254" i="11"/>
  <c r="CF254" i="11"/>
  <c r="BJ254" i="11"/>
  <c r="AY254" i="11"/>
  <c r="AC254" i="11"/>
  <c r="AN254" i="11" s="1"/>
  <c r="R254" i="11"/>
  <c r="G254" i="11"/>
  <c r="F254" i="11"/>
  <c r="E254" i="11"/>
  <c r="D254" i="11"/>
  <c r="C254" i="11"/>
  <c r="B254" i="11"/>
  <c r="A254" i="11"/>
  <c r="DX253" i="11"/>
  <c r="DM253" i="11"/>
  <c r="CQ253" i="11"/>
  <c r="DB253" i="11" s="1"/>
  <c r="CF253" i="11"/>
  <c r="BJ253" i="11"/>
  <c r="AY253" i="11"/>
  <c r="AC253" i="11"/>
  <c r="R253" i="11"/>
  <c r="G253" i="11"/>
  <c r="F253" i="11"/>
  <c r="E253" i="11"/>
  <c r="D253" i="11"/>
  <c r="C253" i="11"/>
  <c r="B253" i="11"/>
  <c r="A253" i="11"/>
  <c r="DX252" i="11"/>
  <c r="EI252" i="11" s="1"/>
  <c r="DM252" i="11"/>
  <c r="CQ252" i="11"/>
  <c r="CF252" i="11"/>
  <c r="BJ252" i="11"/>
  <c r="BU252" i="11" s="1"/>
  <c r="AY252" i="11"/>
  <c r="AC252" i="11"/>
  <c r="R252" i="11"/>
  <c r="G252" i="11"/>
  <c r="F252" i="11"/>
  <c r="E252" i="11"/>
  <c r="D252" i="11"/>
  <c r="C252" i="11"/>
  <c r="B252" i="11"/>
  <c r="A252" i="11"/>
  <c r="DX251" i="11"/>
  <c r="EI251" i="11" s="1"/>
  <c r="DM251" i="11"/>
  <c r="CQ251" i="11"/>
  <c r="DB251" i="11" s="1"/>
  <c r="CF251" i="11"/>
  <c r="BJ251" i="11"/>
  <c r="BU251" i="11" s="1"/>
  <c r="AY251" i="11"/>
  <c r="AC251" i="11"/>
  <c r="R251" i="11"/>
  <c r="G251" i="11"/>
  <c r="F251" i="11"/>
  <c r="E251" i="11"/>
  <c r="D251" i="11"/>
  <c r="C251" i="11"/>
  <c r="B251" i="11"/>
  <c r="A251" i="11"/>
  <c r="DX250" i="11"/>
  <c r="EI250" i="11" s="1"/>
  <c r="DM250" i="11"/>
  <c r="CQ250" i="11"/>
  <c r="CF250" i="11"/>
  <c r="BJ250" i="11"/>
  <c r="BU250" i="11" s="1"/>
  <c r="AY250" i="11"/>
  <c r="AC250" i="11"/>
  <c r="AN250" i="11" s="1"/>
  <c r="R250" i="11"/>
  <c r="G250" i="11"/>
  <c r="F250" i="11"/>
  <c r="E250" i="11"/>
  <c r="D250" i="11"/>
  <c r="C250" i="11"/>
  <c r="B250" i="11"/>
  <c r="A250" i="11"/>
  <c r="DX249" i="11"/>
  <c r="DM249" i="11"/>
  <c r="CQ249" i="11"/>
  <c r="DB249" i="11" s="1"/>
  <c r="CF249" i="11"/>
  <c r="BJ249" i="11"/>
  <c r="AY249" i="11"/>
  <c r="AC249" i="11"/>
  <c r="AN249" i="11" s="1"/>
  <c r="R249" i="11"/>
  <c r="G249" i="11"/>
  <c r="F249" i="11"/>
  <c r="E249" i="11"/>
  <c r="D249" i="11"/>
  <c r="C249" i="11"/>
  <c r="B249" i="11"/>
  <c r="A249" i="11"/>
  <c r="DX248" i="11"/>
  <c r="DM248" i="11"/>
  <c r="CQ248" i="11"/>
  <c r="CF248" i="11"/>
  <c r="BJ248" i="11"/>
  <c r="BU248" i="11" s="1"/>
  <c r="AY248" i="11"/>
  <c r="AC248" i="11"/>
  <c r="R248" i="11"/>
  <c r="G248" i="11"/>
  <c r="F248" i="11"/>
  <c r="E248" i="11"/>
  <c r="D248" i="11"/>
  <c r="C248" i="11"/>
  <c r="B248" i="11"/>
  <c r="A248" i="11"/>
  <c r="DX247" i="11"/>
  <c r="EI247" i="11" s="1"/>
  <c r="DM247" i="11"/>
  <c r="CQ247" i="11"/>
  <c r="CF247" i="11"/>
  <c r="BJ247" i="11"/>
  <c r="AY247" i="11"/>
  <c r="AC247" i="11"/>
  <c r="AN247" i="11" s="1"/>
  <c r="R247" i="11"/>
  <c r="G247" i="11"/>
  <c r="F247" i="11"/>
  <c r="E247" i="11"/>
  <c r="D247" i="11"/>
  <c r="C247" i="11"/>
  <c r="B247" i="11"/>
  <c r="A247" i="11"/>
  <c r="DX246" i="11"/>
  <c r="DM246" i="11"/>
  <c r="CQ246" i="11"/>
  <c r="DB246" i="11" s="1"/>
  <c r="CF246" i="11"/>
  <c r="BJ246" i="11"/>
  <c r="AY246" i="11"/>
  <c r="AC246" i="11"/>
  <c r="R246" i="11"/>
  <c r="G246" i="11"/>
  <c r="F246" i="11"/>
  <c r="E246" i="11"/>
  <c r="D246" i="11"/>
  <c r="C246" i="11"/>
  <c r="B246" i="11"/>
  <c r="A246" i="11"/>
  <c r="DX245" i="11"/>
  <c r="EI245" i="11" s="1"/>
  <c r="DM245" i="11"/>
  <c r="CQ245" i="11"/>
  <c r="CF245" i="11"/>
  <c r="BJ245" i="11"/>
  <c r="BU245" i="11" s="1"/>
  <c r="AY245" i="11"/>
  <c r="AC245" i="11"/>
  <c r="R245" i="11"/>
  <c r="G245" i="11"/>
  <c r="F245" i="11"/>
  <c r="E245" i="11"/>
  <c r="D245" i="11"/>
  <c r="C245" i="11"/>
  <c r="B245" i="11"/>
  <c r="A245" i="11"/>
  <c r="DX244" i="11"/>
  <c r="EI244" i="11" s="1"/>
  <c r="DM244" i="11"/>
  <c r="CQ244" i="11"/>
  <c r="DB244" i="11" s="1"/>
  <c r="CF244" i="11"/>
  <c r="BJ244" i="11"/>
  <c r="AY244" i="11"/>
  <c r="AC244" i="11"/>
  <c r="AN244" i="11" s="1"/>
  <c r="R244" i="11"/>
  <c r="G244" i="11"/>
  <c r="F244" i="11"/>
  <c r="E244" i="11"/>
  <c r="D244" i="11"/>
  <c r="C244" i="11"/>
  <c r="B244" i="11"/>
  <c r="A244" i="11"/>
  <c r="DX243" i="11"/>
  <c r="DM243" i="11"/>
  <c r="CQ243" i="11"/>
  <c r="CF243" i="11"/>
  <c r="BJ243" i="11"/>
  <c r="BU243" i="11" s="1"/>
  <c r="AY243" i="11"/>
  <c r="AC243" i="11"/>
  <c r="R243" i="11"/>
  <c r="G243" i="11"/>
  <c r="F243" i="11"/>
  <c r="E243" i="11"/>
  <c r="D243" i="11"/>
  <c r="C243" i="11"/>
  <c r="B243" i="11"/>
  <c r="A243" i="11"/>
  <c r="DX242" i="11"/>
  <c r="EI242" i="11" s="1"/>
  <c r="DM242" i="11"/>
  <c r="CQ242" i="11"/>
  <c r="CF242" i="11"/>
  <c r="BJ242" i="11"/>
  <c r="BU242" i="11" s="1"/>
  <c r="AY242" i="11"/>
  <c r="AC242" i="11"/>
  <c r="R242" i="11"/>
  <c r="G242" i="11"/>
  <c r="F242" i="11"/>
  <c r="E242" i="11"/>
  <c r="D242" i="11"/>
  <c r="C242" i="11"/>
  <c r="B242" i="11"/>
  <c r="A242" i="11"/>
  <c r="DX241" i="11"/>
  <c r="DM241" i="11"/>
  <c r="CQ241" i="11"/>
  <c r="DB241" i="11" s="1"/>
  <c r="CF241" i="11"/>
  <c r="BJ241" i="11"/>
  <c r="AY241" i="11"/>
  <c r="AC241" i="11"/>
  <c r="AN241" i="11" s="1"/>
  <c r="R241" i="11"/>
  <c r="G241" i="11"/>
  <c r="F241" i="11"/>
  <c r="E241" i="11"/>
  <c r="D241" i="11"/>
  <c r="C241" i="11"/>
  <c r="B241" i="11"/>
  <c r="A241" i="11"/>
  <c r="DX240" i="11"/>
  <c r="DM240" i="11"/>
  <c r="CQ240" i="11"/>
  <c r="CF240" i="11"/>
  <c r="BJ240" i="11"/>
  <c r="BU240" i="11" s="1"/>
  <c r="AY240" i="11"/>
  <c r="AC240" i="11"/>
  <c r="R240" i="11"/>
  <c r="G240" i="11"/>
  <c r="F240" i="11"/>
  <c r="E240" i="11"/>
  <c r="D240" i="11"/>
  <c r="C240" i="11"/>
  <c r="B240" i="11"/>
  <c r="A240" i="11"/>
  <c r="DX239" i="11"/>
  <c r="EI239" i="11" s="1"/>
  <c r="DM239" i="11"/>
  <c r="CQ239" i="11"/>
  <c r="CF239" i="11"/>
  <c r="BJ239" i="11"/>
  <c r="AY239" i="11"/>
  <c r="BU239" i="11" s="1"/>
  <c r="AC239" i="11"/>
  <c r="AN239" i="11" s="1"/>
  <c r="R239" i="11"/>
  <c r="G239" i="11"/>
  <c r="F239" i="11"/>
  <c r="E239" i="11"/>
  <c r="D239" i="11"/>
  <c r="C239" i="11"/>
  <c r="B239" i="11"/>
  <c r="A239" i="11"/>
  <c r="DX238" i="11"/>
  <c r="DM238" i="11"/>
  <c r="CQ238" i="11"/>
  <c r="DB238" i="11" s="1"/>
  <c r="CF238" i="11"/>
  <c r="BJ238" i="11"/>
  <c r="BU238" i="11" s="1"/>
  <c r="AY238" i="11"/>
  <c r="AC238" i="11"/>
  <c r="R238" i="11"/>
  <c r="G238" i="11"/>
  <c r="F238" i="11"/>
  <c r="E238" i="11"/>
  <c r="D238" i="11"/>
  <c r="C238" i="11"/>
  <c r="B238" i="11"/>
  <c r="A238" i="11"/>
  <c r="DX237" i="11"/>
  <c r="DM237" i="11"/>
  <c r="CQ237" i="11"/>
  <c r="CF237" i="11"/>
  <c r="BJ237" i="11"/>
  <c r="BU237" i="11" s="1"/>
  <c r="AY237" i="11"/>
  <c r="AC237" i="11"/>
  <c r="R237" i="11"/>
  <c r="G237" i="11"/>
  <c r="F237" i="11"/>
  <c r="E237" i="11"/>
  <c r="D237" i="11"/>
  <c r="C237" i="11"/>
  <c r="B237" i="11"/>
  <c r="A237" i="11"/>
  <c r="DX236" i="11"/>
  <c r="DM236" i="11"/>
  <c r="CQ236" i="11"/>
  <c r="DB236" i="11" s="1"/>
  <c r="CF236" i="11"/>
  <c r="BJ236" i="11"/>
  <c r="AY236" i="11"/>
  <c r="AC236" i="11"/>
  <c r="R236" i="11"/>
  <c r="G236" i="11"/>
  <c r="F236" i="11"/>
  <c r="E236" i="11"/>
  <c r="D236" i="11"/>
  <c r="C236" i="11"/>
  <c r="B236" i="11"/>
  <c r="A236" i="11"/>
  <c r="DX235" i="11"/>
  <c r="EI235" i="11" s="1"/>
  <c r="DM235" i="11"/>
  <c r="CQ235" i="11"/>
  <c r="CF235" i="11"/>
  <c r="BJ235" i="11"/>
  <c r="BU235" i="11" s="1"/>
  <c r="AY235" i="11"/>
  <c r="AC235" i="11"/>
  <c r="AN235" i="11" s="1"/>
  <c r="R235" i="11"/>
  <c r="G235" i="11"/>
  <c r="F235" i="11"/>
  <c r="E235" i="11"/>
  <c r="D235" i="11"/>
  <c r="C235" i="11"/>
  <c r="B235" i="11"/>
  <c r="A235" i="11"/>
  <c r="DX234" i="11"/>
  <c r="DM234" i="11"/>
  <c r="CQ234" i="11"/>
  <c r="DB234" i="11" s="1"/>
  <c r="CF234" i="11"/>
  <c r="BJ234" i="11"/>
  <c r="AY234" i="11"/>
  <c r="AC234" i="11"/>
  <c r="AN234" i="11" s="1"/>
  <c r="R234" i="11"/>
  <c r="G234" i="11"/>
  <c r="F234" i="11"/>
  <c r="E234" i="11"/>
  <c r="D234" i="11"/>
  <c r="C234" i="11"/>
  <c r="B234" i="11"/>
  <c r="A234" i="11"/>
  <c r="DX233" i="11"/>
  <c r="DM233" i="11"/>
  <c r="CQ233" i="11"/>
  <c r="CF233" i="11"/>
  <c r="BJ233" i="11"/>
  <c r="BU233" i="11" s="1"/>
  <c r="AY233" i="11"/>
  <c r="AC233" i="11"/>
  <c r="R233" i="11"/>
  <c r="G233" i="11"/>
  <c r="F233" i="11"/>
  <c r="E233" i="11"/>
  <c r="D233" i="11"/>
  <c r="C233" i="11"/>
  <c r="B233" i="11"/>
  <c r="A233" i="11"/>
  <c r="DX232" i="11"/>
  <c r="EI232" i="11" s="1"/>
  <c r="DM232" i="11"/>
  <c r="CQ232" i="11"/>
  <c r="CF232" i="11"/>
  <c r="BJ232" i="11"/>
  <c r="AY232" i="11"/>
  <c r="AC232" i="11"/>
  <c r="AN232" i="11" s="1"/>
  <c r="R232" i="11"/>
  <c r="G232" i="11"/>
  <c r="F232" i="11"/>
  <c r="E232" i="11"/>
  <c r="D232" i="11"/>
  <c r="C232" i="11"/>
  <c r="B232" i="11"/>
  <c r="A232" i="11"/>
  <c r="DX231" i="11"/>
  <c r="DM231" i="11"/>
  <c r="CQ231" i="11"/>
  <c r="DB231" i="11" s="1"/>
  <c r="CF231" i="11"/>
  <c r="BJ231" i="11"/>
  <c r="AY231" i="11"/>
  <c r="AC231" i="11"/>
  <c r="R231" i="11"/>
  <c r="G231" i="11"/>
  <c r="F231" i="11"/>
  <c r="E231" i="11"/>
  <c r="D231" i="11"/>
  <c r="C231" i="11"/>
  <c r="B231" i="11"/>
  <c r="A231" i="11"/>
  <c r="DX230" i="11"/>
  <c r="EI230" i="11" s="1"/>
  <c r="DM230" i="11"/>
  <c r="CQ230" i="11"/>
  <c r="CF230" i="11"/>
  <c r="BJ230" i="11"/>
  <c r="BU230" i="11" s="1"/>
  <c r="AY230" i="11"/>
  <c r="AC230" i="11"/>
  <c r="R230" i="11"/>
  <c r="G230" i="11"/>
  <c r="F230" i="11"/>
  <c r="E230" i="11"/>
  <c r="D230" i="11"/>
  <c r="C230" i="11"/>
  <c r="B230" i="11"/>
  <c r="A230" i="11"/>
  <c r="DX229" i="11"/>
  <c r="EI229" i="11" s="1"/>
  <c r="DM229" i="11"/>
  <c r="CQ229" i="11"/>
  <c r="DB229" i="11" s="1"/>
  <c r="CF229" i="11"/>
  <c r="BJ229" i="11"/>
  <c r="AY229" i="11"/>
  <c r="AC229" i="11"/>
  <c r="AN229" i="11" s="1"/>
  <c r="R229" i="11"/>
  <c r="G229" i="11"/>
  <c r="F229" i="11"/>
  <c r="E229" i="11"/>
  <c r="D229" i="11"/>
  <c r="C229" i="11"/>
  <c r="B229" i="11"/>
  <c r="A229" i="11"/>
  <c r="DX228" i="11"/>
  <c r="DM228" i="11"/>
  <c r="CQ228" i="11"/>
  <c r="DB228" i="11" s="1"/>
  <c r="CF228" i="11"/>
  <c r="BJ228" i="11"/>
  <c r="BU228" i="11" s="1"/>
  <c r="AY228" i="11"/>
  <c r="AC228" i="11"/>
  <c r="R228" i="11"/>
  <c r="G228" i="11"/>
  <c r="F228" i="11"/>
  <c r="E228" i="11"/>
  <c r="D228" i="11"/>
  <c r="C228" i="11"/>
  <c r="B228" i="11"/>
  <c r="A228" i="11"/>
  <c r="DX227" i="11"/>
  <c r="EI227" i="11" s="1"/>
  <c r="DM227" i="11"/>
  <c r="CQ227" i="11"/>
  <c r="CF227" i="11"/>
  <c r="BJ227" i="11"/>
  <c r="BU227" i="11" s="1"/>
  <c r="AY227" i="11"/>
  <c r="AC227" i="11"/>
  <c r="AN227" i="11" s="1"/>
  <c r="R227" i="11"/>
  <c r="G227" i="11"/>
  <c r="F227" i="11"/>
  <c r="E227" i="11"/>
  <c r="D227" i="11"/>
  <c r="C227" i="11"/>
  <c r="B227" i="11"/>
  <c r="A227" i="11"/>
  <c r="DX226" i="11"/>
  <c r="DM226" i="11"/>
  <c r="CQ226" i="11"/>
  <c r="DB226" i="11" s="1"/>
  <c r="CF226" i="11"/>
  <c r="BJ226" i="11"/>
  <c r="AY226" i="11"/>
  <c r="AC226" i="11"/>
  <c r="AN226" i="11" s="1"/>
  <c r="R226" i="11"/>
  <c r="G226" i="11"/>
  <c r="F226" i="11"/>
  <c r="E226" i="11"/>
  <c r="D226" i="11"/>
  <c r="C226" i="11"/>
  <c r="B226" i="11"/>
  <c r="A226" i="11"/>
  <c r="DX225" i="11"/>
  <c r="DM225" i="11"/>
  <c r="CQ225" i="11"/>
  <c r="CF225" i="11"/>
  <c r="BJ225" i="11"/>
  <c r="BU225" i="11" s="1"/>
  <c r="AY225" i="11"/>
  <c r="AC225" i="11"/>
  <c r="R225" i="11"/>
  <c r="G225" i="11"/>
  <c r="F225" i="11"/>
  <c r="E225" i="11"/>
  <c r="D225" i="11"/>
  <c r="C225" i="11"/>
  <c r="B225" i="11"/>
  <c r="A225" i="11"/>
  <c r="DX224" i="11"/>
  <c r="EI224" i="11" s="1"/>
  <c r="DM224" i="11"/>
  <c r="CQ224" i="11"/>
  <c r="CF224" i="11"/>
  <c r="BJ224" i="11"/>
  <c r="AY224" i="11"/>
  <c r="AC224" i="11"/>
  <c r="R224" i="11"/>
  <c r="G224" i="11"/>
  <c r="F224" i="11"/>
  <c r="E224" i="11"/>
  <c r="D224" i="11"/>
  <c r="C224" i="11"/>
  <c r="B224" i="11"/>
  <c r="A224" i="11"/>
  <c r="DX223" i="11"/>
  <c r="DM223" i="11"/>
  <c r="CQ223" i="11"/>
  <c r="DB223" i="11" s="1"/>
  <c r="CF223" i="11"/>
  <c r="BJ223" i="11"/>
  <c r="AY223" i="11"/>
  <c r="AC223" i="11"/>
  <c r="R223" i="11"/>
  <c r="G223" i="11"/>
  <c r="F223" i="11"/>
  <c r="E223" i="11"/>
  <c r="D223" i="11"/>
  <c r="C223" i="11"/>
  <c r="B223" i="11"/>
  <c r="A223" i="11"/>
  <c r="DX222" i="11"/>
  <c r="EI222" i="11" s="1"/>
  <c r="DM222" i="11"/>
  <c r="CQ222" i="11"/>
  <c r="CF222" i="11"/>
  <c r="BJ222" i="11"/>
  <c r="AY222" i="11"/>
  <c r="AC222" i="11"/>
  <c r="R222" i="11"/>
  <c r="G222" i="11"/>
  <c r="F222" i="11"/>
  <c r="E222" i="11"/>
  <c r="D222" i="11"/>
  <c r="C222" i="11"/>
  <c r="B222" i="11"/>
  <c r="A222" i="11"/>
  <c r="DX221" i="11"/>
  <c r="EI221" i="11" s="1"/>
  <c r="DM221" i="11"/>
  <c r="CQ221" i="11"/>
  <c r="DB221" i="11" s="1"/>
  <c r="CF221" i="11"/>
  <c r="BJ221" i="11"/>
  <c r="AY221" i="11"/>
  <c r="AC221" i="11"/>
  <c r="R221" i="11"/>
  <c r="G221" i="11"/>
  <c r="F221" i="11"/>
  <c r="E221" i="11"/>
  <c r="D221" i="11"/>
  <c r="C221" i="11"/>
  <c r="B221" i="11"/>
  <c r="A221" i="11"/>
  <c r="DX220" i="11"/>
  <c r="EI220" i="11" s="1"/>
  <c r="DM220" i="11"/>
  <c r="CQ220" i="11"/>
  <c r="DB220" i="11" s="1"/>
  <c r="CF220" i="11"/>
  <c r="BJ220" i="11"/>
  <c r="BU220" i="11" s="1"/>
  <c r="AY220" i="11"/>
  <c r="AC220" i="11"/>
  <c r="R220" i="11"/>
  <c r="G220" i="11"/>
  <c r="F220" i="11"/>
  <c r="E220" i="11"/>
  <c r="D220" i="11"/>
  <c r="C220" i="11"/>
  <c r="B220" i="11"/>
  <c r="A220" i="11"/>
  <c r="DX219" i="11"/>
  <c r="EI219" i="11" s="1"/>
  <c r="DM219" i="11"/>
  <c r="CQ219" i="11"/>
  <c r="DB219" i="11" s="1"/>
  <c r="CF219" i="11"/>
  <c r="BJ219" i="11"/>
  <c r="BU219" i="11" s="1"/>
  <c r="AY219" i="11"/>
  <c r="AC219" i="11"/>
  <c r="AN219" i="11" s="1"/>
  <c r="R219" i="11"/>
  <c r="G219" i="11"/>
  <c r="F219" i="11"/>
  <c r="E219" i="11"/>
  <c r="D219" i="11"/>
  <c r="C219" i="11"/>
  <c r="B219" i="11"/>
  <c r="A219" i="11"/>
  <c r="DX218" i="11"/>
  <c r="DM218" i="11"/>
  <c r="CQ218" i="11"/>
  <c r="DB218" i="11" s="1"/>
  <c r="CF218" i="11"/>
  <c r="BJ218" i="11"/>
  <c r="BU218" i="11" s="1"/>
  <c r="AY218" i="11"/>
  <c r="AC218" i="11"/>
  <c r="AN218" i="11" s="1"/>
  <c r="R218" i="11"/>
  <c r="G218" i="11"/>
  <c r="F218" i="11"/>
  <c r="E218" i="11"/>
  <c r="D218" i="11"/>
  <c r="C218" i="11"/>
  <c r="B218" i="11"/>
  <c r="A218" i="11"/>
  <c r="DX217" i="11"/>
  <c r="DM217" i="11"/>
  <c r="CQ217" i="11"/>
  <c r="CF217" i="11"/>
  <c r="BJ217" i="11"/>
  <c r="BU217" i="11" s="1"/>
  <c r="AY217" i="11"/>
  <c r="AC217" i="11"/>
  <c r="AN217" i="11" s="1"/>
  <c r="R217" i="11"/>
  <c r="G217" i="11"/>
  <c r="F217" i="11"/>
  <c r="E217" i="11"/>
  <c r="D217" i="11"/>
  <c r="C217" i="11"/>
  <c r="B217" i="11"/>
  <c r="A217" i="11"/>
  <c r="DX216" i="11"/>
  <c r="DM216" i="11"/>
  <c r="CQ216" i="11"/>
  <c r="CF216" i="11"/>
  <c r="BJ216" i="11"/>
  <c r="AY216" i="11"/>
  <c r="AC216" i="11"/>
  <c r="AN216" i="11" s="1"/>
  <c r="R216" i="11"/>
  <c r="G216" i="11"/>
  <c r="F216" i="11"/>
  <c r="E216" i="11"/>
  <c r="D216" i="11"/>
  <c r="C216" i="11"/>
  <c r="B216" i="11"/>
  <c r="A216" i="11"/>
  <c r="DX215" i="11"/>
  <c r="DM215" i="11"/>
  <c r="CQ215" i="11"/>
  <c r="CF215" i="11"/>
  <c r="BJ215" i="11"/>
  <c r="AY215" i="11"/>
  <c r="AC215" i="11"/>
  <c r="R215" i="11"/>
  <c r="G215" i="11"/>
  <c r="F215" i="11"/>
  <c r="E215" i="11"/>
  <c r="D215" i="11"/>
  <c r="C215" i="11"/>
  <c r="B215" i="11"/>
  <c r="A215" i="11"/>
  <c r="DX214" i="11"/>
  <c r="EI214" i="11" s="1"/>
  <c r="DM214" i="11"/>
  <c r="CQ214" i="11"/>
  <c r="CF214" i="11"/>
  <c r="BJ214" i="11"/>
  <c r="AY214" i="11"/>
  <c r="AC214" i="11"/>
  <c r="R214" i="11"/>
  <c r="G214" i="11"/>
  <c r="F214" i="11"/>
  <c r="E214" i="11"/>
  <c r="D214" i="11"/>
  <c r="C214" i="11"/>
  <c r="B214" i="11"/>
  <c r="A214" i="11"/>
  <c r="BU267" i="11" l="1"/>
  <c r="EI231" i="11"/>
  <c r="DB269" i="11"/>
  <c r="AN233" i="11"/>
  <c r="AN248" i="11"/>
  <c r="AN288" i="11"/>
  <c r="EI310" i="11"/>
  <c r="BU216" i="11"/>
  <c r="AN246" i="11"/>
  <c r="B9" i="12"/>
  <c r="DB247" i="11"/>
  <c r="AN273" i="11"/>
  <c r="EI261" i="11"/>
  <c r="DB275" i="11"/>
  <c r="EI277" i="11"/>
  <c r="EI285" i="11"/>
  <c r="BU275" i="11"/>
  <c r="BU296" i="11"/>
  <c r="BU304" i="11"/>
  <c r="DB287" i="11"/>
  <c r="AN274" i="11"/>
  <c r="EI296" i="11"/>
  <c r="AN298" i="11"/>
  <c r="EI279" i="11"/>
  <c r="BU215" i="11"/>
  <c r="EI290" i="11"/>
  <c r="BU294" i="11"/>
  <c r="AN300" i="11"/>
  <c r="BU300" i="11"/>
  <c r="DB214" i="11"/>
  <c r="EI225" i="11"/>
  <c r="AN270" i="11"/>
  <c r="EI311" i="11"/>
  <c r="BU303" i="11"/>
  <c r="AN311" i="11"/>
  <c r="BU221" i="11"/>
  <c r="DB252" i="11"/>
  <c r="AN267" i="11"/>
  <c r="BU286" i="11"/>
  <c r="DB299" i="11"/>
  <c r="AN304" i="11"/>
  <c r="AN228" i="11"/>
  <c r="EI236" i="11"/>
  <c r="DB242" i="11"/>
  <c r="EI253" i="11"/>
  <c r="BU268" i="11"/>
  <c r="BU277" i="11"/>
  <c r="EI233" i="11"/>
  <c r="AN236" i="11"/>
  <c r="DB240" i="11"/>
  <c r="DB215" i="11"/>
  <c r="AN225" i="11"/>
  <c r="DB230" i="11"/>
  <c r="DB248" i="11"/>
  <c r="AN252" i="11"/>
  <c r="BU254" i="11"/>
  <c r="AN271" i="11"/>
  <c r="BU274" i="11"/>
  <c r="DB284" i="11"/>
  <c r="AN289" i="11"/>
  <c r="AN290" i="11"/>
  <c r="DB295" i="11"/>
  <c r="DB304" i="11"/>
  <c r="AN222" i="11"/>
  <c r="BU224" i="11"/>
  <c r="DB245" i="11"/>
  <c r="BU271" i="11"/>
  <c r="EI276" i="11"/>
  <c r="EI284" i="11"/>
  <c r="BU289" i="11"/>
  <c r="BU290" i="11"/>
  <c r="DB312" i="11"/>
  <c r="BU223" i="11"/>
  <c r="EI238" i="11"/>
  <c r="EI264" i="11"/>
  <c r="DB268" i="11"/>
  <c r="EI271" i="11"/>
  <c r="DB290" i="11"/>
  <c r="AN295" i="11"/>
  <c r="EI305" i="11"/>
  <c r="AN307" i="11"/>
  <c r="EI307" i="11"/>
  <c r="EI215" i="11"/>
  <c r="EI223" i="11"/>
  <c r="BU231" i="11"/>
  <c r="EI243" i="11"/>
  <c r="DB260" i="11"/>
  <c r="EI269" i="11"/>
  <c r="BU280" i="11"/>
  <c r="BU297" i="11"/>
  <c r="BU298" i="11"/>
  <c r="DB300" i="11"/>
  <c r="EI303" i="11"/>
  <c r="AN308" i="11"/>
  <c r="DB313" i="11"/>
  <c r="EI218" i="11"/>
  <c r="DB232" i="11"/>
  <c r="DB235" i="11"/>
  <c r="EI237" i="11"/>
  <c r="AN242" i="11"/>
  <c r="DB250" i="11"/>
  <c r="BU272" i="11"/>
  <c r="BU276" i="11"/>
  <c r="DB281" i="11"/>
  <c r="AN303" i="11"/>
  <c r="BU308" i="11"/>
  <c r="BU309" i="11"/>
  <c r="DB311" i="11"/>
  <c r="EI313" i="11"/>
  <c r="BU214" i="11"/>
  <c r="AN215" i="11"/>
  <c r="EI217" i="11"/>
  <c r="AN221" i="11"/>
  <c r="AN214" i="11"/>
  <c r="DB216" i="11"/>
  <c r="EI216" i="11"/>
  <c r="BU222" i="11"/>
  <c r="DB222" i="11"/>
  <c r="DB225" i="11"/>
  <c r="AN230" i="11"/>
  <c r="DB217" i="11"/>
  <c r="AN220" i="11"/>
  <c r="AN223" i="11"/>
  <c r="AN231" i="11"/>
  <c r="BU232" i="11"/>
  <c r="DB227" i="11"/>
  <c r="BU229" i="11"/>
  <c r="DB224" i="11"/>
  <c r="EI226" i="11"/>
  <c r="BU234" i="11"/>
  <c r="AN238" i="11"/>
  <c r="BU247" i="11"/>
  <c r="BU249" i="11"/>
  <c r="EI249" i="11"/>
  <c r="DB239" i="11"/>
  <c r="AN243" i="11"/>
  <c r="DB243" i="11"/>
  <c r="AN245" i="11"/>
  <c r="BU246" i="11"/>
  <c r="EI246" i="11"/>
  <c r="DB233" i="11"/>
  <c r="EI234" i="11"/>
  <c r="DB237" i="11"/>
  <c r="EI240" i="11"/>
  <c r="BU241" i="11"/>
  <c r="AN255" i="11"/>
  <c r="AN237" i="11"/>
  <c r="EI241" i="11"/>
  <c r="AN251" i="11"/>
  <c r="DB255" i="11"/>
  <c r="EI255" i="11"/>
  <c r="AN258" i="11"/>
  <c r="AN260" i="11"/>
  <c r="BU262" i="11"/>
  <c r="DB262" i="11"/>
  <c r="BU260" i="11"/>
  <c r="EI262" i="11"/>
  <c r="EI248" i="11"/>
  <c r="EI256" i="11"/>
  <c r="AN259" i="11"/>
  <c r="AN261" i="11"/>
  <c r="BU259" i="11"/>
  <c r="DB261" i="11"/>
  <c r="EI274" i="11"/>
  <c r="EI268" i="11"/>
  <c r="AN281" i="11"/>
  <c r="DB263" i="11"/>
  <c r="AN266" i="11"/>
  <c r="DB276" i="11"/>
  <c r="DB267" i="11"/>
  <c r="DB282" i="11"/>
  <c r="DB273" i="11"/>
  <c r="DB278" i="11"/>
  <c r="EI278" i="11"/>
  <c r="EI282" i="11"/>
  <c r="EI281" i="11"/>
  <c r="AN285" i="11"/>
  <c r="BU291" i="11"/>
  <c r="EI291" i="11"/>
  <c r="EI283" i="11"/>
  <c r="AN287" i="11"/>
  <c r="BU288" i="11"/>
  <c r="EI288" i="11"/>
  <c r="AN297" i="11"/>
  <c r="EI298" i="11"/>
  <c r="AN293" i="11"/>
  <c r="AN296" i="11"/>
  <c r="DB298" i="11"/>
  <c r="DB289" i="11"/>
  <c r="DB291" i="11"/>
  <c r="EI292" i="11"/>
  <c r="DB297" i="11"/>
  <c r="AN301" i="11"/>
  <c r="BU301" i="11"/>
  <c r="DB301" i="11"/>
  <c r="DB309" i="11"/>
  <c r="EI300" i="11"/>
  <c r="AN309" i="11"/>
  <c r="EI312" i="11"/>
  <c r="BU299" i="11"/>
  <c r="BU302" i="11"/>
  <c r="DB302" i="11"/>
  <c r="BU314" i="11"/>
  <c r="DB314" i="11"/>
  <c r="AN302" i="11"/>
  <c r="DB310" i="11"/>
  <c r="BU312" i="11"/>
  <c r="EI314" i="11"/>
  <c r="EI306" i="11"/>
  <c r="BU310" i="11"/>
  <c r="BU311" i="11"/>
  <c r="EI304" i="11"/>
  <c r="DB305" i="11"/>
  <c r="AN310" i="11"/>
  <c r="BU226" i="11"/>
  <c r="AN224" i="11"/>
  <c r="EI228" i="11"/>
  <c r="BU236" i="11"/>
  <c r="AN240" i="11"/>
  <c r="BU244" i="11"/>
  <c r="DB254" i="11"/>
  <c r="AN253" i="11"/>
  <c r="BU253" i="11"/>
  <c r="BU261" i="11"/>
  <c r="EI263" i="11"/>
  <c r="AN268" i="11"/>
  <c r="AN275" i="11"/>
  <c r="DB270" i="11"/>
  <c r="AN276" i="11"/>
  <c r="DB277" i="11"/>
  <c r="EI270" i="11"/>
  <c r="BU269" i="11"/>
  <c r="BU283" i="11"/>
  <c r="DB283" i="11"/>
  <c r="EI293" i="11"/>
  <c r="AN282" i="11"/>
  <c r="BU282" i="11"/>
  <c r="DB292" i="11"/>
  <c r="BU305" i="11"/>
  <c r="EI302" i="11"/>
  <c r="DB306" i="11"/>
  <c r="AN312" i="11"/>
  <c r="AN299" i="11"/>
  <c r="EI299" i="11"/>
  <c r="BU313" i="11"/>
  <c r="BU314" i="6" l="1"/>
  <c r="BJ314" i="6"/>
  <c r="AY314" i="6"/>
  <c r="AC314" i="6"/>
  <c r="AN314" i="6" s="1"/>
  <c r="R314" i="6"/>
  <c r="G314" i="6"/>
  <c r="F314" i="6"/>
  <c r="E314" i="6"/>
  <c r="D314" i="6"/>
  <c r="C314" i="6"/>
  <c r="B314" i="6"/>
  <c r="A314" i="6"/>
  <c r="BU313" i="6"/>
  <c r="BJ313" i="6"/>
  <c r="AY313" i="6"/>
  <c r="AC313" i="6"/>
  <c r="R313" i="6"/>
  <c r="G313" i="6"/>
  <c r="F313" i="6"/>
  <c r="E313" i="6"/>
  <c r="D313" i="6"/>
  <c r="C313" i="6"/>
  <c r="B313" i="6"/>
  <c r="A313" i="6"/>
  <c r="BU312" i="6"/>
  <c r="BJ312" i="6"/>
  <c r="AY312" i="6"/>
  <c r="AC312" i="6"/>
  <c r="R312" i="6"/>
  <c r="G312" i="6"/>
  <c r="F312" i="6"/>
  <c r="E312" i="6"/>
  <c r="D312" i="6"/>
  <c r="C312" i="6"/>
  <c r="B312" i="6"/>
  <c r="A312" i="6"/>
  <c r="BU311" i="6"/>
  <c r="BJ311" i="6"/>
  <c r="AY311" i="6"/>
  <c r="AC311" i="6"/>
  <c r="R311" i="6"/>
  <c r="G311" i="6"/>
  <c r="F311" i="6"/>
  <c r="E311" i="6"/>
  <c r="D311" i="6"/>
  <c r="C311" i="6"/>
  <c r="B311" i="6"/>
  <c r="A311" i="6"/>
  <c r="BU310" i="6"/>
  <c r="BJ310" i="6"/>
  <c r="AY310" i="6"/>
  <c r="AC310" i="6"/>
  <c r="AN310" i="6" s="1"/>
  <c r="R310" i="6"/>
  <c r="G310" i="6"/>
  <c r="F310" i="6"/>
  <c r="E310" i="6"/>
  <c r="D310" i="6"/>
  <c r="C310" i="6"/>
  <c r="B310" i="6"/>
  <c r="A310" i="6"/>
  <c r="BU309" i="6"/>
  <c r="BJ309" i="6"/>
  <c r="AY309" i="6"/>
  <c r="AC309" i="6"/>
  <c r="AN309" i="6" s="1"/>
  <c r="R309" i="6"/>
  <c r="G309" i="6"/>
  <c r="F309" i="6"/>
  <c r="E309" i="6"/>
  <c r="D309" i="6"/>
  <c r="C309" i="6"/>
  <c r="B309" i="6"/>
  <c r="A309" i="6"/>
  <c r="BU308" i="6"/>
  <c r="BJ308" i="6"/>
  <c r="AY308" i="6"/>
  <c r="AC308" i="6"/>
  <c r="R308" i="6"/>
  <c r="G308" i="6"/>
  <c r="F308" i="6"/>
  <c r="E308" i="6"/>
  <c r="D308" i="6"/>
  <c r="C308" i="6"/>
  <c r="B308" i="6"/>
  <c r="A308" i="6"/>
  <c r="BU307" i="6"/>
  <c r="BJ307" i="6"/>
  <c r="AY307" i="6"/>
  <c r="AC307" i="6"/>
  <c r="R307" i="6"/>
  <c r="G307" i="6"/>
  <c r="F307" i="6"/>
  <c r="E307" i="6"/>
  <c r="D307" i="6"/>
  <c r="C307" i="6"/>
  <c r="B307" i="6"/>
  <c r="A307" i="6"/>
  <c r="BU306" i="6"/>
  <c r="BJ306" i="6"/>
  <c r="AY306" i="6"/>
  <c r="AC306" i="6"/>
  <c r="AN306" i="6" s="1"/>
  <c r="R306" i="6"/>
  <c r="G306" i="6"/>
  <c r="F306" i="6"/>
  <c r="E306" i="6"/>
  <c r="D306" i="6"/>
  <c r="C306" i="6"/>
  <c r="B306" i="6"/>
  <c r="A306" i="6"/>
  <c r="BU305" i="6"/>
  <c r="BJ305" i="6"/>
  <c r="AY305" i="6"/>
  <c r="AC305" i="6"/>
  <c r="AN305" i="6" s="1"/>
  <c r="R305" i="6"/>
  <c r="G305" i="6"/>
  <c r="F305" i="6"/>
  <c r="E305" i="6"/>
  <c r="D305" i="6"/>
  <c r="C305" i="6"/>
  <c r="B305" i="6"/>
  <c r="A305" i="6"/>
  <c r="BU304" i="6"/>
  <c r="BJ304" i="6"/>
  <c r="AY304" i="6"/>
  <c r="AC304" i="6"/>
  <c r="R304" i="6"/>
  <c r="G304" i="6"/>
  <c r="F304" i="6"/>
  <c r="E304" i="6"/>
  <c r="D304" i="6"/>
  <c r="C304" i="6"/>
  <c r="B304" i="6"/>
  <c r="A304" i="6"/>
  <c r="BU303" i="6"/>
  <c r="BJ303" i="6"/>
  <c r="AY303" i="6"/>
  <c r="AC303" i="6"/>
  <c r="R303" i="6"/>
  <c r="G303" i="6"/>
  <c r="F303" i="6"/>
  <c r="E303" i="6"/>
  <c r="D303" i="6"/>
  <c r="C303" i="6"/>
  <c r="B303" i="6"/>
  <c r="A303" i="6"/>
  <c r="BU302" i="6"/>
  <c r="BJ302" i="6"/>
  <c r="AY302" i="6"/>
  <c r="AC302" i="6"/>
  <c r="AN302" i="6" s="1"/>
  <c r="R302" i="6"/>
  <c r="G302" i="6"/>
  <c r="F302" i="6"/>
  <c r="E302" i="6"/>
  <c r="D302" i="6"/>
  <c r="C302" i="6"/>
  <c r="B302" i="6"/>
  <c r="A302" i="6"/>
  <c r="BU301" i="6"/>
  <c r="BJ301" i="6"/>
  <c r="AY301" i="6"/>
  <c r="AC301" i="6"/>
  <c r="R301" i="6"/>
  <c r="G301" i="6"/>
  <c r="F301" i="6"/>
  <c r="E301" i="6"/>
  <c r="D301" i="6"/>
  <c r="C301" i="6"/>
  <c r="B301" i="6"/>
  <c r="A301" i="6"/>
  <c r="BU300" i="6"/>
  <c r="BJ300" i="6"/>
  <c r="AY300" i="6"/>
  <c r="AC300" i="6"/>
  <c r="R300" i="6"/>
  <c r="G300" i="6"/>
  <c r="F300" i="6"/>
  <c r="E300" i="6"/>
  <c r="D300" i="6"/>
  <c r="C300" i="6"/>
  <c r="B300" i="6"/>
  <c r="A300" i="6"/>
  <c r="BU299" i="6"/>
  <c r="BJ299" i="6"/>
  <c r="AY299" i="6"/>
  <c r="AC299" i="6"/>
  <c r="R299" i="6"/>
  <c r="G299" i="6"/>
  <c r="F299" i="6"/>
  <c r="E299" i="6"/>
  <c r="D299" i="6"/>
  <c r="C299" i="6"/>
  <c r="B299" i="6"/>
  <c r="A299" i="6"/>
  <c r="BU298" i="6"/>
  <c r="BJ298" i="6"/>
  <c r="AY298" i="6"/>
  <c r="AC298" i="6"/>
  <c r="AN298" i="6" s="1"/>
  <c r="R298" i="6"/>
  <c r="G298" i="6"/>
  <c r="F298" i="6"/>
  <c r="E298" i="6"/>
  <c r="D298" i="6"/>
  <c r="C298" i="6"/>
  <c r="B298" i="6"/>
  <c r="A298" i="6"/>
  <c r="BU297" i="6"/>
  <c r="BJ297" i="6"/>
  <c r="AY297" i="6"/>
  <c r="AC297" i="6"/>
  <c r="R297" i="6"/>
  <c r="G297" i="6"/>
  <c r="F297" i="6"/>
  <c r="E297" i="6"/>
  <c r="D297" i="6"/>
  <c r="C297" i="6"/>
  <c r="B297" i="6"/>
  <c r="A297" i="6"/>
  <c r="BU296" i="6"/>
  <c r="BJ296" i="6"/>
  <c r="AY296" i="6"/>
  <c r="AC296" i="6"/>
  <c r="R296" i="6"/>
  <c r="G296" i="6"/>
  <c r="F296" i="6"/>
  <c r="E296" i="6"/>
  <c r="D296" i="6"/>
  <c r="C296" i="6"/>
  <c r="B296" i="6"/>
  <c r="A296" i="6"/>
  <c r="BU295" i="6"/>
  <c r="BJ295" i="6"/>
  <c r="AY295" i="6"/>
  <c r="AC295" i="6"/>
  <c r="R295" i="6"/>
  <c r="G295" i="6"/>
  <c r="F295" i="6"/>
  <c r="E295" i="6"/>
  <c r="D295" i="6"/>
  <c r="C295" i="6"/>
  <c r="B295" i="6"/>
  <c r="A295" i="6"/>
  <c r="BU294" i="6"/>
  <c r="BJ294" i="6"/>
  <c r="AY294" i="6"/>
  <c r="AC294" i="6"/>
  <c r="AN294" i="6" s="1"/>
  <c r="R294" i="6"/>
  <c r="G294" i="6"/>
  <c r="F294" i="6"/>
  <c r="E294" i="6"/>
  <c r="D294" i="6"/>
  <c r="C294" i="6"/>
  <c r="B294" i="6"/>
  <c r="A294" i="6"/>
  <c r="BU293" i="6"/>
  <c r="BJ293" i="6"/>
  <c r="AY293" i="6"/>
  <c r="AC293" i="6"/>
  <c r="R293" i="6"/>
  <c r="G293" i="6"/>
  <c r="F293" i="6"/>
  <c r="E293" i="6"/>
  <c r="D293" i="6"/>
  <c r="C293" i="6"/>
  <c r="B293" i="6"/>
  <c r="A293" i="6"/>
  <c r="BU292" i="6"/>
  <c r="BJ292" i="6"/>
  <c r="AY292" i="6"/>
  <c r="AC292" i="6"/>
  <c r="R292" i="6"/>
  <c r="G292" i="6"/>
  <c r="F292" i="6"/>
  <c r="E292" i="6"/>
  <c r="D292" i="6"/>
  <c r="C292" i="6"/>
  <c r="B292" i="6"/>
  <c r="A292" i="6"/>
  <c r="BU291" i="6"/>
  <c r="BJ291" i="6"/>
  <c r="AY291" i="6"/>
  <c r="AC291" i="6"/>
  <c r="R291" i="6"/>
  <c r="G291" i="6"/>
  <c r="F291" i="6"/>
  <c r="E291" i="6"/>
  <c r="D291" i="6"/>
  <c r="C291" i="6"/>
  <c r="B291" i="6"/>
  <c r="A291" i="6"/>
  <c r="BU290" i="6"/>
  <c r="BJ290" i="6"/>
  <c r="AY290" i="6"/>
  <c r="AC290" i="6"/>
  <c r="AN290" i="6" s="1"/>
  <c r="R290" i="6"/>
  <c r="G290" i="6"/>
  <c r="F290" i="6"/>
  <c r="E290" i="6"/>
  <c r="D290" i="6"/>
  <c r="C290" i="6"/>
  <c r="B290" i="6"/>
  <c r="A290" i="6"/>
  <c r="BU289" i="6"/>
  <c r="BJ289" i="6"/>
  <c r="AY289" i="6"/>
  <c r="AC289" i="6"/>
  <c r="R289" i="6"/>
  <c r="G289" i="6"/>
  <c r="F289" i="6"/>
  <c r="E289" i="6"/>
  <c r="D289" i="6"/>
  <c r="C289" i="6"/>
  <c r="B289" i="6"/>
  <c r="A289" i="6"/>
  <c r="BU288" i="6"/>
  <c r="BJ288" i="6"/>
  <c r="AY288" i="6"/>
  <c r="AC288" i="6"/>
  <c r="R288" i="6"/>
  <c r="G288" i="6"/>
  <c r="F288" i="6"/>
  <c r="E288" i="6"/>
  <c r="D288" i="6"/>
  <c r="C288" i="6"/>
  <c r="B288" i="6"/>
  <c r="A288" i="6"/>
  <c r="BU287" i="6"/>
  <c r="BJ287" i="6"/>
  <c r="AY287" i="6"/>
  <c r="AC287" i="6"/>
  <c r="R287" i="6"/>
  <c r="G287" i="6"/>
  <c r="F287" i="6"/>
  <c r="E287" i="6"/>
  <c r="D287" i="6"/>
  <c r="C287" i="6"/>
  <c r="B287" i="6"/>
  <c r="A287" i="6"/>
  <c r="BU286" i="6"/>
  <c r="BJ286" i="6"/>
  <c r="AY286" i="6"/>
  <c r="AC286" i="6"/>
  <c r="AN286" i="6" s="1"/>
  <c r="R286" i="6"/>
  <c r="G286" i="6"/>
  <c r="F286" i="6"/>
  <c r="E286" i="6"/>
  <c r="D286" i="6"/>
  <c r="C286" i="6"/>
  <c r="B286" i="6"/>
  <c r="A286" i="6"/>
  <c r="BU285" i="6"/>
  <c r="BJ285" i="6"/>
  <c r="AY285" i="6"/>
  <c r="AC285" i="6"/>
  <c r="R285" i="6"/>
  <c r="G285" i="6"/>
  <c r="F285" i="6"/>
  <c r="E285" i="6"/>
  <c r="D285" i="6"/>
  <c r="C285" i="6"/>
  <c r="B285" i="6"/>
  <c r="A285" i="6"/>
  <c r="BU284" i="6"/>
  <c r="BJ284" i="6"/>
  <c r="AY284" i="6"/>
  <c r="AC284" i="6"/>
  <c r="R284" i="6"/>
  <c r="G284" i="6"/>
  <c r="F284" i="6"/>
  <c r="E284" i="6"/>
  <c r="D284" i="6"/>
  <c r="C284" i="6"/>
  <c r="B284" i="6"/>
  <c r="A284" i="6"/>
  <c r="BU283" i="6"/>
  <c r="BJ283" i="6"/>
  <c r="AY283" i="6"/>
  <c r="AC283" i="6"/>
  <c r="R283" i="6"/>
  <c r="G283" i="6"/>
  <c r="F283" i="6"/>
  <c r="E283" i="6"/>
  <c r="D283" i="6"/>
  <c r="C283" i="6"/>
  <c r="B283" i="6"/>
  <c r="A283" i="6"/>
  <c r="BU282" i="6"/>
  <c r="BJ282" i="6"/>
  <c r="AY282" i="6"/>
  <c r="AC282" i="6"/>
  <c r="AN282" i="6" s="1"/>
  <c r="R282" i="6"/>
  <c r="G282" i="6"/>
  <c r="F282" i="6"/>
  <c r="E282" i="6"/>
  <c r="D282" i="6"/>
  <c r="C282" i="6"/>
  <c r="B282" i="6"/>
  <c r="A282" i="6"/>
  <c r="BU281" i="6"/>
  <c r="BJ281" i="6"/>
  <c r="AY281" i="6"/>
  <c r="AC281" i="6"/>
  <c r="R281" i="6"/>
  <c r="G281" i="6"/>
  <c r="F281" i="6"/>
  <c r="E281" i="6"/>
  <c r="D281" i="6"/>
  <c r="C281" i="6"/>
  <c r="B281" i="6"/>
  <c r="A281" i="6"/>
  <c r="BU280" i="6"/>
  <c r="BJ280" i="6"/>
  <c r="AY280" i="6"/>
  <c r="AC280" i="6"/>
  <c r="R280" i="6"/>
  <c r="G280" i="6"/>
  <c r="F280" i="6"/>
  <c r="E280" i="6"/>
  <c r="D280" i="6"/>
  <c r="C280" i="6"/>
  <c r="B280" i="6"/>
  <c r="A280" i="6"/>
  <c r="BU279" i="6"/>
  <c r="BJ279" i="6"/>
  <c r="AY279" i="6"/>
  <c r="AC279" i="6"/>
  <c r="R279" i="6"/>
  <c r="G279" i="6"/>
  <c r="F279" i="6"/>
  <c r="E279" i="6"/>
  <c r="D279" i="6"/>
  <c r="C279" i="6"/>
  <c r="B279" i="6"/>
  <c r="A279" i="6"/>
  <c r="BU278" i="6"/>
  <c r="BJ278" i="6"/>
  <c r="AY278" i="6"/>
  <c r="AC278" i="6"/>
  <c r="AN278" i="6" s="1"/>
  <c r="R278" i="6"/>
  <c r="G278" i="6"/>
  <c r="F278" i="6"/>
  <c r="E278" i="6"/>
  <c r="D278" i="6"/>
  <c r="C278" i="6"/>
  <c r="B278" i="6"/>
  <c r="A278" i="6"/>
  <c r="BU277" i="6"/>
  <c r="BJ277" i="6"/>
  <c r="AY277" i="6"/>
  <c r="AC277" i="6"/>
  <c r="R277" i="6"/>
  <c r="G277" i="6"/>
  <c r="F277" i="6"/>
  <c r="E277" i="6"/>
  <c r="D277" i="6"/>
  <c r="C277" i="6"/>
  <c r="B277" i="6"/>
  <c r="A277" i="6"/>
  <c r="BU276" i="6"/>
  <c r="BJ276" i="6"/>
  <c r="AY276" i="6"/>
  <c r="AC276" i="6"/>
  <c r="R276" i="6"/>
  <c r="G276" i="6"/>
  <c r="F276" i="6"/>
  <c r="E276" i="6"/>
  <c r="D276" i="6"/>
  <c r="C276" i="6"/>
  <c r="B276" i="6"/>
  <c r="A276" i="6"/>
  <c r="BU275" i="6"/>
  <c r="BJ275" i="6"/>
  <c r="AY275" i="6"/>
  <c r="AC275" i="6"/>
  <c r="R275" i="6"/>
  <c r="G275" i="6"/>
  <c r="F275" i="6"/>
  <c r="E275" i="6"/>
  <c r="D275" i="6"/>
  <c r="C275" i="6"/>
  <c r="B275" i="6"/>
  <c r="A275" i="6"/>
  <c r="BU274" i="6"/>
  <c r="BJ274" i="6"/>
  <c r="AY274" i="6"/>
  <c r="AC274" i="6"/>
  <c r="AN274" i="6" s="1"/>
  <c r="R274" i="6"/>
  <c r="G274" i="6"/>
  <c r="F274" i="6"/>
  <c r="E274" i="6"/>
  <c r="D274" i="6"/>
  <c r="C274" i="6"/>
  <c r="B274" i="6"/>
  <c r="A274" i="6"/>
  <c r="BU273" i="6"/>
  <c r="BJ273" i="6"/>
  <c r="AY273" i="6"/>
  <c r="AC273" i="6"/>
  <c r="R273" i="6"/>
  <c r="G273" i="6"/>
  <c r="F273" i="6"/>
  <c r="E273" i="6"/>
  <c r="D273" i="6"/>
  <c r="C273" i="6"/>
  <c r="B273" i="6"/>
  <c r="A273" i="6"/>
  <c r="BU272" i="6"/>
  <c r="BJ272" i="6"/>
  <c r="AY272" i="6"/>
  <c r="AC272" i="6"/>
  <c r="R272" i="6"/>
  <c r="G272" i="6"/>
  <c r="F272" i="6"/>
  <c r="E272" i="6"/>
  <c r="D272" i="6"/>
  <c r="C272" i="6"/>
  <c r="B272" i="6"/>
  <c r="A272" i="6"/>
  <c r="BU271" i="6"/>
  <c r="BJ271" i="6"/>
  <c r="AY271" i="6"/>
  <c r="AC271" i="6"/>
  <c r="R271" i="6"/>
  <c r="G271" i="6"/>
  <c r="F271" i="6"/>
  <c r="E271" i="6"/>
  <c r="D271" i="6"/>
  <c r="C271" i="6"/>
  <c r="B271" i="6"/>
  <c r="A271" i="6"/>
  <c r="BU270" i="6"/>
  <c r="BJ270" i="6"/>
  <c r="AY270" i="6"/>
  <c r="AC270" i="6"/>
  <c r="AN270" i="6" s="1"/>
  <c r="R270" i="6"/>
  <c r="G270" i="6"/>
  <c r="F270" i="6"/>
  <c r="E270" i="6"/>
  <c r="D270" i="6"/>
  <c r="C270" i="6"/>
  <c r="B270" i="6"/>
  <c r="A270" i="6"/>
  <c r="BU269" i="6"/>
  <c r="BJ269" i="6"/>
  <c r="AY269" i="6"/>
  <c r="AC269" i="6"/>
  <c r="R269" i="6"/>
  <c r="G269" i="6"/>
  <c r="F269" i="6"/>
  <c r="E269" i="6"/>
  <c r="D269" i="6"/>
  <c r="C269" i="6"/>
  <c r="B269" i="6"/>
  <c r="A269" i="6"/>
  <c r="BU268" i="6"/>
  <c r="BJ268" i="6"/>
  <c r="AY268" i="6"/>
  <c r="AC268" i="6"/>
  <c r="R268" i="6"/>
  <c r="G268" i="6"/>
  <c r="F268" i="6"/>
  <c r="E268" i="6"/>
  <c r="D268" i="6"/>
  <c r="C268" i="6"/>
  <c r="B268" i="6"/>
  <c r="A268" i="6"/>
  <c r="BU267" i="6"/>
  <c r="BJ267" i="6"/>
  <c r="AY267" i="6"/>
  <c r="AC267" i="6"/>
  <c r="R267" i="6"/>
  <c r="G267" i="6"/>
  <c r="F267" i="6"/>
  <c r="E267" i="6"/>
  <c r="D267" i="6"/>
  <c r="C267" i="6"/>
  <c r="B267" i="6"/>
  <c r="A267" i="6"/>
  <c r="BU266" i="6"/>
  <c r="BJ266" i="6"/>
  <c r="AY266" i="6"/>
  <c r="AC266" i="6"/>
  <c r="AN266" i="6" s="1"/>
  <c r="R266" i="6"/>
  <c r="G266" i="6"/>
  <c r="F266" i="6"/>
  <c r="E266" i="6"/>
  <c r="D266" i="6"/>
  <c r="C266" i="6"/>
  <c r="B266" i="6"/>
  <c r="A266" i="6"/>
  <c r="BU265" i="6"/>
  <c r="BJ265" i="6"/>
  <c r="AY265" i="6"/>
  <c r="AC265" i="6"/>
  <c r="R265" i="6"/>
  <c r="G265" i="6"/>
  <c r="F265" i="6"/>
  <c r="E265" i="6"/>
  <c r="D265" i="6"/>
  <c r="C265" i="6"/>
  <c r="B265" i="6"/>
  <c r="A265" i="6"/>
  <c r="BU264" i="6"/>
  <c r="BJ264" i="6"/>
  <c r="AY264" i="6"/>
  <c r="AC264" i="6"/>
  <c r="R264" i="6"/>
  <c r="G264" i="6"/>
  <c r="F264" i="6"/>
  <c r="E264" i="6"/>
  <c r="D264" i="6"/>
  <c r="C264" i="6"/>
  <c r="B264" i="6"/>
  <c r="A264" i="6"/>
  <c r="BU263" i="6"/>
  <c r="BJ263" i="6"/>
  <c r="AY263" i="6"/>
  <c r="AC263" i="6"/>
  <c r="AN263" i="6" s="1"/>
  <c r="R263" i="6"/>
  <c r="G263" i="6"/>
  <c r="F263" i="6"/>
  <c r="E263" i="6"/>
  <c r="D263" i="6"/>
  <c r="C263" i="6"/>
  <c r="B263" i="6"/>
  <c r="A263" i="6"/>
  <c r="BU262" i="6"/>
  <c r="BJ262" i="6"/>
  <c r="AY262" i="6"/>
  <c r="AC262" i="6"/>
  <c r="AN262" i="6" s="1"/>
  <c r="R262" i="6"/>
  <c r="G262" i="6"/>
  <c r="F262" i="6"/>
  <c r="E262" i="6"/>
  <c r="D262" i="6"/>
  <c r="C262" i="6"/>
  <c r="B262" i="6"/>
  <c r="A262" i="6"/>
  <c r="BU261" i="6"/>
  <c r="BJ261" i="6"/>
  <c r="AY261" i="6"/>
  <c r="AC261" i="6"/>
  <c r="R261" i="6"/>
  <c r="G261" i="6"/>
  <c r="F261" i="6"/>
  <c r="E261" i="6"/>
  <c r="D261" i="6"/>
  <c r="C261" i="6"/>
  <c r="B261" i="6"/>
  <c r="A261" i="6"/>
  <c r="BU260" i="6"/>
  <c r="BJ260" i="6"/>
  <c r="AY260" i="6"/>
  <c r="AC260" i="6"/>
  <c r="R260" i="6"/>
  <c r="G260" i="6"/>
  <c r="F260" i="6"/>
  <c r="E260" i="6"/>
  <c r="D260" i="6"/>
  <c r="C260" i="6"/>
  <c r="B260" i="6"/>
  <c r="A260" i="6"/>
  <c r="BU259" i="6"/>
  <c r="BJ259" i="6"/>
  <c r="AY259" i="6"/>
  <c r="AC259" i="6"/>
  <c r="R259" i="6"/>
  <c r="G259" i="6"/>
  <c r="F259" i="6"/>
  <c r="E259" i="6"/>
  <c r="D259" i="6"/>
  <c r="C259" i="6"/>
  <c r="B259" i="6"/>
  <c r="A259" i="6"/>
  <c r="BU258" i="6"/>
  <c r="BJ258" i="6"/>
  <c r="AY258" i="6"/>
  <c r="AC258" i="6"/>
  <c r="AN258" i="6" s="1"/>
  <c r="R258" i="6"/>
  <c r="G258" i="6"/>
  <c r="F258" i="6"/>
  <c r="E258" i="6"/>
  <c r="D258" i="6"/>
  <c r="C258" i="6"/>
  <c r="B258" i="6"/>
  <c r="A258" i="6"/>
  <c r="BU257" i="6"/>
  <c r="BJ257" i="6"/>
  <c r="AY257" i="6"/>
  <c r="AC257" i="6"/>
  <c r="R257" i="6"/>
  <c r="G257" i="6"/>
  <c r="F257" i="6"/>
  <c r="E257" i="6"/>
  <c r="D257" i="6"/>
  <c r="C257" i="6"/>
  <c r="B257" i="6"/>
  <c r="A257" i="6"/>
  <c r="BU256" i="6"/>
  <c r="BJ256" i="6"/>
  <c r="AY256" i="6"/>
  <c r="AC256" i="6"/>
  <c r="R256" i="6"/>
  <c r="G256" i="6"/>
  <c r="F256" i="6"/>
  <c r="E256" i="6"/>
  <c r="D256" i="6"/>
  <c r="C256" i="6"/>
  <c r="B256" i="6"/>
  <c r="A256" i="6"/>
  <c r="BU255" i="6"/>
  <c r="BJ255" i="6"/>
  <c r="AY255" i="6"/>
  <c r="AC255" i="6"/>
  <c r="R255" i="6"/>
  <c r="G255" i="6"/>
  <c r="F255" i="6"/>
  <c r="E255" i="6"/>
  <c r="D255" i="6"/>
  <c r="C255" i="6"/>
  <c r="B255" i="6"/>
  <c r="A255" i="6"/>
  <c r="BU254" i="6"/>
  <c r="BJ254" i="6"/>
  <c r="AY254" i="6"/>
  <c r="AC254" i="6"/>
  <c r="AN254" i="6" s="1"/>
  <c r="R254" i="6"/>
  <c r="G254" i="6"/>
  <c r="F254" i="6"/>
  <c r="E254" i="6"/>
  <c r="D254" i="6"/>
  <c r="C254" i="6"/>
  <c r="B254" i="6"/>
  <c r="A254" i="6"/>
  <c r="BU253" i="6"/>
  <c r="BJ253" i="6"/>
  <c r="AY253" i="6"/>
  <c r="AC253" i="6"/>
  <c r="R253" i="6"/>
  <c r="G253" i="6"/>
  <c r="F253" i="6"/>
  <c r="E253" i="6"/>
  <c r="D253" i="6"/>
  <c r="C253" i="6"/>
  <c r="B253" i="6"/>
  <c r="A253" i="6"/>
  <c r="BU252" i="6"/>
  <c r="BJ252" i="6"/>
  <c r="AY252" i="6"/>
  <c r="AC252" i="6"/>
  <c r="R252" i="6"/>
  <c r="G252" i="6"/>
  <c r="F252" i="6"/>
  <c r="E252" i="6"/>
  <c r="D252" i="6"/>
  <c r="C252" i="6"/>
  <c r="B252" i="6"/>
  <c r="A252" i="6"/>
  <c r="BU251" i="6"/>
  <c r="BJ251" i="6"/>
  <c r="AY251" i="6"/>
  <c r="AC251" i="6"/>
  <c r="R251" i="6"/>
  <c r="G251" i="6"/>
  <c r="F251" i="6"/>
  <c r="E251" i="6"/>
  <c r="D251" i="6"/>
  <c r="C251" i="6"/>
  <c r="B251" i="6"/>
  <c r="A251" i="6"/>
  <c r="BU250" i="6"/>
  <c r="BJ250" i="6"/>
  <c r="AY250" i="6"/>
  <c r="AC250" i="6"/>
  <c r="AN250" i="6" s="1"/>
  <c r="R250" i="6"/>
  <c r="G250" i="6"/>
  <c r="F250" i="6"/>
  <c r="E250" i="6"/>
  <c r="D250" i="6"/>
  <c r="C250" i="6"/>
  <c r="B250" i="6"/>
  <c r="A250" i="6"/>
  <c r="BU249" i="6"/>
  <c r="BJ249" i="6"/>
  <c r="AY249" i="6"/>
  <c r="AC249" i="6"/>
  <c r="R249" i="6"/>
  <c r="G249" i="6"/>
  <c r="F249" i="6"/>
  <c r="E249" i="6"/>
  <c r="D249" i="6"/>
  <c r="C249" i="6"/>
  <c r="B249" i="6"/>
  <c r="A249" i="6"/>
  <c r="BU248" i="6"/>
  <c r="BJ248" i="6"/>
  <c r="AY248" i="6"/>
  <c r="AC248" i="6"/>
  <c r="R248" i="6"/>
  <c r="G248" i="6"/>
  <c r="F248" i="6"/>
  <c r="E248" i="6"/>
  <c r="D248" i="6"/>
  <c r="C248" i="6"/>
  <c r="B248" i="6"/>
  <c r="A248" i="6"/>
  <c r="BU247" i="6"/>
  <c r="BJ247" i="6"/>
  <c r="AY247" i="6"/>
  <c r="AC247" i="6"/>
  <c r="R247" i="6"/>
  <c r="G247" i="6"/>
  <c r="F247" i="6"/>
  <c r="E247" i="6"/>
  <c r="D247" i="6"/>
  <c r="C247" i="6"/>
  <c r="B247" i="6"/>
  <c r="A247" i="6"/>
  <c r="BU246" i="6"/>
  <c r="BJ246" i="6"/>
  <c r="AY246" i="6"/>
  <c r="AC246" i="6"/>
  <c r="R246" i="6"/>
  <c r="G246" i="6"/>
  <c r="F246" i="6"/>
  <c r="E246" i="6"/>
  <c r="D246" i="6"/>
  <c r="C246" i="6"/>
  <c r="B246" i="6"/>
  <c r="A246" i="6"/>
  <c r="BU245" i="6"/>
  <c r="BJ245" i="6"/>
  <c r="AY245" i="6"/>
  <c r="AC245" i="6"/>
  <c r="R245" i="6"/>
  <c r="G245" i="6"/>
  <c r="F245" i="6"/>
  <c r="E245" i="6"/>
  <c r="D245" i="6"/>
  <c r="C245" i="6"/>
  <c r="B245" i="6"/>
  <c r="A245" i="6"/>
  <c r="BU244" i="6"/>
  <c r="BJ244" i="6"/>
  <c r="AY244" i="6"/>
  <c r="AC244" i="6"/>
  <c r="AN244" i="6" s="1"/>
  <c r="R244" i="6"/>
  <c r="G244" i="6"/>
  <c r="F244" i="6"/>
  <c r="E244" i="6"/>
  <c r="D244" i="6"/>
  <c r="C244" i="6"/>
  <c r="B244" i="6"/>
  <c r="A244" i="6"/>
  <c r="BU243" i="6"/>
  <c r="BJ243" i="6"/>
  <c r="AY243" i="6"/>
  <c r="AC243" i="6"/>
  <c r="AN243" i="6" s="1"/>
  <c r="R243" i="6"/>
  <c r="G243" i="6"/>
  <c r="F243" i="6"/>
  <c r="E243" i="6"/>
  <c r="D243" i="6"/>
  <c r="C243" i="6"/>
  <c r="B243" i="6"/>
  <c r="A243" i="6"/>
  <c r="BU242" i="6"/>
  <c r="BJ242" i="6"/>
  <c r="AY242" i="6"/>
  <c r="AC242" i="6"/>
  <c r="R242" i="6"/>
  <c r="G242" i="6"/>
  <c r="F242" i="6"/>
  <c r="E242" i="6"/>
  <c r="D242" i="6"/>
  <c r="C242" i="6"/>
  <c r="B242" i="6"/>
  <c r="A242" i="6"/>
  <c r="BU241" i="6"/>
  <c r="BJ241" i="6"/>
  <c r="AY241" i="6"/>
  <c r="AC241" i="6"/>
  <c r="R241" i="6"/>
  <c r="G241" i="6"/>
  <c r="F241" i="6"/>
  <c r="E241" i="6"/>
  <c r="D241" i="6"/>
  <c r="C241" i="6"/>
  <c r="B241" i="6"/>
  <c r="A241" i="6"/>
  <c r="BU240" i="6"/>
  <c r="BJ240" i="6"/>
  <c r="AY240" i="6"/>
  <c r="AC240" i="6"/>
  <c r="AN240" i="6" s="1"/>
  <c r="R240" i="6"/>
  <c r="G240" i="6"/>
  <c r="F240" i="6"/>
  <c r="E240" i="6"/>
  <c r="D240" i="6"/>
  <c r="C240" i="6"/>
  <c r="B240" i="6"/>
  <c r="A240" i="6"/>
  <c r="BU239" i="6"/>
  <c r="BJ239" i="6"/>
  <c r="AY239" i="6"/>
  <c r="AC239" i="6"/>
  <c r="AN239" i="6" s="1"/>
  <c r="R239" i="6"/>
  <c r="G239" i="6"/>
  <c r="F239" i="6"/>
  <c r="E239" i="6"/>
  <c r="D239" i="6"/>
  <c r="C239" i="6"/>
  <c r="B239" i="6"/>
  <c r="A239" i="6"/>
  <c r="BU238" i="6"/>
  <c r="BJ238" i="6"/>
  <c r="AY238" i="6"/>
  <c r="AC238" i="6"/>
  <c r="R238" i="6"/>
  <c r="G238" i="6"/>
  <c r="F238" i="6"/>
  <c r="E238" i="6"/>
  <c r="D238" i="6"/>
  <c r="C238" i="6"/>
  <c r="B238" i="6"/>
  <c r="A238" i="6"/>
  <c r="BU237" i="6"/>
  <c r="BJ237" i="6"/>
  <c r="AY237" i="6"/>
  <c r="AC237" i="6"/>
  <c r="R237" i="6"/>
  <c r="G237" i="6"/>
  <c r="F237" i="6"/>
  <c r="E237" i="6"/>
  <c r="D237" i="6"/>
  <c r="C237" i="6"/>
  <c r="B237" i="6"/>
  <c r="A237" i="6"/>
  <c r="BU236" i="6"/>
  <c r="BJ236" i="6"/>
  <c r="AY236" i="6"/>
  <c r="AC236" i="6"/>
  <c r="AN236" i="6" s="1"/>
  <c r="R236" i="6"/>
  <c r="G236" i="6"/>
  <c r="F236" i="6"/>
  <c r="E236" i="6"/>
  <c r="D236" i="6"/>
  <c r="C236" i="6"/>
  <c r="B236" i="6"/>
  <c r="A236" i="6"/>
  <c r="BU235" i="6"/>
  <c r="BJ235" i="6"/>
  <c r="AY235" i="6"/>
  <c r="AC235" i="6"/>
  <c r="AN235" i="6" s="1"/>
  <c r="R235" i="6"/>
  <c r="G235" i="6"/>
  <c r="F235" i="6"/>
  <c r="E235" i="6"/>
  <c r="D235" i="6"/>
  <c r="C235" i="6"/>
  <c r="B235" i="6"/>
  <c r="A235" i="6"/>
  <c r="BU234" i="6"/>
  <c r="BJ234" i="6"/>
  <c r="AY234" i="6"/>
  <c r="AC234" i="6"/>
  <c r="R234" i="6"/>
  <c r="G234" i="6"/>
  <c r="F234" i="6"/>
  <c r="E234" i="6"/>
  <c r="D234" i="6"/>
  <c r="C234" i="6"/>
  <c r="B234" i="6"/>
  <c r="A234" i="6"/>
  <c r="BU233" i="6"/>
  <c r="BJ233" i="6"/>
  <c r="AY233" i="6"/>
  <c r="AC233" i="6"/>
  <c r="R233" i="6"/>
  <c r="G233" i="6"/>
  <c r="F233" i="6"/>
  <c r="E233" i="6"/>
  <c r="D233" i="6"/>
  <c r="C233" i="6"/>
  <c r="B233" i="6"/>
  <c r="A233" i="6"/>
  <c r="BU232" i="6"/>
  <c r="BJ232" i="6"/>
  <c r="AY232" i="6"/>
  <c r="AC232" i="6"/>
  <c r="AN232" i="6" s="1"/>
  <c r="R232" i="6"/>
  <c r="G232" i="6"/>
  <c r="F232" i="6"/>
  <c r="E232" i="6"/>
  <c r="D232" i="6"/>
  <c r="C232" i="6"/>
  <c r="B232" i="6"/>
  <c r="A232" i="6"/>
  <c r="BU231" i="6"/>
  <c r="BJ231" i="6"/>
  <c r="AY231" i="6"/>
  <c r="AC231" i="6"/>
  <c r="AN231" i="6" s="1"/>
  <c r="R231" i="6"/>
  <c r="G231" i="6"/>
  <c r="F231" i="6"/>
  <c r="E231" i="6"/>
  <c r="D231" i="6"/>
  <c r="C231" i="6"/>
  <c r="B231" i="6"/>
  <c r="A231" i="6"/>
  <c r="BU230" i="6"/>
  <c r="BJ230" i="6"/>
  <c r="AY230" i="6"/>
  <c r="AC230" i="6"/>
  <c r="R230" i="6"/>
  <c r="G230" i="6"/>
  <c r="F230" i="6"/>
  <c r="E230" i="6"/>
  <c r="D230" i="6"/>
  <c r="C230" i="6"/>
  <c r="B230" i="6"/>
  <c r="A230" i="6"/>
  <c r="BU229" i="6"/>
  <c r="BJ229" i="6"/>
  <c r="AY229" i="6"/>
  <c r="AC229" i="6"/>
  <c r="R229" i="6"/>
  <c r="G229" i="6"/>
  <c r="F229" i="6"/>
  <c r="E229" i="6"/>
  <c r="D229" i="6"/>
  <c r="C229" i="6"/>
  <c r="B229" i="6"/>
  <c r="A229" i="6"/>
  <c r="BU228" i="6"/>
  <c r="BJ228" i="6"/>
  <c r="AY228" i="6"/>
  <c r="AC228" i="6"/>
  <c r="AN228" i="6" s="1"/>
  <c r="R228" i="6"/>
  <c r="G228" i="6"/>
  <c r="F228" i="6"/>
  <c r="E228" i="6"/>
  <c r="D228" i="6"/>
  <c r="C228" i="6"/>
  <c r="B228" i="6"/>
  <c r="A228" i="6"/>
  <c r="BU227" i="6"/>
  <c r="BJ227" i="6"/>
  <c r="AY227" i="6"/>
  <c r="AC227" i="6"/>
  <c r="AN227" i="6" s="1"/>
  <c r="R227" i="6"/>
  <c r="G227" i="6"/>
  <c r="F227" i="6"/>
  <c r="E227" i="6"/>
  <c r="D227" i="6"/>
  <c r="C227" i="6"/>
  <c r="B227" i="6"/>
  <c r="A227" i="6"/>
  <c r="BU226" i="6"/>
  <c r="BJ226" i="6"/>
  <c r="AY226" i="6"/>
  <c r="AC226" i="6"/>
  <c r="R226" i="6"/>
  <c r="G226" i="6"/>
  <c r="F226" i="6"/>
  <c r="E226" i="6"/>
  <c r="D226" i="6"/>
  <c r="C226" i="6"/>
  <c r="B226" i="6"/>
  <c r="A226" i="6"/>
  <c r="BU225" i="6"/>
  <c r="BJ225" i="6"/>
  <c r="AY225" i="6"/>
  <c r="AC225" i="6"/>
  <c r="R225" i="6"/>
  <c r="G225" i="6"/>
  <c r="F225" i="6"/>
  <c r="E225" i="6"/>
  <c r="D225" i="6"/>
  <c r="C225" i="6"/>
  <c r="B225" i="6"/>
  <c r="A225" i="6"/>
  <c r="BU224" i="6"/>
  <c r="BJ224" i="6"/>
  <c r="AY224" i="6"/>
  <c r="AC224" i="6"/>
  <c r="AN224" i="6" s="1"/>
  <c r="R224" i="6"/>
  <c r="G224" i="6"/>
  <c r="F224" i="6"/>
  <c r="E224" i="6"/>
  <c r="D224" i="6"/>
  <c r="C224" i="6"/>
  <c r="B224" i="6"/>
  <c r="A224" i="6"/>
  <c r="BU223" i="6"/>
  <c r="BJ223" i="6"/>
  <c r="AY223" i="6"/>
  <c r="AC223" i="6"/>
  <c r="AN223" i="6" s="1"/>
  <c r="R223" i="6"/>
  <c r="G223" i="6"/>
  <c r="F223" i="6"/>
  <c r="E223" i="6"/>
  <c r="D223" i="6"/>
  <c r="C223" i="6"/>
  <c r="B223" i="6"/>
  <c r="A223" i="6"/>
  <c r="BU222" i="6"/>
  <c r="BJ222" i="6"/>
  <c r="AY222" i="6"/>
  <c r="AC222" i="6"/>
  <c r="R222" i="6"/>
  <c r="G222" i="6"/>
  <c r="F222" i="6"/>
  <c r="E222" i="6"/>
  <c r="D222" i="6"/>
  <c r="C222" i="6"/>
  <c r="B222" i="6"/>
  <c r="A222" i="6"/>
  <c r="BU221" i="6"/>
  <c r="BJ221" i="6"/>
  <c r="AY221" i="6"/>
  <c r="AC221" i="6"/>
  <c r="R221" i="6"/>
  <c r="G221" i="6"/>
  <c r="F221" i="6"/>
  <c r="E221" i="6"/>
  <c r="D221" i="6"/>
  <c r="C221" i="6"/>
  <c r="B221" i="6"/>
  <c r="A221" i="6"/>
  <c r="BU220" i="6"/>
  <c r="BJ220" i="6"/>
  <c r="AY220" i="6"/>
  <c r="AC220" i="6"/>
  <c r="AN220" i="6" s="1"/>
  <c r="R220" i="6"/>
  <c r="G220" i="6"/>
  <c r="F220" i="6"/>
  <c r="E220" i="6"/>
  <c r="D220" i="6"/>
  <c r="C220" i="6"/>
  <c r="B220" i="6"/>
  <c r="A220" i="6"/>
  <c r="BU219" i="6"/>
  <c r="BJ219" i="6"/>
  <c r="AY219" i="6"/>
  <c r="AC219" i="6"/>
  <c r="AN219" i="6" s="1"/>
  <c r="R219" i="6"/>
  <c r="G219" i="6"/>
  <c r="F219" i="6"/>
  <c r="E219" i="6"/>
  <c r="D219" i="6"/>
  <c r="C219" i="6"/>
  <c r="B219" i="6"/>
  <c r="A219" i="6"/>
  <c r="BU218" i="6"/>
  <c r="BJ218" i="6"/>
  <c r="AY218" i="6"/>
  <c r="AC218" i="6"/>
  <c r="R218" i="6"/>
  <c r="G218" i="6"/>
  <c r="F218" i="6"/>
  <c r="E218" i="6"/>
  <c r="D218" i="6"/>
  <c r="C218" i="6"/>
  <c r="B218" i="6"/>
  <c r="A218" i="6"/>
  <c r="BU217" i="6"/>
  <c r="BJ217" i="6"/>
  <c r="AY217" i="6"/>
  <c r="AC217" i="6"/>
  <c r="R217" i="6"/>
  <c r="G217" i="6"/>
  <c r="F217" i="6"/>
  <c r="E217" i="6"/>
  <c r="D217" i="6"/>
  <c r="C217" i="6"/>
  <c r="B217" i="6"/>
  <c r="A217" i="6"/>
  <c r="BU216" i="6"/>
  <c r="BJ216" i="6"/>
  <c r="AY216" i="6"/>
  <c r="AC216" i="6"/>
  <c r="AN216" i="6" s="1"/>
  <c r="R216" i="6"/>
  <c r="G216" i="6"/>
  <c r="F216" i="6"/>
  <c r="E216" i="6"/>
  <c r="D216" i="6"/>
  <c r="C216" i="6"/>
  <c r="B216" i="6"/>
  <c r="A216" i="6"/>
  <c r="BU215" i="6"/>
  <c r="BJ215" i="6"/>
  <c r="AY215" i="6"/>
  <c r="AC215" i="6"/>
  <c r="AN215" i="6" s="1"/>
  <c r="R215" i="6"/>
  <c r="G215" i="6"/>
  <c r="F215" i="6"/>
  <c r="E215" i="6"/>
  <c r="D215" i="6"/>
  <c r="C215" i="6"/>
  <c r="B215" i="6"/>
  <c r="A215" i="6"/>
  <c r="BU214" i="6"/>
  <c r="BJ214" i="6"/>
  <c r="AY214" i="6"/>
  <c r="AC214" i="6"/>
  <c r="R214" i="6"/>
  <c r="G214" i="6"/>
  <c r="F214" i="6"/>
  <c r="E214" i="6"/>
  <c r="D214" i="6"/>
  <c r="C214" i="6"/>
  <c r="B214" i="6"/>
  <c r="A214" i="6"/>
  <c r="Q314" i="5"/>
  <c r="P314" i="5"/>
  <c r="O314" i="5"/>
  <c r="N314" i="5"/>
  <c r="M314" i="5"/>
  <c r="L314" i="5"/>
  <c r="K314" i="5"/>
  <c r="J314" i="5"/>
  <c r="I314" i="5"/>
  <c r="G314" i="5"/>
  <c r="F314" i="5"/>
  <c r="E314" i="5"/>
  <c r="D314" i="5"/>
  <c r="C314" i="5"/>
  <c r="B314" i="5"/>
  <c r="A314" i="5"/>
  <c r="Q313" i="5"/>
  <c r="P313" i="5"/>
  <c r="O313" i="5"/>
  <c r="N313" i="5"/>
  <c r="M313" i="5"/>
  <c r="L313" i="5"/>
  <c r="K313" i="5"/>
  <c r="J313" i="5"/>
  <c r="I313" i="5"/>
  <c r="G313" i="5"/>
  <c r="F313" i="5"/>
  <c r="E313" i="5"/>
  <c r="D313" i="5"/>
  <c r="C313" i="5"/>
  <c r="B313" i="5"/>
  <c r="A313" i="5"/>
  <c r="Q312" i="5"/>
  <c r="P312" i="5"/>
  <c r="O312" i="5"/>
  <c r="N312" i="5"/>
  <c r="M312" i="5"/>
  <c r="L312" i="5"/>
  <c r="K312" i="5"/>
  <c r="J312" i="5"/>
  <c r="I312" i="5"/>
  <c r="G312" i="5"/>
  <c r="F312" i="5"/>
  <c r="E312" i="5"/>
  <c r="D312" i="5"/>
  <c r="C312" i="5"/>
  <c r="B312" i="5"/>
  <c r="A312" i="5"/>
  <c r="Q311" i="5"/>
  <c r="P311" i="5"/>
  <c r="O311" i="5"/>
  <c r="N311" i="5"/>
  <c r="M311" i="5"/>
  <c r="L311" i="5"/>
  <c r="K311" i="5"/>
  <c r="J311" i="5"/>
  <c r="I311" i="5"/>
  <c r="G311" i="5"/>
  <c r="F311" i="5"/>
  <c r="E311" i="5"/>
  <c r="D311" i="5"/>
  <c r="C311" i="5"/>
  <c r="B311" i="5"/>
  <c r="A311" i="5"/>
  <c r="Q310" i="5"/>
  <c r="P310" i="5"/>
  <c r="O310" i="5"/>
  <c r="N310" i="5"/>
  <c r="M310" i="5"/>
  <c r="L310" i="5"/>
  <c r="K310" i="5"/>
  <c r="J310" i="5"/>
  <c r="I310" i="5"/>
  <c r="G310" i="5"/>
  <c r="F310" i="5"/>
  <c r="E310" i="5"/>
  <c r="D310" i="5"/>
  <c r="C310" i="5"/>
  <c r="B310" i="5"/>
  <c r="A310" i="5"/>
  <c r="Q309" i="5"/>
  <c r="P309" i="5"/>
  <c r="O309" i="5"/>
  <c r="N309" i="5"/>
  <c r="M309" i="5"/>
  <c r="L309" i="5"/>
  <c r="K309" i="5"/>
  <c r="J309" i="5"/>
  <c r="I309" i="5"/>
  <c r="G309" i="5"/>
  <c r="F309" i="5"/>
  <c r="E309" i="5"/>
  <c r="D309" i="5"/>
  <c r="C309" i="5"/>
  <c r="B309" i="5"/>
  <c r="A309" i="5"/>
  <c r="Q308" i="5"/>
  <c r="P308" i="5"/>
  <c r="O308" i="5"/>
  <c r="N308" i="5"/>
  <c r="M308" i="5"/>
  <c r="L308" i="5"/>
  <c r="K308" i="5"/>
  <c r="J308" i="5"/>
  <c r="I308" i="5"/>
  <c r="G308" i="5"/>
  <c r="F308" i="5"/>
  <c r="E308" i="5"/>
  <c r="D308" i="5"/>
  <c r="C308" i="5"/>
  <c r="B308" i="5"/>
  <c r="A308" i="5"/>
  <c r="Q307" i="5"/>
  <c r="P307" i="5"/>
  <c r="O307" i="5"/>
  <c r="N307" i="5"/>
  <c r="M307" i="5"/>
  <c r="L307" i="5"/>
  <c r="K307" i="5"/>
  <c r="J307" i="5"/>
  <c r="I307" i="5"/>
  <c r="G307" i="5"/>
  <c r="F307" i="5"/>
  <c r="E307" i="5"/>
  <c r="D307" i="5"/>
  <c r="C307" i="5"/>
  <c r="B307" i="5"/>
  <c r="A307" i="5"/>
  <c r="Q306" i="5"/>
  <c r="P306" i="5"/>
  <c r="O306" i="5"/>
  <c r="N306" i="5"/>
  <c r="M306" i="5"/>
  <c r="L306" i="5"/>
  <c r="K306" i="5"/>
  <c r="J306" i="5"/>
  <c r="I306" i="5"/>
  <c r="G306" i="5"/>
  <c r="F306" i="5"/>
  <c r="E306" i="5"/>
  <c r="D306" i="5"/>
  <c r="C306" i="5"/>
  <c r="B306" i="5"/>
  <c r="A306" i="5"/>
  <c r="Q305" i="5"/>
  <c r="P305" i="5"/>
  <c r="O305" i="5"/>
  <c r="N305" i="5"/>
  <c r="M305" i="5"/>
  <c r="L305" i="5"/>
  <c r="K305" i="5"/>
  <c r="J305" i="5"/>
  <c r="I305" i="5"/>
  <c r="G305" i="5"/>
  <c r="F305" i="5"/>
  <c r="E305" i="5"/>
  <c r="D305" i="5"/>
  <c r="C305" i="5"/>
  <c r="B305" i="5"/>
  <c r="A305" i="5"/>
  <c r="Q304" i="5"/>
  <c r="P304" i="5"/>
  <c r="O304" i="5"/>
  <c r="N304" i="5"/>
  <c r="M304" i="5"/>
  <c r="L304" i="5"/>
  <c r="K304" i="5"/>
  <c r="J304" i="5"/>
  <c r="I304" i="5"/>
  <c r="G304" i="5"/>
  <c r="F304" i="5"/>
  <c r="E304" i="5"/>
  <c r="D304" i="5"/>
  <c r="C304" i="5"/>
  <c r="B304" i="5"/>
  <c r="A304" i="5"/>
  <c r="Q303" i="5"/>
  <c r="P303" i="5"/>
  <c r="O303" i="5"/>
  <c r="N303" i="5"/>
  <c r="M303" i="5"/>
  <c r="L303" i="5"/>
  <c r="K303" i="5"/>
  <c r="J303" i="5"/>
  <c r="I303" i="5"/>
  <c r="G303" i="5"/>
  <c r="F303" i="5"/>
  <c r="E303" i="5"/>
  <c r="D303" i="5"/>
  <c r="C303" i="5"/>
  <c r="B303" i="5"/>
  <c r="A303" i="5"/>
  <c r="Q302" i="5"/>
  <c r="P302" i="5"/>
  <c r="O302" i="5"/>
  <c r="N302" i="5"/>
  <c r="M302" i="5"/>
  <c r="L302" i="5"/>
  <c r="K302" i="5"/>
  <c r="J302" i="5"/>
  <c r="I302" i="5"/>
  <c r="G302" i="5"/>
  <c r="F302" i="5"/>
  <c r="E302" i="5"/>
  <c r="D302" i="5"/>
  <c r="C302" i="5"/>
  <c r="B302" i="5"/>
  <c r="A302" i="5"/>
  <c r="Q301" i="5"/>
  <c r="P301" i="5"/>
  <c r="O301" i="5"/>
  <c r="N301" i="5"/>
  <c r="M301" i="5"/>
  <c r="L301" i="5"/>
  <c r="K301" i="5"/>
  <c r="J301" i="5"/>
  <c r="I301" i="5"/>
  <c r="G301" i="5"/>
  <c r="F301" i="5"/>
  <c r="E301" i="5"/>
  <c r="D301" i="5"/>
  <c r="C301" i="5"/>
  <c r="B301" i="5"/>
  <c r="A301" i="5"/>
  <c r="Q300" i="5"/>
  <c r="P300" i="5"/>
  <c r="O300" i="5"/>
  <c r="N300" i="5"/>
  <c r="M300" i="5"/>
  <c r="L300" i="5"/>
  <c r="K300" i="5"/>
  <c r="J300" i="5"/>
  <c r="I300" i="5"/>
  <c r="G300" i="5"/>
  <c r="F300" i="5"/>
  <c r="E300" i="5"/>
  <c r="D300" i="5"/>
  <c r="C300" i="5"/>
  <c r="B300" i="5"/>
  <c r="A300" i="5"/>
  <c r="Q299" i="5"/>
  <c r="P299" i="5"/>
  <c r="O299" i="5"/>
  <c r="N299" i="5"/>
  <c r="M299" i="5"/>
  <c r="L299" i="5"/>
  <c r="K299" i="5"/>
  <c r="J299" i="5"/>
  <c r="I299" i="5"/>
  <c r="G299" i="5"/>
  <c r="F299" i="5"/>
  <c r="E299" i="5"/>
  <c r="D299" i="5"/>
  <c r="C299" i="5"/>
  <c r="B299" i="5"/>
  <c r="A299" i="5"/>
  <c r="Q298" i="5"/>
  <c r="P298" i="5"/>
  <c r="O298" i="5"/>
  <c r="N298" i="5"/>
  <c r="M298" i="5"/>
  <c r="L298" i="5"/>
  <c r="K298" i="5"/>
  <c r="J298" i="5"/>
  <c r="I298" i="5"/>
  <c r="G298" i="5"/>
  <c r="F298" i="5"/>
  <c r="E298" i="5"/>
  <c r="D298" i="5"/>
  <c r="C298" i="5"/>
  <c r="B298" i="5"/>
  <c r="A298" i="5"/>
  <c r="Q297" i="5"/>
  <c r="P297" i="5"/>
  <c r="O297" i="5"/>
  <c r="N297" i="5"/>
  <c r="M297" i="5"/>
  <c r="L297" i="5"/>
  <c r="K297" i="5"/>
  <c r="J297" i="5"/>
  <c r="I297" i="5"/>
  <c r="G297" i="5"/>
  <c r="F297" i="5"/>
  <c r="E297" i="5"/>
  <c r="D297" i="5"/>
  <c r="C297" i="5"/>
  <c r="B297" i="5"/>
  <c r="A297" i="5"/>
  <c r="Q296" i="5"/>
  <c r="P296" i="5"/>
  <c r="O296" i="5"/>
  <c r="N296" i="5"/>
  <c r="M296" i="5"/>
  <c r="L296" i="5"/>
  <c r="K296" i="5"/>
  <c r="J296" i="5"/>
  <c r="I296" i="5"/>
  <c r="G296" i="5"/>
  <c r="F296" i="5"/>
  <c r="E296" i="5"/>
  <c r="D296" i="5"/>
  <c r="C296" i="5"/>
  <c r="B296" i="5"/>
  <c r="A296" i="5"/>
  <c r="Q295" i="5"/>
  <c r="P295" i="5"/>
  <c r="O295" i="5"/>
  <c r="N295" i="5"/>
  <c r="M295" i="5"/>
  <c r="L295" i="5"/>
  <c r="K295" i="5"/>
  <c r="J295" i="5"/>
  <c r="I295" i="5"/>
  <c r="G295" i="5"/>
  <c r="F295" i="5"/>
  <c r="E295" i="5"/>
  <c r="D295" i="5"/>
  <c r="C295" i="5"/>
  <c r="B295" i="5"/>
  <c r="A295" i="5"/>
  <c r="Q294" i="5"/>
  <c r="P294" i="5"/>
  <c r="O294" i="5"/>
  <c r="N294" i="5"/>
  <c r="M294" i="5"/>
  <c r="L294" i="5"/>
  <c r="K294" i="5"/>
  <c r="J294" i="5"/>
  <c r="I294" i="5"/>
  <c r="G294" i="5"/>
  <c r="F294" i="5"/>
  <c r="E294" i="5"/>
  <c r="D294" i="5"/>
  <c r="C294" i="5"/>
  <c r="B294" i="5"/>
  <c r="A294" i="5"/>
  <c r="Q293" i="5"/>
  <c r="P293" i="5"/>
  <c r="O293" i="5"/>
  <c r="N293" i="5"/>
  <c r="M293" i="5"/>
  <c r="L293" i="5"/>
  <c r="K293" i="5"/>
  <c r="J293" i="5"/>
  <c r="I293" i="5"/>
  <c r="G293" i="5"/>
  <c r="F293" i="5"/>
  <c r="E293" i="5"/>
  <c r="D293" i="5"/>
  <c r="C293" i="5"/>
  <c r="B293" i="5"/>
  <c r="A293" i="5"/>
  <c r="Q292" i="5"/>
  <c r="P292" i="5"/>
  <c r="O292" i="5"/>
  <c r="N292" i="5"/>
  <c r="M292" i="5"/>
  <c r="L292" i="5"/>
  <c r="K292" i="5"/>
  <c r="J292" i="5"/>
  <c r="I292" i="5"/>
  <c r="G292" i="5"/>
  <c r="F292" i="5"/>
  <c r="E292" i="5"/>
  <c r="D292" i="5"/>
  <c r="C292" i="5"/>
  <c r="B292" i="5"/>
  <c r="A292" i="5"/>
  <c r="Q291" i="5"/>
  <c r="P291" i="5"/>
  <c r="O291" i="5"/>
  <c r="N291" i="5"/>
  <c r="M291" i="5"/>
  <c r="L291" i="5"/>
  <c r="K291" i="5"/>
  <c r="J291" i="5"/>
  <c r="I291" i="5"/>
  <c r="G291" i="5"/>
  <c r="F291" i="5"/>
  <c r="E291" i="5"/>
  <c r="D291" i="5"/>
  <c r="C291" i="5"/>
  <c r="B291" i="5"/>
  <c r="A291" i="5"/>
  <c r="Q290" i="5"/>
  <c r="P290" i="5"/>
  <c r="O290" i="5"/>
  <c r="N290" i="5"/>
  <c r="M290" i="5"/>
  <c r="L290" i="5"/>
  <c r="K290" i="5"/>
  <c r="J290" i="5"/>
  <c r="I290" i="5"/>
  <c r="G290" i="5"/>
  <c r="F290" i="5"/>
  <c r="E290" i="5"/>
  <c r="D290" i="5"/>
  <c r="C290" i="5"/>
  <c r="B290" i="5"/>
  <c r="A290" i="5"/>
  <c r="Q289" i="5"/>
  <c r="P289" i="5"/>
  <c r="O289" i="5"/>
  <c r="N289" i="5"/>
  <c r="M289" i="5"/>
  <c r="L289" i="5"/>
  <c r="K289" i="5"/>
  <c r="J289" i="5"/>
  <c r="I289" i="5"/>
  <c r="G289" i="5"/>
  <c r="F289" i="5"/>
  <c r="E289" i="5"/>
  <c r="D289" i="5"/>
  <c r="C289" i="5"/>
  <c r="B289" i="5"/>
  <c r="A289" i="5"/>
  <c r="Q288" i="5"/>
  <c r="P288" i="5"/>
  <c r="O288" i="5"/>
  <c r="N288" i="5"/>
  <c r="M288" i="5"/>
  <c r="L288" i="5"/>
  <c r="K288" i="5"/>
  <c r="J288" i="5"/>
  <c r="I288" i="5"/>
  <c r="G288" i="5"/>
  <c r="F288" i="5"/>
  <c r="E288" i="5"/>
  <c r="D288" i="5"/>
  <c r="C288" i="5"/>
  <c r="B288" i="5"/>
  <c r="A288" i="5"/>
  <c r="Q287" i="5"/>
  <c r="P287" i="5"/>
  <c r="O287" i="5"/>
  <c r="N287" i="5"/>
  <c r="M287" i="5"/>
  <c r="L287" i="5"/>
  <c r="K287" i="5"/>
  <c r="J287" i="5"/>
  <c r="I287" i="5"/>
  <c r="G287" i="5"/>
  <c r="F287" i="5"/>
  <c r="E287" i="5"/>
  <c r="D287" i="5"/>
  <c r="C287" i="5"/>
  <c r="B287" i="5"/>
  <c r="A287" i="5"/>
  <c r="Q286" i="5"/>
  <c r="P286" i="5"/>
  <c r="O286" i="5"/>
  <c r="N286" i="5"/>
  <c r="M286" i="5"/>
  <c r="L286" i="5"/>
  <c r="K286" i="5"/>
  <c r="J286" i="5"/>
  <c r="I286" i="5"/>
  <c r="G286" i="5"/>
  <c r="F286" i="5"/>
  <c r="E286" i="5"/>
  <c r="D286" i="5"/>
  <c r="C286" i="5"/>
  <c r="B286" i="5"/>
  <c r="A286" i="5"/>
  <c r="Q285" i="5"/>
  <c r="P285" i="5"/>
  <c r="O285" i="5"/>
  <c r="N285" i="5"/>
  <c r="M285" i="5"/>
  <c r="L285" i="5"/>
  <c r="K285" i="5"/>
  <c r="J285" i="5"/>
  <c r="I285" i="5"/>
  <c r="G285" i="5"/>
  <c r="F285" i="5"/>
  <c r="E285" i="5"/>
  <c r="D285" i="5"/>
  <c r="C285" i="5"/>
  <c r="B285" i="5"/>
  <c r="A285" i="5"/>
  <c r="Q284" i="5"/>
  <c r="P284" i="5"/>
  <c r="O284" i="5"/>
  <c r="N284" i="5"/>
  <c r="M284" i="5"/>
  <c r="L284" i="5"/>
  <c r="K284" i="5"/>
  <c r="J284" i="5"/>
  <c r="I284" i="5"/>
  <c r="G284" i="5"/>
  <c r="F284" i="5"/>
  <c r="E284" i="5"/>
  <c r="D284" i="5"/>
  <c r="C284" i="5"/>
  <c r="B284" i="5"/>
  <c r="A284" i="5"/>
  <c r="Q283" i="5"/>
  <c r="P283" i="5"/>
  <c r="O283" i="5"/>
  <c r="N283" i="5"/>
  <c r="M283" i="5"/>
  <c r="L283" i="5"/>
  <c r="K283" i="5"/>
  <c r="J283" i="5"/>
  <c r="I283" i="5"/>
  <c r="G283" i="5"/>
  <c r="F283" i="5"/>
  <c r="E283" i="5"/>
  <c r="D283" i="5"/>
  <c r="C283" i="5"/>
  <c r="B283" i="5"/>
  <c r="A283" i="5"/>
  <c r="Q282" i="5"/>
  <c r="P282" i="5"/>
  <c r="O282" i="5"/>
  <c r="N282" i="5"/>
  <c r="M282" i="5"/>
  <c r="L282" i="5"/>
  <c r="K282" i="5"/>
  <c r="J282" i="5"/>
  <c r="I282" i="5"/>
  <c r="G282" i="5"/>
  <c r="F282" i="5"/>
  <c r="E282" i="5"/>
  <c r="D282" i="5"/>
  <c r="C282" i="5"/>
  <c r="B282" i="5"/>
  <c r="A282" i="5"/>
  <c r="Q281" i="5"/>
  <c r="P281" i="5"/>
  <c r="O281" i="5"/>
  <c r="N281" i="5"/>
  <c r="M281" i="5"/>
  <c r="L281" i="5"/>
  <c r="K281" i="5"/>
  <c r="J281" i="5"/>
  <c r="I281" i="5"/>
  <c r="G281" i="5"/>
  <c r="F281" i="5"/>
  <c r="E281" i="5"/>
  <c r="D281" i="5"/>
  <c r="C281" i="5"/>
  <c r="B281" i="5"/>
  <c r="A281" i="5"/>
  <c r="Q280" i="5"/>
  <c r="P280" i="5"/>
  <c r="O280" i="5"/>
  <c r="N280" i="5"/>
  <c r="M280" i="5"/>
  <c r="L280" i="5"/>
  <c r="K280" i="5"/>
  <c r="J280" i="5"/>
  <c r="I280" i="5"/>
  <c r="G280" i="5"/>
  <c r="F280" i="5"/>
  <c r="E280" i="5"/>
  <c r="D280" i="5"/>
  <c r="C280" i="5"/>
  <c r="B280" i="5"/>
  <c r="A280" i="5"/>
  <c r="Q279" i="5"/>
  <c r="P279" i="5"/>
  <c r="O279" i="5"/>
  <c r="N279" i="5"/>
  <c r="M279" i="5"/>
  <c r="L279" i="5"/>
  <c r="K279" i="5"/>
  <c r="J279" i="5"/>
  <c r="I279" i="5"/>
  <c r="G279" i="5"/>
  <c r="F279" i="5"/>
  <c r="E279" i="5"/>
  <c r="D279" i="5"/>
  <c r="C279" i="5"/>
  <c r="B279" i="5"/>
  <c r="A279" i="5"/>
  <c r="Q278" i="5"/>
  <c r="P278" i="5"/>
  <c r="O278" i="5"/>
  <c r="N278" i="5"/>
  <c r="M278" i="5"/>
  <c r="L278" i="5"/>
  <c r="K278" i="5"/>
  <c r="J278" i="5"/>
  <c r="I278" i="5"/>
  <c r="G278" i="5"/>
  <c r="F278" i="5"/>
  <c r="E278" i="5"/>
  <c r="D278" i="5"/>
  <c r="C278" i="5"/>
  <c r="B278" i="5"/>
  <c r="A278" i="5"/>
  <c r="Q277" i="5"/>
  <c r="P277" i="5"/>
  <c r="O277" i="5"/>
  <c r="N277" i="5"/>
  <c r="M277" i="5"/>
  <c r="L277" i="5"/>
  <c r="K277" i="5"/>
  <c r="J277" i="5"/>
  <c r="I277" i="5"/>
  <c r="G277" i="5"/>
  <c r="F277" i="5"/>
  <c r="E277" i="5"/>
  <c r="D277" i="5"/>
  <c r="C277" i="5"/>
  <c r="B277" i="5"/>
  <c r="A277" i="5"/>
  <c r="Q276" i="5"/>
  <c r="P276" i="5"/>
  <c r="O276" i="5"/>
  <c r="N276" i="5"/>
  <c r="M276" i="5"/>
  <c r="L276" i="5"/>
  <c r="K276" i="5"/>
  <c r="J276" i="5"/>
  <c r="I276" i="5"/>
  <c r="G276" i="5"/>
  <c r="F276" i="5"/>
  <c r="E276" i="5"/>
  <c r="D276" i="5"/>
  <c r="C276" i="5"/>
  <c r="B276" i="5"/>
  <c r="A276" i="5"/>
  <c r="Q275" i="5"/>
  <c r="P275" i="5"/>
  <c r="O275" i="5"/>
  <c r="N275" i="5"/>
  <c r="M275" i="5"/>
  <c r="L275" i="5"/>
  <c r="K275" i="5"/>
  <c r="J275" i="5"/>
  <c r="I275" i="5"/>
  <c r="G275" i="5"/>
  <c r="F275" i="5"/>
  <c r="E275" i="5"/>
  <c r="D275" i="5"/>
  <c r="C275" i="5"/>
  <c r="B275" i="5"/>
  <c r="A275" i="5"/>
  <c r="Q274" i="5"/>
  <c r="P274" i="5"/>
  <c r="O274" i="5"/>
  <c r="N274" i="5"/>
  <c r="M274" i="5"/>
  <c r="L274" i="5"/>
  <c r="K274" i="5"/>
  <c r="J274" i="5"/>
  <c r="I274" i="5"/>
  <c r="G274" i="5"/>
  <c r="F274" i="5"/>
  <c r="E274" i="5"/>
  <c r="D274" i="5"/>
  <c r="C274" i="5"/>
  <c r="B274" i="5"/>
  <c r="A274" i="5"/>
  <c r="Q273" i="5"/>
  <c r="P273" i="5"/>
  <c r="O273" i="5"/>
  <c r="N273" i="5"/>
  <c r="M273" i="5"/>
  <c r="L273" i="5"/>
  <c r="K273" i="5"/>
  <c r="J273" i="5"/>
  <c r="I273" i="5"/>
  <c r="G273" i="5"/>
  <c r="F273" i="5"/>
  <c r="E273" i="5"/>
  <c r="D273" i="5"/>
  <c r="C273" i="5"/>
  <c r="B273" i="5"/>
  <c r="A273" i="5"/>
  <c r="Q272" i="5"/>
  <c r="P272" i="5"/>
  <c r="O272" i="5"/>
  <c r="N272" i="5"/>
  <c r="M272" i="5"/>
  <c r="L272" i="5"/>
  <c r="K272" i="5"/>
  <c r="J272" i="5"/>
  <c r="I272" i="5"/>
  <c r="G272" i="5"/>
  <c r="F272" i="5"/>
  <c r="E272" i="5"/>
  <c r="D272" i="5"/>
  <c r="C272" i="5"/>
  <c r="B272" i="5"/>
  <c r="A272" i="5"/>
  <c r="Q271" i="5"/>
  <c r="P271" i="5"/>
  <c r="O271" i="5"/>
  <c r="N271" i="5"/>
  <c r="M271" i="5"/>
  <c r="L271" i="5"/>
  <c r="K271" i="5"/>
  <c r="J271" i="5"/>
  <c r="I271" i="5"/>
  <c r="G271" i="5"/>
  <c r="F271" i="5"/>
  <c r="E271" i="5"/>
  <c r="D271" i="5"/>
  <c r="C271" i="5"/>
  <c r="B271" i="5"/>
  <c r="A271" i="5"/>
  <c r="Q270" i="5"/>
  <c r="P270" i="5"/>
  <c r="O270" i="5"/>
  <c r="N270" i="5"/>
  <c r="M270" i="5"/>
  <c r="L270" i="5"/>
  <c r="K270" i="5"/>
  <c r="J270" i="5"/>
  <c r="I270" i="5"/>
  <c r="G270" i="5"/>
  <c r="F270" i="5"/>
  <c r="E270" i="5"/>
  <c r="D270" i="5"/>
  <c r="C270" i="5"/>
  <c r="B270" i="5"/>
  <c r="A270" i="5"/>
  <c r="Q269" i="5"/>
  <c r="P269" i="5"/>
  <c r="O269" i="5"/>
  <c r="N269" i="5"/>
  <c r="M269" i="5"/>
  <c r="L269" i="5"/>
  <c r="K269" i="5"/>
  <c r="J269" i="5"/>
  <c r="I269" i="5"/>
  <c r="G269" i="5"/>
  <c r="F269" i="5"/>
  <c r="E269" i="5"/>
  <c r="D269" i="5"/>
  <c r="C269" i="5"/>
  <c r="B269" i="5"/>
  <c r="A269" i="5"/>
  <c r="Q268" i="5"/>
  <c r="P268" i="5"/>
  <c r="O268" i="5"/>
  <c r="N268" i="5"/>
  <c r="M268" i="5"/>
  <c r="L268" i="5"/>
  <c r="K268" i="5"/>
  <c r="J268" i="5"/>
  <c r="I268" i="5"/>
  <c r="G268" i="5"/>
  <c r="F268" i="5"/>
  <c r="E268" i="5"/>
  <c r="D268" i="5"/>
  <c r="C268" i="5"/>
  <c r="B268" i="5"/>
  <c r="A268" i="5"/>
  <c r="Q267" i="5"/>
  <c r="P267" i="5"/>
  <c r="O267" i="5"/>
  <c r="N267" i="5"/>
  <c r="M267" i="5"/>
  <c r="L267" i="5"/>
  <c r="K267" i="5"/>
  <c r="J267" i="5"/>
  <c r="I267" i="5"/>
  <c r="G267" i="5"/>
  <c r="F267" i="5"/>
  <c r="E267" i="5"/>
  <c r="D267" i="5"/>
  <c r="C267" i="5"/>
  <c r="B267" i="5"/>
  <c r="A267" i="5"/>
  <c r="Q266" i="5"/>
  <c r="P266" i="5"/>
  <c r="O266" i="5"/>
  <c r="N266" i="5"/>
  <c r="M266" i="5"/>
  <c r="L266" i="5"/>
  <c r="K266" i="5"/>
  <c r="J266" i="5"/>
  <c r="I266" i="5"/>
  <c r="G266" i="5"/>
  <c r="F266" i="5"/>
  <c r="E266" i="5"/>
  <c r="D266" i="5"/>
  <c r="C266" i="5"/>
  <c r="B266" i="5"/>
  <c r="A266" i="5"/>
  <c r="Q265" i="5"/>
  <c r="P265" i="5"/>
  <c r="O265" i="5"/>
  <c r="N265" i="5"/>
  <c r="M265" i="5"/>
  <c r="L265" i="5"/>
  <c r="K265" i="5"/>
  <c r="J265" i="5"/>
  <c r="I265" i="5"/>
  <c r="G265" i="5"/>
  <c r="F265" i="5"/>
  <c r="E265" i="5"/>
  <c r="D265" i="5"/>
  <c r="C265" i="5"/>
  <c r="B265" i="5"/>
  <c r="A265" i="5"/>
  <c r="Q264" i="5"/>
  <c r="P264" i="5"/>
  <c r="O264" i="5"/>
  <c r="N264" i="5"/>
  <c r="M264" i="5"/>
  <c r="L264" i="5"/>
  <c r="K264" i="5"/>
  <c r="J264" i="5"/>
  <c r="I264" i="5"/>
  <c r="G264" i="5"/>
  <c r="F264" i="5"/>
  <c r="E264" i="5"/>
  <c r="D264" i="5"/>
  <c r="C264" i="5"/>
  <c r="B264" i="5"/>
  <c r="A264" i="5"/>
  <c r="Q263" i="5"/>
  <c r="P263" i="5"/>
  <c r="O263" i="5"/>
  <c r="N263" i="5"/>
  <c r="M263" i="5"/>
  <c r="L263" i="5"/>
  <c r="K263" i="5"/>
  <c r="J263" i="5"/>
  <c r="I263" i="5"/>
  <c r="G263" i="5"/>
  <c r="F263" i="5"/>
  <c r="E263" i="5"/>
  <c r="D263" i="5"/>
  <c r="C263" i="5"/>
  <c r="B263" i="5"/>
  <c r="A263" i="5"/>
  <c r="Q262" i="5"/>
  <c r="P262" i="5"/>
  <c r="O262" i="5"/>
  <c r="N262" i="5"/>
  <c r="M262" i="5"/>
  <c r="L262" i="5"/>
  <c r="K262" i="5"/>
  <c r="J262" i="5"/>
  <c r="I262" i="5"/>
  <c r="G262" i="5"/>
  <c r="F262" i="5"/>
  <c r="E262" i="5"/>
  <c r="D262" i="5"/>
  <c r="C262" i="5"/>
  <c r="B262" i="5"/>
  <c r="A262" i="5"/>
  <c r="Q261" i="5"/>
  <c r="P261" i="5"/>
  <c r="O261" i="5"/>
  <c r="N261" i="5"/>
  <c r="M261" i="5"/>
  <c r="L261" i="5"/>
  <c r="K261" i="5"/>
  <c r="J261" i="5"/>
  <c r="I261" i="5"/>
  <c r="G261" i="5"/>
  <c r="F261" i="5"/>
  <c r="E261" i="5"/>
  <c r="D261" i="5"/>
  <c r="C261" i="5"/>
  <c r="B261" i="5"/>
  <c r="A261" i="5"/>
  <c r="Q260" i="5"/>
  <c r="P260" i="5"/>
  <c r="O260" i="5"/>
  <c r="N260" i="5"/>
  <c r="M260" i="5"/>
  <c r="L260" i="5"/>
  <c r="K260" i="5"/>
  <c r="J260" i="5"/>
  <c r="I260" i="5"/>
  <c r="G260" i="5"/>
  <c r="F260" i="5"/>
  <c r="E260" i="5"/>
  <c r="D260" i="5"/>
  <c r="C260" i="5"/>
  <c r="B260" i="5"/>
  <c r="A260" i="5"/>
  <c r="Q259" i="5"/>
  <c r="P259" i="5"/>
  <c r="O259" i="5"/>
  <c r="N259" i="5"/>
  <c r="M259" i="5"/>
  <c r="L259" i="5"/>
  <c r="K259" i="5"/>
  <c r="J259" i="5"/>
  <c r="I259" i="5"/>
  <c r="G259" i="5"/>
  <c r="F259" i="5"/>
  <c r="E259" i="5"/>
  <c r="D259" i="5"/>
  <c r="C259" i="5"/>
  <c r="B259" i="5"/>
  <c r="A259" i="5"/>
  <c r="Q258" i="5"/>
  <c r="P258" i="5"/>
  <c r="O258" i="5"/>
  <c r="N258" i="5"/>
  <c r="M258" i="5"/>
  <c r="L258" i="5"/>
  <c r="K258" i="5"/>
  <c r="J258" i="5"/>
  <c r="I258" i="5"/>
  <c r="G258" i="5"/>
  <c r="F258" i="5"/>
  <c r="E258" i="5"/>
  <c r="D258" i="5"/>
  <c r="C258" i="5"/>
  <c r="B258" i="5"/>
  <c r="A258" i="5"/>
  <c r="Q257" i="5"/>
  <c r="P257" i="5"/>
  <c r="O257" i="5"/>
  <c r="N257" i="5"/>
  <c r="M257" i="5"/>
  <c r="L257" i="5"/>
  <c r="K257" i="5"/>
  <c r="J257" i="5"/>
  <c r="I257" i="5"/>
  <c r="G257" i="5"/>
  <c r="F257" i="5"/>
  <c r="E257" i="5"/>
  <c r="D257" i="5"/>
  <c r="C257" i="5"/>
  <c r="B257" i="5"/>
  <c r="A257" i="5"/>
  <c r="Q256" i="5"/>
  <c r="P256" i="5"/>
  <c r="O256" i="5"/>
  <c r="N256" i="5"/>
  <c r="M256" i="5"/>
  <c r="L256" i="5"/>
  <c r="K256" i="5"/>
  <c r="J256" i="5"/>
  <c r="I256" i="5"/>
  <c r="G256" i="5"/>
  <c r="F256" i="5"/>
  <c r="E256" i="5"/>
  <c r="D256" i="5"/>
  <c r="C256" i="5"/>
  <c r="B256" i="5"/>
  <c r="A256" i="5"/>
  <c r="Q255" i="5"/>
  <c r="P255" i="5"/>
  <c r="O255" i="5"/>
  <c r="N255" i="5"/>
  <c r="M255" i="5"/>
  <c r="L255" i="5"/>
  <c r="K255" i="5"/>
  <c r="J255" i="5"/>
  <c r="I255" i="5"/>
  <c r="G255" i="5"/>
  <c r="F255" i="5"/>
  <c r="E255" i="5"/>
  <c r="D255" i="5"/>
  <c r="C255" i="5"/>
  <c r="B255" i="5"/>
  <c r="A255" i="5"/>
  <c r="Q254" i="5"/>
  <c r="P254" i="5"/>
  <c r="O254" i="5"/>
  <c r="N254" i="5"/>
  <c r="M254" i="5"/>
  <c r="L254" i="5"/>
  <c r="K254" i="5"/>
  <c r="J254" i="5"/>
  <c r="I254" i="5"/>
  <c r="G254" i="5"/>
  <c r="F254" i="5"/>
  <c r="E254" i="5"/>
  <c r="D254" i="5"/>
  <c r="C254" i="5"/>
  <c r="B254" i="5"/>
  <c r="A254" i="5"/>
  <c r="Q253" i="5"/>
  <c r="P253" i="5"/>
  <c r="O253" i="5"/>
  <c r="N253" i="5"/>
  <c r="M253" i="5"/>
  <c r="L253" i="5"/>
  <c r="K253" i="5"/>
  <c r="J253" i="5"/>
  <c r="I253" i="5"/>
  <c r="G253" i="5"/>
  <c r="F253" i="5"/>
  <c r="E253" i="5"/>
  <c r="D253" i="5"/>
  <c r="C253" i="5"/>
  <c r="B253" i="5"/>
  <c r="A253" i="5"/>
  <c r="Q252" i="5"/>
  <c r="P252" i="5"/>
  <c r="O252" i="5"/>
  <c r="N252" i="5"/>
  <c r="M252" i="5"/>
  <c r="L252" i="5"/>
  <c r="K252" i="5"/>
  <c r="J252" i="5"/>
  <c r="I252" i="5"/>
  <c r="G252" i="5"/>
  <c r="F252" i="5"/>
  <c r="E252" i="5"/>
  <c r="D252" i="5"/>
  <c r="C252" i="5"/>
  <c r="B252" i="5"/>
  <c r="A252" i="5"/>
  <c r="Q251" i="5"/>
  <c r="P251" i="5"/>
  <c r="O251" i="5"/>
  <c r="N251" i="5"/>
  <c r="M251" i="5"/>
  <c r="L251" i="5"/>
  <c r="K251" i="5"/>
  <c r="J251" i="5"/>
  <c r="I251" i="5"/>
  <c r="G251" i="5"/>
  <c r="F251" i="5"/>
  <c r="E251" i="5"/>
  <c r="D251" i="5"/>
  <c r="C251" i="5"/>
  <c r="B251" i="5"/>
  <c r="A251" i="5"/>
  <c r="Q250" i="5"/>
  <c r="P250" i="5"/>
  <c r="O250" i="5"/>
  <c r="N250" i="5"/>
  <c r="M250" i="5"/>
  <c r="L250" i="5"/>
  <c r="K250" i="5"/>
  <c r="J250" i="5"/>
  <c r="I250" i="5"/>
  <c r="G250" i="5"/>
  <c r="F250" i="5"/>
  <c r="E250" i="5"/>
  <c r="D250" i="5"/>
  <c r="C250" i="5"/>
  <c r="B250" i="5"/>
  <c r="A250" i="5"/>
  <c r="Q249" i="5"/>
  <c r="P249" i="5"/>
  <c r="O249" i="5"/>
  <c r="N249" i="5"/>
  <c r="M249" i="5"/>
  <c r="L249" i="5"/>
  <c r="K249" i="5"/>
  <c r="J249" i="5"/>
  <c r="I249" i="5"/>
  <c r="G249" i="5"/>
  <c r="F249" i="5"/>
  <c r="E249" i="5"/>
  <c r="D249" i="5"/>
  <c r="C249" i="5"/>
  <c r="B249" i="5"/>
  <c r="A249" i="5"/>
  <c r="Q248" i="5"/>
  <c r="P248" i="5"/>
  <c r="O248" i="5"/>
  <c r="N248" i="5"/>
  <c r="M248" i="5"/>
  <c r="L248" i="5"/>
  <c r="K248" i="5"/>
  <c r="J248" i="5"/>
  <c r="I248" i="5"/>
  <c r="G248" i="5"/>
  <c r="F248" i="5"/>
  <c r="E248" i="5"/>
  <c r="D248" i="5"/>
  <c r="C248" i="5"/>
  <c r="B248" i="5"/>
  <c r="A248" i="5"/>
  <c r="AC247" i="5"/>
  <c r="Q247" i="5"/>
  <c r="P247" i="5"/>
  <c r="O247" i="5"/>
  <c r="N247" i="5"/>
  <c r="M247" i="5"/>
  <c r="L247" i="5"/>
  <c r="K247" i="5"/>
  <c r="J247" i="5"/>
  <c r="I247" i="5"/>
  <c r="G247" i="5"/>
  <c r="F247" i="5"/>
  <c r="E247" i="5"/>
  <c r="D247" i="5"/>
  <c r="C247" i="5"/>
  <c r="B247" i="5"/>
  <c r="A247" i="5"/>
  <c r="Q246" i="5"/>
  <c r="P246" i="5"/>
  <c r="O246" i="5"/>
  <c r="N246" i="5"/>
  <c r="M246" i="5"/>
  <c r="L246" i="5"/>
  <c r="K246" i="5"/>
  <c r="J246" i="5"/>
  <c r="I246" i="5"/>
  <c r="G246" i="5"/>
  <c r="F246" i="5"/>
  <c r="E246" i="5"/>
  <c r="D246" i="5"/>
  <c r="C246" i="5"/>
  <c r="B246" i="5"/>
  <c r="A246" i="5"/>
  <c r="Q245" i="5"/>
  <c r="P245" i="5"/>
  <c r="O245" i="5"/>
  <c r="N245" i="5"/>
  <c r="M245" i="5"/>
  <c r="L245" i="5"/>
  <c r="K245" i="5"/>
  <c r="J245" i="5"/>
  <c r="I245" i="5"/>
  <c r="G245" i="5"/>
  <c r="F245" i="5"/>
  <c r="E245" i="5"/>
  <c r="D245" i="5"/>
  <c r="C245" i="5"/>
  <c r="B245" i="5"/>
  <c r="A245" i="5"/>
  <c r="Q244" i="5"/>
  <c r="P244" i="5"/>
  <c r="O244" i="5"/>
  <c r="N244" i="5"/>
  <c r="M244" i="5"/>
  <c r="L244" i="5"/>
  <c r="K244" i="5"/>
  <c r="J244" i="5"/>
  <c r="I244" i="5"/>
  <c r="G244" i="5"/>
  <c r="F244" i="5"/>
  <c r="E244" i="5"/>
  <c r="D244" i="5"/>
  <c r="C244" i="5"/>
  <c r="B244" i="5"/>
  <c r="A244" i="5"/>
  <c r="Q243" i="5"/>
  <c r="P243" i="5"/>
  <c r="O243" i="5"/>
  <c r="N243" i="5"/>
  <c r="M243" i="5"/>
  <c r="L243" i="5"/>
  <c r="K243" i="5"/>
  <c r="J243" i="5"/>
  <c r="I243" i="5"/>
  <c r="G243" i="5"/>
  <c r="F243" i="5"/>
  <c r="E243" i="5"/>
  <c r="D243" i="5"/>
  <c r="C243" i="5"/>
  <c r="B243" i="5"/>
  <c r="A243" i="5"/>
  <c r="Q242" i="5"/>
  <c r="P242" i="5"/>
  <c r="O242" i="5"/>
  <c r="N242" i="5"/>
  <c r="M242" i="5"/>
  <c r="L242" i="5"/>
  <c r="K242" i="5"/>
  <c r="J242" i="5"/>
  <c r="I242" i="5"/>
  <c r="G242" i="5"/>
  <c r="F242" i="5"/>
  <c r="E242" i="5"/>
  <c r="D242" i="5"/>
  <c r="C242" i="5"/>
  <c r="B242" i="5"/>
  <c r="A242" i="5"/>
  <c r="Q241" i="5"/>
  <c r="P241" i="5"/>
  <c r="O241" i="5"/>
  <c r="N241" i="5"/>
  <c r="M241" i="5"/>
  <c r="L241" i="5"/>
  <c r="K241" i="5"/>
  <c r="J241" i="5"/>
  <c r="I241" i="5"/>
  <c r="G241" i="5"/>
  <c r="F241" i="5"/>
  <c r="E241" i="5"/>
  <c r="D241" i="5"/>
  <c r="C241" i="5"/>
  <c r="B241" i="5"/>
  <c r="A241" i="5"/>
  <c r="Q240" i="5"/>
  <c r="P240" i="5"/>
  <c r="O240" i="5"/>
  <c r="N240" i="5"/>
  <c r="M240" i="5"/>
  <c r="L240" i="5"/>
  <c r="K240" i="5"/>
  <c r="J240" i="5"/>
  <c r="I240" i="5"/>
  <c r="G240" i="5"/>
  <c r="F240" i="5"/>
  <c r="E240" i="5"/>
  <c r="D240" i="5"/>
  <c r="C240" i="5"/>
  <c r="B240" i="5"/>
  <c r="A240" i="5"/>
  <c r="Q239" i="5"/>
  <c r="P239" i="5"/>
  <c r="O239" i="5"/>
  <c r="N239" i="5"/>
  <c r="M239" i="5"/>
  <c r="L239" i="5"/>
  <c r="K239" i="5"/>
  <c r="J239" i="5"/>
  <c r="I239" i="5"/>
  <c r="G239" i="5"/>
  <c r="F239" i="5"/>
  <c r="E239" i="5"/>
  <c r="D239" i="5"/>
  <c r="C239" i="5"/>
  <c r="B239" i="5"/>
  <c r="A239" i="5"/>
  <c r="Q238" i="5"/>
  <c r="P238" i="5"/>
  <c r="O238" i="5"/>
  <c r="N238" i="5"/>
  <c r="M238" i="5"/>
  <c r="L238" i="5"/>
  <c r="K238" i="5"/>
  <c r="J238" i="5"/>
  <c r="I238" i="5"/>
  <c r="G238" i="5"/>
  <c r="F238" i="5"/>
  <c r="E238" i="5"/>
  <c r="D238" i="5"/>
  <c r="C238" i="5"/>
  <c r="B238" i="5"/>
  <c r="A238" i="5"/>
  <c r="Q237" i="5"/>
  <c r="P237" i="5"/>
  <c r="O237" i="5"/>
  <c r="N237" i="5"/>
  <c r="M237" i="5"/>
  <c r="L237" i="5"/>
  <c r="K237" i="5"/>
  <c r="J237" i="5"/>
  <c r="I237" i="5"/>
  <c r="G237" i="5"/>
  <c r="F237" i="5"/>
  <c r="E237" i="5"/>
  <c r="D237" i="5"/>
  <c r="C237" i="5"/>
  <c r="B237" i="5"/>
  <c r="A237" i="5"/>
  <c r="Q236" i="5"/>
  <c r="P236" i="5"/>
  <c r="O236" i="5"/>
  <c r="N236" i="5"/>
  <c r="M236" i="5"/>
  <c r="L236" i="5"/>
  <c r="K236" i="5"/>
  <c r="J236" i="5"/>
  <c r="I236" i="5"/>
  <c r="G236" i="5"/>
  <c r="F236" i="5"/>
  <c r="E236" i="5"/>
  <c r="D236" i="5"/>
  <c r="C236" i="5"/>
  <c r="B236" i="5"/>
  <c r="A236" i="5"/>
  <c r="Q235" i="5"/>
  <c r="P235" i="5"/>
  <c r="O235" i="5"/>
  <c r="N235" i="5"/>
  <c r="M235" i="5"/>
  <c r="L235" i="5"/>
  <c r="K235" i="5"/>
  <c r="J235" i="5"/>
  <c r="I235" i="5"/>
  <c r="G235" i="5"/>
  <c r="F235" i="5"/>
  <c r="E235" i="5"/>
  <c r="D235" i="5"/>
  <c r="C235" i="5"/>
  <c r="B235" i="5"/>
  <c r="A235" i="5"/>
  <c r="Q234" i="5"/>
  <c r="P234" i="5"/>
  <c r="O234" i="5"/>
  <c r="N234" i="5"/>
  <c r="M234" i="5"/>
  <c r="L234" i="5"/>
  <c r="K234" i="5"/>
  <c r="J234" i="5"/>
  <c r="I234" i="5"/>
  <c r="G234" i="5"/>
  <c r="F234" i="5"/>
  <c r="E234" i="5"/>
  <c r="D234" i="5"/>
  <c r="C234" i="5"/>
  <c r="B234" i="5"/>
  <c r="A234" i="5"/>
  <c r="Q233" i="5"/>
  <c r="P233" i="5"/>
  <c r="O233" i="5"/>
  <c r="N233" i="5"/>
  <c r="M233" i="5"/>
  <c r="L233" i="5"/>
  <c r="K233" i="5"/>
  <c r="J233" i="5"/>
  <c r="I233" i="5"/>
  <c r="G233" i="5"/>
  <c r="F233" i="5"/>
  <c r="E233" i="5"/>
  <c r="D233" i="5"/>
  <c r="C233" i="5"/>
  <c r="B233" i="5"/>
  <c r="A233" i="5"/>
  <c r="Q232" i="5"/>
  <c r="P232" i="5"/>
  <c r="O232" i="5"/>
  <c r="N232" i="5"/>
  <c r="M232" i="5"/>
  <c r="L232" i="5"/>
  <c r="K232" i="5"/>
  <c r="J232" i="5"/>
  <c r="I232" i="5"/>
  <c r="G232" i="5"/>
  <c r="F232" i="5"/>
  <c r="E232" i="5"/>
  <c r="D232" i="5"/>
  <c r="C232" i="5"/>
  <c r="B232" i="5"/>
  <c r="A232" i="5"/>
  <c r="Q231" i="5"/>
  <c r="P231" i="5"/>
  <c r="O231" i="5"/>
  <c r="N231" i="5"/>
  <c r="M231" i="5"/>
  <c r="L231" i="5"/>
  <c r="K231" i="5"/>
  <c r="J231" i="5"/>
  <c r="I231" i="5"/>
  <c r="G231" i="5"/>
  <c r="F231" i="5"/>
  <c r="E231" i="5"/>
  <c r="D231" i="5"/>
  <c r="C231" i="5"/>
  <c r="B231" i="5"/>
  <c r="A231" i="5"/>
  <c r="Q230" i="5"/>
  <c r="P230" i="5"/>
  <c r="O230" i="5"/>
  <c r="N230" i="5"/>
  <c r="M230" i="5"/>
  <c r="L230" i="5"/>
  <c r="K230" i="5"/>
  <c r="J230" i="5"/>
  <c r="I230" i="5"/>
  <c r="G230" i="5"/>
  <c r="F230" i="5"/>
  <c r="E230" i="5"/>
  <c r="D230" i="5"/>
  <c r="C230" i="5"/>
  <c r="B230" i="5"/>
  <c r="A230" i="5"/>
  <c r="Q229" i="5"/>
  <c r="P229" i="5"/>
  <c r="O229" i="5"/>
  <c r="N229" i="5"/>
  <c r="M229" i="5"/>
  <c r="L229" i="5"/>
  <c r="K229" i="5"/>
  <c r="J229" i="5"/>
  <c r="I229" i="5"/>
  <c r="G229" i="5"/>
  <c r="F229" i="5"/>
  <c r="E229" i="5"/>
  <c r="D229" i="5"/>
  <c r="C229" i="5"/>
  <c r="B229" i="5"/>
  <c r="A229" i="5"/>
  <c r="Q228" i="5"/>
  <c r="P228" i="5"/>
  <c r="O228" i="5"/>
  <c r="N228" i="5"/>
  <c r="M228" i="5"/>
  <c r="L228" i="5"/>
  <c r="K228" i="5"/>
  <c r="J228" i="5"/>
  <c r="I228" i="5"/>
  <c r="G228" i="5"/>
  <c r="F228" i="5"/>
  <c r="E228" i="5"/>
  <c r="D228" i="5"/>
  <c r="C228" i="5"/>
  <c r="B228" i="5"/>
  <c r="A228" i="5"/>
  <c r="Q227" i="5"/>
  <c r="P227" i="5"/>
  <c r="O227" i="5"/>
  <c r="N227" i="5"/>
  <c r="M227" i="5"/>
  <c r="L227" i="5"/>
  <c r="K227" i="5"/>
  <c r="J227" i="5"/>
  <c r="I227" i="5"/>
  <c r="G227" i="5"/>
  <c r="F227" i="5"/>
  <c r="E227" i="5"/>
  <c r="D227" i="5"/>
  <c r="C227" i="5"/>
  <c r="B227" i="5"/>
  <c r="A227" i="5"/>
  <c r="Q226" i="5"/>
  <c r="P226" i="5"/>
  <c r="O226" i="5"/>
  <c r="N226" i="5"/>
  <c r="M226" i="5"/>
  <c r="L226" i="5"/>
  <c r="K226" i="5"/>
  <c r="J226" i="5"/>
  <c r="I226" i="5"/>
  <c r="G226" i="5"/>
  <c r="F226" i="5"/>
  <c r="E226" i="5"/>
  <c r="D226" i="5"/>
  <c r="C226" i="5"/>
  <c r="B226" i="5"/>
  <c r="A226" i="5"/>
  <c r="Q225" i="5"/>
  <c r="P225" i="5"/>
  <c r="O225" i="5"/>
  <c r="N225" i="5"/>
  <c r="M225" i="5"/>
  <c r="L225" i="5"/>
  <c r="K225" i="5"/>
  <c r="J225" i="5"/>
  <c r="I225" i="5"/>
  <c r="G225" i="5"/>
  <c r="F225" i="5"/>
  <c r="E225" i="5"/>
  <c r="D225" i="5"/>
  <c r="C225" i="5"/>
  <c r="B225" i="5"/>
  <c r="A225" i="5"/>
  <c r="Q224" i="5"/>
  <c r="P224" i="5"/>
  <c r="O224" i="5"/>
  <c r="N224" i="5"/>
  <c r="M224" i="5"/>
  <c r="L224" i="5"/>
  <c r="K224" i="5"/>
  <c r="J224" i="5"/>
  <c r="I224" i="5"/>
  <c r="G224" i="5"/>
  <c r="F224" i="5"/>
  <c r="E224" i="5"/>
  <c r="D224" i="5"/>
  <c r="C224" i="5"/>
  <c r="B224" i="5"/>
  <c r="A224" i="5"/>
  <c r="Q223" i="5"/>
  <c r="P223" i="5"/>
  <c r="O223" i="5"/>
  <c r="N223" i="5"/>
  <c r="M223" i="5"/>
  <c r="L223" i="5"/>
  <c r="K223" i="5"/>
  <c r="J223" i="5"/>
  <c r="I223" i="5"/>
  <c r="G223" i="5"/>
  <c r="F223" i="5"/>
  <c r="E223" i="5"/>
  <c r="D223" i="5"/>
  <c r="C223" i="5"/>
  <c r="B223" i="5"/>
  <c r="A223" i="5"/>
  <c r="Q222" i="5"/>
  <c r="P222" i="5"/>
  <c r="O222" i="5"/>
  <c r="N222" i="5"/>
  <c r="M222" i="5"/>
  <c r="L222" i="5"/>
  <c r="K222" i="5"/>
  <c r="J222" i="5"/>
  <c r="I222" i="5"/>
  <c r="G222" i="5"/>
  <c r="F222" i="5"/>
  <c r="E222" i="5"/>
  <c r="D222" i="5"/>
  <c r="C222" i="5"/>
  <c r="B222" i="5"/>
  <c r="A222" i="5"/>
  <c r="Q221" i="5"/>
  <c r="P221" i="5"/>
  <c r="O221" i="5"/>
  <c r="N221" i="5"/>
  <c r="M221" i="5"/>
  <c r="L221" i="5"/>
  <c r="K221" i="5"/>
  <c r="J221" i="5"/>
  <c r="I221" i="5"/>
  <c r="G221" i="5"/>
  <c r="F221" i="5"/>
  <c r="E221" i="5"/>
  <c r="D221" i="5"/>
  <c r="C221" i="5"/>
  <c r="B221" i="5"/>
  <c r="A221" i="5"/>
  <c r="Q220" i="5"/>
  <c r="P220" i="5"/>
  <c r="O220" i="5"/>
  <c r="N220" i="5"/>
  <c r="M220" i="5"/>
  <c r="L220" i="5"/>
  <c r="K220" i="5"/>
  <c r="J220" i="5"/>
  <c r="I220" i="5"/>
  <c r="G220" i="5"/>
  <c r="F220" i="5"/>
  <c r="E220" i="5"/>
  <c r="D220" i="5"/>
  <c r="C220" i="5"/>
  <c r="B220" i="5"/>
  <c r="A220" i="5"/>
  <c r="Q219" i="5"/>
  <c r="P219" i="5"/>
  <c r="O219" i="5"/>
  <c r="N219" i="5"/>
  <c r="M219" i="5"/>
  <c r="L219" i="5"/>
  <c r="K219" i="5"/>
  <c r="J219" i="5"/>
  <c r="I219" i="5"/>
  <c r="G219" i="5"/>
  <c r="F219" i="5"/>
  <c r="E219" i="5"/>
  <c r="D219" i="5"/>
  <c r="C219" i="5"/>
  <c r="B219" i="5"/>
  <c r="A219" i="5"/>
  <c r="Q218" i="5"/>
  <c r="P218" i="5"/>
  <c r="O218" i="5"/>
  <c r="N218" i="5"/>
  <c r="M218" i="5"/>
  <c r="L218" i="5"/>
  <c r="K218" i="5"/>
  <c r="J218" i="5"/>
  <c r="I218" i="5"/>
  <c r="G218" i="5"/>
  <c r="F218" i="5"/>
  <c r="E218" i="5"/>
  <c r="D218" i="5"/>
  <c r="C218" i="5"/>
  <c r="B218" i="5"/>
  <c r="A218" i="5"/>
  <c r="Q217" i="5"/>
  <c r="P217" i="5"/>
  <c r="O217" i="5"/>
  <c r="N217" i="5"/>
  <c r="M217" i="5"/>
  <c r="L217" i="5"/>
  <c r="K217" i="5"/>
  <c r="J217" i="5"/>
  <c r="I217" i="5"/>
  <c r="G217" i="5"/>
  <c r="F217" i="5"/>
  <c r="E217" i="5"/>
  <c r="D217" i="5"/>
  <c r="C217" i="5"/>
  <c r="B217" i="5"/>
  <c r="A217" i="5"/>
  <c r="Q216" i="5"/>
  <c r="P216" i="5"/>
  <c r="O216" i="5"/>
  <c r="N216" i="5"/>
  <c r="M216" i="5"/>
  <c r="L216" i="5"/>
  <c r="K216" i="5"/>
  <c r="J216" i="5"/>
  <c r="I216" i="5"/>
  <c r="G216" i="5"/>
  <c r="F216" i="5"/>
  <c r="E216" i="5"/>
  <c r="D216" i="5"/>
  <c r="C216" i="5"/>
  <c r="B216" i="5"/>
  <c r="A216" i="5"/>
  <c r="Q215" i="5"/>
  <c r="P215" i="5"/>
  <c r="O215" i="5"/>
  <c r="N215" i="5"/>
  <c r="M215" i="5"/>
  <c r="L215" i="5"/>
  <c r="K215" i="5"/>
  <c r="J215" i="5"/>
  <c r="I215" i="5"/>
  <c r="G215" i="5"/>
  <c r="F215" i="5"/>
  <c r="E215" i="5"/>
  <c r="D215" i="5"/>
  <c r="C215" i="5"/>
  <c r="B215" i="5"/>
  <c r="A215" i="5"/>
  <c r="Q214" i="5"/>
  <c r="P214" i="5"/>
  <c r="O214" i="5"/>
  <c r="N214" i="5"/>
  <c r="M214" i="5"/>
  <c r="L214" i="5"/>
  <c r="K214" i="5"/>
  <c r="J214" i="5"/>
  <c r="I214" i="5"/>
  <c r="G214" i="5"/>
  <c r="F214" i="5"/>
  <c r="E214" i="5"/>
  <c r="D214" i="5"/>
  <c r="C214" i="5"/>
  <c r="B214" i="5"/>
  <c r="A214" i="5"/>
  <c r="AQ317" i="4"/>
  <c r="AP317" i="4"/>
  <c r="AQ316" i="4"/>
  <c r="AP316" i="4"/>
  <c r="AQ315" i="4"/>
  <c r="AP315" i="4"/>
  <c r="AQ314" i="4"/>
  <c r="AP314" i="4"/>
  <c r="AQ313" i="4"/>
  <c r="AP313" i="4"/>
  <c r="V313" i="4"/>
  <c r="AQ312" i="4"/>
  <c r="AP312" i="4"/>
  <c r="V312" i="4"/>
  <c r="AQ311" i="4"/>
  <c r="AP311" i="4"/>
  <c r="V311" i="4"/>
  <c r="AQ310" i="4"/>
  <c r="V310" i="4" s="1"/>
  <c r="AP310" i="4"/>
  <c r="AQ309" i="4"/>
  <c r="AP309" i="4"/>
  <c r="AQ308" i="4"/>
  <c r="AP308" i="4"/>
  <c r="AQ307" i="4"/>
  <c r="AP307" i="4"/>
  <c r="AQ306" i="4"/>
  <c r="AP306" i="4"/>
  <c r="AQ305" i="4"/>
  <c r="AP305" i="4"/>
  <c r="V305" i="4"/>
  <c r="AQ304" i="4"/>
  <c r="AP304" i="4"/>
  <c r="V304" i="4"/>
  <c r="AQ303" i="4"/>
  <c r="AP303" i="4"/>
  <c r="V303" i="4"/>
  <c r="AQ302" i="4"/>
  <c r="V302" i="4" s="1"/>
  <c r="AP302" i="4"/>
  <c r="AQ301" i="4"/>
  <c r="AP301" i="4"/>
  <c r="AQ300" i="4"/>
  <c r="AP300" i="4"/>
  <c r="AQ299" i="4"/>
  <c r="AP299" i="4"/>
  <c r="V299" i="4"/>
  <c r="AQ298" i="4"/>
  <c r="AP298" i="4"/>
  <c r="V298" i="4"/>
  <c r="AQ297" i="4"/>
  <c r="AP297" i="4"/>
  <c r="V297" i="4"/>
  <c r="AQ296" i="4"/>
  <c r="V296" i="4" s="1"/>
  <c r="AP296" i="4"/>
  <c r="AQ295" i="4"/>
  <c r="AP295" i="4"/>
  <c r="AQ294" i="4"/>
  <c r="AP294" i="4"/>
  <c r="AQ293" i="4"/>
  <c r="AP293" i="4"/>
  <c r="AQ292" i="4"/>
  <c r="AP292" i="4"/>
  <c r="AQ291" i="4"/>
  <c r="AP291" i="4"/>
  <c r="V291" i="4"/>
  <c r="AQ290" i="4"/>
  <c r="AP290" i="4"/>
  <c r="V290" i="4"/>
  <c r="AQ289" i="4"/>
  <c r="AP289" i="4"/>
  <c r="V289" i="4"/>
  <c r="AQ288" i="4"/>
  <c r="V288" i="4" s="1"/>
  <c r="AP288" i="4"/>
  <c r="AQ287" i="4"/>
  <c r="AP287" i="4"/>
  <c r="V287" i="4" s="1"/>
  <c r="AQ286" i="4"/>
  <c r="AP286" i="4"/>
  <c r="AQ285" i="4"/>
  <c r="AP285" i="4"/>
  <c r="AQ284" i="4"/>
  <c r="AP284" i="4"/>
  <c r="AQ283" i="4"/>
  <c r="AP283" i="4"/>
  <c r="V283" i="4"/>
  <c r="AQ282" i="4"/>
  <c r="AP282" i="4"/>
  <c r="V282" i="4"/>
  <c r="AQ281" i="4"/>
  <c r="AP281" i="4"/>
  <c r="V281" i="4"/>
  <c r="AQ280" i="4"/>
  <c r="V280" i="4" s="1"/>
  <c r="AP280" i="4"/>
  <c r="AQ279" i="4"/>
  <c r="AP279" i="4"/>
  <c r="AQ278" i="4"/>
  <c r="AP278" i="4"/>
  <c r="AQ277" i="4"/>
  <c r="AP277" i="4"/>
  <c r="AQ276" i="4"/>
  <c r="AP276" i="4"/>
  <c r="AQ275" i="4"/>
  <c r="AP275" i="4"/>
  <c r="V275" i="4"/>
  <c r="AQ274" i="4"/>
  <c r="AP274" i="4"/>
  <c r="V274" i="4"/>
  <c r="AQ273" i="4"/>
  <c r="AP273" i="4"/>
  <c r="V273" i="4"/>
  <c r="AQ272" i="4"/>
  <c r="V272" i="4" s="1"/>
  <c r="AP272" i="4"/>
  <c r="AQ271" i="4"/>
  <c r="AP271" i="4"/>
  <c r="AQ270" i="4"/>
  <c r="AP270" i="4"/>
  <c r="AQ269" i="4"/>
  <c r="AP269" i="4"/>
  <c r="AQ268" i="4"/>
  <c r="AP268" i="4"/>
  <c r="AQ267" i="4"/>
  <c r="AP267" i="4"/>
  <c r="V267" i="4"/>
  <c r="AQ266" i="4"/>
  <c r="AP266" i="4"/>
  <c r="V266" i="4"/>
  <c r="AQ265" i="4"/>
  <c r="AP265" i="4"/>
  <c r="V265" i="4"/>
  <c r="AQ264" i="4"/>
  <c r="V264" i="4" s="1"/>
  <c r="AP264" i="4"/>
  <c r="AQ263" i="4"/>
  <c r="AP263" i="4"/>
  <c r="V263" i="4" s="1"/>
  <c r="AQ262" i="4"/>
  <c r="AP262" i="4"/>
  <c r="AQ261" i="4"/>
  <c r="AP261" i="4"/>
  <c r="AQ260" i="4"/>
  <c r="AP260" i="4"/>
  <c r="AQ259" i="4"/>
  <c r="AP259" i="4"/>
  <c r="V259" i="4"/>
  <c r="AQ258" i="4"/>
  <c r="AP258" i="4"/>
  <c r="V258" i="4"/>
  <c r="AQ257" i="4"/>
  <c r="AP257" i="4"/>
  <c r="V257" i="4"/>
  <c r="AQ256" i="4"/>
  <c r="V256" i="4" s="1"/>
  <c r="AP256" i="4"/>
  <c r="AQ255" i="4"/>
  <c r="AP255" i="4"/>
  <c r="AQ254" i="4"/>
  <c r="AP254" i="4"/>
  <c r="AQ253" i="4"/>
  <c r="AP253" i="4"/>
  <c r="AQ252" i="4"/>
  <c r="AP252" i="4"/>
  <c r="AQ251" i="4"/>
  <c r="AP251" i="4"/>
  <c r="V251" i="4"/>
  <c r="AQ250" i="4"/>
  <c r="AP250" i="4"/>
  <c r="R247" i="5" s="1"/>
  <c r="V250" i="4"/>
  <c r="AQ249" i="4"/>
  <c r="AP249" i="4"/>
  <c r="V249" i="4"/>
  <c r="AQ248" i="4"/>
  <c r="V248" i="4" s="1"/>
  <c r="AP248" i="4"/>
  <c r="AQ247" i="4"/>
  <c r="AP247" i="4"/>
  <c r="V247" i="4" s="1"/>
  <c r="AQ246" i="4"/>
  <c r="AP246" i="4"/>
  <c r="AQ245" i="4"/>
  <c r="AP245" i="4"/>
  <c r="AQ244" i="4"/>
  <c r="AP244" i="4"/>
  <c r="AC241" i="5" s="1"/>
  <c r="AQ243" i="4"/>
  <c r="AP243" i="4"/>
  <c r="V243" i="4"/>
  <c r="AQ242" i="4"/>
  <c r="AP242" i="4"/>
  <c r="V242" i="4"/>
  <c r="AQ241" i="4"/>
  <c r="AP241" i="4"/>
  <c r="V241" i="4"/>
  <c r="AQ240" i="4"/>
  <c r="V240" i="4" s="1"/>
  <c r="AP240" i="4"/>
  <c r="AQ239" i="4"/>
  <c r="AP239" i="4"/>
  <c r="AQ238" i="4"/>
  <c r="AP238" i="4"/>
  <c r="AQ237" i="4"/>
  <c r="AP237" i="4"/>
  <c r="AQ236" i="4"/>
  <c r="AP236" i="4"/>
  <c r="AQ235" i="4"/>
  <c r="AP235" i="4"/>
  <c r="V235" i="4"/>
  <c r="AQ234" i="4"/>
  <c r="AP234" i="4"/>
  <c r="AC231" i="5" s="1"/>
  <c r="V234" i="4"/>
  <c r="AQ233" i="4"/>
  <c r="AP233" i="4"/>
  <c r="V233" i="4"/>
  <c r="AQ232" i="4"/>
  <c r="V232" i="4" s="1"/>
  <c r="AP232" i="4"/>
  <c r="R229" i="5" s="1"/>
  <c r="AQ231" i="4"/>
  <c r="AP231" i="4"/>
  <c r="AC228" i="5" s="1"/>
  <c r="AQ230" i="4"/>
  <c r="AP230" i="4"/>
  <c r="AQ229" i="4"/>
  <c r="AP229" i="4"/>
  <c r="R226" i="5" s="1"/>
  <c r="AQ228" i="4"/>
  <c r="AP228" i="4"/>
  <c r="AQ227" i="4"/>
  <c r="AP227" i="4"/>
  <c r="V227" i="4"/>
  <c r="AQ226" i="4"/>
  <c r="AP226" i="4"/>
  <c r="V226" i="4"/>
  <c r="AQ225" i="4"/>
  <c r="AP225" i="4"/>
  <c r="V225" i="4"/>
  <c r="AQ224" i="4"/>
  <c r="V224" i="4" s="1"/>
  <c r="AP224" i="4"/>
  <c r="AC221" i="5" s="1"/>
  <c r="AQ223" i="4"/>
  <c r="AP223" i="4"/>
  <c r="V223" i="4" s="1"/>
  <c r="AQ222" i="4"/>
  <c r="AP222" i="4"/>
  <c r="AQ221" i="4"/>
  <c r="AP221" i="4"/>
  <c r="R218" i="5" s="1"/>
  <c r="AQ220" i="4"/>
  <c r="AP220" i="4"/>
  <c r="AC217" i="5" s="1"/>
  <c r="AQ219" i="4"/>
  <c r="AP219" i="4"/>
  <c r="V219" i="4"/>
  <c r="AQ218" i="4"/>
  <c r="AP218" i="4"/>
  <c r="R215" i="5" s="1"/>
  <c r="V218" i="4"/>
  <c r="AQ217" i="4"/>
  <c r="AP217" i="4"/>
  <c r="V217" i="4"/>
  <c r="AN252" i="6" l="1"/>
  <c r="AN256" i="6"/>
  <c r="AN237" i="6"/>
  <c r="AN253" i="6"/>
  <c r="AN255" i="6"/>
  <c r="AN259" i="6"/>
  <c r="AN261" i="6"/>
  <c r="AN265" i="6"/>
  <c r="AN273" i="6"/>
  <c r="AN275" i="6"/>
  <c r="AN277" i="6"/>
  <c r="AN289" i="6"/>
  <c r="AN291" i="6"/>
  <c r="AN293" i="6"/>
  <c r="AN214" i="6"/>
  <c r="AN245" i="6"/>
  <c r="AN280" i="6"/>
  <c r="AN300" i="6"/>
  <c r="AN308" i="6"/>
  <c r="AN222" i="6"/>
  <c r="AN238" i="6"/>
  <c r="AN311" i="6"/>
  <c r="AN267" i="6"/>
  <c r="AN297" i="6"/>
  <c r="AN229" i="6"/>
  <c r="AN260" i="6"/>
  <c r="AN241" i="6"/>
  <c r="AN284" i="6"/>
  <c r="AN296" i="6"/>
  <c r="AN226" i="6"/>
  <c r="AN230" i="6"/>
  <c r="AN313" i="6"/>
  <c r="AN218" i="6"/>
  <c r="AN221" i="6"/>
  <c r="AN217" i="6"/>
  <c r="AN234" i="6"/>
  <c r="AN257" i="6"/>
  <c r="AN225" i="6"/>
  <c r="AN249" i="6"/>
  <c r="AN247" i="6"/>
  <c r="AN248" i="6"/>
  <c r="AN233" i="6"/>
  <c r="AN246" i="6"/>
  <c r="AN242" i="6"/>
  <c r="AN264" i="6"/>
  <c r="AN272" i="6"/>
  <c r="AN276" i="6"/>
  <c r="AN269" i="6"/>
  <c r="AN281" i="6"/>
  <c r="AN268" i="6"/>
  <c r="AN271" i="6"/>
  <c r="AN285" i="6"/>
  <c r="AN279" i="6"/>
  <c r="AN292" i="6"/>
  <c r="AN304" i="6"/>
  <c r="AN288" i="6"/>
  <c r="AN301" i="6"/>
  <c r="AN312" i="6"/>
  <c r="AN287" i="6"/>
  <c r="AN299" i="6"/>
  <c r="AN251" i="6"/>
  <c r="AN283" i="6"/>
  <c r="AN295" i="6"/>
  <c r="AN303" i="6"/>
  <c r="AN307" i="6"/>
  <c r="R252" i="5"/>
  <c r="AC252" i="5"/>
  <c r="AC292" i="5"/>
  <c r="R292" i="5"/>
  <c r="R297" i="5"/>
  <c r="AC297" i="5"/>
  <c r="AC219" i="5"/>
  <c r="R219" i="5"/>
  <c r="R227" i="5"/>
  <c r="AC227" i="5"/>
  <c r="R235" i="5"/>
  <c r="AC235" i="5"/>
  <c r="AC251" i="5"/>
  <c r="R251" i="5"/>
  <c r="AC259" i="5"/>
  <c r="R259" i="5"/>
  <c r="R283" i="5"/>
  <c r="AC283" i="5"/>
  <c r="R291" i="5"/>
  <c r="AC291" i="5"/>
  <c r="R241" i="5"/>
  <c r="AN241" i="5" s="1"/>
  <c r="AC268" i="5"/>
  <c r="R268" i="5"/>
  <c r="AC243" i="5"/>
  <c r="R243" i="5"/>
  <c r="AC267" i="5"/>
  <c r="R267" i="5"/>
  <c r="R275" i="5"/>
  <c r="AC275" i="5"/>
  <c r="R234" i="5"/>
  <c r="AC234" i="5"/>
  <c r="AC242" i="5"/>
  <c r="R242" i="5"/>
  <c r="AC250" i="5"/>
  <c r="R250" i="5"/>
  <c r="AC258" i="5"/>
  <c r="R258" i="5"/>
  <c r="AC266" i="5"/>
  <c r="R266" i="5"/>
  <c r="AC274" i="5"/>
  <c r="R274" i="5"/>
  <c r="AC282" i="5"/>
  <c r="R282" i="5"/>
  <c r="AC290" i="5"/>
  <c r="R290" i="5"/>
  <c r="R305" i="5"/>
  <c r="AC305" i="5"/>
  <c r="V308" i="4"/>
  <c r="R313" i="5"/>
  <c r="AC313" i="5"/>
  <c r="V316" i="4"/>
  <c r="R231" i="5"/>
  <c r="AN231" i="5" s="1"/>
  <c r="R236" i="5"/>
  <c r="AC236" i="5"/>
  <c r="AC276" i="5"/>
  <c r="R276" i="5"/>
  <c r="AC265" i="5"/>
  <c r="R265" i="5"/>
  <c r="R289" i="5"/>
  <c r="AC289" i="5"/>
  <c r="AC311" i="5"/>
  <c r="R311" i="5"/>
  <c r="V314" i="4"/>
  <c r="AC216" i="5"/>
  <c r="R216" i="5"/>
  <c r="AC224" i="5"/>
  <c r="R224" i="5"/>
  <c r="V231" i="4"/>
  <c r="AC232" i="5"/>
  <c r="R232" i="5"/>
  <c r="V239" i="4"/>
  <c r="R240" i="5"/>
  <c r="AC240" i="5"/>
  <c r="AC248" i="5"/>
  <c r="R248" i="5"/>
  <c r="V255" i="4"/>
  <c r="AC256" i="5"/>
  <c r="R256" i="5"/>
  <c r="AC264" i="5"/>
  <c r="R264" i="5"/>
  <c r="V271" i="4"/>
  <c r="AC272" i="5"/>
  <c r="R272" i="5"/>
  <c r="V279" i="4"/>
  <c r="AC280" i="5"/>
  <c r="R280" i="5"/>
  <c r="R288" i="5"/>
  <c r="AC288" i="5"/>
  <c r="V295" i="4"/>
  <c r="R296" i="5"/>
  <c r="AC296" i="5"/>
  <c r="AC314" i="5"/>
  <c r="R314" i="5"/>
  <c r="V317" i="4"/>
  <c r="AC218" i="5"/>
  <c r="AN218" i="5" s="1"/>
  <c r="R220" i="5"/>
  <c r="AC220" i="5"/>
  <c r="AC225" i="5"/>
  <c r="R225" i="5"/>
  <c r="AC281" i="5"/>
  <c r="R281" i="5"/>
  <c r="AC303" i="5"/>
  <c r="R303" i="5"/>
  <c r="V306" i="4"/>
  <c r="V222" i="4"/>
  <c r="AC223" i="5"/>
  <c r="R223" i="5"/>
  <c r="V238" i="4"/>
  <c r="AC239" i="5"/>
  <c r="R239" i="5"/>
  <c r="V246" i="4"/>
  <c r="AN247" i="5"/>
  <c r="V254" i="4"/>
  <c r="R255" i="5"/>
  <c r="AC255" i="5"/>
  <c r="V262" i="4"/>
  <c r="R263" i="5"/>
  <c r="AC263" i="5"/>
  <c r="V270" i="4"/>
  <c r="AC271" i="5"/>
  <c r="R271" i="5"/>
  <c r="V278" i="4"/>
  <c r="AC279" i="5"/>
  <c r="R279" i="5"/>
  <c r="V286" i="4"/>
  <c r="AC287" i="5"/>
  <c r="R287" i="5"/>
  <c r="V294" i="4"/>
  <c r="AC295" i="5"/>
  <c r="R295" i="5"/>
  <c r="AC306" i="5"/>
  <c r="R306" i="5"/>
  <c r="V309" i="4"/>
  <c r="AC215" i="5"/>
  <c r="AN215" i="5" s="1"/>
  <c r="R217" i="5"/>
  <c r="AN217" i="5" s="1"/>
  <c r="R244" i="5"/>
  <c r="AC244" i="5"/>
  <c r="R257" i="5"/>
  <c r="AC257" i="5"/>
  <c r="R228" i="5"/>
  <c r="AN228" i="5" s="1"/>
  <c r="V230" i="4"/>
  <c r="AC214" i="5"/>
  <c r="R214" i="5"/>
  <c r="V221" i="4"/>
  <c r="AC222" i="5"/>
  <c r="R222" i="5"/>
  <c r="V229" i="4"/>
  <c r="AC230" i="5"/>
  <c r="R230" i="5"/>
  <c r="V237" i="4"/>
  <c r="AC238" i="5"/>
  <c r="R238" i="5"/>
  <c r="V245" i="4"/>
  <c r="R246" i="5"/>
  <c r="AC246" i="5"/>
  <c r="V253" i="4"/>
  <c r="R254" i="5"/>
  <c r="AC254" i="5"/>
  <c r="V261" i="4"/>
  <c r="AC262" i="5"/>
  <c r="R262" i="5"/>
  <c r="V269" i="4"/>
  <c r="R270" i="5"/>
  <c r="AC270" i="5"/>
  <c r="V277" i="4"/>
  <c r="R278" i="5"/>
  <c r="AC278" i="5"/>
  <c r="V285" i="4"/>
  <c r="R286" i="5"/>
  <c r="AC286" i="5"/>
  <c r="V293" i="4"/>
  <c r="R294" i="5"/>
  <c r="AC294" i="5"/>
  <c r="V300" i="4"/>
  <c r="AC229" i="5"/>
  <c r="AN229" i="5" s="1"/>
  <c r="R260" i="5"/>
  <c r="AC260" i="5"/>
  <c r="AC284" i="5"/>
  <c r="R284" i="5"/>
  <c r="AC233" i="5"/>
  <c r="R233" i="5"/>
  <c r="AC249" i="5"/>
  <c r="R249" i="5"/>
  <c r="AC273" i="5"/>
  <c r="R273" i="5"/>
  <c r="AC298" i="5"/>
  <c r="R298" i="5"/>
  <c r="V301" i="4"/>
  <c r="V220" i="4"/>
  <c r="V228" i="4"/>
  <c r="V236" i="4"/>
  <c r="R237" i="5"/>
  <c r="AC237" i="5"/>
  <c r="V244" i="4"/>
  <c r="AC245" i="5"/>
  <c r="R245" i="5"/>
  <c r="V252" i="4"/>
  <c r="AC253" i="5"/>
  <c r="R253" i="5"/>
  <c r="V260" i="4"/>
  <c r="AC261" i="5"/>
  <c r="R261" i="5"/>
  <c r="V268" i="4"/>
  <c r="AC269" i="5"/>
  <c r="R269" i="5"/>
  <c r="V276" i="4"/>
  <c r="AC277" i="5"/>
  <c r="R277" i="5"/>
  <c r="V284" i="4"/>
  <c r="AC285" i="5"/>
  <c r="R285" i="5"/>
  <c r="V292" i="4"/>
  <c r="AC293" i="5"/>
  <c r="R293" i="5"/>
  <c r="R221" i="5"/>
  <c r="AN221" i="5" s="1"/>
  <c r="AC226" i="5"/>
  <c r="AN226" i="5" s="1"/>
  <c r="R299" i="5"/>
  <c r="AC299" i="5"/>
  <c r="R307" i="5"/>
  <c r="AC307" i="5"/>
  <c r="R304" i="5"/>
  <c r="AC304" i="5"/>
  <c r="R312" i="5"/>
  <c r="AC312" i="5"/>
  <c r="R302" i="5"/>
  <c r="AC302" i="5"/>
  <c r="R310" i="5"/>
  <c r="AC310" i="5"/>
  <c r="AC301" i="5"/>
  <c r="R301" i="5"/>
  <c r="AC309" i="5"/>
  <c r="R309" i="5"/>
  <c r="AC300" i="5"/>
  <c r="R300" i="5"/>
  <c r="V307" i="4"/>
  <c r="AC308" i="5"/>
  <c r="R308" i="5"/>
  <c r="V315" i="4"/>
  <c r="C83" i="3"/>
  <c r="AN309" i="5" l="1"/>
  <c r="AN273" i="5"/>
  <c r="AN303" i="5"/>
  <c r="AN300" i="5"/>
  <c r="AN244" i="5"/>
  <c r="AN220" i="5"/>
  <c r="AN240" i="5"/>
  <c r="AN287" i="5"/>
  <c r="AN270" i="5"/>
  <c r="AN306" i="5"/>
  <c r="AN279" i="5"/>
  <c r="AN292" i="5"/>
  <c r="AN301" i="5"/>
  <c r="AN249" i="5"/>
  <c r="AN214" i="5"/>
  <c r="AN264" i="5"/>
  <c r="AN259" i="5"/>
  <c r="AN219" i="5"/>
  <c r="AN286" i="5"/>
  <c r="AN268" i="5"/>
  <c r="AN245" i="5"/>
  <c r="AN233" i="5"/>
  <c r="AN285" i="5"/>
  <c r="AN263" i="5"/>
  <c r="AN236" i="5"/>
  <c r="AN299" i="5"/>
  <c r="AN223" i="5"/>
  <c r="AN272" i="5"/>
  <c r="AN248" i="5"/>
  <c r="AN224" i="5"/>
  <c r="AN291" i="5"/>
  <c r="AN235" i="5"/>
  <c r="AN253" i="5"/>
  <c r="AN238" i="5"/>
  <c r="AN313" i="5"/>
  <c r="AN274" i="5"/>
  <c r="AN242" i="5"/>
  <c r="AN283" i="5"/>
  <c r="AN252" i="5"/>
  <c r="AN254" i="5"/>
  <c r="AN230" i="5"/>
  <c r="AN234" i="5"/>
  <c r="AN307" i="5"/>
  <c r="AN257" i="5"/>
  <c r="AN289" i="5"/>
  <c r="AN310" i="5"/>
  <c r="AN312" i="5"/>
  <c r="AN261" i="5"/>
  <c r="AN260" i="5"/>
  <c r="AN278" i="5"/>
  <c r="AN295" i="5"/>
  <c r="AN255" i="5"/>
  <c r="AN281" i="5"/>
  <c r="AN280" i="5"/>
  <c r="AN256" i="5"/>
  <c r="AN232" i="5"/>
  <c r="AN265" i="5"/>
  <c r="AN305" i="5"/>
  <c r="AN266" i="5"/>
  <c r="AN267" i="5"/>
  <c r="AN251" i="5"/>
  <c r="AN271" i="5"/>
  <c r="AN314" i="5"/>
  <c r="AN302" i="5"/>
  <c r="AN304" i="5"/>
  <c r="AN277" i="5"/>
  <c r="AN237" i="5"/>
  <c r="AN294" i="5"/>
  <c r="AN225" i="5"/>
  <c r="AN276" i="5"/>
  <c r="AN290" i="5"/>
  <c r="AN258" i="5"/>
  <c r="AN243" i="5"/>
  <c r="AN297" i="5"/>
  <c r="AN275" i="5"/>
  <c r="AN308" i="5"/>
  <c r="AN293" i="5"/>
  <c r="AN246" i="5"/>
  <c r="AN222" i="5"/>
  <c r="AN239" i="5"/>
  <c r="AN296" i="5"/>
  <c r="AN311" i="5"/>
  <c r="AN282" i="5"/>
  <c r="AN250" i="5"/>
  <c r="AN288" i="5"/>
  <c r="AN269" i="5"/>
  <c r="AN298" i="5"/>
  <c r="AN284" i="5"/>
  <c r="AN262" i="5"/>
  <c r="AN216" i="5"/>
  <c r="AN227" i="5"/>
  <c r="AS11" i="4"/>
  <c r="G213" i="11" l="1"/>
  <c r="F213" i="11"/>
  <c r="E213" i="11"/>
  <c r="D213" i="11"/>
  <c r="C213" i="11"/>
  <c r="B213" i="11"/>
  <c r="A213" i="11"/>
  <c r="G212" i="11"/>
  <c r="F212" i="11"/>
  <c r="E212" i="11"/>
  <c r="D212" i="11"/>
  <c r="C212" i="11"/>
  <c r="B212" i="11"/>
  <c r="A212" i="11"/>
  <c r="G211" i="11"/>
  <c r="F211" i="11"/>
  <c r="E211" i="11"/>
  <c r="D211" i="11"/>
  <c r="C211" i="11"/>
  <c r="B211" i="11"/>
  <c r="A211" i="11"/>
  <c r="G210" i="11"/>
  <c r="F210" i="11"/>
  <c r="E210" i="11"/>
  <c r="D210" i="11"/>
  <c r="C210" i="11"/>
  <c r="B210" i="11"/>
  <c r="A210" i="11"/>
  <c r="G209" i="11"/>
  <c r="F209" i="11"/>
  <c r="E209" i="11"/>
  <c r="D209" i="11"/>
  <c r="C209" i="11"/>
  <c r="B209" i="11"/>
  <c r="A209" i="11"/>
  <c r="G208" i="11"/>
  <c r="F208" i="11"/>
  <c r="E208" i="11"/>
  <c r="D208" i="11"/>
  <c r="C208" i="11"/>
  <c r="B208" i="11"/>
  <c r="A208" i="11"/>
  <c r="G207" i="11"/>
  <c r="F207" i="11"/>
  <c r="E207" i="11"/>
  <c r="D207" i="11"/>
  <c r="C207" i="11"/>
  <c r="B207" i="11"/>
  <c r="A207" i="11"/>
  <c r="G206" i="11"/>
  <c r="F206" i="11"/>
  <c r="E206" i="11"/>
  <c r="D206" i="11"/>
  <c r="C206" i="11"/>
  <c r="B206" i="11"/>
  <c r="A206" i="11"/>
  <c r="G205" i="11"/>
  <c r="F205" i="11"/>
  <c r="E205" i="11"/>
  <c r="D205" i="11"/>
  <c r="C205" i="11"/>
  <c r="B205" i="11"/>
  <c r="A205" i="11"/>
  <c r="G204" i="11"/>
  <c r="F204" i="11"/>
  <c r="E204" i="11"/>
  <c r="D204" i="11"/>
  <c r="C204" i="11"/>
  <c r="B204" i="11"/>
  <c r="A204" i="11"/>
  <c r="G203" i="11"/>
  <c r="F203" i="11"/>
  <c r="E203" i="11"/>
  <c r="D203" i="11"/>
  <c r="C203" i="11"/>
  <c r="B203" i="11"/>
  <c r="A203" i="11"/>
  <c r="G202" i="11"/>
  <c r="F202" i="11"/>
  <c r="E202" i="11"/>
  <c r="D202" i="11"/>
  <c r="C202" i="11"/>
  <c r="B202" i="11"/>
  <c r="A202" i="11"/>
  <c r="G201" i="11"/>
  <c r="F201" i="11"/>
  <c r="E201" i="11"/>
  <c r="D201" i="11"/>
  <c r="C201" i="11"/>
  <c r="B201" i="11"/>
  <c r="A201" i="11"/>
  <c r="G200" i="11"/>
  <c r="F200" i="11"/>
  <c r="E200" i="11"/>
  <c r="D200" i="11"/>
  <c r="C200" i="11"/>
  <c r="B200" i="11"/>
  <c r="A200" i="11"/>
  <c r="G199" i="11"/>
  <c r="F199" i="11"/>
  <c r="E199" i="11"/>
  <c r="D199" i="11"/>
  <c r="C199" i="11"/>
  <c r="B199" i="11"/>
  <c r="A199" i="11"/>
  <c r="G198" i="11"/>
  <c r="F198" i="11"/>
  <c r="E198" i="11"/>
  <c r="D198" i="11"/>
  <c r="C198" i="11"/>
  <c r="B198" i="11"/>
  <c r="A198" i="11"/>
  <c r="G197" i="11"/>
  <c r="F197" i="11"/>
  <c r="E197" i="11"/>
  <c r="D197" i="11"/>
  <c r="C197" i="11"/>
  <c r="B197" i="11"/>
  <c r="A197" i="11"/>
  <c r="G196" i="11"/>
  <c r="F196" i="11"/>
  <c r="E196" i="11"/>
  <c r="D196" i="11"/>
  <c r="C196" i="11"/>
  <c r="B196" i="11"/>
  <c r="A196" i="11"/>
  <c r="G195" i="11"/>
  <c r="F195" i="11"/>
  <c r="E195" i="11"/>
  <c r="D195" i="11"/>
  <c r="C195" i="11"/>
  <c r="B195" i="11"/>
  <c r="A195" i="11"/>
  <c r="G194" i="11"/>
  <c r="F194" i="11"/>
  <c r="E194" i="11"/>
  <c r="D194" i="11"/>
  <c r="C194" i="11"/>
  <c r="B194" i="11"/>
  <c r="A194" i="11"/>
  <c r="G193" i="11"/>
  <c r="F193" i="11"/>
  <c r="E193" i="11"/>
  <c r="D193" i="11"/>
  <c r="C193" i="11"/>
  <c r="B193" i="11"/>
  <c r="A193" i="11"/>
  <c r="G192" i="11"/>
  <c r="F192" i="11"/>
  <c r="E192" i="11"/>
  <c r="D192" i="11"/>
  <c r="C192" i="11"/>
  <c r="B192" i="11"/>
  <c r="A192" i="11"/>
  <c r="G191" i="11"/>
  <c r="F191" i="11"/>
  <c r="E191" i="11"/>
  <c r="D191" i="11"/>
  <c r="C191" i="11"/>
  <c r="B191" i="11"/>
  <c r="A191" i="11"/>
  <c r="G190" i="11"/>
  <c r="F190" i="11"/>
  <c r="E190" i="11"/>
  <c r="D190" i="11"/>
  <c r="C190" i="11"/>
  <c r="B190" i="11"/>
  <c r="A190" i="11"/>
  <c r="G189" i="11"/>
  <c r="F189" i="11"/>
  <c r="E189" i="11"/>
  <c r="D189" i="11"/>
  <c r="C189" i="11"/>
  <c r="B189" i="11"/>
  <c r="A189" i="11"/>
  <c r="G188" i="11"/>
  <c r="F188" i="11"/>
  <c r="E188" i="11"/>
  <c r="D188" i="11"/>
  <c r="C188" i="11"/>
  <c r="B188" i="11"/>
  <c r="A188" i="11"/>
  <c r="G187" i="11"/>
  <c r="F187" i="11"/>
  <c r="E187" i="11"/>
  <c r="D187" i="11"/>
  <c r="C187" i="11"/>
  <c r="B187" i="11"/>
  <c r="A187" i="11"/>
  <c r="G186" i="11"/>
  <c r="F186" i="11"/>
  <c r="E186" i="11"/>
  <c r="D186" i="11"/>
  <c r="C186" i="11"/>
  <c r="B186" i="11"/>
  <c r="A186" i="11"/>
  <c r="G185" i="11"/>
  <c r="F185" i="11"/>
  <c r="E185" i="11"/>
  <c r="D185" i="11"/>
  <c r="C185" i="11"/>
  <c r="B185" i="11"/>
  <c r="A185" i="11"/>
  <c r="G184" i="11"/>
  <c r="F184" i="11"/>
  <c r="E184" i="11"/>
  <c r="D184" i="11"/>
  <c r="C184" i="11"/>
  <c r="B184" i="11"/>
  <c r="A184" i="11"/>
  <c r="G183" i="11"/>
  <c r="F183" i="11"/>
  <c r="E183" i="11"/>
  <c r="D183" i="11"/>
  <c r="C183" i="11"/>
  <c r="B183" i="11"/>
  <c r="A183" i="11"/>
  <c r="G182" i="11"/>
  <c r="F182" i="11"/>
  <c r="E182" i="11"/>
  <c r="D182" i="11"/>
  <c r="C182" i="11"/>
  <c r="B182" i="11"/>
  <c r="A182" i="11"/>
  <c r="G181" i="11"/>
  <c r="F181" i="11"/>
  <c r="E181" i="11"/>
  <c r="D181" i="11"/>
  <c r="C181" i="11"/>
  <c r="B181" i="11"/>
  <c r="A181" i="11"/>
  <c r="G180" i="11"/>
  <c r="F180" i="11"/>
  <c r="E180" i="11"/>
  <c r="D180" i="11"/>
  <c r="C180" i="11"/>
  <c r="B180" i="11"/>
  <c r="A180" i="11"/>
  <c r="G179" i="11"/>
  <c r="F179" i="11"/>
  <c r="E179" i="11"/>
  <c r="D179" i="11"/>
  <c r="C179" i="11"/>
  <c r="B179" i="11"/>
  <c r="A179" i="11"/>
  <c r="G178" i="11"/>
  <c r="F178" i="11"/>
  <c r="E178" i="11"/>
  <c r="D178" i="11"/>
  <c r="C178" i="11"/>
  <c r="B178" i="11"/>
  <c r="A178" i="11"/>
  <c r="G177" i="11"/>
  <c r="F177" i="11"/>
  <c r="E177" i="11"/>
  <c r="D177" i="11"/>
  <c r="C177" i="11"/>
  <c r="B177" i="11"/>
  <c r="A177" i="11"/>
  <c r="G176" i="11"/>
  <c r="F176" i="11"/>
  <c r="E176" i="11"/>
  <c r="D176" i="11"/>
  <c r="C176" i="11"/>
  <c r="B176" i="11"/>
  <c r="A176" i="11"/>
  <c r="G175" i="11"/>
  <c r="F175" i="11"/>
  <c r="E175" i="11"/>
  <c r="D175" i="11"/>
  <c r="C175" i="11"/>
  <c r="B175" i="11"/>
  <c r="A175" i="11"/>
  <c r="G174" i="11"/>
  <c r="F174" i="11"/>
  <c r="E174" i="11"/>
  <c r="D174" i="11"/>
  <c r="C174" i="11"/>
  <c r="B174" i="11"/>
  <c r="A174" i="11"/>
  <c r="G173" i="11"/>
  <c r="F173" i="11"/>
  <c r="E173" i="11"/>
  <c r="D173" i="11"/>
  <c r="C173" i="11"/>
  <c r="B173" i="11"/>
  <c r="A173" i="11"/>
  <c r="G172" i="11"/>
  <c r="F172" i="11"/>
  <c r="E172" i="11"/>
  <c r="D172" i="11"/>
  <c r="C172" i="11"/>
  <c r="B172" i="11"/>
  <c r="A172" i="11"/>
  <c r="G171" i="11"/>
  <c r="F171" i="11"/>
  <c r="E171" i="11"/>
  <c r="D171" i="11"/>
  <c r="C171" i="11"/>
  <c r="B171" i="11"/>
  <c r="A171" i="11"/>
  <c r="G170" i="11"/>
  <c r="F170" i="11"/>
  <c r="E170" i="11"/>
  <c r="D170" i="11"/>
  <c r="C170" i="11"/>
  <c r="B170" i="11"/>
  <c r="A170" i="11"/>
  <c r="G169" i="11"/>
  <c r="F169" i="11"/>
  <c r="E169" i="11"/>
  <c r="D169" i="11"/>
  <c r="C169" i="11"/>
  <c r="B169" i="11"/>
  <c r="A169" i="11"/>
  <c r="G168" i="11"/>
  <c r="F168" i="11"/>
  <c r="E168" i="11"/>
  <c r="D168" i="11"/>
  <c r="C168" i="11"/>
  <c r="B168" i="11"/>
  <c r="A168" i="11"/>
  <c r="G167" i="11"/>
  <c r="F167" i="11"/>
  <c r="E167" i="11"/>
  <c r="D167" i="11"/>
  <c r="C167" i="11"/>
  <c r="B167" i="11"/>
  <c r="A167" i="11"/>
  <c r="G166" i="11"/>
  <c r="F166" i="11"/>
  <c r="E166" i="11"/>
  <c r="D166" i="11"/>
  <c r="C166" i="11"/>
  <c r="B166" i="11"/>
  <c r="A166" i="11"/>
  <c r="G165" i="11"/>
  <c r="F165" i="11"/>
  <c r="E165" i="11"/>
  <c r="D165" i="11"/>
  <c r="C165" i="11"/>
  <c r="B165" i="11"/>
  <c r="A165" i="11"/>
  <c r="G164" i="11"/>
  <c r="F164" i="11"/>
  <c r="E164" i="11"/>
  <c r="D164" i="11"/>
  <c r="C164" i="11"/>
  <c r="B164" i="11"/>
  <c r="A164" i="11"/>
  <c r="G163" i="11"/>
  <c r="F163" i="11"/>
  <c r="E163" i="11"/>
  <c r="D163" i="11"/>
  <c r="C163" i="11"/>
  <c r="B163" i="11"/>
  <c r="A163" i="11"/>
  <c r="G162" i="11"/>
  <c r="F162" i="11"/>
  <c r="E162" i="11"/>
  <c r="D162" i="11"/>
  <c r="C162" i="11"/>
  <c r="B162" i="11"/>
  <c r="A162" i="11"/>
  <c r="G161" i="11"/>
  <c r="F161" i="11"/>
  <c r="E161" i="11"/>
  <c r="D161" i="11"/>
  <c r="C161" i="11"/>
  <c r="B161" i="11"/>
  <c r="A161" i="11"/>
  <c r="G160" i="11"/>
  <c r="F160" i="11"/>
  <c r="E160" i="11"/>
  <c r="D160" i="11"/>
  <c r="C160" i="11"/>
  <c r="B160" i="11"/>
  <c r="A160" i="11"/>
  <c r="G159" i="11"/>
  <c r="F159" i="11"/>
  <c r="E159" i="11"/>
  <c r="D159" i="11"/>
  <c r="C159" i="11"/>
  <c r="B159" i="11"/>
  <c r="A159" i="11"/>
  <c r="G158" i="11"/>
  <c r="F158" i="11"/>
  <c r="E158" i="11"/>
  <c r="D158" i="11"/>
  <c r="C158" i="11"/>
  <c r="B158" i="11"/>
  <c r="A158" i="11"/>
  <c r="G157" i="11"/>
  <c r="F157" i="11"/>
  <c r="E157" i="11"/>
  <c r="D157" i="11"/>
  <c r="C157" i="11"/>
  <c r="B157" i="11"/>
  <c r="A157" i="11"/>
  <c r="G156" i="11"/>
  <c r="F156" i="11"/>
  <c r="E156" i="11"/>
  <c r="D156" i="11"/>
  <c r="C156" i="11"/>
  <c r="B156" i="11"/>
  <c r="A156" i="11"/>
  <c r="G155" i="11"/>
  <c r="F155" i="11"/>
  <c r="E155" i="11"/>
  <c r="D155" i="11"/>
  <c r="C155" i="11"/>
  <c r="B155" i="11"/>
  <c r="A155" i="11"/>
  <c r="G154" i="11"/>
  <c r="F154" i="11"/>
  <c r="E154" i="11"/>
  <c r="D154" i="11"/>
  <c r="C154" i="11"/>
  <c r="B154" i="11"/>
  <c r="A154" i="11"/>
  <c r="G153" i="11"/>
  <c r="F153" i="11"/>
  <c r="E153" i="11"/>
  <c r="D153" i="11"/>
  <c r="C153" i="11"/>
  <c r="B153" i="11"/>
  <c r="A153" i="11"/>
  <c r="G152" i="11"/>
  <c r="F152" i="11"/>
  <c r="E152" i="11"/>
  <c r="D152" i="11"/>
  <c r="C152" i="11"/>
  <c r="B152" i="11"/>
  <c r="A152" i="11"/>
  <c r="G151" i="11"/>
  <c r="F151" i="11"/>
  <c r="E151" i="11"/>
  <c r="D151" i="11"/>
  <c r="C151" i="11"/>
  <c r="B151" i="11"/>
  <c r="A151" i="11"/>
  <c r="G150" i="11"/>
  <c r="F150" i="11"/>
  <c r="E150" i="11"/>
  <c r="D150" i="11"/>
  <c r="C150" i="11"/>
  <c r="B150" i="11"/>
  <c r="A150" i="11"/>
  <c r="G149" i="11"/>
  <c r="F149" i="11"/>
  <c r="E149" i="11"/>
  <c r="D149" i="11"/>
  <c r="C149" i="11"/>
  <c r="B149" i="11"/>
  <c r="A149" i="11"/>
  <c r="G148" i="11"/>
  <c r="F148" i="11"/>
  <c r="E148" i="11"/>
  <c r="D148" i="11"/>
  <c r="C148" i="11"/>
  <c r="B148" i="11"/>
  <c r="A148" i="11"/>
  <c r="G147" i="11"/>
  <c r="F147" i="11"/>
  <c r="E147" i="11"/>
  <c r="D147" i="11"/>
  <c r="C147" i="11"/>
  <c r="B147" i="11"/>
  <c r="A147" i="11"/>
  <c r="G146" i="11"/>
  <c r="F146" i="11"/>
  <c r="E146" i="11"/>
  <c r="D146" i="11"/>
  <c r="C146" i="11"/>
  <c r="B146" i="11"/>
  <c r="A146" i="11"/>
  <c r="G145" i="11"/>
  <c r="F145" i="11"/>
  <c r="E145" i="11"/>
  <c r="D145" i="11"/>
  <c r="C145" i="11"/>
  <c r="B145" i="11"/>
  <c r="A145" i="11"/>
  <c r="G144" i="11"/>
  <c r="F144" i="11"/>
  <c r="E144" i="11"/>
  <c r="D144" i="11"/>
  <c r="C144" i="11"/>
  <c r="B144" i="11"/>
  <c r="A144" i="11"/>
  <c r="G143" i="11"/>
  <c r="F143" i="11"/>
  <c r="E143" i="11"/>
  <c r="D143" i="11"/>
  <c r="C143" i="11"/>
  <c r="B143" i="11"/>
  <c r="A143" i="11"/>
  <c r="G142" i="11"/>
  <c r="F142" i="11"/>
  <c r="E142" i="11"/>
  <c r="D142" i="11"/>
  <c r="C142" i="11"/>
  <c r="B142" i="11"/>
  <c r="A142" i="11"/>
  <c r="G141" i="11"/>
  <c r="F141" i="11"/>
  <c r="E141" i="11"/>
  <c r="D141" i="11"/>
  <c r="C141" i="11"/>
  <c r="B141" i="11"/>
  <c r="A141" i="11"/>
  <c r="G140" i="11"/>
  <c r="F140" i="11"/>
  <c r="E140" i="11"/>
  <c r="D140" i="11"/>
  <c r="C140" i="11"/>
  <c r="B140" i="11"/>
  <c r="A140" i="11"/>
  <c r="G139" i="11"/>
  <c r="F139" i="11"/>
  <c r="E139" i="11"/>
  <c r="D139" i="11"/>
  <c r="C139" i="11"/>
  <c r="B139" i="11"/>
  <c r="A139" i="11"/>
  <c r="G138" i="11"/>
  <c r="F138" i="11"/>
  <c r="E138" i="11"/>
  <c r="D138" i="11"/>
  <c r="C138" i="11"/>
  <c r="B138" i="11"/>
  <c r="A138" i="11"/>
  <c r="G137" i="11"/>
  <c r="F137" i="11"/>
  <c r="E137" i="11"/>
  <c r="D137" i="11"/>
  <c r="C137" i="11"/>
  <c r="B137" i="11"/>
  <c r="A137" i="11"/>
  <c r="G136" i="11"/>
  <c r="F136" i="11"/>
  <c r="E136" i="11"/>
  <c r="D136" i="11"/>
  <c r="C136" i="11"/>
  <c r="B136" i="11"/>
  <c r="A136" i="11"/>
  <c r="G135" i="11"/>
  <c r="F135" i="11"/>
  <c r="E135" i="11"/>
  <c r="D135" i="11"/>
  <c r="C135" i="11"/>
  <c r="B135" i="11"/>
  <c r="A135" i="11"/>
  <c r="G134" i="11"/>
  <c r="F134" i="11"/>
  <c r="E134" i="11"/>
  <c r="D134" i="11"/>
  <c r="C134" i="11"/>
  <c r="B134" i="11"/>
  <c r="A134" i="11"/>
  <c r="G133" i="11"/>
  <c r="F133" i="11"/>
  <c r="E133" i="11"/>
  <c r="D133" i="11"/>
  <c r="C133" i="11"/>
  <c r="B133" i="11"/>
  <c r="A133" i="11"/>
  <c r="G132" i="11"/>
  <c r="F132" i="11"/>
  <c r="E132" i="11"/>
  <c r="D132" i="11"/>
  <c r="C132" i="11"/>
  <c r="B132" i="11"/>
  <c r="A132" i="11"/>
  <c r="G131" i="11"/>
  <c r="F131" i="11"/>
  <c r="E131" i="11"/>
  <c r="D131" i="11"/>
  <c r="C131" i="11"/>
  <c r="B131" i="11"/>
  <c r="A131" i="11"/>
  <c r="G130" i="11"/>
  <c r="F130" i="11"/>
  <c r="E130" i="11"/>
  <c r="D130" i="11"/>
  <c r="C130" i="11"/>
  <c r="B130" i="11"/>
  <c r="A130" i="11"/>
  <c r="G129" i="11"/>
  <c r="F129" i="11"/>
  <c r="E129" i="11"/>
  <c r="D129" i="11"/>
  <c r="C129" i="11"/>
  <c r="B129" i="11"/>
  <c r="A129" i="11"/>
  <c r="G128" i="11"/>
  <c r="F128" i="11"/>
  <c r="E128" i="11"/>
  <c r="D128" i="11"/>
  <c r="C128" i="11"/>
  <c r="B128" i="11"/>
  <c r="A128" i="11"/>
  <c r="G127" i="11"/>
  <c r="F127" i="11"/>
  <c r="E127" i="11"/>
  <c r="D127" i="11"/>
  <c r="C127" i="11"/>
  <c r="B127" i="11"/>
  <c r="A127" i="11"/>
  <c r="G126" i="11"/>
  <c r="F126" i="11"/>
  <c r="E126" i="11"/>
  <c r="D126" i="11"/>
  <c r="C126" i="11"/>
  <c r="B126" i="11"/>
  <c r="A126" i="11"/>
  <c r="G125" i="11"/>
  <c r="F125" i="11"/>
  <c r="E125" i="11"/>
  <c r="D125" i="11"/>
  <c r="C125" i="11"/>
  <c r="B125" i="11"/>
  <c r="A125" i="11"/>
  <c r="G124" i="11"/>
  <c r="F124" i="11"/>
  <c r="E124" i="11"/>
  <c r="D124" i="11"/>
  <c r="C124" i="11"/>
  <c r="B124" i="11"/>
  <c r="A124" i="11"/>
  <c r="G123" i="11"/>
  <c r="F123" i="11"/>
  <c r="E123" i="11"/>
  <c r="D123" i="11"/>
  <c r="C123" i="11"/>
  <c r="B123" i="11"/>
  <c r="A123" i="11"/>
  <c r="G122" i="11"/>
  <c r="F122" i="11"/>
  <c r="E122" i="11"/>
  <c r="D122" i="11"/>
  <c r="C122" i="11"/>
  <c r="B122" i="11"/>
  <c r="A122" i="11"/>
  <c r="G121" i="11"/>
  <c r="F121" i="11"/>
  <c r="E121" i="11"/>
  <c r="D121" i="11"/>
  <c r="C121" i="11"/>
  <c r="B121" i="11"/>
  <c r="A121" i="11"/>
  <c r="G120" i="11"/>
  <c r="F120" i="11"/>
  <c r="E120" i="11"/>
  <c r="D120" i="11"/>
  <c r="C120" i="11"/>
  <c r="B120" i="11"/>
  <c r="A120" i="11"/>
  <c r="G119" i="11"/>
  <c r="F119" i="11"/>
  <c r="E119" i="11"/>
  <c r="D119" i="11"/>
  <c r="C119" i="11"/>
  <c r="B119" i="11"/>
  <c r="A119" i="11"/>
  <c r="G118" i="11"/>
  <c r="F118" i="11"/>
  <c r="E118" i="11"/>
  <c r="D118" i="11"/>
  <c r="C118" i="11"/>
  <c r="B118" i="11"/>
  <c r="A118" i="11"/>
  <c r="G117" i="11"/>
  <c r="F117" i="11"/>
  <c r="E117" i="11"/>
  <c r="D117" i="11"/>
  <c r="C117" i="11"/>
  <c r="B117" i="11"/>
  <c r="A117" i="11"/>
  <c r="G116" i="11"/>
  <c r="F116" i="11"/>
  <c r="E116" i="11"/>
  <c r="D116" i="11"/>
  <c r="C116" i="11"/>
  <c r="B116" i="11"/>
  <c r="A116" i="11"/>
  <c r="G115" i="11"/>
  <c r="F115" i="11"/>
  <c r="E115" i="11"/>
  <c r="D115" i="11"/>
  <c r="C115" i="11"/>
  <c r="B115" i="11"/>
  <c r="A115" i="11"/>
  <c r="G114" i="11"/>
  <c r="F114" i="11"/>
  <c r="E114" i="11"/>
  <c r="D114" i="11"/>
  <c r="C114" i="11"/>
  <c r="B114" i="11"/>
  <c r="A114" i="11"/>
  <c r="G113" i="11"/>
  <c r="F113" i="11"/>
  <c r="E113" i="11"/>
  <c r="D113" i="11"/>
  <c r="C113" i="11"/>
  <c r="B113" i="11"/>
  <c r="A113" i="11"/>
  <c r="G112" i="11"/>
  <c r="F112" i="11"/>
  <c r="E112" i="11"/>
  <c r="D112" i="11"/>
  <c r="C112" i="11"/>
  <c r="B112" i="11"/>
  <c r="A112" i="11"/>
  <c r="G111" i="11"/>
  <c r="F111" i="11"/>
  <c r="E111" i="11"/>
  <c r="D111" i="11"/>
  <c r="C111" i="11"/>
  <c r="B111" i="11"/>
  <c r="A111" i="11"/>
  <c r="G110" i="11"/>
  <c r="F110" i="11"/>
  <c r="E110" i="11"/>
  <c r="D110" i="11"/>
  <c r="C110" i="11"/>
  <c r="B110" i="11"/>
  <c r="A110" i="11"/>
  <c r="G109" i="11"/>
  <c r="F109" i="11"/>
  <c r="E109" i="11"/>
  <c r="D109" i="11"/>
  <c r="C109" i="11"/>
  <c r="B109" i="11"/>
  <c r="A109" i="11"/>
  <c r="G108" i="11"/>
  <c r="F108" i="11"/>
  <c r="E108" i="11"/>
  <c r="D108" i="11"/>
  <c r="C108" i="11"/>
  <c r="B108" i="11"/>
  <c r="A108" i="11"/>
  <c r="G107" i="11"/>
  <c r="F107" i="11"/>
  <c r="E107" i="11"/>
  <c r="D107" i="11"/>
  <c r="C107" i="11"/>
  <c r="B107" i="11"/>
  <c r="A107" i="11"/>
  <c r="G106" i="11"/>
  <c r="F106" i="11"/>
  <c r="E106" i="11"/>
  <c r="D106" i="11"/>
  <c r="C106" i="11"/>
  <c r="B106" i="11"/>
  <c r="A106" i="11"/>
  <c r="G105" i="11"/>
  <c r="F105" i="11"/>
  <c r="E105" i="11"/>
  <c r="D105" i="11"/>
  <c r="C105" i="11"/>
  <c r="B105" i="11"/>
  <c r="A105" i="11"/>
  <c r="G104" i="11"/>
  <c r="F104" i="11"/>
  <c r="E104" i="11"/>
  <c r="D104" i="11"/>
  <c r="C104" i="11"/>
  <c r="B104" i="11"/>
  <c r="A104" i="11"/>
  <c r="G103" i="11"/>
  <c r="F103" i="11"/>
  <c r="E103" i="11"/>
  <c r="D103" i="11"/>
  <c r="C103" i="11"/>
  <c r="B103" i="11"/>
  <c r="A103" i="11"/>
  <c r="G102" i="11"/>
  <c r="F102" i="11"/>
  <c r="E102" i="11"/>
  <c r="D102" i="11"/>
  <c r="C102" i="11"/>
  <c r="B102" i="11"/>
  <c r="A102" i="11"/>
  <c r="G101" i="11"/>
  <c r="F101" i="11"/>
  <c r="E101" i="11"/>
  <c r="D101" i="11"/>
  <c r="C101" i="11"/>
  <c r="B101" i="11"/>
  <c r="A101" i="11"/>
  <c r="G100" i="11"/>
  <c r="F100" i="11"/>
  <c r="E100" i="11"/>
  <c r="D100" i="11"/>
  <c r="C100" i="11"/>
  <c r="B100" i="11"/>
  <c r="A100" i="11"/>
  <c r="G99" i="11"/>
  <c r="F99" i="11"/>
  <c r="E99" i="11"/>
  <c r="D99" i="11"/>
  <c r="C99" i="11"/>
  <c r="B99" i="11"/>
  <c r="A99" i="11"/>
  <c r="G98" i="11"/>
  <c r="F98" i="11"/>
  <c r="E98" i="11"/>
  <c r="D98" i="11"/>
  <c r="C98" i="11"/>
  <c r="B98" i="11"/>
  <c r="A98" i="11"/>
  <c r="G97" i="11"/>
  <c r="F97" i="11"/>
  <c r="E97" i="11"/>
  <c r="D97" i="11"/>
  <c r="C97" i="11"/>
  <c r="B97" i="11"/>
  <c r="A97" i="11"/>
  <c r="G96" i="11"/>
  <c r="F96" i="11"/>
  <c r="E96" i="11"/>
  <c r="D96" i="11"/>
  <c r="C96" i="11"/>
  <c r="B96" i="11"/>
  <c r="A96" i="11"/>
  <c r="G95" i="11"/>
  <c r="F95" i="11"/>
  <c r="E95" i="11"/>
  <c r="D95" i="11"/>
  <c r="C95" i="11"/>
  <c r="B95" i="11"/>
  <c r="A95" i="11"/>
  <c r="G94" i="11"/>
  <c r="F94" i="11"/>
  <c r="E94" i="11"/>
  <c r="D94" i="11"/>
  <c r="C94" i="11"/>
  <c r="B94" i="11"/>
  <c r="A94" i="11"/>
  <c r="G93" i="11"/>
  <c r="F93" i="11"/>
  <c r="E93" i="11"/>
  <c r="D93" i="11"/>
  <c r="C93" i="11"/>
  <c r="B93" i="11"/>
  <c r="A93" i="11"/>
  <c r="G92" i="11"/>
  <c r="F92" i="11"/>
  <c r="E92" i="11"/>
  <c r="D92" i="11"/>
  <c r="C92" i="11"/>
  <c r="B92" i="11"/>
  <c r="A92" i="11"/>
  <c r="G91" i="11"/>
  <c r="F91" i="11"/>
  <c r="E91" i="11"/>
  <c r="D91" i="11"/>
  <c r="C91" i="11"/>
  <c r="B91" i="11"/>
  <c r="A91" i="11"/>
  <c r="G90" i="11"/>
  <c r="F90" i="11"/>
  <c r="E90" i="11"/>
  <c r="D90" i="11"/>
  <c r="C90" i="11"/>
  <c r="B90" i="11"/>
  <c r="A90" i="11"/>
  <c r="G89" i="11"/>
  <c r="F89" i="11"/>
  <c r="E89" i="11"/>
  <c r="D89" i="11"/>
  <c r="C89" i="11"/>
  <c r="B89" i="11"/>
  <c r="A89" i="11"/>
  <c r="G88" i="11"/>
  <c r="F88" i="11"/>
  <c r="E88" i="11"/>
  <c r="D88" i="11"/>
  <c r="C88" i="11"/>
  <c r="B88" i="11"/>
  <c r="A88" i="11"/>
  <c r="G87" i="11"/>
  <c r="F87" i="11"/>
  <c r="E87" i="11"/>
  <c r="D87" i="11"/>
  <c r="C87" i="11"/>
  <c r="B87" i="11"/>
  <c r="A87" i="11"/>
  <c r="G86" i="11"/>
  <c r="F86" i="11"/>
  <c r="D86" i="11"/>
  <c r="C86" i="11"/>
  <c r="B86" i="11"/>
  <c r="A86" i="11"/>
  <c r="G85" i="11"/>
  <c r="F85" i="11"/>
  <c r="E85" i="11"/>
  <c r="D85" i="11"/>
  <c r="C85" i="11"/>
  <c r="B85" i="11"/>
  <c r="A85" i="11"/>
  <c r="G84" i="11"/>
  <c r="F84" i="11"/>
  <c r="E84" i="11"/>
  <c r="D84" i="11"/>
  <c r="C84" i="11"/>
  <c r="B84" i="11"/>
  <c r="A84" i="11"/>
  <c r="G83" i="11"/>
  <c r="F83" i="11"/>
  <c r="E83" i="11"/>
  <c r="D83" i="11"/>
  <c r="C83" i="11"/>
  <c r="B83" i="11"/>
  <c r="A83" i="11"/>
  <c r="G82" i="11"/>
  <c r="F82" i="11"/>
  <c r="E82" i="11"/>
  <c r="D82" i="11"/>
  <c r="C82" i="11"/>
  <c r="B82" i="11"/>
  <c r="A82" i="11"/>
  <c r="G81" i="11"/>
  <c r="F81" i="11"/>
  <c r="E81" i="11"/>
  <c r="D81" i="11"/>
  <c r="C81" i="11"/>
  <c r="B81" i="11"/>
  <c r="A81" i="11"/>
  <c r="G80" i="11"/>
  <c r="F80" i="11"/>
  <c r="E80" i="11"/>
  <c r="D80" i="11"/>
  <c r="C80" i="11"/>
  <c r="B80" i="11"/>
  <c r="A80" i="11"/>
  <c r="G79" i="11"/>
  <c r="F79" i="11"/>
  <c r="E79" i="11"/>
  <c r="D79" i="11"/>
  <c r="C79" i="11"/>
  <c r="B79" i="11"/>
  <c r="A79" i="11"/>
  <c r="G78" i="11"/>
  <c r="F78" i="11"/>
  <c r="E78" i="11"/>
  <c r="D78" i="11"/>
  <c r="C78" i="11"/>
  <c r="B78" i="11"/>
  <c r="A78" i="11"/>
  <c r="G77" i="11"/>
  <c r="F77" i="11"/>
  <c r="E77" i="11"/>
  <c r="D77" i="11"/>
  <c r="C77" i="11"/>
  <c r="B77" i="11"/>
  <c r="A77" i="11"/>
  <c r="G76" i="11"/>
  <c r="F76" i="11"/>
  <c r="E76" i="11"/>
  <c r="D76" i="11"/>
  <c r="C76" i="11"/>
  <c r="B76" i="11"/>
  <c r="A76" i="11"/>
  <c r="G75" i="11"/>
  <c r="F75" i="11"/>
  <c r="E75" i="11"/>
  <c r="D75" i="11"/>
  <c r="C75" i="11"/>
  <c r="B75" i="11"/>
  <c r="A75" i="11"/>
  <c r="G74" i="11"/>
  <c r="F74" i="11"/>
  <c r="E74" i="11"/>
  <c r="D74" i="11"/>
  <c r="C74" i="11"/>
  <c r="B74" i="11"/>
  <c r="A74" i="11"/>
  <c r="G73" i="11"/>
  <c r="F73" i="11"/>
  <c r="E73" i="11"/>
  <c r="D73" i="11"/>
  <c r="C73" i="11"/>
  <c r="B73" i="11"/>
  <c r="A73" i="11"/>
  <c r="G72" i="11"/>
  <c r="F72" i="11"/>
  <c r="E72" i="11"/>
  <c r="D72" i="11"/>
  <c r="C72" i="11"/>
  <c r="B72" i="11"/>
  <c r="A72" i="11"/>
  <c r="G71" i="11"/>
  <c r="F71" i="11"/>
  <c r="E71" i="11"/>
  <c r="D71" i="11"/>
  <c r="C71" i="11"/>
  <c r="B71" i="11"/>
  <c r="A71" i="11"/>
  <c r="G70" i="11"/>
  <c r="F70" i="11"/>
  <c r="E70" i="11"/>
  <c r="D70" i="11"/>
  <c r="C70" i="11"/>
  <c r="B70" i="11"/>
  <c r="A70" i="11"/>
  <c r="G69" i="11"/>
  <c r="F69" i="11"/>
  <c r="E69" i="11"/>
  <c r="D69" i="11"/>
  <c r="C69" i="11"/>
  <c r="B69" i="11"/>
  <c r="A69" i="11"/>
  <c r="G68" i="11"/>
  <c r="F68" i="11"/>
  <c r="E68" i="11"/>
  <c r="D68" i="11"/>
  <c r="C68" i="11"/>
  <c r="B68" i="11"/>
  <c r="A68" i="11"/>
  <c r="G67" i="11"/>
  <c r="F67" i="11"/>
  <c r="E67" i="11"/>
  <c r="D67" i="11"/>
  <c r="C67" i="11"/>
  <c r="B67" i="11"/>
  <c r="A67" i="11"/>
  <c r="G66" i="11"/>
  <c r="F66" i="11"/>
  <c r="E66" i="11"/>
  <c r="D66" i="11"/>
  <c r="C66" i="11"/>
  <c r="B66" i="11"/>
  <c r="A66" i="11"/>
  <c r="G65" i="11"/>
  <c r="F65" i="11"/>
  <c r="E65" i="11"/>
  <c r="D65" i="11"/>
  <c r="C65" i="11"/>
  <c r="B65" i="11"/>
  <c r="A65" i="11"/>
  <c r="G64" i="11"/>
  <c r="F64" i="11"/>
  <c r="E64" i="11"/>
  <c r="D64" i="11"/>
  <c r="C64" i="11"/>
  <c r="B64" i="11"/>
  <c r="A64" i="11"/>
  <c r="G63" i="11"/>
  <c r="F63" i="11"/>
  <c r="E63" i="11"/>
  <c r="D63" i="11"/>
  <c r="C63" i="11"/>
  <c r="B63" i="11"/>
  <c r="A63" i="11"/>
  <c r="G62" i="11"/>
  <c r="F62" i="11"/>
  <c r="E62" i="11"/>
  <c r="D62" i="11"/>
  <c r="C62" i="11"/>
  <c r="B62" i="11"/>
  <c r="A62" i="11"/>
  <c r="G61" i="11"/>
  <c r="F61" i="11"/>
  <c r="E61" i="11"/>
  <c r="D61" i="11"/>
  <c r="C61" i="11"/>
  <c r="B61" i="11"/>
  <c r="A61" i="11"/>
  <c r="G60" i="11"/>
  <c r="F60" i="11"/>
  <c r="E60" i="11"/>
  <c r="D60" i="11"/>
  <c r="C60" i="11"/>
  <c r="B60" i="11"/>
  <c r="A60" i="11"/>
  <c r="G59" i="11"/>
  <c r="F59" i="11"/>
  <c r="E59" i="11"/>
  <c r="D59" i="11"/>
  <c r="C59" i="11"/>
  <c r="B59" i="11"/>
  <c r="A59" i="11"/>
  <c r="G58" i="11"/>
  <c r="F58" i="11"/>
  <c r="E58" i="11"/>
  <c r="D58" i="11"/>
  <c r="C58" i="11"/>
  <c r="B58" i="11"/>
  <c r="A58" i="11"/>
  <c r="G57" i="11"/>
  <c r="F57" i="11"/>
  <c r="E57" i="11"/>
  <c r="D57" i="11"/>
  <c r="C57" i="11"/>
  <c r="B57" i="11"/>
  <c r="A57" i="11"/>
  <c r="G56" i="11"/>
  <c r="F56" i="11"/>
  <c r="E56" i="11"/>
  <c r="D56" i="11"/>
  <c r="C56" i="11"/>
  <c r="B56" i="11"/>
  <c r="A56" i="11"/>
  <c r="G55" i="11"/>
  <c r="F55" i="11"/>
  <c r="E55" i="11"/>
  <c r="D55" i="11"/>
  <c r="C55" i="11"/>
  <c r="B55" i="11"/>
  <c r="A55" i="11"/>
  <c r="G54" i="11"/>
  <c r="F54" i="11"/>
  <c r="E54" i="11"/>
  <c r="D54" i="11"/>
  <c r="C54" i="11"/>
  <c r="B54" i="11"/>
  <c r="A54" i="11"/>
  <c r="G53" i="11"/>
  <c r="F53" i="11"/>
  <c r="E53" i="11"/>
  <c r="D53" i="11"/>
  <c r="C53" i="11"/>
  <c r="B53" i="11"/>
  <c r="A53" i="11"/>
  <c r="G52" i="11"/>
  <c r="F52" i="11"/>
  <c r="E52" i="11"/>
  <c r="D52" i="11"/>
  <c r="C52" i="11"/>
  <c r="B52" i="11"/>
  <c r="A52" i="11"/>
  <c r="G51" i="11"/>
  <c r="F51" i="11"/>
  <c r="E51" i="11"/>
  <c r="D51" i="11"/>
  <c r="C51" i="11"/>
  <c r="B51" i="11"/>
  <c r="A51" i="11"/>
  <c r="G50" i="11"/>
  <c r="F50" i="11"/>
  <c r="E50" i="11"/>
  <c r="D50" i="11"/>
  <c r="C50" i="11"/>
  <c r="B50" i="11"/>
  <c r="A50" i="11"/>
  <c r="G49" i="11"/>
  <c r="F49" i="11"/>
  <c r="E49" i="11"/>
  <c r="D49" i="11"/>
  <c r="C49" i="11"/>
  <c r="B49" i="11"/>
  <c r="A49" i="11"/>
  <c r="G48" i="11"/>
  <c r="F48" i="11"/>
  <c r="E48" i="11"/>
  <c r="D48" i="11"/>
  <c r="C48" i="11"/>
  <c r="B48" i="11"/>
  <c r="A48" i="11"/>
  <c r="G47" i="11"/>
  <c r="F47" i="11"/>
  <c r="E47" i="11"/>
  <c r="D47" i="11"/>
  <c r="C47" i="11"/>
  <c r="B47" i="11"/>
  <c r="A47" i="11"/>
  <c r="G46" i="11"/>
  <c r="F46" i="11"/>
  <c r="E46" i="11"/>
  <c r="D46" i="11"/>
  <c r="C46" i="11"/>
  <c r="B46" i="11"/>
  <c r="A46" i="11"/>
  <c r="G45" i="11"/>
  <c r="F45" i="11"/>
  <c r="E45" i="11"/>
  <c r="D45" i="11"/>
  <c r="C45" i="11"/>
  <c r="B45" i="11"/>
  <c r="A45" i="11"/>
  <c r="G44" i="11"/>
  <c r="F44" i="11"/>
  <c r="E44" i="11"/>
  <c r="D44" i="11"/>
  <c r="C44" i="11"/>
  <c r="B44" i="11"/>
  <c r="A44" i="11"/>
  <c r="G43" i="11"/>
  <c r="F43" i="11"/>
  <c r="E43" i="11"/>
  <c r="D43" i="11"/>
  <c r="C43" i="11"/>
  <c r="B43" i="11"/>
  <c r="A43" i="11"/>
  <c r="G42" i="11"/>
  <c r="F42" i="11"/>
  <c r="E42" i="11"/>
  <c r="D42" i="11"/>
  <c r="C42" i="11"/>
  <c r="B42" i="11"/>
  <c r="A42" i="11"/>
  <c r="G41" i="11"/>
  <c r="F41" i="11"/>
  <c r="E41" i="11"/>
  <c r="D41" i="11"/>
  <c r="C41" i="11"/>
  <c r="B41" i="11"/>
  <c r="A41" i="11"/>
  <c r="G40" i="11"/>
  <c r="F40" i="11"/>
  <c r="E40" i="11"/>
  <c r="D40" i="11"/>
  <c r="C40" i="11"/>
  <c r="B40" i="11"/>
  <c r="A40" i="11"/>
  <c r="G39" i="11"/>
  <c r="F39" i="11"/>
  <c r="E39" i="11"/>
  <c r="D39" i="11"/>
  <c r="C39" i="11"/>
  <c r="B39" i="11"/>
  <c r="A39" i="11"/>
  <c r="G38" i="11"/>
  <c r="F38" i="11"/>
  <c r="E38" i="11"/>
  <c r="D38" i="11"/>
  <c r="C38" i="11"/>
  <c r="B38" i="11"/>
  <c r="A38" i="11"/>
  <c r="G37" i="11"/>
  <c r="F37" i="11"/>
  <c r="E37" i="11"/>
  <c r="D37" i="11"/>
  <c r="C37" i="11"/>
  <c r="B37" i="11"/>
  <c r="A37" i="11"/>
  <c r="G36" i="11"/>
  <c r="F36" i="11"/>
  <c r="E36" i="11"/>
  <c r="D36" i="11"/>
  <c r="C36" i="11"/>
  <c r="B36" i="11"/>
  <c r="A36" i="11"/>
  <c r="G35" i="11"/>
  <c r="F35" i="11"/>
  <c r="E35" i="11"/>
  <c r="D35" i="11"/>
  <c r="C35" i="11"/>
  <c r="B35" i="11"/>
  <c r="A35" i="11"/>
  <c r="G34" i="11"/>
  <c r="F34" i="11"/>
  <c r="E34" i="11"/>
  <c r="D34" i="11"/>
  <c r="C34" i="11"/>
  <c r="B34" i="11"/>
  <c r="A34" i="11"/>
  <c r="G33" i="11"/>
  <c r="F33" i="11"/>
  <c r="E33" i="11"/>
  <c r="D33" i="11"/>
  <c r="C33" i="11"/>
  <c r="B33" i="11"/>
  <c r="A33" i="11"/>
  <c r="G32" i="11"/>
  <c r="F32" i="11"/>
  <c r="E32" i="11"/>
  <c r="D32" i="11"/>
  <c r="C32" i="11"/>
  <c r="B32" i="11"/>
  <c r="A32" i="11"/>
  <c r="G31" i="11"/>
  <c r="F31" i="11"/>
  <c r="E31" i="11"/>
  <c r="D31" i="11"/>
  <c r="C31" i="11"/>
  <c r="B31" i="11"/>
  <c r="A31" i="11"/>
  <c r="G30" i="11"/>
  <c r="F30" i="11"/>
  <c r="E30" i="11"/>
  <c r="D30" i="11"/>
  <c r="C30" i="11"/>
  <c r="B30" i="11"/>
  <c r="A30" i="11"/>
  <c r="G29" i="11"/>
  <c r="F29" i="11"/>
  <c r="E29" i="11"/>
  <c r="D29" i="11"/>
  <c r="C29" i="11"/>
  <c r="B29" i="11"/>
  <c r="A29" i="11"/>
  <c r="G28" i="11"/>
  <c r="F28" i="11"/>
  <c r="E28" i="11"/>
  <c r="D28" i="11"/>
  <c r="C28" i="11"/>
  <c r="B28" i="11"/>
  <c r="A28" i="11"/>
  <c r="G27" i="11"/>
  <c r="F27" i="11"/>
  <c r="E27" i="11"/>
  <c r="D27" i="11"/>
  <c r="C27" i="11"/>
  <c r="B27" i="11"/>
  <c r="A27" i="11"/>
  <c r="G26" i="11"/>
  <c r="F26" i="11"/>
  <c r="E26" i="11"/>
  <c r="D26" i="11"/>
  <c r="C26" i="11"/>
  <c r="B26" i="11"/>
  <c r="A26" i="11"/>
  <c r="G25" i="11"/>
  <c r="F25" i="11"/>
  <c r="E25" i="11"/>
  <c r="D25" i="11"/>
  <c r="C25" i="11"/>
  <c r="B25" i="11"/>
  <c r="A25" i="11"/>
  <c r="G24" i="11"/>
  <c r="F24" i="11"/>
  <c r="E24" i="11"/>
  <c r="D24" i="11"/>
  <c r="C24" i="11"/>
  <c r="B24" i="11"/>
  <c r="A24" i="11"/>
  <c r="G23" i="11"/>
  <c r="F23" i="11"/>
  <c r="E23" i="11"/>
  <c r="D23" i="11"/>
  <c r="C23" i="11"/>
  <c r="B23" i="11"/>
  <c r="A23" i="11"/>
  <c r="G22" i="11"/>
  <c r="F22" i="11"/>
  <c r="E22" i="11"/>
  <c r="D22" i="11"/>
  <c r="C22" i="11"/>
  <c r="B22" i="11"/>
  <c r="A22" i="11"/>
  <c r="G21" i="11"/>
  <c r="F21" i="11"/>
  <c r="E21" i="11"/>
  <c r="D21" i="11"/>
  <c r="C21" i="11"/>
  <c r="B21" i="11"/>
  <c r="A21" i="11"/>
  <c r="G20" i="11"/>
  <c r="F20" i="11"/>
  <c r="E20" i="11"/>
  <c r="D20" i="11"/>
  <c r="C20" i="11"/>
  <c r="B20" i="11"/>
  <c r="A20" i="11"/>
  <c r="G19" i="11"/>
  <c r="F19" i="11"/>
  <c r="E19" i="11"/>
  <c r="D19" i="11"/>
  <c r="C19" i="11"/>
  <c r="B19" i="11"/>
  <c r="A19" i="11"/>
  <c r="G18" i="11"/>
  <c r="F18" i="11"/>
  <c r="E18" i="11"/>
  <c r="D18" i="11"/>
  <c r="C18" i="11"/>
  <c r="B18" i="11"/>
  <c r="A18" i="11"/>
  <c r="G17" i="11"/>
  <c r="F17" i="11"/>
  <c r="E17" i="11"/>
  <c r="D17" i="11"/>
  <c r="C17" i="11"/>
  <c r="B17" i="11"/>
  <c r="A17" i="11"/>
  <c r="G16" i="11"/>
  <c r="F16" i="11"/>
  <c r="E16" i="11"/>
  <c r="D16" i="11"/>
  <c r="C16" i="11"/>
  <c r="B16" i="11"/>
  <c r="A16" i="11"/>
  <c r="G15" i="11"/>
  <c r="F15" i="11"/>
  <c r="E15" i="11"/>
  <c r="D15" i="11"/>
  <c r="C15" i="11"/>
  <c r="B15" i="11"/>
  <c r="A15" i="11"/>
  <c r="AZ317" i="4" l="1"/>
  <c r="AV11" i="4"/>
  <c r="AU11" i="4"/>
  <c r="AT11" i="4"/>
  <c r="AZ216" i="4"/>
  <c r="AZ215" i="4"/>
  <c r="AZ214" i="4"/>
  <c r="AZ213" i="4"/>
  <c r="AZ212" i="4"/>
  <c r="AZ211" i="4"/>
  <c r="AZ210" i="4"/>
  <c r="AZ209" i="4"/>
  <c r="AZ208" i="4"/>
  <c r="AZ207" i="4"/>
  <c r="AZ206" i="4"/>
  <c r="AZ205" i="4"/>
  <c r="AZ204" i="4"/>
  <c r="AZ203" i="4"/>
  <c r="AZ202" i="4"/>
  <c r="AZ201" i="4"/>
  <c r="AZ200" i="4"/>
  <c r="AZ199" i="4"/>
  <c r="AZ198" i="4"/>
  <c r="AZ197" i="4"/>
  <c r="AZ196" i="4"/>
  <c r="AZ195" i="4"/>
  <c r="AZ194" i="4"/>
  <c r="AZ193" i="4"/>
  <c r="AZ192" i="4"/>
  <c r="AZ191" i="4"/>
  <c r="AZ190" i="4"/>
  <c r="AZ189" i="4"/>
  <c r="AZ188" i="4"/>
  <c r="AZ187" i="4"/>
  <c r="AZ186" i="4"/>
  <c r="AZ185" i="4"/>
  <c r="AZ184" i="4"/>
  <c r="AZ183" i="4"/>
  <c r="AZ182" i="4"/>
  <c r="AZ181" i="4"/>
  <c r="AZ180" i="4"/>
  <c r="AZ179" i="4"/>
  <c r="AZ178" i="4"/>
  <c r="AZ177" i="4"/>
  <c r="AZ176" i="4"/>
  <c r="AZ175" i="4"/>
  <c r="AZ174" i="4"/>
  <c r="AZ173" i="4"/>
  <c r="AZ172" i="4"/>
  <c r="AZ171" i="4"/>
  <c r="AZ170" i="4"/>
  <c r="AZ169" i="4"/>
  <c r="AZ168" i="4"/>
  <c r="AZ167" i="4"/>
  <c r="AZ166" i="4"/>
  <c r="AZ165" i="4"/>
  <c r="AZ164" i="4"/>
  <c r="AZ163" i="4"/>
  <c r="AZ162" i="4"/>
  <c r="AZ161" i="4"/>
  <c r="AZ160" i="4"/>
  <c r="AZ159" i="4"/>
  <c r="AZ158" i="4"/>
  <c r="AZ157" i="4"/>
  <c r="AZ156" i="4"/>
  <c r="AZ155" i="4"/>
  <c r="AZ154" i="4"/>
  <c r="AZ153" i="4"/>
  <c r="AZ152" i="4"/>
  <c r="AZ151" i="4"/>
  <c r="AZ150" i="4"/>
  <c r="AZ149" i="4"/>
  <c r="AZ148" i="4"/>
  <c r="AZ147" i="4"/>
  <c r="AZ146" i="4"/>
  <c r="AZ145" i="4"/>
  <c r="AZ144" i="4"/>
  <c r="AZ143" i="4"/>
  <c r="AZ142" i="4"/>
  <c r="AZ141" i="4"/>
  <c r="AZ140" i="4"/>
  <c r="AZ139" i="4"/>
  <c r="AZ138" i="4"/>
  <c r="AZ137" i="4"/>
  <c r="AZ136" i="4"/>
  <c r="AZ135" i="4"/>
  <c r="AZ134" i="4"/>
  <c r="AZ133" i="4"/>
  <c r="AZ132" i="4"/>
  <c r="AZ131" i="4"/>
  <c r="AZ130" i="4"/>
  <c r="AZ129" i="4"/>
  <c r="AZ128" i="4"/>
  <c r="AZ127" i="4"/>
  <c r="AZ126" i="4"/>
  <c r="AZ125" i="4"/>
  <c r="AZ124" i="4"/>
  <c r="AZ123" i="4"/>
  <c r="AZ122" i="4"/>
  <c r="AZ121" i="4"/>
  <c r="AZ120" i="4"/>
  <c r="AZ119" i="4"/>
  <c r="AZ118" i="4"/>
  <c r="AZ117" i="4"/>
  <c r="AZ116" i="4"/>
  <c r="AZ115" i="4"/>
  <c r="AZ114" i="4"/>
  <c r="AZ113" i="4"/>
  <c r="AZ112" i="4"/>
  <c r="AZ111" i="4"/>
  <c r="AZ110" i="4"/>
  <c r="AZ109" i="4"/>
  <c r="AZ108" i="4"/>
  <c r="AZ107" i="4"/>
  <c r="AZ106" i="4"/>
  <c r="AZ105" i="4"/>
  <c r="AZ104" i="4"/>
  <c r="AZ103" i="4"/>
  <c r="AZ102" i="4"/>
  <c r="AZ101" i="4"/>
  <c r="AZ100" i="4"/>
  <c r="AZ99" i="4"/>
  <c r="AZ98" i="4"/>
  <c r="AZ97" i="4"/>
  <c r="AZ96" i="4"/>
  <c r="AZ95" i="4"/>
  <c r="AZ94" i="4"/>
  <c r="AZ93" i="4"/>
  <c r="AZ92" i="4"/>
  <c r="AZ91" i="4"/>
  <c r="AZ90" i="4"/>
  <c r="AZ89" i="4"/>
  <c r="AZ88" i="4"/>
  <c r="AZ87" i="4"/>
  <c r="AZ86" i="4"/>
  <c r="AZ85" i="4"/>
  <c r="AZ84" i="4"/>
  <c r="AZ83" i="4"/>
  <c r="AZ82" i="4"/>
  <c r="AZ81" i="4"/>
  <c r="AZ80" i="4"/>
  <c r="AZ79" i="4"/>
  <c r="AZ78" i="4"/>
  <c r="AZ77" i="4"/>
  <c r="AZ76" i="4"/>
  <c r="AZ75" i="4"/>
  <c r="AZ74" i="4"/>
  <c r="AZ73" i="4"/>
  <c r="AZ72" i="4"/>
  <c r="AZ71" i="4"/>
  <c r="AZ70" i="4"/>
  <c r="AZ69" i="4"/>
  <c r="AZ68" i="4"/>
  <c r="AZ67" i="4"/>
  <c r="AZ66" i="4"/>
  <c r="AZ65" i="4"/>
  <c r="AZ64" i="4"/>
  <c r="AZ63" i="4"/>
  <c r="AZ62" i="4"/>
  <c r="AZ61" i="4"/>
  <c r="AZ60" i="4"/>
  <c r="AZ59" i="4"/>
  <c r="AZ58" i="4"/>
  <c r="AZ57" i="4"/>
  <c r="AZ56" i="4"/>
  <c r="AZ55" i="4"/>
  <c r="AZ54" i="4"/>
  <c r="AZ53" i="4"/>
  <c r="AZ52" i="4"/>
  <c r="AZ51" i="4"/>
  <c r="AZ50" i="4"/>
  <c r="AZ49" i="4"/>
  <c r="AZ48" i="4"/>
  <c r="AZ47" i="4"/>
  <c r="AZ46" i="4"/>
  <c r="AZ45" i="4"/>
  <c r="AZ44" i="4"/>
  <c r="AZ43" i="4"/>
  <c r="AZ42" i="4"/>
  <c r="AZ41" i="4"/>
  <c r="AZ40" i="4"/>
  <c r="AZ39" i="4"/>
  <c r="AZ38" i="4"/>
  <c r="AZ37" i="4"/>
  <c r="AZ36" i="4"/>
  <c r="AZ35" i="4"/>
  <c r="AZ34" i="4"/>
  <c r="AZ33" i="4"/>
  <c r="AZ32" i="4"/>
  <c r="AZ31" i="4"/>
  <c r="AZ30" i="4"/>
  <c r="AZ29" i="4"/>
  <c r="AZ28" i="4"/>
  <c r="AZ27" i="4"/>
  <c r="AZ26" i="4"/>
  <c r="AZ25" i="4"/>
  <c r="AZ24" i="4"/>
  <c r="AZ23" i="4"/>
  <c r="AZ22" i="4"/>
  <c r="AZ21" i="4"/>
  <c r="AZ20" i="4"/>
  <c r="AZ19" i="4"/>
  <c r="AZ18" i="4"/>
  <c r="E3" i="10" l="1"/>
  <c r="E4" i="10"/>
  <c r="E5" i="10"/>
  <c r="F60" i="10" l="1"/>
  <c r="B6" i="10"/>
  <c r="A10" i="10" s="1"/>
  <c r="B5" i="10"/>
  <c r="B4" i="10"/>
  <c r="B3" i="10"/>
  <c r="B6" i="9"/>
  <c r="B7" i="9" s="1"/>
  <c r="A10" i="9" s="1"/>
  <c r="B5" i="9"/>
  <c r="B4" i="9"/>
  <c r="B3" i="9"/>
  <c r="E61" i="10"/>
  <c r="D61" i="10"/>
  <c r="C61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E61" i="9"/>
  <c r="D61" i="9"/>
  <c r="C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61" i="9" l="1"/>
  <c r="E7" i="9" s="1"/>
  <c r="F59" i="10"/>
  <c r="F61" i="10" s="1"/>
  <c r="E7" i="10" s="1"/>
  <c r="C17" i="3" l="1"/>
  <c r="C1" i="2" l="1"/>
  <c r="W15" i="4" l="1"/>
  <c r="K16" i="4" s="1"/>
  <c r="H16" i="4"/>
  <c r="L16" i="4" l="1"/>
  <c r="M16" i="4"/>
  <c r="N16" i="4"/>
  <c r="P16" i="4"/>
  <c r="R16" i="4"/>
  <c r="S16" i="4"/>
  <c r="O16" i="4"/>
  <c r="T16" i="4"/>
  <c r="M11" i="2"/>
  <c r="M10" i="2"/>
  <c r="D11" i="3" s="1"/>
  <c r="M38" i="1"/>
  <c r="K17" i="3" s="1"/>
  <c r="D17" i="3" l="1"/>
  <c r="A114" i="6" l="1"/>
  <c r="B114" i="6"/>
  <c r="C114" i="6"/>
  <c r="D114" i="6"/>
  <c r="E114" i="6"/>
  <c r="F114" i="6"/>
  <c r="G114" i="6"/>
  <c r="A115" i="6"/>
  <c r="B115" i="6"/>
  <c r="C115" i="6"/>
  <c r="D115" i="6"/>
  <c r="E115" i="6"/>
  <c r="F115" i="6"/>
  <c r="G115" i="6"/>
  <c r="A116" i="6"/>
  <c r="B116" i="6"/>
  <c r="C116" i="6"/>
  <c r="D116" i="6"/>
  <c r="E116" i="6"/>
  <c r="F116" i="6"/>
  <c r="G116" i="6"/>
  <c r="A117" i="6"/>
  <c r="B117" i="6"/>
  <c r="C117" i="6"/>
  <c r="D117" i="6"/>
  <c r="E117" i="6"/>
  <c r="F117" i="6"/>
  <c r="G117" i="6"/>
  <c r="A118" i="6"/>
  <c r="B118" i="6"/>
  <c r="C118" i="6"/>
  <c r="D118" i="6"/>
  <c r="E118" i="6"/>
  <c r="F118" i="6"/>
  <c r="G118" i="6"/>
  <c r="A119" i="6"/>
  <c r="B119" i="6"/>
  <c r="C119" i="6"/>
  <c r="D119" i="6"/>
  <c r="E119" i="6"/>
  <c r="F119" i="6"/>
  <c r="G119" i="6"/>
  <c r="A120" i="6"/>
  <c r="B120" i="6"/>
  <c r="C120" i="6"/>
  <c r="D120" i="6"/>
  <c r="E120" i="6"/>
  <c r="F120" i="6"/>
  <c r="G120" i="6"/>
  <c r="A121" i="6"/>
  <c r="B121" i="6"/>
  <c r="C121" i="6"/>
  <c r="D121" i="6"/>
  <c r="E121" i="6"/>
  <c r="F121" i="6"/>
  <c r="G121" i="6"/>
  <c r="A122" i="6"/>
  <c r="B122" i="6"/>
  <c r="C122" i="6"/>
  <c r="D122" i="6"/>
  <c r="E122" i="6"/>
  <c r="F122" i="6"/>
  <c r="G122" i="6"/>
  <c r="A123" i="6"/>
  <c r="B123" i="6"/>
  <c r="C123" i="6"/>
  <c r="D123" i="6"/>
  <c r="E123" i="6"/>
  <c r="F123" i="6"/>
  <c r="G123" i="6"/>
  <c r="A124" i="6"/>
  <c r="B124" i="6"/>
  <c r="C124" i="6"/>
  <c r="D124" i="6"/>
  <c r="E124" i="6"/>
  <c r="F124" i="6"/>
  <c r="G124" i="6"/>
  <c r="A125" i="6"/>
  <c r="B125" i="6"/>
  <c r="C125" i="6"/>
  <c r="D125" i="6"/>
  <c r="E125" i="6"/>
  <c r="F125" i="6"/>
  <c r="G125" i="6"/>
  <c r="A126" i="6"/>
  <c r="B126" i="6"/>
  <c r="C126" i="6"/>
  <c r="D126" i="6"/>
  <c r="E126" i="6"/>
  <c r="F126" i="6"/>
  <c r="G126" i="6"/>
  <c r="A127" i="6"/>
  <c r="B127" i="6"/>
  <c r="C127" i="6"/>
  <c r="D127" i="6"/>
  <c r="E127" i="6"/>
  <c r="F127" i="6"/>
  <c r="G127" i="6"/>
  <c r="A128" i="6"/>
  <c r="B128" i="6"/>
  <c r="C128" i="6"/>
  <c r="D128" i="6"/>
  <c r="E128" i="6"/>
  <c r="F128" i="6"/>
  <c r="G128" i="6"/>
  <c r="A129" i="6"/>
  <c r="B129" i="6"/>
  <c r="C129" i="6"/>
  <c r="D129" i="6"/>
  <c r="E129" i="6"/>
  <c r="F129" i="6"/>
  <c r="G129" i="6"/>
  <c r="A130" i="6"/>
  <c r="B130" i="6"/>
  <c r="C130" i="6"/>
  <c r="D130" i="6"/>
  <c r="E130" i="6"/>
  <c r="F130" i="6"/>
  <c r="G130" i="6"/>
  <c r="A131" i="6"/>
  <c r="B131" i="6"/>
  <c r="C131" i="6"/>
  <c r="D131" i="6"/>
  <c r="E131" i="6"/>
  <c r="F131" i="6"/>
  <c r="G131" i="6"/>
  <c r="A132" i="6"/>
  <c r="B132" i="6"/>
  <c r="C132" i="6"/>
  <c r="D132" i="6"/>
  <c r="E132" i="6"/>
  <c r="F132" i="6"/>
  <c r="G132" i="6"/>
  <c r="A133" i="6"/>
  <c r="B133" i="6"/>
  <c r="C133" i="6"/>
  <c r="D133" i="6"/>
  <c r="E133" i="6"/>
  <c r="F133" i="6"/>
  <c r="G133" i="6"/>
  <c r="A134" i="6"/>
  <c r="B134" i="6"/>
  <c r="C134" i="6"/>
  <c r="D134" i="6"/>
  <c r="E134" i="6"/>
  <c r="F134" i="6"/>
  <c r="G134" i="6"/>
  <c r="A135" i="6"/>
  <c r="B135" i="6"/>
  <c r="C135" i="6"/>
  <c r="D135" i="6"/>
  <c r="E135" i="6"/>
  <c r="F135" i="6"/>
  <c r="G135" i="6"/>
  <c r="A136" i="6"/>
  <c r="B136" i="6"/>
  <c r="C136" i="6"/>
  <c r="D136" i="6"/>
  <c r="E136" i="6"/>
  <c r="F136" i="6"/>
  <c r="G136" i="6"/>
  <c r="A137" i="6"/>
  <c r="B137" i="6"/>
  <c r="C137" i="6"/>
  <c r="D137" i="6"/>
  <c r="E137" i="6"/>
  <c r="F137" i="6"/>
  <c r="G137" i="6"/>
  <c r="A138" i="6"/>
  <c r="B138" i="6"/>
  <c r="C138" i="6"/>
  <c r="D138" i="6"/>
  <c r="E138" i="6"/>
  <c r="F138" i="6"/>
  <c r="G138" i="6"/>
  <c r="A139" i="6"/>
  <c r="B139" i="6"/>
  <c r="C139" i="6"/>
  <c r="D139" i="6"/>
  <c r="E139" i="6"/>
  <c r="F139" i="6"/>
  <c r="G139" i="6"/>
  <c r="A140" i="6"/>
  <c r="B140" i="6"/>
  <c r="C140" i="6"/>
  <c r="D140" i="6"/>
  <c r="E140" i="6"/>
  <c r="F140" i="6"/>
  <c r="G140" i="6"/>
  <c r="A141" i="6"/>
  <c r="B141" i="6"/>
  <c r="C141" i="6"/>
  <c r="D141" i="6"/>
  <c r="E141" i="6"/>
  <c r="F141" i="6"/>
  <c r="G141" i="6"/>
  <c r="A142" i="6"/>
  <c r="B142" i="6"/>
  <c r="C142" i="6"/>
  <c r="D142" i="6"/>
  <c r="E142" i="6"/>
  <c r="F142" i="6"/>
  <c r="G142" i="6"/>
  <c r="A143" i="6"/>
  <c r="B143" i="6"/>
  <c r="C143" i="6"/>
  <c r="D143" i="6"/>
  <c r="E143" i="6"/>
  <c r="F143" i="6"/>
  <c r="G143" i="6"/>
  <c r="A144" i="6"/>
  <c r="B144" i="6"/>
  <c r="C144" i="6"/>
  <c r="D144" i="6"/>
  <c r="E144" i="6"/>
  <c r="F144" i="6"/>
  <c r="G144" i="6"/>
  <c r="A145" i="6"/>
  <c r="B145" i="6"/>
  <c r="C145" i="6"/>
  <c r="D145" i="6"/>
  <c r="E145" i="6"/>
  <c r="F145" i="6"/>
  <c r="G145" i="6"/>
  <c r="A146" i="6"/>
  <c r="B146" i="6"/>
  <c r="C146" i="6"/>
  <c r="D146" i="6"/>
  <c r="E146" i="6"/>
  <c r="F146" i="6"/>
  <c r="G146" i="6"/>
  <c r="A147" i="6"/>
  <c r="B147" i="6"/>
  <c r="C147" i="6"/>
  <c r="D147" i="6"/>
  <c r="E147" i="6"/>
  <c r="F147" i="6"/>
  <c r="G147" i="6"/>
  <c r="A148" i="6"/>
  <c r="B148" i="6"/>
  <c r="C148" i="6"/>
  <c r="D148" i="6"/>
  <c r="E148" i="6"/>
  <c r="F148" i="6"/>
  <c r="G148" i="6"/>
  <c r="A149" i="6"/>
  <c r="B149" i="6"/>
  <c r="C149" i="6"/>
  <c r="D149" i="6"/>
  <c r="E149" i="6"/>
  <c r="F149" i="6"/>
  <c r="G149" i="6"/>
  <c r="A150" i="6"/>
  <c r="B150" i="6"/>
  <c r="C150" i="6"/>
  <c r="D150" i="6"/>
  <c r="E150" i="6"/>
  <c r="F150" i="6"/>
  <c r="G150" i="6"/>
  <c r="A151" i="6"/>
  <c r="B151" i="6"/>
  <c r="C151" i="6"/>
  <c r="D151" i="6"/>
  <c r="E151" i="6"/>
  <c r="F151" i="6"/>
  <c r="G151" i="6"/>
  <c r="A152" i="6"/>
  <c r="B152" i="6"/>
  <c r="C152" i="6"/>
  <c r="D152" i="6"/>
  <c r="E152" i="6"/>
  <c r="F152" i="6"/>
  <c r="G152" i="6"/>
  <c r="A153" i="6"/>
  <c r="B153" i="6"/>
  <c r="C153" i="6"/>
  <c r="D153" i="6"/>
  <c r="E153" i="6"/>
  <c r="F153" i="6"/>
  <c r="G153" i="6"/>
  <c r="A154" i="6"/>
  <c r="B154" i="6"/>
  <c r="C154" i="6"/>
  <c r="D154" i="6"/>
  <c r="E154" i="6"/>
  <c r="F154" i="6"/>
  <c r="G154" i="6"/>
  <c r="A155" i="6"/>
  <c r="B155" i="6"/>
  <c r="C155" i="6"/>
  <c r="D155" i="6"/>
  <c r="E155" i="6"/>
  <c r="F155" i="6"/>
  <c r="G155" i="6"/>
  <c r="A156" i="6"/>
  <c r="B156" i="6"/>
  <c r="C156" i="6"/>
  <c r="D156" i="6"/>
  <c r="E156" i="6"/>
  <c r="F156" i="6"/>
  <c r="G156" i="6"/>
  <c r="A157" i="6"/>
  <c r="B157" i="6"/>
  <c r="C157" i="6"/>
  <c r="D157" i="6"/>
  <c r="E157" i="6"/>
  <c r="F157" i="6"/>
  <c r="G157" i="6"/>
  <c r="A158" i="6"/>
  <c r="B158" i="6"/>
  <c r="C158" i="6"/>
  <c r="D158" i="6"/>
  <c r="E158" i="6"/>
  <c r="F158" i="6"/>
  <c r="G158" i="6"/>
  <c r="A159" i="6"/>
  <c r="B159" i="6"/>
  <c r="C159" i="6"/>
  <c r="D159" i="6"/>
  <c r="E159" i="6"/>
  <c r="F159" i="6"/>
  <c r="G159" i="6"/>
  <c r="A160" i="6"/>
  <c r="B160" i="6"/>
  <c r="C160" i="6"/>
  <c r="D160" i="6"/>
  <c r="E160" i="6"/>
  <c r="F160" i="6"/>
  <c r="G160" i="6"/>
  <c r="A161" i="6"/>
  <c r="B161" i="6"/>
  <c r="C161" i="6"/>
  <c r="D161" i="6"/>
  <c r="E161" i="6"/>
  <c r="F161" i="6"/>
  <c r="G161" i="6"/>
  <c r="A162" i="6"/>
  <c r="B162" i="6"/>
  <c r="C162" i="6"/>
  <c r="D162" i="6"/>
  <c r="E162" i="6"/>
  <c r="F162" i="6"/>
  <c r="G162" i="6"/>
  <c r="A163" i="6"/>
  <c r="B163" i="6"/>
  <c r="C163" i="6"/>
  <c r="D163" i="6"/>
  <c r="E163" i="6"/>
  <c r="F163" i="6"/>
  <c r="G163" i="6"/>
  <c r="A164" i="6"/>
  <c r="B164" i="6"/>
  <c r="C164" i="6"/>
  <c r="D164" i="6"/>
  <c r="E164" i="6"/>
  <c r="F164" i="6"/>
  <c r="G164" i="6"/>
  <c r="A165" i="6"/>
  <c r="B165" i="6"/>
  <c r="C165" i="6"/>
  <c r="D165" i="6"/>
  <c r="E165" i="6"/>
  <c r="F165" i="6"/>
  <c r="G165" i="6"/>
  <c r="A166" i="6"/>
  <c r="B166" i="6"/>
  <c r="C166" i="6"/>
  <c r="D166" i="6"/>
  <c r="E166" i="6"/>
  <c r="F166" i="6"/>
  <c r="G166" i="6"/>
  <c r="A167" i="6"/>
  <c r="B167" i="6"/>
  <c r="C167" i="6"/>
  <c r="D167" i="6"/>
  <c r="E167" i="6"/>
  <c r="F167" i="6"/>
  <c r="G167" i="6"/>
  <c r="A168" i="6"/>
  <c r="B168" i="6"/>
  <c r="C168" i="6"/>
  <c r="D168" i="6"/>
  <c r="E168" i="6"/>
  <c r="F168" i="6"/>
  <c r="G168" i="6"/>
  <c r="A169" i="6"/>
  <c r="B169" i="6"/>
  <c r="C169" i="6"/>
  <c r="D169" i="6"/>
  <c r="E169" i="6"/>
  <c r="F169" i="6"/>
  <c r="G169" i="6"/>
  <c r="A170" i="6"/>
  <c r="B170" i="6"/>
  <c r="C170" i="6"/>
  <c r="D170" i="6"/>
  <c r="E170" i="6"/>
  <c r="F170" i="6"/>
  <c r="G170" i="6"/>
  <c r="A171" i="6"/>
  <c r="B171" i="6"/>
  <c r="C171" i="6"/>
  <c r="D171" i="6"/>
  <c r="E171" i="6"/>
  <c r="F171" i="6"/>
  <c r="G171" i="6"/>
  <c r="A172" i="6"/>
  <c r="B172" i="6"/>
  <c r="C172" i="6"/>
  <c r="D172" i="6"/>
  <c r="E172" i="6"/>
  <c r="F172" i="6"/>
  <c r="G172" i="6"/>
  <c r="A173" i="6"/>
  <c r="B173" i="6"/>
  <c r="C173" i="6"/>
  <c r="D173" i="6"/>
  <c r="E173" i="6"/>
  <c r="F173" i="6"/>
  <c r="G173" i="6"/>
  <c r="A174" i="6"/>
  <c r="B174" i="6"/>
  <c r="C174" i="6"/>
  <c r="D174" i="6"/>
  <c r="E174" i="6"/>
  <c r="F174" i="6"/>
  <c r="G174" i="6"/>
  <c r="A175" i="6"/>
  <c r="B175" i="6"/>
  <c r="C175" i="6"/>
  <c r="D175" i="6"/>
  <c r="E175" i="6"/>
  <c r="F175" i="6"/>
  <c r="G175" i="6"/>
  <c r="A176" i="6"/>
  <c r="B176" i="6"/>
  <c r="C176" i="6"/>
  <c r="D176" i="6"/>
  <c r="E176" i="6"/>
  <c r="F176" i="6"/>
  <c r="G176" i="6"/>
  <c r="A177" i="6"/>
  <c r="B177" i="6"/>
  <c r="C177" i="6"/>
  <c r="D177" i="6"/>
  <c r="E177" i="6"/>
  <c r="F177" i="6"/>
  <c r="G177" i="6"/>
  <c r="A178" i="6"/>
  <c r="B178" i="6"/>
  <c r="C178" i="6"/>
  <c r="D178" i="6"/>
  <c r="E178" i="6"/>
  <c r="F178" i="6"/>
  <c r="G178" i="6"/>
  <c r="A179" i="6"/>
  <c r="B179" i="6"/>
  <c r="C179" i="6"/>
  <c r="D179" i="6"/>
  <c r="E179" i="6"/>
  <c r="F179" i="6"/>
  <c r="G179" i="6"/>
  <c r="A180" i="6"/>
  <c r="B180" i="6"/>
  <c r="C180" i="6"/>
  <c r="D180" i="6"/>
  <c r="E180" i="6"/>
  <c r="F180" i="6"/>
  <c r="G180" i="6"/>
  <c r="A181" i="6"/>
  <c r="B181" i="6"/>
  <c r="C181" i="6"/>
  <c r="D181" i="6"/>
  <c r="E181" i="6"/>
  <c r="F181" i="6"/>
  <c r="G181" i="6"/>
  <c r="A182" i="6"/>
  <c r="B182" i="6"/>
  <c r="C182" i="6"/>
  <c r="D182" i="6"/>
  <c r="E182" i="6"/>
  <c r="F182" i="6"/>
  <c r="G182" i="6"/>
  <c r="A183" i="6"/>
  <c r="B183" i="6"/>
  <c r="C183" i="6"/>
  <c r="D183" i="6"/>
  <c r="E183" i="6"/>
  <c r="F183" i="6"/>
  <c r="G183" i="6"/>
  <c r="A184" i="6"/>
  <c r="B184" i="6"/>
  <c r="C184" i="6"/>
  <c r="D184" i="6"/>
  <c r="E184" i="6"/>
  <c r="F184" i="6"/>
  <c r="G184" i="6"/>
  <c r="A185" i="6"/>
  <c r="B185" i="6"/>
  <c r="C185" i="6"/>
  <c r="D185" i="6"/>
  <c r="E185" i="6"/>
  <c r="F185" i="6"/>
  <c r="G185" i="6"/>
  <c r="A186" i="6"/>
  <c r="B186" i="6"/>
  <c r="C186" i="6"/>
  <c r="D186" i="6"/>
  <c r="E186" i="6"/>
  <c r="F186" i="6"/>
  <c r="G186" i="6"/>
  <c r="A187" i="6"/>
  <c r="B187" i="6"/>
  <c r="C187" i="6"/>
  <c r="D187" i="6"/>
  <c r="E187" i="6"/>
  <c r="F187" i="6"/>
  <c r="G187" i="6"/>
  <c r="A188" i="6"/>
  <c r="B188" i="6"/>
  <c r="C188" i="6"/>
  <c r="D188" i="6"/>
  <c r="E188" i="6"/>
  <c r="F188" i="6"/>
  <c r="G188" i="6"/>
  <c r="A189" i="6"/>
  <c r="B189" i="6"/>
  <c r="C189" i="6"/>
  <c r="D189" i="6"/>
  <c r="E189" i="6"/>
  <c r="F189" i="6"/>
  <c r="G189" i="6"/>
  <c r="A190" i="6"/>
  <c r="B190" i="6"/>
  <c r="C190" i="6"/>
  <c r="D190" i="6"/>
  <c r="E190" i="6"/>
  <c r="F190" i="6"/>
  <c r="G190" i="6"/>
  <c r="A191" i="6"/>
  <c r="B191" i="6"/>
  <c r="C191" i="6"/>
  <c r="D191" i="6"/>
  <c r="E191" i="6"/>
  <c r="F191" i="6"/>
  <c r="G191" i="6"/>
  <c r="A192" i="6"/>
  <c r="B192" i="6"/>
  <c r="C192" i="6"/>
  <c r="D192" i="6"/>
  <c r="E192" i="6"/>
  <c r="F192" i="6"/>
  <c r="G192" i="6"/>
  <c r="A193" i="6"/>
  <c r="B193" i="6"/>
  <c r="C193" i="6"/>
  <c r="D193" i="6"/>
  <c r="E193" i="6"/>
  <c r="F193" i="6"/>
  <c r="G193" i="6"/>
  <c r="A194" i="6"/>
  <c r="B194" i="6"/>
  <c r="C194" i="6"/>
  <c r="D194" i="6"/>
  <c r="E194" i="6"/>
  <c r="F194" i="6"/>
  <c r="G194" i="6"/>
  <c r="A195" i="6"/>
  <c r="B195" i="6"/>
  <c r="C195" i="6"/>
  <c r="D195" i="6"/>
  <c r="E195" i="6"/>
  <c r="F195" i="6"/>
  <c r="G195" i="6"/>
  <c r="A196" i="6"/>
  <c r="B196" i="6"/>
  <c r="C196" i="6"/>
  <c r="D196" i="6"/>
  <c r="E196" i="6"/>
  <c r="F196" i="6"/>
  <c r="G196" i="6"/>
  <c r="A197" i="6"/>
  <c r="B197" i="6"/>
  <c r="C197" i="6"/>
  <c r="D197" i="6"/>
  <c r="E197" i="6"/>
  <c r="F197" i="6"/>
  <c r="G197" i="6"/>
  <c r="A198" i="6"/>
  <c r="B198" i="6"/>
  <c r="C198" i="6"/>
  <c r="D198" i="6"/>
  <c r="E198" i="6"/>
  <c r="F198" i="6"/>
  <c r="G198" i="6"/>
  <c r="A199" i="6"/>
  <c r="B199" i="6"/>
  <c r="C199" i="6"/>
  <c r="D199" i="6"/>
  <c r="E199" i="6"/>
  <c r="F199" i="6"/>
  <c r="G199" i="6"/>
  <c r="A200" i="6"/>
  <c r="B200" i="6"/>
  <c r="C200" i="6"/>
  <c r="D200" i="6"/>
  <c r="E200" i="6"/>
  <c r="F200" i="6"/>
  <c r="G200" i="6"/>
  <c r="A201" i="6"/>
  <c r="B201" i="6"/>
  <c r="C201" i="6"/>
  <c r="D201" i="6"/>
  <c r="E201" i="6"/>
  <c r="F201" i="6"/>
  <c r="G201" i="6"/>
  <c r="A202" i="6"/>
  <c r="B202" i="6"/>
  <c r="C202" i="6"/>
  <c r="D202" i="6"/>
  <c r="E202" i="6"/>
  <c r="F202" i="6"/>
  <c r="G202" i="6"/>
  <c r="A203" i="6"/>
  <c r="B203" i="6"/>
  <c r="C203" i="6"/>
  <c r="D203" i="6"/>
  <c r="E203" i="6"/>
  <c r="F203" i="6"/>
  <c r="G203" i="6"/>
  <c r="A204" i="6"/>
  <c r="B204" i="6"/>
  <c r="C204" i="6"/>
  <c r="D204" i="6"/>
  <c r="E204" i="6"/>
  <c r="F204" i="6"/>
  <c r="G204" i="6"/>
  <c r="A205" i="6"/>
  <c r="B205" i="6"/>
  <c r="C205" i="6"/>
  <c r="D205" i="6"/>
  <c r="E205" i="6"/>
  <c r="F205" i="6"/>
  <c r="G205" i="6"/>
  <c r="A206" i="6"/>
  <c r="B206" i="6"/>
  <c r="C206" i="6"/>
  <c r="D206" i="6"/>
  <c r="E206" i="6"/>
  <c r="F206" i="6"/>
  <c r="G206" i="6"/>
  <c r="A207" i="6"/>
  <c r="B207" i="6"/>
  <c r="C207" i="6"/>
  <c r="D207" i="6"/>
  <c r="E207" i="6"/>
  <c r="F207" i="6"/>
  <c r="G207" i="6"/>
  <c r="A208" i="6"/>
  <c r="B208" i="6"/>
  <c r="C208" i="6"/>
  <c r="D208" i="6"/>
  <c r="E208" i="6"/>
  <c r="F208" i="6"/>
  <c r="G208" i="6"/>
  <c r="A209" i="6"/>
  <c r="B209" i="6"/>
  <c r="C209" i="6"/>
  <c r="D209" i="6"/>
  <c r="E209" i="6"/>
  <c r="F209" i="6"/>
  <c r="G209" i="6"/>
  <c r="A210" i="6"/>
  <c r="B210" i="6"/>
  <c r="C210" i="6"/>
  <c r="D210" i="6"/>
  <c r="E210" i="6"/>
  <c r="F210" i="6"/>
  <c r="G210" i="6"/>
  <c r="A211" i="6"/>
  <c r="B211" i="6"/>
  <c r="C211" i="6"/>
  <c r="D211" i="6"/>
  <c r="E211" i="6"/>
  <c r="F211" i="6"/>
  <c r="G211" i="6"/>
  <c r="A212" i="6"/>
  <c r="B212" i="6"/>
  <c r="C212" i="6"/>
  <c r="D212" i="6"/>
  <c r="E212" i="6"/>
  <c r="F212" i="6"/>
  <c r="G212" i="6"/>
  <c r="A213" i="6"/>
  <c r="B213" i="6"/>
  <c r="C213" i="6"/>
  <c r="D213" i="6"/>
  <c r="E213" i="6"/>
  <c r="F213" i="6"/>
  <c r="G213" i="6"/>
  <c r="A114" i="5"/>
  <c r="B114" i="5"/>
  <c r="C114" i="5"/>
  <c r="D114" i="5"/>
  <c r="E114" i="5"/>
  <c r="F114" i="5"/>
  <c r="G114" i="5"/>
  <c r="I114" i="5"/>
  <c r="J114" i="5"/>
  <c r="K114" i="5"/>
  <c r="L114" i="5"/>
  <c r="M114" i="5"/>
  <c r="N114" i="5"/>
  <c r="O114" i="5"/>
  <c r="P114" i="5"/>
  <c r="Q114" i="5"/>
  <c r="A115" i="5"/>
  <c r="B115" i="5"/>
  <c r="C115" i="5"/>
  <c r="D115" i="5"/>
  <c r="E115" i="5"/>
  <c r="F115" i="5"/>
  <c r="G115" i="5"/>
  <c r="I115" i="5"/>
  <c r="J115" i="5"/>
  <c r="K115" i="5"/>
  <c r="L115" i="5"/>
  <c r="M115" i="5"/>
  <c r="N115" i="5"/>
  <c r="O115" i="5"/>
  <c r="P115" i="5"/>
  <c r="Q115" i="5"/>
  <c r="A116" i="5"/>
  <c r="B116" i="5"/>
  <c r="C116" i="5"/>
  <c r="D116" i="5"/>
  <c r="E116" i="5"/>
  <c r="F116" i="5"/>
  <c r="G116" i="5"/>
  <c r="I116" i="5"/>
  <c r="J116" i="5"/>
  <c r="K116" i="5"/>
  <c r="L116" i="5"/>
  <c r="M116" i="5"/>
  <c r="N116" i="5"/>
  <c r="O116" i="5"/>
  <c r="P116" i="5"/>
  <c r="Q116" i="5"/>
  <c r="A117" i="5"/>
  <c r="B117" i="5"/>
  <c r="C117" i="5"/>
  <c r="D117" i="5"/>
  <c r="E117" i="5"/>
  <c r="F117" i="5"/>
  <c r="G117" i="5"/>
  <c r="I117" i="5"/>
  <c r="J117" i="5"/>
  <c r="K117" i="5"/>
  <c r="L117" i="5"/>
  <c r="M117" i="5"/>
  <c r="N117" i="5"/>
  <c r="O117" i="5"/>
  <c r="P117" i="5"/>
  <c r="Q117" i="5"/>
  <c r="A118" i="5"/>
  <c r="B118" i="5"/>
  <c r="C118" i="5"/>
  <c r="D118" i="5"/>
  <c r="E118" i="5"/>
  <c r="F118" i="5"/>
  <c r="G118" i="5"/>
  <c r="I118" i="5"/>
  <c r="J118" i="5"/>
  <c r="K118" i="5"/>
  <c r="L118" i="5"/>
  <c r="M118" i="5"/>
  <c r="N118" i="5"/>
  <c r="O118" i="5"/>
  <c r="P118" i="5"/>
  <c r="Q118" i="5"/>
  <c r="A119" i="5"/>
  <c r="B119" i="5"/>
  <c r="C119" i="5"/>
  <c r="D119" i="5"/>
  <c r="E119" i="5"/>
  <c r="F119" i="5"/>
  <c r="G119" i="5"/>
  <c r="I119" i="5"/>
  <c r="J119" i="5"/>
  <c r="K119" i="5"/>
  <c r="L119" i="5"/>
  <c r="M119" i="5"/>
  <c r="N119" i="5"/>
  <c r="O119" i="5"/>
  <c r="P119" i="5"/>
  <c r="Q119" i="5"/>
  <c r="A120" i="5"/>
  <c r="B120" i="5"/>
  <c r="C120" i="5"/>
  <c r="D120" i="5"/>
  <c r="E120" i="5"/>
  <c r="F120" i="5"/>
  <c r="G120" i="5"/>
  <c r="I120" i="5"/>
  <c r="J120" i="5"/>
  <c r="K120" i="5"/>
  <c r="L120" i="5"/>
  <c r="M120" i="5"/>
  <c r="N120" i="5"/>
  <c r="O120" i="5"/>
  <c r="P120" i="5"/>
  <c r="Q120" i="5"/>
  <c r="A121" i="5"/>
  <c r="B121" i="5"/>
  <c r="C121" i="5"/>
  <c r="D121" i="5"/>
  <c r="E121" i="5"/>
  <c r="F121" i="5"/>
  <c r="G121" i="5"/>
  <c r="I121" i="5"/>
  <c r="J121" i="5"/>
  <c r="K121" i="5"/>
  <c r="L121" i="5"/>
  <c r="M121" i="5"/>
  <c r="N121" i="5"/>
  <c r="O121" i="5"/>
  <c r="P121" i="5"/>
  <c r="Q121" i="5"/>
  <c r="A122" i="5"/>
  <c r="B122" i="5"/>
  <c r="C122" i="5"/>
  <c r="D122" i="5"/>
  <c r="E122" i="5"/>
  <c r="F122" i="5"/>
  <c r="G122" i="5"/>
  <c r="I122" i="5"/>
  <c r="J122" i="5"/>
  <c r="K122" i="5"/>
  <c r="L122" i="5"/>
  <c r="M122" i="5"/>
  <c r="N122" i="5"/>
  <c r="O122" i="5"/>
  <c r="P122" i="5"/>
  <c r="Q122" i="5"/>
  <c r="A123" i="5"/>
  <c r="B123" i="5"/>
  <c r="C123" i="5"/>
  <c r="D123" i="5"/>
  <c r="E123" i="5"/>
  <c r="F123" i="5"/>
  <c r="G123" i="5"/>
  <c r="I123" i="5"/>
  <c r="J123" i="5"/>
  <c r="K123" i="5"/>
  <c r="L123" i="5"/>
  <c r="M123" i="5"/>
  <c r="N123" i="5"/>
  <c r="O123" i="5"/>
  <c r="P123" i="5"/>
  <c r="Q123" i="5"/>
  <c r="A124" i="5"/>
  <c r="B124" i="5"/>
  <c r="C124" i="5"/>
  <c r="D124" i="5"/>
  <c r="E124" i="5"/>
  <c r="F124" i="5"/>
  <c r="G124" i="5"/>
  <c r="I124" i="5"/>
  <c r="J124" i="5"/>
  <c r="K124" i="5"/>
  <c r="L124" i="5"/>
  <c r="M124" i="5"/>
  <c r="N124" i="5"/>
  <c r="O124" i="5"/>
  <c r="P124" i="5"/>
  <c r="Q124" i="5"/>
  <c r="A125" i="5"/>
  <c r="B125" i="5"/>
  <c r="C125" i="5"/>
  <c r="D125" i="5"/>
  <c r="E125" i="5"/>
  <c r="F125" i="5"/>
  <c r="G125" i="5"/>
  <c r="I125" i="5"/>
  <c r="J125" i="5"/>
  <c r="K125" i="5"/>
  <c r="L125" i="5"/>
  <c r="M125" i="5"/>
  <c r="N125" i="5"/>
  <c r="O125" i="5"/>
  <c r="P125" i="5"/>
  <c r="Q125" i="5"/>
  <c r="A126" i="5"/>
  <c r="B126" i="5"/>
  <c r="C126" i="5"/>
  <c r="D126" i="5"/>
  <c r="E126" i="5"/>
  <c r="F126" i="5"/>
  <c r="G126" i="5"/>
  <c r="I126" i="5"/>
  <c r="J126" i="5"/>
  <c r="K126" i="5"/>
  <c r="L126" i="5"/>
  <c r="M126" i="5"/>
  <c r="N126" i="5"/>
  <c r="O126" i="5"/>
  <c r="P126" i="5"/>
  <c r="Q126" i="5"/>
  <c r="A127" i="5"/>
  <c r="B127" i="5"/>
  <c r="C127" i="5"/>
  <c r="D127" i="5"/>
  <c r="E127" i="5"/>
  <c r="F127" i="5"/>
  <c r="G127" i="5"/>
  <c r="I127" i="5"/>
  <c r="J127" i="5"/>
  <c r="K127" i="5"/>
  <c r="L127" i="5"/>
  <c r="M127" i="5"/>
  <c r="N127" i="5"/>
  <c r="O127" i="5"/>
  <c r="P127" i="5"/>
  <c r="Q127" i="5"/>
  <c r="A128" i="5"/>
  <c r="B128" i="5"/>
  <c r="C128" i="5"/>
  <c r="D128" i="5"/>
  <c r="E128" i="5"/>
  <c r="F128" i="5"/>
  <c r="G128" i="5"/>
  <c r="I128" i="5"/>
  <c r="J128" i="5"/>
  <c r="K128" i="5"/>
  <c r="L128" i="5"/>
  <c r="M128" i="5"/>
  <c r="N128" i="5"/>
  <c r="O128" i="5"/>
  <c r="P128" i="5"/>
  <c r="Q128" i="5"/>
  <c r="A129" i="5"/>
  <c r="B129" i="5"/>
  <c r="C129" i="5"/>
  <c r="D129" i="5"/>
  <c r="E129" i="5"/>
  <c r="F129" i="5"/>
  <c r="G129" i="5"/>
  <c r="I129" i="5"/>
  <c r="J129" i="5"/>
  <c r="K129" i="5"/>
  <c r="L129" i="5"/>
  <c r="M129" i="5"/>
  <c r="N129" i="5"/>
  <c r="O129" i="5"/>
  <c r="P129" i="5"/>
  <c r="Q129" i="5"/>
  <c r="A130" i="5"/>
  <c r="B130" i="5"/>
  <c r="C130" i="5"/>
  <c r="D130" i="5"/>
  <c r="E130" i="5"/>
  <c r="F130" i="5"/>
  <c r="G130" i="5"/>
  <c r="I130" i="5"/>
  <c r="J130" i="5"/>
  <c r="K130" i="5"/>
  <c r="L130" i="5"/>
  <c r="M130" i="5"/>
  <c r="N130" i="5"/>
  <c r="O130" i="5"/>
  <c r="P130" i="5"/>
  <c r="Q130" i="5"/>
  <c r="A131" i="5"/>
  <c r="B131" i="5"/>
  <c r="C131" i="5"/>
  <c r="D131" i="5"/>
  <c r="E131" i="5"/>
  <c r="F131" i="5"/>
  <c r="G131" i="5"/>
  <c r="I131" i="5"/>
  <c r="J131" i="5"/>
  <c r="K131" i="5"/>
  <c r="L131" i="5"/>
  <c r="M131" i="5"/>
  <c r="N131" i="5"/>
  <c r="O131" i="5"/>
  <c r="P131" i="5"/>
  <c r="Q131" i="5"/>
  <c r="A132" i="5"/>
  <c r="B132" i="5"/>
  <c r="C132" i="5"/>
  <c r="D132" i="5"/>
  <c r="E132" i="5"/>
  <c r="F132" i="5"/>
  <c r="G132" i="5"/>
  <c r="I132" i="5"/>
  <c r="J132" i="5"/>
  <c r="K132" i="5"/>
  <c r="L132" i="5"/>
  <c r="M132" i="5"/>
  <c r="N132" i="5"/>
  <c r="O132" i="5"/>
  <c r="P132" i="5"/>
  <c r="Q132" i="5"/>
  <c r="A133" i="5"/>
  <c r="B133" i="5"/>
  <c r="C133" i="5"/>
  <c r="D133" i="5"/>
  <c r="E133" i="5"/>
  <c r="F133" i="5"/>
  <c r="G133" i="5"/>
  <c r="I133" i="5"/>
  <c r="J133" i="5"/>
  <c r="K133" i="5"/>
  <c r="L133" i="5"/>
  <c r="M133" i="5"/>
  <c r="N133" i="5"/>
  <c r="O133" i="5"/>
  <c r="P133" i="5"/>
  <c r="Q133" i="5"/>
  <c r="A134" i="5"/>
  <c r="B134" i="5"/>
  <c r="C134" i="5"/>
  <c r="D134" i="5"/>
  <c r="E134" i="5"/>
  <c r="F134" i="5"/>
  <c r="G134" i="5"/>
  <c r="I134" i="5"/>
  <c r="J134" i="5"/>
  <c r="K134" i="5"/>
  <c r="L134" i="5"/>
  <c r="M134" i="5"/>
  <c r="N134" i="5"/>
  <c r="O134" i="5"/>
  <c r="P134" i="5"/>
  <c r="Q134" i="5"/>
  <c r="A135" i="5"/>
  <c r="B135" i="5"/>
  <c r="C135" i="5"/>
  <c r="D135" i="5"/>
  <c r="E135" i="5"/>
  <c r="F135" i="5"/>
  <c r="G135" i="5"/>
  <c r="I135" i="5"/>
  <c r="J135" i="5"/>
  <c r="K135" i="5"/>
  <c r="L135" i="5"/>
  <c r="M135" i="5"/>
  <c r="N135" i="5"/>
  <c r="O135" i="5"/>
  <c r="P135" i="5"/>
  <c r="Q135" i="5"/>
  <c r="A136" i="5"/>
  <c r="B136" i="5"/>
  <c r="C136" i="5"/>
  <c r="D136" i="5"/>
  <c r="E136" i="5"/>
  <c r="F136" i="5"/>
  <c r="G136" i="5"/>
  <c r="I136" i="5"/>
  <c r="J136" i="5"/>
  <c r="K136" i="5"/>
  <c r="L136" i="5"/>
  <c r="M136" i="5"/>
  <c r="N136" i="5"/>
  <c r="O136" i="5"/>
  <c r="P136" i="5"/>
  <c r="Q136" i="5"/>
  <c r="A137" i="5"/>
  <c r="B137" i="5"/>
  <c r="C137" i="5"/>
  <c r="D137" i="5"/>
  <c r="E137" i="5"/>
  <c r="F137" i="5"/>
  <c r="G137" i="5"/>
  <c r="I137" i="5"/>
  <c r="J137" i="5"/>
  <c r="K137" i="5"/>
  <c r="L137" i="5"/>
  <c r="M137" i="5"/>
  <c r="N137" i="5"/>
  <c r="O137" i="5"/>
  <c r="P137" i="5"/>
  <c r="Q137" i="5"/>
  <c r="A138" i="5"/>
  <c r="B138" i="5"/>
  <c r="C138" i="5"/>
  <c r="D138" i="5"/>
  <c r="E138" i="5"/>
  <c r="F138" i="5"/>
  <c r="G138" i="5"/>
  <c r="I138" i="5"/>
  <c r="J138" i="5"/>
  <c r="K138" i="5"/>
  <c r="L138" i="5"/>
  <c r="M138" i="5"/>
  <c r="N138" i="5"/>
  <c r="O138" i="5"/>
  <c r="P138" i="5"/>
  <c r="Q138" i="5"/>
  <c r="A139" i="5"/>
  <c r="B139" i="5"/>
  <c r="C139" i="5"/>
  <c r="D139" i="5"/>
  <c r="E139" i="5"/>
  <c r="F139" i="5"/>
  <c r="G139" i="5"/>
  <c r="I139" i="5"/>
  <c r="J139" i="5"/>
  <c r="K139" i="5"/>
  <c r="L139" i="5"/>
  <c r="M139" i="5"/>
  <c r="N139" i="5"/>
  <c r="O139" i="5"/>
  <c r="P139" i="5"/>
  <c r="Q139" i="5"/>
  <c r="A140" i="5"/>
  <c r="B140" i="5"/>
  <c r="C140" i="5"/>
  <c r="D140" i="5"/>
  <c r="E140" i="5"/>
  <c r="F140" i="5"/>
  <c r="G140" i="5"/>
  <c r="I140" i="5"/>
  <c r="J140" i="5"/>
  <c r="K140" i="5"/>
  <c r="L140" i="5"/>
  <c r="M140" i="5"/>
  <c r="N140" i="5"/>
  <c r="O140" i="5"/>
  <c r="P140" i="5"/>
  <c r="Q140" i="5"/>
  <c r="A141" i="5"/>
  <c r="B141" i="5"/>
  <c r="C141" i="5"/>
  <c r="D141" i="5"/>
  <c r="E141" i="5"/>
  <c r="F141" i="5"/>
  <c r="G141" i="5"/>
  <c r="I141" i="5"/>
  <c r="J141" i="5"/>
  <c r="K141" i="5"/>
  <c r="L141" i="5"/>
  <c r="M141" i="5"/>
  <c r="N141" i="5"/>
  <c r="O141" i="5"/>
  <c r="P141" i="5"/>
  <c r="Q141" i="5"/>
  <c r="A142" i="5"/>
  <c r="B142" i="5"/>
  <c r="C142" i="5"/>
  <c r="D142" i="5"/>
  <c r="E142" i="5"/>
  <c r="F142" i="5"/>
  <c r="G142" i="5"/>
  <c r="I142" i="5"/>
  <c r="J142" i="5"/>
  <c r="K142" i="5"/>
  <c r="L142" i="5"/>
  <c r="M142" i="5"/>
  <c r="N142" i="5"/>
  <c r="O142" i="5"/>
  <c r="P142" i="5"/>
  <c r="Q142" i="5"/>
  <c r="A143" i="5"/>
  <c r="B143" i="5"/>
  <c r="C143" i="5"/>
  <c r="D143" i="5"/>
  <c r="E143" i="5"/>
  <c r="F143" i="5"/>
  <c r="G143" i="5"/>
  <c r="I143" i="5"/>
  <c r="J143" i="5"/>
  <c r="K143" i="5"/>
  <c r="L143" i="5"/>
  <c r="M143" i="5"/>
  <c r="N143" i="5"/>
  <c r="O143" i="5"/>
  <c r="P143" i="5"/>
  <c r="Q143" i="5"/>
  <c r="A144" i="5"/>
  <c r="B144" i="5"/>
  <c r="C144" i="5"/>
  <c r="D144" i="5"/>
  <c r="E144" i="5"/>
  <c r="F144" i="5"/>
  <c r="G144" i="5"/>
  <c r="I144" i="5"/>
  <c r="J144" i="5"/>
  <c r="K144" i="5"/>
  <c r="L144" i="5"/>
  <c r="M144" i="5"/>
  <c r="N144" i="5"/>
  <c r="O144" i="5"/>
  <c r="P144" i="5"/>
  <c r="Q144" i="5"/>
  <c r="A145" i="5"/>
  <c r="B145" i="5"/>
  <c r="C145" i="5"/>
  <c r="D145" i="5"/>
  <c r="E145" i="5"/>
  <c r="F145" i="5"/>
  <c r="G145" i="5"/>
  <c r="I145" i="5"/>
  <c r="J145" i="5"/>
  <c r="K145" i="5"/>
  <c r="L145" i="5"/>
  <c r="M145" i="5"/>
  <c r="N145" i="5"/>
  <c r="O145" i="5"/>
  <c r="P145" i="5"/>
  <c r="Q145" i="5"/>
  <c r="A146" i="5"/>
  <c r="B146" i="5"/>
  <c r="C146" i="5"/>
  <c r="D146" i="5"/>
  <c r="E146" i="5"/>
  <c r="F146" i="5"/>
  <c r="G146" i="5"/>
  <c r="I146" i="5"/>
  <c r="J146" i="5"/>
  <c r="K146" i="5"/>
  <c r="L146" i="5"/>
  <c r="M146" i="5"/>
  <c r="N146" i="5"/>
  <c r="O146" i="5"/>
  <c r="P146" i="5"/>
  <c r="Q146" i="5"/>
  <c r="A147" i="5"/>
  <c r="B147" i="5"/>
  <c r="C147" i="5"/>
  <c r="D147" i="5"/>
  <c r="E147" i="5"/>
  <c r="F147" i="5"/>
  <c r="G147" i="5"/>
  <c r="I147" i="5"/>
  <c r="J147" i="5"/>
  <c r="K147" i="5"/>
  <c r="L147" i="5"/>
  <c r="M147" i="5"/>
  <c r="N147" i="5"/>
  <c r="O147" i="5"/>
  <c r="P147" i="5"/>
  <c r="Q147" i="5"/>
  <c r="A148" i="5"/>
  <c r="B148" i="5"/>
  <c r="C148" i="5"/>
  <c r="D148" i="5"/>
  <c r="E148" i="5"/>
  <c r="F148" i="5"/>
  <c r="G148" i="5"/>
  <c r="I148" i="5"/>
  <c r="J148" i="5"/>
  <c r="K148" i="5"/>
  <c r="L148" i="5"/>
  <c r="M148" i="5"/>
  <c r="N148" i="5"/>
  <c r="O148" i="5"/>
  <c r="P148" i="5"/>
  <c r="Q148" i="5"/>
  <c r="A149" i="5"/>
  <c r="B149" i="5"/>
  <c r="C149" i="5"/>
  <c r="D149" i="5"/>
  <c r="E149" i="5"/>
  <c r="F149" i="5"/>
  <c r="G149" i="5"/>
  <c r="I149" i="5"/>
  <c r="J149" i="5"/>
  <c r="K149" i="5"/>
  <c r="L149" i="5"/>
  <c r="M149" i="5"/>
  <c r="N149" i="5"/>
  <c r="O149" i="5"/>
  <c r="P149" i="5"/>
  <c r="Q149" i="5"/>
  <c r="A150" i="5"/>
  <c r="B150" i="5"/>
  <c r="C150" i="5"/>
  <c r="D150" i="5"/>
  <c r="E150" i="5"/>
  <c r="F150" i="5"/>
  <c r="G150" i="5"/>
  <c r="I150" i="5"/>
  <c r="J150" i="5"/>
  <c r="K150" i="5"/>
  <c r="L150" i="5"/>
  <c r="M150" i="5"/>
  <c r="N150" i="5"/>
  <c r="O150" i="5"/>
  <c r="P150" i="5"/>
  <c r="Q150" i="5"/>
  <c r="A151" i="5"/>
  <c r="B151" i="5"/>
  <c r="C151" i="5"/>
  <c r="D151" i="5"/>
  <c r="E151" i="5"/>
  <c r="F151" i="5"/>
  <c r="G151" i="5"/>
  <c r="I151" i="5"/>
  <c r="J151" i="5"/>
  <c r="K151" i="5"/>
  <c r="L151" i="5"/>
  <c r="M151" i="5"/>
  <c r="N151" i="5"/>
  <c r="O151" i="5"/>
  <c r="P151" i="5"/>
  <c r="Q151" i="5"/>
  <c r="A152" i="5"/>
  <c r="B152" i="5"/>
  <c r="C152" i="5"/>
  <c r="D152" i="5"/>
  <c r="E152" i="5"/>
  <c r="F152" i="5"/>
  <c r="G152" i="5"/>
  <c r="I152" i="5"/>
  <c r="J152" i="5"/>
  <c r="K152" i="5"/>
  <c r="L152" i="5"/>
  <c r="M152" i="5"/>
  <c r="N152" i="5"/>
  <c r="O152" i="5"/>
  <c r="P152" i="5"/>
  <c r="Q152" i="5"/>
  <c r="A153" i="5"/>
  <c r="B153" i="5"/>
  <c r="C153" i="5"/>
  <c r="D153" i="5"/>
  <c r="E153" i="5"/>
  <c r="F153" i="5"/>
  <c r="G153" i="5"/>
  <c r="I153" i="5"/>
  <c r="J153" i="5"/>
  <c r="K153" i="5"/>
  <c r="L153" i="5"/>
  <c r="M153" i="5"/>
  <c r="N153" i="5"/>
  <c r="O153" i="5"/>
  <c r="P153" i="5"/>
  <c r="Q153" i="5"/>
  <c r="A154" i="5"/>
  <c r="B154" i="5"/>
  <c r="C154" i="5"/>
  <c r="D154" i="5"/>
  <c r="E154" i="5"/>
  <c r="F154" i="5"/>
  <c r="G154" i="5"/>
  <c r="I154" i="5"/>
  <c r="J154" i="5"/>
  <c r="K154" i="5"/>
  <c r="L154" i="5"/>
  <c r="M154" i="5"/>
  <c r="N154" i="5"/>
  <c r="O154" i="5"/>
  <c r="P154" i="5"/>
  <c r="Q154" i="5"/>
  <c r="A155" i="5"/>
  <c r="B155" i="5"/>
  <c r="C155" i="5"/>
  <c r="D155" i="5"/>
  <c r="E155" i="5"/>
  <c r="F155" i="5"/>
  <c r="G155" i="5"/>
  <c r="I155" i="5"/>
  <c r="J155" i="5"/>
  <c r="K155" i="5"/>
  <c r="L155" i="5"/>
  <c r="M155" i="5"/>
  <c r="N155" i="5"/>
  <c r="O155" i="5"/>
  <c r="P155" i="5"/>
  <c r="Q155" i="5"/>
  <c r="A156" i="5"/>
  <c r="B156" i="5"/>
  <c r="C156" i="5"/>
  <c r="D156" i="5"/>
  <c r="E156" i="5"/>
  <c r="F156" i="5"/>
  <c r="G156" i="5"/>
  <c r="I156" i="5"/>
  <c r="J156" i="5"/>
  <c r="K156" i="5"/>
  <c r="L156" i="5"/>
  <c r="M156" i="5"/>
  <c r="N156" i="5"/>
  <c r="O156" i="5"/>
  <c r="P156" i="5"/>
  <c r="Q156" i="5"/>
  <c r="A157" i="5"/>
  <c r="B157" i="5"/>
  <c r="C157" i="5"/>
  <c r="D157" i="5"/>
  <c r="E157" i="5"/>
  <c r="F157" i="5"/>
  <c r="G157" i="5"/>
  <c r="I157" i="5"/>
  <c r="J157" i="5"/>
  <c r="K157" i="5"/>
  <c r="L157" i="5"/>
  <c r="M157" i="5"/>
  <c r="N157" i="5"/>
  <c r="O157" i="5"/>
  <c r="P157" i="5"/>
  <c r="Q157" i="5"/>
  <c r="A158" i="5"/>
  <c r="B158" i="5"/>
  <c r="C158" i="5"/>
  <c r="D158" i="5"/>
  <c r="E158" i="5"/>
  <c r="F158" i="5"/>
  <c r="G158" i="5"/>
  <c r="I158" i="5"/>
  <c r="J158" i="5"/>
  <c r="K158" i="5"/>
  <c r="L158" i="5"/>
  <c r="M158" i="5"/>
  <c r="N158" i="5"/>
  <c r="O158" i="5"/>
  <c r="P158" i="5"/>
  <c r="Q158" i="5"/>
  <c r="A159" i="5"/>
  <c r="B159" i="5"/>
  <c r="C159" i="5"/>
  <c r="D159" i="5"/>
  <c r="E159" i="5"/>
  <c r="F159" i="5"/>
  <c r="G159" i="5"/>
  <c r="I159" i="5"/>
  <c r="J159" i="5"/>
  <c r="K159" i="5"/>
  <c r="L159" i="5"/>
  <c r="M159" i="5"/>
  <c r="N159" i="5"/>
  <c r="O159" i="5"/>
  <c r="P159" i="5"/>
  <c r="Q159" i="5"/>
  <c r="A160" i="5"/>
  <c r="B160" i="5"/>
  <c r="C160" i="5"/>
  <c r="D160" i="5"/>
  <c r="E160" i="5"/>
  <c r="F160" i="5"/>
  <c r="G160" i="5"/>
  <c r="I160" i="5"/>
  <c r="J160" i="5"/>
  <c r="K160" i="5"/>
  <c r="L160" i="5"/>
  <c r="M160" i="5"/>
  <c r="N160" i="5"/>
  <c r="O160" i="5"/>
  <c r="P160" i="5"/>
  <c r="Q160" i="5"/>
  <c r="A161" i="5"/>
  <c r="B161" i="5"/>
  <c r="C161" i="5"/>
  <c r="D161" i="5"/>
  <c r="E161" i="5"/>
  <c r="F161" i="5"/>
  <c r="G161" i="5"/>
  <c r="I161" i="5"/>
  <c r="J161" i="5"/>
  <c r="K161" i="5"/>
  <c r="L161" i="5"/>
  <c r="M161" i="5"/>
  <c r="N161" i="5"/>
  <c r="O161" i="5"/>
  <c r="P161" i="5"/>
  <c r="Q161" i="5"/>
  <c r="A162" i="5"/>
  <c r="B162" i="5"/>
  <c r="C162" i="5"/>
  <c r="D162" i="5"/>
  <c r="E162" i="5"/>
  <c r="F162" i="5"/>
  <c r="G162" i="5"/>
  <c r="I162" i="5"/>
  <c r="J162" i="5"/>
  <c r="K162" i="5"/>
  <c r="L162" i="5"/>
  <c r="M162" i="5"/>
  <c r="N162" i="5"/>
  <c r="O162" i="5"/>
  <c r="P162" i="5"/>
  <c r="Q162" i="5"/>
  <c r="A163" i="5"/>
  <c r="B163" i="5"/>
  <c r="C163" i="5"/>
  <c r="D163" i="5"/>
  <c r="E163" i="5"/>
  <c r="F163" i="5"/>
  <c r="G163" i="5"/>
  <c r="I163" i="5"/>
  <c r="J163" i="5"/>
  <c r="K163" i="5"/>
  <c r="L163" i="5"/>
  <c r="M163" i="5"/>
  <c r="N163" i="5"/>
  <c r="O163" i="5"/>
  <c r="P163" i="5"/>
  <c r="Q163" i="5"/>
  <c r="A164" i="5"/>
  <c r="B164" i="5"/>
  <c r="C164" i="5"/>
  <c r="D164" i="5"/>
  <c r="E164" i="5"/>
  <c r="F164" i="5"/>
  <c r="G164" i="5"/>
  <c r="I164" i="5"/>
  <c r="J164" i="5"/>
  <c r="K164" i="5"/>
  <c r="L164" i="5"/>
  <c r="M164" i="5"/>
  <c r="N164" i="5"/>
  <c r="O164" i="5"/>
  <c r="P164" i="5"/>
  <c r="Q164" i="5"/>
  <c r="A165" i="5"/>
  <c r="B165" i="5"/>
  <c r="C165" i="5"/>
  <c r="D165" i="5"/>
  <c r="E165" i="5"/>
  <c r="F165" i="5"/>
  <c r="G165" i="5"/>
  <c r="I165" i="5"/>
  <c r="J165" i="5"/>
  <c r="K165" i="5"/>
  <c r="L165" i="5"/>
  <c r="M165" i="5"/>
  <c r="N165" i="5"/>
  <c r="O165" i="5"/>
  <c r="P165" i="5"/>
  <c r="Q165" i="5"/>
  <c r="A166" i="5"/>
  <c r="B166" i="5"/>
  <c r="C166" i="5"/>
  <c r="D166" i="5"/>
  <c r="E166" i="5"/>
  <c r="F166" i="5"/>
  <c r="G166" i="5"/>
  <c r="I166" i="5"/>
  <c r="J166" i="5"/>
  <c r="K166" i="5"/>
  <c r="L166" i="5"/>
  <c r="M166" i="5"/>
  <c r="N166" i="5"/>
  <c r="O166" i="5"/>
  <c r="P166" i="5"/>
  <c r="Q166" i="5"/>
  <c r="A167" i="5"/>
  <c r="B167" i="5"/>
  <c r="C167" i="5"/>
  <c r="D167" i="5"/>
  <c r="E167" i="5"/>
  <c r="F167" i="5"/>
  <c r="G167" i="5"/>
  <c r="I167" i="5"/>
  <c r="J167" i="5"/>
  <c r="K167" i="5"/>
  <c r="L167" i="5"/>
  <c r="M167" i="5"/>
  <c r="N167" i="5"/>
  <c r="O167" i="5"/>
  <c r="P167" i="5"/>
  <c r="Q167" i="5"/>
  <c r="A168" i="5"/>
  <c r="B168" i="5"/>
  <c r="C168" i="5"/>
  <c r="D168" i="5"/>
  <c r="E168" i="5"/>
  <c r="F168" i="5"/>
  <c r="G168" i="5"/>
  <c r="I168" i="5"/>
  <c r="J168" i="5"/>
  <c r="K168" i="5"/>
  <c r="L168" i="5"/>
  <c r="M168" i="5"/>
  <c r="N168" i="5"/>
  <c r="O168" i="5"/>
  <c r="P168" i="5"/>
  <c r="Q168" i="5"/>
  <c r="A169" i="5"/>
  <c r="B169" i="5"/>
  <c r="C169" i="5"/>
  <c r="D169" i="5"/>
  <c r="E169" i="5"/>
  <c r="F169" i="5"/>
  <c r="G169" i="5"/>
  <c r="I169" i="5"/>
  <c r="J169" i="5"/>
  <c r="K169" i="5"/>
  <c r="L169" i="5"/>
  <c r="M169" i="5"/>
  <c r="N169" i="5"/>
  <c r="O169" i="5"/>
  <c r="P169" i="5"/>
  <c r="Q169" i="5"/>
  <c r="A170" i="5"/>
  <c r="B170" i="5"/>
  <c r="C170" i="5"/>
  <c r="D170" i="5"/>
  <c r="E170" i="5"/>
  <c r="F170" i="5"/>
  <c r="G170" i="5"/>
  <c r="I170" i="5"/>
  <c r="J170" i="5"/>
  <c r="K170" i="5"/>
  <c r="L170" i="5"/>
  <c r="M170" i="5"/>
  <c r="N170" i="5"/>
  <c r="O170" i="5"/>
  <c r="P170" i="5"/>
  <c r="Q170" i="5"/>
  <c r="A171" i="5"/>
  <c r="B171" i="5"/>
  <c r="C171" i="5"/>
  <c r="D171" i="5"/>
  <c r="E171" i="5"/>
  <c r="F171" i="5"/>
  <c r="G171" i="5"/>
  <c r="I171" i="5"/>
  <c r="J171" i="5"/>
  <c r="K171" i="5"/>
  <c r="L171" i="5"/>
  <c r="M171" i="5"/>
  <c r="N171" i="5"/>
  <c r="O171" i="5"/>
  <c r="P171" i="5"/>
  <c r="Q171" i="5"/>
  <c r="A172" i="5"/>
  <c r="B172" i="5"/>
  <c r="C172" i="5"/>
  <c r="D172" i="5"/>
  <c r="E172" i="5"/>
  <c r="F172" i="5"/>
  <c r="G172" i="5"/>
  <c r="I172" i="5"/>
  <c r="J172" i="5"/>
  <c r="K172" i="5"/>
  <c r="L172" i="5"/>
  <c r="M172" i="5"/>
  <c r="N172" i="5"/>
  <c r="O172" i="5"/>
  <c r="P172" i="5"/>
  <c r="Q172" i="5"/>
  <c r="A173" i="5"/>
  <c r="B173" i="5"/>
  <c r="C173" i="5"/>
  <c r="D173" i="5"/>
  <c r="E173" i="5"/>
  <c r="F173" i="5"/>
  <c r="G173" i="5"/>
  <c r="I173" i="5"/>
  <c r="J173" i="5"/>
  <c r="K173" i="5"/>
  <c r="L173" i="5"/>
  <c r="M173" i="5"/>
  <c r="N173" i="5"/>
  <c r="O173" i="5"/>
  <c r="P173" i="5"/>
  <c r="Q173" i="5"/>
  <c r="A174" i="5"/>
  <c r="B174" i="5"/>
  <c r="C174" i="5"/>
  <c r="D174" i="5"/>
  <c r="E174" i="5"/>
  <c r="F174" i="5"/>
  <c r="G174" i="5"/>
  <c r="I174" i="5"/>
  <c r="J174" i="5"/>
  <c r="K174" i="5"/>
  <c r="L174" i="5"/>
  <c r="M174" i="5"/>
  <c r="N174" i="5"/>
  <c r="O174" i="5"/>
  <c r="P174" i="5"/>
  <c r="Q174" i="5"/>
  <c r="A175" i="5"/>
  <c r="B175" i="5"/>
  <c r="C175" i="5"/>
  <c r="D175" i="5"/>
  <c r="E175" i="5"/>
  <c r="F175" i="5"/>
  <c r="G175" i="5"/>
  <c r="I175" i="5"/>
  <c r="J175" i="5"/>
  <c r="K175" i="5"/>
  <c r="L175" i="5"/>
  <c r="M175" i="5"/>
  <c r="N175" i="5"/>
  <c r="O175" i="5"/>
  <c r="P175" i="5"/>
  <c r="Q175" i="5"/>
  <c r="A176" i="5"/>
  <c r="B176" i="5"/>
  <c r="C176" i="5"/>
  <c r="D176" i="5"/>
  <c r="E176" i="5"/>
  <c r="F176" i="5"/>
  <c r="G176" i="5"/>
  <c r="I176" i="5"/>
  <c r="J176" i="5"/>
  <c r="K176" i="5"/>
  <c r="L176" i="5"/>
  <c r="M176" i="5"/>
  <c r="N176" i="5"/>
  <c r="O176" i="5"/>
  <c r="P176" i="5"/>
  <c r="Q176" i="5"/>
  <c r="A177" i="5"/>
  <c r="B177" i="5"/>
  <c r="C177" i="5"/>
  <c r="D177" i="5"/>
  <c r="E177" i="5"/>
  <c r="F177" i="5"/>
  <c r="G177" i="5"/>
  <c r="I177" i="5"/>
  <c r="J177" i="5"/>
  <c r="K177" i="5"/>
  <c r="L177" i="5"/>
  <c r="M177" i="5"/>
  <c r="N177" i="5"/>
  <c r="O177" i="5"/>
  <c r="P177" i="5"/>
  <c r="Q177" i="5"/>
  <c r="A178" i="5"/>
  <c r="B178" i="5"/>
  <c r="C178" i="5"/>
  <c r="D178" i="5"/>
  <c r="E178" i="5"/>
  <c r="F178" i="5"/>
  <c r="G178" i="5"/>
  <c r="I178" i="5"/>
  <c r="J178" i="5"/>
  <c r="K178" i="5"/>
  <c r="L178" i="5"/>
  <c r="M178" i="5"/>
  <c r="N178" i="5"/>
  <c r="O178" i="5"/>
  <c r="P178" i="5"/>
  <c r="Q178" i="5"/>
  <c r="A179" i="5"/>
  <c r="B179" i="5"/>
  <c r="C179" i="5"/>
  <c r="D179" i="5"/>
  <c r="E179" i="5"/>
  <c r="F179" i="5"/>
  <c r="G179" i="5"/>
  <c r="I179" i="5"/>
  <c r="J179" i="5"/>
  <c r="K179" i="5"/>
  <c r="L179" i="5"/>
  <c r="M179" i="5"/>
  <c r="N179" i="5"/>
  <c r="O179" i="5"/>
  <c r="P179" i="5"/>
  <c r="Q179" i="5"/>
  <c r="A180" i="5"/>
  <c r="B180" i="5"/>
  <c r="C180" i="5"/>
  <c r="D180" i="5"/>
  <c r="E180" i="5"/>
  <c r="F180" i="5"/>
  <c r="G180" i="5"/>
  <c r="I180" i="5"/>
  <c r="J180" i="5"/>
  <c r="K180" i="5"/>
  <c r="L180" i="5"/>
  <c r="M180" i="5"/>
  <c r="N180" i="5"/>
  <c r="O180" i="5"/>
  <c r="P180" i="5"/>
  <c r="Q180" i="5"/>
  <c r="A181" i="5"/>
  <c r="B181" i="5"/>
  <c r="C181" i="5"/>
  <c r="D181" i="5"/>
  <c r="E181" i="5"/>
  <c r="F181" i="5"/>
  <c r="G181" i="5"/>
  <c r="I181" i="5"/>
  <c r="J181" i="5"/>
  <c r="K181" i="5"/>
  <c r="L181" i="5"/>
  <c r="M181" i="5"/>
  <c r="N181" i="5"/>
  <c r="O181" i="5"/>
  <c r="P181" i="5"/>
  <c r="Q181" i="5"/>
  <c r="A182" i="5"/>
  <c r="B182" i="5"/>
  <c r="C182" i="5"/>
  <c r="D182" i="5"/>
  <c r="E182" i="5"/>
  <c r="F182" i="5"/>
  <c r="G182" i="5"/>
  <c r="I182" i="5"/>
  <c r="J182" i="5"/>
  <c r="K182" i="5"/>
  <c r="L182" i="5"/>
  <c r="M182" i="5"/>
  <c r="N182" i="5"/>
  <c r="O182" i="5"/>
  <c r="P182" i="5"/>
  <c r="Q182" i="5"/>
  <c r="A183" i="5"/>
  <c r="B183" i="5"/>
  <c r="C183" i="5"/>
  <c r="D183" i="5"/>
  <c r="E183" i="5"/>
  <c r="F183" i="5"/>
  <c r="G183" i="5"/>
  <c r="I183" i="5"/>
  <c r="J183" i="5"/>
  <c r="K183" i="5"/>
  <c r="L183" i="5"/>
  <c r="M183" i="5"/>
  <c r="N183" i="5"/>
  <c r="O183" i="5"/>
  <c r="P183" i="5"/>
  <c r="Q183" i="5"/>
  <c r="A184" i="5"/>
  <c r="B184" i="5"/>
  <c r="C184" i="5"/>
  <c r="D184" i="5"/>
  <c r="E184" i="5"/>
  <c r="F184" i="5"/>
  <c r="G184" i="5"/>
  <c r="I184" i="5"/>
  <c r="J184" i="5"/>
  <c r="K184" i="5"/>
  <c r="L184" i="5"/>
  <c r="M184" i="5"/>
  <c r="N184" i="5"/>
  <c r="O184" i="5"/>
  <c r="P184" i="5"/>
  <c r="Q184" i="5"/>
  <c r="A185" i="5"/>
  <c r="B185" i="5"/>
  <c r="C185" i="5"/>
  <c r="D185" i="5"/>
  <c r="E185" i="5"/>
  <c r="F185" i="5"/>
  <c r="G185" i="5"/>
  <c r="I185" i="5"/>
  <c r="J185" i="5"/>
  <c r="K185" i="5"/>
  <c r="L185" i="5"/>
  <c r="M185" i="5"/>
  <c r="N185" i="5"/>
  <c r="O185" i="5"/>
  <c r="P185" i="5"/>
  <c r="Q185" i="5"/>
  <c r="A186" i="5"/>
  <c r="B186" i="5"/>
  <c r="C186" i="5"/>
  <c r="D186" i="5"/>
  <c r="E186" i="5"/>
  <c r="F186" i="5"/>
  <c r="G186" i="5"/>
  <c r="I186" i="5"/>
  <c r="J186" i="5"/>
  <c r="K186" i="5"/>
  <c r="L186" i="5"/>
  <c r="M186" i="5"/>
  <c r="N186" i="5"/>
  <c r="O186" i="5"/>
  <c r="P186" i="5"/>
  <c r="Q186" i="5"/>
  <c r="A187" i="5"/>
  <c r="B187" i="5"/>
  <c r="C187" i="5"/>
  <c r="D187" i="5"/>
  <c r="E187" i="5"/>
  <c r="F187" i="5"/>
  <c r="G187" i="5"/>
  <c r="I187" i="5"/>
  <c r="J187" i="5"/>
  <c r="K187" i="5"/>
  <c r="L187" i="5"/>
  <c r="M187" i="5"/>
  <c r="N187" i="5"/>
  <c r="O187" i="5"/>
  <c r="P187" i="5"/>
  <c r="Q187" i="5"/>
  <c r="A188" i="5"/>
  <c r="B188" i="5"/>
  <c r="C188" i="5"/>
  <c r="D188" i="5"/>
  <c r="E188" i="5"/>
  <c r="F188" i="5"/>
  <c r="G188" i="5"/>
  <c r="I188" i="5"/>
  <c r="J188" i="5"/>
  <c r="K188" i="5"/>
  <c r="L188" i="5"/>
  <c r="M188" i="5"/>
  <c r="N188" i="5"/>
  <c r="O188" i="5"/>
  <c r="P188" i="5"/>
  <c r="Q188" i="5"/>
  <c r="A189" i="5"/>
  <c r="B189" i="5"/>
  <c r="C189" i="5"/>
  <c r="D189" i="5"/>
  <c r="E189" i="5"/>
  <c r="F189" i="5"/>
  <c r="G189" i="5"/>
  <c r="I189" i="5"/>
  <c r="J189" i="5"/>
  <c r="K189" i="5"/>
  <c r="L189" i="5"/>
  <c r="M189" i="5"/>
  <c r="N189" i="5"/>
  <c r="O189" i="5"/>
  <c r="P189" i="5"/>
  <c r="Q189" i="5"/>
  <c r="A190" i="5"/>
  <c r="B190" i="5"/>
  <c r="C190" i="5"/>
  <c r="D190" i="5"/>
  <c r="E190" i="5"/>
  <c r="F190" i="5"/>
  <c r="G190" i="5"/>
  <c r="I190" i="5"/>
  <c r="J190" i="5"/>
  <c r="K190" i="5"/>
  <c r="L190" i="5"/>
  <c r="M190" i="5"/>
  <c r="N190" i="5"/>
  <c r="O190" i="5"/>
  <c r="P190" i="5"/>
  <c r="Q190" i="5"/>
  <c r="A191" i="5"/>
  <c r="B191" i="5"/>
  <c r="C191" i="5"/>
  <c r="D191" i="5"/>
  <c r="E191" i="5"/>
  <c r="F191" i="5"/>
  <c r="G191" i="5"/>
  <c r="I191" i="5"/>
  <c r="J191" i="5"/>
  <c r="K191" i="5"/>
  <c r="L191" i="5"/>
  <c r="M191" i="5"/>
  <c r="N191" i="5"/>
  <c r="O191" i="5"/>
  <c r="P191" i="5"/>
  <c r="Q191" i="5"/>
  <c r="A192" i="5"/>
  <c r="B192" i="5"/>
  <c r="C192" i="5"/>
  <c r="D192" i="5"/>
  <c r="E192" i="5"/>
  <c r="F192" i="5"/>
  <c r="G192" i="5"/>
  <c r="I192" i="5"/>
  <c r="J192" i="5"/>
  <c r="K192" i="5"/>
  <c r="L192" i="5"/>
  <c r="M192" i="5"/>
  <c r="N192" i="5"/>
  <c r="O192" i="5"/>
  <c r="P192" i="5"/>
  <c r="Q192" i="5"/>
  <c r="A193" i="5"/>
  <c r="B193" i="5"/>
  <c r="C193" i="5"/>
  <c r="D193" i="5"/>
  <c r="E193" i="5"/>
  <c r="F193" i="5"/>
  <c r="G193" i="5"/>
  <c r="I193" i="5"/>
  <c r="J193" i="5"/>
  <c r="K193" i="5"/>
  <c r="L193" i="5"/>
  <c r="M193" i="5"/>
  <c r="N193" i="5"/>
  <c r="O193" i="5"/>
  <c r="P193" i="5"/>
  <c r="Q193" i="5"/>
  <c r="A194" i="5"/>
  <c r="B194" i="5"/>
  <c r="C194" i="5"/>
  <c r="D194" i="5"/>
  <c r="E194" i="5"/>
  <c r="F194" i="5"/>
  <c r="G194" i="5"/>
  <c r="I194" i="5"/>
  <c r="J194" i="5"/>
  <c r="K194" i="5"/>
  <c r="L194" i="5"/>
  <c r="M194" i="5"/>
  <c r="N194" i="5"/>
  <c r="O194" i="5"/>
  <c r="P194" i="5"/>
  <c r="Q194" i="5"/>
  <c r="A195" i="5"/>
  <c r="B195" i="5"/>
  <c r="C195" i="5"/>
  <c r="D195" i="5"/>
  <c r="E195" i="5"/>
  <c r="F195" i="5"/>
  <c r="G195" i="5"/>
  <c r="I195" i="5"/>
  <c r="J195" i="5"/>
  <c r="K195" i="5"/>
  <c r="L195" i="5"/>
  <c r="M195" i="5"/>
  <c r="N195" i="5"/>
  <c r="O195" i="5"/>
  <c r="P195" i="5"/>
  <c r="Q195" i="5"/>
  <c r="A196" i="5"/>
  <c r="B196" i="5"/>
  <c r="C196" i="5"/>
  <c r="D196" i="5"/>
  <c r="E196" i="5"/>
  <c r="F196" i="5"/>
  <c r="G196" i="5"/>
  <c r="I196" i="5"/>
  <c r="J196" i="5"/>
  <c r="K196" i="5"/>
  <c r="L196" i="5"/>
  <c r="M196" i="5"/>
  <c r="N196" i="5"/>
  <c r="O196" i="5"/>
  <c r="P196" i="5"/>
  <c r="Q196" i="5"/>
  <c r="A197" i="5"/>
  <c r="B197" i="5"/>
  <c r="C197" i="5"/>
  <c r="D197" i="5"/>
  <c r="E197" i="5"/>
  <c r="F197" i="5"/>
  <c r="G197" i="5"/>
  <c r="I197" i="5"/>
  <c r="J197" i="5"/>
  <c r="K197" i="5"/>
  <c r="L197" i="5"/>
  <c r="M197" i="5"/>
  <c r="N197" i="5"/>
  <c r="O197" i="5"/>
  <c r="P197" i="5"/>
  <c r="Q197" i="5"/>
  <c r="A198" i="5"/>
  <c r="B198" i="5"/>
  <c r="C198" i="5"/>
  <c r="D198" i="5"/>
  <c r="E198" i="5"/>
  <c r="F198" i="5"/>
  <c r="G198" i="5"/>
  <c r="I198" i="5"/>
  <c r="J198" i="5"/>
  <c r="K198" i="5"/>
  <c r="L198" i="5"/>
  <c r="M198" i="5"/>
  <c r="N198" i="5"/>
  <c r="O198" i="5"/>
  <c r="P198" i="5"/>
  <c r="Q198" i="5"/>
  <c r="A199" i="5"/>
  <c r="B199" i="5"/>
  <c r="C199" i="5"/>
  <c r="D199" i="5"/>
  <c r="E199" i="5"/>
  <c r="F199" i="5"/>
  <c r="G199" i="5"/>
  <c r="I199" i="5"/>
  <c r="J199" i="5"/>
  <c r="K199" i="5"/>
  <c r="L199" i="5"/>
  <c r="M199" i="5"/>
  <c r="N199" i="5"/>
  <c r="O199" i="5"/>
  <c r="P199" i="5"/>
  <c r="Q199" i="5"/>
  <c r="A200" i="5"/>
  <c r="B200" i="5"/>
  <c r="C200" i="5"/>
  <c r="D200" i="5"/>
  <c r="E200" i="5"/>
  <c r="F200" i="5"/>
  <c r="G200" i="5"/>
  <c r="I200" i="5"/>
  <c r="J200" i="5"/>
  <c r="K200" i="5"/>
  <c r="L200" i="5"/>
  <c r="M200" i="5"/>
  <c r="N200" i="5"/>
  <c r="O200" i="5"/>
  <c r="P200" i="5"/>
  <c r="Q200" i="5"/>
  <c r="A201" i="5"/>
  <c r="B201" i="5"/>
  <c r="C201" i="5"/>
  <c r="D201" i="5"/>
  <c r="E201" i="5"/>
  <c r="F201" i="5"/>
  <c r="G201" i="5"/>
  <c r="I201" i="5"/>
  <c r="J201" i="5"/>
  <c r="K201" i="5"/>
  <c r="L201" i="5"/>
  <c r="M201" i="5"/>
  <c r="N201" i="5"/>
  <c r="O201" i="5"/>
  <c r="P201" i="5"/>
  <c r="Q201" i="5"/>
  <c r="A202" i="5"/>
  <c r="B202" i="5"/>
  <c r="C202" i="5"/>
  <c r="D202" i="5"/>
  <c r="E202" i="5"/>
  <c r="F202" i="5"/>
  <c r="G202" i="5"/>
  <c r="I202" i="5"/>
  <c r="J202" i="5"/>
  <c r="K202" i="5"/>
  <c r="L202" i="5"/>
  <c r="M202" i="5"/>
  <c r="N202" i="5"/>
  <c r="O202" i="5"/>
  <c r="P202" i="5"/>
  <c r="Q202" i="5"/>
  <c r="A203" i="5"/>
  <c r="B203" i="5"/>
  <c r="C203" i="5"/>
  <c r="D203" i="5"/>
  <c r="E203" i="5"/>
  <c r="F203" i="5"/>
  <c r="G203" i="5"/>
  <c r="I203" i="5"/>
  <c r="J203" i="5"/>
  <c r="K203" i="5"/>
  <c r="L203" i="5"/>
  <c r="M203" i="5"/>
  <c r="N203" i="5"/>
  <c r="O203" i="5"/>
  <c r="P203" i="5"/>
  <c r="Q203" i="5"/>
  <c r="A204" i="5"/>
  <c r="B204" i="5"/>
  <c r="C204" i="5"/>
  <c r="D204" i="5"/>
  <c r="E204" i="5"/>
  <c r="F204" i="5"/>
  <c r="G204" i="5"/>
  <c r="I204" i="5"/>
  <c r="J204" i="5"/>
  <c r="K204" i="5"/>
  <c r="L204" i="5"/>
  <c r="M204" i="5"/>
  <c r="N204" i="5"/>
  <c r="O204" i="5"/>
  <c r="P204" i="5"/>
  <c r="Q204" i="5"/>
  <c r="A205" i="5"/>
  <c r="B205" i="5"/>
  <c r="C205" i="5"/>
  <c r="D205" i="5"/>
  <c r="E205" i="5"/>
  <c r="F205" i="5"/>
  <c r="G205" i="5"/>
  <c r="I205" i="5"/>
  <c r="J205" i="5"/>
  <c r="K205" i="5"/>
  <c r="L205" i="5"/>
  <c r="M205" i="5"/>
  <c r="N205" i="5"/>
  <c r="O205" i="5"/>
  <c r="P205" i="5"/>
  <c r="Q205" i="5"/>
  <c r="A206" i="5"/>
  <c r="B206" i="5"/>
  <c r="C206" i="5"/>
  <c r="D206" i="5"/>
  <c r="E206" i="5"/>
  <c r="F206" i="5"/>
  <c r="G206" i="5"/>
  <c r="I206" i="5"/>
  <c r="J206" i="5"/>
  <c r="K206" i="5"/>
  <c r="L206" i="5"/>
  <c r="M206" i="5"/>
  <c r="N206" i="5"/>
  <c r="O206" i="5"/>
  <c r="P206" i="5"/>
  <c r="Q206" i="5"/>
  <c r="A207" i="5"/>
  <c r="B207" i="5"/>
  <c r="C207" i="5"/>
  <c r="D207" i="5"/>
  <c r="E207" i="5"/>
  <c r="F207" i="5"/>
  <c r="G207" i="5"/>
  <c r="I207" i="5"/>
  <c r="J207" i="5"/>
  <c r="K207" i="5"/>
  <c r="L207" i="5"/>
  <c r="M207" i="5"/>
  <c r="N207" i="5"/>
  <c r="O207" i="5"/>
  <c r="P207" i="5"/>
  <c r="Q207" i="5"/>
  <c r="A208" i="5"/>
  <c r="B208" i="5"/>
  <c r="C208" i="5"/>
  <c r="D208" i="5"/>
  <c r="E208" i="5"/>
  <c r="F208" i="5"/>
  <c r="G208" i="5"/>
  <c r="I208" i="5"/>
  <c r="J208" i="5"/>
  <c r="K208" i="5"/>
  <c r="L208" i="5"/>
  <c r="M208" i="5"/>
  <c r="N208" i="5"/>
  <c r="O208" i="5"/>
  <c r="P208" i="5"/>
  <c r="Q208" i="5"/>
  <c r="A209" i="5"/>
  <c r="B209" i="5"/>
  <c r="C209" i="5"/>
  <c r="D209" i="5"/>
  <c r="E209" i="5"/>
  <c r="F209" i="5"/>
  <c r="G209" i="5"/>
  <c r="I209" i="5"/>
  <c r="J209" i="5"/>
  <c r="K209" i="5"/>
  <c r="L209" i="5"/>
  <c r="M209" i="5"/>
  <c r="N209" i="5"/>
  <c r="O209" i="5"/>
  <c r="P209" i="5"/>
  <c r="Q209" i="5"/>
  <c r="A210" i="5"/>
  <c r="B210" i="5"/>
  <c r="C210" i="5"/>
  <c r="D210" i="5"/>
  <c r="E210" i="5"/>
  <c r="F210" i="5"/>
  <c r="G210" i="5"/>
  <c r="I210" i="5"/>
  <c r="J210" i="5"/>
  <c r="K210" i="5"/>
  <c r="L210" i="5"/>
  <c r="M210" i="5"/>
  <c r="N210" i="5"/>
  <c r="O210" i="5"/>
  <c r="P210" i="5"/>
  <c r="Q210" i="5"/>
  <c r="A211" i="5"/>
  <c r="B211" i="5"/>
  <c r="C211" i="5"/>
  <c r="D211" i="5"/>
  <c r="E211" i="5"/>
  <c r="F211" i="5"/>
  <c r="G211" i="5"/>
  <c r="I211" i="5"/>
  <c r="J211" i="5"/>
  <c r="K211" i="5"/>
  <c r="L211" i="5"/>
  <c r="M211" i="5"/>
  <c r="N211" i="5"/>
  <c r="O211" i="5"/>
  <c r="P211" i="5"/>
  <c r="Q211" i="5"/>
  <c r="A212" i="5"/>
  <c r="B212" i="5"/>
  <c r="C212" i="5"/>
  <c r="D212" i="5"/>
  <c r="E212" i="5"/>
  <c r="F212" i="5"/>
  <c r="G212" i="5"/>
  <c r="I212" i="5"/>
  <c r="J212" i="5"/>
  <c r="K212" i="5"/>
  <c r="L212" i="5"/>
  <c r="M212" i="5"/>
  <c r="N212" i="5"/>
  <c r="O212" i="5"/>
  <c r="P212" i="5"/>
  <c r="Q212" i="5"/>
  <c r="A213" i="5"/>
  <c r="B213" i="5"/>
  <c r="C213" i="5"/>
  <c r="D213" i="5"/>
  <c r="E213" i="5"/>
  <c r="F213" i="5"/>
  <c r="G213" i="5"/>
  <c r="I213" i="5"/>
  <c r="J213" i="5"/>
  <c r="K213" i="5"/>
  <c r="L213" i="5"/>
  <c r="M213" i="5"/>
  <c r="N213" i="5"/>
  <c r="O213" i="5"/>
  <c r="P213" i="5"/>
  <c r="Q213" i="5"/>
  <c r="AP117" i="4"/>
  <c r="AQ117" i="4"/>
  <c r="AP118" i="4"/>
  <c r="AQ118" i="4"/>
  <c r="AP119" i="4"/>
  <c r="AQ119" i="4"/>
  <c r="AP120" i="4"/>
  <c r="AQ120" i="4"/>
  <c r="AP121" i="4"/>
  <c r="AQ121" i="4"/>
  <c r="AP122" i="4"/>
  <c r="AQ122" i="4"/>
  <c r="AP123" i="4"/>
  <c r="AQ123" i="4"/>
  <c r="AP124" i="4"/>
  <c r="AQ124" i="4"/>
  <c r="AP125" i="4"/>
  <c r="AQ125" i="4"/>
  <c r="AP126" i="4"/>
  <c r="AQ126" i="4"/>
  <c r="AP127" i="4"/>
  <c r="AQ127" i="4"/>
  <c r="AP128" i="4"/>
  <c r="AQ128" i="4"/>
  <c r="AP129" i="4"/>
  <c r="AQ129" i="4"/>
  <c r="AP130" i="4"/>
  <c r="AQ130" i="4"/>
  <c r="AP131" i="4"/>
  <c r="AQ131" i="4"/>
  <c r="AP132" i="4"/>
  <c r="AQ132" i="4"/>
  <c r="AP133" i="4"/>
  <c r="AQ133" i="4"/>
  <c r="AP134" i="4"/>
  <c r="AQ134" i="4"/>
  <c r="AP135" i="4"/>
  <c r="AQ135" i="4"/>
  <c r="AP136" i="4"/>
  <c r="AQ136" i="4"/>
  <c r="AP137" i="4"/>
  <c r="AQ137" i="4"/>
  <c r="AP138" i="4"/>
  <c r="AQ138" i="4"/>
  <c r="AP139" i="4"/>
  <c r="AQ139" i="4"/>
  <c r="AP140" i="4"/>
  <c r="AQ140" i="4"/>
  <c r="AP141" i="4"/>
  <c r="AQ141" i="4"/>
  <c r="AP142" i="4"/>
  <c r="AQ142" i="4"/>
  <c r="AP143" i="4"/>
  <c r="AQ143" i="4"/>
  <c r="AP144" i="4"/>
  <c r="AQ144" i="4"/>
  <c r="AP145" i="4"/>
  <c r="AQ145" i="4"/>
  <c r="AP146" i="4"/>
  <c r="AQ146" i="4"/>
  <c r="AP147" i="4"/>
  <c r="AQ147" i="4"/>
  <c r="AP148" i="4"/>
  <c r="AQ148" i="4"/>
  <c r="AP149" i="4"/>
  <c r="AQ149" i="4"/>
  <c r="AP150" i="4"/>
  <c r="AQ150" i="4"/>
  <c r="AP151" i="4"/>
  <c r="AQ151" i="4"/>
  <c r="AP152" i="4"/>
  <c r="AQ152" i="4"/>
  <c r="AP153" i="4"/>
  <c r="AQ153" i="4"/>
  <c r="AP154" i="4"/>
  <c r="AQ154" i="4"/>
  <c r="AP155" i="4"/>
  <c r="AQ155" i="4"/>
  <c r="AP156" i="4"/>
  <c r="AQ156" i="4"/>
  <c r="AP157" i="4"/>
  <c r="AQ157" i="4"/>
  <c r="AP158" i="4"/>
  <c r="AQ158" i="4"/>
  <c r="AP159" i="4"/>
  <c r="AQ159" i="4"/>
  <c r="AP160" i="4"/>
  <c r="AQ160" i="4"/>
  <c r="AP161" i="4"/>
  <c r="AQ161" i="4"/>
  <c r="AP162" i="4"/>
  <c r="AQ162" i="4"/>
  <c r="AP163" i="4"/>
  <c r="AQ163" i="4"/>
  <c r="AP164" i="4"/>
  <c r="AQ164" i="4"/>
  <c r="AP165" i="4"/>
  <c r="AQ165" i="4"/>
  <c r="AP166" i="4"/>
  <c r="AQ166" i="4"/>
  <c r="AP167" i="4"/>
  <c r="AQ167" i="4"/>
  <c r="AP168" i="4"/>
  <c r="AQ168" i="4"/>
  <c r="AP169" i="4"/>
  <c r="AQ169" i="4"/>
  <c r="AP170" i="4"/>
  <c r="AQ170" i="4"/>
  <c r="AP171" i="4"/>
  <c r="AQ171" i="4"/>
  <c r="AP172" i="4"/>
  <c r="AQ172" i="4"/>
  <c r="AP173" i="4"/>
  <c r="AQ173" i="4"/>
  <c r="AP174" i="4"/>
  <c r="AQ174" i="4"/>
  <c r="AP175" i="4"/>
  <c r="AQ175" i="4"/>
  <c r="AP176" i="4"/>
  <c r="AQ176" i="4"/>
  <c r="AP177" i="4"/>
  <c r="AQ177" i="4"/>
  <c r="AP178" i="4"/>
  <c r="AQ178" i="4"/>
  <c r="AP179" i="4"/>
  <c r="AQ179" i="4"/>
  <c r="AP180" i="4"/>
  <c r="AQ180" i="4"/>
  <c r="AP181" i="4"/>
  <c r="AQ181" i="4"/>
  <c r="AP182" i="4"/>
  <c r="AQ182" i="4"/>
  <c r="AP183" i="4"/>
  <c r="AQ183" i="4"/>
  <c r="AP184" i="4"/>
  <c r="AQ184" i="4"/>
  <c r="AP185" i="4"/>
  <c r="AQ185" i="4"/>
  <c r="AP186" i="4"/>
  <c r="AQ186" i="4"/>
  <c r="AP187" i="4"/>
  <c r="AQ187" i="4"/>
  <c r="AP188" i="4"/>
  <c r="AQ188" i="4"/>
  <c r="AP189" i="4"/>
  <c r="AQ189" i="4"/>
  <c r="AP190" i="4"/>
  <c r="AQ190" i="4"/>
  <c r="AP191" i="4"/>
  <c r="AQ191" i="4"/>
  <c r="AP192" i="4"/>
  <c r="AQ192" i="4"/>
  <c r="AP193" i="4"/>
  <c r="AQ193" i="4"/>
  <c r="AP194" i="4"/>
  <c r="AQ194" i="4"/>
  <c r="AP195" i="4"/>
  <c r="AQ195" i="4"/>
  <c r="AP196" i="4"/>
  <c r="AQ196" i="4"/>
  <c r="AP197" i="4"/>
  <c r="AQ197" i="4"/>
  <c r="AP198" i="4"/>
  <c r="AQ198" i="4"/>
  <c r="AP199" i="4"/>
  <c r="AQ199" i="4"/>
  <c r="AP200" i="4"/>
  <c r="AQ200" i="4"/>
  <c r="AP201" i="4"/>
  <c r="AQ201" i="4"/>
  <c r="AP202" i="4"/>
  <c r="AQ202" i="4"/>
  <c r="AP203" i="4"/>
  <c r="AQ203" i="4"/>
  <c r="AP204" i="4"/>
  <c r="AQ204" i="4"/>
  <c r="AP205" i="4"/>
  <c r="AQ205" i="4"/>
  <c r="AP206" i="4"/>
  <c r="AQ206" i="4"/>
  <c r="AP207" i="4"/>
  <c r="AQ207" i="4"/>
  <c r="AP208" i="4"/>
  <c r="AQ208" i="4"/>
  <c r="AP209" i="4"/>
  <c r="AQ209" i="4"/>
  <c r="AP210" i="4"/>
  <c r="AQ210" i="4"/>
  <c r="AP211" i="4"/>
  <c r="AQ211" i="4"/>
  <c r="AP212" i="4"/>
  <c r="AQ212" i="4"/>
  <c r="AP213" i="4"/>
  <c r="AQ213" i="4"/>
  <c r="AP214" i="4"/>
  <c r="AQ214" i="4"/>
  <c r="AP215" i="4"/>
  <c r="AQ215" i="4"/>
  <c r="AP216" i="4"/>
  <c r="AQ216" i="4"/>
  <c r="CF210" i="11" l="1"/>
  <c r="AY210" i="11"/>
  <c r="DX210" i="11"/>
  <c r="R210" i="11"/>
  <c r="CQ210" i="11"/>
  <c r="DM210" i="11"/>
  <c r="AC210" i="11"/>
  <c r="BJ210" i="11"/>
  <c r="AC204" i="6"/>
  <c r="CF204" i="11"/>
  <c r="DM204" i="11"/>
  <c r="AY204" i="11"/>
  <c r="DX204" i="11"/>
  <c r="R204" i="11"/>
  <c r="CQ204" i="11"/>
  <c r="BJ204" i="11"/>
  <c r="AC204" i="11"/>
  <c r="AY198" i="6"/>
  <c r="DM198" i="11"/>
  <c r="CF198" i="11"/>
  <c r="DX198" i="11"/>
  <c r="R198" i="11"/>
  <c r="CQ198" i="11"/>
  <c r="AC198" i="11"/>
  <c r="AY198" i="11"/>
  <c r="BJ198" i="11"/>
  <c r="CF194" i="11"/>
  <c r="AY194" i="11"/>
  <c r="DX194" i="11"/>
  <c r="R194" i="11"/>
  <c r="CQ194" i="11"/>
  <c r="AC194" i="11"/>
  <c r="DM194" i="11"/>
  <c r="BJ194" i="11"/>
  <c r="AY190" i="6"/>
  <c r="DM190" i="11"/>
  <c r="DX190" i="11"/>
  <c r="R190" i="11"/>
  <c r="CQ190" i="11"/>
  <c r="AY190" i="11"/>
  <c r="AC190" i="11"/>
  <c r="CF190" i="11"/>
  <c r="BJ190" i="11"/>
  <c r="AY186" i="6"/>
  <c r="CF186" i="11"/>
  <c r="DX186" i="11"/>
  <c r="R186" i="11"/>
  <c r="DM186" i="11"/>
  <c r="CQ186" i="11"/>
  <c r="AC186" i="11"/>
  <c r="AY186" i="11"/>
  <c r="BJ186" i="11"/>
  <c r="AC180" i="6"/>
  <c r="CF180" i="11"/>
  <c r="DM180" i="11"/>
  <c r="DX180" i="11"/>
  <c r="R180" i="11"/>
  <c r="CQ180" i="11"/>
  <c r="AY180" i="11"/>
  <c r="BJ180" i="11"/>
  <c r="AC180" i="11"/>
  <c r="CF176" i="11"/>
  <c r="DM176" i="11"/>
  <c r="DX176" i="11"/>
  <c r="R176" i="11"/>
  <c r="CQ176" i="11"/>
  <c r="AY176" i="11"/>
  <c r="BJ176" i="11"/>
  <c r="AC176" i="11"/>
  <c r="CF170" i="11"/>
  <c r="AY170" i="11"/>
  <c r="DM170" i="11"/>
  <c r="AC170" i="11"/>
  <c r="DX170" i="11"/>
  <c r="R170" i="11"/>
  <c r="CQ170" i="11"/>
  <c r="BJ170" i="11"/>
  <c r="CF164" i="11"/>
  <c r="DM164" i="11"/>
  <c r="AC164" i="11"/>
  <c r="CQ164" i="11"/>
  <c r="DX164" i="11"/>
  <c r="AY164" i="11"/>
  <c r="BJ164" i="11"/>
  <c r="R164" i="11"/>
  <c r="DM158" i="11"/>
  <c r="AY158" i="11"/>
  <c r="AC158" i="11"/>
  <c r="CF158" i="11"/>
  <c r="CQ158" i="11"/>
  <c r="DX158" i="11"/>
  <c r="BJ158" i="11"/>
  <c r="R158" i="11"/>
  <c r="CF154" i="11"/>
  <c r="AY154" i="11"/>
  <c r="DM154" i="11"/>
  <c r="AC154" i="11"/>
  <c r="CQ154" i="11"/>
  <c r="DX154" i="11"/>
  <c r="BJ154" i="11"/>
  <c r="R154" i="11"/>
  <c r="CF148" i="11"/>
  <c r="DM148" i="11"/>
  <c r="AC148" i="11"/>
  <c r="AY148" i="11"/>
  <c r="BJ148" i="11"/>
  <c r="R148" i="11"/>
  <c r="DX148" i="11"/>
  <c r="CQ148" i="11"/>
  <c r="DM142" i="11"/>
  <c r="AY142" i="11"/>
  <c r="AC142" i="11"/>
  <c r="CF142" i="11"/>
  <c r="DX142" i="11"/>
  <c r="CQ142" i="11"/>
  <c r="BJ142" i="11"/>
  <c r="R142" i="11"/>
  <c r="CF138" i="11"/>
  <c r="AY138" i="11"/>
  <c r="DM138" i="11"/>
  <c r="AC138" i="11"/>
  <c r="DX138" i="11"/>
  <c r="CQ138" i="11"/>
  <c r="BJ138" i="11"/>
  <c r="R138" i="11"/>
  <c r="CF132" i="11"/>
  <c r="DM132" i="11"/>
  <c r="AC132" i="11"/>
  <c r="BJ132" i="11"/>
  <c r="R132" i="11"/>
  <c r="AY132" i="11"/>
  <c r="DX132" i="11"/>
  <c r="CQ132" i="11"/>
  <c r="AY128" i="6"/>
  <c r="CF128" i="11"/>
  <c r="DM128" i="11"/>
  <c r="AC128" i="11"/>
  <c r="AY128" i="11"/>
  <c r="BJ128" i="11"/>
  <c r="R128" i="11"/>
  <c r="DX128" i="11"/>
  <c r="CQ128" i="11"/>
  <c r="CF122" i="11"/>
  <c r="AY122" i="11"/>
  <c r="DM122" i="11"/>
  <c r="AC122" i="11"/>
  <c r="DX122" i="11"/>
  <c r="CQ122" i="11"/>
  <c r="BJ122" i="11"/>
  <c r="R122" i="11"/>
  <c r="CF114" i="11"/>
  <c r="AY114" i="11"/>
  <c r="DM114" i="11"/>
  <c r="AC114" i="11"/>
  <c r="DX114" i="11"/>
  <c r="CQ114" i="11"/>
  <c r="BJ114" i="11"/>
  <c r="R114" i="11"/>
  <c r="R208" i="5"/>
  <c r="CF208" i="11"/>
  <c r="DM208" i="11"/>
  <c r="AY208" i="11"/>
  <c r="DX208" i="11"/>
  <c r="R208" i="11"/>
  <c r="CQ208" i="11"/>
  <c r="BJ208" i="11"/>
  <c r="AC208" i="11"/>
  <c r="R200" i="5"/>
  <c r="CF200" i="11"/>
  <c r="DM200" i="11"/>
  <c r="AY200" i="11"/>
  <c r="DX200" i="11"/>
  <c r="R200" i="11"/>
  <c r="CQ200" i="11"/>
  <c r="BJ200" i="11"/>
  <c r="AC200" i="11"/>
  <c r="CF192" i="11"/>
  <c r="DM192" i="11"/>
  <c r="DX192" i="11"/>
  <c r="R192" i="11"/>
  <c r="CQ192" i="11"/>
  <c r="BJ192" i="11"/>
  <c r="AC192" i="11"/>
  <c r="AY192" i="11"/>
  <c r="R182" i="5"/>
  <c r="DM182" i="11"/>
  <c r="CF182" i="11"/>
  <c r="DX182" i="11"/>
  <c r="R182" i="11"/>
  <c r="AY182" i="11"/>
  <c r="CQ182" i="11"/>
  <c r="AC182" i="11"/>
  <c r="BJ182" i="11"/>
  <c r="DM174" i="11"/>
  <c r="AY174" i="11"/>
  <c r="DX174" i="11"/>
  <c r="R174" i="11"/>
  <c r="BJ174" i="11"/>
  <c r="AC174" i="11"/>
  <c r="CQ174" i="11"/>
  <c r="CF174" i="11"/>
  <c r="AC168" i="6"/>
  <c r="CF168" i="11"/>
  <c r="DM168" i="11"/>
  <c r="AC168" i="11"/>
  <c r="AY168" i="11"/>
  <c r="DX168" i="11"/>
  <c r="R168" i="11"/>
  <c r="CQ168" i="11"/>
  <c r="BJ168" i="11"/>
  <c r="CF162" i="11"/>
  <c r="AY162" i="11"/>
  <c r="AC162" i="11"/>
  <c r="DM162" i="11"/>
  <c r="CQ162" i="11"/>
  <c r="DX162" i="11"/>
  <c r="BJ162" i="11"/>
  <c r="R162" i="11"/>
  <c r="AY152" i="6"/>
  <c r="CF152" i="11"/>
  <c r="DM152" i="11"/>
  <c r="AC152" i="11"/>
  <c r="AY152" i="11"/>
  <c r="CQ152" i="11"/>
  <c r="DX152" i="11"/>
  <c r="BJ152" i="11"/>
  <c r="R152" i="11"/>
  <c r="CF146" i="11"/>
  <c r="AY146" i="11"/>
  <c r="DM146" i="11"/>
  <c r="AC146" i="11"/>
  <c r="DX146" i="11"/>
  <c r="CQ146" i="11"/>
  <c r="BJ146" i="11"/>
  <c r="R146" i="11"/>
  <c r="CF136" i="11"/>
  <c r="DM136" i="11"/>
  <c r="AC136" i="11"/>
  <c r="AY136" i="11"/>
  <c r="BJ136" i="11"/>
  <c r="R136" i="11"/>
  <c r="DX136" i="11"/>
  <c r="CQ136" i="11"/>
  <c r="DM126" i="11"/>
  <c r="AY126" i="11"/>
  <c r="AC126" i="11"/>
  <c r="CF126" i="11"/>
  <c r="DX126" i="11"/>
  <c r="CQ126" i="11"/>
  <c r="BJ126" i="11"/>
  <c r="R126" i="11"/>
  <c r="AY116" i="6"/>
  <c r="CF116" i="11"/>
  <c r="DM116" i="11"/>
  <c r="AC116" i="11"/>
  <c r="AY116" i="11"/>
  <c r="BJ116" i="11"/>
  <c r="R116" i="11"/>
  <c r="DX116" i="11"/>
  <c r="CQ116" i="11"/>
  <c r="CF211" i="11"/>
  <c r="AY211" i="11"/>
  <c r="DX211" i="11"/>
  <c r="R211" i="11"/>
  <c r="CQ211" i="11"/>
  <c r="DM211" i="11"/>
  <c r="BJ211" i="11"/>
  <c r="AC211" i="11"/>
  <c r="AY207" i="6"/>
  <c r="CF207" i="11"/>
  <c r="DM207" i="11"/>
  <c r="AY207" i="11"/>
  <c r="DX207" i="11"/>
  <c r="R207" i="11"/>
  <c r="CQ207" i="11"/>
  <c r="BJ207" i="11"/>
  <c r="AC207" i="11"/>
  <c r="R201" i="5"/>
  <c r="DM201" i="11"/>
  <c r="CF201" i="11"/>
  <c r="DX201" i="11"/>
  <c r="R201" i="11"/>
  <c r="AY201" i="11"/>
  <c r="CQ201" i="11"/>
  <c r="BJ201" i="11"/>
  <c r="AC201" i="11"/>
  <c r="AC197" i="5"/>
  <c r="DM197" i="11"/>
  <c r="DX197" i="11"/>
  <c r="R197" i="11"/>
  <c r="CF197" i="11"/>
  <c r="CQ197" i="11"/>
  <c r="BJ197" i="11"/>
  <c r="AC197" i="11"/>
  <c r="AY197" i="11"/>
  <c r="R191" i="5"/>
  <c r="CF191" i="11"/>
  <c r="DM191" i="11"/>
  <c r="AY191" i="11"/>
  <c r="DX191" i="11"/>
  <c r="R191" i="11"/>
  <c r="CQ191" i="11"/>
  <c r="BJ191" i="11"/>
  <c r="AC191" i="11"/>
  <c r="R187" i="5"/>
  <c r="CF187" i="11"/>
  <c r="AY187" i="11"/>
  <c r="DM187" i="11"/>
  <c r="DX187" i="11"/>
  <c r="R187" i="11"/>
  <c r="CQ187" i="11"/>
  <c r="BJ187" i="11"/>
  <c r="AC187" i="11"/>
  <c r="AC181" i="5"/>
  <c r="DM181" i="11"/>
  <c r="DX181" i="11"/>
  <c r="R181" i="11"/>
  <c r="CF181" i="11"/>
  <c r="CQ181" i="11"/>
  <c r="BJ181" i="11"/>
  <c r="AC181" i="11"/>
  <c r="AY181" i="11"/>
  <c r="DM177" i="11"/>
  <c r="CF177" i="11"/>
  <c r="DX177" i="11"/>
  <c r="R177" i="11"/>
  <c r="AY177" i="11"/>
  <c r="CQ177" i="11"/>
  <c r="BJ177" i="11"/>
  <c r="AC177" i="11"/>
  <c r="AC173" i="5"/>
  <c r="DM173" i="11"/>
  <c r="DX173" i="11"/>
  <c r="R173" i="11"/>
  <c r="AY173" i="11"/>
  <c r="CF173" i="11"/>
  <c r="CQ173" i="11"/>
  <c r="BJ173" i="11"/>
  <c r="AC173" i="11"/>
  <c r="AC167" i="6"/>
  <c r="CF167" i="11"/>
  <c r="DM167" i="11"/>
  <c r="AC167" i="11"/>
  <c r="DX167" i="11"/>
  <c r="R167" i="11"/>
  <c r="AY167" i="11"/>
  <c r="CQ167" i="11"/>
  <c r="BJ167" i="11"/>
  <c r="CF163" i="11"/>
  <c r="AY163" i="11"/>
  <c r="AC163" i="11"/>
  <c r="DM163" i="11"/>
  <c r="CQ163" i="11"/>
  <c r="BJ163" i="11"/>
  <c r="R163" i="11"/>
  <c r="DX163" i="11"/>
  <c r="R157" i="5"/>
  <c r="DM157" i="11"/>
  <c r="AY157" i="11"/>
  <c r="AC157" i="11"/>
  <c r="CF157" i="11"/>
  <c r="CQ157" i="11"/>
  <c r="BJ157" i="11"/>
  <c r="R157" i="11"/>
  <c r="DX157" i="11"/>
  <c r="R153" i="5"/>
  <c r="DM153" i="11"/>
  <c r="CF153" i="11"/>
  <c r="AY153" i="11"/>
  <c r="AC153" i="11"/>
  <c r="CQ153" i="11"/>
  <c r="BJ153" i="11"/>
  <c r="R153" i="11"/>
  <c r="DX153" i="11"/>
  <c r="R149" i="5"/>
  <c r="DM149" i="11"/>
  <c r="CF149" i="11"/>
  <c r="AY149" i="11"/>
  <c r="AC149" i="11"/>
  <c r="CQ149" i="11"/>
  <c r="BJ149" i="11"/>
  <c r="R149" i="11"/>
  <c r="DX149" i="11"/>
  <c r="R145" i="5"/>
  <c r="DM145" i="11"/>
  <c r="CF145" i="11"/>
  <c r="AY145" i="11"/>
  <c r="AC145" i="11"/>
  <c r="CQ145" i="11"/>
  <c r="BJ145" i="11"/>
  <c r="R145" i="11"/>
  <c r="DX145" i="11"/>
  <c r="R141" i="5"/>
  <c r="DM141" i="11"/>
  <c r="AY141" i="11"/>
  <c r="CF141" i="11"/>
  <c r="AC141" i="11"/>
  <c r="CQ141" i="11"/>
  <c r="BJ141" i="11"/>
  <c r="R141" i="11"/>
  <c r="DX141" i="11"/>
  <c r="AC139" i="5"/>
  <c r="CF139" i="11"/>
  <c r="DM139" i="11"/>
  <c r="AY139" i="11"/>
  <c r="AC139" i="11"/>
  <c r="R139" i="11"/>
  <c r="DX139" i="11"/>
  <c r="CQ139" i="11"/>
  <c r="BJ139" i="11"/>
  <c r="R137" i="5"/>
  <c r="DM137" i="11"/>
  <c r="CF137" i="11"/>
  <c r="AY137" i="11"/>
  <c r="AC137" i="11"/>
  <c r="CQ137" i="11"/>
  <c r="BJ137" i="11"/>
  <c r="R137" i="11"/>
  <c r="DX137" i="11"/>
  <c r="R135" i="5"/>
  <c r="CF135" i="11"/>
  <c r="DM135" i="11"/>
  <c r="AC135" i="11"/>
  <c r="AY135" i="11"/>
  <c r="R135" i="11"/>
  <c r="DX135" i="11"/>
  <c r="CQ135" i="11"/>
  <c r="BJ135" i="11"/>
  <c r="R131" i="5"/>
  <c r="CF131" i="11"/>
  <c r="AY131" i="11"/>
  <c r="AC131" i="11"/>
  <c r="DM131" i="11"/>
  <c r="R131" i="11"/>
  <c r="DX131" i="11"/>
  <c r="CQ131" i="11"/>
  <c r="BJ131" i="11"/>
  <c r="AC129" i="5"/>
  <c r="DM129" i="11"/>
  <c r="CF129" i="11"/>
  <c r="AY129" i="11"/>
  <c r="AC129" i="11"/>
  <c r="CQ129" i="11"/>
  <c r="BJ129" i="11"/>
  <c r="R129" i="11"/>
  <c r="DX129" i="11"/>
  <c r="R127" i="5"/>
  <c r="CF127" i="11"/>
  <c r="DM127" i="11"/>
  <c r="AC127" i="11"/>
  <c r="AY127" i="11"/>
  <c r="R127" i="11"/>
  <c r="DX127" i="11"/>
  <c r="CQ127" i="11"/>
  <c r="BJ127" i="11"/>
  <c r="AC125" i="6"/>
  <c r="DM125" i="11"/>
  <c r="AY125" i="11"/>
  <c r="AC125" i="11"/>
  <c r="CF125" i="11"/>
  <c r="CQ125" i="11"/>
  <c r="BJ125" i="11"/>
  <c r="R125" i="11"/>
  <c r="DX125" i="11"/>
  <c r="CF123" i="11"/>
  <c r="DM123" i="11"/>
  <c r="AY123" i="11"/>
  <c r="AC123" i="11"/>
  <c r="R123" i="11"/>
  <c r="DX123" i="11"/>
  <c r="CQ123" i="11"/>
  <c r="BJ123" i="11"/>
  <c r="DM121" i="11"/>
  <c r="CF121" i="11"/>
  <c r="AY121" i="11"/>
  <c r="AC121" i="11"/>
  <c r="CQ121" i="11"/>
  <c r="BJ121" i="11"/>
  <c r="R121" i="11"/>
  <c r="DX121" i="11"/>
  <c r="CF119" i="11"/>
  <c r="DM119" i="11"/>
  <c r="AC119" i="11"/>
  <c r="AY119" i="11"/>
  <c r="R119" i="11"/>
  <c r="DX119" i="11"/>
  <c r="CQ119" i="11"/>
  <c r="BJ119" i="11"/>
  <c r="AC117" i="6"/>
  <c r="DM117" i="11"/>
  <c r="CF117" i="11"/>
  <c r="AY117" i="11"/>
  <c r="AC117" i="11"/>
  <c r="CQ117" i="11"/>
  <c r="BJ117" i="11"/>
  <c r="R117" i="11"/>
  <c r="DX117" i="11"/>
  <c r="CF115" i="11"/>
  <c r="AY115" i="11"/>
  <c r="AC115" i="11"/>
  <c r="R115" i="11"/>
  <c r="DX115" i="11"/>
  <c r="DM115" i="11"/>
  <c r="CQ115" i="11"/>
  <c r="BJ115" i="11"/>
  <c r="AC212" i="6"/>
  <c r="CF212" i="11"/>
  <c r="DM212" i="11"/>
  <c r="AY212" i="11"/>
  <c r="DX212" i="11"/>
  <c r="R212" i="11"/>
  <c r="CQ212" i="11"/>
  <c r="BJ212" i="11"/>
  <c r="AC212" i="11"/>
  <c r="AY206" i="6"/>
  <c r="DM206" i="11"/>
  <c r="DX206" i="11"/>
  <c r="R206" i="11"/>
  <c r="CQ206" i="11"/>
  <c r="AC206" i="11"/>
  <c r="BJ206" i="11"/>
  <c r="CF206" i="11"/>
  <c r="AY206" i="11"/>
  <c r="AY202" i="6"/>
  <c r="CF202" i="11"/>
  <c r="AY202" i="11"/>
  <c r="DX202" i="11"/>
  <c r="R202" i="11"/>
  <c r="DM202" i="11"/>
  <c r="CQ202" i="11"/>
  <c r="AC202" i="11"/>
  <c r="BJ202" i="11"/>
  <c r="R196" i="5"/>
  <c r="CF196" i="11"/>
  <c r="DM196" i="11"/>
  <c r="AY196" i="11"/>
  <c r="DX196" i="11"/>
  <c r="R196" i="11"/>
  <c r="CQ196" i="11"/>
  <c r="BJ196" i="11"/>
  <c r="AC196" i="11"/>
  <c r="AC188" i="6"/>
  <c r="CF188" i="11"/>
  <c r="DM188" i="11"/>
  <c r="DX188" i="11"/>
  <c r="R188" i="11"/>
  <c r="AY188" i="11"/>
  <c r="CQ188" i="11"/>
  <c r="BJ188" i="11"/>
  <c r="AC188" i="11"/>
  <c r="R184" i="5"/>
  <c r="CF184" i="11"/>
  <c r="DM184" i="11"/>
  <c r="AY184" i="11"/>
  <c r="DX184" i="11"/>
  <c r="R184" i="11"/>
  <c r="CQ184" i="11"/>
  <c r="BJ184" i="11"/>
  <c r="AC184" i="11"/>
  <c r="CF178" i="11"/>
  <c r="AY178" i="11"/>
  <c r="DX178" i="11"/>
  <c r="R178" i="11"/>
  <c r="CQ178" i="11"/>
  <c r="DM178" i="11"/>
  <c r="AC178" i="11"/>
  <c r="BJ178" i="11"/>
  <c r="CF172" i="11"/>
  <c r="DM172" i="11"/>
  <c r="DX172" i="11"/>
  <c r="R172" i="11"/>
  <c r="BJ172" i="11"/>
  <c r="AC172" i="11"/>
  <c r="AY172" i="11"/>
  <c r="CQ172" i="11"/>
  <c r="DM166" i="11"/>
  <c r="CF166" i="11"/>
  <c r="AY166" i="11"/>
  <c r="AC166" i="11"/>
  <c r="DX166" i="11"/>
  <c r="R166" i="11"/>
  <c r="CQ166" i="11"/>
  <c r="BJ166" i="11"/>
  <c r="CF160" i="11"/>
  <c r="DM160" i="11"/>
  <c r="AC160" i="11"/>
  <c r="AY160" i="11"/>
  <c r="CQ160" i="11"/>
  <c r="DX160" i="11"/>
  <c r="BJ160" i="11"/>
  <c r="R160" i="11"/>
  <c r="CF156" i="11"/>
  <c r="DM156" i="11"/>
  <c r="AC156" i="11"/>
  <c r="CQ156" i="11"/>
  <c r="DX156" i="11"/>
  <c r="BJ156" i="11"/>
  <c r="AY156" i="11"/>
  <c r="R156" i="11"/>
  <c r="DM150" i="11"/>
  <c r="CF150" i="11"/>
  <c r="AY150" i="11"/>
  <c r="AC150" i="11"/>
  <c r="CQ150" i="11"/>
  <c r="DX150" i="11"/>
  <c r="BJ150" i="11"/>
  <c r="R150" i="11"/>
  <c r="CF144" i="11"/>
  <c r="DM144" i="11"/>
  <c r="AC144" i="11"/>
  <c r="AY144" i="11"/>
  <c r="BJ144" i="11"/>
  <c r="R144" i="11"/>
  <c r="DX144" i="11"/>
  <c r="CQ144" i="11"/>
  <c r="AY140" i="6"/>
  <c r="CF140" i="11"/>
  <c r="DM140" i="11"/>
  <c r="AC140" i="11"/>
  <c r="BJ140" i="11"/>
  <c r="AY140" i="11"/>
  <c r="R140" i="11"/>
  <c r="DX140" i="11"/>
  <c r="CQ140" i="11"/>
  <c r="DM134" i="11"/>
  <c r="CF134" i="11"/>
  <c r="AY134" i="11"/>
  <c r="AC134" i="11"/>
  <c r="DX134" i="11"/>
  <c r="CQ134" i="11"/>
  <c r="BJ134" i="11"/>
  <c r="R134" i="11"/>
  <c r="CF130" i="11"/>
  <c r="AY130" i="11"/>
  <c r="AC130" i="11"/>
  <c r="DM130" i="11"/>
  <c r="DX130" i="11"/>
  <c r="CQ130" i="11"/>
  <c r="BJ130" i="11"/>
  <c r="R130" i="11"/>
  <c r="CF124" i="11"/>
  <c r="DM124" i="11"/>
  <c r="AC124" i="11"/>
  <c r="BJ124" i="11"/>
  <c r="R124" i="11"/>
  <c r="DX124" i="11"/>
  <c r="AY124" i="11"/>
  <c r="CQ124" i="11"/>
  <c r="CF120" i="11"/>
  <c r="DM120" i="11"/>
  <c r="AC120" i="11"/>
  <c r="AY120" i="11"/>
  <c r="BJ120" i="11"/>
  <c r="R120" i="11"/>
  <c r="DX120" i="11"/>
  <c r="CQ120" i="11"/>
  <c r="DM118" i="11"/>
  <c r="CF118" i="11"/>
  <c r="AY118" i="11"/>
  <c r="AC118" i="11"/>
  <c r="DX118" i="11"/>
  <c r="CQ118" i="11"/>
  <c r="BJ118" i="11"/>
  <c r="R118" i="11"/>
  <c r="AC213" i="5"/>
  <c r="DM213" i="11"/>
  <c r="DX213" i="11"/>
  <c r="R213" i="11"/>
  <c r="CF213" i="11"/>
  <c r="CQ213" i="11"/>
  <c r="BJ213" i="11"/>
  <c r="AC213" i="11"/>
  <c r="AY213" i="11"/>
  <c r="DM209" i="11"/>
  <c r="CF209" i="11"/>
  <c r="DX209" i="11"/>
  <c r="R209" i="11"/>
  <c r="AY209" i="11"/>
  <c r="CQ209" i="11"/>
  <c r="BJ209" i="11"/>
  <c r="AC209" i="11"/>
  <c r="DM205" i="11"/>
  <c r="DX205" i="11"/>
  <c r="R205" i="11"/>
  <c r="CQ205" i="11"/>
  <c r="CF205" i="11"/>
  <c r="AY205" i="11"/>
  <c r="BJ205" i="11"/>
  <c r="AC205" i="11"/>
  <c r="AY203" i="6"/>
  <c r="CF203" i="11"/>
  <c r="AY203" i="11"/>
  <c r="DM203" i="11"/>
  <c r="DX203" i="11"/>
  <c r="R203" i="11"/>
  <c r="CQ203" i="11"/>
  <c r="BJ203" i="11"/>
  <c r="AC203" i="11"/>
  <c r="AY199" i="6"/>
  <c r="CF199" i="11"/>
  <c r="DM199" i="11"/>
  <c r="AY199" i="11"/>
  <c r="DX199" i="11"/>
  <c r="R199" i="11"/>
  <c r="CQ199" i="11"/>
  <c r="BJ199" i="11"/>
  <c r="AC199" i="11"/>
  <c r="AC195" i="6"/>
  <c r="CF195" i="11"/>
  <c r="AY195" i="11"/>
  <c r="DX195" i="11"/>
  <c r="R195" i="11"/>
  <c r="CQ195" i="11"/>
  <c r="DM195" i="11"/>
  <c r="BJ195" i="11"/>
  <c r="AC195" i="11"/>
  <c r="R193" i="5"/>
  <c r="DM193" i="11"/>
  <c r="CF193" i="11"/>
  <c r="DX193" i="11"/>
  <c r="R193" i="11"/>
  <c r="AY193" i="11"/>
  <c r="CQ193" i="11"/>
  <c r="BJ193" i="11"/>
  <c r="AC193" i="11"/>
  <c r="R189" i="5"/>
  <c r="DM189" i="11"/>
  <c r="AY189" i="11"/>
  <c r="DX189" i="11"/>
  <c r="R189" i="11"/>
  <c r="CQ189" i="11"/>
  <c r="BJ189" i="11"/>
  <c r="AC189" i="11"/>
  <c r="CF189" i="11"/>
  <c r="AC185" i="5"/>
  <c r="DM185" i="11"/>
  <c r="CF185" i="11"/>
  <c r="DX185" i="11"/>
  <c r="R185" i="11"/>
  <c r="CQ185" i="11"/>
  <c r="BJ185" i="11"/>
  <c r="AC185" i="11"/>
  <c r="AY185" i="11"/>
  <c r="R183" i="5"/>
  <c r="CF183" i="11"/>
  <c r="DM183" i="11"/>
  <c r="AY183" i="11"/>
  <c r="DX183" i="11"/>
  <c r="R183" i="11"/>
  <c r="CQ183" i="11"/>
  <c r="BJ183" i="11"/>
  <c r="AC183" i="11"/>
  <c r="R179" i="5"/>
  <c r="CF179" i="11"/>
  <c r="AY179" i="11"/>
  <c r="DX179" i="11"/>
  <c r="R179" i="11"/>
  <c r="CQ179" i="11"/>
  <c r="BJ179" i="11"/>
  <c r="DM179" i="11"/>
  <c r="AC179" i="11"/>
  <c r="CF175" i="11"/>
  <c r="DM175" i="11"/>
  <c r="DX175" i="11"/>
  <c r="R175" i="11"/>
  <c r="CQ175" i="11"/>
  <c r="AY175" i="11"/>
  <c r="BJ175" i="11"/>
  <c r="AC175" i="11"/>
  <c r="AY171" i="6"/>
  <c r="CF171" i="11"/>
  <c r="DM171" i="11"/>
  <c r="AY171" i="11"/>
  <c r="AC171" i="11"/>
  <c r="DX171" i="11"/>
  <c r="R171" i="11"/>
  <c r="CQ171" i="11"/>
  <c r="BJ171" i="11"/>
  <c r="R169" i="5"/>
  <c r="DM169" i="11"/>
  <c r="CF169" i="11"/>
  <c r="AY169" i="11"/>
  <c r="AC169" i="11"/>
  <c r="DX169" i="11"/>
  <c r="R169" i="11"/>
  <c r="CQ169" i="11"/>
  <c r="BJ169" i="11"/>
  <c r="R165" i="5"/>
  <c r="DM165" i="11"/>
  <c r="CF165" i="11"/>
  <c r="AY165" i="11"/>
  <c r="AC165" i="11"/>
  <c r="DX165" i="11"/>
  <c r="R165" i="11"/>
  <c r="CQ165" i="11"/>
  <c r="BJ165" i="11"/>
  <c r="R161" i="5"/>
  <c r="DM161" i="11"/>
  <c r="CF161" i="11"/>
  <c r="AY161" i="11"/>
  <c r="AC161" i="11"/>
  <c r="CQ161" i="11"/>
  <c r="BJ161" i="11"/>
  <c r="R161" i="11"/>
  <c r="DX161" i="11"/>
  <c r="CF159" i="11"/>
  <c r="DM159" i="11"/>
  <c r="AC159" i="11"/>
  <c r="AY159" i="11"/>
  <c r="CQ159" i="11"/>
  <c r="BJ159" i="11"/>
  <c r="R159" i="11"/>
  <c r="DX159" i="11"/>
  <c r="CF155" i="11"/>
  <c r="DM155" i="11"/>
  <c r="AY155" i="11"/>
  <c r="AC155" i="11"/>
  <c r="CQ155" i="11"/>
  <c r="BJ155" i="11"/>
  <c r="R155" i="11"/>
  <c r="DX155" i="11"/>
  <c r="CF151" i="11"/>
  <c r="DM151" i="11"/>
  <c r="AC151" i="11"/>
  <c r="AY151" i="11"/>
  <c r="CQ151" i="11"/>
  <c r="BJ151" i="11"/>
  <c r="R151" i="11"/>
  <c r="DX151" i="11"/>
  <c r="R147" i="5"/>
  <c r="CF147" i="11"/>
  <c r="AY147" i="11"/>
  <c r="AC147" i="11"/>
  <c r="R147" i="11"/>
  <c r="DM147" i="11"/>
  <c r="DX147" i="11"/>
  <c r="CQ147" i="11"/>
  <c r="BJ147" i="11"/>
  <c r="R143" i="5"/>
  <c r="CF143" i="11"/>
  <c r="DM143" i="11"/>
  <c r="AC143" i="11"/>
  <c r="AY143" i="11"/>
  <c r="R143" i="11"/>
  <c r="DX143" i="11"/>
  <c r="CQ143" i="11"/>
  <c r="BJ143" i="11"/>
  <c r="AC133" i="6"/>
  <c r="DM133" i="11"/>
  <c r="CF133" i="11"/>
  <c r="AY133" i="11"/>
  <c r="AC133" i="11"/>
  <c r="CQ133" i="11"/>
  <c r="BJ133" i="11"/>
  <c r="R133" i="11"/>
  <c r="DX133" i="11"/>
  <c r="V119" i="4"/>
  <c r="V167" i="4"/>
  <c r="V151" i="4"/>
  <c r="AC137" i="5"/>
  <c r="AC199" i="6"/>
  <c r="R203" i="5"/>
  <c r="R129" i="5"/>
  <c r="R125" i="5"/>
  <c r="R139" i="5"/>
  <c r="AC137" i="6"/>
  <c r="R186" i="5"/>
  <c r="AY182" i="6"/>
  <c r="AY148" i="6"/>
  <c r="V127" i="4"/>
  <c r="AC184" i="6"/>
  <c r="R213" i="5"/>
  <c r="R199" i="5"/>
  <c r="V215" i="4"/>
  <c r="V207" i="4"/>
  <c r="V183" i="4"/>
  <c r="R204" i="5"/>
  <c r="AC203" i="6"/>
  <c r="AC195" i="5"/>
  <c r="AC191" i="5"/>
  <c r="AN191" i="5" s="1"/>
  <c r="R171" i="5"/>
  <c r="R167" i="5"/>
  <c r="AC191" i="6"/>
  <c r="AY183" i="6"/>
  <c r="AC171" i="6"/>
  <c r="V143" i="4"/>
  <c r="R212" i="5"/>
  <c r="R195" i="5"/>
  <c r="AC169" i="5"/>
  <c r="AC165" i="5"/>
  <c r="AY124" i="6"/>
  <c r="V199" i="4"/>
  <c r="R202" i="5"/>
  <c r="AC193" i="5"/>
  <c r="AN193" i="5" s="1"/>
  <c r="R180" i="5"/>
  <c r="AY195" i="6"/>
  <c r="AY167" i="6"/>
  <c r="R206" i="5"/>
  <c r="AC201" i="5"/>
  <c r="AN201" i="5" s="1"/>
  <c r="AC171" i="5"/>
  <c r="AC167" i="5"/>
  <c r="AN167" i="5" s="1"/>
  <c r="R133" i="5"/>
  <c r="V214" i="4"/>
  <c r="BJ211" i="6"/>
  <c r="R211" i="6"/>
  <c r="BU211" i="6"/>
  <c r="V212" i="4"/>
  <c r="BJ209" i="6"/>
  <c r="R209" i="6"/>
  <c r="BU209" i="6"/>
  <c r="AC209" i="6"/>
  <c r="AY209" i="6"/>
  <c r="V208" i="4"/>
  <c r="BJ205" i="6"/>
  <c r="R205" i="6"/>
  <c r="BU205" i="6"/>
  <c r="AC205" i="6"/>
  <c r="AY205" i="6"/>
  <c r="V197" i="4"/>
  <c r="BJ194" i="6"/>
  <c r="R194" i="6"/>
  <c r="BU194" i="6"/>
  <c r="AC194" i="6"/>
  <c r="AC194" i="5"/>
  <c r="BJ192" i="6"/>
  <c r="R192" i="6"/>
  <c r="BU192" i="6"/>
  <c r="AY192" i="6"/>
  <c r="AC192" i="5"/>
  <c r="BJ177" i="6"/>
  <c r="R177" i="6"/>
  <c r="BU177" i="6"/>
  <c r="AC177" i="6"/>
  <c r="AY177" i="6"/>
  <c r="V178" i="4"/>
  <c r="BJ175" i="6"/>
  <c r="R175" i="6"/>
  <c r="BU175" i="6"/>
  <c r="AC175" i="6"/>
  <c r="V165" i="4"/>
  <c r="BJ162" i="6"/>
  <c r="R162" i="6"/>
  <c r="BU162" i="6"/>
  <c r="R162" i="5"/>
  <c r="AC162" i="6"/>
  <c r="AC162" i="5"/>
  <c r="AY162" i="6"/>
  <c r="V163" i="4"/>
  <c r="BJ160" i="6"/>
  <c r="R160" i="6"/>
  <c r="BU160" i="6"/>
  <c r="AY160" i="6"/>
  <c r="R160" i="5"/>
  <c r="AC160" i="5"/>
  <c r="BJ156" i="6"/>
  <c r="R156" i="6"/>
  <c r="BU156" i="6"/>
  <c r="AY156" i="6"/>
  <c r="R156" i="5"/>
  <c r="AC156" i="5"/>
  <c r="V159" i="4"/>
  <c r="V125" i="4"/>
  <c r="BJ122" i="6"/>
  <c r="R122" i="6"/>
  <c r="BU122" i="6"/>
  <c r="AY122" i="6"/>
  <c r="AC122" i="6"/>
  <c r="R122" i="5"/>
  <c r="AC122" i="5"/>
  <c r="AC205" i="5"/>
  <c r="R173" i="5"/>
  <c r="V213" i="4"/>
  <c r="BJ210" i="6"/>
  <c r="R210" i="6"/>
  <c r="BU210" i="6"/>
  <c r="AC210" i="6"/>
  <c r="AC210" i="5"/>
  <c r="BJ208" i="6"/>
  <c r="R208" i="6"/>
  <c r="BU208" i="6"/>
  <c r="AY208" i="6"/>
  <c r="AC208" i="5"/>
  <c r="V211" i="4"/>
  <c r="V181" i="4"/>
  <c r="BJ178" i="6"/>
  <c r="R178" i="6"/>
  <c r="BU178" i="6"/>
  <c r="R178" i="5"/>
  <c r="AC178" i="6"/>
  <c r="AC178" i="5"/>
  <c r="AY178" i="6"/>
  <c r="V179" i="4"/>
  <c r="BJ176" i="6"/>
  <c r="R176" i="6"/>
  <c r="BU176" i="6"/>
  <c r="AY176" i="6"/>
  <c r="R176" i="5"/>
  <c r="AC176" i="5"/>
  <c r="V177" i="4"/>
  <c r="BJ174" i="6"/>
  <c r="R174" i="6"/>
  <c r="BU174" i="6"/>
  <c r="R174" i="5"/>
  <c r="AC174" i="6"/>
  <c r="AC174" i="5"/>
  <c r="AY174" i="6"/>
  <c r="BJ172" i="6"/>
  <c r="R172" i="6"/>
  <c r="BU172" i="6"/>
  <c r="AY172" i="6"/>
  <c r="R172" i="5"/>
  <c r="AC172" i="5"/>
  <c r="V166" i="4"/>
  <c r="BJ163" i="6"/>
  <c r="R163" i="6"/>
  <c r="BU163" i="6"/>
  <c r="AC163" i="6"/>
  <c r="BJ161" i="6"/>
  <c r="R161" i="6"/>
  <c r="BU161" i="6"/>
  <c r="AC161" i="6"/>
  <c r="AY161" i="6"/>
  <c r="V162" i="4"/>
  <c r="BJ159" i="6"/>
  <c r="R159" i="6"/>
  <c r="BU159" i="6"/>
  <c r="AC159" i="6"/>
  <c r="V160" i="4"/>
  <c r="BJ157" i="6"/>
  <c r="R157" i="6"/>
  <c r="BU157" i="6"/>
  <c r="AC157" i="6"/>
  <c r="AY157" i="6"/>
  <c r="V158" i="4"/>
  <c r="BJ155" i="6"/>
  <c r="R155" i="6"/>
  <c r="BU155" i="6"/>
  <c r="AC155" i="6"/>
  <c r="AN155" i="6" s="1"/>
  <c r="AY155" i="6"/>
  <c r="BJ153" i="6"/>
  <c r="R153" i="6"/>
  <c r="BU153" i="6"/>
  <c r="AY153" i="6"/>
  <c r="V154" i="4"/>
  <c r="BJ151" i="6"/>
  <c r="R151" i="6"/>
  <c r="BU151" i="6"/>
  <c r="AC151" i="6"/>
  <c r="AY151" i="6"/>
  <c r="V152" i="4"/>
  <c r="BJ149" i="6"/>
  <c r="R149" i="6"/>
  <c r="BU149" i="6"/>
  <c r="AY149" i="6"/>
  <c r="V141" i="4"/>
  <c r="BJ138" i="6"/>
  <c r="R138" i="6"/>
  <c r="BU138" i="6"/>
  <c r="AY138" i="6"/>
  <c r="AC138" i="6"/>
  <c r="R138" i="5"/>
  <c r="AC138" i="5"/>
  <c r="BJ136" i="6"/>
  <c r="R136" i="6"/>
  <c r="BU136" i="6"/>
  <c r="AC136" i="6"/>
  <c r="AN136" i="6" s="1"/>
  <c r="R136" i="5"/>
  <c r="AC136" i="5"/>
  <c r="V126" i="4"/>
  <c r="BJ123" i="6"/>
  <c r="R123" i="6"/>
  <c r="BU123" i="6"/>
  <c r="AC123" i="6"/>
  <c r="AY123" i="6"/>
  <c r="V124" i="4"/>
  <c r="BJ121" i="6"/>
  <c r="R121" i="6"/>
  <c r="BU121" i="6"/>
  <c r="R121" i="5"/>
  <c r="AY121" i="6"/>
  <c r="V117" i="4"/>
  <c r="BJ114" i="6"/>
  <c r="R114" i="6"/>
  <c r="BU114" i="6"/>
  <c r="AY114" i="6"/>
  <c r="AC114" i="6"/>
  <c r="AC114" i="5"/>
  <c r="AC209" i="5"/>
  <c r="R207" i="5"/>
  <c r="R175" i="5"/>
  <c r="R163" i="5"/>
  <c r="R159" i="5"/>
  <c r="R155" i="5"/>
  <c r="R151" i="5"/>
  <c r="R123" i="5"/>
  <c r="AC116" i="5"/>
  <c r="V205" i="4"/>
  <c r="BJ202" i="6"/>
  <c r="R202" i="6"/>
  <c r="BU202" i="6"/>
  <c r="AC202" i="6"/>
  <c r="AC202" i="5"/>
  <c r="AN202" i="5" s="1"/>
  <c r="V203" i="4"/>
  <c r="BJ200" i="6"/>
  <c r="R200" i="6"/>
  <c r="BU200" i="6"/>
  <c r="AY200" i="6"/>
  <c r="AC200" i="5"/>
  <c r="V201" i="4"/>
  <c r="BJ198" i="6"/>
  <c r="R198" i="6"/>
  <c r="BU198" i="6"/>
  <c r="AC198" i="6"/>
  <c r="AC198" i="5"/>
  <c r="BJ196" i="6"/>
  <c r="R196" i="6"/>
  <c r="BU196" i="6"/>
  <c r="AY196" i="6"/>
  <c r="AC196" i="5"/>
  <c r="AN196" i="5" s="1"/>
  <c r="V194" i="4"/>
  <c r="BJ191" i="6"/>
  <c r="R191" i="6"/>
  <c r="BU191" i="6"/>
  <c r="V192" i="4"/>
  <c r="BJ189" i="6"/>
  <c r="R189" i="6"/>
  <c r="BU189" i="6"/>
  <c r="AC189" i="6"/>
  <c r="AY189" i="6"/>
  <c r="V190" i="4"/>
  <c r="BJ187" i="6"/>
  <c r="R187" i="6"/>
  <c r="BU187" i="6"/>
  <c r="AC187" i="6"/>
  <c r="AN187" i="6" s="1"/>
  <c r="BJ185" i="6"/>
  <c r="R185" i="6"/>
  <c r="BU185" i="6"/>
  <c r="AC185" i="6"/>
  <c r="AN185" i="6" s="1"/>
  <c r="AY185" i="6"/>
  <c r="V186" i="4"/>
  <c r="BJ183" i="6"/>
  <c r="R183" i="6"/>
  <c r="BU183" i="6"/>
  <c r="AC183" i="6"/>
  <c r="BJ181" i="6"/>
  <c r="R181" i="6"/>
  <c r="BU181" i="6"/>
  <c r="AC181" i="6"/>
  <c r="AY181" i="6"/>
  <c r="V175" i="4"/>
  <c r="V173" i="4"/>
  <c r="BJ170" i="6"/>
  <c r="R170" i="6"/>
  <c r="BU170" i="6"/>
  <c r="R170" i="5"/>
  <c r="AC170" i="6"/>
  <c r="AC170" i="5"/>
  <c r="AY170" i="6"/>
  <c r="V171" i="4"/>
  <c r="BJ168" i="6"/>
  <c r="R168" i="6"/>
  <c r="AN168" i="6" s="1"/>
  <c r="BU168" i="6"/>
  <c r="AY168" i="6"/>
  <c r="R168" i="5"/>
  <c r="AC168" i="5"/>
  <c r="V169" i="4"/>
  <c r="BJ166" i="6"/>
  <c r="R166" i="6"/>
  <c r="BU166" i="6"/>
  <c r="R166" i="5"/>
  <c r="AC166" i="6"/>
  <c r="AC166" i="5"/>
  <c r="AY166" i="6"/>
  <c r="BJ164" i="6"/>
  <c r="R164" i="6"/>
  <c r="BU164" i="6"/>
  <c r="AY164" i="6"/>
  <c r="R164" i="5"/>
  <c r="AC164" i="5"/>
  <c r="V150" i="4"/>
  <c r="BJ147" i="6"/>
  <c r="R147" i="6"/>
  <c r="BU147" i="6"/>
  <c r="AC147" i="6"/>
  <c r="AY147" i="6"/>
  <c r="BJ145" i="6"/>
  <c r="R145" i="6"/>
  <c r="BU145" i="6"/>
  <c r="AY145" i="6"/>
  <c r="V146" i="4"/>
  <c r="BJ143" i="6"/>
  <c r="R143" i="6"/>
  <c r="BU143" i="6"/>
  <c r="AC143" i="6"/>
  <c r="AN143" i="6" s="1"/>
  <c r="AY143" i="6"/>
  <c r="V144" i="4"/>
  <c r="BJ141" i="6"/>
  <c r="R141" i="6"/>
  <c r="BU141" i="6"/>
  <c r="AY141" i="6"/>
  <c r="V139" i="4"/>
  <c r="V137" i="4"/>
  <c r="BJ134" i="6"/>
  <c r="R134" i="6"/>
  <c r="BU134" i="6"/>
  <c r="AY134" i="6"/>
  <c r="AC134" i="6"/>
  <c r="R134" i="5"/>
  <c r="AC134" i="5"/>
  <c r="BJ132" i="6"/>
  <c r="R132" i="6"/>
  <c r="BU132" i="6"/>
  <c r="AC132" i="6"/>
  <c r="R132" i="5"/>
  <c r="AC132" i="5"/>
  <c r="V135" i="4"/>
  <c r="AC211" i="5"/>
  <c r="R209" i="5"/>
  <c r="AC203" i="5"/>
  <c r="AN203" i="5" s="1"/>
  <c r="R198" i="5"/>
  <c r="AC189" i="5"/>
  <c r="AN189" i="5" s="1"/>
  <c r="AC183" i="5"/>
  <c r="R181" i="5"/>
  <c r="AN181" i="5" s="1"/>
  <c r="AC177" i="5"/>
  <c r="AC161" i="5"/>
  <c r="AN161" i="5" s="1"/>
  <c r="AC157" i="5"/>
  <c r="AN157" i="5" s="1"/>
  <c r="AC153" i="5"/>
  <c r="AN153" i="5" s="1"/>
  <c r="AC149" i="5"/>
  <c r="AC145" i="5"/>
  <c r="AC141" i="5"/>
  <c r="AN141" i="5" s="1"/>
  <c r="AC133" i="5"/>
  <c r="AC125" i="5"/>
  <c r="AC121" i="5"/>
  <c r="R114" i="5"/>
  <c r="AY211" i="6"/>
  <c r="AC208" i="6"/>
  <c r="AC200" i="6"/>
  <c r="AC196" i="6"/>
  <c r="AC192" i="6"/>
  <c r="AY191" i="6"/>
  <c r="AY187" i="6"/>
  <c r="AC176" i="6"/>
  <c r="AY175" i="6"/>
  <c r="AC164" i="6"/>
  <c r="AY163" i="6"/>
  <c r="AC156" i="6"/>
  <c r="AC149" i="6"/>
  <c r="AC141" i="6"/>
  <c r="AY132" i="6"/>
  <c r="V210" i="4"/>
  <c r="BJ207" i="6"/>
  <c r="R207" i="6"/>
  <c r="BU207" i="6"/>
  <c r="V182" i="4"/>
  <c r="BJ179" i="6"/>
  <c r="R179" i="6"/>
  <c r="BU179" i="6"/>
  <c r="AC179" i="6"/>
  <c r="V176" i="4"/>
  <c r="BJ173" i="6"/>
  <c r="R173" i="6"/>
  <c r="BU173" i="6"/>
  <c r="AC173" i="6"/>
  <c r="AY173" i="6"/>
  <c r="V161" i="4"/>
  <c r="BJ158" i="6"/>
  <c r="R158" i="6"/>
  <c r="BU158" i="6"/>
  <c r="R158" i="5"/>
  <c r="AC158" i="6"/>
  <c r="AC158" i="5"/>
  <c r="AY158" i="6"/>
  <c r="BJ120" i="6"/>
  <c r="R120" i="6"/>
  <c r="BU120" i="6"/>
  <c r="AC120" i="6"/>
  <c r="R120" i="5"/>
  <c r="V118" i="4"/>
  <c r="BJ115" i="6"/>
  <c r="R115" i="6"/>
  <c r="BU115" i="6"/>
  <c r="AC115" i="6"/>
  <c r="R115" i="5"/>
  <c r="AY115" i="6"/>
  <c r="AC115" i="5"/>
  <c r="R211" i="5"/>
  <c r="R192" i="5"/>
  <c r="R177" i="5"/>
  <c r="AC120" i="5"/>
  <c r="AN120" i="5" s="1"/>
  <c r="AC211" i="6"/>
  <c r="AY210" i="6"/>
  <c r="AC207" i="6"/>
  <c r="AN207" i="6" s="1"/>
  <c r="AY194" i="6"/>
  <c r="BJ212" i="6"/>
  <c r="R212" i="6"/>
  <c r="AN212" i="6" s="1"/>
  <c r="BU212" i="6"/>
  <c r="AY212" i="6"/>
  <c r="AC212" i="5"/>
  <c r="V206" i="4"/>
  <c r="BJ203" i="6"/>
  <c r="R203" i="6"/>
  <c r="BU203" i="6"/>
  <c r="BJ201" i="6"/>
  <c r="R201" i="6"/>
  <c r="BU201" i="6"/>
  <c r="AC201" i="6"/>
  <c r="AY201" i="6"/>
  <c r="V202" i="4"/>
  <c r="BJ199" i="6"/>
  <c r="R199" i="6"/>
  <c r="BU199" i="6"/>
  <c r="V200" i="4"/>
  <c r="BJ197" i="6"/>
  <c r="R197" i="6"/>
  <c r="BU197" i="6"/>
  <c r="AC197" i="6"/>
  <c r="AY197" i="6"/>
  <c r="V195" i="4"/>
  <c r="V193" i="4"/>
  <c r="BJ190" i="6"/>
  <c r="R190" i="6"/>
  <c r="BU190" i="6"/>
  <c r="R190" i="5"/>
  <c r="AC190" i="6"/>
  <c r="AC190" i="5"/>
  <c r="BJ188" i="6"/>
  <c r="R188" i="6"/>
  <c r="AN188" i="6" s="1"/>
  <c r="BU188" i="6"/>
  <c r="AY188" i="6"/>
  <c r="R188" i="5"/>
  <c r="AC188" i="5"/>
  <c r="V191" i="4"/>
  <c r="V149" i="4"/>
  <c r="BJ146" i="6"/>
  <c r="R146" i="6"/>
  <c r="BU146" i="6"/>
  <c r="AY146" i="6"/>
  <c r="AC146" i="6"/>
  <c r="R146" i="5"/>
  <c r="AC146" i="5"/>
  <c r="V147" i="4"/>
  <c r="BJ144" i="6"/>
  <c r="R144" i="6"/>
  <c r="BU144" i="6"/>
  <c r="AC144" i="6"/>
  <c r="R144" i="5"/>
  <c r="AC144" i="5"/>
  <c r="V145" i="4"/>
  <c r="BJ142" i="6"/>
  <c r="R142" i="6"/>
  <c r="BU142" i="6"/>
  <c r="AY142" i="6"/>
  <c r="AC142" i="6"/>
  <c r="R142" i="5"/>
  <c r="AC142" i="5"/>
  <c r="BJ140" i="6"/>
  <c r="R140" i="6"/>
  <c r="BU140" i="6"/>
  <c r="AC140" i="6"/>
  <c r="R140" i="5"/>
  <c r="AC140" i="5"/>
  <c r="V138" i="4"/>
  <c r="BJ135" i="6"/>
  <c r="R135" i="6"/>
  <c r="BU135" i="6"/>
  <c r="AC135" i="6"/>
  <c r="AY135" i="6"/>
  <c r="V136" i="4"/>
  <c r="BJ133" i="6"/>
  <c r="R133" i="6"/>
  <c r="BU133" i="6"/>
  <c r="AY133" i="6"/>
  <c r="V134" i="4"/>
  <c r="BJ131" i="6"/>
  <c r="R131" i="6"/>
  <c r="BU131" i="6"/>
  <c r="AC131" i="6"/>
  <c r="AY131" i="6"/>
  <c r="BJ129" i="6"/>
  <c r="R129" i="6"/>
  <c r="BU129" i="6"/>
  <c r="AY129" i="6"/>
  <c r="V130" i="4"/>
  <c r="BJ127" i="6"/>
  <c r="R127" i="6"/>
  <c r="BU127" i="6"/>
  <c r="AC127" i="6"/>
  <c r="AY127" i="6"/>
  <c r="V128" i="4"/>
  <c r="BJ125" i="6"/>
  <c r="R125" i="6"/>
  <c r="BU125" i="6"/>
  <c r="AY125" i="6"/>
  <c r="V123" i="4"/>
  <c r="V121" i="4"/>
  <c r="BJ118" i="6"/>
  <c r="R118" i="6"/>
  <c r="BU118" i="6"/>
  <c r="AY118" i="6"/>
  <c r="AC118" i="6"/>
  <c r="AC118" i="5"/>
  <c r="BJ116" i="6"/>
  <c r="R116" i="6"/>
  <c r="BU116" i="6"/>
  <c r="AC116" i="6"/>
  <c r="R116" i="5"/>
  <c r="R210" i="5"/>
  <c r="AC207" i="5"/>
  <c r="R205" i="5"/>
  <c r="AC199" i="5"/>
  <c r="R197" i="5"/>
  <c r="R194" i="5"/>
  <c r="AC187" i="5"/>
  <c r="AN187" i="5" s="1"/>
  <c r="R185" i="5"/>
  <c r="AC179" i="5"/>
  <c r="AN179" i="5" s="1"/>
  <c r="AC175" i="5"/>
  <c r="AC163" i="5"/>
  <c r="AN163" i="5" s="1"/>
  <c r="AC159" i="5"/>
  <c r="AC155" i="5"/>
  <c r="AC151" i="5"/>
  <c r="AC147" i="5"/>
  <c r="AN147" i="5" s="1"/>
  <c r="AC143" i="5"/>
  <c r="AN139" i="5"/>
  <c r="AC135" i="5"/>
  <c r="AN135" i="5" s="1"/>
  <c r="AC131" i="5"/>
  <c r="AN131" i="5" s="1"/>
  <c r="AC127" i="5"/>
  <c r="AC123" i="5"/>
  <c r="AN123" i="5" s="1"/>
  <c r="R118" i="5"/>
  <c r="AY179" i="6"/>
  <c r="AC172" i="6"/>
  <c r="AN172" i="6" s="1"/>
  <c r="AC160" i="6"/>
  <c r="AY159" i="6"/>
  <c r="AC153" i="6"/>
  <c r="AC145" i="6"/>
  <c r="AN145" i="6" s="1"/>
  <c r="AY144" i="6"/>
  <c r="AY136" i="6"/>
  <c r="AC129" i="6"/>
  <c r="AC121" i="6"/>
  <c r="AY120" i="6"/>
  <c r="V216" i="4"/>
  <c r="BJ213" i="6"/>
  <c r="R213" i="6"/>
  <c r="BU213" i="6"/>
  <c r="V209" i="4"/>
  <c r="BJ206" i="6"/>
  <c r="R206" i="6"/>
  <c r="BU206" i="6"/>
  <c r="BJ204" i="6"/>
  <c r="R204" i="6"/>
  <c r="AN204" i="6" s="1"/>
  <c r="BU204" i="6"/>
  <c r="V198" i="4"/>
  <c r="BJ195" i="6"/>
  <c r="R195" i="6"/>
  <c r="AN195" i="6" s="1"/>
  <c r="BU195" i="6"/>
  <c r="V196" i="4"/>
  <c r="BJ193" i="6"/>
  <c r="R193" i="6"/>
  <c r="BU193" i="6"/>
  <c r="V189" i="4"/>
  <c r="BJ186" i="6"/>
  <c r="R186" i="6"/>
  <c r="BU186" i="6"/>
  <c r="V187" i="4"/>
  <c r="BJ184" i="6"/>
  <c r="R184" i="6"/>
  <c r="BU184" i="6"/>
  <c r="V185" i="4"/>
  <c r="BJ182" i="6"/>
  <c r="R182" i="6"/>
  <c r="BU182" i="6"/>
  <c r="BJ180" i="6"/>
  <c r="R180" i="6"/>
  <c r="AN180" i="6" s="1"/>
  <c r="BU180" i="6"/>
  <c r="V174" i="4"/>
  <c r="BJ171" i="6"/>
  <c r="R171" i="6"/>
  <c r="BU171" i="6"/>
  <c r="BJ169" i="6"/>
  <c r="R169" i="6"/>
  <c r="BU169" i="6"/>
  <c r="V170" i="4"/>
  <c r="BJ167" i="6"/>
  <c r="R167" i="6"/>
  <c r="AN167" i="6" s="1"/>
  <c r="BU167" i="6"/>
  <c r="V168" i="4"/>
  <c r="BJ165" i="6"/>
  <c r="R165" i="6"/>
  <c r="BU165" i="6"/>
  <c r="V157" i="4"/>
  <c r="BJ154" i="6"/>
  <c r="R154" i="6"/>
  <c r="BU154" i="6"/>
  <c r="AY154" i="6"/>
  <c r="V155" i="4"/>
  <c r="BJ152" i="6"/>
  <c r="R152" i="6"/>
  <c r="BU152" i="6"/>
  <c r="AC152" i="6"/>
  <c r="V153" i="4"/>
  <c r="BJ150" i="6"/>
  <c r="R150" i="6"/>
  <c r="BU150" i="6"/>
  <c r="AY150" i="6"/>
  <c r="BJ148" i="6"/>
  <c r="R148" i="6"/>
  <c r="BU148" i="6"/>
  <c r="AC148" i="6"/>
  <c r="V142" i="4"/>
  <c r="BJ139" i="6"/>
  <c r="R139" i="6"/>
  <c r="BU139" i="6"/>
  <c r="AC139" i="6"/>
  <c r="AY139" i="6"/>
  <c r="V140" i="4"/>
  <c r="BJ137" i="6"/>
  <c r="R137" i="6"/>
  <c r="BU137" i="6"/>
  <c r="V133" i="4"/>
  <c r="BJ130" i="6"/>
  <c r="R130" i="6"/>
  <c r="BU130" i="6"/>
  <c r="AY130" i="6"/>
  <c r="V131" i="4"/>
  <c r="BJ128" i="6"/>
  <c r="R128" i="6"/>
  <c r="BU128" i="6"/>
  <c r="AC128" i="6"/>
  <c r="V129" i="4"/>
  <c r="BJ126" i="6"/>
  <c r="R126" i="6"/>
  <c r="BU126" i="6"/>
  <c r="AY126" i="6"/>
  <c r="BJ124" i="6"/>
  <c r="R124" i="6"/>
  <c r="BU124" i="6"/>
  <c r="AC124" i="6"/>
  <c r="V122" i="4"/>
  <c r="BJ119" i="6"/>
  <c r="R119" i="6"/>
  <c r="BU119" i="6"/>
  <c r="AC119" i="6"/>
  <c r="R119" i="5"/>
  <c r="AY119" i="6"/>
  <c r="AC119" i="5"/>
  <c r="V120" i="4"/>
  <c r="BJ117" i="6"/>
  <c r="R117" i="6"/>
  <c r="AN117" i="6" s="1"/>
  <c r="BU117" i="6"/>
  <c r="R117" i="5"/>
  <c r="AC117" i="5"/>
  <c r="AC206" i="5"/>
  <c r="AC204" i="5"/>
  <c r="AC186" i="5"/>
  <c r="AC184" i="5"/>
  <c r="AC182" i="5"/>
  <c r="AN182" i="5" s="1"/>
  <c r="AC180" i="5"/>
  <c r="AC154" i="5"/>
  <c r="AC152" i="5"/>
  <c r="AC150" i="5"/>
  <c r="AC148" i="5"/>
  <c r="AC130" i="5"/>
  <c r="AC128" i="5"/>
  <c r="AC126" i="5"/>
  <c r="AC124" i="5"/>
  <c r="AY213" i="6"/>
  <c r="AC206" i="6"/>
  <c r="AN206" i="6" s="1"/>
  <c r="AY193" i="6"/>
  <c r="AC186" i="6"/>
  <c r="AC182" i="6"/>
  <c r="AN182" i="6" s="1"/>
  <c r="AY169" i="6"/>
  <c r="AY165" i="6"/>
  <c r="R154" i="5"/>
  <c r="R152" i="5"/>
  <c r="R150" i="5"/>
  <c r="R148" i="5"/>
  <c r="R130" i="5"/>
  <c r="R128" i="5"/>
  <c r="R126" i="5"/>
  <c r="R124" i="5"/>
  <c r="AC213" i="6"/>
  <c r="AY204" i="6"/>
  <c r="AC193" i="6"/>
  <c r="AN193" i="6" s="1"/>
  <c r="AY184" i="6"/>
  <c r="AY180" i="6"/>
  <c r="AC169" i="6"/>
  <c r="AC165" i="6"/>
  <c r="AC154" i="6"/>
  <c r="AN154" i="6" s="1"/>
  <c r="AC150" i="6"/>
  <c r="AY137" i="6"/>
  <c r="AC130" i="6"/>
  <c r="AC126" i="6"/>
  <c r="AY117" i="6"/>
  <c r="V204" i="4"/>
  <c r="V188" i="4"/>
  <c r="V184" i="4"/>
  <c r="V180" i="4"/>
  <c r="V164" i="4"/>
  <c r="V148" i="4"/>
  <c r="V132" i="4"/>
  <c r="V172" i="4"/>
  <c r="V156" i="4"/>
  <c r="AN156" i="11" l="1"/>
  <c r="AN160" i="11"/>
  <c r="AN212" i="11"/>
  <c r="AN150" i="11"/>
  <c r="DB161" i="11"/>
  <c r="AN203" i="11"/>
  <c r="AN114" i="11"/>
  <c r="AN122" i="11"/>
  <c r="EI185" i="11"/>
  <c r="AN125" i="11"/>
  <c r="AN127" i="11"/>
  <c r="AN145" i="5"/>
  <c r="AN129" i="5"/>
  <c r="AN200" i="5"/>
  <c r="AN125" i="6"/>
  <c r="AN183" i="5"/>
  <c r="AN180" i="5"/>
  <c r="BU173" i="11"/>
  <c r="BU136" i="11"/>
  <c r="AN157" i="11"/>
  <c r="AN133" i="11"/>
  <c r="BU165" i="11"/>
  <c r="BU175" i="11"/>
  <c r="BU205" i="11"/>
  <c r="BU124" i="11"/>
  <c r="BU152" i="11"/>
  <c r="EI164" i="11"/>
  <c r="EI176" i="11"/>
  <c r="EI180" i="11"/>
  <c r="AN186" i="11"/>
  <c r="AN143" i="11"/>
  <c r="AN151" i="11"/>
  <c r="AN138" i="11"/>
  <c r="AN154" i="11"/>
  <c r="DB147" i="11"/>
  <c r="EI151" i="11"/>
  <c r="EI159" i="11"/>
  <c r="BU185" i="11"/>
  <c r="EI189" i="11"/>
  <c r="EI196" i="11"/>
  <c r="BU131" i="11"/>
  <c r="BU177" i="11"/>
  <c r="BU197" i="11"/>
  <c r="EI201" i="11"/>
  <c r="EI207" i="11"/>
  <c r="DB126" i="11"/>
  <c r="BU170" i="11"/>
  <c r="EI161" i="11"/>
  <c r="DB205" i="11"/>
  <c r="BU156" i="11"/>
  <c r="BU137" i="11"/>
  <c r="EI157" i="11"/>
  <c r="AN187" i="11"/>
  <c r="BU182" i="11"/>
  <c r="DB132" i="11"/>
  <c r="DB148" i="11"/>
  <c r="DB164" i="11"/>
  <c r="AN190" i="11"/>
  <c r="AN204" i="11"/>
  <c r="AN155" i="11"/>
  <c r="AN159" i="11"/>
  <c r="AN161" i="11"/>
  <c r="DB199" i="11"/>
  <c r="BU203" i="11"/>
  <c r="AN205" i="11"/>
  <c r="BU120" i="11"/>
  <c r="EI130" i="11"/>
  <c r="EI206" i="11"/>
  <c r="DB125" i="11"/>
  <c r="EI173" i="11"/>
  <c r="EI187" i="11"/>
  <c r="DB146" i="11"/>
  <c r="BU162" i="11"/>
  <c r="AN128" i="11"/>
  <c r="EI190" i="11"/>
  <c r="BU194" i="11"/>
  <c r="DB171" i="11"/>
  <c r="AN172" i="11"/>
  <c r="BU188" i="11"/>
  <c r="BU206" i="11"/>
  <c r="BU115" i="11"/>
  <c r="DB139" i="11"/>
  <c r="EI177" i="11"/>
  <c r="BU201" i="11"/>
  <c r="DB168" i="11"/>
  <c r="BU132" i="11"/>
  <c r="AN170" i="11"/>
  <c r="EI198" i="11"/>
  <c r="AN213" i="5"/>
  <c r="EI150" i="11"/>
  <c r="DB184" i="11"/>
  <c r="EI188" i="11"/>
  <c r="AN117" i="11"/>
  <c r="AN141" i="11"/>
  <c r="DB173" i="11"/>
  <c r="EI197" i="11"/>
  <c r="BU116" i="11"/>
  <c r="AN168" i="11"/>
  <c r="EI138" i="11"/>
  <c r="EI170" i="11"/>
  <c r="DB188" i="11"/>
  <c r="EI115" i="11"/>
  <c r="AN121" i="11"/>
  <c r="AN139" i="11"/>
  <c r="AN145" i="11"/>
  <c r="EI153" i="11"/>
  <c r="DB114" i="11"/>
  <c r="DB122" i="11"/>
  <c r="DB128" i="11"/>
  <c r="EI132" i="11"/>
  <c r="BU138" i="11"/>
  <c r="BU142" i="11"/>
  <c r="EI148" i="11"/>
  <c r="BU154" i="11"/>
  <c r="BU158" i="11"/>
  <c r="EI147" i="11"/>
  <c r="EI175" i="11"/>
  <c r="DB203" i="11"/>
  <c r="AN134" i="11"/>
  <c r="DB208" i="11"/>
  <c r="BU114" i="11"/>
  <c r="BU122" i="11"/>
  <c r="EI128" i="11"/>
  <c r="EI212" i="11"/>
  <c r="DB141" i="11"/>
  <c r="DB209" i="11"/>
  <c r="BU118" i="11"/>
  <c r="BU134" i="11"/>
  <c r="BU144" i="11"/>
  <c r="BU160" i="11"/>
  <c r="AN178" i="11"/>
  <c r="DB212" i="11"/>
  <c r="DB117" i="11"/>
  <c r="BU121" i="11"/>
  <c r="BU123" i="11"/>
  <c r="BU141" i="11"/>
  <c r="BU145" i="11"/>
  <c r="AN163" i="11"/>
  <c r="EI181" i="11"/>
  <c r="BU187" i="11"/>
  <c r="DB197" i="11"/>
  <c r="AN126" i="11"/>
  <c r="AN146" i="11"/>
  <c r="AN152" i="11"/>
  <c r="BU174" i="11"/>
  <c r="DB182" i="11"/>
  <c r="BU200" i="11"/>
  <c r="AN148" i="11"/>
  <c r="BU164" i="11"/>
  <c r="BU176" i="11"/>
  <c r="BU180" i="11"/>
  <c r="BU186" i="11"/>
  <c r="EI204" i="11"/>
  <c r="BU133" i="11"/>
  <c r="BU143" i="11"/>
  <c r="BU183" i="11"/>
  <c r="AN185" i="11"/>
  <c r="DB133" i="11"/>
  <c r="AN147" i="11"/>
  <c r="AN189" i="11"/>
  <c r="AN196" i="11"/>
  <c r="EI117" i="11"/>
  <c r="DB121" i="11"/>
  <c r="EI141" i="11"/>
  <c r="DB145" i="11"/>
  <c r="BU149" i="11"/>
  <c r="AN207" i="11"/>
  <c r="AN162" i="11"/>
  <c r="EI194" i="11"/>
  <c r="AN197" i="5"/>
  <c r="DB143" i="11"/>
  <c r="BU147" i="11"/>
  <c r="AN171" i="11"/>
  <c r="EI179" i="11"/>
  <c r="AN118" i="11"/>
  <c r="DB127" i="11"/>
  <c r="BU192" i="11"/>
  <c r="EI186" i="11"/>
  <c r="BU179" i="11"/>
  <c r="DB193" i="11"/>
  <c r="BU157" i="11"/>
  <c r="BU191" i="11"/>
  <c r="DB162" i="11"/>
  <c r="DB194" i="11"/>
  <c r="AN184" i="5"/>
  <c r="AN121" i="6"/>
  <c r="AN127" i="5"/>
  <c r="AN143" i="5"/>
  <c r="AN185" i="5"/>
  <c r="AN133" i="6"/>
  <c r="AN149" i="5"/>
  <c r="AN165" i="5"/>
  <c r="DB151" i="11"/>
  <c r="DB155" i="11"/>
  <c r="DB159" i="11"/>
  <c r="AN165" i="11"/>
  <c r="DB165" i="11"/>
  <c r="BU169" i="11"/>
  <c r="DB175" i="11"/>
  <c r="DB179" i="11"/>
  <c r="EI183" i="11"/>
  <c r="DB189" i="11"/>
  <c r="BU193" i="11"/>
  <c r="EI193" i="11"/>
  <c r="EI195" i="11"/>
  <c r="BU195" i="11"/>
  <c r="BU199" i="11"/>
  <c r="EI205" i="11"/>
  <c r="BU209" i="11"/>
  <c r="EI209" i="11"/>
  <c r="EI213" i="11"/>
  <c r="DB118" i="11"/>
  <c r="AN120" i="11"/>
  <c r="EI120" i="11"/>
  <c r="EI124" i="11"/>
  <c r="BU130" i="11"/>
  <c r="DB134" i="11"/>
  <c r="AN140" i="11"/>
  <c r="EI140" i="11"/>
  <c r="BU150" i="11"/>
  <c r="BU166" i="11"/>
  <c r="BU172" i="11"/>
  <c r="BU184" i="11"/>
  <c r="AN188" i="11"/>
  <c r="DB196" i="11"/>
  <c r="BU202" i="11"/>
  <c r="DB206" i="11"/>
  <c r="AN206" i="11"/>
  <c r="DB115" i="11"/>
  <c r="EI119" i="11"/>
  <c r="EI123" i="11"/>
  <c r="BU125" i="11"/>
  <c r="EI129" i="11"/>
  <c r="AN131" i="11"/>
  <c r="DB131" i="11"/>
  <c r="EI135" i="11"/>
  <c r="AN137" i="11"/>
  <c r="AN149" i="11"/>
  <c r="BU163" i="11"/>
  <c r="BU167" i="11"/>
  <c r="EI167" i="11"/>
  <c r="AN173" i="11"/>
  <c r="AN177" i="11"/>
  <c r="BU181" i="11"/>
  <c r="DB181" i="11"/>
  <c r="DB187" i="11"/>
  <c r="EI191" i="11"/>
  <c r="AN197" i="11"/>
  <c r="AN201" i="11"/>
  <c r="DB207" i="11"/>
  <c r="EI211" i="11"/>
  <c r="BU211" i="11"/>
  <c r="AN116" i="11"/>
  <c r="EI116" i="11"/>
  <c r="EI146" i="11"/>
  <c r="EI162" i="11"/>
  <c r="BU168" i="11"/>
  <c r="EI174" i="11"/>
  <c r="EI182" i="11"/>
  <c r="EI192" i="11"/>
  <c r="EI200" i="11"/>
  <c r="BU208" i="11"/>
  <c r="BU128" i="11"/>
  <c r="AN132" i="11"/>
  <c r="DB138" i="11"/>
  <c r="EI142" i="11"/>
  <c r="DB154" i="11"/>
  <c r="EI158" i="11"/>
  <c r="DB170" i="11"/>
  <c r="DB176" i="11"/>
  <c r="DB180" i="11"/>
  <c r="DB190" i="11"/>
  <c r="AN194" i="11"/>
  <c r="AN198" i="11"/>
  <c r="DB204" i="11"/>
  <c r="EI210" i="11"/>
  <c r="BU210" i="11"/>
  <c r="BU127" i="11"/>
  <c r="AN173" i="5"/>
  <c r="AN169" i="5"/>
  <c r="EI133" i="11"/>
  <c r="EI143" i="11"/>
  <c r="BU151" i="11"/>
  <c r="EI155" i="11"/>
  <c r="BU159" i="11"/>
  <c r="EI165" i="11"/>
  <c r="AN169" i="11"/>
  <c r="DB169" i="11"/>
  <c r="BU171" i="11"/>
  <c r="AN175" i="11"/>
  <c r="AN179" i="11"/>
  <c r="AN183" i="11"/>
  <c r="DB183" i="11"/>
  <c r="DB185" i="11"/>
  <c r="AN193" i="11"/>
  <c r="DB195" i="11"/>
  <c r="EI199" i="11"/>
  <c r="EI203" i="11"/>
  <c r="AN209" i="11"/>
  <c r="BU213" i="11"/>
  <c r="DB213" i="11"/>
  <c r="EI118" i="11"/>
  <c r="DB120" i="11"/>
  <c r="AN124" i="11"/>
  <c r="DB124" i="11"/>
  <c r="DB130" i="11"/>
  <c r="EI134" i="11"/>
  <c r="BU140" i="11"/>
  <c r="DB140" i="11"/>
  <c r="AN144" i="11"/>
  <c r="EI144" i="11"/>
  <c r="DB150" i="11"/>
  <c r="EI156" i="11"/>
  <c r="EI160" i="11"/>
  <c r="AN166" i="11"/>
  <c r="DB166" i="11"/>
  <c r="EI172" i="11"/>
  <c r="EI178" i="11"/>
  <c r="BU178" i="11"/>
  <c r="EI184" i="11"/>
  <c r="EI202" i="11"/>
  <c r="DB202" i="11"/>
  <c r="BU212" i="11"/>
  <c r="AN115" i="11"/>
  <c r="AN119" i="11"/>
  <c r="DB119" i="11"/>
  <c r="EI121" i="11"/>
  <c r="AN123" i="11"/>
  <c r="DB123" i="11"/>
  <c r="EI125" i="11"/>
  <c r="EI127" i="11"/>
  <c r="AN129" i="11"/>
  <c r="BU129" i="11"/>
  <c r="EI131" i="11"/>
  <c r="AN135" i="11"/>
  <c r="DB135" i="11"/>
  <c r="DB137" i="11"/>
  <c r="BU139" i="11"/>
  <c r="EI145" i="11"/>
  <c r="DB149" i="11"/>
  <c r="AN153" i="11"/>
  <c r="BU153" i="11"/>
  <c r="DB157" i="11"/>
  <c r="DB163" i="11"/>
  <c r="AN167" i="11"/>
  <c r="DB167" i="11"/>
  <c r="AN181" i="11"/>
  <c r="AN191" i="11"/>
  <c r="DB191" i="11"/>
  <c r="DB211" i="11"/>
  <c r="DB116" i="11"/>
  <c r="BU126" i="11"/>
  <c r="AN136" i="11"/>
  <c r="EI136" i="11"/>
  <c r="BU146" i="11"/>
  <c r="EI152" i="11"/>
  <c r="DB174" i="11"/>
  <c r="AN174" i="11"/>
  <c r="AN182" i="11"/>
  <c r="DB192" i="11"/>
  <c r="AN200" i="11"/>
  <c r="DB200" i="11"/>
  <c r="EI208" i="11"/>
  <c r="EI114" i="11"/>
  <c r="EI122" i="11"/>
  <c r="AN142" i="11"/>
  <c r="DB142" i="11"/>
  <c r="BU148" i="11"/>
  <c r="AN158" i="11"/>
  <c r="DB158" i="11"/>
  <c r="AN164" i="11"/>
  <c r="AN176" i="11"/>
  <c r="AN180" i="11"/>
  <c r="DB186" i="11"/>
  <c r="BU198" i="11"/>
  <c r="DB210" i="11"/>
  <c r="AN138" i="5"/>
  <c r="AN176" i="5"/>
  <c r="AN208" i="5"/>
  <c r="AN160" i="5"/>
  <c r="AN137" i="5"/>
  <c r="BU155" i="11"/>
  <c r="BU161" i="11"/>
  <c r="EI169" i="11"/>
  <c r="EI171" i="11"/>
  <c r="BU189" i="11"/>
  <c r="AN195" i="11"/>
  <c r="AN199" i="11"/>
  <c r="AN213" i="11"/>
  <c r="AN130" i="11"/>
  <c r="DB144" i="11"/>
  <c r="DB156" i="11"/>
  <c r="DB160" i="11"/>
  <c r="EI166" i="11"/>
  <c r="DB172" i="11"/>
  <c r="DB178" i="11"/>
  <c r="AN184" i="11"/>
  <c r="BU196" i="11"/>
  <c r="AN202" i="11"/>
  <c r="BU117" i="11"/>
  <c r="BU119" i="11"/>
  <c r="DB129" i="11"/>
  <c r="BU135" i="11"/>
  <c r="EI137" i="11"/>
  <c r="EI139" i="11"/>
  <c r="EI149" i="11"/>
  <c r="DB153" i="11"/>
  <c r="EI163" i="11"/>
  <c r="DB177" i="11"/>
  <c r="DB201" i="11"/>
  <c r="BU207" i="11"/>
  <c r="AN211" i="11"/>
  <c r="EI126" i="11"/>
  <c r="DB136" i="11"/>
  <c r="DB152" i="11"/>
  <c r="EI168" i="11"/>
  <c r="AN192" i="11"/>
  <c r="AN208" i="11"/>
  <c r="EI154" i="11"/>
  <c r="BU190" i="11"/>
  <c r="DB198" i="11"/>
  <c r="BU204" i="11"/>
  <c r="AN210" i="11"/>
  <c r="AN125" i="5"/>
  <c r="AN186" i="5"/>
  <c r="AN133" i="5"/>
  <c r="AN211" i="6"/>
  <c r="AN175" i="6"/>
  <c r="AN194" i="6"/>
  <c r="AN209" i="6"/>
  <c r="AN124" i="5"/>
  <c r="AN148" i="5"/>
  <c r="AN128" i="5"/>
  <c r="AN152" i="5"/>
  <c r="AN117" i="5"/>
  <c r="AN137" i="6"/>
  <c r="AN203" i="6"/>
  <c r="AN184" i="6"/>
  <c r="AN199" i="6"/>
  <c r="AN198" i="5"/>
  <c r="AN134" i="5"/>
  <c r="AN168" i="5"/>
  <c r="AN171" i="5"/>
  <c r="AN181" i="6"/>
  <c r="AN211" i="5"/>
  <c r="AN150" i="6"/>
  <c r="AN213" i="6"/>
  <c r="AN186" i="6"/>
  <c r="AN204" i="5"/>
  <c r="AN119" i="5"/>
  <c r="AN124" i="6"/>
  <c r="AN139" i="6"/>
  <c r="AN171" i="6"/>
  <c r="AN199" i="5"/>
  <c r="AN135" i="6"/>
  <c r="AN201" i="6"/>
  <c r="AN191" i="6"/>
  <c r="AN195" i="5"/>
  <c r="AN206" i="5"/>
  <c r="AN128" i="6"/>
  <c r="AN148" i="6"/>
  <c r="AN155" i="5"/>
  <c r="AN140" i="6"/>
  <c r="AN120" i="6"/>
  <c r="AN156" i="5"/>
  <c r="AN194" i="5"/>
  <c r="AN183" i="6"/>
  <c r="AN146" i="6"/>
  <c r="AN212" i="5"/>
  <c r="AN141" i="6"/>
  <c r="AN121" i="5"/>
  <c r="AN177" i="5"/>
  <c r="AN114" i="6"/>
  <c r="AN165" i="6"/>
  <c r="AN175" i="5"/>
  <c r="AN116" i="6"/>
  <c r="AN118" i="5"/>
  <c r="AN131" i="6"/>
  <c r="AN144" i="6"/>
  <c r="AN190" i="5"/>
  <c r="AN208" i="6"/>
  <c r="AN189" i="6"/>
  <c r="AN123" i="6"/>
  <c r="AN161" i="6"/>
  <c r="AN163" i="6"/>
  <c r="AN174" i="5"/>
  <c r="AN153" i="6"/>
  <c r="AN207" i="5"/>
  <c r="AN118" i="6"/>
  <c r="AN146" i="5"/>
  <c r="AN190" i="6"/>
  <c r="AN115" i="5"/>
  <c r="AN156" i="6"/>
  <c r="AN176" i="6"/>
  <c r="AN196" i="6"/>
  <c r="AN132" i="5"/>
  <c r="AN134" i="6"/>
  <c r="AN164" i="5"/>
  <c r="AN166" i="6"/>
  <c r="AN209" i="5"/>
  <c r="AN136" i="5"/>
  <c r="AN138" i="6"/>
  <c r="AN172" i="5"/>
  <c r="AN174" i="6"/>
  <c r="AN178" i="5"/>
  <c r="AN130" i="6"/>
  <c r="AN152" i="6"/>
  <c r="AN197" i="6"/>
  <c r="AN158" i="5"/>
  <c r="AN173" i="6"/>
  <c r="AN164" i="6"/>
  <c r="AN132" i="6"/>
  <c r="AN170" i="5"/>
  <c r="AN198" i="6"/>
  <c r="AN202" i="6"/>
  <c r="AN151" i="6"/>
  <c r="AN157" i="6"/>
  <c r="AN210" i="6"/>
  <c r="AN205" i="5"/>
  <c r="AN162" i="5"/>
  <c r="AN169" i="6"/>
  <c r="AN130" i="5"/>
  <c r="AN154" i="5"/>
  <c r="AN119" i="6"/>
  <c r="AN160" i="6"/>
  <c r="AN151" i="5"/>
  <c r="AN127" i="6"/>
  <c r="AN142" i="5"/>
  <c r="AN144" i="5"/>
  <c r="AN188" i="5"/>
  <c r="AN115" i="6"/>
  <c r="AN158" i="6"/>
  <c r="AN179" i="6"/>
  <c r="AN149" i="6"/>
  <c r="AN192" i="6"/>
  <c r="AN147" i="6"/>
  <c r="AN166" i="5"/>
  <c r="AN170" i="6"/>
  <c r="AN114" i="5"/>
  <c r="AN159" i="6"/>
  <c r="AN122" i="5"/>
  <c r="AN162" i="6"/>
  <c r="AN177" i="6"/>
  <c r="AN192" i="5"/>
  <c r="AN205" i="6"/>
  <c r="AN116" i="5"/>
  <c r="AN126" i="6"/>
  <c r="AN126" i="5"/>
  <c r="AN150" i="5"/>
  <c r="AN129" i="6"/>
  <c r="AN159" i="5"/>
  <c r="AN140" i="5"/>
  <c r="AN142" i="6"/>
  <c r="AN200" i="6"/>
  <c r="AN178" i="6"/>
  <c r="AN210" i="5"/>
  <c r="AN122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H52" i="1"/>
  <c r="G52" i="1" s="1"/>
  <c r="D21" i="12" s="1"/>
  <c r="L45" i="2" l="1"/>
  <c r="F45" i="2"/>
  <c r="H45" i="2" s="1"/>
  <c r="L44" i="2"/>
  <c r="F44" i="2"/>
  <c r="H44" i="2" s="1"/>
  <c r="L43" i="2"/>
  <c r="F43" i="2"/>
  <c r="H43" i="2" s="1"/>
  <c r="L42" i="2"/>
  <c r="F42" i="2"/>
  <c r="H42" i="2" s="1"/>
  <c r="L41" i="2"/>
  <c r="F41" i="2"/>
  <c r="H41" i="2" s="1"/>
  <c r="L40" i="2"/>
  <c r="F40" i="2"/>
  <c r="H40" i="2" s="1"/>
  <c r="L39" i="2"/>
  <c r="F39" i="2"/>
  <c r="H39" i="2" s="1"/>
  <c r="L38" i="2"/>
  <c r="F38" i="2"/>
  <c r="H38" i="2" s="1"/>
  <c r="L37" i="2"/>
  <c r="F37" i="2"/>
  <c r="H37" i="2" s="1"/>
  <c r="L36" i="2"/>
  <c r="F36" i="2"/>
  <c r="H36" i="2" s="1"/>
  <c r="L35" i="2"/>
  <c r="F35" i="2"/>
  <c r="H35" i="2" s="1"/>
  <c r="L34" i="2"/>
  <c r="F34" i="2"/>
  <c r="H34" i="2" s="1"/>
  <c r="L72" i="1"/>
  <c r="F72" i="1"/>
  <c r="H72" i="1" s="1"/>
  <c r="L71" i="1"/>
  <c r="F71" i="1"/>
  <c r="H71" i="1" s="1"/>
  <c r="L70" i="1"/>
  <c r="F70" i="1"/>
  <c r="H70" i="1" s="1"/>
  <c r="L69" i="1"/>
  <c r="F69" i="1"/>
  <c r="H69" i="1" s="1"/>
  <c r="L68" i="1"/>
  <c r="F68" i="1"/>
  <c r="H68" i="1" s="1"/>
  <c r="L67" i="1"/>
  <c r="F67" i="1"/>
  <c r="H67" i="1" s="1"/>
  <c r="L66" i="1"/>
  <c r="F66" i="1"/>
  <c r="H66" i="1" s="1"/>
  <c r="L65" i="1"/>
  <c r="F65" i="1"/>
  <c r="H65" i="1" s="1"/>
  <c r="L64" i="1"/>
  <c r="F64" i="1"/>
  <c r="H64" i="1" s="1"/>
  <c r="L63" i="1"/>
  <c r="F63" i="1"/>
  <c r="H63" i="1" s="1"/>
  <c r="L62" i="1"/>
  <c r="F62" i="1"/>
  <c r="H62" i="1" s="1"/>
  <c r="L61" i="1"/>
  <c r="F61" i="1"/>
  <c r="H61" i="1" s="1"/>
  <c r="L73" i="1" l="1"/>
  <c r="AQ17" i="4" l="1"/>
  <c r="AO15" i="4"/>
  <c r="AN15" i="4"/>
  <c r="AI15" i="4"/>
  <c r="AH15" i="4"/>
  <c r="AG15" i="4"/>
  <c r="AP17" i="4"/>
  <c r="V17" i="4" l="1"/>
  <c r="T7" i="4"/>
  <c r="K77" i="3" l="1"/>
  <c r="D11" i="1" l="1"/>
  <c r="L6" i="7" l="1"/>
  <c r="L5" i="7"/>
  <c r="L4" i="7"/>
  <c r="L3" i="7"/>
  <c r="G113" i="6"/>
  <c r="F113" i="6"/>
  <c r="E113" i="6"/>
  <c r="D113" i="6"/>
  <c r="C113" i="6"/>
  <c r="B113" i="6"/>
  <c r="G112" i="6"/>
  <c r="F112" i="6"/>
  <c r="E112" i="6"/>
  <c r="D112" i="6"/>
  <c r="C112" i="6"/>
  <c r="B112" i="6"/>
  <c r="G111" i="6"/>
  <c r="F111" i="6"/>
  <c r="E111" i="6"/>
  <c r="D111" i="6"/>
  <c r="C111" i="6"/>
  <c r="B111" i="6"/>
  <c r="G110" i="6"/>
  <c r="F110" i="6"/>
  <c r="E110" i="6"/>
  <c r="D110" i="6"/>
  <c r="C110" i="6"/>
  <c r="B110" i="6"/>
  <c r="G109" i="6"/>
  <c r="F109" i="6"/>
  <c r="E109" i="6"/>
  <c r="D109" i="6"/>
  <c r="C109" i="6"/>
  <c r="B109" i="6"/>
  <c r="G108" i="6"/>
  <c r="F108" i="6"/>
  <c r="E108" i="6"/>
  <c r="D108" i="6"/>
  <c r="C108" i="6"/>
  <c r="B108" i="6"/>
  <c r="G107" i="6"/>
  <c r="F107" i="6"/>
  <c r="E107" i="6"/>
  <c r="D107" i="6"/>
  <c r="C107" i="6"/>
  <c r="B107" i="6"/>
  <c r="G106" i="6"/>
  <c r="F106" i="6"/>
  <c r="E106" i="6"/>
  <c r="D106" i="6"/>
  <c r="C106" i="6"/>
  <c r="B106" i="6"/>
  <c r="G105" i="6"/>
  <c r="F105" i="6"/>
  <c r="E105" i="6"/>
  <c r="D105" i="6"/>
  <c r="C105" i="6"/>
  <c r="B105" i="6"/>
  <c r="G104" i="6"/>
  <c r="F104" i="6"/>
  <c r="E104" i="6"/>
  <c r="D104" i="6"/>
  <c r="C104" i="6"/>
  <c r="B104" i="6"/>
  <c r="G103" i="6"/>
  <c r="F103" i="6"/>
  <c r="E103" i="6"/>
  <c r="D103" i="6"/>
  <c r="C103" i="6"/>
  <c r="B103" i="6"/>
  <c r="G102" i="6"/>
  <c r="F102" i="6"/>
  <c r="E102" i="6"/>
  <c r="D102" i="6"/>
  <c r="C102" i="6"/>
  <c r="B102" i="6"/>
  <c r="G101" i="6"/>
  <c r="F101" i="6"/>
  <c r="E101" i="6"/>
  <c r="D101" i="6"/>
  <c r="C101" i="6"/>
  <c r="B101" i="6"/>
  <c r="G100" i="6"/>
  <c r="F100" i="6"/>
  <c r="E100" i="6"/>
  <c r="D100" i="6"/>
  <c r="C100" i="6"/>
  <c r="B100" i="6"/>
  <c r="G99" i="6"/>
  <c r="F99" i="6"/>
  <c r="E99" i="6"/>
  <c r="D99" i="6"/>
  <c r="C99" i="6"/>
  <c r="B99" i="6"/>
  <c r="G98" i="6"/>
  <c r="F98" i="6"/>
  <c r="E98" i="6"/>
  <c r="D98" i="6"/>
  <c r="C98" i="6"/>
  <c r="B98" i="6"/>
  <c r="G97" i="6"/>
  <c r="F97" i="6"/>
  <c r="E97" i="6"/>
  <c r="D97" i="6"/>
  <c r="C97" i="6"/>
  <c r="B97" i="6"/>
  <c r="G96" i="6"/>
  <c r="F96" i="6"/>
  <c r="E96" i="6"/>
  <c r="D96" i="6"/>
  <c r="C96" i="6"/>
  <c r="B96" i="6"/>
  <c r="G95" i="6"/>
  <c r="F95" i="6"/>
  <c r="E95" i="6"/>
  <c r="D95" i="6"/>
  <c r="C95" i="6"/>
  <c r="B95" i="6"/>
  <c r="G94" i="6"/>
  <c r="F94" i="6"/>
  <c r="E94" i="6"/>
  <c r="D94" i="6"/>
  <c r="C94" i="6"/>
  <c r="B94" i="6"/>
  <c r="G93" i="6"/>
  <c r="F93" i="6"/>
  <c r="E93" i="6"/>
  <c r="D93" i="6"/>
  <c r="C93" i="6"/>
  <c r="B93" i="6"/>
  <c r="G92" i="6"/>
  <c r="F92" i="6"/>
  <c r="E92" i="6"/>
  <c r="D92" i="6"/>
  <c r="C92" i="6"/>
  <c r="B92" i="6"/>
  <c r="G91" i="6"/>
  <c r="F91" i="6"/>
  <c r="E91" i="6"/>
  <c r="D91" i="6"/>
  <c r="C91" i="6"/>
  <c r="B91" i="6"/>
  <c r="G90" i="6"/>
  <c r="F90" i="6"/>
  <c r="E90" i="6"/>
  <c r="D90" i="6"/>
  <c r="C90" i="6"/>
  <c r="B90" i="6"/>
  <c r="G89" i="6"/>
  <c r="F89" i="6"/>
  <c r="E89" i="6"/>
  <c r="D89" i="6"/>
  <c r="C89" i="6"/>
  <c r="B89" i="6"/>
  <c r="G88" i="6"/>
  <c r="F88" i="6"/>
  <c r="E88" i="6"/>
  <c r="D88" i="6"/>
  <c r="C88" i="6"/>
  <c r="B88" i="6"/>
  <c r="G87" i="6"/>
  <c r="F87" i="6"/>
  <c r="E87" i="6"/>
  <c r="D87" i="6"/>
  <c r="C87" i="6"/>
  <c r="B87" i="6"/>
  <c r="G86" i="6"/>
  <c r="F86" i="6"/>
  <c r="D86" i="6"/>
  <c r="C86" i="6"/>
  <c r="B86" i="6"/>
  <c r="G85" i="6"/>
  <c r="F85" i="6"/>
  <c r="E85" i="6"/>
  <c r="D85" i="6"/>
  <c r="C85" i="6"/>
  <c r="B85" i="6"/>
  <c r="G84" i="6"/>
  <c r="F84" i="6"/>
  <c r="E84" i="6"/>
  <c r="D84" i="6"/>
  <c r="C84" i="6"/>
  <c r="B84" i="6"/>
  <c r="G83" i="6"/>
  <c r="F83" i="6"/>
  <c r="E83" i="6"/>
  <c r="D83" i="6"/>
  <c r="C83" i="6"/>
  <c r="B83" i="6"/>
  <c r="G82" i="6"/>
  <c r="F82" i="6"/>
  <c r="E82" i="6"/>
  <c r="D82" i="6"/>
  <c r="C82" i="6"/>
  <c r="B82" i="6"/>
  <c r="G81" i="6"/>
  <c r="F81" i="6"/>
  <c r="E81" i="6"/>
  <c r="D81" i="6"/>
  <c r="C81" i="6"/>
  <c r="B81" i="6"/>
  <c r="G80" i="6"/>
  <c r="F80" i="6"/>
  <c r="E80" i="6"/>
  <c r="D80" i="6"/>
  <c r="C80" i="6"/>
  <c r="B80" i="6"/>
  <c r="G79" i="6"/>
  <c r="F79" i="6"/>
  <c r="E79" i="6"/>
  <c r="D79" i="6"/>
  <c r="C79" i="6"/>
  <c r="B79" i="6"/>
  <c r="G78" i="6"/>
  <c r="F78" i="6"/>
  <c r="E78" i="6"/>
  <c r="D78" i="6"/>
  <c r="C78" i="6"/>
  <c r="B78" i="6"/>
  <c r="G77" i="6"/>
  <c r="F77" i="6"/>
  <c r="E77" i="6"/>
  <c r="D77" i="6"/>
  <c r="C77" i="6"/>
  <c r="B77" i="6"/>
  <c r="G76" i="6"/>
  <c r="F76" i="6"/>
  <c r="E76" i="6"/>
  <c r="D76" i="6"/>
  <c r="C76" i="6"/>
  <c r="B76" i="6"/>
  <c r="G75" i="6"/>
  <c r="F75" i="6"/>
  <c r="E75" i="6"/>
  <c r="D75" i="6"/>
  <c r="C75" i="6"/>
  <c r="B75" i="6"/>
  <c r="G74" i="6"/>
  <c r="F74" i="6"/>
  <c r="E74" i="6"/>
  <c r="D74" i="6"/>
  <c r="C74" i="6"/>
  <c r="B74" i="6"/>
  <c r="G73" i="6"/>
  <c r="F73" i="6"/>
  <c r="E73" i="6"/>
  <c r="D73" i="6"/>
  <c r="C73" i="6"/>
  <c r="B73" i="6"/>
  <c r="G72" i="6"/>
  <c r="F72" i="6"/>
  <c r="E72" i="6"/>
  <c r="D72" i="6"/>
  <c r="C72" i="6"/>
  <c r="B72" i="6"/>
  <c r="G71" i="6"/>
  <c r="F71" i="6"/>
  <c r="E71" i="6"/>
  <c r="D71" i="6"/>
  <c r="C71" i="6"/>
  <c r="B71" i="6"/>
  <c r="G70" i="6"/>
  <c r="F70" i="6"/>
  <c r="E70" i="6"/>
  <c r="D70" i="6"/>
  <c r="C70" i="6"/>
  <c r="B70" i="6"/>
  <c r="G69" i="6"/>
  <c r="F69" i="6"/>
  <c r="E69" i="6"/>
  <c r="D69" i="6"/>
  <c r="C69" i="6"/>
  <c r="B69" i="6"/>
  <c r="G68" i="6"/>
  <c r="F68" i="6"/>
  <c r="E68" i="6"/>
  <c r="D68" i="6"/>
  <c r="C68" i="6"/>
  <c r="B68" i="6"/>
  <c r="G67" i="6"/>
  <c r="F67" i="6"/>
  <c r="E67" i="6"/>
  <c r="D67" i="6"/>
  <c r="C67" i="6"/>
  <c r="B67" i="6"/>
  <c r="G66" i="6"/>
  <c r="F66" i="6"/>
  <c r="E66" i="6"/>
  <c r="D66" i="6"/>
  <c r="C66" i="6"/>
  <c r="B66" i="6"/>
  <c r="G65" i="6"/>
  <c r="F65" i="6"/>
  <c r="E65" i="6"/>
  <c r="D65" i="6"/>
  <c r="C65" i="6"/>
  <c r="B65" i="6"/>
  <c r="G64" i="6"/>
  <c r="F64" i="6"/>
  <c r="E64" i="6"/>
  <c r="D64" i="6"/>
  <c r="C64" i="6"/>
  <c r="B64" i="6"/>
  <c r="G63" i="6"/>
  <c r="F63" i="6"/>
  <c r="E63" i="6"/>
  <c r="D63" i="6"/>
  <c r="C63" i="6"/>
  <c r="B63" i="6"/>
  <c r="G62" i="6"/>
  <c r="F62" i="6"/>
  <c r="E62" i="6"/>
  <c r="D62" i="6"/>
  <c r="C62" i="6"/>
  <c r="B62" i="6"/>
  <c r="G61" i="6"/>
  <c r="F61" i="6"/>
  <c r="E61" i="6"/>
  <c r="D61" i="6"/>
  <c r="C61" i="6"/>
  <c r="B61" i="6"/>
  <c r="G60" i="6"/>
  <c r="F60" i="6"/>
  <c r="E60" i="6"/>
  <c r="D60" i="6"/>
  <c r="C60" i="6"/>
  <c r="B60" i="6"/>
  <c r="G59" i="6"/>
  <c r="F59" i="6"/>
  <c r="E59" i="6"/>
  <c r="D59" i="6"/>
  <c r="C59" i="6"/>
  <c r="B59" i="6"/>
  <c r="G58" i="6"/>
  <c r="F58" i="6"/>
  <c r="E58" i="6"/>
  <c r="D58" i="6"/>
  <c r="C58" i="6"/>
  <c r="B58" i="6"/>
  <c r="G57" i="6"/>
  <c r="F57" i="6"/>
  <c r="E57" i="6"/>
  <c r="D57" i="6"/>
  <c r="C57" i="6"/>
  <c r="B57" i="6"/>
  <c r="G56" i="6"/>
  <c r="F56" i="6"/>
  <c r="E56" i="6"/>
  <c r="D56" i="6"/>
  <c r="C56" i="6"/>
  <c r="B56" i="6"/>
  <c r="G55" i="6"/>
  <c r="F55" i="6"/>
  <c r="E55" i="6"/>
  <c r="D55" i="6"/>
  <c r="C55" i="6"/>
  <c r="B55" i="6"/>
  <c r="G54" i="6"/>
  <c r="F54" i="6"/>
  <c r="E54" i="6"/>
  <c r="D54" i="6"/>
  <c r="C54" i="6"/>
  <c r="B54" i="6"/>
  <c r="G53" i="6"/>
  <c r="F53" i="6"/>
  <c r="E53" i="6"/>
  <c r="D53" i="6"/>
  <c r="C53" i="6"/>
  <c r="B53" i="6"/>
  <c r="G52" i="6"/>
  <c r="F52" i="6"/>
  <c r="E52" i="6"/>
  <c r="D52" i="6"/>
  <c r="C52" i="6"/>
  <c r="B52" i="6"/>
  <c r="G51" i="6"/>
  <c r="F51" i="6"/>
  <c r="E51" i="6"/>
  <c r="D51" i="6"/>
  <c r="C51" i="6"/>
  <c r="B51" i="6"/>
  <c r="G50" i="6"/>
  <c r="F50" i="6"/>
  <c r="E50" i="6"/>
  <c r="D50" i="6"/>
  <c r="C50" i="6"/>
  <c r="B50" i="6"/>
  <c r="G49" i="6"/>
  <c r="F49" i="6"/>
  <c r="E49" i="6"/>
  <c r="D49" i="6"/>
  <c r="C49" i="6"/>
  <c r="B49" i="6"/>
  <c r="G48" i="6"/>
  <c r="F48" i="6"/>
  <c r="E48" i="6"/>
  <c r="D48" i="6"/>
  <c r="C48" i="6"/>
  <c r="B48" i="6"/>
  <c r="G47" i="6"/>
  <c r="F47" i="6"/>
  <c r="E47" i="6"/>
  <c r="D47" i="6"/>
  <c r="C47" i="6"/>
  <c r="B47" i="6"/>
  <c r="G46" i="6"/>
  <c r="F46" i="6"/>
  <c r="E46" i="6"/>
  <c r="D46" i="6"/>
  <c r="C46" i="6"/>
  <c r="B46" i="6"/>
  <c r="G45" i="6"/>
  <c r="F45" i="6"/>
  <c r="E45" i="6"/>
  <c r="D45" i="6"/>
  <c r="C45" i="6"/>
  <c r="B45" i="6"/>
  <c r="G44" i="6"/>
  <c r="F44" i="6"/>
  <c r="E44" i="6"/>
  <c r="D44" i="6"/>
  <c r="C44" i="6"/>
  <c r="B44" i="6"/>
  <c r="G43" i="6"/>
  <c r="F43" i="6"/>
  <c r="E43" i="6"/>
  <c r="D43" i="6"/>
  <c r="C43" i="6"/>
  <c r="B43" i="6"/>
  <c r="G42" i="6"/>
  <c r="F42" i="6"/>
  <c r="E42" i="6"/>
  <c r="D42" i="6"/>
  <c r="C42" i="6"/>
  <c r="B42" i="6"/>
  <c r="G41" i="6"/>
  <c r="F41" i="6"/>
  <c r="E41" i="6"/>
  <c r="D41" i="6"/>
  <c r="C41" i="6"/>
  <c r="B41" i="6"/>
  <c r="G40" i="6"/>
  <c r="F40" i="6"/>
  <c r="E40" i="6"/>
  <c r="D40" i="6"/>
  <c r="C40" i="6"/>
  <c r="B40" i="6"/>
  <c r="G39" i="6"/>
  <c r="F39" i="6"/>
  <c r="E39" i="6"/>
  <c r="D39" i="6"/>
  <c r="C39" i="6"/>
  <c r="B39" i="6"/>
  <c r="G38" i="6"/>
  <c r="F38" i="6"/>
  <c r="E38" i="6"/>
  <c r="D38" i="6"/>
  <c r="C38" i="6"/>
  <c r="B38" i="6"/>
  <c r="G37" i="6"/>
  <c r="F37" i="6"/>
  <c r="E37" i="6"/>
  <c r="D37" i="6"/>
  <c r="C37" i="6"/>
  <c r="B37" i="6"/>
  <c r="G36" i="6"/>
  <c r="F36" i="6"/>
  <c r="E36" i="6"/>
  <c r="D36" i="6"/>
  <c r="C36" i="6"/>
  <c r="B36" i="6"/>
  <c r="G35" i="6"/>
  <c r="F35" i="6"/>
  <c r="E35" i="6"/>
  <c r="D35" i="6"/>
  <c r="C35" i="6"/>
  <c r="B35" i="6"/>
  <c r="G34" i="6"/>
  <c r="F34" i="6"/>
  <c r="E34" i="6"/>
  <c r="D34" i="6"/>
  <c r="C34" i="6"/>
  <c r="B34" i="6"/>
  <c r="G33" i="6"/>
  <c r="F33" i="6"/>
  <c r="E33" i="6"/>
  <c r="D33" i="6"/>
  <c r="C33" i="6"/>
  <c r="B33" i="6"/>
  <c r="G32" i="6"/>
  <c r="F32" i="6"/>
  <c r="E32" i="6"/>
  <c r="D32" i="6"/>
  <c r="C32" i="6"/>
  <c r="B32" i="6"/>
  <c r="G31" i="6"/>
  <c r="F31" i="6"/>
  <c r="E31" i="6"/>
  <c r="D31" i="6"/>
  <c r="C31" i="6"/>
  <c r="B31" i="6"/>
  <c r="G30" i="6"/>
  <c r="F30" i="6"/>
  <c r="E30" i="6"/>
  <c r="D30" i="6"/>
  <c r="C30" i="6"/>
  <c r="B30" i="6"/>
  <c r="G29" i="6"/>
  <c r="F29" i="6"/>
  <c r="E29" i="6"/>
  <c r="D29" i="6"/>
  <c r="C29" i="6"/>
  <c r="B29" i="6"/>
  <c r="G28" i="6"/>
  <c r="F28" i="6"/>
  <c r="E28" i="6"/>
  <c r="D28" i="6"/>
  <c r="C28" i="6"/>
  <c r="B28" i="6"/>
  <c r="G27" i="6"/>
  <c r="F27" i="6"/>
  <c r="E27" i="6"/>
  <c r="D27" i="6"/>
  <c r="C27" i="6"/>
  <c r="B27" i="6"/>
  <c r="G26" i="6"/>
  <c r="F26" i="6"/>
  <c r="E26" i="6"/>
  <c r="D26" i="6"/>
  <c r="C26" i="6"/>
  <c r="B26" i="6"/>
  <c r="G25" i="6"/>
  <c r="F25" i="6"/>
  <c r="E25" i="6"/>
  <c r="D25" i="6"/>
  <c r="C25" i="6"/>
  <c r="B25" i="6"/>
  <c r="G24" i="6"/>
  <c r="F24" i="6"/>
  <c r="E24" i="6"/>
  <c r="D24" i="6"/>
  <c r="C24" i="6"/>
  <c r="B24" i="6"/>
  <c r="G23" i="6"/>
  <c r="F23" i="6"/>
  <c r="E23" i="6"/>
  <c r="D23" i="6"/>
  <c r="C23" i="6"/>
  <c r="B23" i="6"/>
  <c r="G22" i="6"/>
  <c r="F22" i="6"/>
  <c r="E22" i="6"/>
  <c r="D22" i="6"/>
  <c r="C22" i="6"/>
  <c r="B22" i="6"/>
  <c r="G21" i="6"/>
  <c r="F21" i="6"/>
  <c r="E21" i="6"/>
  <c r="D21" i="6"/>
  <c r="C21" i="6"/>
  <c r="B21" i="6"/>
  <c r="G20" i="6"/>
  <c r="F20" i="6"/>
  <c r="E20" i="6"/>
  <c r="D20" i="6"/>
  <c r="C20" i="6"/>
  <c r="B20" i="6"/>
  <c r="G19" i="6"/>
  <c r="F19" i="6"/>
  <c r="E19" i="6"/>
  <c r="D19" i="6"/>
  <c r="C19" i="6"/>
  <c r="B19" i="6"/>
  <c r="G18" i="6"/>
  <c r="F18" i="6"/>
  <c r="E18" i="6"/>
  <c r="D18" i="6"/>
  <c r="C18" i="6"/>
  <c r="B18" i="6"/>
  <c r="G17" i="6"/>
  <c r="F17" i="6"/>
  <c r="E17" i="6"/>
  <c r="D17" i="6"/>
  <c r="C17" i="6"/>
  <c r="B17" i="6"/>
  <c r="G16" i="6"/>
  <c r="F16" i="6"/>
  <c r="E16" i="6"/>
  <c r="D16" i="6"/>
  <c r="C16" i="6"/>
  <c r="B16" i="6"/>
  <c r="G15" i="6"/>
  <c r="F15" i="6"/>
  <c r="E15" i="6"/>
  <c r="D15" i="6"/>
  <c r="C15" i="6"/>
  <c r="B15" i="6"/>
  <c r="Q113" i="5"/>
  <c r="P113" i="5"/>
  <c r="O113" i="5"/>
  <c r="N113" i="5"/>
  <c r="M113" i="5"/>
  <c r="L113" i="5"/>
  <c r="K113" i="5"/>
  <c r="J113" i="5"/>
  <c r="I113" i="5"/>
  <c r="G113" i="5"/>
  <c r="F113" i="5"/>
  <c r="E113" i="5"/>
  <c r="D113" i="5"/>
  <c r="C113" i="5"/>
  <c r="B113" i="5"/>
  <c r="Q112" i="5"/>
  <c r="P112" i="5"/>
  <c r="O112" i="5"/>
  <c r="N112" i="5"/>
  <c r="M112" i="5"/>
  <c r="L112" i="5"/>
  <c r="K112" i="5"/>
  <c r="J112" i="5"/>
  <c r="I112" i="5"/>
  <c r="G112" i="5"/>
  <c r="F112" i="5"/>
  <c r="E112" i="5"/>
  <c r="D112" i="5"/>
  <c r="C112" i="5"/>
  <c r="B112" i="5"/>
  <c r="Q111" i="5"/>
  <c r="P111" i="5"/>
  <c r="O111" i="5"/>
  <c r="N111" i="5"/>
  <c r="M111" i="5"/>
  <c r="L111" i="5"/>
  <c r="K111" i="5"/>
  <c r="J111" i="5"/>
  <c r="I111" i="5"/>
  <c r="G111" i="5"/>
  <c r="F111" i="5"/>
  <c r="E111" i="5"/>
  <c r="D111" i="5"/>
  <c r="C111" i="5"/>
  <c r="B111" i="5"/>
  <c r="Q110" i="5"/>
  <c r="P110" i="5"/>
  <c r="O110" i="5"/>
  <c r="N110" i="5"/>
  <c r="M110" i="5"/>
  <c r="L110" i="5"/>
  <c r="K110" i="5"/>
  <c r="J110" i="5"/>
  <c r="I110" i="5"/>
  <c r="G110" i="5"/>
  <c r="F110" i="5"/>
  <c r="E110" i="5"/>
  <c r="D110" i="5"/>
  <c r="C110" i="5"/>
  <c r="B110" i="5"/>
  <c r="Q109" i="5"/>
  <c r="P109" i="5"/>
  <c r="O109" i="5"/>
  <c r="N109" i="5"/>
  <c r="M109" i="5"/>
  <c r="L109" i="5"/>
  <c r="K109" i="5"/>
  <c r="J109" i="5"/>
  <c r="I109" i="5"/>
  <c r="G109" i="5"/>
  <c r="F109" i="5"/>
  <c r="E109" i="5"/>
  <c r="D109" i="5"/>
  <c r="C109" i="5"/>
  <c r="B109" i="5"/>
  <c r="Q108" i="5"/>
  <c r="P108" i="5"/>
  <c r="O108" i="5"/>
  <c r="N108" i="5"/>
  <c r="M108" i="5"/>
  <c r="L108" i="5"/>
  <c r="K108" i="5"/>
  <c r="J108" i="5"/>
  <c r="I108" i="5"/>
  <c r="G108" i="5"/>
  <c r="F108" i="5"/>
  <c r="E108" i="5"/>
  <c r="D108" i="5"/>
  <c r="C108" i="5"/>
  <c r="B108" i="5"/>
  <c r="Q107" i="5"/>
  <c r="P107" i="5"/>
  <c r="O107" i="5"/>
  <c r="N107" i="5"/>
  <c r="M107" i="5"/>
  <c r="L107" i="5"/>
  <c r="K107" i="5"/>
  <c r="J107" i="5"/>
  <c r="I107" i="5"/>
  <c r="G107" i="5"/>
  <c r="F107" i="5"/>
  <c r="E107" i="5"/>
  <c r="D107" i="5"/>
  <c r="C107" i="5"/>
  <c r="B107" i="5"/>
  <c r="Q106" i="5"/>
  <c r="P106" i="5"/>
  <c r="O106" i="5"/>
  <c r="N106" i="5"/>
  <c r="M106" i="5"/>
  <c r="L106" i="5"/>
  <c r="K106" i="5"/>
  <c r="J106" i="5"/>
  <c r="I106" i="5"/>
  <c r="G106" i="5"/>
  <c r="F106" i="5"/>
  <c r="E106" i="5"/>
  <c r="D106" i="5"/>
  <c r="C106" i="5"/>
  <c r="B106" i="5"/>
  <c r="Q105" i="5"/>
  <c r="P105" i="5"/>
  <c r="O105" i="5"/>
  <c r="N105" i="5"/>
  <c r="M105" i="5"/>
  <c r="L105" i="5"/>
  <c r="K105" i="5"/>
  <c r="J105" i="5"/>
  <c r="I105" i="5"/>
  <c r="G105" i="5"/>
  <c r="F105" i="5"/>
  <c r="E105" i="5"/>
  <c r="D105" i="5"/>
  <c r="C105" i="5"/>
  <c r="B105" i="5"/>
  <c r="Q104" i="5"/>
  <c r="P104" i="5"/>
  <c r="O104" i="5"/>
  <c r="N104" i="5"/>
  <c r="M104" i="5"/>
  <c r="L104" i="5"/>
  <c r="K104" i="5"/>
  <c r="J104" i="5"/>
  <c r="I104" i="5"/>
  <c r="G104" i="5"/>
  <c r="F104" i="5"/>
  <c r="E104" i="5"/>
  <c r="D104" i="5"/>
  <c r="C104" i="5"/>
  <c r="B104" i="5"/>
  <c r="Q103" i="5"/>
  <c r="P103" i="5"/>
  <c r="O103" i="5"/>
  <c r="N103" i="5"/>
  <c r="M103" i="5"/>
  <c r="L103" i="5"/>
  <c r="K103" i="5"/>
  <c r="J103" i="5"/>
  <c r="I103" i="5"/>
  <c r="G103" i="5"/>
  <c r="F103" i="5"/>
  <c r="E103" i="5"/>
  <c r="D103" i="5"/>
  <c r="C103" i="5"/>
  <c r="B103" i="5"/>
  <c r="Q102" i="5"/>
  <c r="P102" i="5"/>
  <c r="O102" i="5"/>
  <c r="N102" i="5"/>
  <c r="M102" i="5"/>
  <c r="L102" i="5"/>
  <c r="K102" i="5"/>
  <c r="J102" i="5"/>
  <c r="I102" i="5"/>
  <c r="G102" i="5"/>
  <c r="F102" i="5"/>
  <c r="E102" i="5"/>
  <c r="D102" i="5"/>
  <c r="C102" i="5"/>
  <c r="B102" i="5"/>
  <c r="Q101" i="5"/>
  <c r="P101" i="5"/>
  <c r="O101" i="5"/>
  <c r="N101" i="5"/>
  <c r="M101" i="5"/>
  <c r="L101" i="5"/>
  <c r="K101" i="5"/>
  <c r="J101" i="5"/>
  <c r="I101" i="5"/>
  <c r="G101" i="5"/>
  <c r="F101" i="5"/>
  <c r="E101" i="5"/>
  <c r="D101" i="5"/>
  <c r="C101" i="5"/>
  <c r="B101" i="5"/>
  <c r="Q100" i="5"/>
  <c r="P100" i="5"/>
  <c r="O100" i="5"/>
  <c r="N100" i="5"/>
  <c r="M100" i="5"/>
  <c r="L100" i="5"/>
  <c r="K100" i="5"/>
  <c r="J100" i="5"/>
  <c r="I100" i="5"/>
  <c r="G100" i="5"/>
  <c r="F100" i="5"/>
  <c r="E100" i="5"/>
  <c r="D100" i="5"/>
  <c r="C100" i="5"/>
  <c r="B100" i="5"/>
  <c r="Q99" i="5"/>
  <c r="P99" i="5"/>
  <c r="O99" i="5"/>
  <c r="N99" i="5"/>
  <c r="M99" i="5"/>
  <c r="L99" i="5"/>
  <c r="K99" i="5"/>
  <c r="J99" i="5"/>
  <c r="I99" i="5"/>
  <c r="G99" i="5"/>
  <c r="F99" i="5"/>
  <c r="E99" i="5"/>
  <c r="D99" i="5"/>
  <c r="C99" i="5"/>
  <c r="B99" i="5"/>
  <c r="Q98" i="5"/>
  <c r="P98" i="5"/>
  <c r="O98" i="5"/>
  <c r="N98" i="5"/>
  <c r="M98" i="5"/>
  <c r="L98" i="5"/>
  <c r="K98" i="5"/>
  <c r="J98" i="5"/>
  <c r="I98" i="5"/>
  <c r="G98" i="5"/>
  <c r="F98" i="5"/>
  <c r="E98" i="5"/>
  <c r="D98" i="5"/>
  <c r="C98" i="5"/>
  <c r="B98" i="5"/>
  <c r="Q97" i="5"/>
  <c r="P97" i="5"/>
  <c r="O97" i="5"/>
  <c r="N97" i="5"/>
  <c r="M97" i="5"/>
  <c r="L97" i="5"/>
  <c r="K97" i="5"/>
  <c r="J97" i="5"/>
  <c r="I97" i="5"/>
  <c r="G97" i="5"/>
  <c r="F97" i="5"/>
  <c r="E97" i="5"/>
  <c r="D97" i="5"/>
  <c r="C97" i="5"/>
  <c r="B97" i="5"/>
  <c r="Q96" i="5"/>
  <c r="P96" i="5"/>
  <c r="O96" i="5"/>
  <c r="N96" i="5"/>
  <c r="M96" i="5"/>
  <c r="L96" i="5"/>
  <c r="K96" i="5"/>
  <c r="J96" i="5"/>
  <c r="I96" i="5"/>
  <c r="G96" i="5"/>
  <c r="F96" i="5"/>
  <c r="E96" i="5"/>
  <c r="D96" i="5"/>
  <c r="C96" i="5"/>
  <c r="B96" i="5"/>
  <c r="Q95" i="5"/>
  <c r="P95" i="5"/>
  <c r="O95" i="5"/>
  <c r="N95" i="5"/>
  <c r="M95" i="5"/>
  <c r="L95" i="5"/>
  <c r="K95" i="5"/>
  <c r="J95" i="5"/>
  <c r="I95" i="5"/>
  <c r="G95" i="5"/>
  <c r="F95" i="5"/>
  <c r="E95" i="5"/>
  <c r="D95" i="5"/>
  <c r="C95" i="5"/>
  <c r="B95" i="5"/>
  <c r="Q94" i="5"/>
  <c r="P94" i="5"/>
  <c r="O94" i="5"/>
  <c r="N94" i="5"/>
  <c r="M94" i="5"/>
  <c r="L94" i="5"/>
  <c r="K94" i="5"/>
  <c r="J94" i="5"/>
  <c r="I94" i="5"/>
  <c r="G94" i="5"/>
  <c r="F94" i="5"/>
  <c r="E94" i="5"/>
  <c r="D94" i="5"/>
  <c r="C94" i="5"/>
  <c r="B94" i="5"/>
  <c r="Q93" i="5"/>
  <c r="P93" i="5"/>
  <c r="O93" i="5"/>
  <c r="N93" i="5"/>
  <c r="M93" i="5"/>
  <c r="L93" i="5"/>
  <c r="K93" i="5"/>
  <c r="J93" i="5"/>
  <c r="I93" i="5"/>
  <c r="G93" i="5"/>
  <c r="F93" i="5"/>
  <c r="E93" i="5"/>
  <c r="D93" i="5"/>
  <c r="C93" i="5"/>
  <c r="B93" i="5"/>
  <c r="Q92" i="5"/>
  <c r="P92" i="5"/>
  <c r="O92" i="5"/>
  <c r="N92" i="5"/>
  <c r="M92" i="5"/>
  <c r="L92" i="5"/>
  <c r="K92" i="5"/>
  <c r="J92" i="5"/>
  <c r="I92" i="5"/>
  <c r="G92" i="5"/>
  <c r="F92" i="5"/>
  <c r="E92" i="5"/>
  <c r="D92" i="5"/>
  <c r="C92" i="5"/>
  <c r="B92" i="5"/>
  <c r="Q91" i="5"/>
  <c r="P91" i="5"/>
  <c r="O91" i="5"/>
  <c r="N91" i="5"/>
  <c r="M91" i="5"/>
  <c r="L91" i="5"/>
  <c r="K91" i="5"/>
  <c r="J91" i="5"/>
  <c r="I91" i="5"/>
  <c r="G91" i="5"/>
  <c r="F91" i="5"/>
  <c r="E91" i="5"/>
  <c r="D91" i="5"/>
  <c r="C91" i="5"/>
  <c r="B91" i="5"/>
  <c r="Q90" i="5"/>
  <c r="P90" i="5"/>
  <c r="O90" i="5"/>
  <c r="N90" i="5"/>
  <c r="M90" i="5"/>
  <c r="L90" i="5"/>
  <c r="K90" i="5"/>
  <c r="J90" i="5"/>
  <c r="I90" i="5"/>
  <c r="G90" i="5"/>
  <c r="F90" i="5"/>
  <c r="E90" i="5"/>
  <c r="D90" i="5"/>
  <c r="C90" i="5"/>
  <c r="B90" i="5"/>
  <c r="Q89" i="5"/>
  <c r="P89" i="5"/>
  <c r="O89" i="5"/>
  <c r="N89" i="5"/>
  <c r="M89" i="5"/>
  <c r="L89" i="5"/>
  <c r="K89" i="5"/>
  <c r="J89" i="5"/>
  <c r="I89" i="5"/>
  <c r="G89" i="5"/>
  <c r="F89" i="5"/>
  <c r="E89" i="5"/>
  <c r="D89" i="5"/>
  <c r="C89" i="5"/>
  <c r="B89" i="5"/>
  <c r="Q88" i="5"/>
  <c r="P88" i="5"/>
  <c r="O88" i="5"/>
  <c r="N88" i="5"/>
  <c r="M88" i="5"/>
  <c r="L88" i="5"/>
  <c r="K88" i="5"/>
  <c r="J88" i="5"/>
  <c r="I88" i="5"/>
  <c r="G88" i="5"/>
  <c r="F88" i="5"/>
  <c r="E88" i="5"/>
  <c r="D88" i="5"/>
  <c r="C88" i="5"/>
  <c r="B88" i="5"/>
  <c r="Q87" i="5"/>
  <c r="P87" i="5"/>
  <c r="O87" i="5"/>
  <c r="N87" i="5"/>
  <c r="M87" i="5"/>
  <c r="L87" i="5"/>
  <c r="K87" i="5"/>
  <c r="J87" i="5"/>
  <c r="I87" i="5"/>
  <c r="G87" i="5"/>
  <c r="F87" i="5"/>
  <c r="E87" i="5"/>
  <c r="D87" i="5"/>
  <c r="C87" i="5"/>
  <c r="B87" i="5"/>
  <c r="Q86" i="5"/>
  <c r="P86" i="5"/>
  <c r="O86" i="5"/>
  <c r="N86" i="5"/>
  <c r="M86" i="5"/>
  <c r="L86" i="5"/>
  <c r="K86" i="5"/>
  <c r="J86" i="5"/>
  <c r="I86" i="5"/>
  <c r="G86" i="5"/>
  <c r="F86" i="5"/>
  <c r="E86" i="5"/>
  <c r="D86" i="5"/>
  <c r="C86" i="5"/>
  <c r="B86" i="5"/>
  <c r="Q85" i="5"/>
  <c r="P85" i="5"/>
  <c r="O85" i="5"/>
  <c r="N85" i="5"/>
  <c r="M85" i="5"/>
  <c r="L85" i="5"/>
  <c r="K85" i="5"/>
  <c r="J85" i="5"/>
  <c r="I85" i="5"/>
  <c r="G85" i="5"/>
  <c r="F85" i="5"/>
  <c r="E85" i="5"/>
  <c r="D85" i="5"/>
  <c r="C85" i="5"/>
  <c r="B85" i="5"/>
  <c r="Q84" i="5"/>
  <c r="P84" i="5"/>
  <c r="O84" i="5"/>
  <c r="N84" i="5"/>
  <c r="M84" i="5"/>
  <c r="L84" i="5"/>
  <c r="K84" i="5"/>
  <c r="J84" i="5"/>
  <c r="I84" i="5"/>
  <c r="G84" i="5"/>
  <c r="F84" i="5"/>
  <c r="E84" i="5"/>
  <c r="D84" i="5"/>
  <c r="C84" i="5"/>
  <c r="B84" i="5"/>
  <c r="Q83" i="5"/>
  <c r="P83" i="5"/>
  <c r="O83" i="5"/>
  <c r="N83" i="5"/>
  <c r="M83" i="5"/>
  <c r="L83" i="5"/>
  <c r="K83" i="5"/>
  <c r="J83" i="5"/>
  <c r="I83" i="5"/>
  <c r="G83" i="5"/>
  <c r="F83" i="5"/>
  <c r="E83" i="5"/>
  <c r="D83" i="5"/>
  <c r="C83" i="5"/>
  <c r="B83" i="5"/>
  <c r="Q82" i="5"/>
  <c r="P82" i="5"/>
  <c r="O82" i="5"/>
  <c r="N82" i="5"/>
  <c r="M82" i="5"/>
  <c r="L82" i="5"/>
  <c r="K82" i="5"/>
  <c r="J82" i="5"/>
  <c r="I82" i="5"/>
  <c r="G82" i="5"/>
  <c r="F82" i="5"/>
  <c r="E82" i="5"/>
  <c r="D82" i="5"/>
  <c r="C82" i="5"/>
  <c r="B82" i="5"/>
  <c r="Q81" i="5"/>
  <c r="P81" i="5"/>
  <c r="O81" i="5"/>
  <c r="N81" i="5"/>
  <c r="M81" i="5"/>
  <c r="L81" i="5"/>
  <c r="K81" i="5"/>
  <c r="J81" i="5"/>
  <c r="I81" i="5"/>
  <c r="G81" i="5"/>
  <c r="F81" i="5"/>
  <c r="E81" i="5"/>
  <c r="D81" i="5"/>
  <c r="C81" i="5"/>
  <c r="B81" i="5"/>
  <c r="Q80" i="5"/>
  <c r="P80" i="5"/>
  <c r="O80" i="5"/>
  <c r="N80" i="5"/>
  <c r="M80" i="5"/>
  <c r="L80" i="5"/>
  <c r="K80" i="5"/>
  <c r="J80" i="5"/>
  <c r="I80" i="5"/>
  <c r="G80" i="5"/>
  <c r="F80" i="5"/>
  <c r="E80" i="5"/>
  <c r="D80" i="5"/>
  <c r="C80" i="5"/>
  <c r="B80" i="5"/>
  <c r="Q79" i="5"/>
  <c r="P79" i="5"/>
  <c r="O79" i="5"/>
  <c r="N79" i="5"/>
  <c r="M79" i="5"/>
  <c r="L79" i="5"/>
  <c r="K79" i="5"/>
  <c r="J79" i="5"/>
  <c r="I79" i="5"/>
  <c r="G79" i="5"/>
  <c r="F79" i="5"/>
  <c r="E79" i="5"/>
  <c r="D79" i="5"/>
  <c r="C79" i="5"/>
  <c r="B79" i="5"/>
  <c r="Q78" i="5"/>
  <c r="P78" i="5"/>
  <c r="O78" i="5"/>
  <c r="N78" i="5"/>
  <c r="M78" i="5"/>
  <c r="L78" i="5"/>
  <c r="K78" i="5"/>
  <c r="J78" i="5"/>
  <c r="I78" i="5"/>
  <c r="G78" i="5"/>
  <c r="F78" i="5"/>
  <c r="E78" i="5"/>
  <c r="D78" i="5"/>
  <c r="C78" i="5"/>
  <c r="B78" i="5"/>
  <c r="Q77" i="5"/>
  <c r="P77" i="5"/>
  <c r="O77" i="5"/>
  <c r="N77" i="5"/>
  <c r="M77" i="5"/>
  <c r="L77" i="5"/>
  <c r="K77" i="5"/>
  <c r="J77" i="5"/>
  <c r="I77" i="5"/>
  <c r="G77" i="5"/>
  <c r="F77" i="5"/>
  <c r="E77" i="5"/>
  <c r="D77" i="5"/>
  <c r="C77" i="5"/>
  <c r="B77" i="5"/>
  <c r="Q76" i="5"/>
  <c r="P76" i="5"/>
  <c r="O76" i="5"/>
  <c r="N76" i="5"/>
  <c r="M76" i="5"/>
  <c r="L76" i="5"/>
  <c r="K76" i="5"/>
  <c r="J76" i="5"/>
  <c r="I76" i="5"/>
  <c r="G76" i="5"/>
  <c r="F76" i="5"/>
  <c r="E76" i="5"/>
  <c r="D76" i="5"/>
  <c r="C76" i="5"/>
  <c r="B76" i="5"/>
  <c r="Q75" i="5"/>
  <c r="P75" i="5"/>
  <c r="O75" i="5"/>
  <c r="N75" i="5"/>
  <c r="M75" i="5"/>
  <c r="L75" i="5"/>
  <c r="K75" i="5"/>
  <c r="J75" i="5"/>
  <c r="I75" i="5"/>
  <c r="G75" i="5"/>
  <c r="F75" i="5"/>
  <c r="E75" i="5"/>
  <c r="D75" i="5"/>
  <c r="C75" i="5"/>
  <c r="B75" i="5"/>
  <c r="Q74" i="5"/>
  <c r="P74" i="5"/>
  <c r="O74" i="5"/>
  <c r="N74" i="5"/>
  <c r="M74" i="5"/>
  <c r="L74" i="5"/>
  <c r="K74" i="5"/>
  <c r="J74" i="5"/>
  <c r="I74" i="5"/>
  <c r="G74" i="5"/>
  <c r="F74" i="5"/>
  <c r="E74" i="5"/>
  <c r="D74" i="5"/>
  <c r="C74" i="5"/>
  <c r="B74" i="5"/>
  <c r="Q73" i="5"/>
  <c r="P73" i="5"/>
  <c r="O73" i="5"/>
  <c r="N73" i="5"/>
  <c r="M73" i="5"/>
  <c r="L73" i="5"/>
  <c r="K73" i="5"/>
  <c r="J73" i="5"/>
  <c r="I73" i="5"/>
  <c r="G73" i="5"/>
  <c r="F73" i="5"/>
  <c r="E73" i="5"/>
  <c r="D73" i="5"/>
  <c r="C73" i="5"/>
  <c r="B73" i="5"/>
  <c r="Q72" i="5"/>
  <c r="P72" i="5"/>
  <c r="O72" i="5"/>
  <c r="N72" i="5"/>
  <c r="M72" i="5"/>
  <c r="L72" i="5"/>
  <c r="K72" i="5"/>
  <c r="J72" i="5"/>
  <c r="I72" i="5"/>
  <c r="G72" i="5"/>
  <c r="F72" i="5"/>
  <c r="E72" i="5"/>
  <c r="D72" i="5"/>
  <c r="C72" i="5"/>
  <c r="B72" i="5"/>
  <c r="Q71" i="5"/>
  <c r="P71" i="5"/>
  <c r="O71" i="5"/>
  <c r="N71" i="5"/>
  <c r="M71" i="5"/>
  <c r="L71" i="5"/>
  <c r="K71" i="5"/>
  <c r="J71" i="5"/>
  <c r="I71" i="5"/>
  <c r="G71" i="5"/>
  <c r="F71" i="5"/>
  <c r="E71" i="5"/>
  <c r="D71" i="5"/>
  <c r="C71" i="5"/>
  <c r="B71" i="5"/>
  <c r="Q70" i="5"/>
  <c r="P70" i="5"/>
  <c r="O70" i="5"/>
  <c r="N70" i="5"/>
  <c r="M70" i="5"/>
  <c r="L70" i="5"/>
  <c r="K70" i="5"/>
  <c r="J70" i="5"/>
  <c r="I70" i="5"/>
  <c r="G70" i="5"/>
  <c r="F70" i="5"/>
  <c r="E70" i="5"/>
  <c r="D70" i="5"/>
  <c r="C70" i="5"/>
  <c r="B70" i="5"/>
  <c r="Q69" i="5"/>
  <c r="P69" i="5"/>
  <c r="O69" i="5"/>
  <c r="N69" i="5"/>
  <c r="M69" i="5"/>
  <c r="L69" i="5"/>
  <c r="K69" i="5"/>
  <c r="J69" i="5"/>
  <c r="I69" i="5"/>
  <c r="G69" i="5"/>
  <c r="F69" i="5"/>
  <c r="E69" i="5"/>
  <c r="D69" i="5"/>
  <c r="C69" i="5"/>
  <c r="B69" i="5"/>
  <c r="Q68" i="5"/>
  <c r="P68" i="5"/>
  <c r="O68" i="5"/>
  <c r="N68" i="5"/>
  <c r="M68" i="5"/>
  <c r="L68" i="5"/>
  <c r="K68" i="5"/>
  <c r="J68" i="5"/>
  <c r="I68" i="5"/>
  <c r="G68" i="5"/>
  <c r="F68" i="5"/>
  <c r="E68" i="5"/>
  <c r="D68" i="5"/>
  <c r="C68" i="5"/>
  <c r="B68" i="5"/>
  <c r="Q67" i="5"/>
  <c r="P67" i="5"/>
  <c r="O67" i="5"/>
  <c r="N67" i="5"/>
  <c r="M67" i="5"/>
  <c r="L67" i="5"/>
  <c r="K67" i="5"/>
  <c r="J67" i="5"/>
  <c r="I67" i="5"/>
  <c r="G67" i="5"/>
  <c r="F67" i="5"/>
  <c r="E67" i="5"/>
  <c r="D67" i="5"/>
  <c r="C67" i="5"/>
  <c r="B67" i="5"/>
  <c r="Q66" i="5"/>
  <c r="P66" i="5"/>
  <c r="O66" i="5"/>
  <c r="N66" i="5"/>
  <c r="M66" i="5"/>
  <c r="L66" i="5"/>
  <c r="K66" i="5"/>
  <c r="J66" i="5"/>
  <c r="I66" i="5"/>
  <c r="G66" i="5"/>
  <c r="F66" i="5"/>
  <c r="E66" i="5"/>
  <c r="D66" i="5"/>
  <c r="C66" i="5"/>
  <c r="B66" i="5"/>
  <c r="Q65" i="5"/>
  <c r="P65" i="5"/>
  <c r="O65" i="5"/>
  <c r="N65" i="5"/>
  <c r="M65" i="5"/>
  <c r="L65" i="5"/>
  <c r="K65" i="5"/>
  <c r="J65" i="5"/>
  <c r="I65" i="5"/>
  <c r="G65" i="5"/>
  <c r="F65" i="5"/>
  <c r="E65" i="5"/>
  <c r="D65" i="5"/>
  <c r="C65" i="5"/>
  <c r="B65" i="5"/>
  <c r="Q64" i="5"/>
  <c r="P64" i="5"/>
  <c r="O64" i="5"/>
  <c r="N64" i="5"/>
  <c r="M64" i="5"/>
  <c r="L64" i="5"/>
  <c r="K64" i="5"/>
  <c r="J64" i="5"/>
  <c r="I64" i="5"/>
  <c r="G64" i="5"/>
  <c r="F64" i="5"/>
  <c r="E64" i="5"/>
  <c r="D64" i="5"/>
  <c r="C64" i="5"/>
  <c r="B64" i="5"/>
  <c r="Q63" i="5"/>
  <c r="P63" i="5"/>
  <c r="O63" i="5"/>
  <c r="N63" i="5"/>
  <c r="M63" i="5"/>
  <c r="L63" i="5"/>
  <c r="K63" i="5"/>
  <c r="J63" i="5"/>
  <c r="I63" i="5"/>
  <c r="G63" i="5"/>
  <c r="F63" i="5"/>
  <c r="E63" i="5"/>
  <c r="D63" i="5"/>
  <c r="C63" i="5"/>
  <c r="B63" i="5"/>
  <c r="Q62" i="5"/>
  <c r="P62" i="5"/>
  <c r="O62" i="5"/>
  <c r="N62" i="5"/>
  <c r="M62" i="5"/>
  <c r="L62" i="5"/>
  <c r="K62" i="5"/>
  <c r="J62" i="5"/>
  <c r="I62" i="5"/>
  <c r="G62" i="5"/>
  <c r="F62" i="5"/>
  <c r="E62" i="5"/>
  <c r="D62" i="5"/>
  <c r="C62" i="5"/>
  <c r="B62" i="5"/>
  <c r="Q61" i="5"/>
  <c r="P61" i="5"/>
  <c r="O61" i="5"/>
  <c r="N61" i="5"/>
  <c r="M61" i="5"/>
  <c r="L61" i="5"/>
  <c r="K61" i="5"/>
  <c r="J61" i="5"/>
  <c r="I61" i="5"/>
  <c r="G61" i="5"/>
  <c r="F61" i="5"/>
  <c r="E61" i="5"/>
  <c r="D61" i="5"/>
  <c r="C61" i="5"/>
  <c r="B61" i="5"/>
  <c r="Q60" i="5"/>
  <c r="P60" i="5"/>
  <c r="O60" i="5"/>
  <c r="N60" i="5"/>
  <c r="M60" i="5"/>
  <c r="L60" i="5"/>
  <c r="K60" i="5"/>
  <c r="J60" i="5"/>
  <c r="I60" i="5"/>
  <c r="G60" i="5"/>
  <c r="F60" i="5"/>
  <c r="E60" i="5"/>
  <c r="D60" i="5"/>
  <c r="C60" i="5"/>
  <c r="B60" i="5"/>
  <c r="Q59" i="5"/>
  <c r="P59" i="5"/>
  <c r="O59" i="5"/>
  <c r="N59" i="5"/>
  <c r="M59" i="5"/>
  <c r="L59" i="5"/>
  <c r="K59" i="5"/>
  <c r="J59" i="5"/>
  <c r="I59" i="5"/>
  <c r="G59" i="5"/>
  <c r="F59" i="5"/>
  <c r="E59" i="5"/>
  <c r="D59" i="5"/>
  <c r="C59" i="5"/>
  <c r="B59" i="5"/>
  <c r="Q58" i="5"/>
  <c r="P58" i="5"/>
  <c r="O58" i="5"/>
  <c r="N58" i="5"/>
  <c r="M58" i="5"/>
  <c r="L58" i="5"/>
  <c r="K58" i="5"/>
  <c r="J58" i="5"/>
  <c r="I58" i="5"/>
  <c r="G58" i="5"/>
  <c r="F58" i="5"/>
  <c r="E58" i="5"/>
  <c r="D58" i="5"/>
  <c r="C58" i="5"/>
  <c r="B58" i="5"/>
  <c r="Q57" i="5"/>
  <c r="P57" i="5"/>
  <c r="O57" i="5"/>
  <c r="N57" i="5"/>
  <c r="M57" i="5"/>
  <c r="L57" i="5"/>
  <c r="K57" i="5"/>
  <c r="J57" i="5"/>
  <c r="I57" i="5"/>
  <c r="G57" i="5"/>
  <c r="F57" i="5"/>
  <c r="E57" i="5"/>
  <c r="D57" i="5"/>
  <c r="C57" i="5"/>
  <c r="B57" i="5"/>
  <c r="Q56" i="5"/>
  <c r="P56" i="5"/>
  <c r="O56" i="5"/>
  <c r="N56" i="5"/>
  <c r="M56" i="5"/>
  <c r="L56" i="5"/>
  <c r="K56" i="5"/>
  <c r="J56" i="5"/>
  <c r="I56" i="5"/>
  <c r="G56" i="5"/>
  <c r="F56" i="5"/>
  <c r="E56" i="5"/>
  <c r="D56" i="5"/>
  <c r="C56" i="5"/>
  <c r="B56" i="5"/>
  <c r="Q55" i="5"/>
  <c r="P55" i="5"/>
  <c r="O55" i="5"/>
  <c r="N55" i="5"/>
  <c r="M55" i="5"/>
  <c r="L55" i="5"/>
  <c r="K55" i="5"/>
  <c r="J55" i="5"/>
  <c r="I55" i="5"/>
  <c r="G55" i="5"/>
  <c r="F55" i="5"/>
  <c r="E55" i="5"/>
  <c r="D55" i="5"/>
  <c r="C55" i="5"/>
  <c r="B55" i="5"/>
  <c r="Q54" i="5"/>
  <c r="P54" i="5"/>
  <c r="O54" i="5"/>
  <c r="N54" i="5"/>
  <c r="M54" i="5"/>
  <c r="L54" i="5"/>
  <c r="K54" i="5"/>
  <c r="J54" i="5"/>
  <c r="I54" i="5"/>
  <c r="G54" i="5"/>
  <c r="F54" i="5"/>
  <c r="E54" i="5"/>
  <c r="D54" i="5"/>
  <c r="C54" i="5"/>
  <c r="B54" i="5"/>
  <c r="Q53" i="5"/>
  <c r="P53" i="5"/>
  <c r="O53" i="5"/>
  <c r="N53" i="5"/>
  <c r="M53" i="5"/>
  <c r="L53" i="5"/>
  <c r="K53" i="5"/>
  <c r="J53" i="5"/>
  <c r="I53" i="5"/>
  <c r="G53" i="5"/>
  <c r="F53" i="5"/>
  <c r="E53" i="5"/>
  <c r="D53" i="5"/>
  <c r="C53" i="5"/>
  <c r="B53" i="5"/>
  <c r="Q52" i="5"/>
  <c r="P52" i="5"/>
  <c r="O52" i="5"/>
  <c r="N52" i="5"/>
  <c r="M52" i="5"/>
  <c r="L52" i="5"/>
  <c r="K52" i="5"/>
  <c r="J52" i="5"/>
  <c r="I52" i="5"/>
  <c r="G52" i="5"/>
  <c r="F52" i="5"/>
  <c r="E52" i="5"/>
  <c r="D52" i="5"/>
  <c r="C52" i="5"/>
  <c r="B52" i="5"/>
  <c r="Q51" i="5"/>
  <c r="P51" i="5"/>
  <c r="O51" i="5"/>
  <c r="N51" i="5"/>
  <c r="M51" i="5"/>
  <c r="L51" i="5"/>
  <c r="K51" i="5"/>
  <c r="J51" i="5"/>
  <c r="I51" i="5"/>
  <c r="G51" i="5"/>
  <c r="F51" i="5"/>
  <c r="E51" i="5"/>
  <c r="D51" i="5"/>
  <c r="C51" i="5"/>
  <c r="B51" i="5"/>
  <c r="Q50" i="5"/>
  <c r="P50" i="5"/>
  <c r="O50" i="5"/>
  <c r="N50" i="5"/>
  <c r="M50" i="5"/>
  <c r="L50" i="5"/>
  <c r="K50" i="5"/>
  <c r="J50" i="5"/>
  <c r="I50" i="5"/>
  <c r="G50" i="5"/>
  <c r="F50" i="5"/>
  <c r="E50" i="5"/>
  <c r="D50" i="5"/>
  <c r="C50" i="5"/>
  <c r="B50" i="5"/>
  <c r="Q49" i="5"/>
  <c r="P49" i="5"/>
  <c r="O49" i="5"/>
  <c r="N49" i="5"/>
  <c r="M49" i="5"/>
  <c r="L49" i="5"/>
  <c r="K49" i="5"/>
  <c r="J49" i="5"/>
  <c r="I49" i="5"/>
  <c r="G49" i="5"/>
  <c r="F49" i="5"/>
  <c r="E49" i="5"/>
  <c r="D49" i="5"/>
  <c r="C49" i="5"/>
  <c r="B49" i="5"/>
  <c r="Q48" i="5"/>
  <c r="P48" i="5"/>
  <c r="O48" i="5"/>
  <c r="N48" i="5"/>
  <c r="M48" i="5"/>
  <c r="L48" i="5"/>
  <c r="K48" i="5"/>
  <c r="J48" i="5"/>
  <c r="I48" i="5"/>
  <c r="G48" i="5"/>
  <c r="F48" i="5"/>
  <c r="E48" i="5"/>
  <c r="D48" i="5"/>
  <c r="C48" i="5"/>
  <c r="B48" i="5"/>
  <c r="Q47" i="5"/>
  <c r="P47" i="5"/>
  <c r="O47" i="5"/>
  <c r="N47" i="5"/>
  <c r="M47" i="5"/>
  <c r="L47" i="5"/>
  <c r="K47" i="5"/>
  <c r="J47" i="5"/>
  <c r="I47" i="5"/>
  <c r="G47" i="5"/>
  <c r="F47" i="5"/>
  <c r="E47" i="5"/>
  <c r="D47" i="5"/>
  <c r="C47" i="5"/>
  <c r="B47" i="5"/>
  <c r="Q46" i="5"/>
  <c r="P46" i="5"/>
  <c r="O46" i="5"/>
  <c r="N46" i="5"/>
  <c r="M46" i="5"/>
  <c r="L46" i="5"/>
  <c r="K46" i="5"/>
  <c r="J46" i="5"/>
  <c r="I46" i="5"/>
  <c r="G46" i="5"/>
  <c r="F46" i="5"/>
  <c r="E46" i="5"/>
  <c r="D46" i="5"/>
  <c r="C46" i="5"/>
  <c r="B46" i="5"/>
  <c r="Q45" i="5"/>
  <c r="P45" i="5"/>
  <c r="O45" i="5"/>
  <c r="N45" i="5"/>
  <c r="M45" i="5"/>
  <c r="L45" i="5"/>
  <c r="K45" i="5"/>
  <c r="J45" i="5"/>
  <c r="I45" i="5"/>
  <c r="G45" i="5"/>
  <c r="F45" i="5"/>
  <c r="E45" i="5"/>
  <c r="D45" i="5"/>
  <c r="C45" i="5"/>
  <c r="B45" i="5"/>
  <c r="Q44" i="5"/>
  <c r="P44" i="5"/>
  <c r="O44" i="5"/>
  <c r="N44" i="5"/>
  <c r="M44" i="5"/>
  <c r="L44" i="5"/>
  <c r="K44" i="5"/>
  <c r="J44" i="5"/>
  <c r="I44" i="5"/>
  <c r="G44" i="5"/>
  <c r="F44" i="5"/>
  <c r="E44" i="5"/>
  <c r="D44" i="5"/>
  <c r="C44" i="5"/>
  <c r="B44" i="5"/>
  <c r="Q43" i="5"/>
  <c r="P43" i="5"/>
  <c r="O43" i="5"/>
  <c r="N43" i="5"/>
  <c r="M43" i="5"/>
  <c r="L43" i="5"/>
  <c r="K43" i="5"/>
  <c r="J43" i="5"/>
  <c r="I43" i="5"/>
  <c r="G43" i="5"/>
  <c r="F43" i="5"/>
  <c r="E43" i="5"/>
  <c r="D43" i="5"/>
  <c r="C43" i="5"/>
  <c r="B43" i="5"/>
  <c r="Q42" i="5"/>
  <c r="P42" i="5"/>
  <c r="O42" i="5"/>
  <c r="N42" i="5"/>
  <c r="M42" i="5"/>
  <c r="L42" i="5"/>
  <c r="K42" i="5"/>
  <c r="J42" i="5"/>
  <c r="I42" i="5"/>
  <c r="G42" i="5"/>
  <c r="F42" i="5"/>
  <c r="E42" i="5"/>
  <c r="D42" i="5"/>
  <c r="C42" i="5"/>
  <c r="B42" i="5"/>
  <c r="Q41" i="5"/>
  <c r="P41" i="5"/>
  <c r="O41" i="5"/>
  <c r="N41" i="5"/>
  <c r="M41" i="5"/>
  <c r="L41" i="5"/>
  <c r="K41" i="5"/>
  <c r="J41" i="5"/>
  <c r="I41" i="5"/>
  <c r="G41" i="5"/>
  <c r="F41" i="5"/>
  <c r="E41" i="5"/>
  <c r="D41" i="5"/>
  <c r="C41" i="5"/>
  <c r="B41" i="5"/>
  <c r="Q40" i="5"/>
  <c r="P40" i="5"/>
  <c r="O40" i="5"/>
  <c r="N40" i="5"/>
  <c r="M40" i="5"/>
  <c r="L40" i="5"/>
  <c r="K40" i="5"/>
  <c r="J40" i="5"/>
  <c r="I40" i="5"/>
  <c r="G40" i="5"/>
  <c r="F40" i="5"/>
  <c r="E40" i="5"/>
  <c r="D40" i="5"/>
  <c r="C40" i="5"/>
  <c r="B40" i="5"/>
  <c r="Q39" i="5"/>
  <c r="P39" i="5"/>
  <c r="O39" i="5"/>
  <c r="N39" i="5"/>
  <c r="M39" i="5"/>
  <c r="L39" i="5"/>
  <c r="K39" i="5"/>
  <c r="J39" i="5"/>
  <c r="I39" i="5"/>
  <c r="G39" i="5"/>
  <c r="F39" i="5"/>
  <c r="E39" i="5"/>
  <c r="D39" i="5"/>
  <c r="C39" i="5"/>
  <c r="B39" i="5"/>
  <c r="Q38" i="5"/>
  <c r="P38" i="5"/>
  <c r="O38" i="5"/>
  <c r="N38" i="5"/>
  <c r="M38" i="5"/>
  <c r="L38" i="5"/>
  <c r="K38" i="5"/>
  <c r="J38" i="5"/>
  <c r="I38" i="5"/>
  <c r="G38" i="5"/>
  <c r="F38" i="5"/>
  <c r="E38" i="5"/>
  <c r="D38" i="5"/>
  <c r="C38" i="5"/>
  <c r="B38" i="5"/>
  <c r="Q37" i="5"/>
  <c r="P37" i="5"/>
  <c r="O37" i="5"/>
  <c r="N37" i="5"/>
  <c r="M37" i="5"/>
  <c r="L37" i="5"/>
  <c r="K37" i="5"/>
  <c r="J37" i="5"/>
  <c r="I37" i="5"/>
  <c r="G37" i="5"/>
  <c r="F37" i="5"/>
  <c r="E37" i="5"/>
  <c r="D37" i="5"/>
  <c r="C37" i="5"/>
  <c r="B37" i="5"/>
  <c r="Q36" i="5"/>
  <c r="P36" i="5"/>
  <c r="O36" i="5"/>
  <c r="N36" i="5"/>
  <c r="M36" i="5"/>
  <c r="L36" i="5"/>
  <c r="K36" i="5"/>
  <c r="J36" i="5"/>
  <c r="I36" i="5"/>
  <c r="G36" i="5"/>
  <c r="F36" i="5"/>
  <c r="E36" i="5"/>
  <c r="D36" i="5"/>
  <c r="C36" i="5"/>
  <c r="B36" i="5"/>
  <c r="Q35" i="5"/>
  <c r="P35" i="5"/>
  <c r="O35" i="5"/>
  <c r="N35" i="5"/>
  <c r="M35" i="5"/>
  <c r="L35" i="5"/>
  <c r="K35" i="5"/>
  <c r="J35" i="5"/>
  <c r="I35" i="5"/>
  <c r="G35" i="5"/>
  <c r="F35" i="5"/>
  <c r="E35" i="5"/>
  <c r="D35" i="5"/>
  <c r="C35" i="5"/>
  <c r="B35" i="5"/>
  <c r="Q34" i="5"/>
  <c r="P34" i="5"/>
  <c r="O34" i="5"/>
  <c r="N34" i="5"/>
  <c r="M34" i="5"/>
  <c r="L34" i="5"/>
  <c r="K34" i="5"/>
  <c r="J34" i="5"/>
  <c r="I34" i="5"/>
  <c r="G34" i="5"/>
  <c r="F34" i="5"/>
  <c r="E34" i="5"/>
  <c r="D34" i="5"/>
  <c r="C34" i="5"/>
  <c r="B34" i="5"/>
  <c r="Q33" i="5"/>
  <c r="P33" i="5"/>
  <c r="O33" i="5"/>
  <c r="N33" i="5"/>
  <c r="M33" i="5"/>
  <c r="L33" i="5"/>
  <c r="K33" i="5"/>
  <c r="J33" i="5"/>
  <c r="I33" i="5"/>
  <c r="G33" i="5"/>
  <c r="F33" i="5"/>
  <c r="E33" i="5"/>
  <c r="D33" i="5"/>
  <c r="C33" i="5"/>
  <c r="B33" i="5"/>
  <c r="Q32" i="5"/>
  <c r="P32" i="5"/>
  <c r="O32" i="5"/>
  <c r="N32" i="5"/>
  <c r="M32" i="5"/>
  <c r="L32" i="5"/>
  <c r="K32" i="5"/>
  <c r="J32" i="5"/>
  <c r="I32" i="5"/>
  <c r="G32" i="5"/>
  <c r="F32" i="5"/>
  <c r="E32" i="5"/>
  <c r="D32" i="5"/>
  <c r="C32" i="5"/>
  <c r="B32" i="5"/>
  <c r="Q31" i="5"/>
  <c r="P31" i="5"/>
  <c r="O31" i="5"/>
  <c r="N31" i="5"/>
  <c r="M31" i="5"/>
  <c r="L31" i="5"/>
  <c r="K31" i="5"/>
  <c r="J31" i="5"/>
  <c r="I31" i="5"/>
  <c r="G31" i="5"/>
  <c r="F31" i="5"/>
  <c r="E31" i="5"/>
  <c r="D31" i="5"/>
  <c r="C31" i="5"/>
  <c r="B31" i="5"/>
  <c r="Q30" i="5"/>
  <c r="P30" i="5"/>
  <c r="O30" i="5"/>
  <c r="N30" i="5"/>
  <c r="M30" i="5"/>
  <c r="L30" i="5"/>
  <c r="K30" i="5"/>
  <c r="J30" i="5"/>
  <c r="I30" i="5"/>
  <c r="G30" i="5"/>
  <c r="F30" i="5"/>
  <c r="E30" i="5"/>
  <c r="D30" i="5"/>
  <c r="C30" i="5"/>
  <c r="B30" i="5"/>
  <c r="Q29" i="5"/>
  <c r="P29" i="5"/>
  <c r="O29" i="5"/>
  <c r="N29" i="5"/>
  <c r="M29" i="5"/>
  <c r="L29" i="5"/>
  <c r="K29" i="5"/>
  <c r="J29" i="5"/>
  <c r="I29" i="5"/>
  <c r="G29" i="5"/>
  <c r="F29" i="5"/>
  <c r="E29" i="5"/>
  <c r="D29" i="5"/>
  <c r="C29" i="5"/>
  <c r="B29" i="5"/>
  <c r="Q28" i="5"/>
  <c r="P28" i="5"/>
  <c r="O28" i="5"/>
  <c r="N28" i="5"/>
  <c r="M28" i="5"/>
  <c r="L28" i="5"/>
  <c r="K28" i="5"/>
  <c r="J28" i="5"/>
  <c r="I28" i="5"/>
  <c r="G28" i="5"/>
  <c r="F28" i="5"/>
  <c r="E28" i="5"/>
  <c r="D28" i="5"/>
  <c r="C28" i="5"/>
  <c r="B28" i="5"/>
  <c r="Q27" i="5"/>
  <c r="P27" i="5"/>
  <c r="O27" i="5"/>
  <c r="N27" i="5"/>
  <c r="M27" i="5"/>
  <c r="L27" i="5"/>
  <c r="K27" i="5"/>
  <c r="J27" i="5"/>
  <c r="I27" i="5"/>
  <c r="G27" i="5"/>
  <c r="F27" i="5"/>
  <c r="E27" i="5"/>
  <c r="D27" i="5"/>
  <c r="C27" i="5"/>
  <c r="B27" i="5"/>
  <c r="Q26" i="5"/>
  <c r="P26" i="5"/>
  <c r="O26" i="5"/>
  <c r="N26" i="5"/>
  <c r="M26" i="5"/>
  <c r="L26" i="5"/>
  <c r="K26" i="5"/>
  <c r="J26" i="5"/>
  <c r="I26" i="5"/>
  <c r="G26" i="5"/>
  <c r="F26" i="5"/>
  <c r="E26" i="5"/>
  <c r="D26" i="5"/>
  <c r="C26" i="5"/>
  <c r="B26" i="5"/>
  <c r="Q25" i="5"/>
  <c r="P25" i="5"/>
  <c r="O25" i="5"/>
  <c r="N25" i="5"/>
  <c r="M25" i="5"/>
  <c r="L25" i="5"/>
  <c r="K25" i="5"/>
  <c r="J25" i="5"/>
  <c r="I25" i="5"/>
  <c r="G25" i="5"/>
  <c r="F25" i="5"/>
  <c r="E25" i="5"/>
  <c r="D25" i="5"/>
  <c r="C25" i="5"/>
  <c r="B25" i="5"/>
  <c r="Q24" i="5"/>
  <c r="P24" i="5"/>
  <c r="O24" i="5"/>
  <c r="N24" i="5"/>
  <c r="M24" i="5"/>
  <c r="L24" i="5"/>
  <c r="K24" i="5"/>
  <c r="J24" i="5"/>
  <c r="I24" i="5"/>
  <c r="G24" i="5"/>
  <c r="F24" i="5"/>
  <c r="E24" i="5"/>
  <c r="D24" i="5"/>
  <c r="C24" i="5"/>
  <c r="B24" i="5"/>
  <c r="Q23" i="5"/>
  <c r="P23" i="5"/>
  <c r="O23" i="5"/>
  <c r="N23" i="5"/>
  <c r="M23" i="5"/>
  <c r="L23" i="5"/>
  <c r="K23" i="5"/>
  <c r="J23" i="5"/>
  <c r="I23" i="5"/>
  <c r="G23" i="5"/>
  <c r="F23" i="5"/>
  <c r="E23" i="5"/>
  <c r="D23" i="5"/>
  <c r="C23" i="5"/>
  <c r="B23" i="5"/>
  <c r="Q22" i="5"/>
  <c r="P22" i="5"/>
  <c r="O22" i="5"/>
  <c r="N22" i="5"/>
  <c r="M22" i="5"/>
  <c r="L22" i="5"/>
  <c r="K22" i="5"/>
  <c r="J22" i="5"/>
  <c r="I22" i="5"/>
  <c r="G22" i="5"/>
  <c r="F22" i="5"/>
  <c r="E22" i="5"/>
  <c r="D22" i="5"/>
  <c r="C22" i="5"/>
  <c r="B22" i="5"/>
  <c r="Q21" i="5"/>
  <c r="P21" i="5"/>
  <c r="O21" i="5"/>
  <c r="N21" i="5"/>
  <c r="M21" i="5"/>
  <c r="L21" i="5"/>
  <c r="K21" i="5"/>
  <c r="J21" i="5"/>
  <c r="I21" i="5"/>
  <c r="G21" i="5"/>
  <c r="F21" i="5"/>
  <c r="E21" i="5"/>
  <c r="D21" i="5"/>
  <c r="C21" i="5"/>
  <c r="B21" i="5"/>
  <c r="Q20" i="5"/>
  <c r="P20" i="5"/>
  <c r="O20" i="5"/>
  <c r="N20" i="5"/>
  <c r="M20" i="5"/>
  <c r="L20" i="5"/>
  <c r="K20" i="5"/>
  <c r="J20" i="5"/>
  <c r="I20" i="5"/>
  <c r="G20" i="5"/>
  <c r="F20" i="5"/>
  <c r="E20" i="5"/>
  <c r="D20" i="5"/>
  <c r="C20" i="5"/>
  <c r="B20" i="5"/>
  <c r="Q19" i="5"/>
  <c r="P19" i="5"/>
  <c r="O19" i="5"/>
  <c r="N19" i="5"/>
  <c r="M19" i="5"/>
  <c r="L19" i="5"/>
  <c r="K19" i="5"/>
  <c r="J19" i="5"/>
  <c r="I19" i="5"/>
  <c r="G19" i="5"/>
  <c r="F19" i="5"/>
  <c r="E19" i="5"/>
  <c r="D19" i="5"/>
  <c r="C19" i="5"/>
  <c r="B19" i="5"/>
  <c r="Q18" i="5"/>
  <c r="P18" i="5"/>
  <c r="O18" i="5"/>
  <c r="N18" i="5"/>
  <c r="M18" i="5"/>
  <c r="L18" i="5"/>
  <c r="K18" i="5"/>
  <c r="J18" i="5"/>
  <c r="I18" i="5"/>
  <c r="G18" i="5"/>
  <c r="F18" i="5"/>
  <c r="E18" i="5"/>
  <c r="D18" i="5"/>
  <c r="C18" i="5"/>
  <c r="B18" i="5"/>
  <c r="Q17" i="5"/>
  <c r="P17" i="5"/>
  <c r="O17" i="5"/>
  <c r="N17" i="5"/>
  <c r="M17" i="5"/>
  <c r="L17" i="5"/>
  <c r="K17" i="5"/>
  <c r="J17" i="5"/>
  <c r="I17" i="5"/>
  <c r="G17" i="5"/>
  <c r="F17" i="5"/>
  <c r="E17" i="5"/>
  <c r="D17" i="5"/>
  <c r="C17" i="5"/>
  <c r="B17" i="5"/>
  <c r="Q16" i="5"/>
  <c r="P16" i="5"/>
  <c r="O16" i="5"/>
  <c r="N16" i="5"/>
  <c r="M16" i="5"/>
  <c r="L16" i="5"/>
  <c r="K16" i="5"/>
  <c r="J16" i="5"/>
  <c r="I16" i="5"/>
  <c r="G16" i="5"/>
  <c r="F16" i="5"/>
  <c r="E16" i="5"/>
  <c r="D16" i="5"/>
  <c r="C16" i="5"/>
  <c r="B16" i="5"/>
  <c r="Q15" i="5"/>
  <c r="P15" i="5"/>
  <c r="O15" i="5"/>
  <c r="N15" i="5"/>
  <c r="M15" i="5"/>
  <c r="L15" i="5"/>
  <c r="K15" i="5"/>
  <c r="J15" i="5"/>
  <c r="I15" i="5"/>
  <c r="G15" i="5"/>
  <c r="F15" i="5"/>
  <c r="E15" i="5"/>
  <c r="D15" i="5"/>
  <c r="C15" i="5"/>
  <c r="B15" i="5"/>
  <c r="C8" i="4"/>
  <c r="C7" i="4"/>
  <c r="C6" i="4"/>
  <c r="C5" i="4"/>
  <c r="K16" i="3"/>
  <c r="C6" i="3"/>
  <c r="C5" i="3"/>
  <c r="C4" i="3"/>
  <c r="C3" i="3"/>
  <c r="C4" i="2"/>
  <c r="C3" i="2"/>
  <c r="C2" i="2"/>
  <c r="AQ116" i="4"/>
  <c r="AP116" i="4"/>
  <c r="AQ115" i="4"/>
  <c r="AP115" i="4"/>
  <c r="AQ114" i="4"/>
  <c r="AP114" i="4"/>
  <c r="AQ113" i="4"/>
  <c r="AP113" i="4"/>
  <c r="AQ112" i="4"/>
  <c r="AP112" i="4"/>
  <c r="AQ111" i="4"/>
  <c r="AP111" i="4"/>
  <c r="AQ110" i="4"/>
  <c r="AP110" i="4"/>
  <c r="AQ109" i="4"/>
  <c r="AP109" i="4"/>
  <c r="AQ108" i="4"/>
  <c r="AP108" i="4"/>
  <c r="AQ107" i="4"/>
  <c r="AP107" i="4"/>
  <c r="AQ106" i="4"/>
  <c r="AP106" i="4"/>
  <c r="AQ105" i="4"/>
  <c r="AP105" i="4"/>
  <c r="AQ104" i="4"/>
  <c r="AP104" i="4"/>
  <c r="AQ103" i="4"/>
  <c r="AP103" i="4"/>
  <c r="AQ102" i="4"/>
  <c r="AP102" i="4"/>
  <c r="AQ101" i="4"/>
  <c r="AP101" i="4"/>
  <c r="AQ100" i="4"/>
  <c r="AP100" i="4"/>
  <c r="AQ99" i="4"/>
  <c r="AP99" i="4"/>
  <c r="AQ98" i="4"/>
  <c r="AP98" i="4"/>
  <c r="AQ97" i="4"/>
  <c r="AP97" i="4"/>
  <c r="AQ96" i="4"/>
  <c r="AP96" i="4"/>
  <c r="AQ95" i="4"/>
  <c r="AP95" i="4"/>
  <c r="AQ94" i="4"/>
  <c r="AP94" i="4"/>
  <c r="AQ93" i="4"/>
  <c r="AP93" i="4"/>
  <c r="AQ92" i="4"/>
  <c r="AP92" i="4"/>
  <c r="AQ91" i="4"/>
  <c r="AP91" i="4"/>
  <c r="AQ90" i="4"/>
  <c r="AP90" i="4"/>
  <c r="AQ89" i="4"/>
  <c r="AP89" i="4"/>
  <c r="AQ88" i="4"/>
  <c r="AP88" i="4"/>
  <c r="AQ87" i="4"/>
  <c r="AP87" i="4"/>
  <c r="AQ86" i="4"/>
  <c r="AP86" i="4"/>
  <c r="AQ85" i="4"/>
  <c r="AP85" i="4"/>
  <c r="AQ84" i="4"/>
  <c r="AP84" i="4"/>
  <c r="AQ83" i="4"/>
  <c r="AP83" i="4"/>
  <c r="AQ82" i="4"/>
  <c r="AP82" i="4"/>
  <c r="AQ81" i="4"/>
  <c r="AP81" i="4"/>
  <c r="AQ80" i="4"/>
  <c r="AP80" i="4"/>
  <c r="AQ79" i="4"/>
  <c r="AP79" i="4"/>
  <c r="AQ78" i="4"/>
  <c r="AP78" i="4"/>
  <c r="AQ77" i="4"/>
  <c r="AP77" i="4"/>
  <c r="AQ76" i="4"/>
  <c r="AP76" i="4"/>
  <c r="AQ75" i="4"/>
  <c r="AP75" i="4"/>
  <c r="AQ74" i="4"/>
  <c r="AP74" i="4"/>
  <c r="AQ73" i="4"/>
  <c r="AP73" i="4"/>
  <c r="AQ72" i="4"/>
  <c r="AP72" i="4"/>
  <c r="AQ71" i="4"/>
  <c r="AP71" i="4"/>
  <c r="AQ70" i="4"/>
  <c r="AP70" i="4"/>
  <c r="AQ69" i="4"/>
  <c r="AP69" i="4"/>
  <c r="AQ68" i="4"/>
  <c r="AP68" i="4"/>
  <c r="AQ67" i="4"/>
  <c r="AP67" i="4"/>
  <c r="AQ66" i="4"/>
  <c r="AP66" i="4"/>
  <c r="AQ65" i="4"/>
  <c r="AP65" i="4"/>
  <c r="AQ64" i="4"/>
  <c r="AP64" i="4"/>
  <c r="AQ63" i="4"/>
  <c r="AP63" i="4"/>
  <c r="AQ62" i="4"/>
  <c r="AP62" i="4"/>
  <c r="AQ61" i="4"/>
  <c r="AP61" i="4"/>
  <c r="AQ60" i="4"/>
  <c r="AP60" i="4"/>
  <c r="AQ59" i="4"/>
  <c r="AP59" i="4"/>
  <c r="AQ58" i="4"/>
  <c r="AP58" i="4"/>
  <c r="AQ57" i="4"/>
  <c r="AP57" i="4"/>
  <c r="AQ56" i="4"/>
  <c r="AP56" i="4"/>
  <c r="AQ55" i="4"/>
  <c r="AP55" i="4"/>
  <c r="AQ54" i="4"/>
  <c r="AP54" i="4"/>
  <c r="AQ53" i="4"/>
  <c r="AP53" i="4"/>
  <c r="AQ52" i="4"/>
  <c r="AP52" i="4"/>
  <c r="AQ51" i="4"/>
  <c r="AP51" i="4"/>
  <c r="AQ50" i="4"/>
  <c r="AP50" i="4"/>
  <c r="AQ49" i="4"/>
  <c r="AP49" i="4"/>
  <c r="AQ48" i="4"/>
  <c r="AP48" i="4"/>
  <c r="AQ47" i="4"/>
  <c r="AP47" i="4"/>
  <c r="AQ46" i="4"/>
  <c r="AP46" i="4"/>
  <c r="AQ45" i="4"/>
  <c r="AP45" i="4"/>
  <c r="AQ44" i="4"/>
  <c r="AP44" i="4"/>
  <c r="AQ43" i="4"/>
  <c r="AP43" i="4"/>
  <c r="AQ42" i="4"/>
  <c r="AP42" i="4"/>
  <c r="AQ41" i="4"/>
  <c r="AP41" i="4"/>
  <c r="AQ40" i="4"/>
  <c r="AP40" i="4"/>
  <c r="AQ39" i="4"/>
  <c r="AP39" i="4"/>
  <c r="AQ38" i="4"/>
  <c r="AP38" i="4"/>
  <c r="AQ37" i="4"/>
  <c r="AP37" i="4"/>
  <c r="AQ36" i="4"/>
  <c r="AP36" i="4"/>
  <c r="AQ35" i="4"/>
  <c r="AP35" i="4"/>
  <c r="AQ34" i="4"/>
  <c r="AP34" i="4"/>
  <c r="AQ33" i="4"/>
  <c r="AP33" i="4"/>
  <c r="AQ32" i="4"/>
  <c r="AP32" i="4"/>
  <c r="AQ31" i="4"/>
  <c r="AP31" i="4"/>
  <c r="AQ30" i="4"/>
  <c r="AP30" i="4"/>
  <c r="AQ29" i="4"/>
  <c r="AP29" i="4"/>
  <c r="AQ28" i="4"/>
  <c r="AP28" i="4"/>
  <c r="AQ27" i="4"/>
  <c r="AP27" i="4"/>
  <c r="AQ26" i="4"/>
  <c r="AP26" i="4"/>
  <c r="AQ25" i="4"/>
  <c r="AP25" i="4"/>
  <c r="AQ24" i="4"/>
  <c r="AP24" i="4"/>
  <c r="AQ23" i="4"/>
  <c r="AP23" i="4"/>
  <c r="AQ22" i="4"/>
  <c r="AP22" i="4"/>
  <c r="AQ21" i="4"/>
  <c r="AP21" i="4"/>
  <c r="AQ20" i="4"/>
  <c r="AP20" i="4"/>
  <c r="AQ19" i="4"/>
  <c r="AP19" i="4"/>
  <c r="AQ18" i="4"/>
  <c r="AP18" i="4"/>
  <c r="E97" i="3"/>
  <c r="C82" i="3"/>
  <c r="C81" i="3"/>
  <c r="K78" i="3"/>
  <c r="C74" i="3"/>
  <c r="C77" i="3" s="1"/>
  <c r="C84" i="3" s="1"/>
  <c r="J57" i="3"/>
  <c r="N29" i="3"/>
  <c r="N34" i="3" s="1"/>
  <c r="L81" i="2"/>
  <c r="F81" i="2"/>
  <c r="H81" i="2" s="1"/>
  <c r="L80" i="2"/>
  <c r="F80" i="2"/>
  <c r="H80" i="2" s="1"/>
  <c r="L79" i="2"/>
  <c r="F79" i="2"/>
  <c r="H79" i="2" s="1"/>
  <c r="L78" i="2"/>
  <c r="F78" i="2"/>
  <c r="H78" i="2" s="1"/>
  <c r="L77" i="2"/>
  <c r="F77" i="2"/>
  <c r="H77" i="2" s="1"/>
  <c r="L76" i="2"/>
  <c r="F76" i="2"/>
  <c r="H76" i="2" s="1"/>
  <c r="L75" i="2"/>
  <c r="F75" i="2"/>
  <c r="H75" i="2" s="1"/>
  <c r="L74" i="2"/>
  <c r="F74" i="2"/>
  <c r="H74" i="2" s="1"/>
  <c r="L73" i="2"/>
  <c r="F73" i="2"/>
  <c r="H73" i="2" s="1"/>
  <c r="L72" i="2"/>
  <c r="F72" i="2"/>
  <c r="H72" i="2" s="1"/>
  <c r="L71" i="2"/>
  <c r="F71" i="2"/>
  <c r="H71" i="2" s="1"/>
  <c r="L70" i="2"/>
  <c r="F70" i="2"/>
  <c r="H70" i="2" s="1"/>
  <c r="L69" i="2"/>
  <c r="F69" i="2"/>
  <c r="H69" i="2" s="1"/>
  <c r="L68" i="2"/>
  <c r="F68" i="2"/>
  <c r="H68" i="2" s="1"/>
  <c r="L67" i="2"/>
  <c r="F67" i="2"/>
  <c r="H67" i="2" s="1"/>
  <c r="L66" i="2"/>
  <c r="F66" i="2"/>
  <c r="H66" i="2" s="1"/>
  <c r="L65" i="2"/>
  <c r="F65" i="2"/>
  <c r="H65" i="2" s="1"/>
  <c r="L64" i="2"/>
  <c r="F64" i="2"/>
  <c r="H64" i="2" s="1"/>
  <c r="L63" i="2"/>
  <c r="F63" i="2"/>
  <c r="H63" i="2" s="1"/>
  <c r="L62" i="2"/>
  <c r="F62" i="2"/>
  <c r="H62" i="2" s="1"/>
  <c r="L61" i="2"/>
  <c r="F61" i="2"/>
  <c r="H61" i="2" s="1"/>
  <c r="L60" i="2"/>
  <c r="F60" i="2"/>
  <c r="H60" i="2" s="1"/>
  <c r="L59" i="2"/>
  <c r="F59" i="2"/>
  <c r="H59" i="2" s="1"/>
  <c r="L58" i="2"/>
  <c r="F58" i="2"/>
  <c r="H58" i="2" s="1"/>
  <c r="L57" i="2"/>
  <c r="F57" i="2"/>
  <c r="H57" i="2" s="1"/>
  <c r="L56" i="2"/>
  <c r="F56" i="2"/>
  <c r="H56" i="2" s="1"/>
  <c r="L55" i="2"/>
  <c r="F55" i="2"/>
  <c r="H55" i="2" s="1"/>
  <c r="L54" i="2"/>
  <c r="F54" i="2"/>
  <c r="H54" i="2" s="1"/>
  <c r="L53" i="2"/>
  <c r="F53" i="2"/>
  <c r="H53" i="2" s="1"/>
  <c r="L52" i="2"/>
  <c r="F52" i="2"/>
  <c r="H52" i="2" s="1"/>
  <c r="L51" i="2"/>
  <c r="F51" i="2"/>
  <c r="H51" i="2" s="1"/>
  <c r="L50" i="2"/>
  <c r="F50" i="2"/>
  <c r="H50" i="2" s="1"/>
  <c r="L49" i="2"/>
  <c r="F49" i="2"/>
  <c r="H49" i="2" s="1"/>
  <c r="L48" i="2"/>
  <c r="F48" i="2"/>
  <c r="H48" i="2" s="1"/>
  <c r="L47" i="2"/>
  <c r="F47" i="2"/>
  <c r="H47" i="2" s="1"/>
  <c r="L46" i="2"/>
  <c r="F46" i="2"/>
  <c r="H46" i="2" s="1"/>
  <c r="H25" i="2"/>
  <c r="G25" i="2" s="1"/>
  <c r="G24" i="2"/>
  <c r="G22" i="2"/>
  <c r="G21" i="2"/>
  <c r="G20" i="2"/>
  <c r="G19" i="2"/>
  <c r="L108" i="1"/>
  <c r="F108" i="1"/>
  <c r="H108" i="1" s="1"/>
  <c r="L107" i="1"/>
  <c r="F107" i="1"/>
  <c r="H107" i="1" s="1"/>
  <c r="L106" i="1"/>
  <c r="F106" i="1"/>
  <c r="H106" i="1" s="1"/>
  <c r="L105" i="1"/>
  <c r="F105" i="1"/>
  <c r="H105" i="1" s="1"/>
  <c r="L104" i="1"/>
  <c r="F104" i="1"/>
  <c r="H104" i="1" s="1"/>
  <c r="L103" i="1"/>
  <c r="F103" i="1"/>
  <c r="H103" i="1" s="1"/>
  <c r="L102" i="1"/>
  <c r="F102" i="1"/>
  <c r="H102" i="1" s="1"/>
  <c r="L101" i="1"/>
  <c r="F101" i="1"/>
  <c r="H101" i="1" s="1"/>
  <c r="L100" i="1"/>
  <c r="F100" i="1"/>
  <c r="H100" i="1" s="1"/>
  <c r="L99" i="1"/>
  <c r="F99" i="1"/>
  <c r="H99" i="1" s="1"/>
  <c r="L98" i="1"/>
  <c r="F98" i="1"/>
  <c r="H98" i="1" s="1"/>
  <c r="L97" i="1"/>
  <c r="F97" i="1"/>
  <c r="H97" i="1" s="1"/>
  <c r="L96" i="1"/>
  <c r="F96" i="1"/>
  <c r="H96" i="1" s="1"/>
  <c r="L95" i="1"/>
  <c r="F95" i="1"/>
  <c r="H95" i="1" s="1"/>
  <c r="L94" i="1"/>
  <c r="F94" i="1"/>
  <c r="H94" i="1" s="1"/>
  <c r="L93" i="1"/>
  <c r="F93" i="1"/>
  <c r="H93" i="1" s="1"/>
  <c r="L92" i="1"/>
  <c r="F92" i="1"/>
  <c r="H92" i="1" s="1"/>
  <c r="L91" i="1"/>
  <c r="F91" i="1"/>
  <c r="H91" i="1" s="1"/>
  <c r="L90" i="1"/>
  <c r="F90" i="1"/>
  <c r="H90" i="1" s="1"/>
  <c r="L89" i="1"/>
  <c r="F89" i="1"/>
  <c r="H89" i="1" s="1"/>
  <c r="L88" i="1"/>
  <c r="F88" i="1"/>
  <c r="H88" i="1" s="1"/>
  <c r="L87" i="1"/>
  <c r="F87" i="1"/>
  <c r="H87" i="1" s="1"/>
  <c r="L86" i="1"/>
  <c r="F86" i="1"/>
  <c r="H86" i="1" s="1"/>
  <c r="L85" i="1"/>
  <c r="F85" i="1"/>
  <c r="H85" i="1" s="1"/>
  <c r="L84" i="1"/>
  <c r="F84" i="1"/>
  <c r="H84" i="1" s="1"/>
  <c r="L83" i="1"/>
  <c r="F83" i="1"/>
  <c r="H83" i="1" s="1"/>
  <c r="L82" i="1"/>
  <c r="F82" i="1"/>
  <c r="H82" i="1" s="1"/>
  <c r="L81" i="1"/>
  <c r="F81" i="1"/>
  <c r="H81" i="1" s="1"/>
  <c r="L80" i="1"/>
  <c r="F80" i="1"/>
  <c r="H80" i="1" s="1"/>
  <c r="L79" i="1"/>
  <c r="F79" i="1"/>
  <c r="H79" i="1" s="1"/>
  <c r="L78" i="1"/>
  <c r="F78" i="1"/>
  <c r="H78" i="1" s="1"/>
  <c r="L77" i="1"/>
  <c r="F77" i="1"/>
  <c r="H77" i="1" s="1"/>
  <c r="L76" i="1"/>
  <c r="F76" i="1"/>
  <c r="H76" i="1" s="1"/>
  <c r="L75" i="1"/>
  <c r="F75" i="1"/>
  <c r="H75" i="1" s="1"/>
  <c r="L74" i="1"/>
  <c r="F74" i="1"/>
  <c r="H74" i="1" s="1"/>
  <c r="F73" i="1"/>
  <c r="H73" i="1" s="1"/>
  <c r="G51" i="1"/>
  <c r="G49" i="1"/>
  <c r="G48" i="1"/>
  <c r="G47" i="1"/>
  <c r="G46" i="1"/>
  <c r="E18" i="1"/>
  <c r="D18" i="1"/>
  <c r="V4" i="4" s="1"/>
  <c r="C18" i="1"/>
  <c r="E36" i="1" s="1"/>
  <c r="M37" i="1" s="1"/>
  <c r="C11" i="3" s="1"/>
  <c r="D73" i="3" s="1"/>
  <c r="C10" i="4"/>
  <c r="D10" i="1"/>
  <c r="F10" i="1" s="1"/>
  <c r="F9" i="1"/>
  <c r="C8" i="11" l="1"/>
  <c r="I10" i="11" s="1"/>
  <c r="H13" i="12"/>
  <c r="C7" i="5"/>
  <c r="G26" i="2"/>
  <c r="DM29" i="11"/>
  <c r="CF29" i="11"/>
  <c r="AY29" i="11"/>
  <c r="AC29" i="11"/>
  <c r="CQ29" i="11"/>
  <c r="BJ29" i="11"/>
  <c r="DX29" i="11"/>
  <c r="R29" i="11"/>
  <c r="DM37" i="11"/>
  <c r="CF37" i="11"/>
  <c r="AY37" i="11"/>
  <c r="AC37" i="11"/>
  <c r="BJ37" i="11"/>
  <c r="DX37" i="11"/>
  <c r="R37" i="11"/>
  <c r="CQ37" i="11"/>
  <c r="AC45" i="6"/>
  <c r="DM45" i="11"/>
  <c r="CF45" i="11"/>
  <c r="AY45" i="11"/>
  <c r="AC45" i="11"/>
  <c r="DX45" i="11"/>
  <c r="R45" i="11"/>
  <c r="CQ45" i="11"/>
  <c r="BJ45" i="11"/>
  <c r="BJ51" i="6"/>
  <c r="AY51" i="11"/>
  <c r="CF51" i="11"/>
  <c r="DM51" i="11"/>
  <c r="BJ51" i="11"/>
  <c r="AC51" i="11"/>
  <c r="DX51" i="11"/>
  <c r="R51" i="11"/>
  <c r="CQ51" i="11"/>
  <c r="BJ61" i="6"/>
  <c r="DM61" i="11"/>
  <c r="CF61" i="11"/>
  <c r="AY61" i="11"/>
  <c r="BJ61" i="11"/>
  <c r="AC61" i="11"/>
  <c r="DX61" i="11"/>
  <c r="R61" i="11"/>
  <c r="CQ61" i="11"/>
  <c r="BU69" i="6"/>
  <c r="DM69" i="11"/>
  <c r="CF69" i="11"/>
  <c r="AY69" i="11"/>
  <c r="BJ69" i="11"/>
  <c r="AC69" i="11"/>
  <c r="DX69" i="11"/>
  <c r="R69" i="11"/>
  <c r="CQ69" i="11"/>
  <c r="R77" i="5"/>
  <c r="DM77" i="11"/>
  <c r="CF77" i="11"/>
  <c r="AY77" i="11"/>
  <c r="BJ77" i="11"/>
  <c r="AC77" i="11"/>
  <c r="DX77" i="11"/>
  <c r="R77" i="11"/>
  <c r="CQ77" i="11"/>
  <c r="DM85" i="11"/>
  <c r="CF85" i="11"/>
  <c r="AY85" i="11"/>
  <c r="BJ85" i="11"/>
  <c r="AC85" i="11"/>
  <c r="DX85" i="11"/>
  <c r="R85" i="11"/>
  <c r="CQ85" i="11"/>
  <c r="DM91" i="11"/>
  <c r="CF91" i="11"/>
  <c r="AY91" i="11"/>
  <c r="CQ91" i="11"/>
  <c r="BJ91" i="11"/>
  <c r="AC91" i="11"/>
  <c r="DX91" i="11"/>
  <c r="R91" i="11"/>
  <c r="DM95" i="11"/>
  <c r="CF95" i="11"/>
  <c r="AY95" i="11"/>
  <c r="CQ95" i="11"/>
  <c r="BJ95" i="11"/>
  <c r="AC95" i="11"/>
  <c r="DX95" i="11"/>
  <c r="R95" i="11"/>
  <c r="DM101" i="11"/>
  <c r="CF101" i="11"/>
  <c r="AY101" i="11"/>
  <c r="CQ101" i="11"/>
  <c r="BJ101" i="11"/>
  <c r="AC101" i="11"/>
  <c r="R101" i="11"/>
  <c r="DX101" i="11"/>
  <c r="AC107" i="5"/>
  <c r="CF107" i="11"/>
  <c r="DM107" i="11"/>
  <c r="AY107" i="11"/>
  <c r="AC107" i="11"/>
  <c r="R107" i="11"/>
  <c r="DX107" i="11"/>
  <c r="CQ107" i="11"/>
  <c r="BJ107" i="11"/>
  <c r="DM113" i="11"/>
  <c r="CF113" i="11"/>
  <c r="AY113" i="11"/>
  <c r="AC113" i="11"/>
  <c r="CQ113" i="11"/>
  <c r="BJ113" i="11"/>
  <c r="R113" i="11"/>
  <c r="DX113" i="11"/>
  <c r="DM15" i="11"/>
  <c r="CF15" i="11"/>
  <c r="AY15" i="11"/>
  <c r="AC15" i="11"/>
  <c r="CQ15" i="11"/>
  <c r="DX15" i="11"/>
  <c r="R15" i="11"/>
  <c r="BJ15" i="11"/>
  <c r="DM23" i="11"/>
  <c r="CF23" i="11"/>
  <c r="AY23" i="11"/>
  <c r="AC23" i="11"/>
  <c r="CQ23" i="11"/>
  <c r="DX23" i="11"/>
  <c r="R23" i="11"/>
  <c r="BJ23" i="11"/>
  <c r="R35" i="6"/>
  <c r="AY35" i="11"/>
  <c r="DM35" i="11"/>
  <c r="CF35" i="11"/>
  <c r="AC35" i="11"/>
  <c r="DX35" i="11"/>
  <c r="R35" i="11"/>
  <c r="CQ35" i="11"/>
  <c r="BJ35" i="11"/>
  <c r="AC43" i="6"/>
  <c r="DM43" i="11"/>
  <c r="CF43" i="11"/>
  <c r="AY43" i="11"/>
  <c r="AC43" i="11"/>
  <c r="DX43" i="11"/>
  <c r="R43" i="11"/>
  <c r="BJ43" i="11"/>
  <c r="CQ43" i="11"/>
  <c r="DM53" i="11"/>
  <c r="CF53" i="11"/>
  <c r="AY53" i="11"/>
  <c r="BJ53" i="11"/>
  <c r="AC53" i="11"/>
  <c r="DX53" i="11"/>
  <c r="R53" i="11"/>
  <c r="CQ53" i="11"/>
  <c r="BU59" i="6"/>
  <c r="DM59" i="11"/>
  <c r="CF59" i="11"/>
  <c r="AY59" i="11"/>
  <c r="BJ59" i="11"/>
  <c r="AC59" i="11"/>
  <c r="DX59" i="11"/>
  <c r="R59" i="11"/>
  <c r="CQ59" i="11"/>
  <c r="AY67" i="11"/>
  <c r="DM67" i="11"/>
  <c r="CF67" i="11"/>
  <c r="BJ67" i="11"/>
  <c r="AC67" i="11"/>
  <c r="DX67" i="11"/>
  <c r="R67" i="11"/>
  <c r="CQ67" i="11"/>
  <c r="DM73" i="11"/>
  <c r="CF73" i="11"/>
  <c r="AY73" i="11"/>
  <c r="BJ73" i="11"/>
  <c r="AC73" i="11"/>
  <c r="DX73" i="11"/>
  <c r="R73" i="11"/>
  <c r="CQ73" i="11"/>
  <c r="BJ81" i="6"/>
  <c r="DM81" i="11"/>
  <c r="CF81" i="11"/>
  <c r="AY81" i="11"/>
  <c r="BJ81" i="11"/>
  <c r="AC81" i="11"/>
  <c r="DX81" i="11"/>
  <c r="R81" i="11"/>
  <c r="CQ81" i="11"/>
  <c r="DM89" i="11"/>
  <c r="CF89" i="11"/>
  <c r="AY89" i="11"/>
  <c r="CQ89" i="11"/>
  <c r="BJ89" i="11"/>
  <c r="AC89" i="11"/>
  <c r="R89" i="11"/>
  <c r="DX89" i="11"/>
  <c r="DM17" i="11"/>
  <c r="CF17" i="11"/>
  <c r="AY17" i="11"/>
  <c r="AC17" i="11"/>
  <c r="CQ17" i="11"/>
  <c r="BJ17" i="11"/>
  <c r="DX17" i="11"/>
  <c r="R17" i="11"/>
  <c r="DM21" i="11"/>
  <c r="CF21" i="11"/>
  <c r="AY21" i="11"/>
  <c r="AC21" i="11"/>
  <c r="CQ21" i="11"/>
  <c r="BJ21" i="11"/>
  <c r="DX21" i="11"/>
  <c r="R21" i="11"/>
  <c r="DM25" i="11"/>
  <c r="CF25" i="11"/>
  <c r="AY25" i="11"/>
  <c r="AC25" i="11"/>
  <c r="CQ25" i="11"/>
  <c r="DX25" i="11"/>
  <c r="R25" i="11"/>
  <c r="BJ25" i="11"/>
  <c r="R31" i="6"/>
  <c r="DM31" i="11"/>
  <c r="CF31" i="11"/>
  <c r="AY31" i="11"/>
  <c r="AC31" i="11"/>
  <c r="BJ31" i="11"/>
  <c r="DX31" i="11"/>
  <c r="R31" i="11"/>
  <c r="CQ31" i="11"/>
  <c r="DM41" i="11"/>
  <c r="CF41" i="11"/>
  <c r="AY41" i="11"/>
  <c r="AC41" i="11"/>
  <c r="DX41" i="11"/>
  <c r="R41" i="11"/>
  <c r="CQ41" i="11"/>
  <c r="BJ41" i="11"/>
  <c r="BU49" i="6"/>
  <c r="DM49" i="11"/>
  <c r="CF49" i="11"/>
  <c r="AY49" i="11"/>
  <c r="AC49" i="11"/>
  <c r="DX49" i="11"/>
  <c r="R49" i="11"/>
  <c r="CQ49" i="11"/>
  <c r="BJ49" i="11"/>
  <c r="AC57" i="6"/>
  <c r="DM57" i="11"/>
  <c r="CF57" i="11"/>
  <c r="AY57" i="11"/>
  <c r="BJ57" i="11"/>
  <c r="AC57" i="11"/>
  <c r="DX57" i="11"/>
  <c r="R57" i="11"/>
  <c r="CQ57" i="11"/>
  <c r="BJ63" i="6"/>
  <c r="DM63" i="11"/>
  <c r="CF63" i="11"/>
  <c r="AY63" i="11"/>
  <c r="BJ63" i="11"/>
  <c r="AC63" i="11"/>
  <c r="DX63" i="11"/>
  <c r="R63" i="11"/>
  <c r="CQ63" i="11"/>
  <c r="AC71" i="6"/>
  <c r="DM71" i="11"/>
  <c r="CF71" i="11"/>
  <c r="AY71" i="11"/>
  <c r="BJ71" i="11"/>
  <c r="AC71" i="11"/>
  <c r="DX71" i="11"/>
  <c r="R71" i="11"/>
  <c r="CQ71" i="11"/>
  <c r="DM75" i="11"/>
  <c r="CF75" i="11"/>
  <c r="AY75" i="11"/>
  <c r="BJ75" i="11"/>
  <c r="AC75" i="11"/>
  <c r="DX75" i="11"/>
  <c r="R75" i="11"/>
  <c r="CQ75" i="11"/>
  <c r="R79" i="5"/>
  <c r="DM79" i="11"/>
  <c r="CF79" i="11"/>
  <c r="AY79" i="11"/>
  <c r="BJ79" i="11"/>
  <c r="AC79" i="11"/>
  <c r="DX79" i="11"/>
  <c r="R79" i="11"/>
  <c r="CQ79" i="11"/>
  <c r="AC83" i="5"/>
  <c r="AY83" i="11"/>
  <c r="CF83" i="11"/>
  <c r="BJ83" i="11"/>
  <c r="AC83" i="11"/>
  <c r="DX83" i="11"/>
  <c r="R83" i="11"/>
  <c r="DM83" i="11"/>
  <c r="CQ83" i="11"/>
  <c r="R87" i="6"/>
  <c r="DM87" i="11"/>
  <c r="CF87" i="11"/>
  <c r="AY87" i="11"/>
  <c r="CQ87" i="11"/>
  <c r="BJ87" i="11"/>
  <c r="AC87" i="11"/>
  <c r="DX87" i="11"/>
  <c r="R87" i="11"/>
  <c r="BU93" i="6"/>
  <c r="DM93" i="11"/>
  <c r="CF93" i="11"/>
  <c r="AY93" i="11"/>
  <c r="CQ93" i="11"/>
  <c r="BJ93" i="11"/>
  <c r="AC93" i="11"/>
  <c r="R93" i="11"/>
  <c r="DX93" i="11"/>
  <c r="R97" i="6"/>
  <c r="DM97" i="11"/>
  <c r="CF97" i="11"/>
  <c r="AY97" i="11"/>
  <c r="CQ97" i="11"/>
  <c r="BJ97" i="11"/>
  <c r="AC97" i="11"/>
  <c r="R97" i="11"/>
  <c r="DX97" i="11"/>
  <c r="DM103" i="11"/>
  <c r="CF103" i="11"/>
  <c r="AY103" i="11"/>
  <c r="CQ103" i="11"/>
  <c r="BJ103" i="11"/>
  <c r="AC103" i="11"/>
  <c r="DX103" i="11"/>
  <c r="R103" i="11"/>
  <c r="R105" i="5"/>
  <c r="DM105" i="11"/>
  <c r="CF105" i="11"/>
  <c r="AY105" i="11"/>
  <c r="CQ105" i="11"/>
  <c r="BJ105" i="11"/>
  <c r="AC105" i="11"/>
  <c r="R105" i="11"/>
  <c r="DX105" i="11"/>
  <c r="R109" i="5"/>
  <c r="DM109" i="11"/>
  <c r="AY109" i="11"/>
  <c r="CF109" i="11"/>
  <c r="AC109" i="11"/>
  <c r="CQ109" i="11"/>
  <c r="BJ109" i="11"/>
  <c r="R109" i="11"/>
  <c r="DX109" i="11"/>
  <c r="R111" i="5"/>
  <c r="CF111" i="11"/>
  <c r="DM111" i="11"/>
  <c r="AC111" i="11"/>
  <c r="AY111" i="11"/>
  <c r="R111" i="11"/>
  <c r="DX111" i="11"/>
  <c r="CQ111" i="11"/>
  <c r="BJ111" i="11"/>
  <c r="D11" i="11"/>
  <c r="CH10" i="11"/>
  <c r="AP10" i="11"/>
  <c r="DO10" i="11"/>
  <c r="DM16" i="11"/>
  <c r="CF16" i="11"/>
  <c r="AY16" i="11"/>
  <c r="AC16" i="11"/>
  <c r="DX16" i="11"/>
  <c r="R16" i="11"/>
  <c r="CQ16" i="11"/>
  <c r="BJ16" i="11"/>
  <c r="CF18" i="11"/>
  <c r="AY18" i="11"/>
  <c r="DM18" i="11"/>
  <c r="AC18" i="11"/>
  <c r="BJ18" i="11"/>
  <c r="DX18" i="11"/>
  <c r="R18" i="11"/>
  <c r="CQ18" i="11"/>
  <c r="DM20" i="11"/>
  <c r="CF20" i="11"/>
  <c r="AY20" i="11"/>
  <c r="AC20" i="11"/>
  <c r="DX20" i="11"/>
  <c r="R20" i="11"/>
  <c r="CQ20" i="11"/>
  <c r="BJ20" i="11"/>
  <c r="R22" i="6"/>
  <c r="CF22" i="11"/>
  <c r="DM22" i="11"/>
  <c r="AY22" i="11"/>
  <c r="AC22" i="11"/>
  <c r="DX22" i="11"/>
  <c r="R22" i="11"/>
  <c r="CQ22" i="11"/>
  <c r="BJ22" i="11"/>
  <c r="DM24" i="11"/>
  <c r="CF24" i="11"/>
  <c r="AY24" i="11"/>
  <c r="AC24" i="11"/>
  <c r="BJ24" i="11"/>
  <c r="DX24" i="11"/>
  <c r="R24" i="11"/>
  <c r="CQ24" i="11"/>
  <c r="R26" i="6"/>
  <c r="CF26" i="11"/>
  <c r="AY26" i="11"/>
  <c r="DM26" i="11"/>
  <c r="AC26" i="11"/>
  <c r="BJ26" i="11"/>
  <c r="DX26" i="11"/>
  <c r="R26" i="11"/>
  <c r="CQ26" i="11"/>
  <c r="DM28" i="11"/>
  <c r="CF28" i="11"/>
  <c r="AC28" i="11"/>
  <c r="CQ28" i="11"/>
  <c r="AY28" i="11"/>
  <c r="DX28" i="11"/>
  <c r="R28" i="11"/>
  <c r="BJ28" i="11"/>
  <c r="CF30" i="11"/>
  <c r="DM30" i="11"/>
  <c r="AY30" i="11"/>
  <c r="AC30" i="11"/>
  <c r="CQ30" i="11"/>
  <c r="DX30" i="11"/>
  <c r="R30" i="11"/>
  <c r="BJ30" i="11"/>
  <c r="DM32" i="11"/>
  <c r="CF32" i="11"/>
  <c r="AY32" i="11"/>
  <c r="AC32" i="11"/>
  <c r="CQ32" i="11"/>
  <c r="DX32" i="11"/>
  <c r="R32" i="11"/>
  <c r="BJ32" i="11"/>
  <c r="CF34" i="11"/>
  <c r="AY34" i="11"/>
  <c r="DM34" i="11"/>
  <c r="AC34" i="11"/>
  <c r="BJ34" i="11"/>
  <c r="DX34" i="11"/>
  <c r="R34" i="11"/>
  <c r="CQ34" i="11"/>
  <c r="DM36" i="11"/>
  <c r="CF36" i="11"/>
  <c r="AY36" i="11"/>
  <c r="AC36" i="11"/>
  <c r="DX36" i="11"/>
  <c r="R36" i="11"/>
  <c r="CQ36" i="11"/>
  <c r="BJ36" i="11"/>
  <c r="CF38" i="11"/>
  <c r="DM38" i="11"/>
  <c r="AY38" i="11"/>
  <c r="AC38" i="11"/>
  <c r="CQ38" i="11"/>
  <c r="DX38" i="11"/>
  <c r="R38" i="11"/>
  <c r="BJ38" i="11"/>
  <c r="AC40" i="5"/>
  <c r="DM40" i="11"/>
  <c r="CF40" i="11"/>
  <c r="AY40" i="11"/>
  <c r="AC40" i="11"/>
  <c r="CQ40" i="11"/>
  <c r="BJ40" i="11"/>
  <c r="DX40" i="11"/>
  <c r="R40" i="11"/>
  <c r="BU42" i="6"/>
  <c r="CF42" i="11"/>
  <c r="AY42" i="11"/>
  <c r="DM42" i="11"/>
  <c r="AC42" i="11"/>
  <c r="DX42" i="11"/>
  <c r="R42" i="11"/>
  <c r="CQ42" i="11"/>
  <c r="BJ42" i="11"/>
  <c r="BU44" i="6"/>
  <c r="DM44" i="11"/>
  <c r="CF44" i="11"/>
  <c r="AY44" i="11"/>
  <c r="AC44" i="11"/>
  <c r="DX44" i="11"/>
  <c r="R44" i="11"/>
  <c r="CQ44" i="11"/>
  <c r="BJ44" i="11"/>
  <c r="R46" i="6"/>
  <c r="CF46" i="11"/>
  <c r="DM46" i="11"/>
  <c r="AY46" i="11"/>
  <c r="AC46" i="11"/>
  <c r="DX46" i="11"/>
  <c r="R46" i="11"/>
  <c r="CQ46" i="11"/>
  <c r="BJ46" i="11"/>
  <c r="AC48" i="6"/>
  <c r="DM48" i="11"/>
  <c r="CF48" i="11"/>
  <c r="AY48" i="11"/>
  <c r="AC48" i="11"/>
  <c r="DX48" i="11"/>
  <c r="R48" i="11"/>
  <c r="CQ48" i="11"/>
  <c r="BJ48" i="11"/>
  <c r="R50" i="6"/>
  <c r="CF50" i="11"/>
  <c r="AY50" i="11"/>
  <c r="DM50" i="11"/>
  <c r="BJ50" i="11"/>
  <c r="AC50" i="11"/>
  <c r="DX50" i="11"/>
  <c r="R50" i="11"/>
  <c r="CQ50" i="11"/>
  <c r="AC52" i="6"/>
  <c r="DM52" i="11"/>
  <c r="CF52" i="11"/>
  <c r="AY52" i="11"/>
  <c r="BJ52" i="11"/>
  <c r="AC52" i="11"/>
  <c r="DX52" i="11"/>
  <c r="R52" i="11"/>
  <c r="CQ52" i="11"/>
  <c r="AC54" i="5"/>
  <c r="CF54" i="11"/>
  <c r="DM54" i="11"/>
  <c r="AY54" i="11"/>
  <c r="BJ54" i="11"/>
  <c r="AC54" i="11"/>
  <c r="DX54" i="11"/>
  <c r="R54" i="11"/>
  <c r="CQ54" i="11"/>
  <c r="BU56" i="6"/>
  <c r="DM56" i="11"/>
  <c r="CF56" i="11"/>
  <c r="AY56" i="11"/>
  <c r="BJ56" i="11"/>
  <c r="AC56" i="11"/>
  <c r="DX56" i="11"/>
  <c r="R56" i="11"/>
  <c r="CQ56" i="11"/>
  <c r="CF58" i="11"/>
  <c r="AY58" i="11"/>
  <c r="DM58" i="11"/>
  <c r="BJ58" i="11"/>
  <c r="AC58" i="11"/>
  <c r="DX58" i="11"/>
  <c r="R58" i="11"/>
  <c r="CQ58" i="11"/>
  <c r="R60" i="5"/>
  <c r="DM60" i="11"/>
  <c r="CF60" i="11"/>
  <c r="BJ60" i="11"/>
  <c r="AC60" i="11"/>
  <c r="DX60" i="11"/>
  <c r="R60" i="11"/>
  <c r="AY60" i="11"/>
  <c r="CQ60" i="11"/>
  <c r="BU62" i="6"/>
  <c r="CF62" i="11"/>
  <c r="DM62" i="11"/>
  <c r="AY62" i="11"/>
  <c r="BJ62" i="11"/>
  <c r="AC62" i="11"/>
  <c r="DX62" i="11"/>
  <c r="R62" i="11"/>
  <c r="CQ62" i="11"/>
  <c r="DM64" i="11"/>
  <c r="CF64" i="11"/>
  <c r="AY64" i="11"/>
  <c r="BJ64" i="11"/>
  <c r="AC64" i="11"/>
  <c r="DX64" i="11"/>
  <c r="R64" i="11"/>
  <c r="CQ64" i="11"/>
  <c r="AY66" i="6"/>
  <c r="CF66" i="11"/>
  <c r="AY66" i="11"/>
  <c r="DM66" i="11"/>
  <c r="BJ66" i="11"/>
  <c r="AC66" i="11"/>
  <c r="DX66" i="11"/>
  <c r="R66" i="11"/>
  <c r="CQ66" i="11"/>
  <c r="BJ68" i="6"/>
  <c r="DM68" i="11"/>
  <c r="CF68" i="11"/>
  <c r="BJ68" i="11"/>
  <c r="AC68" i="11"/>
  <c r="AY68" i="11"/>
  <c r="DX68" i="11"/>
  <c r="R68" i="11"/>
  <c r="CQ68" i="11"/>
  <c r="CF70" i="11"/>
  <c r="DM70" i="11"/>
  <c r="AY70" i="11"/>
  <c r="BJ70" i="11"/>
  <c r="AC70" i="11"/>
  <c r="DX70" i="11"/>
  <c r="R70" i="11"/>
  <c r="CQ70" i="11"/>
  <c r="AC72" i="6"/>
  <c r="DM72" i="11"/>
  <c r="CF72" i="11"/>
  <c r="AY72" i="11"/>
  <c r="BJ72" i="11"/>
  <c r="AC72" i="11"/>
  <c r="DX72" i="11"/>
  <c r="R72" i="11"/>
  <c r="CQ72" i="11"/>
  <c r="BJ74" i="6"/>
  <c r="CF74" i="11"/>
  <c r="AY74" i="11"/>
  <c r="DM74" i="11"/>
  <c r="BJ74" i="11"/>
  <c r="AC74" i="11"/>
  <c r="DX74" i="11"/>
  <c r="R74" i="11"/>
  <c r="CQ74" i="11"/>
  <c r="AC76" i="6"/>
  <c r="DM76" i="11"/>
  <c r="BJ76" i="11"/>
  <c r="AY76" i="11"/>
  <c r="AC76" i="11"/>
  <c r="DX76" i="11"/>
  <c r="R76" i="11"/>
  <c r="CQ76" i="11"/>
  <c r="CF76" i="11"/>
  <c r="CF78" i="11"/>
  <c r="DM78" i="11"/>
  <c r="AY78" i="11"/>
  <c r="BJ78" i="11"/>
  <c r="AC78" i="11"/>
  <c r="DX78" i="11"/>
  <c r="R78" i="11"/>
  <c r="CQ78" i="11"/>
  <c r="DM80" i="11"/>
  <c r="CF80" i="11"/>
  <c r="AY80" i="11"/>
  <c r="BJ80" i="11"/>
  <c r="AC80" i="11"/>
  <c r="DX80" i="11"/>
  <c r="R80" i="11"/>
  <c r="CQ80" i="11"/>
  <c r="R82" i="6"/>
  <c r="CF82" i="11"/>
  <c r="AY82" i="11"/>
  <c r="DM82" i="11"/>
  <c r="BJ82" i="11"/>
  <c r="AC82" i="11"/>
  <c r="DX82" i="11"/>
  <c r="R82" i="11"/>
  <c r="CQ82" i="11"/>
  <c r="BJ84" i="6"/>
  <c r="DM84" i="11"/>
  <c r="CF84" i="11"/>
  <c r="AY84" i="11"/>
  <c r="BJ84" i="11"/>
  <c r="AC84" i="11"/>
  <c r="DX84" i="11"/>
  <c r="R84" i="11"/>
  <c r="CQ84" i="11"/>
  <c r="BJ86" i="6"/>
  <c r="CF86" i="11"/>
  <c r="DM86" i="11"/>
  <c r="AY86" i="11"/>
  <c r="CQ86" i="11"/>
  <c r="BJ86" i="11"/>
  <c r="AC86" i="11"/>
  <c r="DX86" i="11"/>
  <c r="R86" i="11"/>
  <c r="DM88" i="11"/>
  <c r="CF88" i="11"/>
  <c r="AY88" i="11"/>
  <c r="CQ88" i="11"/>
  <c r="BJ88" i="11"/>
  <c r="AC88" i="11"/>
  <c r="R88" i="11"/>
  <c r="DX88" i="11"/>
  <c r="AC90" i="6"/>
  <c r="CF90" i="11"/>
  <c r="AY90" i="11"/>
  <c r="DM90" i="11"/>
  <c r="CQ90" i="11"/>
  <c r="BJ90" i="11"/>
  <c r="AC90" i="11"/>
  <c r="DX90" i="11"/>
  <c r="R90" i="11"/>
  <c r="AY92" i="6"/>
  <c r="DM92" i="11"/>
  <c r="CQ92" i="11"/>
  <c r="BJ92" i="11"/>
  <c r="CF92" i="11"/>
  <c r="AC92" i="11"/>
  <c r="R92" i="11"/>
  <c r="AY92" i="11"/>
  <c r="DX92" i="11"/>
  <c r="CF94" i="11"/>
  <c r="DM94" i="11"/>
  <c r="AY94" i="11"/>
  <c r="CQ94" i="11"/>
  <c r="BJ94" i="11"/>
  <c r="AC94" i="11"/>
  <c r="DX94" i="11"/>
  <c r="R94" i="11"/>
  <c r="AY96" i="6"/>
  <c r="DM96" i="11"/>
  <c r="CF96" i="11"/>
  <c r="AY96" i="11"/>
  <c r="CQ96" i="11"/>
  <c r="BJ96" i="11"/>
  <c r="AC96" i="11"/>
  <c r="R96" i="11"/>
  <c r="DX96" i="11"/>
  <c r="AY98" i="6"/>
  <c r="CF98" i="11"/>
  <c r="AY98" i="11"/>
  <c r="DM98" i="11"/>
  <c r="CQ98" i="11"/>
  <c r="BJ98" i="11"/>
  <c r="AC98" i="11"/>
  <c r="DX98" i="11"/>
  <c r="R98" i="11"/>
  <c r="DM100" i="11"/>
  <c r="CF100" i="11"/>
  <c r="CQ100" i="11"/>
  <c r="BJ100" i="11"/>
  <c r="AY100" i="11"/>
  <c r="AC100" i="11"/>
  <c r="R100" i="11"/>
  <c r="DX100" i="11"/>
  <c r="AY102" i="6"/>
  <c r="CF102" i="11"/>
  <c r="DM102" i="11"/>
  <c r="AY102" i="11"/>
  <c r="CQ102" i="11"/>
  <c r="BJ102" i="11"/>
  <c r="AC102" i="11"/>
  <c r="DX102" i="11"/>
  <c r="R102" i="11"/>
  <c r="DM104" i="11"/>
  <c r="CF104" i="11"/>
  <c r="AY104" i="11"/>
  <c r="CQ104" i="11"/>
  <c r="BJ104" i="11"/>
  <c r="AC104" i="11"/>
  <c r="R104" i="11"/>
  <c r="DX104" i="11"/>
  <c r="CF106" i="11"/>
  <c r="AY106" i="11"/>
  <c r="DM106" i="11"/>
  <c r="AC106" i="11"/>
  <c r="DX106" i="11"/>
  <c r="CQ106" i="11"/>
  <c r="BJ106" i="11"/>
  <c r="R106" i="11"/>
  <c r="CF108" i="11"/>
  <c r="DM108" i="11"/>
  <c r="AC108" i="11"/>
  <c r="BJ108" i="11"/>
  <c r="AY108" i="11"/>
  <c r="R108" i="11"/>
  <c r="DX108" i="11"/>
  <c r="CQ108" i="11"/>
  <c r="DM110" i="11"/>
  <c r="AY110" i="11"/>
  <c r="AC110" i="11"/>
  <c r="DX110" i="11"/>
  <c r="CF110" i="11"/>
  <c r="CQ110" i="11"/>
  <c r="BJ110" i="11"/>
  <c r="R110" i="11"/>
  <c r="CF112" i="11"/>
  <c r="DM112" i="11"/>
  <c r="AC112" i="11"/>
  <c r="AY112" i="11"/>
  <c r="BJ112" i="11"/>
  <c r="R112" i="11"/>
  <c r="DX112" i="11"/>
  <c r="CQ112" i="11"/>
  <c r="C5" i="6"/>
  <c r="C5" i="11"/>
  <c r="R19" i="5"/>
  <c r="AY19" i="11"/>
  <c r="CF19" i="11"/>
  <c r="DM19" i="11"/>
  <c r="AC19" i="11"/>
  <c r="CQ19" i="11"/>
  <c r="DX19" i="11"/>
  <c r="R19" i="11"/>
  <c r="BJ19" i="11"/>
  <c r="R27" i="6"/>
  <c r="DM27" i="11"/>
  <c r="CF27" i="11"/>
  <c r="AY27" i="11"/>
  <c r="AC27" i="11"/>
  <c r="CQ27" i="11"/>
  <c r="BJ27" i="11"/>
  <c r="DX27" i="11"/>
  <c r="R27" i="11"/>
  <c r="DM33" i="11"/>
  <c r="CF33" i="11"/>
  <c r="AY33" i="11"/>
  <c r="AC33" i="11"/>
  <c r="CQ33" i="11"/>
  <c r="DX33" i="11"/>
  <c r="R33" i="11"/>
  <c r="BJ33" i="11"/>
  <c r="AC39" i="5"/>
  <c r="DM39" i="11"/>
  <c r="CF39" i="11"/>
  <c r="AY39" i="11"/>
  <c r="AC39" i="11"/>
  <c r="DX39" i="11"/>
  <c r="R39" i="11"/>
  <c r="CQ39" i="11"/>
  <c r="BJ39" i="11"/>
  <c r="AY47" i="6"/>
  <c r="DM47" i="11"/>
  <c r="CF47" i="11"/>
  <c r="AY47" i="11"/>
  <c r="AC47" i="11"/>
  <c r="DX47" i="11"/>
  <c r="R47" i="11"/>
  <c r="BJ47" i="11"/>
  <c r="CQ47" i="11"/>
  <c r="DM55" i="11"/>
  <c r="CF55" i="11"/>
  <c r="AY55" i="11"/>
  <c r="BJ55" i="11"/>
  <c r="AC55" i="11"/>
  <c r="DX55" i="11"/>
  <c r="R55" i="11"/>
  <c r="CQ55" i="11"/>
  <c r="DM65" i="11"/>
  <c r="CF65" i="11"/>
  <c r="AY65" i="11"/>
  <c r="BJ65" i="11"/>
  <c r="AC65" i="11"/>
  <c r="DX65" i="11"/>
  <c r="R65" i="11"/>
  <c r="CQ65" i="11"/>
  <c r="AY99" i="11"/>
  <c r="DM99" i="11"/>
  <c r="CF99" i="11"/>
  <c r="CQ99" i="11"/>
  <c r="BJ99" i="11"/>
  <c r="AC99" i="11"/>
  <c r="DX99" i="11"/>
  <c r="R99" i="11"/>
  <c r="CC13" i="11"/>
  <c r="Z13" i="11"/>
  <c r="AK13" i="11" s="1"/>
  <c r="CK13" i="11"/>
  <c r="CV13" i="11" s="1"/>
  <c r="CO13" i="11"/>
  <c r="CZ13" i="11" s="1"/>
  <c r="AR13" i="11"/>
  <c r="CJ13" i="11"/>
  <c r="CU13" i="11" s="1"/>
  <c r="AP13" i="11"/>
  <c r="CH13" i="11"/>
  <c r="CS13" i="11" s="1"/>
  <c r="AT13" i="11"/>
  <c r="M13" i="11"/>
  <c r="AX13" i="11"/>
  <c r="BB13" i="11"/>
  <c r="BM13" i="11" s="1"/>
  <c r="CM13" i="11"/>
  <c r="CX13" i="11" s="1"/>
  <c r="BX13" i="11"/>
  <c r="U13" i="11"/>
  <c r="AF13" i="11" s="1"/>
  <c r="BF13" i="11"/>
  <c r="BQ13" i="11" s="1"/>
  <c r="DT13" i="11"/>
  <c r="EE13" i="11" s="1"/>
  <c r="AU13" i="11"/>
  <c r="AV13" i="11"/>
  <c r="DK13" i="11"/>
  <c r="BW13" i="11"/>
  <c r="CE13" i="11"/>
  <c r="DE13" i="11"/>
  <c r="DI13" i="11"/>
  <c r="DJ13" i="11"/>
  <c r="BG13" i="11"/>
  <c r="BR13" i="11" s="1"/>
  <c r="CN13" i="11"/>
  <c r="CY13" i="11" s="1"/>
  <c r="AS13" i="11"/>
  <c r="L13" i="11"/>
  <c r="AA13" i="11"/>
  <c r="AL13" i="11" s="1"/>
  <c r="CD13" i="11"/>
  <c r="DF13" i="11"/>
  <c r="V13" i="11"/>
  <c r="AG13" i="11" s="1"/>
  <c r="DD13" i="11"/>
  <c r="I13" i="11"/>
  <c r="DO13" i="11"/>
  <c r="DZ13" i="11" s="1"/>
  <c r="DS13" i="11"/>
  <c r="ED13" i="11" s="1"/>
  <c r="AB13" i="11"/>
  <c r="AM13" i="11" s="1"/>
  <c r="CB13" i="11"/>
  <c r="N13" i="11"/>
  <c r="AW13" i="11"/>
  <c r="DL13" i="11"/>
  <c r="Y13" i="11"/>
  <c r="AJ13" i="11" s="1"/>
  <c r="DU13" i="11"/>
  <c r="EF13" i="11" s="1"/>
  <c r="O13" i="11"/>
  <c r="BD13" i="11"/>
  <c r="BO13" i="11" s="1"/>
  <c r="W13" i="11"/>
  <c r="AH13" i="11" s="1"/>
  <c r="DR13" i="11"/>
  <c r="EC13" i="11" s="1"/>
  <c r="BH13" i="11"/>
  <c r="BS13" i="11" s="1"/>
  <c r="P13" i="11"/>
  <c r="BC13" i="11"/>
  <c r="BN13" i="11" s="1"/>
  <c r="DQ13" i="11"/>
  <c r="EB13" i="11" s="1"/>
  <c r="K13" i="11"/>
  <c r="BA13" i="11"/>
  <c r="BL13" i="11" s="1"/>
  <c r="T13" i="11"/>
  <c r="AE13" i="11" s="1"/>
  <c r="BE13" i="11"/>
  <c r="BP13" i="11" s="1"/>
  <c r="CL13" i="11"/>
  <c r="CW13" i="11" s="1"/>
  <c r="X13" i="11"/>
  <c r="AI13" i="11" s="1"/>
  <c r="BI13" i="11"/>
  <c r="BT13" i="11" s="1"/>
  <c r="CP13" i="11"/>
  <c r="DA13" i="11" s="1"/>
  <c r="DW13" i="11"/>
  <c r="EH13" i="11" s="1"/>
  <c r="AQ13" i="11"/>
  <c r="J13" i="11"/>
  <c r="CI13" i="11"/>
  <c r="CT13" i="11" s="1"/>
  <c r="DG13" i="11"/>
  <c r="DV13" i="11"/>
  <c r="EG13" i="11" s="1"/>
  <c r="BY13" i="11"/>
  <c r="Q13" i="11"/>
  <c r="DP13" i="11"/>
  <c r="C6" i="5"/>
  <c r="C6" i="11"/>
  <c r="AY13" i="4"/>
  <c r="AT13" i="4"/>
  <c r="AS10" i="4"/>
  <c r="AX13" i="4"/>
  <c r="AS13" i="4"/>
  <c r="AV10" i="4"/>
  <c r="AS9" i="4"/>
  <c r="AV13" i="4"/>
  <c r="AU10" i="4"/>
  <c r="AU13" i="4"/>
  <c r="AT10" i="4"/>
  <c r="AQ13" i="4"/>
  <c r="D15" i="3"/>
  <c r="C15" i="3"/>
  <c r="V18" i="4"/>
  <c r="D13" i="4"/>
  <c r="F13" i="4"/>
  <c r="V28" i="4"/>
  <c r="V36" i="4"/>
  <c r="V38" i="4"/>
  <c r="V42" i="4"/>
  <c r="V106" i="4"/>
  <c r="V80" i="4"/>
  <c r="V86" i="4"/>
  <c r="V90" i="4"/>
  <c r="AC50" i="6"/>
  <c r="AN50" i="6" s="1"/>
  <c r="V58" i="4"/>
  <c r="V70" i="4"/>
  <c r="V72" i="4"/>
  <c r="R57" i="6"/>
  <c r="AN57" i="6" s="1"/>
  <c r="AY54" i="6"/>
  <c r="AC61" i="6"/>
  <c r="BJ92" i="6"/>
  <c r="AC109" i="6"/>
  <c r="AC63" i="5"/>
  <c r="AY40" i="6"/>
  <c r="BJ102" i="6"/>
  <c r="AY39" i="6"/>
  <c r="R44" i="6"/>
  <c r="V50" i="4"/>
  <c r="V96" i="4"/>
  <c r="V105" i="4"/>
  <c r="AC44" i="5"/>
  <c r="AC74" i="5"/>
  <c r="AC92" i="5"/>
  <c r="R93" i="5"/>
  <c r="AC102" i="5"/>
  <c r="AC39" i="6"/>
  <c r="R40" i="6"/>
  <c r="BU46" i="6"/>
  <c r="AY51" i="6"/>
  <c r="AC54" i="6"/>
  <c r="BJ59" i="6"/>
  <c r="BU74" i="6"/>
  <c r="BJ77" i="6"/>
  <c r="AY87" i="6"/>
  <c r="R92" i="6"/>
  <c r="AY105" i="6"/>
  <c r="R39" i="5"/>
  <c r="AC47" i="5"/>
  <c r="R52" i="5"/>
  <c r="AC59" i="5"/>
  <c r="R61" i="5"/>
  <c r="R71" i="5"/>
  <c r="AC111" i="5"/>
  <c r="AY42" i="6"/>
  <c r="R48" i="6"/>
  <c r="AN48" i="6" s="1"/>
  <c r="BU61" i="6"/>
  <c r="AC66" i="6"/>
  <c r="AC74" i="6"/>
  <c r="BJ83" i="6"/>
  <c r="BU92" i="6"/>
  <c r="BU76" i="6"/>
  <c r="V77" i="4"/>
  <c r="V43" i="4"/>
  <c r="V60" i="4"/>
  <c r="V62" i="4"/>
  <c r="V95" i="4"/>
  <c r="AC52" i="5"/>
  <c r="AC76" i="5"/>
  <c r="AC87" i="5"/>
  <c r="R92" i="5"/>
  <c r="BJ47" i="6"/>
  <c r="AY52" i="6"/>
  <c r="AC59" i="6"/>
  <c r="AY63" i="6"/>
  <c r="AY74" i="6"/>
  <c r="R15" i="6"/>
  <c r="BU78" i="6"/>
  <c r="AC78" i="6"/>
  <c r="AC80" i="6"/>
  <c r="R80" i="6"/>
  <c r="AC91" i="6"/>
  <c r="BJ91" i="6"/>
  <c r="BJ104" i="6"/>
  <c r="R104" i="6"/>
  <c r="BU110" i="6"/>
  <c r="AC110" i="5"/>
  <c r="BJ110" i="6"/>
  <c r="AY112" i="6"/>
  <c r="BU112" i="6"/>
  <c r="BJ112" i="6"/>
  <c r="BJ67" i="6"/>
  <c r="AC82" i="6"/>
  <c r="AN82" i="6" s="1"/>
  <c r="AY110" i="6"/>
  <c r="BU43" i="6"/>
  <c r="BJ43" i="6"/>
  <c r="V46" i="4"/>
  <c r="AC56" i="6"/>
  <c r="AY56" i="6"/>
  <c r="AY69" i="6"/>
  <c r="BJ69" i="6"/>
  <c r="R69" i="5"/>
  <c r="AC69" i="6"/>
  <c r="AC73" i="6"/>
  <c r="R73" i="6"/>
  <c r="V81" i="4"/>
  <c r="V83" i="4"/>
  <c r="AC84" i="6"/>
  <c r="R84" i="6"/>
  <c r="R84" i="5"/>
  <c r="BU84" i="6"/>
  <c r="AY88" i="6"/>
  <c r="BU88" i="6"/>
  <c r="R88" i="6"/>
  <c r="BU95" i="6"/>
  <c r="R95" i="6"/>
  <c r="BJ97" i="6"/>
  <c r="BU97" i="6"/>
  <c r="AY97" i="6"/>
  <c r="BJ99" i="6"/>
  <c r="AC99" i="5"/>
  <c r="AY99" i="6"/>
  <c r="V107" i="4"/>
  <c r="AC78" i="5"/>
  <c r="R104" i="5"/>
  <c r="R112" i="5"/>
  <c r="AY43" i="6"/>
  <c r="AY80" i="6"/>
  <c r="AY82" i="6"/>
  <c r="AC97" i="6"/>
  <c r="AN97" i="6" s="1"/>
  <c r="AY49" i="6"/>
  <c r="R49" i="6"/>
  <c r="V59" i="4"/>
  <c r="AC60" i="6"/>
  <c r="BU60" i="6"/>
  <c r="AC64" i="6"/>
  <c r="R64" i="6"/>
  <c r="BJ66" i="6"/>
  <c r="R66" i="6"/>
  <c r="BU66" i="6"/>
  <c r="AC68" i="6"/>
  <c r="AC68" i="5"/>
  <c r="BU68" i="6"/>
  <c r="V76" i="4"/>
  <c r="AY77" i="6"/>
  <c r="R77" i="6"/>
  <c r="BU77" i="6"/>
  <c r="AY79" i="6"/>
  <c r="AC79" i="6"/>
  <c r="V87" i="4"/>
  <c r="BJ105" i="6"/>
  <c r="AC105" i="6"/>
  <c r="V108" i="4"/>
  <c r="R105" i="6"/>
  <c r="BJ107" i="6"/>
  <c r="AY107" i="6"/>
  <c r="R43" i="5"/>
  <c r="R51" i="5"/>
  <c r="R56" i="5"/>
  <c r="AC66" i="5"/>
  <c r="AC67" i="5"/>
  <c r="R68" i="5"/>
  <c r="AC79" i="5"/>
  <c r="AN79" i="5" s="1"/>
  <c r="R80" i="5"/>
  <c r="R97" i="5"/>
  <c r="AC112" i="5"/>
  <c r="AC49" i="6"/>
  <c r="R56" i="6"/>
  <c r="BJ73" i="6"/>
  <c r="BJ79" i="6"/>
  <c r="BJ80" i="6"/>
  <c r="AY93" i="6"/>
  <c r="R99" i="6"/>
  <c r="BU105" i="6"/>
  <c r="R112" i="6"/>
  <c r="AC40" i="6"/>
  <c r="BJ40" i="6"/>
  <c r="AC44" i="6"/>
  <c r="AY44" i="6"/>
  <c r="BJ46" i="6"/>
  <c r="AC46" i="6"/>
  <c r="AN46" i="6" s="1"/>
  <c r="V52" i="4"/>
  <c r="V69" i="4"/>
  <c r="BU85" i="6"/>
  <c r="V88" i="4"/>
  <c r="AC85" i="6"/>
  <c r="AC87" i="6"/>
  <c r="AN87" i="6" s="1"/>
  <c r="BU87" i="6"/>
  <c r="R87" i="5"/>
  <c r="BJ87" i="6"/>
  <c r="V94" i="4"/>
  <c r="R100" i="5"/>
  <c r="BU100" i="6"/>
  <c r="BU102" i="6"/>
  <c r="AC102" i="6"/>
  <c r="V112" i="4"/>
  <c r="R40" i="5"/>
  <c r="AN40" i="5" s="1"/>
  <c r="AC43" i="5"/>
  <c r="R44" i="5"/>
  <c r="AC46" i="5"/>
  <c r="R47" i="5"/>
  <c r="R49" i="5"/>
  <c r="AC51" i="5"/>
  <c r="AC56" i="5"/>
  <c r="AC84" i="5"/>
  <c r="R85" i="5"/>
  <c r="AC91" i="5"/>
  <c r="R95" i="5"/>
  <c r="BU40" i="6"/>
  <c r="AY46" i="6"/>
  <c r="BJ49" i="6"/>
  <c r="AC51" i="6"/>
  <c r="BJ56" i="6"/>
  <c r="AY68" i="6"/>
  <c r="R69" i="6"/>
  <c r="AC77" i="6"/>
  <c r="R78" i="6"/>
  <c r="AY84" i="6"/>
  <c r="R85" i="6"/>
  <c r="R109" i="6"/>
  <c r="AC110" i="6"/>
  <c r="BJ111" i="6"/>
  <c r="AC112" i="6"/>
  <c r="AN112" i="6" s="1"/>
  <c r="J32" i="3"/>
  <c r="K32" i="3" s="1"/>
  <c r="L32" i="3" s="1"/>
  <c r="V47" i="4"/>
  <c r="V49" i="4"/>
  <c r="V71" i="4"/>
  <c r="V100" i="4"/>
  <c r="V113" i="4"/>
  <c r="V115" i="4"/>
  <c r="R59" i="5"/>
  <c r="R63" i="5"/>
  <c r="R76" i="5"/>
  <c r="BJ52" i="6"/>
  <c r="AY59" i="6"/>
  <c r="R74" i="6"/>
  <c r="R76" i="6"/>
  <c r="AN76" i="6" s="1"/>
  <c r="AC92" i="6"/>
  <c r="B108" i="1"/>
  <c r="B81" i="2" s="1"/>
  <c r="BM13" i="6"/>
  <c r="AQ13" i="6"/>
  <c r="U13" i="6"/>
  <c r="AF13" i="6" s="1"/>
  <c r="J13" i="5"/>
  <c r="BB13" i="6"/>
  <c r="J13" i="6"/>
  <c r="U13" i="5"/>
  <c r="AF13" i="5" s="1"/>
  <c r="BQ13" i="6"/>
  <c r="AU13" i="6"/>
  <c r="Y13" i="6"/>
  <c r="BF13" i="6"/>
  <c r="N13" i="6"/>
  <c r="BJ38" i="6"/>
  <c r="R38" i="5"/>
  <c r="AY41" i="6"/>
  <c r="AC41" i="5"/>
  <c r="AY53" i="6"/>
  <c r="AC53" i="5"/>
  <c r="V56" i="4"/>
  <c r="BJ58" i="6"/>
  <c r="R58" i="5"/>
  <c r="AY65" i="6"/>
  <c r="AC65" i="5"/>
  <c r="BJ70" i="6"/>
  <c r="R70" i="5"/>
  <c r="BU75" i="6"/>
  <c r="R75" i="6"/>
  <c r="BJ89" i="6"/>
  <c r="AC89" i="5"/>
  <c r="V92" i="4"/>
  <c r="BU94" i="6"/>
  <c r="R94" i="6"/>
  <c r="R94" i="5"/>
  <c r="BJ101" i="6"/>
  <c r="AC101" i="5"/>
  <c r="AY101" i="6"/>
  <c r="BU106" i="6"/>
  <c r="R106" i="6"/>
  <c r="R106" i="5"/>
  <c r="BJ106" i="6"/>
  <c r="AY108" i="6"/>
  <c r="AC108" i="6"/>
  <c r="BJ113" i="6"/>
  <c r="AC113" i="5"/>
  <c r="AY113" i="6"/>
  <c r="AC75" i="5"/>
  <c r="R108" i="5"/>
  <c r="AC38" i="6"/>
  <c r="R41" i="6"/>
  <c r="BU53" i="6"/>
  <c r="AY58" i="6"/>
  <c r="BJ65" i="6"/>
  <c r="AC70" i="6"/>
  <c r="BJ72" i="6"/>
  <c r="AC75" i="6"/>
  <c r="AC89" i="6"/>
  <c r="AC94" i="6"/>
  <c r="AC96" i="6"/>
  <c r="AC101" i="6"/>
  <c r="AC106" i="6"/>
  <c r="R108" i="6"/>
  <c r="AY45" i="6"/>
  <c r="AC45" i="5"/>
  <c r="V48" i="4"/>
  <c r="BU55" i="6"/>
  <c r="R55" i="6"/>
  <c r="V61" i="4"/>
  <c r="BJ62" i="6"/>
  <c r="R62" i="5"/>
  <c r="BU67" i="6"/>
  <c r="R67" i="6"/>
  <c r="V73" i="4"/>
  <c r="AY81" i="6"/>
  <c r="AC81" i="5"/>
  <c r="V84" i="4"/>
  <c r="BU86" i="6"/>
  <c r="R86" i="6"/>
  <c r="R86" i="5"/>
  <c r="V97" i="4"/>
  <c r="V99" i="4"/>
  <c r="BU98" i="6"/>
  <c r="R98" i="6"/>
  <c r="R98" i="5"/>
  <c r="AY100" i="6"/>
  <c r="AC100" i="6"/>
  <c r="AC103" i="6"/>
  <c r="BU103" i="6"/>
  <c r="R103" i="6"/>
  <c r="V109" i="4"/>
  <c r="AC38" i="5"/>
  <c r="R45" i="5"/>
  <c r="R53" i="5"/>
  <c r="R55" i="5"/>
  <c r="AC60" i="5"/>
  <c r="AN60" i="5" s="1"/>
  <c r="AC62" i="5"/>
  <c r="AC70" i="5"/>
  <c r="AC86" i="5"/>
  <c r="AC94" i="5"/>
  <c r="AC100" i="5"/>
  <c r="R101" i="5"/>
  <c r="R103" i="5"/>
  <c r="AC108" i="5"/>
  <c r="AY38" i="6"/>
  <c r="AC41" i="6"/>
  <c r="BJ45" i="6"/>
  <c r="AY48" i="6"/>
  <c r="R53" i="6"/>
  <c r="AC55" i="6"/>
  <c r="BU58" i="6"/>
  <c r="R60" i="6"/>
  <c r="R62" i="6"/>
  <c r="AY64" i="6"/>
  <c r="BU65" i="6"/>
  <c r="AY70" i="6"/>
  <c r="BU72" i="6"/>
  <c r="AY75" i="6"/>
  <c r="BU81" i="6"/>
  <c r="AY89" i="6"/>
  <c r="BU91" i="6"/>
  <c r="AY94" i="6"/>
  <c r="BJ96" i="6"/>
  <c r="BJ98" i="6"/>
  <c r="BU101" i="6"/>
  <c r="AY103" i="6"/>
  <c r="AY106" i="6"/>
  <c r="BJ108" i="6"/>
  <c r="R113" i="6"/>
  <c r="BD13" i="6"/>
  <c r="L13" i="6"/>
  <c r="W13" i="5"/>
  <c r="BO13" i="6"/>
  <c r="AS13" i="6"/>
  <c r="W13" i="6"/>
  <c r="L13" i="5"/>
  <c r="BH13" i="6"/>
  <c r="P13" i="6"/>
  <c r="AA13" i="5"/>
  <c r="AL13" i="5" s="1"/>
  <c r="BS13" i="6"/>
  <c r="AW13" i="6"/>
  <c r="AA13" i="6"/>
  <c r="AL13" i="6" s="1"/>
  <c r="P13" i="5"/>
  <c r="V45" i="4"/>
  <c r="BJ42" i="6"/>
  <c r="R42" i="5"/>
  <c r="V51" i="4"/>
  <c r="BJ50" i="6"/>
  <c r="R50" i="5"/>
  <c r="BJ54" i="6"/>
  <c r="R54" i="5"/>
  <c r="AN54" i="5" s="1"/>
  <c r="AY57" i="6"/>
  <c r="AC57" i="5"/>
  <c r="V63" i="4"/>
  <c r="BU71" i="6"/>
  <c r="R71" i="6"/>
  <c r="AN71" i="6" s="1"/>
  <c r="V74" i="4"/>
  <c r="BU83" i="6"/>
  <c r="R83" i="6"/>
  <c r="V89" i="4"/>
  <c r="BU90" i="6"/>
  <c r="R90" i="6"/>
  <c r="R90" i="5"/>
  <c r="BJ93" i="6"/>
  <c r="AC93" i="5"/>
  <c r="V98" i="4"/>
  <c r="AC95" i="6"/>
  <c r="V101" i="4"/>
  <c r="AC107" i="6"/>
  <c r="V110" i="4"/>
  <c r="BU107" i="6"/>
  <c r="R107" i="6"/>
  <c r="AN39" i="5"/>
  <c r="R48" i="5"/>
  <c r="AC55" i="5"/>
  <c r="R64" i="5"/>
  <c r="AC71" i="5"/>
  <c r="AN71" i="5" s="1"/>
  <c r="R72" i="5"/>
  <c r="R88" i="5"/>
  <c r="AC95" i="5"/>
  <c r="R96" i="5"/>
  <c r="AC103" i="5"/>
  <c r="BU38" i="6"/>
  <c r="BJ41" i="6"/>
  <c r="R42" i="6"/>
  <c r="BU45" i="6"/>
  <c r="BJ48" i="6"/>
  <c r="AY50" i="6"/>
  <c r="BU52" i="6"/>
  <c r="AC53" i="6"/>
  <c r="BU54" i="6"/>
  <c r="AY55" i="6"/>
  <c r="BJ57" i="6"/>
  <c r="R58" i="6"/>
  <c r="AY60" i="6"/>
  <c r="AC62" i="6"/>
  <c r="BJ64" i="6"/>
  <c r="R65" i="6"/>
  <c r="AC67" i="6"/>
  <c r="BU70" i="6"/>
  <c r="AY71" i="6"/>
  <c r="R72" i="6"/>
  <c r="BJ75" i="6"/>
  <c r="AY76" i="6"/>
  <c r="R81" i="6"/>
  <c r="AC83" i="6"/>
  <c r="AC86" i="6"/>
  <c r="AC88" i="6"/>
  <c r="BU89" i="6"/>
  <c r="AY90" i="6"/>
  <c r="R91" i="6"/>
  <c r="R93" i="6"/>
  <c r="BJ94" i="6"/>
  <c r="AY95" i="6"/>
  <c r="BU96" i="6"/>
  <c r="R100" i="6"/>
  <c r="BJ103" i="6"/>
  <c r="BU108" i="6"/>
  <c r="AC113" i="6"/>
  <c r="BL13" i="6"/>
  <c r="AP13" i="6"/>
  <c r="T13" i="6"/>
  <c r="AE13" i="6" s="1"/>
  <c r="I13" i="5"/>
  <c r="BA13" i="6"/>
  <c r="I13" i="6"/>
  <c r="T13" i="5"/>
  <c r="AE13" i="5" s="1"/>
  <c r="BP13" i="6"/>
  <c r="AT13" i="6"/>
  <c r="X13" i="6"/>
  <c r="BE13" i="6"/>
  <c r="M13" i="6"/>
  <c r="BT13" i="6"/>
  <c r="AX13" i="6"/>
  <c r="AB13" i="6"/>
  <c r="AM13" i="6" s="1"/>
  <c r="Q13" i="5"/>
  <c r="BI13" i="6"/>
  <c r="Q13" i="6"/>
  <c r="AB13" i="5"/>
  <c r="AM13" i="5" s="1"/>
  <c r="V19" i="4"/>
  <c r="V41" i="4"/>
  <c r="BU39" i="6"/>
  <c r="R39" i="6"/>
  <c r="V44" i="4"/>
  <c r="BU47" i="6"/>
  <c r="R47" i="6"/>
  <c r="V53" i="4"/>
  <c r="V55" i="4"/>
  <c r="AY61" i="6"/>
  <c r="AC61" i="5"/>
  <c r="V64" i="4"/>
  <c r="V66" i="4"/>
  <c r="BU63" i="6"/>
  <c r="R63" i="6"/>
  <c r="V68" i="4"/>
  <c r="AY73" i="6"/>
  <c r="AC73" i="5"/>
  <c r="V78" i="4"/>
  <c r="V79" i="4"/>
  <c r="BJ78" i="6"/>
  <c r="R78" i="5"/>
  <c r="BJ82" i="6"/>
  <c r="R82" i="5"/>
  <c r="AY85" i="6"/>
  <c r="AC85" i="5"/>
  <c r="AN85" i="5" s="1"/>
  <c r="V91" i="4"/>
  <c r="AC99" i="6"/>
  <c r="V102" i="4"/>
  <c r="V104" i="4"/>
  <c r="AY104" i="6"/>
  <c r="AC104" i="6"/>
  <c r="BJ109" i="6"/>
  <c r="AC109" i="5"/>
  <c r="AN109" i="5" s="1"/>
  <c r="AY109" i="6"/>
  <c r="V114" i="4"/>
  <c r="AC111" i="6"/>
  <c r="BU111" i="6"/>
  <c r="R111" i="6"/>
  <c r="V116" i="4"/>
  <c r="R41" i="5"/>
  <c r="AC42" i="5"/>
  <c r="AC48" i="5"/>
  <c r="AC50" i="5"/>
  <c r="R57" i="5"/>
  <c r="AC58" i="5"/>
  <c r="AC64" i="5"/>
  <c r="R65" i="5"/>
  <c r="R67" i="5"/>
  <c r="AC72" i="5"/>
  <c r="R73" i="5"/>
  <c r="R75" i="5"/>
  <c r="AC80" i="5"/>
  <c r="R81" i="5"/>
  <c r="AC82" i="5"/>
  <c r="R83" i="5"/>
  <c r="AN83" i="5" s="1"/>
  <c r="AC88" i="5"/>
  <c r="R89" i="5"/>
  <c r="AC90" i="5"/>
  <c r="R91" i="5"/>
  <c r="AC96" i="5"/>
  <c r="AC98" i="5"/>
  <c r="R99" i="5"/>
  <c r="AC104" i="5"/>
  <c r="AC106" i="5"/>
  <c r="R107" i="5"/>
  <c r="R113" i="5"/>
  <c r="R38" i="6"/>
  <c r="BJ39" i="6"/>
  <c r="BU41" i="6"/>
  <c r="AC42" i="6"/>
  <c r="BJ44" i="6"/>
  <c r="R45" i="6"/>
  <c r="AN45" i="6" s="1"/>
  <c r="AC47" i="6"/>
  <c r="BU48" i="6"/>
  <c r="BU50" i="6"/>
  <c r="R52" i="6"/>
  <c r="AN52" i="6" s="1"/>
  <c r="BJ53" i="6"/>
  <c r="R54" i="6"/>
  <c r="BJ55" i="6"/>
  <c r="BU57" i="6"/>
  <c r="AC58" i="6"/>
  <c r="BJ60" i="6"/>
  <c r="R61" i="6"/>
  <c r="AY62" i="6"/>
  <c r="AC63" i="6"/>
  <c r="BU64" i="6"/>
  <c r="AC65" i="6"/>
  <c r="AY67" i="6"/>
  <c r="R68" i="6"/>
  <c r="R70" i="6"/>
  <c r="BJ71" i="6"/>
  <c r="AY72" i="6"/>
  <c r="BU73" i="6"/>
  <c r="BJ76" i="6"/>
  <c r="AY78" i="6"/>
  <c r="BU80" i="6"/>
  <c r="AC81" i="6"/>
  <c r="BU82" i="6"/>
  <c r="AY83" i="6"/>
  <c r="BJ85" i="6"/>
  <c r="AY86" i="6"/>
  <c r="BJ88" i="6"/>
  <c r="R89" i="6"/>
  <c r="BJ90" i="6"/>
  <c r="AY91" i="6"/>
  <c r="AC93" i="6"/>
  <c r="BJ95" i="6"/>
  <c r="R96" i="6"/>
  <c r="AC98" i="6"/>
  <c r="BU99" i="6"/>
  <c r="BJ100" i="6"/>
  <c r="R101" i="6"/>
  <c r="BU104" i="6"/>
  <c r="BU109" i="6"/>
  <c r="AY111" i="6"/>
  <c r="BU113" i="6"/>
  <c r="BC13" i="6"/>
  <c r="K13" i="6"/>
  <c r="V13" i="5"/>
  <c r="AG13" i="5" s="1"/>
  <c r="BN13" i="6"/>
  <c r="AR13" i="6"/>
  <c r="V13" i="6"/>
  <c r="AG13" i="6" s="1"/>
  <c r="K13" i="5"/>
  <c r="BG13" i="6"/>
  <c r="O13" i="6"/>
  <c r="BR13" i="6"/>
  <c r="AV13" i="6"/>
  <c r="Z13" i="6"/>
  <c r="V30" i="4"/>
  <c r="V54" i="4"/>
  <c r="V57" i="4"/>
  <c r="V65" i="4"/>
  <c r="V67" i="4"/>
  <c r="V75" i="4"/>
  <c r="V82" i="4"/>
  <c r="V85" i="4"/>
  <c r="V93" i="4"/>
  <c r="V103" i="4"/>
  <c r="V111" i="4"/>
  <c r="R46" i="5"/>
  <c r="AC49" i="5"/>
  <c r="R66" i="5"/>
  <c r="AC69" i="5"/>
  <c r="R74" i="5"/>
  <c r="AC77" i="5"/>
  <c r="AN77" i="5" s="1"/>
  <c r="AC97" i="5"/>
  <c r="AN97" i="5" s="1"/>
  <c r="R102" i="5"/>
  <c r="AC105" i="5"/>
  <c r="AN105" i="5" s="1"/>
  <c r="R110" i="5"/>
  <c r="R43" i="6"/>
  <c r="R51" i="6"/>
  <c r="BU51" i="6"/>
  <c r="R59" i="6"/>
  <c r="R79" i="6"/>
  <c r="BU79" i="6"/>
  <c r="R102" i="6"/>
  <c r="R110" i="6"/>
  <c r="M28" i="3"/>
  <c r="D70" i="3"/>
  <c r="C70" i="3" s="1"/>
  <c r="L28" i="3"/>
  <c r="K70" i="3"/>
  <c r="J70" i="3" s="1"/>
  <c r="L83" i="3" s="1"/>
  <c r="K28" i="3"/>
  <c r="K48" i="3"/>
  <c r="J48" i="3" s="1"/>
  <c r="J28" i="3"/>
  <c r="C8" i="6"/>
  <c r="V13" i="4"/>
  <c r="E13" i="4"/>
  <c r="Z13" i="4"/>
  <c r="AA13" i="4"/>
  <c r="V3" i="4"/>
  <c r="AG11" i="4"/>
  <c r="V29" i="4"/>
  <c r="V20" i="4"/>
  <c r="R22" i="5"/>
  <c r="R15" i="5"/>
  <c r="R26" i="5"/>
  <c r="R27" i="5"/>
  <c r="R31" i="5"/>
  <c r="R18" i="5"/>
  <c r="R35" i="5"/>
  <c r="R21" i="5"/>
  <c r="R21" i="6"/>
  <c r="R28" i="6"/>
  <c r="R28" i="5"/>
  <c r="R30" i="6"/>
  <c r="R32" i="6"/>
  <c r="R32" i="5"/>
  <c r="R34" i="6"/>
  <c r="R36" i="6"/>
  <c r="R36" i="5"/>
  <c r="R30" i="5"/>
  <c r="R34" i="5"/>
  <c r="R16" i="6"/>
  <c r="R16" i="5"/>
  <c r="V24" i="4"/>
  <c r="V26" i="4"/>
  <c r="R25" i="5"/>
  <c r="R25" i="6"/>
  <c r="V31" i="4"/>
  <c r="V33" i="4"/>
  <c r="V35" i="4"/>
  <c r="V37" i="4"/>
  <c r="V39" i="4"/>
  <c r="R23" i="5"/>
  <c r="V22" i="4"/>
  <c r="R18" i="6"/>
  <c r="R19" i="6"/>
  <c r="R23" i="6"/>
  <c r="V21" i="4"/>
  <c r="V40" i="4"/>
  <c r="R20" i="5"/>
  <c r="R24" i="5"/>
  <c r="R17" i="6"/>
  <c r="R29" i="6"/>
  <c r="R33" i="6"/>
  <c r="R37" i="6"/>
  <c r="V23" i="4"/>
  <c r="V25" i="4"/>
  <c r="V27" i="4"/>
  <c r="V32" i="4"/>
  <c r="V34" i="4"/>
  <c r="R17" i="5"/>
  <c r="R29" i="5"/>
  <c r="R33" i="5"/>
  <c r="R37" i="5"/>
  <c r="R20" i="6"/>
  <c r="R24" i="6"/>
  <c r="K75" i="3"/>
  <c r="C9" i="4"/>
  <c r="A13" i="12" s="1"/>
  <c r="C5" i="5"/>
  <c r="G27" i="2"/>
  <c r="C8" i="5"/>
  <c r="C11" i="5" s="1"/>
  <c r="D16" i="1"/>
  <c r="C6" i="6"/>
  <c r="C78" i="3"/>
  <c r="G53" i="1"/>
  <c r="G54" i="1" s="1"/>
  <c r="C12" i="3" s="1"/>
  <c r="EA13" i="11" l="1"/>
  <c r="EI13" i="11" s="1"/>
  <c r="EM18" i="11" s="1"/>
  <c r="AN72" i="6"/>
  <c r="DB13" i="11"/>
  <c r="EM17" i="11" s="1"/>
  <c r="AN13" i="11"/>
  <c r="EM15" i="11" s="1"/>
  <c r="EN19" i="11" s="1"/>
  <c r="BU13" i="11"/>
  <c r="EM16" i="11" s="1"/>
  <c r="DD10" i="11"/>
  <c r="BA10" i="11"/>
  <c r="E11" i="11"/>
  <c r="C11" i="11"/>
  <c r="T10" i="11"/>
  <c r="BW10" i="11"/>
  <c r="AH13" i="6"/>
  <c r="AI13" i="6"/>
  <c r="AJ13" i="6"/>
  <c r="AK13" i="6"/>
  <c r="AH13" i="5"/>
  <c r="AN13" i="5" s="1"/>
  <c r="AN107" i="5"/>
  <c r="AN111" i="5"/>
  <c r="AN93" i="5"/>
  <c r="AN56" i="5"/>
  <c r="BU72" i="11"/>
  <c r="AN21" i="11"/>
  <c r="EI33" i="11"/>
  <c r="DB88" i="11"/>
  <c r="EI86" i="11"/>
  <c r="AN47" i="11"/>
  <c r="AN90" i="11"/>
  <c r="DB99" i="11"/>
  <c r="DB100" i="11"/>
  <c r="DB87" i="11"/>
  <c r="DB89" i="11"/>
  <c r="BU65" i="11"/>
  <c r="BU96" i="11"/>
  <c r="DB92" i="11"/>
  <c r="AN84" i="11"/>
  <c r="BU74" i="11"/>
  <c r="AN110" i="11"/>
  <c r="EI31" i="11"/>
  <c r="DB67" i="11"/>
  <c r="AN93" i="11"/>
  <c r="AN65" i="11"/>
  <c r="AN55" i="11"/>
  <c r="EI27" i="11"/>
  <c r="AN94" i="11"/>
  <c r="AN72" i="11"/>
  <c r="BU19" i="11"/>
  <c r="BU100" i="11"/>
  <c r="DB65" i="11"/>
  <c r="DB55" i="11"/>
  <c r="DB47" i="11"/>
  <c r="AN102" i="11"/>
  <c r="EI100" i="11"/>
  <c r="DB98" i="11"/>
  <c r="DB96" i="11"/>
  <c r="BU94" i="11"/>
  <c r="AN82" i="11"/>
  <c r="DB76" i="11"/>
  <c r="DB74" i="11"/>
  <c r="DB72" i="11"/>
  <c r="BU70" i="11"/>
  <c r="AN60" i="11"/>
  <c r="AN58" i="11"/>
  <c r="AN56" i="11"/>
  <c r="BU50" i="11"/>
  <c r="AN42" i="11"/>
  <c r="DB22" i="11"/>
  <c r="BU18" i="11"/>
  <c r="AN111" i="11"/>
  <c r="AN105" i="11"/>
  <c r="AN103" i="11"/>
  <c r="AN57" i="11"/>
  <c r="DB81" i="11"/>
  <c r="BU73" i="11"/>
  <c r="BU59" i="11"/>
  <c r="BU112" i="11"/>
  <c r="BU55" i="11"/>
  <c r="EI99" i="11"/>
  <c r="BU39" i="11"/>
  <c r="EI52" i="11"/>
  <c r="BU48" i="11"/>
  <c r="EI24" i="11"/>
  <c r="DB20" i="11"/>
  <c r="DB16" i="11"/>
  <c r="AN27" i="11"/>
  <c r="BU92" i="11"/>
  <c r="EI88" i="11"/>
  <c r="DB86" i="11"/>
  <c r="DB84" i="11"/>
  <c r="EI82" i="11"/>
  <c r="AN70" i="11"/>
  <c r="AN68" i="11"/>
  <c r="EI64" i="11"/>
  <c r="DB62" i="11"/>
  <c r="DB60" i="11"/>
  <c r="EI58" i="11"/>
  <c r="BU56" i="11"/>
  <c r="BU42" i="11"/>
  <c r="BU40" i="11"/>
  <c r="AN20" i="11"/>
  <c r="AN16" i="11"/>
  <c r="DB111" i="11"/>
  <c r="BU105" i="11"/>
  <c r="EI83" i="11"/>
  <c r="EI75" i="11"/>
  <c r="DB63" i="11"/>
  <c r="BU57" i="11"/>
  <c r="AN73" i="11"/>
  <c r="AN67" i="11"/>
  <c r="AN59" i="11"/>
  <c r="BU101" i="11"/>
  <c r="BU95" i="11"/>
  <c r="BU85" i="11"/>
  <c r="BU77" i="11"/>
  <c r="AN29" i="11"/>
  <c r="EI113" i="11"/>
  <c r="AN112" i="11"/>
  <c r="AN108" i="11"/>
  <c r="AN17" i="11"/>
  <c r="AN53" i="11"/>
  <c r="DB107" i="11"/>
  <c r="DB101" i="11"/>
  <c r="DB95" i="11"/>
  <c r="DB91" i="11"/>
  <c r="DB85" i="11"/>
  <c r="DB77" i="11"/>
  <c r="AN45" i="11"/>
  <c r="AN43" i="6"/>
  <c r="AN19" i="11"/>
  <c r="AN90" i="6"/>
  <c r="DB106" i="11"/>
  <c r="EI80" i="11"/>
  <c r="AN40" i="11"/>
  <c r="AN106" i="11"/>
  <c r="AN28" i="11"/>
  <c r="EI21" i="11"/>
  <c r="EI17" i="11"/>
  <c r="EI89" i="11"/>
  <c r="DB73" i="11"/>
  <c r="DB59" i="11"/>
  <c r="AN107" i="11"/>
  <c r="AN69" i="11"/>
  <c r="BU51" i="11"/>
  <c r="BU37" i="11"/>
  <c r="DB110" i="11"/>
  <c r="BU84" i="11"/>
  <c r="BU35" i="11"/>
  <c r="DB23" i="11"/>
  <c r="DB15" i="11"/>
  <c r="DB113" i="11"/>
  <c r="BU91" i="11"/>
  <c r="EI112" i="11"/>
  <c r="BU110" i="11"/>
  <c r="EI108" i="11"/>
  <c r="BU106" i="11"/>
  <c r="EI102" i="11"/>
  <c r="BU22" i="11"/>
  <c r="EI105" i="11"/>
  <c r="BU60" i="11"/>
  <c r="DB52" i="11"/>
  <c r="AN44" i="11"/>
  <c r="EI32" i="11"/>
  <c r="EI28" i="11"/>
  <c r="DB24" i="11"/>
  <c r="BU20" i="11"/>
  <c r="BU16" i="11"/>
  <c r="DB93" i="11"/>
  <c r="BU87" i="11"/>
  <c r="AN63" i="11"/>
  <c r="BU81" i="11"/>
  <c r="AN23" i="11"/>
  <c r="AN15" i="11"/>
  <c r="AN113" i="11"/>
  <c r="EI69" i="11"/>
  <c r="EI93" i="11"/>
  <c r="DB25" i="11"/>
  <c r="DB21" i="11"/>
  <c r="DB17" i="11"/>
  <c r="AN101" i="11"/>
  <c r="AN85" i="11"/>
  <c r="AN77" i="11"/>
  <c r="EI61" i="11"/>
  <c r="DB51" i="11"/>
  <c r="BU45" i="11"/>
  <c r="BU29" i="11"/>
  <c r="EI68" i="11"/>
  <c r="BU64" i="11"/>
  <c r="BU44" i="11"/>
  <c r="AN24" i="11"/>
  <c r="BU75" i="11"/>
  <c r="BU71" i="11"/>
  <c r="DB64" i="11"/>
  <c r="AN50" i="11"/>
  <c r="DB46" i="11"/>
  <c r="DB44" i="11"/>
  <c r="EI42" i="11"/>
  <c r="AN22" i="11"/>
  <c r="AN18" i="11"/>
  <c r="DB109" i="11"/>
  <c r="DB75" i="11"/>
  <c r="DB71" i="11"/>
  <c r="AN25" i="11"/>
  <c r="EI53" i="11"/>
  <c r="BU23" i="11"/>
  <c r="BU15" i="11"/>
  <c r="BU107" i="11"/>
  <c r="EI37" i="11"/>
  <c r="EI44" i="11"/>
  <c r="BU109" i="11"/>
  <c r="EI41" i="11"/>
  <c r="EI107" i="11"/>
  <c r="BU99" i="11"/>
  <c r="EI65" i="11"/>
  <c r="EI55" i="11"/>
  <c r="EI47" i="11"/>
  <c r="AN39" i="11"/>
  <c r="DB39" i="11"/>
  <c r="AN33" i="11"/>
  <c r="BU33" i="11"/>
  <c r="BU27" i="11"/>
  <c r="EI106" i="11"/>
  <c r="AN104" i="11"/>
  <c r="BU104" i="11"/>
  <c r="BU102" i="11"/>
  <c r="AN98" i="11"/>
  <c r="EI96" i="11"/>
  <c r="EI94" i="11"/>
  <c r="AN92" i="11"/>
  <c r="EI90" i="11"/>
  <c r="AN86" i="11"/>
  <c r="EI84" i="11"/>
  <c r="BU82" i="11"/>
  <c r="AN80" i="11"/>
  <c r="BU80" i="11"/>
  <c r="AN78" i="11"/>
  <c r="BU78" i="11"/>
  <c r="BU76" i="11"/>
  <c r="EI72" i="11"/>
  <c r="EI70" i="11"/>
  <c r="DB68" i="11"/>
  <c r="AN66" i="11"/>
  <c r="EI66" i="11"/>
  <c r="EI60" i="11"/>
  <c r="BU58" i="11"/>
  <c r="DB56" i="11"/>
  <c r="AN54" i="11"/>
  <c r="BU54" i="11"/>
  <c r="DB50" i="11"/>
  <c r="AN48" i="11"/>
  <c r="DB48" i="11"/>
  <c r="BU46" i="11"/>
  <c r="DB42" i="11"/>
  <c r="DB40" i="11"/>
  <c r="AN38" i="11"/>
  <c r="BU38" i="11"/>
  <c r="BU36" i="11"/>
  <c r="AN34" i="11"/>
  <c r="EI34" i="11"/>
  <c r="AN32" i="11"/>
  <c r="BU32" i="11"/>
  <c r="AN30" i="11"/>
  <c r="BU30" i="11"/>
  <c r="AN26" i="11"/>
  <c r="EI26" i="11"/>
  <c r="EI20" i="11"/>
  <c r="DB18" i="11"/>
  <c r="EI16" i="11"/>
  <c r="BU111" i="11"/>
  <c r="EI109" i="11"/>
  <c r="DB105" i="11"/>
  <c r="EI103" i="11"/>
  <c r="BU103" i="11"/>
  <c r="AN97" i="11"/>
  <c r="BU97" i="11"/>
  <c r="EI87" i="11"/>
  <c r="AN83" i="11"/>
  <c r="DB83" i="11"/>
  <c r="AN79" i="11"/>
  <c r="BU79" i="11"/>
  <c r="EI63" i="11"/>
  <c r="DB57" i="11"/>
  <c r="BU49" i="11"/>
  <c r="EI25" i="11"/>
  <c r="EI81" i="11"/>
  <c r="EI67" i="11"/>
  <c r="BU53" i="11"/>
  <c r="BU43" i="11"/>
  <c r="EI23" i="11"/>
  <c r="EI15" i="11"/>
  <c r="BU69" i="11"/>
  <c r="DB45" i="11"/>
  <c r="AN37" i="11"/>
  <c r="K74" i="3"/>
  <c r="AN99" i="11"/>
  <c r="EI39" i="11"/>
  <c r="DB33" i="11"/>
  <c r="DB27" i="11"/>
  <c r="EI19" i="11"/>
  <c r="DB104" i="11"/>
  <c r="AN100" i="11"/>
  <c r="EI98" i="11"/>
  <c r="DB94" i="11"/>
  <c r="EI92" i="11"/>
  <c r="BU90" i="11"/>
  <c r="AN88" i="11"/>
  <c r="BU88" i="11"/>
  <c r="BU86" i="11"/>
  <c r="DB82" i="11"/>
  <c r="DB80" i="11"/>
  <c r="EI78" i="11"/>
  <c r="AN76" i="11"/>
  <c r="AN74" i="11"/>
  <c r="EI74" i="11"/>
  <c r="DB70" i="11"/>
  <c r="BU68" i="11"/>
  <c r="BU66" i="11"/>
  <c r="AN64" i="11"/>
  <c r="AN62" i="11"/>
  <c r="BU62" i="11"/>
  <c r="DB58" i="11"/>
  <c r="EI56" i="11"/>
  <c r="EI54" i="11"/>
  <c r="AN52" i="11"/>
  <c r="BU52" i="11"/>
  <c r="EI48" i="11"/>
  <c r="AN46" i="11"/>
  <c r="EI46" i="11"/>
  <c r="EI40" i="11"/>
  <c r="EI38" i="11"/>
  <c r="AN36" i="11"/>
  <c r="DB36" i="11"/>
  <c r="BU34" i="11"/>
  <c r="DB32" i="11"/>
  <c r="EI30" i="11"/>
  <c r="DB28" i="11"/>
  <c r="BU26" i="11"/>
  <c r="BU24" i="11"/>
  <c r="DB103" i="11"/>
  <c r="DB97" i="11"/>
  <c r="BU93" i="11"/>
  <c r="AN87" i="11"/>
  <c r="BU83" i="11"/>
  <c r="DB79" i="11"/>
  <c r="AN75" i="11"/>
  <c r="AN71" i="11"/>
  <c r="EI57" i="11"/>
  <c r="AN49" i="11"/>
  <c r="DB49" i="11"/>
  <c r="BU41" i="11"/>
  <c r="AN31" i="11"/>
  <c r="BU31" i="11"/>
  <c r="EI73" i="11"/>
  <c r="BU67" i="11"/>
  <c r="EI59" i="11"/>
  <c r="DB53" i="11"/>
  <c r="AN43" i="11"/>
  <c r="DB43" i="11"/>
  <c r="DB35" i="11"/>
  <c r="EI101" i="11"/>
  <c r="EI95" i="11"/>
  <c r="EI91" i="11"/>
  <c r="EI85" i="11"/>
  <c r="EI77" i="11"/>
  <c r="DB69" i="11"/>
  <c r="AN61" i="11"/>
  <c r="BU61" i="11"/>
  <c r="EI45" i="11"/>
  <c r="DB37" i="11"/>
  <c r="DB29" i="11"/>
  <c r="CF13" i="11"/>
  <c r="AY13" i="11"/>
  <c r="DM13" i="11"/>
  <c r="BJ13" i="11"/>
  <c r="R13" i="11"/>
  <c r="DX13" i="11"/>
  <c r="AC13" i="11"/>
  <c r="CQ13" i="11"/>
  <c r="BU47" i="11"/>
  <c r="DB19" i="11"/>
  <c r="DB112" i="11"/>
  <c r="EI110" i="11"/>
  <c r="BU108" i="11"/>
  <c r="DB108" i="11"/>
  <c r="EI104" i="11"/>
  <c r="DB102" i="11"/>
  <c r="BU98" i="11"/>
  <c r="AN96" i="11"/>
  <c r="DB90" i="11"/>
  <c r="DB78" i="11"/>
  <c r="EI76" i="11"/>
  <c r="DB66" i="11"/>
  <c r="EI62" i="11"/>
  <c r="DB54" i="11"/>
  <c r="EI50" i="11"/>
  <c r="DB38" i="11"/>
  <c r="EI36" i="11"/>
  <c r="DB34" i="11"/>
  <c r="DB30" i="11"/>
  <c r="BU28" i="11"/>
  <c r="DB26" i="11"/>
  <c r="EI22" i="11"/>
  <c r="EI18" i="11"/>
  <c r="EI111" i="11"/>
  <c r="AN109" i="11"/>
  <c r="EI97" i="11"/>
  <c r="EI79" i="11"/>
  <c r="EI71" i="11"/>
  <c r="BU63" i="11"/>
  <c r="EI49" i="11"/>
  <c r="AN41" i="11"/>
  <c r="DB41" i="11"/>
  <c r="DB31" i="11"/>
  <c r="BU25" i="11"/>
  <c r="BU21" i="11"/>
  <c r="BU17" i="11"/>
  <c r="AN89" i="11"/>
  <c r="BU89" i="11"/>
  <c r="AN81" i="11"/>
  <c r="EI43" i="11"/>
  <c r="AN35" i="11"/>
  <c r="EI35" i="11"/>
  <c r="BU113" i="11"/>
  <c r="AN95" i="11"/>
  <c r="AN91" i="11"/>
  <c r="DB61" i="11"/>
  <c r="AN51" i="11"/>
  <c r="EI51" i="11"/>
  <c r="EI29" i="11"/>
  <c r="AN54" i="6"/>
  <c r="AN68" i="5"/>
  <c r="AN44" i="6"/>
  <c r="AN40" i="6"/>
  <c r="AN78" i="6"/>
  <c r="V15" i="4"/>
  <c r="C11" i="6"/>
  <c r="E11" i="6"/>
  <c r="AN49" i="5"/>
  <c r="AN61" i="5"/>
  <c r="AN59" i="5"/>
  <c r="AN42" i="5"/>
  <c r="AN44" i="5"/>
  <c r="AN63" i="5"/>
  <c r="AN102" i="5"/>
  <c r="AN96" i="5"/>
  <c r="AN104" i="5"/>
  <c r="AN42" i="6"/>
  <c r="AN66" i="6"/>
  <c r="AN55" i="5"/>
  <c r="AN109" i="6"/>
  <c r="AN49" i="6"/>
  <c r="AN52" i="5"/>
  <c r="AN92" i="6"/>
  <c r="AN110" i="5"/>
  <c r="AN39" i="6"/>
  <c r="AN66" i="5"/>
  <c r="AN69" i="6"/>
  <c r="AN85" i="6"/>
  <c r="AN59" i="6"/>
  <c r="AN102" i="6"/>
  <c r="AN74" i="5"/>
  <c r="AN76" i="5"/>
  <c r="AN47" i="5"/>
  <c r="AN61" i="6"/>
  <c r="AN64" i="5"/>
  <c r="AN95" i="6"/>
  <c r="AN70" i="5"/>
  <c r="AN105" i="6"/>
  <c r="AN80" i="5"/>
  <c r="AN78" i="5"/>
  <c r="AN95" i="5"/>
  <c r="AN87" i="5"/>
  <c r="AN64" i="6"/>
  <c r="AN92" i="5"/>
  <c r="AN38" i="5"/>
  <c r="AN77" i="6"/>
  <c r="AN56" i="6"/>
  <c r="AN74" i="6"/>
  <c r="AN80" i="6"/>
  <c r="AN73" i="6"/>
  <c r="AN99" i="5"/>
  <c r="AN112" i="5"/>
  <c r="AN84" i="5"/>
  <c r="AN79" i="6"/>
  <c r="AN91" i="5"/>
  <c r="AN91" i="6"/>
  <c r="AN60" i="6"/>
  <c r="AE113" i="4"/>
  <c r="AN46" i="5"/>
  <c r="AN98" i="6"/>
  <c r="AN98" i="5"/>
  <c r="AN72" i="5"/>
  <c r="AN58" i="5"/>
  <c r="AN62" i="6"/>
  <c r="AN103" i="5"/>
  <c r="AN100" i="5"/>
  <c r="AN51" i="5"/>
  <c r="AN84" i="6"/>
  <c r="AN110" i="6"/>
  <c r="AN65" i="6"/>
  <c r="AN50" i="5"/>
  <c r="AN51" i="6"/>
  <c r="AN69" i="5"/>
  <c r="AN68" i="6"/>
  <c r="AN58" i="6"/>
  <c r="AN67" i="5"/>
  <c r="AN104" i="6"/>
  <c r="AN99" i="6"/>
  <c r="AN88" i="6"/>
  <c r="AN108" i="5"/>
  <c r="AN43" i="5"/>
  <c r="K15" i="3"/>
  <c r="D74" i="3"/>
  <c r="E74" i="3" s="1"/>
  <c r="B107" i="1"/>
  <c r="C13" i="3"/>
  <c r="C23" i="3" s="1"/>
  <c r="AN101" i="5"/>
  <c r="AN82" i="5"/>
  <c r="AN94" i="6"/>
  <c r="AN75" i="5"/>
  <c r="AN81" i="6"/>
  <c r="AN62" i="5"/>
  <c r="AN106" i="6"/>
  <c r="AN70" i="6"/>
  <c r="AN63" i="6"/>
  <c r="AN88" i="5"/>
  <c r="AN48" i="5"/>
  <c r="AN113" i="6"/>
  <c r="AN90" i="5"/>
  <c r="AN86" i="5"/>
  <c r="AN41" i="5"/>
  <c r="AN106" i="5"/>
  <c r="AN83" i="6"/>
  <c r="AN38" i="6"/>
  <c r="AN108" i="6"/>
  <c r="AN53" i="5"/>
  <c r="AN67" i="6"/>
  <c r="AN41" i="6"/>
  <c r="AN101" i="6"/>
  <c r="AN89" i="5"/>
  <c r="BU13" i="6"/>
  <c r="AY13" i="6"/>
  <c r="AC13" i="6"/>
  <c r="R13" i="5"/>
  <c r="BJ13" i="6"/>
  <c r="R13" i="6"/>
  <c r="AC13" i="5"/>
  <c r="AN103" i="6"/>
  <c r="AN75" i="6"/>
  <c r="AN93" i="6"/>
  <c r="AN47" i="6"/>
  <c r="AN111" i="6"/>
  <c r="AN73" i="5"/>
  <c r="AN86" i="6"/>
  <c r="AN53" i="6"/>
  <c r="AN107" i="6"/>
  <c r="AN55" i="6"/>
  <c r="AN100" i="6"/>
  <c r="AN81" i="5"/>
  <c r="AN96" i="6"/>
  <c r="AN113" i="5"/>
  <c r="AN57" i="5"/>
  <c r="N15" i="4"/>
  <c r="K82" i="3" s="1"/>
  <c r="AN94" i="5"/>
  <c r="AN45" i="5"/>
  <c r="AN89" i="6"/>
  <c r="AN65" i="5"/>
  <c r="E11" i="5"/>
  <c r="T10" i="5"/>
  <c r="I10" i="5"/>
  <c r="D11" i="5"/>
  <c r="K73" i="3"/>
  <c r="D12" i="3"/>
  <c r="D13" i="3" s="1"/>
  <c r="D23" i="3" s="1"/>
  <c r="BA10" i="6"/>
  <c r="D11" i="6"/>
  <c r="AP10" i="6"/>
  <c r="T10" i="6"/>
  <c r="BL10" i="6"/>
  <c r="I10" i="6"/>
  <c r="AE33" i="4"/>
  <c r="AE112" i="4"/>
  <c r="AE57" i="4"/>
  <c r="AE46" i="4"/>
  <c r="AE83" i="4"/>
  <c r="AE86" i="4"/>
  <c r="AE35" i="4"/>
  <c r="AE38" i="4"/>
  <c r="AE78" i="4"/>
  <c r="AE72" i="4"/>
  <c r="AE87" i="4"/>
  <c r="AE88" i="4"/>
  <c r="AE103" i="4"/>
  <c r="AE99" i="4"/>
  <c r="AE102" i="4"/>
  <c r="AE65" i="4"/>
  <c r="C79" i="3"/>
  <c r="K34" i="3"/>
  <c r="J34" i="3"/>
  <c r="AE37" i="4"/>
  <c r="AE24" i="4"/>
  <c r="AE66" i="4"/>
  <c r="AE85" i="4"/>
  <c r="AE89" i="4"/>
  <c r="AE69" i="4"/>
  <c r="AE32" i="4"/>
  <c r="AE53" i="4"/>
  <c r="AE97" i="4"/>
  <c r="AE30" i="4"/>
  <c r="M32" i="3"/>
  <c r="M34" i="3" s="1"/>
  <c r="L34" i="3"/>
  <c r="AN13" i="6" l="1"/>
  <c r="B5" i="12" s="1"/>
  <c r="T15" i="4"/>
  <c r="C60" i="3" s="1"/>
  <c r="AE297" i="4"/>
  <c r="AE289" i="4"/>
  <c r="AE249" i="4"/>
  <c r="AE241" i="4"/>
  <c r="AE251" i="4"/>
  <c r="AE259" i="4"/>
  <c r="AE290" i="4"/>
  <c r="AE280" i="4"/>
  <c r="AE217" i="4"/>
  <c r="AE233" i="4"/>
  <c r="AE283" i="4"/>
  <c r="AE218" i="4"/>
  <c r="AE296" i="4"/>
  <c r="AE313" i="4"/>
  <c r="AE287" i="4"/>
  <c r="AE240" i="4"/>
  <c r="AE250" i="4"/>
  <c r="AE302" i="4"/>
  <c r="AE275" i="4"/>
  <c r="AE288" i="4"/>
  <c r="AE224" i="4"/>
  <c r="AE310" i="4"/>
  <c r="AE247" i="4"/>
  <c r="AE227" i="4"/>
  <c r="AE311" i="4"/>
  <c r="AE304" i="4"/>
  <c r="AE257" i="4"/>
  <c r="AE312" i="4"/>
  <c r="AE235" i="4"/>
  <c r="AE266" i="4"/>
  <c r="AE265" i="4"/>
  <c r="AE282" i="4"/>
  <c r="AE267" i="4"/>
  <c r="AE234" i="4"/>
  <c r="AE305" i="4"/>
  <c r="AE242" i="4"/>
  <c r="AE226" i="4"/>
  <c r="AE225" i="4"/>
  <c r="AE273" i="4"/>
  <c r="AE274" i="4"/>
  <c r="AE264" i="4"/>
  <c r="AE303" i="4"/>
  <c r="AE272" i="4"/>
  <c r="AE256" i="4"/>
  <c r="AE248" i="4"/>
  <c r="AE219" i="4"/>
  <c r="AE281" i="4"/>
  <c r="AE291" i="4"/>
  <c r="AE299" i="4"/>
  <c r="AE263" i="4"/>
  <c r="AE232" i="4"/>
  <c r="AE223" i="4"/>
  <c r="AE258" i="4"/>
  <c r="AE298" i="4"/>
  <c r="AE243" i="4"/>
  <c r="AE307" i="4"/>
  <c r="AE230" i="4"/>
  <c r="AE255" i="4"/>
  <c r="AE316" i="4"/>
  <c r="AE269" i="4"/>
  <c r="AE309" i="4"/>
  <c r="AE286" i="4"/>
  <c r="AE306" i="4"/>
  <c r="AE293" i="4"/>
  <c r="AE228" i="4"/>
  <c r="AE229" i="4"/>
  <c r="AE271" i="4"/>
  <c r="AE284" i="4"/>
  <c r="AE246" i="4"/>
  <c r="AE277" i="4"/>
  <c r="AE279" i="4"/>
  <c r="AE220" i="4"/>
  <c r="AE292" i="4"/>
  <c r="AE278" i="4"/>
  <c r="AE260" i="4"/>
  <c r="AE231" i="4"/>
  <c r="AE315" i="4"/>
  <c r="AE285" i="4"/>
  <c r="AE314" i="4"/>
  <c r="AE238" i="4"/>
  <c r="AE254" i="4"/>
  <c r="AE236" i="4"/>
  <c r="AE221" i="4"/>
  <c r="AE252" i="4"/>
  <c r="AE295" i="4"/>
  <c r="AE268" i="4"/>
  <c r="AE253" i="4"/>
  <c r="AE276" i="4"/>
  <c r="AE245" i="4"/>
  <c r="AE244" i="4"/>
  <c r="AE222" i="4"/>
  <c r="AE262" i="4"/>
  <c r="AE317" i="4"/>
  <c r="AE300" i="4"/>
  <c r="AE261" i="4"/>
  <c r="AE308" i="4"/>
  <c r="AE294" i="4"/>
  <c r="AE270" i="4"/>
  <c r="AE239" i="4"/>
  <c r="AE237" i="4"/>
  <c r="AE301" i="4"/>
  <c r="H15" i="4"/>
  <c r="AX15" i="4"/>
  <c r="K15" i="4"/>
  <c r="K83" i="3" s="1"/>
  <c r="AS15" i="4"/>
  <c r="L15" i="4"/>
  <c r="K84" i="3" s="1"/>
  <c r="Z15" i="4"/>
  <c r="C71" i="3" s="1"/>
  <c r="F74" i="3" s="1"/>
  <c r="P15" i="4"/>
  <c r="AE134" i="4"/>
  <c r="AE146" i="4"/>
  <c r="AE162" i="4"/>
  <c r="AE122" i="4"/>
  <c r="AE138" i="4"/>
  <c r="AE154" i="4"/>
  <c r="AE170" i="4"/>
  <c r="AE130" i="4"/>
  <c r="AE178" i="4"/>
  <c r="AE190" i="4"/>
  <c r="AE206" i="4"/>
  <c r="AE210" i="4"/>
  <c r="AE186" i="4"/>
  <c r="AE202" i="4"/>
  <c r="AE187" i="4"/>
  <c r="AE198" i="4"/>
  <c r="AE155" i="4"/>
  <c r="AE166" i="4"/>
  <c r="AE174" i="4"/>
  <c r="AE200" i="4"/>
  <c r="AE158" i="4"/>
  <c r="AE212" i="4"/>
  <c r="AE195" i="4"/>
  <c r="AE150" i="4"/>
  <c r="AE141" i="4"/>
  <c r="AE169" i="4"/>
  <c r="AE137" i="4"/>
  <c r="AE157" i="4"/>
  <c r="AE119" i="4"/>
  <c r="AE165" i="4"/>
  <c r="AE144" i="4"/>
  <c r="AE127" i="4"/>
  <c r="AE120" i="4"/>
  <c r="AE129" i="4"/>
  <c r="AE209" i="4"/>
  <c r="AE179" i="4"/>
  <c r="AE171" i="4"/>
  <c r="AE163" i="4"/>
  <c r="AE149" i="4"/>
  <c r="AE214" i="4"/>
  <c r="AE213" i="4"/>
  <c r="AE142" i="4"/>
  <c r="AE193" i="4"/>
  <c r="AE147" i="4"/>
  <c r="AE216" i="4"/>
  <c r="AE199" i="4"/>
  <c r="AE208" i="4"/>
  <c r="AE211" i="4"/>
  <c r="AE185" i="4"/>
  <c r="AE126" i="4"/>
  <c r="AE135" i="4"/>
  <c r="AE151" i="4"/>
  <c r="AE181" i="4"/>
  <c r="AE160" i="4"/>
  <c r="AE143" i="4"/>
  <c r="AE117" i="4"/>
  <c r="AE177" i="4"/>
  <c r="AE145" i="4"/>
  <c r="AE124" i="4"/>
  <c r="AE197" i="4"/>
  <c r="AE192" i="4"/>
  <c r="AE152" i="4"/>
  <c r="AE167" i="4"/>
  <c r="AE125" i="4"/>
  <c r="AE128" i="4"/>
  <c r="AE161" i="4"/>
  <c r="AE203" i="4"/>
  <c r="AE207" i="4"/>
  <c r="AE131" i="4"/>
  <c r="AE118" i="4"/>
  <c r="AE215" i="4"/>
  <c r="AE189" i="4"/>
  <c r="AE191" i="4"/>
  <c r="AE201" i="4"/>
  <c r="AE182" i="4"/>
  <c r="AE173" i="4"/>
  <c r="AE153" i="4"/>
  <c r="AE121" i="4"/>
  <c r="AE136" i="4"/>
  <c r="AE176" i="4"/>
  <c r="AE159" i="4"/>
  <c r="AE133" i="4"/>
  <c r="AE183" i="4"/>
  <c r="AE140" i="4"/>
  <c r="AE123" i="4"/>
  <c r="AE194" i="4"/>
  <c r="AE205" i="4"/>
  <c r="AE196" i="4"/>
  <c r="AE175" i="4"/>
  <c r="AE168" i="4"/>
  <c r="AE139" i="4"/>
  <c r="AE180" i="4"/>
  <c r="AE132" i="4"/>
  <c r="AE204" i="4"/>
  <c r="AE172" i="4"/>
  <c r="AE164" i="4"/>
  <c r="AE156" i="4"/>
  <c r="AE184" i="4"/>
  <c r="AE148" i="4"/>
  <c r="AE188" i="4"/>
  <c r="AE18" i="4"/>
  <c r="D77" i="3"/>
  <c r="D84" i="3" s="1"/>
  <c r="E84" i="3" s="1"/>
  <c r="D25" i="3"/>
  <c r="C27" i="3" s="1"/>
  <c r="E73" i="3"/>
  <c r="B106" i="1"/>
  <c r="B80" i="2"/>
  <c r="M15" i="4"/>
  <c r="AE19" i="4"/>
  <c r="AE82" i="4"/>
  <c r="AE73" i="4"/>
  <c r="AE45" i="4"/>
  <c r="AE21" i="4"/>
  <c r="AE80" i="4"/>
  <c r="AE70" i="4"/>
  <c r="AE22" i="4"/>
  <c r="AE106" i="4"/>
  <c r="AE59" i="4"/>
  <c r="AE111" i="4"/>
  <c r="AE67" i="4"/>
  <c r="S15" i="4"/>
  <c r="C53" i="3" s="1"/>
  <c r="O15" i="4"/>
  <c r="K85" i="3" s="1"/>
  <c r="AE43" i="4"/>
  <c r="AE20" i="4"/>
  <c r="AE36" i="4"/>
  <c r="AE48" i="4"/>
  <c r="AE98" i="4"/>
  <c r="AE75" i="4"/>
  <c r="AE71" i="4"/>
  <c r="AE95" i="4"/>
  <c r="AE92" i="4"/>
  <c r="AE25" i="4"/>
  <c r="AE64" i="4"/>
  <c r="AE29" i="4"/>
  <c r="R15" i="4"/>
  <c r="C49" i="3" s="1"/>
  <c r="AE77" i="4"/>
  <c r="AE26" i="4"/>
  <c r="AE49" i="4"/>
  <c r="AE114" i="4"/>
  <c r="AE52" i="4"/>
  <c r="AE40" i="4"/>
  <c r="AE101" i="4"/>
  <c r="AE28" i="4"/>
  <c r="AE81" i="4"/>
  <c r="AE31" i="4"/>
  <c r="AE74" i="4"/>
  <c r="AE108" i="4"/>
  <c r="AE41" i="4"/>
  <c r="AE90" i="4"/>
  <c r="AE61" i="4"/>
  <c r="AE91" i="4"/>
  <c r="AE96" i="4"/>
  <c r="AE68" i="4"/>
  <c r="AE104" i="4"/>
  <c r="AE110" i="4"/>
  <c r="AE84" i="4"/>
  <c r="AE60" i="4"/>
  <c r="AE34" i="4"/>
  <c r="AE109" i="4"/>
  <c r="AE47" i="4"/>
  <c r="AE27" i="4"/>
  <c r="AE51" i="4"/>
  <c r="AE55" i="4"/>
  <c r="AE44" i="4"/>
  <c r="AE105" i="4"/>
  <c r="AE39" i="4"/>
  <c r="AE93" i="4"/>
  <c r="AE56" i="4"/>
  <c r="AE62" i="4"/>
  <c r="AE42" i="4"/>
  <c r="AE23" i="4"/>
  <c r="AE94" i="4"/>
  <c r="AE54" i="4"/>
  <c r="AE63" i="4"/>
  <c r="AE115" i="4"/>
  <c r="AE100" i="4"/>
  <c r="AE58" i="4"/>
  <c r="AE76" i="4"/>
  <c r="AE79" i="4"/>
  <c r="AE116" i="4"/>
  <c r="AE107" i="4"/>
  <c r="AE50" i="4"/>
  <c r="C80" i="3"/>
  <c r="C62" i="3" l="1"/>
  <c r="J30" i="3"/>
  <c r="J33" i="3" s="1"/>
  <c r="D78" i="3"/>
  <c r="E78" i="3" s="1"/>
  <c r="F78" i="3" s="1"/>
  <c r="K89" i="3"/>
  <c r="K71" i="3"/>
  <c r="L30" i="3"/>
  <c r="L33" i="3" s="1"/>
  <c r="E77" i="3"/>
  <c r="F77" i="3" s="1"/>
  <c r="N30" i="3"/>
  <c r="K30" i="3"/>
  <c r="K33" i="3" s="1"/>
  <c r="M30" i="3"/>
  <c r="M33" i="3" s="1"/>
  <c r="B105" i="1"/>
  <c r="B79" i="2"/>
  <c r="C93" i="3"/>
  <c r="C94" i="3"/>
  <c r="K88" i="3"/>
  <c r="F73" i="3"/>
  <c r="K87" i="3"/>
  <c r="F97" i="3"/>
  <c r="C92" i="3"/>
  <c r="C95" i="3" s="1"/>
  <c r="N33" i="3"/>
  <c r="C86" i="3"/>
  <c r="D79" i="3" l="1"/>
  <c r="E79" i="3" s="1"/>
  <c r="F79" i="3" s="1"/>
  <c r="C29" i="3"/>
  <c r="C33" i="3" s="1"/>
  <c r="C87" i="3"/>
  <c r="C88" i="3" s="1"/>
  <c r="C89" i="3" s="1"/>
  <c r="C90" i="3" s="1"/>
  <c r="C99" i="3" s="1"/>
  <c r="D81" i="3"/>
  <c r="E81" i="3" s="1"/>
  <c r="F81" i="3" s="1"/>
  <c r="D82" i="3"/>
  <c r="E82" i="3" s="1"/>
  <c r="F82" i="3" s="1"/>
  <c r="B104" i="1"/>
  <c r="B78" i="2"/>
  <c r="D80" i="3" l="1"/>
  <c r="E80" i="3" s="1"/>
  <c r="F80" i="3" s="1"/>
  <c r="K79" i="3"/>
  <c r="B103" i="1"/>
  <c r="B77" i="2"/>
  <c r="F84" i="3"/>
  <c r="D86" i="3"/>
  <c r="D83" i="3" l="1"/>
  <c r="E83" i="3" s="1"/>
  <c r="F83" i="3" s="1"/>
  <c r="C34" i="3"/>
  <c r="C36" i="3" s="1"/>
  <c r="C42" i="3" s="1"/>
  <c r="K55" i="3" s="1"/>
  <c r="K57" i="3" s="1"/>
  <c r="B102" i="1"/>
  <c r="B76" i="2"/>
  <c r="E86" i="3"/>
  <c r="F86" i="3" s="1"/>
  <c r="D87" i="3"/>
  <c r="C40" i="3" l="1"/>
  <c r="C64" i="3" s="1"/>
  <c r="D53" i="3" s="1"/>
  <c r="C11" i="4"/>
  <c r="B101" i="1"/>
  <c r="B75" i="2"/>
  <c r="E87" i="3"/>
  <c r="F87" i="3" s="1"/>
  <c r="D88" i="3"/>
  <c r="Q199" i="4" l="1"/>
  <c r="AA199" i="4" s="1"/>
  <c r="Q314" i="4"/>
  <c r="AA314" i="4" s="1"/>
  <c r="AC314" i="4" s="1"/>
  <c r="Q306" i="4"/>
  <c r="AA306" i="4" s="1"/>
  <c r="AC306" i="4" s="1"/>
  <c r="Q315" i="4"/>
  <c r="AA315" i="4" s="1"/>
  <c r="AC315" i="4" s="1"/>
  <c r="Q307" i="4"/>
  <c r="AA307" i="4" s="1"/>
  <c r="AC307" i="4" s="1"/>
  <c r="Q316" i="4"/>
  <c r="AA316" i="4" s="1"/>
  <c r="AC316" i="4" s="1"/>
  <c r="Q308" i="4"/>
  <c r="AA308" i="4" s="1"/>
  <c r="AC308" i="4" s="1"/>
  <c r="Q300" i="4"/>
  <c r="AA300" i="4" s="1"/>
  <c r="AC300" i="4" s="1"/>
  <c r="Q317" i="4"/>
  <c r="AA317" i="4" s="1"/>
  <c r="AC317" i="4" s="1"/>
  <c r="Q310" i="4"/>
  <c r="AA310" i="4" s="1"/>
  <c r="AC310" i="4" s="1"/>
  <c r="Q313" i="4"/>
  <c r="AA313" i="4" s="1"/>
  <c r="AC313" i="4" s="1"/>
  <c r="Q305" i="4"/>
  <c r="AA305" i="4" s="1"/>
  <c r="AC305" i="4" s="1"/>
  <c r="Q312" i="4"/>
  <c r="AA312" i="4" s="1"/>
  <c r="AC312" i="4" s="1"/>
  <c r="Q299" i="4"/>
  <c r="AA299" i="4" s="1"/>
  <c r="AC299" i="4" s="1"/>
  <c r="Q291" i="4"/>
  <c r="AA291" i="4" s="1"/>
  <c r="AC291" i="4" s="1"/>
  <c r="Q283" i="4"/>
  <c r="AA283" i="4" s="1"/>
  <c r="AC283" i="4" s="1"/>
  <c r="Q275" i="4"/>
  <c r="AA275" i="4" s="1"/>
  <c r="AC275" i="4" s="1"/>
  <c r="Q267" i="4"/>
  <c r="AA267" i="4" s="1"/>
  <c r="AC267" i="4" s="1"/>
  <c r="Q259" i="4"/>
  <c r="AA259" i="4" s="1"/>
  <c r="AC259" i="4" s="1"/>
  <c r="Q251" i="4"/>
  <c r="AA251" i="4" s="1"/>
  <c r="AC251" i="4" s="1"/>
  <c r="Q243" i="4"/>
  <c r="AA243" i="4" s="1"/>
  <c r="AC243" i="4" s="1"/>
  <c r="Q235" i="4"/>
  <c r="AA235" i="4" s="1"/>
  <c r="AC235" i="4" s="1"/>
  <c r="Q227" i="4"/>
  <c r="AA227" i="4" s="1"/>
  <c r="AC227" i="4" s="1"/>
  <c r="Q219" i="4"/>
  <c r="AA219" i="4" s="1"/>
  <c r="AC219" i="4" s="1"/>
  <c r="Q271" i="4"/>
  <c r="AA271" i="4" s="1"/>
  <c r="AC271" i="4" s="1"/>
  <c r="Q239" i="4"/>
  <c r="AA239" i="4" s="1"/>
  <c r="AC239" i="4" s="1"/>
  <c r="Q223" i="4"/>
  <c r="AA223" i="4" s="1"/>
  <c r="AC223" i="4" s="1"/>
  <c r="Q274" i="4"/>
  <c r="AA274" i="4" s="1"/>
  <c r="AC274" i="4" s="1"/>
  <c r="Q304" i="4"/>
  <c r="AA304" i="4" s="1"/>
  <c r="AC304" i="4" s="1"/>
  <c r="Q292" i="4"/>
  <c r="AA292" i="4" s="1"/>
  <c r="AC292" i="4" s="1"/>
  <c r="Q284" i="4"/>
  <c r="AA284" i="4" s="1"/>
  <c r="AC284" i="4" s="1"/>
  <c r="Q276" i="4"/>
  <c r="AA276" i="4" s="1"/>
  <c r="AC276" i="4" s="1"/>
  <c r="Q268" i="4"/>
  <c r="AA268" i="4" s="1"/>
  <c r="AC268" i="4" s="1"/>
  <c r="Q260" i="4"/>
  <c r="AA260" i="4" s="1"/>
  <c r="AC260" i="4" s="1"/>
  <c r="Q252" i="4"/>
  <c r="AA252" i="4" s="1"/>
  <c r="AC252" i="4" s="1"/>
  <c r="Q244" i="4"/>
  <c r="AA244" i="4" s="1"/>
  <c r="AC244" i="4" s="1"/>
  <c r="Q236" i="4"/>
  <c r="AA236" i="4" s="1"/>
  <c r="AC236" i="4" s="1"/>
  <c r="Q228" i="4"/>
  <c r="AA228" i="4" s="1"/>
  <c r="AC228" i="4" s="1"/>
  <c r="Q220" i="4"/>
  <c r="AA220" i="4" s="1"/>
  <c r="AC220" i="4" s="1"/>
  <c r="Q221" i="4"/>
  <c r="AA221" i="4" s="1"/>
  <c r="AC221" i="4" s="1"/>
  <c r="Q295" i="4"/>
  <c r="AA295" i="4" s="1"/>
  <c r="AC295" i="4" s="1"/>
  <c r="Q287" i="4"/>
  <c r="AA287" i="4" s="1"/>
  <c r="AC287" i="4" s="1"/>
  <c r="Q279" i="4"/>
  <c r="AA279" i="4" s="1"/>
  <c r="AC279" i="4" s="1"/>
  <c r="Q231" i="4"/>
  <c r="AA231" i="4" s="1"/>
  <c r="AC231" i="4" s="1"/>
  <c r="Q242" i="4"/>
  <c r="AA242" i="4" s="1"/>
  <c r="AC242" i="4" s="1"/>
  <c r="Q218" i="4"/>
  <c r="AA218" i="4" s="1"/>
  <c r="AC218" i="4" s="1"/>
  <c r="Q302" i="4"/>
  <c r="AA302" i="4" s="1"/>
  <c r="AC302" i="4" s="1"/>
  <c r="Q293" i="4"/>
  <c r="AA293" i="4" s="1"/>
  <c r="AC293" i="4" s="1"/>
  <c r="Q285" i="4"/>
  <c r="AA285" i="4" s="1"/>
  <c r="AC285" i="4" s="1"/>
  <c r="Q277" i="4"/>
  <c r="AA277" i="4" s="1"/>
  <c r="AC277" i="4" s="1"/>
  <c r="Q269" i="4"/>
  <c r="AA269" i="4" s="1"/>
  <c r="AC269" i="4" s="1"/>
  <c r="Q261" i="4"/>
  <c r="AA261" i="4" s="1"/>
  <c r="AC261" i="4" s="1"/>
  <c r="Q253" i="4"/>
  <c r="AA253" i="4" s="1"/>
  <c r="AC253" i="4" s="1"/>
  <c r="Q245" i="4"/>
  <c r="AA245" i="4" s="1"/>
  <c r="AC245" i="4" s="1"/>
  <c r="Q237" i="4"/>
  <c r="AA237" i="4" s="1"/>
  <c r="AC237" i="4" s="1"/>
  <c r="Q229" i="4"/>
  <c r="AA229" i="4" s="1"/>
  <c r="AC229" i="4" s="1"/>
  <c r="Q309" i="4"/>
  <c r="AA309" i="4" s="1"/>
  <c r="AC309" i="4" s="1"/>
  <c r="Q294" i="4"/>
  <c r="AA294" i="4" s="1"/>
  <c r="AC294" i="4" s="1"/>
  <c r="Q286" i="4"/>
  <c r="AA286" i="4" s="1"/>
  <c r="AC286" i="4" s="1"/>
  <c r="Q278" i="4"/>
  <c r="AA278" i="4" s="1"/>
  <c r="AC278" i="4" s="1"/>
  <c r="Q270" i="4"/>
  <c r="AA270" i="4" s="1"/>
  <c r="AC270" i="4" s="1"/>
  <c r="Q262" i="4"/>
  <c r="AA262" i="4" s="1"/>
  <c r="AC262" i="4" s="1"/>
  <c r="Q254" i="4"/>
  <c r="AA254" i="4" s="1"/>
  <c r="AC254" i="4" s="1"/>
  <c r="Q246" i="4"/>
  <c r="AA246" i="4" s="1"/>
  <c r="AC246" i="4" s="1"/>
  <c r="Q238" i="4"/>
  <c r="AA238" i="4" s="1"/>
  <c r="AC238" i="4" s="1"/>
  <c r="Q230" i="4"/>
  <c r="AA230" i="4" s="1"/>
  <c r="AC230" i="4" s="1"/>
  <c r="Q222" i="4"/>
  <c r="AA222" i="4" s="1"/>
  <c r="AC222" i="4" s="1"/>
  <c r="Q263" i="4"/>
  <c r="AA263" i="4" s="1"/>
  <c r="AC263" i="4" s="1"/>
  <c r="Q255" i="4"/>
  <c r="AA255" i="4" s="1"/>
  <c r="AC255" i="4" s="1"/>
  <c r="Q247" i="4"/>
  <c r="AA247" i="4" s="1"/>
  <c r="AC247" i="4" s="1"/>
  <c r="Q298" i="4"/>
  <c r="AA298" i="4" s="1"/>
  <c r="AC298" i="4" s="1"/>
  <c r="Q258" i="4"/>
  <c r="AA258" i="4" s="1"/>
  <c r="AC258" i="4" s="1"/>
  <c r="Q311" i="4"/>
  <c r="AA311" i="4" s="1"/>
  <c r="AC311" i="4" s="1"/>
  <c r="Q301" i="4"/>
  <c r="AA301" i="4" s="1"/>
  <c r="AC301" i="4" s="1"/>
  <c r="Q296" i="4"/>
  <c r="AA296" i="4" s="1"/>
  <c r="AC296" i="4" s="1"/>
  <c r="Q288" i="4"/>
  <c r="AA288" i="4" s="1"/>
  <c r="AC288" i="4" s="1"/>
  <c r="Q280" i="4"/>
  <c r="AA280" i="4" s="1"/>
  <c r="AC280" i="4" s="1"/>
  <c r="Q272" i="4"/>
  <c r="AA272" i="4" s="1"/>
  <c r="AC272" i="4" s="1"/>
  <c r="Q264" i="4"/>
  <c r="AA264" i="4" s="1"/>
  <c r="AC264" i="4" s="1"/>
  <c r="Q256" i="4"/>
  <c r="AA256" i="4" s="1"/>
  <c r="AC256" i="4" s="1"/>
  <c r="Q248" i="4"/>
  <c r="AA248" i="4" s="1"/>
  <c r="AC248" i="4" s="1"/>
  <c r="Q240" i="4"/>
  <c r="AA240" i="4" s="1"/>
  <c r="AC240" i="4" s="1"/>
  <c r="Q232" i="4"/>
  <c r="AA232" i="4" s="1"/>
  <c r="AC232" i="4" s="1"/>
  <c r="Q224" i="4"/>
  <c r="AA224" i="4" s="1"/>
  <c r="AC224" i="4" s="1"/>
  <c r="Q297" i="4"/>
  <c r="AA297" i="4" s="1"/>
  <c r="AC297" i="4" s="1"/>
  <c r="Q273" i="4"/>
  <c r="AA273" i="4" s="1"/>
  <c r="AC273" i="4" s="1"/>
  <c r="Q265" i="4"/>
  <c r="AA265" i="4" s="1"/>
  <c r="AC265" i="4" s="1"/>
  <c r="Q241" i="4"/>
  <c r="AA241" i="4" s="1"/>
  <c r="AC241" i="4" s="1"/>
  <c r="Q250" i="4"/>
  <c r="AA250" i="4" s="1"/>
  <c r="AC250" i="4" s="1"/>
  <c r="Q234" i="4"/>
  <c r="AA234" i="4" s="1"/>
  <c r="AC234" i="4" s="1"/>
  <c r="Q303" i="4"/>
  <c r="AA303" i="4" s="1"/>
  <c r="AC303" i="4" s="1"/>
  <c r="Q289" i="4"/>
  <c r="AA289" i="4" s="1"/>
  <c r="AC289" i="4" s="1"/>
  <c r="Q281" i="4"/>
  <c r="AA281" i="4" s="1"/>
  <c r="AC281" i="4" s="1"/>
  <c r="Q257" i="4"/>
  <c r="AA257" i="4" s="1"/>
  <c r="AC257" i="4" s="1"/>
  <c r="Q249" i="4"/>
  <c r="AA249" i="4" s="1"/>
  <c r="AC249" i="4" s="1"/>
  <c r="Q233" i="4"/>
  <c r="AA233" i="4" s="1"/>
  <c r="AC233" i="4" s="1"/>
  <c r="Q225" i="4"/>
  <c r="AA225" i="4" s="1"/>
  <c r="AC225" i="4" s="1"/>
  <c r="Q217" i="4"/>
  <c r="AA217" i="4" s="1"/>
  <c r="AC217" i="4" s="1"/>
  <c r="Q290" i="4"/>
  <c r="AA290" i="4" s="1"/>
  <c r="AC290" i="4" s="1"/>
  <c r="Q282" i="4"/>
  <c r="AA282" i="4" s="1"/>
  <c r="AC282" i="4" s="1"/>
  <c r="Q266" i="4"/>
  <c r="AA266" i="4" s="1"/>
  <c r="AC266" i="4" s="1"/>
  <c r="Q226" i="4"/>
  <c r="AA226" i="4" s="1"/>
  <c r="AC226" i="4" s="1"/>
  <c r="Q203" i="4"/>
  <c r="AA203" i="4" s="1"/>
  <c r="Q118" i="4"/>
  <c r="AA118" i="4" s="1"/>
  <c r="Q21" i="4"/>
  <c r="AA21" i="4" s="1"/>
  <c r="Q56" i="4"/>
  <c r="AA56" i="4" s="1"/>
  <c r="AC56" i="4" s="1"/>
  <c r="Q25" i="4"/>
  <c r="AA25" i="4" s="1"/>
  <c r="D51" i="3"/>
  <c r="Q24" i="4"/>
  <c r="AA24" i="4" s="1"/>
  <c r="D57" i="3"/>
  <c r="Q180" i="4"/>
  <c r="AA180" i="4" s="1"/>
  <c r="Q144" i="4"/>
  <c r="AA144" i="4" s="1"/>
  <c r="Q154" i="4"/>
  <c r="AA154" i="4" s="1"/>
  <c r="AC154" i="4" s="1"/>
  <c r="Q176" i="4"/>
  <c r="AA176" i="4" s="1"/>
  <c r="AC176" i="4" s="1"/>
  <c r="Q209" i="4"/>
  <c r="AA209" i="4" s="1"/>
  <c r="D58" i="3"/>
  <c r="D55" i="3"/>
  <c r="D49" i="3"/>
  <c r="D60" i="3"/>
  <c r="D50" i="3"/>
  <c r="D62" i="3"/>
  <c r="D54" i="3"/>
  <c r="Q138" i="4"/>
  <c r="AA138" i="4" s="1"/>
  <c r="AC138" i="4" s="1"/>
  <c r="Q141" i="4"/>
  <c r="AA141" i="4" s="1"/>
  <c r="AC141" i="4" s="1"/>
  <c r="D52" i="3"/>
  <c r="Q159" i="4"/>
  <c r="AA159" i="4" s="1"/>
  <c r="AC159" i="4" s="1"/>
  <c r="Q66" i="4"/>
  <c r="AA66" i="4" s="1"/>
  <c r="V63" i="5" s="1"/>
  <c r="AG63" i="5" s="1"/>
  <c r="D56" i="3"/>
  <c r="Q212" i="4"/>
  <c r="AA212" i="4" s="1"/>
  <c r="Q124" i="4"/>
  <c r="AA124" i="4" s="1"/>
  <c r="BH121" i="11" s="1"/>
  <c r="BS121" i="11" s="1"/>
  <c r="Q195" i="4"/>
  <c r="AA195" i="4" s="1"/>
  <c r="AC195" i="4" s="1"/>
  <c r="Q115" i="4"/>
  <c r="AA115" i="4" s="1"/>
  <c r="AC115" i="4" s="1"/>
  <c r="Q65" i="4"/>
  <c r="AA65" i="4" s="1"/>
  <c r="Q198" i="4"/>
  <c r="AA198" i="4" s="1"/>
  <c r="AC198" i="4" s="1"/>
  <c r="Q103" i="4"/>
  <c r="AA103" i="4" s="1"/>
  <c r="BN100" i="6" s="1"/>
  <c r="Q140" i="4"/>
  <c r="AA140" i="4" s="1"/>
  <c r="Q166" i="4"/>
  <c r="AA166" i="4" s="1"/>
  <c r="Q83" i="4"/>
  <c r="AA83" i="4" s="1"/>
  <c r="DW80" i="11" s="1"/>
  <c r="EH80" i="11" s="1"/>
  <c r="Q32" i="4"/>
  <c r="AA32" i="4" s="1"/>
  <c r="AC32" i="4" s="1"/>
  <c r="Q125" i="4"/>
  <c r="AA125" i="4" s="1"/>
  <c r="V122" i="11" s="1"/>
  <c r="AG122" i="11" s="1"/>
  <c r="Q189" i="4"/>
  <c r="AA189" i="4" s="1"/>
  <c r="V186" i="11" s="1"/>
  <c r="AG186" i="11" s="1"/>
  <c r="Q89" i="4"/>
  <c r="AA89" i="4" s="1"/>
  <c r="AC89" i="4" s="1"/>
  <c r="Q87" i="4"/>
  <c r="AA87" i="4" s="1"/>
  <c r="U84" i="5" s="1"/>
  <c r="AF84" i="5" s="1"/>
  <c r="Q133" i="4"/>
  <c r="AA133" i="4" s="1"/>
  <c r="Q174" i="4"/>
  <c r="AA174" i="4" s="1"/>
  <c r="Q86" i="4"/>
  <c r="AA86" i="4" s="1"/>
  <c r="AC86" i="4" s="1"/>
  <c r="Q98" i="4"/>
  <c r="AA98" i="4" s="1"/>
  <c r="AC98" i="4" s="1"/>
  <c r="Q161" i="4"/>
  <c r="AA161" i="4" s="1"/>
  <c r="AC161" i="4" s="1"/>
  <c r="Q205" i="4"/>
  <c r="AA205" i="4" s="1"/>
  <c r="Q57" i="4"/>
  <c r="AA57" i="4" s="1"/>
  <c r="AC57" i="4" s="1"/>
  <c r="Q23" i="4"/>
  <c r="AA23" i="4" s="1"/>
  <c r="T20" i="5" s="1"/>
  <c r="AE20" i="5" s="1"/>
  <c r="Q132" i="4"/>
  <c r="AA132" i="4" s="1"/>
  <c r="Q191" i="4"/>
  <c r="AA191" i="4" s="1"/>
  <c r="AC191" i="4" s="1"/>
  <c r="Q46" i="4"/>
  <c r="AA46" i="4" s="1"/>
  <c r="CN43" i="11" s="1"/>
  <c r="CY43" i="11" s="1"/>
  <c r="Q142" i="4"/>
  <c r="AA142" i="4" s="1"/>
  <c r="AC142" i="4" s="1"/>
  <c r="Q128" i="4"/>
  <c r="AA128" i="4" s="1"/>
  <c r="DV125" i="11" s="1"/>
  <c r="EG125" i="11" s="1"/>
  <c r="Q150" i="4"/>
  <c r="AA150" i="4" s="1"/>
  <c r="Q41" i="4"/>
  <c r="AA41" i="4" s="1"/>
  <c r="Q90" i="4"/>
  <c r="AA90" i="4" s="1"/>
  <c r="T87" i="5" s="1"/>
  <c r="AE87" i="5" s="1"/>
  <c r="Q164" i="4"/>
  <c r="AA164" i="4" s="1"/>
  <c r="Q182" i="4"/>
  <c r="AA182" i="4" s="1"/>
  <c r="CI179" i="11" s="1"/>
  <c r="CT179" i="11" s="1"/>
  <c r="Q136" i="4"/>
  <c r="AA136" i="4" s="1"/>
  <c r="AC136" i="4" s="1"/>
  <c r="Q78" i="4"/>
  <c r="AA78" i="4" s="1"/>
  <c r="AC78" i="4" s="1"/>
  <c r="Q214" i="4"/>
  <c r="AA214" i="4" s="1"/>
  <c r="CL211" i="11" s="1"/>
  <c r="CW211" i="11" s="1"/>
  <c r="Q168" i="4"/>
  <c r="AA168" i="4" s="1"/>
  <c r="Q160" i="4"/>
  <c r="AA160" i="4" s="1"/>
  <c r="Q187" i="4"/>
  <c r="AA187" i="4" s="1"/>
  <c r="Q108" i="4"/>
  <c r="AA108" i="4" s="1"/>
  <c r="Q62" i="4"/>
  <c r="AA62" i="4" s="1"/>
  <c r="Q131" i="4"/>
  <c r="AA131" i="4" s="1"/>
  <c r="AB128" i="5" s="1"/>
  <c r="AM128" i="5" s="1"/>
  <c r="Q53" i="4"/>
  <c r="AA53" i="4" s="1"/>
  <c r="AC53" i="4" s="1"/>
  <c r="Q170" i="4"/>
  <c r="AA170" i="4" s="1"/>
  <c r="AC170" i="4" s="1"/>
  <c r="BH196" i="11"/>
  <c r="BS196" i="11" s="1"/>
  <c r="U196" i="11"/>
  <c r="AF196" i="11" s="1"/>
  <c r="DT196" i="11"/>
  <c r="EE196" i="11" s="1"/>
  <c r="BB196" i="11"/>
  <c r="BM196" i="11" s="1"/>
  <c r="W196" i="11"/>
  <c r="AH196" i="11" s="1"/>
  <c r="BE196" i="11"/>
  <c r="BP196" i="11" s="1"/>
  <c r="Y196" i="11"/>
  <c r="AJ196" i="11" s="1"/>
  <c r="CJ196" i="11"/>
  <c r="CU196" i="11" s="1"/>
  <c r="T196" i="11"/>
  <c r="AE196" i="11" s="1"/>
  <c r="CI196" i="11"/>
  <c r="CT196" i="11" s="1"/>
  <c r="CH196" i="11"/>
  <c r="CS196" i="11" s="1"/>
  <c r="AB196" i="11"/>
  <c r="AM196" i="11" s="1"/>
  <c r="DP196" i="11"/>
  <c r="EA196" i="11" s="1"/>
  <c r="AA196" i="11"/>
  <c r="AL196" i="11" s="1"/>
  <c r="BG196" i="11"/>
  <c r="BR196" i="11" s="1"/>
  <c r="CP196" i="11"/>
  <c r="DA196" i="11" s="1"/>
  <c r="BF196" i="11"/>
  <c r="BQ196" i="11" s="1"/>
  <c r="V196" i="11"/>
  <c r="AG196" i="11" s="1"/>
  <c r="CN196" i="11"/>
  <c r="CY196" i="11" s="1"/>
  <c r="CL196" i="11"/>
  <c r="CW196" i="11" s="1"/>
  <c r="BA196" i="11"/>
  <c r="BL196" i="11" s="1"/>
  <c r="AT199" i="4"/>
  <c r="AY199" i="4" s="1"/>
  <c r="DT121" i="11"/>
  <c r="EE121" i="11" s="1"/>
  <c r="BF18" i="11"/>
  <c r="BQ18" i="11" s="1"/>
  <c r="DO18" i="11"/>
  <c r="DZ18" i="11" s="1"/>
  <c r="DQ18" i="11"/>
  <c r="EB18" i="11" s="1"/>
  <c r="T18" i="11"/>
  <c r="AE18" i="11" s="1"/>
  <c r="DR18" i="11"/>
  <c r="EC18" i="11" s="1"/>
  <c r="CN18" i="11"/>
  <c r="CY18" i="11" s="1"/>
  <c r="CM18" i="11"/>
  <c r="CX18" i="11" s="1"/>
  <c r="DT18" i="11"/>
  <c r="EE18" i="11" s="1"/>
  <c r="Y18" i="11"/>
  <c r="AJ18" i="11" s="1"/>
  <c r="BH18" i="11"/>
  <c r="BS18" i="11" s="1"/>
  <c r="CP18" i="11"/>
  <c r="DA18" i="11" s="1"/>
  <c r="CO18" i="11"/>
  <c r="CZ18" i="11" s="1"/>
  <c r="AU21" i="4"/>
  <c r="AT21" i="4"/>
  <c r="AY21" i="4" s="1"/>
  <c r="BE80" i="11"/>
  <c r="BP80" i="11" s="1"/>
  <c r="CK80" i="11"/>
  <c r="CV80" i="11" s="1"/>
  <c r="AT83" i="4"/>
  <c r="AY83" i="4" s="1"/>
  <c r="Z43" i="11"/>
  <c r="AK43" i="11" s="1"/>
  <c r="Q213" i="4"/>
  <c r="AA213" i="4" s="1"/>
  <c r="Q194" i="4"/>
  <c r="AA194" i="4" s="1"/>
  <c r="Q33" i="4"/>
  <c r="AA33" i="4" s="1"/>
  <c r="AC33" i="4" s="1"/>
  <c r="Q95" i="4"/>
  <c r="AA95" i="4" s="1"/>
  <c r="Q34" i="4"/>
  <c r="AA34" i="4" s="1"/>
  <c r="Q186" i="4"/>
  <c r="AA186" i="4" s="1"/>
  <c r="AC186" i="4" s="1"/>
  <c r="Q74" i="4"/>
  <c r="AA74" i="4" s="1"/>
  <c r="BF71" i="6" s="1"/>
  <c r="CP163" i="11"/>
  <c r="DA163" i="11" s="1"/>
  <c r="CH163" i="11"/>
  <c r="CS163" i="11" s="1"/>
  <c r="DS163" i="11"/>
  <c r="ED163" i="11" s="1"/>
  <c r="BG163" i="11"/>
  <c r="BR163" i="11" s="1"/>
  <c r="Z163" i="11"/>
  <c r="AK163" i="11" s="1"/>
  <c r="BF163" i="11"/>
  <c r="BQ163" i="11" s="1"/>
  <c r="DP163" i="11"/>
  <c r="EA163" i="11" s="1"/>
  <c r="CI163" i="11"/>
  <c r="CT163" i="11" s="1"/>
  <c r="T163" i="11"/>
  <c r="AE163" i="11" s="1"/>
  <c r="DV163" i="11"/>
  <c r="EG163" i="11" s="1"/>
  <c r="AB163" i="11"/>
  <c r="AM163" i="11" s="1"/>
  <c r="AA163" i="11"/>
  <c r="AL163" i="11" s="1"/>
  <c r="CK163" i="11"/>
  <c r="CV163" i="11" s="1"/>
  <c r="AT166" i="4"/>
  <c r="AY166" i="4" s="1"/>
  <c r="Y211" i="11"/>
  <c r="AJ211" i="11" s="1"/>
  <c r="V211" i="11"/>
  <c r="AG211" i="11" s="1"/>
  <c r="DR211" i="11"/>
  <c r="EC211" i="11" s="1"/>
  <c r="Q104" i="4"/>
  <c r="AA104" i="4" s="1"/>
  <c r="AC104" i="4" s="1"/>
  <c r="Q67" i="4"/>
  <c r="AA67" i="4" s="1"/>
  <c r="AC67" i="4" s="1"/>
  <c r="Q42" i="4"/>
  <c r="AA42" i="4" s="1"/>
  <c r="BP39" i="6" s="1"/>
  <c r="Q119" i="4"/>
  <c r="AA119" i="4" s="1"/>
  <c r="BS116" i="6" s="1"/>
  <c r="Q126" i="4"/>
  <c r="AA126" i="4" s="1"/>
  <c r="Q190" i="4"/>
  <c r="AA190" i="4" s="1"/>
  <c r="AC190" i="4" s="1"/>
  <c r="Q116" i="4"/>
  <c r="AA116" i="4" s="1"/>
  <c r="AC116" i="4" s="1"/>
  <c r="Q79" i="4"/>
  <c r="AA79" i="4" s="1"/>
  <c r="Q30" i="4"/>
  <c r="AA30" i="4" s="1"/>
  <c r="AC30" i="4" s="1"/>
  <c r="Q109" i="4"/>
  <c r="AA109" i="4" s="1"/>
  <c r="AC109" i="4" s="1"/>
  <c r="Q157" i="4"/>
  <c r="AA157" i="4" s="1"/>
  <c r="AP154" i="6" s="1"/>
  <c r="DS122" i="11"/>
  <c r="ED122" i="11" s="1"/>
  <c r="CL122" i="11"/>
  <c r="CW122" i="11" s="1"/>
  <c r="AB122" i="11"/>
  <c r="AM122" i="11" s="1"/>
  <c r="T122" i="11"/>
  <c r="AE122" i="11" s="1"/>
  <c r="W122" i="11"/>
  <c r="AH122" i="11" s="1"/>
  <c r="Y122" i="11"/>
  <c r="AJ122" i="11" s="1"/>
  <c r="CP128" i="11"/>
  <c r="DA128" i="11" s="1"/>
  <c r="X128" i="11"/>
  <c r="AI128" i="11" s="1"/>
  <c r="BI128" i="11"/>
  <c r="BT128" i="11" s="1"/>
  <c r="BG128" i="11"/>
  <c r="BR128" i="11" s="1"/>
  <c r="CO128" i="11"/>
  <c r="CZ128" i="11" s="1"/>
  <c r="DW128" i="11"/>
  <c r="EH128" i="11" s="1"/>
  <c r="BH128" i="11"/>
  <c r="BS128" i="11" s="1"/>
  <c r="AU131" i="4"/>
  <c r="AB171" i="5"/>
  <c r="AM171" i="5" s="1"/>
  <c r="BE171" i="11"/>
  <c r="BP171" i="11" s="1"/>
  <c r="Z171" i="11"/>
  <c r="AK171" i="11" s="1"/>
  <c r="BF171" i="11"/>
  <c r="BQ171" i="11" s="1"/>
  <c r="DQ171" i="11"/>
  <c r="EB171" i="11" s="1"/>
  <c r="CI171" i="11"/>
  <c r="CT171" i="11" s="1"/>
  <c r="V171" i="11"/>
  <c r="AG171" i="11" s="1"/>
  <c r="DU171" i="11"/>
  <c r="EF171" i="11" s="1"/>
  <c r="CH171" i="11"/>
  <c r="CS171" i="11" s="1"/>
  <c r="AA171" i="11"/>
  <c r="AL171" i="11" s="1"/>
  <c r="BI171" i="11"/>
  <c r="BT171" i="11" s="1"/>
  <c r="CP171" i="11"/>
  <c r="DA171" i="11" s="1"/>
  <c r="BG171" i="11"/>
  <c r="BR171" i="11" s="1"/>
  <c r="BD171" i="11"/>
  <c r="BO171" i="11" s="1"/>
  <c r="DV171" i="11"/>
  <c r="EG171" i="11" s="1"/>
  <c r="CM171" i="11"/>
  <c r="CX171" i="11" s="1"/>
  <c r="Q206" i="4"/>
  <c r="AA206" i="4" s="1"/>
  <c r="AC206" i="4" s="1"/>
  <c r="Q84" i="4"/>
  <c r="AA84" i="4" s="1"/>
  <c r="Q51" i="4"/>
  <c r="AA51" i="4" s="1"/>
  <c r="Q137" i="4"/>
  <c r="AA137" i="4" s="1"/>
  <c r="AC137" i="4" s="1"/>
  <c r="Q135" i="4"/>
  <c r="AA135" i="4" s="1"/>
  <c r="Q188" i="4"/>
  <c r="AA188" i="4" s="1"/>
  <c r="AC188" i="4" s="1"/>
  <c r="Q20" i="4"/>
  <c r="AA20" i="4" s="1"/>
  <c r="Q96" i="4"/>
  <c r="AA96" i="4" s="1"/>
  <c r="Q63" i="4"/>
  <c r="AA63" i="4" s="1"/>
  <c r="AC63" i="4" s="1"/>
  <c r="Q26" i="4"/>
  <c r="AA26" i="4" s="1"/>
  <c r="Q45" i="4"/>
  <c r="AA45" i="4" s="1"/>
  <c r="Q139" i="4"/>
  <c r="AA139" i="4" s="1"/>
  <c r="AC139" i="4" s="1"/>
  <c r="V209" i="5"/>
  <c r="AG209" i="5" s="1"/>
  <c r="DV209" i="11"/>
  <c r="EG209" i="11" s="1"/>
  <c r="Y209" i="11"/>
  <c r="AJ209" i="11" s="1"/>
  <c r="CP209" i="11"/>
  <c r="DA209" i="11" s="1"/>
  <c r="CH209" i="11"/>
  <c r="CS209" i="11" s="1"/>
  <c r="X209" i="11"/>
  <c r="AI209" i="11" s="1"/>
  <c r="DT209" i="11"/>
  <c r="EE209" i="11" s="1"/>
  <c r="BB209" i="11"/>
  <c r="BM209" i="11" s="1"/>
  <c r="W209" i="11"/>
  <c r="AH209" i="11" s="1"/>
  <c r="BI209" i="11"/>
  <c r="BT209" i="11" s="1"/>
  <c r="V209" i="11"/>
  <c r="AG209" i="11" s="1"/>
  <c r="CL209" i="11"/>
  <c r="CW209" i="11" s="1"/>
  <c r="BG209" i="11"/>
  <c r="BR209" i="11" s="1"/>
  <c r="AB209" i="11"/>
  <c r="AM209" i="11" s="1"/>
  <c r="DP209" i="11"/>
  <c r="EA209" i="11" s="1"/>
  <c r="CK209" i="11"/>
  <c r="CV209" i="11" s="1"/>
  <c r="CJ209" i="11"/>
  <c r="CU209" i="11" s="1"/>
  <c r="DR209" i="11"/>
  <c r="EC209" i="11" s="1"/>
  <c r="U209" i="11"/>
  <c r="AF209" i="11" s="1"/>
  <c r="DW209" i="11"/>
  <c r="EH209" i="11" s="1"/>
  <c r="DO209" i="11"/>
  <c r="DZ209" i="11" s="1"/>
  <c r="AT212" i="4"/>
  <c r="AY212" i="4" s="1"/>
  <c r="AV212" i="4"/>
  <c r="AW186" i="6"/>
  <c r="BF186" i="11"/>
  <c r="BQ186" i="11" s="1"/>
  <c r="BQ22" i="6"/>
  <c r="CK22" i="11"/>
  <c r="CV22" i="11" s="1"/>
  <c r="BF22" i="11"/>
  <c r="BQ22" i="11" s="1"/>
  <c r="AA22" i="11"/>
  <c r="AL22" i="11" s="1"/>
  <c r="DO22" i="11"/>
  <c r="DZ22" i="11" s="1"/>
  <c r="BC22" i="11"/>
  <c r="BN22" i="11" s="1"/>
  <c r="W22" i="11"/>
  <c r="AH22" i="11" s="1"/>
  <c r="CH22" i="11"/>
  <c r="CS22" i="11" s="1"/>
  <c r="BA22" i="11"/>
  <c r="BL22" i="11" s="1"/>
  <c r="T22" i="11"/>
  <c r="AE22" i="11" s="1"/>
  <c r="DR22" i="11"/>
  <c r="EC22" i="11" s="1"/>
  <c r="CJ22" i="11"/>
  <c r="CU22" i="11" s="1"/>
  <c r="BB22" i="11"/>
  <c r="BM22" i="11" s="1"/>
  <c r="U22" i="11"/>
  <c r="AF22" i="11" s="1"/>
  <c r="DV22" i="11"/>
  <c r="EG22" i="11" s="1"/>
  <c r="CM22" i="11"/>
  <c r="CX22" i="11" s="1"/>
  <c r="DU22" i="11"/>
  <c r="EF22" i="11" s="1"/>
  <c r="CL22" i="11"/>
  <c r="CW22" i="11" s="1"/>
  <c r="AB22" i="11"/>
  <c r="AM22" i="11" s="1"/>
  <c r="DT22" i="11"/>
  <c r="EE22" i="11" s="1"/>
  <c r="Z22" i="11"/>
  <c r="AK22" i="11" s="1"/>
  <c r="DS22" i="11"/>
  <c r="ED22" i="11" s="1"/>
  <c r="BI22" i="11"/>
  <c r="BT22" i="11" s="1"/>
  <c r="Y22" i="11"/>
  <c r="AJ22" i="11" s="1"/>
  <c r="BH22" i="11"/>
  <c r="BS22" i="11" s="1"/>
  <c r="X22" i="11"/>
  <c r="AI22" i="11" s="1"/>
  <c r="CP22" i="11"/>
  <c r="DA22" i="11" s="1"/>
  <c r="BG22" i="11"/>
  <c r="BR22" i="11" s="1"/>
  <c r="V22" i="11"/>
  <c r="AG22" i="11" s="1"/>
  <c r="CO22" i="11"/>
  <c r="CZ22" i="11" s="1"/>
  <c r="BE22" i="11"/>
  <c r="BP22" i="11" s="1"/>
  <c r="DW22" i="11"/>
  <c r="EH22" i="11" s="1"/>
  <c r="CN22" i="11"/>
  <c r="CY22" i="11" s="1"/>
  <c r="AT25" i="4"/>
  <c r="AY25" i="4" s="1"/>
  <c r="AV25" i="4"/>
  <c r="AU25" i="4"/>
  <c r="Q71" i="4"/>
  <c r="AA71" i="4" s="1"/>
  <c r="AC71" i="4" s="1"/>
  <c r="Q58" i="4"/>
  <c r="AA58" i="4" s="1"/>
  <c r="AC58" i="4" s="1"/>
  <c r="Q149" i="4"/>
  <c r="AA149" i="4" s="1"/>
  <c r="Q147" i="4"/>
  <c r="AA147" i="4" s="1"/>
  <c r="AC147" i="4" s="1"/>
  <c r="Q200" i="4"/>
  <c r="AA200" i="4" s="1"/>
  <c r="Q101" i="4"/>
  <c r="AA101" i="4" s="1"/>
  <c r="AC101" i="4" s="1"/>
  <c r="Q68" i="4"/>
  <c r="AA68" i="4" s="1"/>
  <c r="AC68" i="4" s="1"/>
  <c r="Q35" i="4"/>
  <c r="AA35" i="4" s="1"/>
  <c r="Q153" i="4"/>
  <c r="AA153" i="4" s="1"/>
  <c r="Q151" i="4"/>
  <c r="AA151" i="4" s="1"/>
  <c r="AC151" i="4" s="1"/>
  <c r="Q204" i="4"/>
  <c r="AA204" i="4" s="1"/>
  <c r="Q113" i="4"/>
  <c r="AA113" i="4" s="1"/>
  <c r="AC113" i="4" s="1"/>
  <c r="Q80" i="4"/>
  <c r="AA80" i="4" s="1"/>
  <c r="BQ77" i="6" s="1"/>
  <c r="Q47" i="4"/>
  <c r="AA47" i="4" s="1"/>
  <c r="AC47" i="4" s="1"/>
  <c r="Q22" i="4"/>
  <c r="AA22" i="4" s="1"/>
  <c r="AC22" i="4" s="1"/>
  <c r="Q76" i="4"/>
  <c r="AA76" i="4" s="1"/>
  <c r="Q185" i="4"/>
  <c r="AA185" i="4" s="1"/>
  <c r="DU59" i="11"/>
  <c r="EF59" i="11" s="1"/>
  <c r="BI59" i="11"/>
  <c r="BT59" i="11" s="1"/>
  <c r="BA59" i="11"/>
  <c r="BL59" i="11" s="1"/>
  <c r="V59" i="11"/>
  <c r="AG59" i="11" s="1"/>
  <c r="CO59" i="11"/>
  <c r="CZ59" i="11" s="1"/>
  <c r="BH59" i="11"/>
  <c r="BS59" i="11" s="1"/>
  <c r="DW59" i="11"/>
  <c r="EH59" i="11" s="1"/>
  <c r="CM59" i="11"/>
  <c r="CX59" i="11" s="1"/>
  <c r="Y59" i="11"/>
  <c r="AJ59" i="11" s="1"/>
  <c r="BG59" i="11"/>
  <c r="BR59" i="11" s="1"/>
  <c r="Z59" i="11"/>
  <c r="AK59" i="11" s="1"/>
  <c r="CJ59" i="11"/>
  <c r="CU59" i="11" s="1"/>
  <c r="DR59" i="11"/>
  <c r="EC59" i="11" s="1"/>
  <c r="CI59" i="11"/>
  <c r="CT59" i="11" s="1"/>
  <c r="AA59" i="11"/>
  <c r="AL59" i="11" s="1"/>
  <c r="X59" i="11"/>
  <c r="AI59" i="11" s="1"/>
  <c r="W59" i="11"/>
  <c r="AH59" i="11" s="1"/>
  <c r="DO59" i="11"/>
  <c r="DZ59" i="11" s="1"/>
  <c r="BE59" i="11"/>
  <c r="BP59" i="11" s="1"/>
  <c r="U59" i="11"/>
  <c r="AF59" i="11" s="1"/>
  <c r="T59" i="11"/>
  <c r="AE59" i="11" s="1"/>
  <c r="CL59" i="11"/>
  <c r="CW59" i="11" s="1"/>
  <c r="BB59" i="11"/>
  <c r="BM59" i="11" s="1"/>
  <c r="AU62" i="4"/>
  <c r="AT62" i="4"/>
  <c r="AY62" i="4" s="1"/>
  <c r="DO147" i="11"/>
  <c r="DZ147" i="11" s="1"/>
  <c r="W147" i="11"/>
  <c r="AH147" i="11" s="1"/>
  <c r="Q129" i="4"/>
  <c r="AA129" i="4" s="1"/>
  <c r="BC126" i="6" s="1"/>
  <c r="Q127" i="4"/>
  <c r="AA127" i="4" s="1"/>
  <c r="Q158" i="4"/>
  <c r="AA158" i="4" s="1"/>
  <c r="Q202" i="4"/>
  <c r="AA202" i="4" s="1"/>
  <c r="AC202" i="4" s="1"/>
  <c r="Q88" i="4"/>
  <c r="AA88" i="4" s="1"/>
  <c r="AC88" i="4" s="1"/>
  <c r="Q55" i="4"/>
  <c r="AA55" i="4" s="1"/>
  <c r="AC55" i="4" s="1"/>
  <c r="Q54" i="4"/>
  <c r="AA54" i="4" s="1"/>
  <c r="AC54" i="4" s="1"/>
  <c r="Q165" i="4"/>
  <c r="AA165" i="4" s="1"/>
  <c r="Q163" i="4"/>
  <c r="AA163" i="4" s="1"/>
  <c r="V160" i="6" s="1"/>
  <c r="AG160" i="6" s="1"/>
  <c r="Q216" i="4"/>
  <c r="AA216" i="4" s="1"/>
  <c r="Q85" i="4"/>
  <c r="AA85" i="4" s="1"/>
  <c r="Q52" i="4"/>
  <c r="AA52" i="4" s="1"/>
  <c r="Q19" i="4"/>
  <c r="AA19" i="4" s="1"/>
  <c r="AC19" i="4" s="1"/>
  <c r="Q169" i="4"/>
  <c r="AA169" i="4" s="1"/>
  <c r="AC169" i="4" s="1"/>
  <c r="Q167" i="4"/>
  <c r="AA167" i="4" s="1"/>
  <c r="AC167" i="4" s="1"/>
  <c r="Q134" i="4"/>
  <c r="AA134" i="4" s="1"/>
  <c r="Q97" i="4"/>
  <c r="AA97" i="4" s="1"/>
  <c r="BG94" i="6" s="1"/>
  <c r="Q64" i="4"/>
  <c r="AA64" i="4" s="1"/>
  <c r="Q31" i="4"/>
  <c r="AA31" i="4" s="1"/>
  <c r="Q123" i="4"/>
  <c r="AA123" i="4" s="1"/>
  <c r="Q107" i="4"/>
  <c r="AA107" i="4" s="1"/>
  <c r="AC107" i="4" s="1"/>
  <c r="Q192" i="4"/>
  <c r="AA192" i="4" s="1"/>
  <c r="AC192" i="4" s="1"/>
  <c r="DU158" i="11"/>
  <c r="EF158" i="11" s="1"/>
  <c r="CP158" i="11"/>
  <c r="DA158" i="11" s="1"/>
  <c r="BC158" i="11"/>
  <c r="BN158" i="11" s="1"/>
  <c r="DV158" i="11"/>
  <c r="EG158" i="11" s="1"/>
  <c r="CO158" i="11"/>
  <c r="CZ158" i="11" s="1"/>
  <c r="T158" i="11"/>
  <c r="AE158" i="11" s="1"/>
  <c r="DO158" i="11"/>
  <c r="DZ158" i="11" s="1"/>
  <c r="CL158" i="11"/>
  <c r="CW158" i="11" s="1"/>
  <c r="DQ158" i="11"/>
  <c r="EB158" i="11" s="1"/>
  <c r="CJ158" i="11"/>
  <c r="CU158" i="11" s="1"/>
  <c r="DP158" i="11"/>
  <c r="EA158" i="11" s="1"/>
  <c r="CI158" i="11"/>
  <c r="CT158" i="11" s="1"/>
  <c r="U158" i="11"/>
  <c r="AF158" i="11" s="1"/>
  <c r="BF158" i="11"/>
  <c r="BQ158" i="11" s="1"/>
  <c r="V158" i="11"/>
  <c r="AG158" i="11" s="1"/>
  <c r="CN158" i="11"/>
  <c r="CY158" i="11" s="1"/>
  <c r="CM158" i="11"/>
  <c r="CX158" i="11" s="1"/>
  <c r="CK158" i="11"/>
  <c r="CV158" i="11" s="1"/>
  <c r="Z158" i="11"/>
  <c r="AK158" i="11" s="1"/>
  <c r="DW158" i="11"/>
  <c r="EH158" i="11" s="1"/>
  <c r="Y158" i="11"/>
  <c r="AJ158" i="11" s="1"/>
  <c r="DT158" i="11"/>
  <c r="EE158" i="11" s="1"/>
  <c r="W158" i="11"/>
  <c r="AH158" i="11" s="1"/>
  <c r="AT161" i="4"/>
  <c r="AY161" i="4" s="1"/>
  <c r="AV161" i="4"/>
  <c r="DU21" i="11"/>
  <c r="EF21" i="11" s="1"/>
  <c r="BE21" i="11"/>
  <c r="BP21" i="11" s="1"/>
  <c r="BI202" i="11"/>
  <c r="BT202" i="11" s="1"/>
  <c r="AA202" i="11"/>
  <c r="AL202" i="11" s="1"/>
  <c r="AU173" i="6"/>
  <c r="DW173" i="11"/>
  <c r="EH173" i="11" s="1"/>
  <c r="DO173" i="11"/>
  <c r="DZ173" i="11" s="1"/>
  <c r="CJ173" i="11"/>
  <c r="CU173" i="11" s="1"/>
  <c r="BE173" i="11"/>
  <c r="BP173" i="11" s="1"/>
  <c r="Z173" i="11"/>
  <c r="AK173" i="11" s="1"/>
  <c r="DT173" i="11"/>
  <c r="EE173" i="11" s="1"/>
  <c r="CN173" i="11"/>
  <c r="CY173" i="11" s="1"/>
  <c r="BH173" i="11"/>
  <c r="BS173" i="11" s="1"/>
  <c r="AB173" i="11"/>
  <c r="AM173" i="11" s="1"/>
  <c r="DR173" i="11"/>
  <c r="EC173" i="11" s="1"/>
  <c r="CK173" i="11"/>
  <c r="CV173" i="11" s="1"/>
  <c r="BC173" i="11"/>
  <c r="BN173" i="11" s="1"/>
  <c r="V173" i="11"/>
  <c r="AG173" i="11" s="1"/>
  <c r="DS173" i="11"/>
  <c r="ED173" i="11" s="1"/>
  <c r="CL173" i="11"/>
  <c r="CW173" i="11" s="1"/>
  <c r="BD173" i="11"/>
  <c r="BO173" i="11" s="1"/>
  <c r="W173" i="11"/>
  <c r="AH173" i="11" s="1"/>
  <c r="DV173" i="11"/>
  <c r="EG173" i="11" s="1"/>
  <c r="CI173" i="11"/>
  <c r="CT173" i="11" s="1"/>
  <c r="DU173" i="11"/>
  <c r="EF173" i="11" s="1"/>
  <c r="CH173" i="11"/>
  <c r="CS173" i="11" s="1"/>
  <c r="AA173" i="11"/>
  <c r="AL173" i="11" s="1"/>
  <c r="DQ173" i="11"/>
  <c r="EB173" i="11" s="1"/>
  <c r="Y173" i="11"/>
  <c r="AJ173" i="11" s="1"/>
  <c r="DP173" i="11"/>
  <c r="EA173" i="11" s="1"/>
  <c r="BI173" i="11"/>
  <c r="BT173" i="11" s="1"/>
  <c r="X173" i="11"/>
  <c r="AI173" i="11" s="1"/>
  <c r="BG173" i="11"/>
  <c r="BR173" i="11" s="1"/>
  <c r="U173" i="11"/>
  <c r="AF173" i="11" s="1"/>
  <c r="CP173" i="11"/>
  <c r="DA173" i="11" s="1"/>
  <c r="BF173" i="11"/>
  <c r="BQ173" i="11" s="1"/>
  <c r="T173" i="11"/>
  <c r="AE173" i="11" s="1"/>
  <c r="CO173" i="11"/>
  <c r="CZ173" i="11" s="1"/>
  <c r="BB173" i="11"/>
  <c r="BM173" i="11" s="1"/>
  <c r="CM173" i="11"/>
  <c r="CX173" i="11" s="1"/>
  <c r="BA173" i="11"/>
  <c r="BL173" i="11" s="1"/>
  <c r="AV176" i="4"/>
  <c r="AU176" i="4"/>
  <c r="AT176" i="4"/>
  <c r="AY176" i="4" s="1"/>
  <c r="Q145" i="4"/>
  <c r="AA145" i="4" s="1"/>
  <c r="Q143" i="4"/>
  <c r="AA143" i="4" s="1"/>
  <c r="Q196" i="4"/>
  <c r="AA196" i="4" s="1"/>
  <c r="Q105" i="4"/>
  <c r="AA105" i="4" s="1"/>
  <c r="AC105" i="4" s="1"/>
  <c r="Q72" i="4"/>
  <c r="AA72" i="4" s="1"/>
  <c r="BQ69" i="6" s="1"/>
  <c r="Q39" i="4"/>
  <c r="AA39" i="4" s="1"/>
  <c r="Y36" i="6" s="1"/>
  <c r="AJ36" i="6" s="1"/>
  <c r="Q38" i="4"/>
  <c r="AA38" i="4" s="1"/>
  <c r="AC38" i="4" s="1"/>
  <c r="Q181" i="4"/>
  <c r="AA181" i="4" s="1"/>
  <c r="Q179" i="4"/>
  <c r="AA179" i="4" s="1"/>
  <c r="Q162" i="4"/>
  <c r="AA162" i="4" s="1"/>
  <c r="Q69" i="4"/>
  <c r="AA69" i="4" s="1"/>
  <c r="Q36" i="4"/>
  <c r="AA36" i="4" s="1"/>
  <c r="AC36" i="4" s="1"/>
  <c r="Q102" i="4"/>
  <c r="AA102" i="4" s="1"/>
  <c r="AC102" i="4" s="1"/>
  <c r="Q120" i="4"/>
  <c r="AA120" i="4" s="1"/>
  <c r="AA117" i="6" s="1"/>
  <c r="AL117" i="6" s="1"/>
  <c r="Q183" i="4"/>
  <c r="AA183" i="4" s="1"/>
  <c r="Q178" i="4"/>
  <c r="AA178" i="4" s="1"/>
  <c r="Q81" i="4"/>
  <c r="AA81" i="4" s="1"/>
  <c r="AC81" i="4" s="1"/>
  <c r="Q48" i="4"/>
  <c r="AA48" i="4" s="1"/>
  <c r="Q114" i="4"/>
  <c r="AA114" i="4" s="1"/>
  <c r="Q122" i="4"/>
  <c r="AA122" i="4" s="1"/>
  <c r="Q43" i="4"/>
  <c r="AA43" i="4" s="1"/>
  <c r="BL40" i="6" s="1"/>
  <c r="DS53" i="11"/>
  <c r="ED53" i="11" s="1"/>
  <c r="CN53" i="11"/>
  <c r="CY53" i="11" s="1"/>
  <c r="BI53" i="11"/>
  <c r="BT53" i="11" s="1"/>
  <c r="BA53" i="11"/>
  <c r="BL53" i="11" s="1"/>
  <c r="V53" i="11"/>
  <c r="AG53" i="11" s="1"/>
  <c r="DW53" i="11"/>
  <c r="EH53" i="11" s="1"/>
  <c r="CH53" i="11"/>
  <c r="CS53" i="11" s="1"/>
  <c r="BB53" i="11"/>
  <c r="BM53" i="11" s="1"/>
  <c r="U53" i="11"/>
  <c r="AF53" i="11" s="1"/>
  <c r="DO53" i="11"/>
  <c r="DZ53" i="11" s="1"/>
  <c r="CI53" i="11"/>
  <c r="CT53" i="11" s="1"/>
  <c r="DP53" i="11"/>
  <c r="EA53" i="11" s="1"/>
  <c r="CJ53" i="11"/>
  <c r="CU53" i="11" s="1"/>
  <c r="BC53" i="11"/>
  <c r="BN53" i="11" s="1"/>
  <c r="T53" i="11"/>
  <c r="AE53" i="11" s="1"/>
  <c r="BG53" i="11"/>
  <c r="BR53" i="11" s="1"/>
  <c r="Y53" i="11"/>
  <c r="AJ53" i="11" s="1"/>
  <c r="CP53" i="11"/>
  <c r="DA53" i="11" s="1"/>
  <c r="BF53" i="11"/>
  <c r="BQ53" i="11" s="1"/>
  <c r="X53" i="11"/>
  <c r="AI53" i="11" s="1"/>
  <c r="DV53" i="11"/>
  <c r="EG53" i="11" s="1"/>
  <c r="CM53" i="11"/>
  <c r="CX53" i="11" s="1"/>
  <c r="BD53" i="11"/>
  <c r="BO53" i="11" s="1"/>
  <c r="DU53" i="11"/>
  <c r="EF53" i="11" s="1"/>
  <c r="CL53" i="11"/>
  <c r="CW53" i="11" s="1"/>
  <c r="DR53" i="11"/>
  <c r="EC53" i="11" s="1"/>
  <c r="AA53" i="11"/>
  <c r="AL53" i="11" s="1"/>
  <c r="DQ53" i="11"/>
  <c r="EB53" i="11" s="1"/>
  <c r="BH53" i="11"/>
  <c r="BS53" i="11" s="1"/>
  <c r="Z53" i="11"/>
  <c r="AK53" i="11" s="1"/>
  <c r="CK53" i="11"/>
  <c r="CV53" i="11" s="1"/>
  <c r="BE53" i="11"/>
  <c r="BP53" i="11" s="1"/>
  <c r="AB53" i="11"/>
  <c r="AM53" i="11" s="1"/>
  <c r="DT53" i="11"/>
  <c r="EE53" i="11" s="1"/>
  <c r="W53" i="11"/>
  <c r="AH53" i="11" s="1"/>
  <c r="CO53" i="11"/>
  <c r="CZ53" i="11" s="1"/>
  <c r="AV56" i="4"/>
  <c r="AU56" i="4"/>
  <c r="AT56" i="4"/>
  <c r="AY56" i="4" s="1"/>
  <c r="AB188" i="5"/>
  <c r="AM188" i="5" s="1"/>
  <c r="DT188" i="11"/>
  <c r="EE188" i="11" s="1"/>
  <c r="CO188" i="11"/>
  <c r="CZ188" i="11" s="1"/>
  <c r="BB188" i="11"/>
  <c r="BM188" i="11" s="1"/>
  <c r="W188" i="11"/>
  <c r="AH188" i="11" s="1"/>
  <c r="DS188" i="11"/>
  <c r="ED188" i="11" s="1"/>
  <c r="CM188" i="11"/>
  <c r="CX188" i="11" s="1"/>
  <c r="BH188" i="11"/>
  <c r="BS188" i="11" s="1"/>
  <c r="AB188" i="11"/>
  <c r="AM188" i="11" s="1"/>
  <c r="DU188" i="11"/>
  <c r="EF188" i="11" s="1"/>
  <c r="CL188" i="11"/>
  <c r="CW188" i="11" s="1"/>
  <c r="BF188" i="11"/>
  <c r="BQ188" i="11" s="1"/>
  <c r="Y188" i="11"/>
  <c r="AJ188" i="11" s="1"/>
  <c r="CP188" i="11"/>
  <c r="DA188" i="11" s="1"/>
  <c r="BG188" i="11"/>
  <c r="BR188" i="11" s="1"/>
  <c r="X188" i="11"/>
  <c r="AI188" i="11" s="1"/>
  <c r="DW188" i="11"/>
  <c r="EH188" i="11" s="1"/>
  <c r="CN188" i="11"/>
  <c r="CY188" i="11" s="1"/>
  <c r="BE188" i="11"/>
  <c r="BP188" i="11" s="1"/>
  <c r="V188" i="11"/>
  <c r="AG188" i="11" s="1"/>
  <c r="DV188" i="11"/>
  <c r="EG188" i="11" s="1"/>
  <c r="CK188" i="11"/>
  <c r="CV188" i="11" s="1"/>
  <c r="BD188" i="11"/>
  <c r="BO188" i="11" s="1"/>
  <c r="U188" i="11"/>
  <c r="AF188" i="11" s="1"/>
  <c r="DR188" i="11"/>
  <c r="EC188" i="11" s="1"/>
  <c r="CJ188" i="11"/>
  <c r="CU188" i="11" s="1"/>
  <c r="BC188" i="11"/>
  <c r="BN188" i="11" s="1"/>
  <c r="T188" i="11"/>
  <c r="AE188" i="11" s="1"/>
  <c r="BI188" i="11"/>
  <c r="BT188" i="11" s="1"/>
  <c r="Z188" i="11"/>
  <c r="AK188" i="11" s="1"/>
  <c r="CI188" i="11"/>
  <c r="CT188" i="11" s="1"/>
  <c r="DQ188" i="11"/>
  <c r="EB188" i="11" s="1"/>
  <c r="AA188" i="11"/>
  <c r="AL188" i="11" s="1"/>
  <c r="DP188" i="11"/>
  <c r="EA188" i="11" s="1"/>
  <c r="DO188" i="11"/>
  <c r="DZ188" i="11" s="1"/>
  <c r="CH188" i="11"/>
  <c r="CS188" i="11" s="1"/>
  <c r="BA188" i="11"/>
  <c r="BL188" i="11" s="1"/>
  <c r="AV191" i="4"/>
  <c r="AU191" i="4"/>
  <c r="AT191" i="4"/>
  <c r="AY191" i="4" s="1"/>
  <c r="DR112" i="11"/>
  <c r="EC112" i="11" s="1"/>
  <c r="CM112" i="11"/>
  <c r="CX112" i="11" s="1"/>
  <c r="U112" i="11"/>
  <c r="AF112" i="11" s="1"/>
  <c r="CL112" i="11"/>
  <c r="CW112" i="11" s="1"/>
  <c r="BF112" i="11"/>
  <c r="BQ112" i="11" s="1"/>
  <c r="AA112" i="11"/>
  <c r="AL112" i="11" s="1"/>
  <c r="DW112" i="11"/>
  <c r="EH112" i="11" s="1"/>
  <c r="CP112" i="11"/>
  <c r="DA112" i="11" s="1"/>
  <c r="AB112" i="11"/>
  <c r="AM112" i="11" s="1"/>
  <c r="CK112" i="11"/>
  <c r="CV112" i="11" s="1"/>
  <c r="BC112" i="11"/>
  <c r="BN112" i="11" s="1"/>
  <c r="V112" i="11"/>
  <c r="AG112" i="11" s="1"/>
  <c r="DV112" i="11"/>
  <c r="EG112" i="11" s="1"/>
  <c r="CN112" i="11"/>
  <c r="CY112" i="11" s="1"/>
  <c r="W112" i="11"/>
  <c r="AH112" i="11" s="1"/>
  <c r="CI112" i="11"/>
  <c r="CT112" i="11" s="1"/>
  <c r="Z112" i="11"/>
  <c r="AK112" i="11" s="1"/>
  <c r="DT112" i="11"/>
  <c r="EE112" i="11" s="1"/>
  <c r="CH112" i="11"/>
  <c r="CS112" i="11" s="1"/>
  <c r="Y112" i="11"/>
  <c r="AJ112" i="11" s="1"/>
  <c r="X112" i="11"/>
  <c r="AI112" i="11" s="1"/>
  <c r="BG112" i="11"/>
  <c r="BR112" i="11" s="1"/>
  <c r="T112" i="11"/>
  <c r="AE112" i="11" s="1"/>
  <c r="DO112" i="11"/>
  <c r="DZ112" i="11" s="1"/>
  <c r="BE112" i="11"/>
  <c r="BP112" i="11" s="1"/>
  <c r="BB112" i="11"/>
  <c r="BM112" i="11" s="1"/>
  <c r="BA112" i="11"/>
  <c r="BL112" i="11" s="1"/>
  <c r="AU115" i="4"/>
  <c r="AT115" i="4"/>
  <c r="AY115" i="4" s="1"/>
  <c r="DW167" i="11"/>
  <c r="EH167" i="11" s="1"/>
  <c r="DO167" i="11"/>
  <c r="DZ167" i="11" s="1"/>
  <c r="BE167" i="11"/>
  <c r="BP167" i="11" s="1"/>
  <c r="DV167" i="11"/>
  <c r="EG167" i="11" s="1"/>
  <c r="CP167" i="11"/>
  <c r="DA167" i="11" s="1"/>
  <c r="U167" i="11"/>
  <c r="AF167" i="11" s="1"/>
  <c r="DU167" i="11"/>
  <c r="EF167" i="11" s="1"/>
  <c r="BH167" i="11"/>
  <c r="BS167" i="11" s="1"/>
  <c r="CO167" i="11"/>
  <c r="CZ167" i="11" s="1"/>
  <c r="BI167" i="11"/>
  <c r="BT167" i="11" s="1"/>
  <c r="DP167" i="11"/>
  <c r="EA167" i="11" s="1"/>
  <c r="BG167" i="11"/>
  <c r="BR167" i="11" s="1"/>
  <c r="BF167" i="11"/>
  <c r="BQ167" i="11" s="1"/>
  <c r="CM167" i="11"/>
  <c r="CX167" i="11" s="1"/>
  <c r="BD167" i="11"/>
  <c r="BO167" i="11" s="1"/>
  <c r="CL167" i="11"/>
  <c r="CW167" i="11" s="1"/>
  <c r="BC167" i="11"/>
  <c r="BN167" i="11" s="1"/>
  <c r="CK167" i="11"/>
  <c r="CV167" i="11" s="1"/>
  <c r="DS167" i="11"/>
  <c r="ED167" i="11" s="1"/>
  <c r="CI167" i="11"/>
  <c r="CT167" i="11" s="1"/>
  <c r="CH167" i="11"/>
  <c r="CS167" i="11" s="1"/>
  <c r="Y167" i="11"/>
  <c r="AJ167" i="11" s="1"/>
  <c r="X167" i="11"/>
  <c r="AI167" i="11" s="1"/>
  <c r="AU170" i="4"/>
  <c r="AT170" i="4"/>
  <c r="AY170" i="4" s="1"/>
  <c r="DP62" i="11"/>
  <c r="EA62" i="11" s="1"/>
  <c r="CI62" i="11"/>
  <c r="CT62" i="11" s="1"/>
  <c r="BC75" i="11"/>
  <c r="BN75" i="11" s="1"/>
  <c r="Q59" i="4"/>
  <c r="AA59" i="4" s="1"/>
  <c r="AC59" i="4" s="1"/>
  <c r="Q18" i="4"/>
  <c r="AA18" i="4" s="1"/>
  <c r="X138" i="6"/>
  <c r="AI138" i="6" s="1"/>
  <c r="DU138" i="11"/>
  <c r="EF138" i="11" s="1"/>
  <c r="CP138" i="11"/>
  <c r="DA138" i="11" s="1"/>
  <c r="CH138" i="11"/>
  <c r="CS138" i="11" s="1"/>
  <c r="BC138" i="11"/>
  <c r="BN138" i="11" s="1"/>
  <c r="X138" i="11"/>
  <c r="AI138" i="11" s="1"/>
  <c r="DQ138" i="11"/>
  <c r="EB138" i="11" s="1"/>
  <c r="CK138" i="11"/>
  <c r="CV138" i="11" s="1"/>
  <c r="BE138" i="11"/>
  <c r="BP138" i="11" s="1"/>
  <c r="Y138" i="11"/>
  <c r="AJ138" i="11" s="1"/>
  <c r="DO138" i="11"/>
  <c r="DZ138" i="11" s="1"/>
  <c r="DR138" i="11"/>
  <c r="EC138" i="11" s="1"/>
  <c r="CI138" i="11"/>
  <c r="CT138" i="11" s="1"/>
  <c r="BA138" i="11"/>
  <c r="BL138" i="11" s="1"/>
  <c r="T138" i="11"/>
  <c r="AE138" i="11" s="1"/>
  <c r="DS138" i="11"/>
  <c r="ED138" i="11" s="1"/>
  <c r="CJ138" i="11"/>
  <c r="CU138" i="11" s="1"/>
  <c r="BB138" i="11"/>
  <c r="BM138" i="11" s="1"/>
  <c r="U138" i="11"/>
  <c r="AF138" i="11" s="1"/>
  <c r="BG138" i="11"/>
  <c r="BR138" i="11" s="1"/>
  <c r="V138" i="11"/>
  <c r="AG138" i="11" s="1"/>
  <c r="CO138" i="11"/>
  <c r="CZ138" i="11" s="1"/>
  <c r="BF138" i="11"/>
  <c r="BQ138" i="11" s="1"/>
  <c r="CN138" i="11"/>
  <c r="CY138" i="11" s="1"/>
  <c r="BD138" i="11"/>
  <c r="BO138" i="11" s="1"/>
  <c r="CM138" i="11"/>
  <c r="CX138" i="11" s="1"/>
  <c r="DW138" i="11"/>
  <c r="EH138" i="11" s="1"/>
  <c r="CL138" i="11"/>
  <c r="CW138" i="11" s="1"/>
  <c r="AB138" i="11"/>
  <c r="AM138" i="11" s="1"/>
  <c r="DV138" i="11"/>
  <c r="EG138" i="11" s="1"/>
  <c r="AA138" i="11"/>
  <c r="AL138" i="11" s="1"/>
  <c r="DT138" i="11"/>
  <c r="EE138" i="11" s="1"/>
  <c r="BI138" i="11"/>
  <c r="BT138" i="11" s="1"/>
  <c r="Z138" i="11"/>
  <c r="AK138" i="11" s="1"/>
  <c r="DP138" i="11"/>
  <c r="EA138" i="11" s="1"/>
  <c r="BH138" i="11"/>
  <c r="BS138" i="11" s="1"/>
  <c r="W138" i="11"/>
  <c r="AH138" i="11" s="1"/>
  <c r="AV141" i="4"/>
  <c r="AU141" i="4"/>
  <c r="AT141" i="4"/>
  <c r="AY141" i="4" s="1"/>
  <c r="BA151" i="6"/>
  <c r="DU151" i="11"/>
  <c r="EF151" i="11" s="1"/>
  <c r="CP151" i="11"/>
  <c r="DA151" i="11" s="1"/>
  <c r="CH151" i="11"/>
  <c r="CS151" i="11" s="1"/>
  <c r="BC151" i="11"/>
  <c r="BN151" i="11" s="1"/>
  <c r="X151" i="11"/>
  <c r="AI151" i="11" s="1"/>
  <c r="DR151" i="11"/>
  <c r="EC151" i="11" s="1"/>
  <c r="CL151" i="11"/>
  <c r="CW151" i="11" s="1"/>
  <c r="BF151" i="11"/>
  <c r="BQ151" i="11" s="1"/>
  <c r="Z151" i="11"/>
  <c r="AK151" i="11" s="1"/>
  <c r="DS151" i="11"/>
  <c r="ED151" i="11" s="1"/>
  <c r="CK151" i="11"/>
  <c r="CV151" i="11" s="1"/>
  <c r="BD151" i="11"/>
  <c r="BO151" i="11" s="1"/>
  <c r="V151" i="11"/>
  <c r="AG151" i="11" s="1"/>
  <c r="BH151" i="11"/>
  <c r="BS151" i="11" s="1"/>
  <c r="Y151" i="11"/>
  <c r="AJ151" i="11" s="1"/>
  <c r="CO151" i="11"/>
  <c r="CZ151" i="11" s="1"/>
  <c r="BG151" i="11"/>
  <c r="BR151" i="11" s="1"/>
  <c r="W151" i="11"/>
  <c r="AH151" i="11" s="1"/>
  <c r="DW151" i="11"/>
  <c r="EH151" i="11" s="1"/>
  <c r="CN151" i="11"/>
  <c r="CY151" i="11" s="1"/>
  <c r="BE151" i="11"/>
  <c r="BP151" i="11" s="1"/>
  <c r="U151" i="11"/>
  <c r="AF151" i="11" s="1"/>
  <c r="DV151" i="11"/>
  <c r="EG151" i="11" s="1"/>
  <c r="CM151" i="11"/>
  <c r="CX151" i="11" s="1"/>
  <c r="BB151" i="11"/>
  <c r="BM151" i="11" s="1"/>
  <c r="T151" i="11"/>
  <c r="AE151" i="11" s="1"/>
  <c r="DQ151" i="11"/>
  <c r="EB151" i="11" s="1"/>
  <c r="CI151" i="11"/>
  <c r="CT151" i="11" s="1"/>
  <c r="DP151" i="11"/>
  <c r="EA151" i="11" s="1"/>
  <c r="AB151" i="11"/>
  <c r="AM151" i="11" s="1"/>
  <c r="DO151" i="11"/>
  <c r="DZ151" i="11" s="1"/>
  <c r="BI151" i="11"/>
  <c r="BT151" i="11" s="1"/>
  <c r="AA151" i="11"/>
  <c r="AL151" i="11" s="1"/>
  <c r="CJ151" i="11"/>
  <c r="CU151" i="11" s="1"/>
  <c r="BA151" i="11"/>
  <c r="BL151" i="11" s="1"/>
  <c r="DT151" i="11"/>
  <c r="EE151" i="11" s="1"/>
  <c r="AV154" i="4"/>
  <c r="AU154" i="4"/>
  <c r="AT154" i="4"/>
  <c r="AY154" i="4" s="1"/>
  <c r="CL50" i="11"/>
  <c r="CW50" i="11" s="1"/>
  <c r="DU83" i="11"/>
  <c r="EF83" i="11" s="1"/>
  <c r="CP83" i="11"/>
  <c r="DA83" i="11" s="1"/>
  <c r="CH83" i="11"/>
  <c r="CS83" i="11" s="1"/>
  <c r="BC83" i="11"/>
  <c r="BN83" i="11" s="1"/>
  <c r="X83" i="11"/>
  <c r="AI83" i="11" s="1"/>
  <c r="DS83" i="11"/>
  <c r="ED83" i="11" s="1"/>
  <c r="CM83" i="11"/>
  <c r="CX83" i="11" s="1"/>
  <c r="BG83" i="11"/>
  <c r="BR83" i="11" s="1"/>
  <c r="AA83" i="11"/>
  <c r="AL83" i="11" s="1"/>
  <c r="DP83" i="11"/>
  <c r="EA83" i="11" s="1"/>
  <c r="CI83" i="11"/>
  <c r="CT83" i="11" s="1"/>
  <c r="BA83" i="11"/>
  <c r="BL83" i="11" s="1"/>
  <c r="T83" i="11"/>
  <c r="AE83" i="11" s="1"/>
  <c r="DQ83" i="11"/>
  <c r="EB83" i="11" s="1"/>
  <c r="CJ83" i="11"/>
  <c r="CU83" i="11" s="1"/>
  <c r="BB83" i="11"/>
  <c r="BM83" i="11" s="1"/>
  <c r="U83" i="11"/>
  <c r="AF83" i="11" s="1"/>
  <c r="CO83" i="11"/>
  <c r="CZ83" i="11" s="1"/>
  <c r="BE83" i="11"/>
  <c r="BP83" i="11" s="1"/>
  <c r="DV83" i="11"/>
  <c r="EG83" i="11" s="1"/>
  <c r="CK83" i="11"/>
  <c r="CV83" i="11" s="1"/>
  <c r="AB83" i="11"/>
  <c r="AM83" i="11" s="1"/>
  <c r="DT83" i="11"/>
  <c r="EE83" i="11" s="1"/>
  <c r="Z83" i="11"/>
  <c r="AK83" i="11" s="1"/>
  <c r="DO83" i="11"/>
  <c r="DZ83" i="11" s="1"/>
  <c r="BF83" i="11"/>
  <c r="BQ83" i="11" s="1"/>
  <c r="V83" i="11"/>
  <c r="AG83" i="11" s="1"/>
  <c r="CN83" i="11"/>
  <c r="CY83" i="11" s="1"/>
  <c r="W83" i="11"/>
  <c r="AH83" i="11" s="1"/>
  <c r="CL83" i="11"/>
  <c r="CW83" i="11" s="1"/>
  <c r="BI83" i="11"/>
  <c r="BT83" i="11" s="1"/>
  <c r="BH83" i="11"/>
  <c r="BS83" i="11" s="1"/>
  <c r="DW83" i="11"/>
  <c r="EH83" i="11" s="1"/>
  <c r="BD83" i="11"/>
  <c r="BO83" i="11" s="1"/>
  <c r="DR83" i="11"/>
  <c r="EC83" i="11" s="1"/>
  <c r="Y83" i="11"/>
  <c r="AJ83" i="11" s="1"/>
  <c r="AV86" i="4"/>
  <c r="AU86" i="4"/>
  <c r="AT86" i="4"/>
  <c r="AY86" i="4" s="1"/>
  <c r="V133" i="5"/>
  <c r="AG133" i="5" s="1"/>
  <c r="DU133" i="11"/>
  <c r="EF133" i="11" s="1"/>
  <c r="CP133" i="11"/>
  <c r="DA133" i="11" s="1"/>
  <c r="CH133" i="11"/>
  <c r="CS133" i="11" s="1"/>
  <c r="BC133" i="11"/>
  <c r="BN133" i="11" s="1"/>
  <c r="X133" i="11"/>
  <c r="AI133" i="11" s="1"/>
  <c r="DP133" i="11"/>
  <c r="EA133" i="11" s="1"/>
  <c r="CJ133" i="11"/>
  <c r="CU133" i="11" s="1"/>
  <c r="BD133" i="11"/>
  <c r="BO133" i="11" s="1"/>
  <c r="W133" i="11"/>
  <c r="AH133" i="11" s="1"/>
  <c r="DS133" i="11"/>
  <c r="ED133" i="11" s="1"/>
  <c r="CL133" i="11"/>
  <c r="CW133" i="11" s="1"/>
  <c r="BE133" i="11"/>
  <c r="BP133" i="11" s="1"/>
  <c r="V133" i="11"/>
  <c r="AG133" i="11" s="1"/>
  <c r="DW133" i="11"/>
  <c r="EH133" i="11" s="1"/>
  <c r="CN133" i="11"/>
  <c r="CY133" i="11" s="1"/>
  <c r="BF133" i="11"/>
  <c r="BQ133" i="11" s="1"/>
  <c r="U133" i="11"/>
  <c r="AF133" i="11" s="1"/>
  <c r="CO133" i="11"/>
  <c r="CZ133" i="11" s="1"/>
  <c r="BG133" i="11"/>
  <c r="BR133" i="11" s="1"/>
  <c r="Y133" i="11"/>
  <c r="AJ133" i="11" s="1"/>
  <c r="CM133" i="11"/>
  <c r="CX133" i="11" s="1"/>
  <c r="CK133" i="11"/>
  <c r="CV133" i="11" s="1"/>
  <c r="AB133" i="11"/>
  <c r="AM133" i="11" s="1"/>
  <c r="DV133" i="11"/>
  <c r="EG133" i="11" s="1"/>
  <c r="CI133" i="11"/>
  <c r="CT133" i="11" s="1"/>
  <c r="AA133" i="11"/>
  <c r="AL133" i="11" s="1"/>
  <c r="DT133" i="11"/>
  <c r="EE133" i="11" s="1"/>
  <c r="Z133" i="11"/>
  <c r="AK133" i="11" s="1"/>
  <c r="DR133" i="11"/>
  <c r="EC133" i="11" s="1"/>
  <c r="BI133" i="11"/>
  <c r="BT133" i="11" s="1"/>
  <c r="T133" i="11"/>
  <c r="AE133" i="11" s="1"/>
  <c r="DQ133" i="11"/>
  <c r="EB133" i="11" s="1"/>
  <c r="BH133" i="11"/>
  <c r="BS133" i="11" s="1"/>
  <c r="DO133" i="11"/>
  <c r="DZ133" i="11" s="1"/>
  <c r="BB133" i="11"/>
  <c r="BM133" i="11" s="1"/>
  <c r="BA133" i="11"/>
  <c r="BL133" i="11" s="1"/>
  <c r="AV136" i="4"/>
  <c r="AU136" i="4"/>
  <c r="AT136" i="4"/>
  <c r="AY136" i="4" s="1"/>
  <c r="DQ29" i="11"/>
  <c r="EB29" i="11" s="1"/>
  <c r="AU142" i="4"/>
  <c r="Q121" i="4"/>
  <c r="AA121" i="4" s="1"/>
  <c r="Q177" i="4"/>
  <c r="AA177" i="4" s="1"/>
  <c r="AC177" i="4" s="1"/>
  <c r="Q175" i="4"/>
  <c r="AA175" i="4" s="1"/>
  <c r="BB172" i="6" s="1"/>
  <c r="Q146" i="4"/>
  <c r="AA146" i="4" s="1"/>
  <c r="AC146" i="4" s="1"/>
  <c r="Q73" i="4"/>
  <c r="AA73" i="4" s="1"/>
  <c r="Q40" i="4"/>
  <c r="AA40" i="4" s="1"/>
  <c r="AC40" i="4" s="1"/>
  <c r="Q106" i="4"/>
  <c r="AA106" i="4" s="1"/>
  <c r="Q173" i="4"/>
  <c r="AA173" i="4" s="1"/>
  <c r="Q148" i="4"/>
  <c r="AA148" i="4" s="1"/>
  <c r="Q193" i="4"/>
  <c r="AA193" i="4" s="1"/>
  <c r="Q207" i="4"/>
  <c r="AA207" i="4" s="1"/>
  <c r="BR204" i="6" s="1"/>
  <c r="Q37" i="4"/>
  <c r="AA37" i="4" s="1"/>
  <c r="AC37" i="4" s="1"/>
  <c r="Q99" i="4"/>
  <c r="AA99" i="4" s="1"/>
  <c r="AC99" i="4" s="1"/>
  <c r="Q50" i="4"/>
  <c r="AA50" i="4" s="1"/>
  <c r="AC50" i="4" s="1"/>
  <c r="Q152" i="4"/>
  <c r="AA152" i="4" s="1"/>
  <c r="Q197" i="4"/>
  <c r="AA197" i="4" s="1"/>
  <c r="Q211" i="4"/>
  <c r="AA211" i="4" s="1"/>
  <c r="Q49" i="4"/>
  <c r="AA49" i="4" s="1"/>
  <c r="AC49" i="4" s="1"/>
  <c r="Q111" i="4"/>
  <c r="AA111" i="4" s="1"/>
  <c r="Z108" i="5" s="1"/>
  <c r="AK108" i="5" s="1"/>
  <c r="Q82" i="4"/>
  <c r="AA82" i="4" s="1"/>
  <c r="AC82" i="4" s="1"/>
  <c r="Q184" i="4"/>
  <c r="AA184" i="4" s="1"/>
  <c r="Q75" i="4"/>
  <c r="AA75" i="4" s="1"/>
  <c r="AC75" i="4" s="1"/>
  <c r="Q93" i="4"/>
  <c r="AA93" i="4" s="1"/>
  <c r="AX196" i="6"/>
  <c r="Y211" i="5"/>
  <c r="AJ211" i="5" s="1"/>
  <c r="AB187" i="5"/>
  <c r="AM187" i="5" s="1"/>
  <c r="Q100" i="4"/>
  <c r="AA100" i="4" s="1"/>
  <c r="AB163" i="5"/>
  <c r="AM163" i="5" s="1"/>
  <c r="Q91" i="4"/>
  <c r="AA91" i="4" s="1"/>
  <c r="AC91" i="4" s="1"/>
  <c r="Q29" i="4"/>
  <c r="AA29" i="4" s="1"/>
  <c r="Q60" i="4"/>
  <c r="AA60" i="4" s="1"/>
  <c r="AC60" i="4" s="1"/>
  <c r="Q201" i="4"/>
  <c r="AA201" i="4" s="1"/>
  <c r="T22" i="5"/>
  <c r="AE22" i="5" s="1"/>
  <c r="Q27" i="4"/>
  <c r="AA27" i="4" s="1"/>
  <c r="X196" i="5"/>
  <c r="AI196" i="5" s="1"/>
  <c r="BF119" i="6"/>
  <c r="BL196" i="6"/>
  <c r="Q112" i="4"/>
  <c r="AA112" i="4" s="1"/>
  <c r="W163" i="5"/>
  <c r="AH163" i="5" s="1"/>
  <c r="AS119" i="6"/>
  <c r="BN163" i="6"/>
  <c r="Y163" i="5"/>
  <c r="AJ163" i="5" s="1"/>
  <c r="Y196" i="5"/>
  <c r="AJ196" i="5" s="1"/>
  <c r="V196" i="5"/>
  <c r="AG196" i="5" s="1"/>
  <c r="Z142" i="6"/>
  <c r="AK142" i="6" s="1"/>
  <c r="Q215" i="4"/>
  <c r="AA215" i="4" s="1"/>
  <c r="Q156" i="4"/>
  <c r="AA156" i="4" s="1"/>
  <c r="Q77" i="4"/>
  <c r="AA77" i="4" s="1"/>
  <c r="AC77" i="4" s="1"/>
  <c r="Y22" i="5"/>
  <c r="AJ22" i="5" s="1"/>
  <c r="AA138" i="5"/>
  <c r="AL138" i="5" s="1"/>
  <c r="AW138" i="6"/>
  <c r="BG136" i="6"/>
  <c r="Q44" i="4"/>
  <c r="AA44" i="4" s="1"/>
  <c r="AA151" i="5"/>
  <c r="AL151" i="5" s="1"/>
  <c r="T171" i="5"/>
  <c r="AE171" i="5" s="1"/>
  <c r="Z158" i="5"/>
  <c r="AK158" i="5" s="1"/>
  <c r="X22" i="5"/>
  <c r="AI22" i="5" s="1"/>
  <c r="Z128" i="5"/>
  <c r="AK128" i="5" s="1"/>
  <c r="Q110" i="4"/>
  <c r="AA110" i="4" s="1"/>
  <c r="AC110" i="4" s="1"/>
  <c r="V22" i="5"/>
  <c r="AG22" i="5" s="1"/>
  <c r="U22" i="5"/>
  <c r="AF22" i="5" s="1"/>
  <c r="Y128" i="5"/>
  <c r="AJ128" i="5" s="1"/>
  <c r="V151" i="5"/>
  <c r="AG151" i="5" s="1"/>
  <c r="V171" i="5"/>
  <c r="AG171" i="5" s="1"/>
  <c r="W171" i="5"/>
  <c r="AH171" i="5" s="1"/>
  <c r="X134" i="5"/>
  <c r="AI134" i="5" s="1"/>
  <c r="Z167" i="5"/>
  <c r="AK167" i="5" s="1"/>
  <c r="Y138" i="5"/>
  <c r="AJ138" i="5" s="1"/>
  <c r="V136" i="5"/>
  <c r="AG136" i="5" s="1"/>
  <c r="W158" i="5"/>
  <c r="AH158" i="5" s="1"/>
  <c r="BC138" i="6"/>
  <c r="BP136" i="6"/>
  <c r="BR134" i="6"/>
  <c r="U151" i="5"/>
  <c r="AF151" i="5" s="1"/>
  <c r="V203" i="5"/>
  <c r="AG203" i="5" s="1"/>
  <c r="T133" i="5"/>
  <c r="AE133" i="5" s="1"/>
  <c r="Y167" i="5"/>
  <c r="AJ167" i="5" s="1"/>
  <c r="X136" i="5"/>
  <c r="AI136" i="5" s="1"/>
  <c r="BT138" i="6"/>
  <c r="AU136" i="6"/>
  <c r="U209" i="6"/>
  <c r="AF209" i="6" s="1"/>
  <c r="Z22" i="5"/>
  <c r="AK22" i="5" s="1"/>
  <c r="W22" i="5"/>
  <c r="AH22" i="5" s="1"/>
  <c r="X128" i="5"/>
  <c r="AI128" i="5" s="1"/>
  <c r="Z171" i="5"/>
  <c r="AK171" i="5" s="1"/>
  <c r="Z188" i="5"/>
  <c r="AK188" i="5" s="1"/>
  <c r="AA22" i="5"/>
  <c r="AL22" i="5" s="1"/>
  <c r="AB22" i="5"/>
  <c r="AM22" i="5" s="1"/>
  <c r="X151" i="5"/>
  <c r="AI151" i="5" s="1"/>
  <c r="BL158" i="6"/>
  <c r="BR158" i="6"/>
  <c r="BI158" i="6"/>
  <c r="AQ158" i="6"/>
  <c r="T158" i="6"/>
  <c r="AE158" i="6" s="1"/>
  <c r="BQ158" i="6"/>
  <c r="BA158" i="6"/>
  <c r="AS158" i="6"/>
  <c r="V158" i="6"/>
  <c r="AG158" i="6" s="1"/>
  <c r="BP158" i="6"/>
  <c r="BG158" i="6"/>
  <c r="AV158" i="6"/>
  <c r="AP158" i="6"/>
  <c r="Y158" i="6"/>
  <c r="AJ158" i="6" s="1"/>
  <c r="AA158" i="6"/>
  <c r="AL158" i="6" s="1"/>
  <c r="AA158" i="5"/>
  <c r="AL158" i="5" s="1"/>
  <c r="U158" i="5"/>
  <c r="AF158" i="5" s="1"/>
  <c r="BS158" i="6"/>
  <c r="AB158" i="6"/>
  <c r="AM158" i="6" s="1"/>
  <c r="T158" i="5"/>
  <c r="AE158" i="5" s="1"/>
  <c r="Y158" i="5"/>
  <c r="AJ158" i="5" s="1"/>
  <c r="BF158" i="6"/>
  <c r="X158" i="5"/>
  <c r="AI158" i="5" s="1"/>
  <c r="V158" i="5"/>
  <c r="AG158" i="5" s="1"/>
  <c r="AV202" i="6"/>
  <c r="BL209" i="6"/>
  <c r="BB209" i="6"/>
  <c r="AS209" i="6"/>
  <c r="T209" i="6"/>
  <c r="AE209" i="6" s="1"/>
  <c r="BT209" i="6"/>
  <c r="BA209" i="6"/>
  <c r="AR209" i="6"/>
  <c r="W209" i="6"/>
  <c r="AH209" i="6" s="1"/>
  <c r="BO209" i="6"/>
  <c r="AX209" i="6"/>
  <c r="AU209" i="6"/>
  <c r="Z209" i="6"/>
  <c r="AK209" i="6" s="1"/>
  <c r="BQ209" i="6"/>
  <c r="X209" i="5"/>
  <c r="AI209" i="5" s="1"/>
  <c r="Z209" i="5"/>
  <c r="AK209" i="5" s="1"/>
  <c r="AB209" i="5"/>
  <c r="AM209" i="5" s="1"/>
  <c r="AP209" i="6"/>
  <c r="U209" i="5"/>
  <c r="AF209" i="5" s="1"/>
  <c r="W209" i="5"/>
  <c r="AH209" i="5" s="1"/>
  <c r="AB209" i="6"/>
  <c r="AM209" i="6" s="1"/>
  <c r="Y209" i="5"/>
  <c r="AJ209" i="5" s="1"/>
  <c r="AA209" i="5"/>
  <c r="AL209" i="5" s="1"/>
  <c r="BT22" i="6"/>
  <c r="BL22" i="6"/>
  <c r="AQ22" i="6"/>
  <c r="BN22" i="6"/>
  <c r="W22" i="6"/>
  <c r="AH22" i="6" s="1"/>
  <c r="BC22" i="6"/>
  <c r="V22" i="6"/>
  <c r="AG22" i="6" s="1"/>
  <c r="AV22" i="6"/>
  <c r="U22" i="6"/>
  <c r="AF22" i="6" s="1"/>
  <c r="BM138" i="6"/>
  <c r="BS138" i="6"/>
  <c r="BG138" i="6"/>
  <c r="BI138" i="6"/>
  <c r="AV138" i="6"/>
  <c r="AX138" i="6"/>
  <c r="W138" i="6"/>
  <c r="AH138" i="6" s="1"/>
  <c r="BD138" i="6"/>
  <c r="T138" i="6"/>
  <c r="AE138" i="6" s="1"/>
  <c r="BP138" i="6"/>
  <c r="BN138" i="6"/>
  <c r="BF138" i="6"/>
  <c r="BA138" i="6"/>
  <c r="AU138" i="6"/>
  <c r="AP138" i="6"/>
  <c r="Z138" i="6"/>
  <c r="AK138" i="6" s="1"/>
  <c r="Y138" i="6"/>
  <c r="AJ138" i="6" s="1"/>
  <c r="BL138" i="6"/>
  <c r="BB138" i="6"/>
  <c r="AQ138" i="6"/>
  <c r="V138" i="6"/>
  <c r="AG138" i="6" s="1"/>
  <c r="AB138" i="6"/>
  <c r="AM138" i="6" s="1"/>
  <c r="V138" i="5"/>
  <c r="AG138" i="5" s="1"/>
  <c r="T138" i="5"/>
  <c r="AE138" i="5" s="1"/>
  <c r="BO138" i="6"/>
  <c r="BE138" i="6"/>
  <c r="AT138" i="6"/>
  <c r="AS138" i="6"/>
  <c r="Z138" i="5"/>
  <c r="AK138" i="5" s="1"/>
  <c r="X138" i="5"/>
  <c r="AI138" i="5" s="1"/>
  <c r="BQ138" i="6"/>
  <c r="BR138" i="6"/>
  <c r="BH138" i="6"/>
  <c r="AA138" i="6"/>
  <c r="AL138" i="6" s="1"/>
  <c r="U138" i="6"/>
  <c r="AF138" i="6" s="1"/>
  <c r="U138" i="5"/>
  <c r="AF138" i="5" s="1"/>
  <c r="W138" i="5"/>
  <c r="AH138" i="5" s="1"/>
  <c r="AB138" i="5"/>
  <c r="AM138" i="5" s="1"/>
  <c r="BM128" i="6"/>
  <c r="BB128" i="6"/>
  <c r="AU128" i="6"/>
  <c r="BO128" i="6"/>
  <c r="AA128" i="6"/>
  <c r="AL128" i="6" s="1"/>
  <c r="BI128" i="6"/>
  <c r="U128" i="5"/>
  <c r="AF128" i="5" s="1"/>
  <c r="T128" i="5"/>
  <c r="AE128" i="5" s="1"/>
  <c r="AA128" i="5"/>
  <c r="AL128" i="5" s="1"/>
  <c r="V128" i="5"/>
  <c r="AG128" i="5" s="1"/>
  <c r="W128" i="5"/>
  <c r="AH128" i="5" s="1"/>
  <c r="BF151" i="6"/>
  <c r="AT151" i="6"/>
  <c r="Y151" i="6"/>
  <c r="AJ151" i="6" s="1"/>
  <c r="BM151" i="6"/>
  <c r="W151" i="5"/>
  <c r="AH151" i="5" s="1"/>
  <c r="AB151" i="5"/>
  <c r="AM151" i="5" s="1"/>
  <c r="Z151" i="5"/>
  <c r="AK151" i="5" s="1"/>
  <c r="T151" i="5"/>
  <c r="AE151" i="5" s="1"/>
  <c r="Y151" i="5"/>
  <c r="AJ151" i="5" s="1"/>
  <c r="BR171" i="6"/>
  <c r="U171" i="6"/>
  <c r="AF171" i="6" s="1"/>
  <c r="BT171" i="6"/>
  <c r="BH171" i="6"/>
  <c r="AA171" i="5"/>
  <c r="AL171" i="5" s="1"/>
  <c r="Y171" i="5"/>
  <c r="AJ171" i="5" s="1"/>
  <c r="AP171" i="6"/>
  <c r="X171" i="5"/>
  <c r="AI171" i="5" s="1"/>
  <c r="U171" i="5"/>
  <c r="AF171" i="5" s="1"/>
  <c r="BE188" i="6"/>
  <c r="AA188" i="6"/>
  <c r="AL188" i="6" s="1"/>
  <c r="AX188" i="6"/>
  <c r="U188" i="5"/>
  <c r="AF188" i="5" s="1"/>
  <c r="AA188" i="5"/>
  <c r="AL188" i="5" s="1"/>
  <c r="T188" i="5"/>
  <c r="AE188" i="5" s="1"/>
  <c r="Y188" i="5"/>
  <c r="AJ188" i="5" s="1"/>
  <c r="V188" i="5"/>
  <c r="AG188" i="5" s="1"/>
  <c r="X188" i="5"/>
  <c r="AI188" i="5" s="1"/>
  <c r="W188" i="5"/>
  <c r="AH188" i="5" s="1"/>
  <c r="BM203" i="6"/>
  <c r="BG203" i="6"/>
  <c r="W203" i="6"/>
  <c r="AH203" i="6" s="1"/>
  <c r="X203" i="5"/>
  <c r="AI203" i="5" s="1"/>
  <c r="Y203" i="5"/>
  <c r="AJ203" i="5" s="1"/>
  <c r="W203" i="5"/>
  <c r="AH203" i="5" s="1"/>
  <c r="AB203" i="5"/>
  <c r="AM203" i="5" s="1"/>
  <c r="Z203" i="5"/>
  <c r="AK203" i="5" s="1"/>
  <c r="AA203" i="5"/>
  <c r="AL203" i="5" s="1"/>
  <c r="U203" i="5"/>
  <c r="AF203" i="5" s="1"/>
  <c r="AS134" i="6"/>
  <c r="W134" i="5"/>
  <c r="AH134" i="5" s="1"/>
  <c r="AB134" i="5"/>
  <c r="AM134" i="5" s="1"/>
  <c r="AA134" i="5"/>
  <c r="AL134" i="5" s="1"/>
  <c r="U134" i="5"/>
  <c r="AF134" i="5" s="1"/>
  <c r="V134" i="5"/>
  <c r="AG134" i="5" s="1"/>
  <c r="T134" i="5"/>
  <c r="AE134" i="5" s="1"/>
  <c r="Y134" i="5"/>
  <c r="AJ134" i="5" s="1"/>
  <c r="V133" i="6"/>
  <c r="AG133" i="6" s="1"/>
  <c r="BN133" i="6"/>
  <c r="AU133" i="6"/>
  <c r="Z133" i="5"/>
  <c r="AK133" i="5" s="1"/>
  <c r="X133" i="5"/>
  <c r="AI133" i="5" s="1"/>
  <c r="U133" i="5"/>
  <c r="AF133" i="5" s="1"/>
  <c r="W133" i="5"/>
  <c r="AH133" i="5" s="1"/>
  <c r="AB133" i="5"/>
  <c r="AM133" i="5" s="1"/>
  <c r="Y133" i="5"/>
  <c r="AJ133" i="5" s="1"/>
  <c r="AA133" i="5"/>
  <c r="AL133" i="5" s="1"/>
  <c r="AV167" i="6"/>
  <c r="AX167" i="6"/>
  <c r="X167" i="5"/>
  <c r="AI167" i="5" s="1"/>
  <c r="AA167" i="5"/>
  <c r="AL167" i="5" s="1"/>
  <c r="AB167" i="5"/>
  <c r="AM167" i="5" s="1"/>
  <c r="V167" i="5"/>
  <c r="AG167" i="5" s="1"/>
  <c r="U167" i="5"/>
  <c r="AF167" i="5" s="1"/>
  <c r="W167" i="5"/>
  <c r="AH167" i="5" s="1"/>
  <c r="U185" i="5"/>
  <c r="AF185" i="5" s="1"/>
  <c r="AB158" i="5"/>
  <c r="AM158" i="5" s="1"/>
  <c r="T209" i="5"/>
  <c r="AE209" i="5" s="1"/>
  <c r="AR138" i="6"/>
  <c r="BP139" i="6"/>
  <c r="BN136" i="6"/>
  <c r="BL136" i="6"/>
  <c r="BH136" i="6"/>
  <c r="BC136" i="6"/>
  <c r="AT136" i="6"/>
  <c r="AV136" i="6"/>
  <c r="AB136" i="6"/>
  <c r="AM136" i="6" s="1"/>
  <c r="AA136" i="6"/>
  <c r="AL136" i="6" s="1"/>
  <c r="Z136" i="6"/>
  <c r="AK136" i="6" s="1"/>
  <c r="BS136" i="6"/>
  <c r="BO136" i="6"/>
  <c r="BM136" i="6"/>
  <c r="BE136" i="6"/>
  <c r="BT136" i="6"/>
  <c r="BF136" i="6"/>
  <c r="AW136" i="6"/>
  <c r="Y136" i="6"/>
  <c r="AJ136" i="6" s="1"/>
  <c r="T136" i="6"/>
  <c r="AE136" i="6" s="1"/>
  <c r="AQ136" i="6"/>
  <c r="Y136" i="5"/>
  <c r="AJ136" i="5" s="1"/>
  <c r="T136" i="5"/>
  <c r="AE136" i="5" s="1"/>
  <c r="X136" i="6"/>
  <c r="AI136" i="6" s="1"/>
  <c r="AP136" i="6"/>
  <c r="BD136" i="6"/>
  <c r="BQ136" i="6"/>
  <c r="U136" i="5"/>
  <c r="AF136" i="5" s="1"/>
  <c r="AA136" i="5"/>
  <c r="AL136" i="5" s="1"/>
  <c r="V136" i="6"/>
  <c r="AG136" i="6" s="1"/>
  <c r="U136" i="6"/>
  <c r="AF136" i="6" s="1"/>
  <c r="AX136" i="6"/>
  <c r="BA136" i="6"/>
  <c r="BR136" i="6"/>
  <c r="Z136" i="5"/>
  <c r="AK136" i="5" s="1"/>
  <c r="AB136" i="5"/>
  <c r="AM136" i="5" s="1"/>
  <c r="W136" i="5"/>
  <c r="AH136" i="5" s="1"/>
  <c r="W136" i="6"/>
  <c r="AH136" i="6" s="1"/>
  <c r="AR136" i="6"/>
  <c r="BB136" i="6"/>
  <c r="BI136" i="6"/>
  <c r="Q208" i="4"/>
  <c r="AA208" i="4" s="1"/>
  <c r="AC208" i="4" s="1"/>
  <c r="Q172" i="4"/>
  <c r="AA172" i="4" s="1"/>
  <c r="AC172" i="4" s="1"/>
  <c r="U121" i="5"/>
  <c r="AF121" i="5" s="1"/>
  <c r="X158" i="6"/>
  <c r="AI158" i="6" s="1"/>
  <c r="W158" i="6"/>
  <c r="AH158" i="6" s="1"/>
  <c r="AX158" i="6"/>
  <c r="AU158" i="6"/>
  <c r="BH158" i="6"/>
  <c r="BB158" i="6"/>
  <c r="BM158" i="6"/>
  <c r="BO158" i="6"/>
  <c r="BT158" i="6"/>
  <c r="Y209" i="6"/>
  <c r="AJ209" i="6" s="1"/>
  <c r="X209" i="6"/>
  <c r="AI209" i="6" s="1"/>
  <c r="BD209" i="6"/>
  <c r="AW209" i="6"/>
  <c r="BH209" i="6"/>
  <c r="BC209" i="6"/>
  <c r="T22" i="6"/>
  <c r="AE22" i="6" s="1"/>
  <c r="AT22" i="6"/>
  <c r="BE22" i="6"/>
  <c r="BD22" i="6"/>
  <c r="V128" i="6"/>
  <c r="AG128" i="6" s="1"/>
  <c r="AW128" i="6"/>
  <c r="AV151" i="6"/>
  <c r="X171" i="6"/>
  <c r="AI171" i="6" s="1"/>
  <c r="AU171" i="6"/>
  <c r="BP209" i="6"/>
  <c r="BR209" i="6"/>
  <c r="BG209" i="6"/>
  <c r="BI209" i="6"/>
  <c r="BS209" i="6"/>
  <c r="BM209" i="6"/>
  <c r="BF209" i="6"/>
  <c r="BM22" i="6"/>
  <c r="BS22" i="6"/>
  <c r="BH22" i="6"/>
  <c r="BF22" i="6"/>
  <c r="AR22" i="6"/>
  <c r="BA22" i="6"/>
  <c r="AP22" i="6"/>
  <c r="AX22" i="6"/>
  <c r="X22" i="6"/>
  <c r="AI22" i="6" s="1"/>
  <c r="BP22" i="6"/>
  <c r="BR22" i="6"/>
  <c r="BG22" i="6"/>
  <c r="BI22" i="6"/>
  <c r="AU22" i="6"/>
  <c r="AA22" i="6"/>
  <c r="AL22" i="6" s="1"/>
  <c r="Z22" i="6"/>
  <c r="AK22" i="6" s="1"/>
  <c r="Y22" i="6"/>
  <c r="AJ22" i="6" s="1"/>
  <c r="AB22" i="6"/>
  <c r="AM22" i="6" s="1"/>
  <c r="BP128" i="6"/>
  <c r="BC128" i="6"/>
  <c r="AV128" i="6"/>
  <c r="T128" i="6"/>
  <c r="AE128" i="6" s="1"/>
  <c r="BN128" i="6"/>
  <c r="BA128" i="6"/>
  <c r="AT128" i="6"/>
  <c r="U128" i="6"/>
  <c r="AF128" i="6" s="1"/>
  <c r="W128" i="6"/>
  <c r="AH128" i="6" s="1"/>
  <c r="BN151" i="6"/>
  <c r="BI151" i="6"/>
  <c r="AU151" i="6"/>
  <c r="V151" i="6"/>
  <c r="AG151" i="6" s="1"/>
  <c r="W151" i="6"/>
  <c r="AH151" i="6" s="1"/>
  <c r="BP151" i="6"/>
  <c r="BD151" i="6"/>
  <c r="AW151" i="6"/>
  <c r="AB151" i="6"/>
  <c r="AM151" i="6" s="1"/>
  <c r="BS171" i="6"/>
  <c r="BL171" i="6"/>
  <c r="BG171" i="6"/>
  <c r="AV171" i="6"/>
  <c r="AR171" i="6"/>
  <c r="BQ171" i="6"/>
  <c r="BE171" i="6"/>
  <c r="AX171" i="6"/>
  <c r="AA171" i="6"/>
  <c r="AL171" i="6" s="1"/>
  <c r="BT188" i="6"/>
  <c r="BH188" i="6"/>
  <c r="AP188" i="6"/>
  <c r="V188" i="6"/>
  <c r="AG188" i="6" s="1"/>
  <c r="BS188" i="6"/>
  <c r="BG188" i="6"/>
  <c r="AW188" i="6"/>
  <c r="X188" i="6"/>
  <c r="AI188" i="6" s="1"/>
  <c r="BR188" i="6"/>
  <c r="AU188" i="6"/>
  <c r="AV188" i="6"/>
  <c r="BB188" i="6"/>
  <c r="BQ203" i="6"/>
  <c r="BL203" i="6"/>
  <c r="BB203" i="6"/>
  <c r="V203" i="6"/>
  <c r="AG203" i="6" s="1"/>
  <c r="BI203" i="6"/>
  <c r="AR203" i="6"/>
  <c r="AW203" i="6"/>
  <c r="BN203" i="6"/>
  <c r="BA203" i="6"/>
  <c r="AX203" i="6"/>
  <c r="X203" i="6"/>
  <c r="AI203" i="6" s="1"/>
  <c r="BM134" i="6"/>
  <c r="BC134" i="6"/>
  <c r="AQ134" i="6"/>
  <c r="Y134" i="6"/>
  <c r="AJ134" i="6" s="1"/>
  <c r="BT134" i="6"/>
  <c r="BI134" i="6"/>
  <c r="AT134" i="6"/>
  <c r="T134" i="6"/>
  <c r="AE134" i="6" s="1"/>
  <c r="BS134" i="6"/>
  <c r="BA134" i="6"/>
  <c r="W134" i="6"/>
  <c r="AH134" i="6" s="1"/>
  <c r="BP133" i="6"/>
  <c r="BM133" i="6"/>
  <c r="BB133" i="6"/>
  <c r="AB133" i="6"/>
  <c r="AM133" i="6" s="1"/>
  <c r="U133" i="6"/>
  <c r="AF133" i="6" s="1"/>
  <c r="BL133" i="6"/>
  <c r="AW133" i="6"/>
  <c r="T133" i="6"/>
  <c r="AE133" i="6" s="1"/>
  <c r="BH133" i="6"/>
  <c r="AV133" i="6"/>
  <c r="W133" i="6"/>
  <c r="AH133" i="6" s="1"/>
  <c r="BN167" i="6"/>
  <c r="BR167" i="6"/>
  <c r="BE167" i="6"/>
  <c r="AS167" i="6"/>
  <c r="T167" i="6"/>
  <c r="AE167" i="6" s="1"/>
  <c r="BQ167" i="6"/>
  <c r="BD167" i="6"/>
  <c r="Z167" i="6"/>
  <c r="AK167" i="6" s="1"/>
  <c r="BP167" i="6"/>
  <c r="AQ167" i="6"/>
  <c r="Y167" i="6"/>
  <c r="AJ167" i="6" s="1"/>
  <c r="AQ185" i="6"/>
  <c r="U158" i="6"/>
  <c r="AF158" i="6" s="1"/>
  <c r="Z158" i="6"/>
  <c r="AK158" i="6" s="1"/>
  <c r="AW158" i="6"/>
  <c r="AT158" i="6"/>
  <c r="AR158" i="6"/>
  <c r="BE158" i="6"/>
  <c r="BC158" i="6"/>
  <c r="BN158" i="6"/>
  <c r="AX202" i="6"/>
  <c r="BQ202" i="6"/>
  <c r="V209" i="6"/>
  <c r="AG209" i="6" s="1"/>
  <c r="AA209" i="6"/>
  <c r="AL209" i="6" s="1"/>
  <c r="AQ209" i="6"/>
  <c r="AV209" i="6"/>
  <c r="AT209" i="6"/>
  <c r="BE209" i="6"/>
  <c r="BN209" i="6"/>
  <c r="AS22" i="6"/>
  <c r="AW22" i="6"/>
  <c r="BB22" i="6"/>
  <c r="BO22" i="6"/>
  <c r="AB128" i="6"/>
  <c r="AM128" i="6" s="1"/>
  <c r="BD128" i="6"/>
  <c r="T151" i="6"/>
  <c r="AE151" i="6" s="1"/>
  <c r="BC151" i="6"/>
  <c r="BO151" i="6"/>
  <c r="Z171" i="6"/>
  <c r="AK171" i="6" s="1"/>
  <c r="BB171" i="6"/>
  <c r="Y188" i="6"/>
  <c r="AJ188" i="6" s="1"/>
  <c r="AS203" i="6"/>
  <c r="AR134" i="6"/>
  <c r="BG133" i="6"/>
  <c r="BB167" i="6"/>
  <c r="Q155" i="4"/>
  <c r="AA155" i="4" s="1"/>
  <c r="BI152" i="6" s="1"/>
  <c r="Q210" i="4"/>
  <c r="AA210" i="4" s="1"/>
  <c r="Q92" i="4"/>
  <c r="AA92" i="4" s="1"/>
  <c r="AC92" i="4" s="1"/>
  <c r="Q130" i="4"/>
  <c r="AA130" i="4" s="1"/>
  <c r="AC130" i="4" s="1"/>
  <c r="T166" i="5"/>
  <c r="AE166" i="5" s="1"/>
  <c r="BR128" i="6"/>
  <c r="BT128" i="6"/>
  <c r="BE128" i="6"/>
  <c r="BG128" i="6"/>
  <c r="AX128" i="6"/>
  <c r="AS128" i="6"/>
  <c r="Y128" i="6"/>
  <c r="AJ128" i="6" s="1"/>
  <c r="X128" i="6"/>
  <c r="AI128" i="6" s="1"/>
  <c r="Z128" i="6"/>
  <c r="AK128" i="6" s="1"/>
  <c r="BS128" i="6"/>
  <c r="BQ128" i="6"/>
  <c r="BL128" i="6"/>
  <c r="BH128" i="6"/>
  <c r="BF128" i="6"/>
  <c r="AP128" i="6"/>
  <c r="AR128" i="6"/>
  <c r="AQ128" i="6"/>
  <c r="BR151" i="6"/>
  <c r="BT151" i="6"/>
  <c r="BB151" i="6"/>
  <c r="BH151" i="6"/>
  <c r="AX151" i="6"/>
  <c r="AP151" i="6"/>
  <c r="Z151" i="6"/>
  <c r="AK151" i="6" s="1"/>
  <c r="U151" i="6"/>
  <c r="AF151" i="6" s="1"/>
  <c r="AA151" i="6"/>
  <c r="AL151" i="6" s="1"/>
  <c r="BS151" i="6"/>
  <c r="BQ151" i="6"/>
  <c r="BL151" i="6"/>
  <c r="BE151" i="6"/>
  <c r="BG151" i="6"/>
  <c r="AQ151" i="6"/>
  <c r="AS151" i="6"/>
  <c r="AR151" i="6"/>
  <c r="X151" i="6"/>
  <c r="AI151" i="6" s="1"/>
  <c r="BN171" i="6"/>
  <c r="BP171" i="6"/>
  <c r="BI171" i="6"/>
  <c r="BD171" i="6"/>
  <c r="AQ171" i="6"/>
  <c r="AW171" i="6"/>
  <c r="V171" i="6"/>
  <c r="AG171" i="6" s="1"/>
  <c r="W171" i="6"/>
  <c r="AH171" i="6" s="1"/>
  <c r="T171" i="6"/>
  <c r="AE171" i="6" s="1"/>
  <c r="BO171" i="6"/>
  <c r="BM171" i="6"/>
  <c r="BF171" i="6"/>
  <c r="BA171" i="6"/>
  <c r="BC171" i="6"/>
  <c r="AT171" i="6"/>
  <c r="AS171" i="6"/>
  <c r="Y171" i="6"/>
  <c r="AJ171" i="6" s="1"/>
  <c r="AB171" i="6"/>
  <c r="AM171" i="6" s="1"/>
  <c r="BQ188" i="6"/>
  <c r="BL188" i="6"/>
  <c r="BN188" i="6"/>
  <c r="BM188" i="6"/>
  <c r="BO188" i="6"/>
  <c r="BA188" i="6"/>
  <c r="BC188" i="6"/>
  <c r="AT188" i="6"/>
  <c r="AS188" i="6"/>
  <c r="U188" i="6"/>
  <c r="AF188" i="6" s="1"/>
  <c r="T188" i="6"/>
  <c r="AE188" i="6" s="1"/>
  <c r="W188" i="6"/>
  <c r="AH188" i="6" s="1"/>
  <c r="BP188" i="6"/>
  <c r="BI188" i="6"/>
  <c r="BD188" i="6"/>
  <c r="AQ188" i="6"/>
  <c r="BF188" i="6"/>
  <c r="AR188" i="6"/>
  <c r="AB188" i="6"/>
  <c r="AM188" i="6" s="1"/>
  <c r="Z188" i="6"/>
  <c r="AK188" i="6" s="1"/>
  <c r="T203" i="6"/>
  <c r="AE203" i="6" s="1"/>
  <c r="U203" i="6"/>
  <c r="AF203" i="6" s="1"/>
  <c r="AT203" i="6"/>
  <c r="AV203" i="6"/>
  <c r="BD203" i="6"/>
  <c r="BS203" i="6"/>
  <c r="X134" i="6"/>
  <c r="AI134" i="6" s="1"/>
  <c r="Z134" i="6"/>
  <c r="AK134" i="6" s="1"/>
  <c r="AX134" i="6"/>
  <c r="AV134" i="6"/>
  <c r="BF134" i="6"/>
  <c r="BO134" i="6"/>
  <c r="AP133" i="6"/>
  <c r="X133" i="6"/>
  <c r="AI133" i="6" s="1"/>
  <c r="BA133" i="6"/>
  <c r="BI133" i="6"/>
  <c r="BD133" i="6"/>
  <c r="W167" i="6"/>
  <c r="AH167" i="6" s="1"/>
  <c r="AA167" i="6"/>
  <c r="AL167" i="6" s="1"/>
  <c r="AR167" i="6"/>
  <c r="BC167" i="6"/>
  <c r="BH167" i="6"/>
  <c r="BL167" i="6"/>
  <c r="BH192" i="6"/>
  <c r="BR203" i="6"/>
  <c r="BT203" i="6"/>
  <c r="BO203" i="6"/>
  <c r="BH203" i="6"/>
  <c r="BF203" i="6"/>
  <c r="AU203" i="6"/>
  <c r="AP203" i="6"/>
  <c r="Y203" i="6"/>
  <c r="AJ203" i="6" s="1"/>
  <c r="AB203" i="6"/>
  <c r="AM203" i="6" s="1"/>
  <c r="BQ134" i="6"/>
  <c r="BL134" i="6"/>
  <c r="BN134" i="6"/>
  <c r="BB134" i="6"/>
  <c r="BD134" i="6"/>
  <c r="AU134" i="6"/>
  <c r="AP134" i="6"/>
  <c r="V134" i="6"/>
  <c r="AG134" i="6" s="1"/>
  <c r="U134" i="6"/>
  <c r="AF134" i="6" s="1"/>
  <c r="BR133" i="6"/>
  <c r="BT133" i="6"/>
  <c r="BO133" i="6"/>
  <c r="BC133" i="6"/>
  <c r="BE133" i="6"/>
  <c r="AR133" i="6"/>
  <c r="AX133" i="6"/>
  <c r="AT133" i="6"/>
  <c r="Z133" i="6"/>
  <c r="AK133" i="6" s="1"/>
  <c r="BO167" i="6"/>
  <c r="BM167" i="6"/>
  <c r="BF167" i="6"/>
  <c r="BA167" i="6"/>
  <c r="AU167" i="6"/>
  <c r="AT167" i="6"/>
  <c r="AW167" i="6"/>
  <c r="U167" i="6"/>
  <c r="AF167" i="6" s="1"/>
  <c r="X167" i="6"/>
  <c r="AI167" i="6" s="1"/>
  <c r="AU185" i="6"/>
  <c r="AV185" i="6"/>
  <c r="AP17" i="6"/>
  <c r="AA203" i="6"/>
  <c r="AL203" i="6" s="1"/>
  <c r="Z203" i="6"/>
  <c r="AK203" i="6" s="1"/>
  <c r="AQ203" i="6"/>
  <c r="BC203" i="6"/>
  <c r="BE203" i="6"/>
  <c r="BP203" i="6"/>
  <c r="AB134" i="6"/>
  <c r="AM134" i="6" s="1"/>
  <c r="AW134" i="6"/>
  <c r="AA134" i="6"/>
  <c r="AL134" i="6" s="1"/>
  <c r="BH134" i="6"/>
  <c r="BE134" i="6"/>
  <c r="BG134" i="6"/>
  <c r="BP134" i="6"/>
  <c r="Y133" i="6"/>
  <c r="AJ133" i="6" s="1"/>
  <c r="AA133" i="6"/>
  <c r="AL133" i="6" s="1"/>
  <c r="AQ133" i="6"/>
  <c r="AS133" i="6"/>
  <c r="BF133" i="6"/>
  <c r="BS133" i="6"/>
  <c r="BQ133" i="6"/>
  <c r="AB167" i="6"/>
  <c r="AM167" i="6" s="1"/>
  <c r="V167" i="6"/>
  <c r="AG167" i="6" s="1"/>
  <c r="AP167" i="6"/>
  <c r="BG167" i="6"/>
  <c r="BI167" i="6"/>
  <c r="BT167" i="6"/>
  <c r="BS167" i="6"/>
  <c r="X185" i="6"/>
  <c r="AI185" i="6" s="1"/>
  <c r="Q171" i="4"/>
  <c r="AA171" i="4" s="1"/>
  <c r="BL168" i="6" s="1"/>
  <c r="Q70" i="4"/>
  <c r="AA70" i="4" s="1"/>
  <c r="U19" i="5"/>
  <c r="AF19" i="5" s="1"/>
  <c r="W148" i="5"/>
  <c r="AH148" i="5" s="1"/>
  <c r="Q28" i="4"/>
  <c r="W80" i="5"/>
  <c r="AH80" i="5" s="1"/>
  <c r="V206" i="5"/>
  <c r="AG206" i="5" s="1"/>
  <c r="AB145" i="5"/>
  <c r="AM145" i="5" s="1"/>
  <c r="AA19" i="5"/>
  <c r="AL19" i="5" s="1"/>
  <c r="T146" i="5"/>
  <c r="AE146" i="5" s="1"/>
  <c r="AB148" i="5"/>
  <c r="AM148" i="5" s="1"/>
  <c r="Q94" i="4"/>
  <c r="AA94" i="4" s="1"/>
  <c r="BG91" i="6" s="1"/>
  <c r="BT142" i="6"/>
  <c r="BO142" i="6"/>
  <c r="BC142" i="6"/>
  <c r="BE142" i="6"/>
  <c r="AV142" i="6"/>
  <c r="AX142" i="6"/>
  <c r="AA142" i="6"/>
  <c r="AL142" i="6" s="1"/>
  <c r="V142" i="6"/>
  <c r="AG142" i="6" s="1"/>
  <c r="X142" i="6"/>
  <c r="AI142" i="6" s="1"/>
  <c r="BP142" i="6"/>
  <c r="BR142" i="6"/>
  <c r="BF142" i="6"/>
  <c r="BA142" i="6"/>
  <c r="AR142" i="6"/>
  <c r="AT142" i="6"/>
  <c r="W142" i="6"/>
  <c r="AH142" i="6" s="1"/>
  <c r="Y142" i="6"/>
  <c r="AJ142" i="6" s="1"/>
  <c r="T142" i="6"/>
  <c r="AE142" i="6" s="1"/>
  <c r="BQ142" i="6"/>
  <c r="BL142" i="6"/>
  <c r="BN142" i="6"/>
  <c r="BB142" i="6"/>
  <c r="BH142" i="6"/>
  <c r="AU142" i="6"/>
  <c r="AP142" i="6"/>
  <c r="AS142" i="6"/>
  <c r="U142" i="6"/>
  <c r="AF142" i="6" s="1"/>
  <c r="BN178" i="6"/>
  <c r="BP178" i="6"/>
  <c r="BF178" i="6"/>
  <c r="BA178" i="6"/>
  <c r="AR178" i="6"/>
  <c r="W178" i="6"/>
  <c r="AH178" i="6" s="1"/>
  <c r="T178" i="6"/>
  <c r="AE178" i="6" s="1"/>
  <c r="X178" i="6"/>
  <c r="AI178" i="6" s="1"/>
  <c r="BS178" i="6"/>
  <c r="BQ178" i="6"/>
  <c r="BL178" i="6"/>
  <c r="BB178" i="6"/>
  <c r="AU178" i="6"/>
  <c r="AW178" i="6"/>
  <c r="AB178" i="6"/>
  <c r="AM178" i="6" s="1"/>
  <c r="AS178" i="6"/>
  <c r="BO178" i="6"/>
  <c r="BM178" i="6"/>
  <c r="BG178" i="6"/>
  <c r="BD178" i="6"/>
  <c r="AQ178" i="6"/>
  <c r="AT178" i="6"/>
  <c r="Z178" i="6"/>
  <c r="AK178" i="6" s="1"/>
  <c r="Y178" i="6"/>
  <c r="AJ178" i="6" s="1"/>
  <c r="BR178" i="6"/>
  <c r="AV178" i="6"/>
  <c r="BT178" i="6"/>
  <c r="AX178" i="6"/>
  <c r="BC178" i="6"/>
  <c r="AA178" i="6"/>
  <c r="AL178" i="6" s="1"/>
  <c r="BM176" i="6"/>
  <c r="BS176" i="6"/>
  <c r="BA176" i="6"/>
  <c r="BC176" i="6"/>
  <c r="AP176" i="6"/>
  <c r="AR176" i="6"/>
  <c r="Y176" i="6"/>
  <c r="AJ176" i="6" s="1"/>
  <c r="X176" i="6"/>
  <c r="AI176" i="6" s="1"/>
  <c r="W176" i="6"/>
  <c r="AH176" i="6" s="1"/>
  <c r="BR176" i="6"/>
  <c r="BT176" i="6"/>
  <c r="BO176" i="6"/>
  <c r="BH176" i="6"/>
  <c r="BF176" i="6"/>
  <c r="BB176" i="6"/>
  <c r="AQ176" i="6"/>
  <c r="U176" i="6"/>
  <c r="AF176" i="6" s="1"/>
  <c r="T176" i="6"/>
  <c r="AE176" i="6" s="1"/>
  <c r="BN176" i="6"/>
  <c r="BP176" i="6"/>
  <c r="BI176" i="6"/>
  <c r="BD176" i="6"/>
  <c r="AX176" i="6"/>
  <c r="AW176" i="6"/>
  <c r="AV176" i="6"/>
  <c r="Z176" i="6"/>
  <c r="AK176" i="6" s="1"/>
  <c r="V176" i="6"/>
  <c r="AG176" i="6" s="1"/>
  <c r="BE176" i="6"/>
  <c r="AU176" i="6"/>
  <c r="BG176" i="6"/>
  <c r="AB176" i="6"/>
  <c r="AM176" i="6" s="1"/>
  <c r="BQ176" i="6"/>
  <c r="AT176" i="6"/>
  <c r="AA176" i="6"/>
  <c r="AL176" i="6" s="1"/>
  <c r="BN211" i="6"/>
  <c r="BP211" i="6"/>
  <c r="BI211" i="6"/>
  <c r="BD211" i="6"/>
  <c r="AV211" i="6"/>
  <c r="BB211" i="6"/>
  <c r="AW211" i="6"/>
  <c r="W211" i="6"/>
  <c r="AH211" i="6" s="1"/>
  <c r="AB211" i="6"/>
  <c r="AM211" i="6" s="1"/>
  <c r="BQ211" i="6"/>
  <c r="BL211" i="6"/>
  <c r="BE211" i="6"/>
  <c r="BG211" i="6"/>
  <c r="AR211" i="6"/>
  <c r="AX211" i="6"/>
  <c r="AS211" i="6"/>
  <c r="Y211" i="6"/>
  <c r="AJ211" i="6" s="1"/>
  <c r="X211" i="6"/>
  <c r="AI211" i="6" s="1"/>
  <c r="BT211" i="6"/>
  <c r="BH211" i="6"/>
  <c r="AQ211" i="6"/>
  <c r="V211" i="6"/>
  <c r="AG211" i="6" s="1"/>
  <c r="BS211" i="6"/>
  <c r="BC211" i="6"/>
  <c r="AT211" i="6"/>
  <c r="U211" i="6"/>
  <c r="AF211" i="6" s="1"/>
  <c r="BR211" i="6"/>
  <c r="BO211" i="6"/>
  <c r="BF211" i="6"/>
  <c r="AP211" i="6"/>
  <c r="AA211" i="6"/>
  <c r="AL211" i="6" s="1"/>
  <c r="Z211" i="6"/>
  <c r="AK211" i="6" s="1"/>
  <c r="BM211" i="6"/>
  <c r="T211" i="6"/>
  <c r="AE211" i="6" s="1"/>
  <c r="BA211" i="6"/>
  <c r="AT180" i="6"/>
  <c r="AQ180" i="6"/>
  <c r="BH180" i="6"/>
  <c r="BM187" i="6"/>
  <c r="BQ187" i="6"/>
  <c r="BO187" i="6"/>
  <c r="BA187" i="6"/>
  <c r="AR187" i="6"/>
  <c r="AP187" i="6"/>
  <c r="Y187" i="6"/>
  <c r="AJ187" i="6" s="1"/>
  <c r="X187" i="6"/>
  <c r="AI187" i="6" s="1"/>
  <c r="BT187" i="6"/>
  <c r="BF187" i="6"/>
  <c r="BH187" i="6"/>
  <c r="AU187" i="6"/>
  <c r="AS187" i="6"/>
  <c r="U187" i="6"/>
  <c r="AF187" i="6" s="1"/>
  <c r="T187" i="6"/>
  <c r="AE187" i="6" s="1"/>
  <c r="BR187" i="6"/>
  <c r="BP187" i="6"/>
  <c r="BB187" i="6"/>
  <c r="BG187" i="6"/>
  <c r="AQ187" i="6"/>
  <c r="AW187" i="6"/>
  <c r="W187" i="6"/>
  <c r="AH187" i="6" s="1"/>
  <c r="AA187" i="6"/>
  <c r="AL187" i="6" s="1"/>
  <c r="AV187" i="6"/>
  <c r="BN187" i="6"/>
  <c r="AX187" i="6"/>
  <c r="BL187" i="6"/>
  <c r="V187" i="6"/>
  <c r="AG187" i="6" s="1"/>
  <c r="BE187" i="6"/>
  <c r="AB187" i="6"/>
  <c r="AM187" i="6" s="1"/>
  <c r="AA178" i="5"/>
  <c r="AL178" i="5" s="1"/>
  <c r="X178" i="5"/>
  <c r="AI178" i="5" s="1"/>
  <c r="X176" i="5"/>
  <c r="AI176" i="5" s="1"/>
  <c r="Y176" i="5"/>
  <c r="AJ176" i="5" s="1"/>
  <c r="V176" i="5"/>
  <c r="AG176" i="5" s="1"/>
  <c r="X163" i="5"/>
  <c r="AI163" i="5" s="1"/>
  <c r="AB211" i="5"/>
  <c r="AM211" i="5" s="1"/>
  <c r="W211" i="5"/>
  <c r="AH211" i="5" s="1"/>
  <c r="U211" i="5"/>
  <c r="AF211" i="5" s="1"/>
  <c r="W175" i="5"/>
  <c r="AH175" i="5" s="1"/>
  <c r="U175" i="5"/>
  <c r="AF175" i="5" s="1"/>
  <c r="Z187" i="5"/>
  <c r="AK187" i="5" s="1"/>
  <c r="X187" i="5"/>
  <c r="AI187" i="5" s="1"/>
  <c r="AB119" i="5"/>
  <c r="AM119" i="5" s="1"/>
  <c r="W119" i="5"/>
  <c r="AH119" i="5" s="1"/>
  <c r="Z198" i="5"/>
  <c r="AK198" i="5" s="1"/>
  <c r="U196" i="5"/>
  <c r="AF196" i="5" s="1"/>
  <c r="AA196" i="5"/>
  <c r="AL196" i="5" s="1"/>
  <c r="AB142" i="5"/>
  <c r="AM142" i="5" s="1"/>
  <c r="W142" i="5"/>
  <c r="AH142" i="5" s="1"/>
  <c r="U142" i="5"/>
  <c r="AF142" i="5" s="1"/>
  <c r="W119" i="6"/>
  <c r="AH119" i="6" s="1"/>
  <c r="AB119" i="6"/>
  <c r="AM119" i="6" s="1"/>
  <c r="V119" i="6"/>
  <c r="AG119" i="6" s="1"/>
  <c r="AW119" i="6"/>
  <c r="AQ119" i="6"/>
  <c r="BD119" i="6"/>
  <c r="AP198" i="6"/>
  <c r="AA196" i="6"/>
  <c r="AL196" i="6" s="1"/>
  <c r="BF196" i="6"/>
  <c r="AW142" i="6"/>
  <c r="BG142" i="6"/>
  <c r="BE178" i="6"/>
  <c r="AS176" i="6"/>
  <c r="BC186" i="6"/>
  <c r="AQ186" i="6"/>
  <c r="BQ186" i="6"/>
  <c r="AS186" i="6"/>
  <c r="BP186" i="6"/>
  <c r="AX186" i="6"/>
  <c r="BA186" i="6"/>
  <c r="V186" i="6"/>
  <c r="AG186" i="6" s="1"/>
  <c r="BR163" i="6"/>
  <c r="BL163" i="6"/>
  <c r="BB163" i="6"/>
  <c r="BH163" i="6"/>
  <c r="BG163" i="6"/>
  <c r="AW163" i="6"/>
  <c r="Z163" i="6"/>
  <c r="AK163" i="6" s="1"/>
  <c r="AA163" i="6"/>
  <c r="AL163" i="6" s="1"/>
  <c r="BQ163" i="6"/>
  <c r="BF163" i="6"/>
  <c r="BD163" i="6"/>
  <c r="AT163" i="6"/>
  <c r="AS163" i="6"/>
  <c r="AB163" i="6"/>
  <c r="AM163" i="6" s="1"/>
  <c r="W163" i="6"/>
  <c r="AH163" i="6" s="1"/>
  <c r="BS163" i="6"/>
  <c r="BM163" i="6"/>
  <c r="BI163" i="6"/>
  <c r="AU163" i="6"/>
  <c r="AP163" i="6"/>
  <c r="V163" i="6"/>
  <c r="AG163" i="6" s="1"/>
  <c r="X163" i="6"/>
  <c r="AI163" i="6" s="1"/>
  <c r="BO163" i="6"/>
  <c r="BT163" i="6"/>
  <c r="BE163" i="6"/>
  <c r="AQ163" i="6"/>
  <c r="BC163" i="6"/>
  <c r="Y163" i="6"/>
  <c r="AJ163" i="6" s="1"/>
  <c r="T163" i="6"/>
  <c r="AE163" i="6" s="1"/>
  <c r="BP163" i="6"/>
  <c r="U163" i="6"/>
  <c r="AF163" i="6" s="1"/>
  <c r="BA163" i="6"/>
  <c r="AR163" i="6"/>
  <c r="AX163" i="6"/>
  <c r="BE116" i="6"/>
  <c r="BO175" i="6"/>
  <c r="BM175" i="6"/>
  <c r="BF175" i="6"/>
  <c r="BA175" i="6"/>
  <c r="AP175" i="6"/>
  <c r="AW175" i="6"/>
  <c r="AV175" i="6"/>
  <c r="X175" i="6"/>
  <c r="AI175" i="6" s="1"/>
  <c r="BR175" i="6"/>
  <c r="BP175" i="6"/>
  <c r="BB175" i="6"/>
  <c r="BH175" i="6"/>
  <c r="AQ175" i="6"/>
  <c r="AS175" i="6"/>
  <c r="Z175" i="6"/>
  <c r="AK175" i="6" s="1"/>
  <c r="Y175" i="6"/>
  <c r="AJ175" i="6" s="1"/>
  <c r="T175" i="6"/>
  <c r="AE175" i="6" s="1"/>
  <c r="BN175" i="6"/>
  <c r="BL175" i="6"/>
  <c r="BI175" i="6"/>
  <c r="BD175" i="6"/>
  <c r="AX175" i="6"/>
  <c r="AR175" i="6"/>
  <c r="V175" i="6"/>
  <c r="AG175" i="6" s="1"/>
  <c r="U175" i="6"/>
  <c r="AF175" i="6" s="1"/>
  <c r="AA175" i="6"/>
  <c r="AL175" i="6" s="1"/>
  <c r="BS175" i="6"/>
  <c r="BC175" i="6"/>
  <c r="AB175" i="6"/>
  <c r="AM175" i="6" s="1"/>
  <c r="BQ175" i="6"/>
  <c r="AT175" i="6"/>
  <c r="BT175" i="6"/>
  <c r="BG175" i="6"/>
  <c r="BE175" i="6"/>
  <c r="BM119" i="6"/>
  <c r="BS119" i="6"/>
  <c r="BB119" i="6"/>
  <c r="BA119" i="6"/>
  <c r="BT119" i="6"/>
  <c r="BO119" i="6"/>
  <c r="BN119" i="6"/>
  <c r="BP119" i="6"/>
  <c r="BR119" i="6"/>
  <c r="BI119" i="6"/>
  <c r="BM196" i="6"/>
  <c r="BS196" i="6"/>
  <c r="BI196" i="6"/>
  <c r="BD196" i="6"/>
  <c r="AU196" i="6"/>
  <c r="AT196" i="6"/>
  <c r="AR196" i="6"/>
  <c r="AB196" i="6"/>
  <c r="AM196" i="6" s="1"/>
  <c r="W196" i="6"/>
  <c r="AH196" i="6" s="1"/>
  <c r="BT196" i="6"/>
  <c r="BO196" i="6"/>
  <c r="BE196" i="6"/>
  <c r="BG196" i="6"/>
  <c r="AQ196" i="6"/>
  <c r="AP196" i="6"/>
  <c r="Y196" i="6"/>
  <c r="AJ196" i="6" s="1"/>
  <c r="X196" i="6"/>
  <c r="AI196" i="6" s="1"/>
  <c r="AV196" i="6"/>
  <c r="BP196" i="6"/>
  <c r="BR196" i="6"/>
  <c r="BA196" i="6"/>
  <c r="BC196" i="6"/>
  <c r="BB196" i="6"/>
  <c r="AW196" i="6"/>
  <c r="U196" i="6"/>
  <c r="AF196" i="6" s="1"/>
  <c r="T196" i="6"/>
  <c r="AE196" i="6" s="1"/>
  <c r="V196" i="6"/>
  <c r="AG196" i="6" s="1"/>
  <c r="BM198" i="6"/>
  <c r="BA198" i="6"/>
  <c r="AR198" i="6"/>
  <c r="Z198" i="6"/>
  <c r="AK198" i="6" s="1"/>
  <c r="BB198" i="6"/>
  <c r="AS198" i="6"/>
  <c r="AA198" i="6"/>
  <c r="AL198" i="6" s="1"/>
  <c r="U198" i="6"/>
  <c r="AF198" i="6" s="1"/>
  <c r="BL198" i="6"/>
  <c r="BD198" i="6"/>
  <c r="AQ198" i="6"/>
  <c r="Z178" i="5"/>
  <c r="AK178" i="5" s="1"/>
  <c r="Y178" i="5"/>
  <c r="AJ178" i="5" s="1"/>
  <c r="T178" i="5"/>
  <c r="AE178" i="5" s="1"/>
  <c r="U176" i="5"/>
  <c r="AF176" i="5" s="1"/>
  <c r="AA176" i="5"/>
  <c r="AL176" i="5" s="1"/>
  <c r="Z163" i="5"/>
  <c r="AK163" i="5" s="1"/>
  <c r="T163" i="5"/>
  <c r="AE163" i="5" s="1"/>
  <c r="AB159" i="5"/>
  <c r="AM159" i="5" s="1"/>
  <c r="X211" i="5"/>
  <c r="AI211" i="5" s="1"/>
  <c r="V211" i="5"/>
  <c r="AG211" i="5" s="1"/>
  <c r="V175" i="5"/>
  <c r="AG175" i="5" s="1"/>
  <c r="AB175" i="5"/>
  <c r="AM175" i="5" s="1"/>
  <c r="W187" i="5"/>
  <c r="AH187" i="5" s="1"/>
  <c r="Y187" i="5"/>
  <c r="AJ187" i="5" s="1"/>
  <c r="T187" i="5"/>
  <c r="AE187" i="5" s="1"/>
  <c r="Y122" i="5"/>
  <c r="AJ122" i="5" s="1"/>
  <c r="T119" i="5"/>
  <c r="AE119" i="5" s="1"/>
  <c r="Z119" i="5"/>
  <c r="AK119" i="5" s="1"/>
  <c r="Y198" i="5"/>
  <c r="AJ198" i="5" s="1"/>
  <c r="AA198" i="5"/>
  <c r="AL198" i="5" s="1"/>
  <c r="AB196" i="5"/>
  <c r="AM196" i="5" s="1"/>
  <c r="W196" i="5"/>
  <c r="AH196" i="5" s="1"/>
  <c r="X142" i="5"/>
  <c r="AI142" i="5" s="1"/>
  <c r="Z142" i="5"/>
  <c r="AK142" i="5" s="1"/>
  <c r="Y186" i="5"/>
  <c r="AJ186" i="5" s="1"/>
  <c r="AA119" i="6"/>
  <c r="AL119" i="6" s="1"/>
  <c r="U119" i="6"/>
  <c r="AF119" i="6" s="1"/>
  <c r="Z119" i="6"/>
  <c r="AK119" i="6" s="1"/>
  <c r="AP119" i="6"/>
  <c r="AU119" i="6"/>
  <c r="BH119" i="6"/>
  <c r="BQ119" i="6"/>
  <c r="AV198" i="6"/>
  <c r="BQ198" i="6"/>
  <c r="Z196" i="6"/>
  <c r="AK196" i="6" s="1"/>
  <c r="BH196" i="6"/>
  <c r="AQ142" i="6"/>
  <c r="BS142" i="6"/>
  <c r="BL176" i="6"/>
  <c r="AU211" i="6"/>
  <c r="W178" i="5"/>
  <c r="AH178" i="5" s="1"/>
  <c r="U178" i="5"/>
  <c r="AF178" i="5" s="1"/>
  <c r="AB176" i="5"/>
  <c r="AM176" i="5" s="1"/>
  <c r="W176" i="5"/>
  <c r="AH176" i="5" s="1"/>
  <c r="V163" i="5"/>
  <c r="AG163" i="5" s="1"/>
  <c r="AA163" i="5"/>
  <c r="AL163" i="5" s="1"/>
  <c r="T211" i="5"/>
  <c r="AE211" i="5" s="1"/>
  <c r="Z211" i="5"/>
  <c r="AK211" i="5" s="1"/>
  <c r="AA175" i="5"/>
  <c r="AL175" i="5" s="1"/>
  <c r="X175" i="5"/>
  <c r="AI175" i="5" s="1"/>
  <c r="V187" i="5"/>
  <c r="AG187" i="5" s="1"/>
  <c r="U187" i="5"/>
  <c r="AF187" i="5" s="1"/>
  <c r="X119" i="5"/>
  <c r="AI119" i="5" s="1"/>
  <c r="Y119" i="5"/>
  <c r="AJ119" i="5" s="1"/>
  <c r="V119" i="5"/>
  <c r="AG119" i="5" s="1"/>
  <c r="V198" i="5"/>
  <c r="AG198" i="5" s="1"/>
  <c r="AB198" i="5"/>
  <c r="AM198" i="5" s="1"/>
  <c r="W198" i="5"/>
  <c r="AH198" i="5" s="1"/>
  <c r="T196" i="5"/>
  <c r="AE196" i="5" s="1"/>
  <c r="Z196" i="5"/>
  <c r="AK196" i="5" s="1"/>
  <c r="T142" i="5"/>
  <c r="AE142" i="5" s="1"/>
  <c r="V142" i="5"/>
  <c r="AG142" i="5" s="1"/>
  <c r="X140" i="5"/>
  <c r="AI140" i="5" s="1"/>
  <c r="X186" i="5"/>
  <c r="AI186" i="5" s="1"/>
  <c r="T119" i="6"/>
  <c r="AE119" i="6" s="1"/>
  <c r="Y119" i="6"/>
  <c r="AJ119" i="6" s="1"/>
  <c r="AV119" i="6"/>
  <c r="AT119" i="6"/>
  <c r="BC119" i="6"/>
  <c r="BE119" i="6"/>
  <c r="AT198" i="6"/>
  <c r="BC198" i="6"/>
  <c r="BS198" i="6"/>
  <c r="AS196" i="6"/>
  <c r="BN196" i="6"/>
  <c r="AB142" i="6"/>
  <c r="AM142" i="6" s="1"/>
  <c r="BD142" i="6"/>
  <c r="BM142" i="6"/>
  <c r="BM186" i="6"/>
  <c r="AV163" i="6"/>
  <c r="Q117" i="4"/>
  <c r="AA117" i="4" s="1"/>
  <c r="AC117" i="4" s="1"/>
  <c r="Q61" i="4"/>
  <c r="AA61" i="4" s="1"/>
  <c r="Y118" i="5"/>
  <c r="AJ118" i="5" s="1"/>
  <c r="Z80" i="5"/>
  <c r="AK80" i="5" s="1"/>
  <c r="T126" i="5"/>
  <c r="AE126" i="5" s="1"/>
  <c r="Z187" i="6"/>
  <c r="AK187" i="6" s="1"/>
  <c r="AT187" i="6"/>
  <c r="BC187" i="6"/>
  <c r="BD187" i="6"/>
  <c r="BI187" i="6"/>
  <c r="BS187" i="6"/>
  <c r="V189" i="5"/>
  <c r="AG189" i="5" s="1"/>
  <c r="U80" i="5"/>
  <c r="AF80" i="5" s="1"/>
  <c r="X80" i="5"/>
  <c r="AI80" i="5" s="1"/>
  <c r="T80" i="5"/>
  <c r="AE80" i="5" s="1"/>
  <c r="V80" i="5"/>
  <c r="AG80" i="5" s="1"/>
  <c r="Y80" i="5"/>
  <c r="AJ80" i="5" s="1"/>
  <c r="U61" i="5"/>
  <c r="AF61" i="5" s="1"/>
  <c r="AA80" i="5"/>
  <c r="AL80" i="5" s="1"/>
  <c r="T179" i="5"/>
  <c r="AE179" i="5" s="1"/>
  <c r="Y189" i="5"/>
  <c r="AJ189" i="5" s="1"/>
  <c r="Y125" i="5"/>
  <c r="AJ125" i="5" s="1"/>
  <c r="X121" i="6"/>
  <c r="AI121" i="6" s="1"/>
  <c r="AU189" i="6"/>
  <c r="BL166" i="6"/>
  <c r="AA164" i="5"/>
  <c r="AL164" i="5" s="1"/>
  <c r="T189" i="5"/>
  <c r="AE189" i="5" s="1"/>
  <c r="T125" i="5"/>
  <c r="AE125" i="5" s="1"/>
  <c r="BD121" i="6"/>
  <c r="AP189" i="6"/>
  <c r="BQ125" i="6"/>
  <c r="BL125" i="6"/>
  <c r="BD125" i="6"/>
  <c r="BB125" i="6"/>
  <c r="AS125" i="6"/>
  <c r="BR125" i="6"/>
  <c r="BT125" i="6"/>
  <c r="BO125" i="6"/>
  <c r="BC125" i="6"/>
  <c r="BA125" i="6"/>
  <c r="AR125" i="6"/>
  <c r="BM125" i="6"/>
  <c r="BG125" i="6"/>
  <c r="AV125" i="6"/>
  <c r="AP125" i="6"/>
  <c r="AA125" i="6"/>
  <c r="AL125" i="6" s="1"/>
  <c r="V125" i="6"/>
  <c r="AG125" i="6" s="1"/>
  <c r="BP125" i="6"/>
  <c r="BF125" i="6"/>
  <c r="BI125" i="6"/>
  <c r="AB125" i="6"/>
  <c r="AM125" i="6" s="1"/>
  <c r="W125" i="6"/>
  <c r="AH125" i="6" s="1"/>
  <c r="AT125" i="6"/>
  <c r="BS125" i="6"/>
  <c r="BE125" i="6"/>
  <c r="AU125" i="6"/>
  <c r="X125" i="6"/>
  <c r="AI125" i="6" s="1"/>
  <c r="AX125" i="6"/>
  <c r="Y125" i="6"/>
  <c r="AJ125" i="6" s="1"/>
  <c r="AA124" i="6"/>
  <c r="AL124" i="6" s="1"/>
  <c r="AQ135" i="6"/>
  <c r="BG155" i="6"/>
  <c r="BM121" i="6"/>
  <c r="BS121" i="6"/>
  <c r="BG121" i="6"/>
  <c r="BI121" i="6"/>
  <c r="AS121" i="6"/>
  <c r="AQ121" i="6"/>
  <c r="T121" i="6"/>
  <c r="AE121" i="6" s="1"/>
  <c r="Z121" i="6"/>
  <c r="AK121" i="6" s="1"/>
  <c r="U121" i="6"/>
  <c r="AF121" i="6" s="1"/>
  <c r="BR121" i="6"/>
  <c r="BT121" i="6"/>
  <c r="BO121" i="6"/>
  <c r="BC121" i="6"/>
  <c r="BE121" i="6"/>
  <c r="AV121" i="6"/>
  <c r="AT121" i="6"/>
  <c r="AP121" i="6"/>
  <c r="V121" i="6"/>
  <c r="AG121" i="6" s="1"/>
  <c r="BN121" i="6"/>
  <c r="BP121" i="6"/>
  <c r="BH121" i="6"/>
  <c r="BF121" i="6"/>
  <c r="BA121" i="6"/>
  <c r="AR121" i="6"/>
  <c r="AB121" i="6"/>
  <c r="AM121" i="6" s="1"/>
  <c r="AA121" i="6"/>
  <c r="AL121" i="6" s="1"/>
  <c r="AX121" i="6"/>
  <c r="BR160" i="6"/>
  <c r="BR206" i="6"/>
  <c r="BT206" i="6"/>
  <c r="BB206" i="6"/>
  <c r="BH206" i="6"/>
  <c r="AW206" i="6"/>
  <c r="AU206" i="6"/>
  <c r="AP206" i="6"/>
  <c r="Z206" i="6"/>
  <c r="AK206" i="6" s="1"/>
  <c r="U206" i="6"/>
  <c r="AF206" i="6" s="1"/>
  <c r="BN206" i="6"/>
  <c r="BP206" i="6"/>
  <c r="BI206" i="6"/>
  <c r="BD206" i="6"/>
  <c r="AS206" i="6"/>
  <c r="AQ206" i="6"/>
  <c r="AA206" i="6"/>
  <c r="AL206" i="6" s="1"/>
  <c r="V206" i="6"/>
  <c r="AG206" i="6" s="1"/>
  <c r="T206" i="6"/>
  <c r="AE206" i="6" s="1"/>
  <c r="BS206" i="6"/>
  <c r="BQ206" i="6"/>
  <c r="BL206" i="6"/>
  <c r="BE206" i="6"/>
  <c r="BG206" i="6"/>
  <c r="AV206" i="6"/>
  <c r="AX206" i="6"/>
  <c r="W206" i="6"/>
  <c r="AH206" i="6" s="1"/>
  <c r="X206" i="6"/>
  <c r="AI206" i="6" s="1"/>
  <c r="BM206" i="6"/>
  <c r="AR206" i="6"/>
  <c r="BF206" i="6"/>
  <c r="AT206" i="6"/>
  <c r="BA206" i="6"/>
  <c r="AB206" i="6"/>
  <c r="AM206" i="6" s="1"/>
  <c r="BO206" i="6"/>
  <c r="BC206" i="6"/>
  <c r="Y206" i="6"/>
  <c r="AJ206" i="6" s="1"/>
  <c r="AB213" i="6"/>
  <c r="AM213" i="6" s="1"/>
  <c r="BQ179" i="6"/>
  <c r="BL179" i="6"/>
  <c r="BB179" i="6"/>
  <c r="BH179" i="6"/>
  <c r="AQ179" i="6"/>
  <c r="AP179" i="6"/>
  <c r="Z179" i="6"/>
  <c r="AK179" i="6" s="1"/>
  <c r="U179" i="6"/>
  <c r="AF179" i="6" s="1"/>
  <c r="T179" i="6"/>
  <c r="AE179" i="6" s="1"/>
  <c r="BM179" i="6"/>
  <c r="BS179" i="6"/>
  <c r="BI179" i="6"/>
  <c r="BD179" i="6"/>
  <c r="BG179" i="6"/>
  <c r="BC179" i="6"/>
  <c r="V179" i="6"/>
  <c r="AG179" i="6" s="1"/>
  <c r="W179" i="6"/>
  <c r="AH179" i="6" s="1"/>
  <c r="AA179" i="6"/>
  <c r="AL179" i="6" s="1"/>
  <c r="BR179" i="6"/>
  <c r="BT179" i="6"/>
  <c r="BO179" i="6"/>
  <c r="BE179" i="6"/>
  <c r="AV179" i="6"/>
  <c r="AX179" i="6"/>
  <c r="AW179" i="6"/>
  <c r="AR179" i="6"/>
  <c r="AB179" i="6"/>
  <c r="AM179" i="6" s="1"/>
  <c r="BA179" i="6"/>
  <c r="Y179" i="6"/>
  <c r="AJ179" i="6" s="1"/>
  <c r="BN179" i="6"/>
  <c r="AU179" i="6"/>
  <c r="X179" i="6"/>
  <c r="AI179" i="6" s="1"/>
  <c r="BP179" i="6"/>
  <c r="AT179" i="6"/>
  <c r="BF179" i="6"/>
  <c r="AS179" i="6"/>
  <c r="BL80" i="6"/>
  <c r="BN80" i="6"/>
  <c r="BA80" i="6"/>
  <c r="BC80" i="6"/>
  <c r="AX80" i="6"/>
  <c r="AS80" i="6"/>
  <c r="Y80" i="6"/>
  <c r="AJ80" i="6" s="1"/>
  <c r="X80" i="6"/>
  <c r="AI80" i="6" s="1"/>
  <c r="Z80" i="6"/>
  <c r="AK80" i="6" s="1"/>
  <c r="BS80" i="6"/>
  <c r="BQ80" i="6"/>
  <c r="BH80" i="6"/>
  <c r="BF80" i="6"/>
  <c r="AT80" i="6"/>
  <c r="AV80" i="6"/>
  <c r="U80" i="6"/>
  <c r="AF80" i="6" s="1"/>
  <c r="T80" i="6"/>
  <c r="AE80" i="6" s="1"/>
  <c r="V80" i="6"/>
  <c r="AG80" i="6" s="1"/>
  <c r="BT80" i="6"/>
  <c r="BO80" i="6"/>
  <c r="BI80" i="6"/>
  <c r="BD80" i="6"/>
  <c r="BM80" i="6"/>
  <c r="AP80" i="6"/>
  <c r="AR80" i="6"/>
  <c r="AQ80" i="6"/>
  <c r="AA80" i="6"/>
  <c r="AL80" i="6" s="1"/>
  <c r="BP80" i="6"/>
  <c r="BB80" i="6"/>
  <c r="W80" i="6"/>
  <c r="AH80" i="6" s="1"/>
  <c r="BR80" i="6"/>
  <c r="AW80" i="6"/>
  <c r="BE80" i="6"/>
  <c r="AU80" i="6"/>
  <c r="BG80" i="6"/>
  <c r="BS166" i="6"/>
  <c r="BQ166" i="6"/>
  <c r="BF166" i="6"/>
  <c r="BA166" i="6"/>
  <c r="AU166" i="6"/>
  <c r="AX166" i="6"/>
  <c r="T166" i="6"/>
  <c r="AE166" i="6" s="1"/>
  <c r="AB166" i="6"/>
  <c r="AM166" i="6" s="1"/>
  <c r="X166" i="6"/>
  <c r="AI166" i="6" s="1"/>
  <c r="BT166" i="6"/>
  <c r="BO166" i="6"/>
  <c r="BM166" i="6"/>
  <c r="BB166" i="6"/>
  <c r="BD166" i="6"/>
  <c r="AQ166" i="6"/>
  <c r="AP166" i="6"/>
  <c r="Z166" i="6"/>
  <c r="AK166" i="6" s="1"/>
  <c r="BH166" i="6"/>
  <c r="BP166" i="6"/>
  <c r="BR166" i="6"/>
  <c r="BG166" i="6"/>
  <c r="BI166" i="6"/>
  <c r="AV166" i="6"/>
  <c r="AT166" i="6"/>
  <c r="AA166" i="6"/>
  <c r="AL166" i="6" s="1"/>
  <c r="V166" i="6"/>
  <c r="AG166" i="6" s="1"/>
  <c r="Y166" i="6"/>
  <c r="AJ166" i="6" s="1"/>
  <c r="BN166" i="6"/>
  <c r="AS166" i="6"/>
  <c r="BC166" i="6"/>
  <c r="W166" i="6"/>
  <c r="AH166" i="6" s="1"/>
  <c r="BE166" i="6"/>
  <c r="AW166" i="6"/>
  <c r="AR166" i="6"/>
  <c r="U166" i="6"/>
  <c r="AF166" i="6" s="1"/>
  <c r="BR165" i="6"/>
  <c r="AV165" i="6"/>
  <c r="BQ165" i="6"/>
  <c r="BC165" i="6"/>
  <c r="Y165" i="6"/>
  <c r="AJ165" i="6" s="1"/>
  <c r="BH165" i="6"/>
  <c r="AP165" i="6"/>
  <c r="AB165" i="6"/>
  <c r="AM165" i="6" s="1"/>
  <c r="V165" i="6"/>
  <c r="AG165" i="6" s="1"/>
  <c r="BM164" i="6"/>
  <c r="T164" i="6"/>
  <c r="AE164" i="6" s="1"/>
  <c r="BE164" i="6"/>
  <c r="AB183" i="6"/>
  <c r="AM183" i="6" s="1"/>
  <c r="BS189" i="6"/>
  <c r="BQ189" i="6"/>
  <c r="BG189" i="6"/>
  <c r="BE189" i="6"/>
  <c r="BA189" i="6"/>
  <c r="AR189" i="6"/>
  <c r="X189" i="6"/>
  <c r="AI189" i="6" s="1"/>
  <c r="W189" i="6"/>
  <c r="AH189" i="6" s="1"/>
  <c r="U189" i="6"/>
  <c r="AF189" i="6" s="1"/>
  <c r="BT189" i="6"/>
  <c r="BO189" i="6"/>
  <c r="BM189" i="6"/>
  <c r="BC189" i="6"/>
  <c r="AX189" i="6"/>
  <c r="AW189" i="6"/>
  <c r="AQ189" i="6"/>
  <c r="T189" i="6"/>
  <c r="AE189" i="6" s="1"/>
  <c r="Z189" i="6"/>
  <c r="AK189" i="6" s="1"/>
  <c r="BP189" i="6"/>
  <c r="BR189" i="6"/>
  <c r="BH189" i="6"/>
  <c r="BF189" i="6"/>
  <c r="AT189" i="6"/>
  <c r="AS189" i="6"/>
  <c r="BI189" i="6"/>
  <c r="Y189" i="6"/>
  <c r="AJ189" i="6" s="1"/>
  <c r="V189" i="6"/>
  <c r="AG189" i="6" s="1"/>
  <c r="AP205" i="6"/>
  <c r="AB206" i="5"/>
  <c r="AM206" i="5" s="1"/>
  <c r="Y206" i="5"/>
  <c r="AJ206" i="5" s="1"/>
  <c r="U179" i="5"/>
  <c r="AF179" i="5" s="1"/>
  <c r="AA179" i="5"/>
  <c r="AL179" i="5" s="1"/>
  <c r="Z166" i="5"/>
  <c r="AK166" i="5" s="1"/>
  <c r="AA166" i="5"/>
  <c r="AL166" i="5" s="1"/>
  <c r="W165" i="5"/>
  <c r="AH165" i="5" s="1"/>
  <c r="AA121" i="5"/>
  <c r="AL121" i="5" s="1"/>
  <c r="AB121" i="5"/>
  <c r="AM121" i="5" s="1"/>
  <c r="AA189" i="5"/>
  <c r="AL189" i="5" s="1"/>
  <c r="U189" i="5"/>
  <c r="AF189" i="5" s="1"/>
  <c r="V125" i="5"/>
  <c r="AG125" i="5" s="1"/>
  <c r="AA125" i="5"/>
  <c r="AL125" i="5" s="1"/>
  <c r="AU121" i="6"/>
  <c r="BL121" i="6"/>
  <c r="AA189" i="6"/>
  <c r="AL189" i="6" s="1"/>
  <c r="BB189" i="6"/>
  <c r="U125" i="6"/>
  <c r="AF125" i="6" s="1"/>
  <c r="AW125" i="6"/>
  <c r="AA206" i="5"/>
  <c r="AL206" i="5" s="1"/>
  <c r="T206" i="5"/>
  <c r="AE206" i="5" s="1"/>
  <c r="U206" i="5"/>
  <c r="AF206" i="5" s="1"/>
  <c r="Z179" i="5"/>
  <c r="AK179" i="5" s="1"/>
  <c r="AB179" i="5"/>
  <c r="AM179" i="5" s="1"/>
  <c r="W179" i="5"/>
  <c r="AH179" i="5" s="1"/>
  <c r="Y166" i="5"/>
  <c r="AJ166" i="5" s="1"/>
  <c r="AB166" i="5"/>
  <c r="AM166" i="5" s="1"/>
  <c r="W166" i="5"/>
  <c r="AH166" i="5" s="1"/>
  <c r="AB165" i="5"/>
  <c r="AM165" i="5" s="1"/>
  <c r="U164" i="5"/>
  <c r="AF164" i="5" s="1"/>
  <c r="Z121" i="5"/>
  <c r="AK121" i="5" s="1"/>
  <c r="X121" i="5"/>
  <c r="AI121" i="5" s="1"/>
  <c r="Z189" i="5"/>
  <c r="AK189" i="5" s="1"/>
  <c r="AB189" i="5"/>
  <c r="AM189" i="5" s="1"/>
  <c r="AA183" i="5"/>
  <c r="AL183" i="5" s="1"/>
  <c r="U125" i="5"/>
  <c r="AF125" i="5" s="1"/>
  <c r="AB125" i="5"/>
  <c r="AM125" i="5" s="1"/>
  <c r="W125" i="5"/>
  <c r="AH125" i="5" s="1"/>
  <c r="Y121" i="6"/>
  <c r="AJ121" i="6" s="1"/>
  <c r="AW121" i="6"/>
  <c r="BQ121" i="6"/>
  <c r="AB189" i="6"/>
  <c r="AM189" i="6" s="1"/>
  <c r="BD189" i="6"/>
  <c r="Z125" i="6"/>
  <c r="AK125" i="6" s="1"/>
  <c r="BH125" i="6"/>
  <c r="AW213" i="6"/>
  <c r="X206" i="5"/>
  <c r="AI206" i="5" s="1"/>
  <c r="Z206" i="5"/>
  <c r="AK206" i="5" s="1"/>
  <c r="Y179" i="5"/>
  <c r="AJ179" i="5" s="1"/>
  <c r="X179" i="5"/>
  <c r="AI179" i="5" s="1"/>
  <c r="V166" i="5"/>
  <c r="AG166" i="5" s="1"/>
  <c r="X166" i="5"/>
  <c r="AI166" i="5" s="1"/>
  <c r="V165" i="5"/>
  <c r="AG165" i="5" s="1"/>
  <c r="Z164" i="5"/>
  <c r="AK164" i="5" s="1"/>
  <c r="W121" i="5"/>
  <c r="AH121" i="5" s="1"/>
  <c r="Y121" i="5"/>
  <c r="AJ121" i="5" s="1"/>
  <c r="T121" i="5"/>
  <c r="AE121" i="5" s="1"/>
  <c r="W189" i="5"/>
  <c r="AH189" i="5" s="1"/>
  <c r="X189" i="5"/>
  <c r="AI189" i="5" s="1"/>
  <c r="X205" i="5"/>
  <c r="AI205" i="5" s="1"/>
  <c r="Z125" i="5"/>
  <c r="AK125" i="5" s="1"/>
  <c r="X125" i="5"/>
  <c r="AI125" i="5" s="1"/>
  <c r="W121" i="6"/>
  <c r="AH121" i="6" s="1"/>
  <c r="BB121" i="6"/>
  <c r="AV189" i="6"/>
  <c r="BN189" i="6"/>
  <c r="T125" i="6"/>
  <c r="AE125" i="6" s="1"/>
  <c r="BN125" i="6"/>
  <c r="AB80" i="6"/>
  <c r="AM80" i="6" s="1"/>
  <c r="AA122" i="5"/>
  <c r="AL122" i="5" s="1"/>
  <c r="X122" i="5"/>
  <c r="AI122" i="5" s="1"/>
  <c r="V122" i="5"/>
  <c r="AG122" i="5" s="1"/>
  <c r="AU152" i="6"/>
  <c r="X145" i="5"/>
  <c r="AI145" i="5" s="1"/>
  <c r="Z145" i="5"/>
  <c r="AK145" i="5" s="1"/>
  <c r="X148" i="5"/>
  <c r="AI148" i="5" s="1"/>
  <c r="Z148" i="5"/>
  <c r="AK148" i="5" s="1"/>
  <c r="T208" i="5"/>
  <c r="AE208" i="5" s="1"/>
  <c r="Y170" i="5"/>
  <c r="AJ170" i="5" s="1"/>
  <c r="U173" i="5"/>
  <c r="AF173" i="5" s="1"/>
  <c r="BT173" i="6"/>
  <c r="BO173" i="6"/>
  <c r="BD173" i="6"/>
  <c r="BB173" i="6"/>
  <c r="AS173" i="6"/>
  <c r="AT173" i="6"/>
  <c r="X173" i="6"/>
  <c r="AI173" i="6" s="1"/>
  <c r="AA173" i="6"/>
  <c r="AL173" i="6" s="1"/>
  <c r="Z173" i="6"/>
  <c r="AK173" i="6" s="1"/>
  <c r="BP173" i="6"/>
  <c r="BR173" i="6"/>
  <c r="BG173" i="6"/>
  <c r="BE173" i="6"/>
  <c r="AV173" i="6"/>
  <c r="AQ173" i="6"/>
  <c r="T173" i="6"/>
  <c r="AE173" i="6" s="1"/>
  <c r="W173" i="6"/>
  <c r="AH173" i="6" s="1"/>
  <c r="V173" i="6"/>
  <c r="AG173" i="6" s="1"/>
  <c r="BQ173" i="6"/>
  <c r="BL173" i="6"/>
  <c r="BN173" i="6"/>
  <c r="BC173" i="6"/>
  <c r="BA173" i="6"/>
  <c r="AR173" i="6"/>
  <c r="AP173" i="6"/>
  <c r="U173" i="6"/>
  <c r="AF173" i="6" s="1"/>
  <c r="AX173" i="6"/>
  <c r="BH173" i="6"/>
  <c r="AB173" i="6"/>
  <c r="AM173" i="6" s="1"/>
  <c r="AA173" i="5"/>
  <c r="AL173" i="5" s="1"/>
  <c r="V173" i="5"/>
  <c r="AG173" i="5" s="1"/>
  <c r="BF173" i="6"/>
  <c r="BI173" i="6"/>
  <c r="T173" i="5"/>
  <c r="AE173" i="5" s="1"/>
  <c r="Y173" i="5"/>
  <c r="AJ173" i="5" s="1"/>
  <c r="BM173" i="6"/>
  <c r="AW173" i="6"/>
  <c r="Y173" i="6"/>
  <c r="AJ173" i="6" s="1"/>
  <c r="X173" i="5"/>
  <c r="AI173" i="5" s="1"/>
  <c r="Z173" i="5"/>
  <c r="AK173" i="5" s="1"/>
  <c r="BO172" i="6"/>
  <c r="BH172" i="6"/>
  <c r="BQ146" i="6"/>
  <c r="AW146" i="6"/>
  <c r="V146" i="6"/>
  <c r="AG146" i="6" s="1"/>
  <c r="AA146" i="6"/>
  <c r="AL146" i="6" s="1"/>
  <c r="BR146" i="6"/>
  <c r="BF144" i="6"/>
  <c r="BD144" i="6"/>
  <c r="BA144" i="6"/>
  <c r="AV144" i="6"/>
  <c r="Y204" i="6"/>
  <c r="AJ204" i="6" s="1"/>
  <c r="BM149" i="6"/>
  <c r="AP208" i="6"/>
  <c r="BO208" i="6"/>
  <c r="AR208" i="6"/>
  <c r="BD208" i="6"/>
  <c r="AB208" i="6"/>
  <c r="AM208" i="6" s="1"/>
  <c r="BB208" i="6"/>
  <c r="Y168" i="5"/>
  <c r="AJ168" i="5" s="1"/>
  <c r="V19" i="5"/>
  <c r="AG19" i="5" s="1"/>
  <c r="Y19" i="5"/>
  <c r="AJ19" i="5" s="1"/>
  <c r="W146" i="5"/>
  <c r="AH146" i="5" s="1"/>
  <c r="Y145" i="5"/>
  <c r="AJ145" i="5" s="1"/>
  <c r="T145" i="5"/>
  <c r="AE145" i="5" s="1"/>
  <c r="T144" i="5"/>
  <c r="AE144" i="5" s="1"/>
  <c r="Y148" i="5"/>
  <c r="AJ148" i="5" s="1"/>
  <c r="T148" i="5"/>
  <c r="AE148" i="5" s="1"/>
  <c r="AA208" i="5"/>
  <c r="AL208" i="5" s="1"/>
  <c r="Y208" i="5"/>
  <c r="AJ208" i="5" s="1"/>
  <c r="T182" i="5"/>
  <c r="AE182" i="5" s="1"/>
  <c r="AB173" i="5"/>
  <c r="AM173" i="5" s="1"/>
  <c r="BS173" i="6"/>
  <c r="U174" i="6"/>
  <c r="AF174" i="6" s="1"/>
  <c r="AQ147" i="6"/>
  <c r="AR147" i="6"/>
  <c r="BD147" i="6"/>
  <c r="AV147" i="6"/>
  <c r="BQ147" i="6"/>
  <c r="AT147" i="6"/>
  <c r="AU147" i="6"/>
  <c r="Z147" i="5"/>
  <c r="AK147" i="5" s="1"/>
  <c r="W147" i="5"/>
  <c r="AH147" i="5" s="1"/>
  <c r="T147" i="5"/>
  <c r="AE147" i="5" s="1"/>
  <c r="BC170" i="6"/>
  <c r="BR145" i="6"/>
  <c r="BT145" i="6"/>
  <c r="BS145" i="6"/>
  <c r="BC145" i="6"/>
  <c r="BI145" i="6"/>
  <c r="AR145" i="6"/>
  <c r="X145" i="6"/>
  <c r="AI145" i="6" s="1"/>
  <c r="AA145" i="6"/>
  <c r="AL145" i="6" s="1"/>
  <c r="Z145" i="6"/>
  <c r="AK145" i="6" s="1"/>
  <c r="BN145" i="6"/>
  <c r="BP145" i="6"/>
  <c r="BH145" i="6"/>
  <c r="BF145" i="6"/>
  <c r="AW145" i="6"/>
  <c r="AU145" i="6"/>
  <c r="T145" i="6"/>
  <c r="AE145" i="6" s="1"/>
  <c r="W145" i="6"/>
  <c r="AH145" i="6" s="1"/>
  <c r="V145" i="6"/>
  <c r="AG145" i="6" s="1"/>
  <c r="BQ145" i="6"/>
  <c r="BL145" i="6"/>
  <c r="BD145" i="6"/>
  <c r="BB145" i="6"/>
  <c r="AS145" i="6"/>
  <c r="AQ145" i="6"/>
  <c r="BE145" i="6"/>
  <c r="AP145" i="6"/>
  <c r="U145" i="6"/>
  <c r="AF145" i="6" s="1"/>
  <c r="BM145" i="6"/>
  <c r="AV145" i="6"/>
  <c r="Y145" i="6"/>
  <c r="AJ145" i="6" s="1"/>
  <c r="BO145" i="6"/>
  <c r="AB145" i="6"/>
  <c r="AM145" i="6" s="1"/>
  <c r="BG145" i="6"/>
  <c r="AX145" i="6"/>
  <c r="BA145" i="6"/>
  <c r="BG150" i="6"/>
  <c r="AW150" i="6"/>
  <c r="X150" i="6"/>
  <c r="AI150" i="6" s="1"/>
  <c r="BR150" i="6"/>
  <c r="AQ150" i="6"/>
  <c r="BT148" i="6"/>
  <c r="BB148" i="6"/>
  <c r="W148" i="6"/>
  <c r="AH148" i="6" s="1"/>
  <c r="BQ148" i="6"/>
  <c r="AW148" i="6"/>
  <c r="BI148" i="6"/>
  <c r="AQ148" i="6"/>
  <c r="BD148" i="6"/>
  <c r="X148" i="6"/>
  <c r="AI148" i="6" s="1"/>
  <c r="BI201" i="6"/>
  <c r="BO19" i="6"/>
  <c r="AT19" i="6"/>
  <c r="BM19" i="6"/>
  <c r="V19" i="6"/>
  <c r="AG19" i="6" s="1"/>
  <c r="BB19" i="6"/>
  <c r="BH19" i="6"/>
  <c r="T19" i="6"/>
  <c r="AE19" i="6" s="1"/>
  <c r="BT19" i="6"/>
  <c r="BC182" i="6"/>
  <c r="BL182" i="6"/>
  <c r="BB182" i="6"/>
  <c r="AW182" i="6"/>
  <c r="V182" i="6"/>
  <c r="AG182" i="6" s="1"/>
  <c r="BT182" i="6"/>
  <c r="BI182" i="6"/>
  <c r="AS182" i="6"/>
  <c r="AT182" i="6"/>
  <c r="AB182" i="5"/>
  <c r="AM182" i="5" s="1"/>
  <c r="W182" i="5"/>
  <c r="AH182" i="5" s="1"/>
  <c r="BQ182" i="6"/>
  <c r="AV182" i="6"/>
  <c r="X182" i="6"/>
  <c r="AI182" i="6" s="1"/>
  <c r="T182" i="6"/>
  <c r="AE182" i="6" s="1"/>
  <c r="U182" i="5"/>
  <c r="AF182" i="5" s="1"/>
  <c r="X19" i="5"/>
  <c r="AI19" i="5" s="1"/>
  <c r="W19" i="5"/>
  <c r="AH19" i="5" s="1"/>
  <c r="T19" i="5"/>
  <c r="AE19" i="5" s="1"/>
  <c r="AB19" i="5"/>
  <c r="AM19" i="5" s="1"/>
  <c r="U145" i="5"/>
  <c r="AF145" i="5" s="1"/>
  <c r="AA145" i="5"/>
  <c r="AL145" i="5" s="1"/>
  <c r="W144" i="5"/>
  <c r="AH144" i="5" s="1"/>
  <c r="AB150" i="5"/>
  <c r="AM150" i="5" s="1"/>
  <c r="W150" i="5"/>
  <c r="AH150" i="5" s="1"/>
  <c r="U148" i="5"/>
  <c r="AF148" i="5" s="1"/>
  <c r="AA148" i="5"/>
  <c r="AL148" i="5" s="1"/>
  <c r="Y201" i="5"/>
  <c r="AJ201" i="5" s="1"/>
  <c r="W208" i="5"/>
  <c r="AH208" i="5" s="1"/>
  <c r="U208" i="5"/>
  <c r="AF208" i="5" s="1"/>
  <c r="V182" i="5"/>
  <c r="AG182" i="5" s="1"/>
  <c r="W173" i="5"/>
  <c r="AH173" i="5" s="1"/>
  <c r="BH182" i="6"/>
  <c r="BM182" i="6"/>
  <c r="AT145" i="6"/>
  <c r="BD19" i="6"/>
  <c r="BL150" i="6"/>
  <c r="BN150" i="6"/>
  <c r="BE150" i="6"/>
  <c r="AV150" i="6"/>
  <c r="W150" i="6"/>
  <c r="AH150" i="6" s="1"/>
  <c r="Y150" i="6"/>
  <c r="AJ150" i="6" s="1"/>
  <c r="AB150" i="6"/>
  <c r="AM150" i="6" s="1"/>
  <c r="BS150" i="6"/>
  <c r="BF150" i="6"/>
  <c r="BA150" i="6"/>
  <c r="AT150" i="6"/>
  <c r="Z150" i="6"/>
  <c r="AK150" i="6" s="1"/>
  <c r="U150" i="6"/>
  <c r="AF150" i="6" s="1"/>
  <c r="T150" i="6"/>
  <c r="AE150" i="6" s="1"/>
  <c r="BO150" i="6"/>
  <c r="BM150" i="6"/>
  <c r="BD150" i="6"/>
  <c r="AU150" i="6"/>
  <c r="AP150" i="6"/>
  <c r="V150" i="6"/>
  <c r="AG150" i="6" s="1"/>
  <c r="BT149" i="6"/>
  <c r="Y149" i="6"/>
  <c r="AJ149" i="6" s="1"/>
  <c r="AP149" i="6"/>
  <c r="AX149" i="6"/>
  <c r="BO148" i="6"/>
  <c r="BM148" i="6"/>
  <c r="BE148" i="6"/>
  <c r="BG148" i="6"/>
  <c r="AX148" i="6"/>
  <c r="AS148" i="6"/>
  <c r="Y148" i="6"/>
  <c r="AJ148" i="6" s="1"/>
  <c r="T148" i="6"/>
  <c r="AE148" i="6" s="1"/>
  <c r="Z148" i="6"/>
  <c r="AK148" i="6" s="1"/>
  <c r="BS148" i="6"/>
  <c r="BP148" i="6"/>
  <c r="BA148" i="6"/>
  <c r="BC148" i="6"/>
  <c r="AT148" i="6"/>
  <c r="AV148" i="6"/>
  <c r="U148" i="6"/>
  <c r="AF148" i="6" s="1"/>
  <c r="AU148" i="6"/>
  <c r="V148" i="6"/>
  <c r="AG148" i="6" s="1"/>
  <c r="BR148" i="6"/>
  <c r="BN148" i="6"/>
  <c r="BL148" i="6"/>
  <c r="BH148" i="6"/>
  <c r="BF148" i="6"/>
  <c r="AP148" i="6"/>
  <c r="AR148" i="6"/>
  <c r="AB148" i="6"/>
  <c r="AM148" i="6" s="1"/>
  <c r="AA148" i="6"/>
  <c r="AL148" i="6" s="1"/>
  <c r="BC201" i="6"/>
  <c r="BQ201" i="6"/>
  <c r="BT201" i="6"/>
  <c r="Y201" i="6"/>
  <c r="AJ201" i="6" s="1"/>
  <c r="BP208" i="6"/>
  <c r="BR208" i="6"/>
  <c r="BG208" i="6"/>
  <c r="BI208" i="6"/>
  <c r="AQ208" i="6"/>
  <c r="AW208" i="6"/>
  <c r="Y208" i="6"/>
  <c r="AJ208" i="6" s="1"/>
  <c r="X208" i="6"/>
  <c r="AI208" i="6" s="1"/>
  <c r="V208" i="6"/>
  <c r="AG208" i="6" s="1"/>
  <c r="BQ208" i="6"/>
  <c r="BL208" i="6"/>
  <c r="BN208" i="6"/>
  <c r="BC208" i="6"/>
  <c r="BE208" i="6"/>
  <c r="AX208" i="6"/>
  <c r="AS208" i="6"/>
  <c r="U208" i="6"/>
  <c r="AF208" i="6" s="1"/>
  <c r="T208" i="6"/>
  <c r="AE208" i="6" s="1"/>
  <c r="BM208" i="6"/>
  <c r="BS208" i="6"/>
  <c r="BH208" i="6"/>
  <c r="BF208" i="6"/>
  <c r="BA208" i="6"/>
  <c r="AT208" i="6"/>
  <c r="AV208" i="6"/>
  <c r="Z208" i="6"/>
  <c r="AK208" i="6" s="1"/>
  <c r="AA208" i="6"/>
  <c r="AL208" i="6" s="1"/>
  <c r="AT79" i="6"/>
  <c r="AU79" i="6"/>
  <c r="BD79" i="6"/>
  <c r="BP19" i="6"/>
  <c r="BR19" i="6"/>
  <c r="BG19" i="6"/>
  <c r="BI19" i="6"/>
  <c r="AU19" i="6"/>
  <c r="AP19" i="6"/>
  <c r="AW19" i="6"/>
  <c r="AV19" i="6"/>
  <c r="AS19" i="6"/>
  <c r="BL19" i="6"/>
  <c r="BN19" i="6"/>
  <c r="BC19" i="6"/>
  <c r="BE19" i="6"/>
  <c r="AQ19" i="6"/>
  <c r="AR19" i="6"/>
  <c r="Y19" i="6"/>
  <c r="AJ19" i="6" s="1"/>
  <c r="AB19" i="6"/>
  <c r="AM19" i="6" s="1"/>
  <c r="W19" i="6"/>
  <c r="AH19" i="6" s="1"/>
  <c r="BS19" i="6"/>
  <c r="BQ19" i="6"/>
  <c r="BF19" i="6"/>
  <c r="BA19" i="6"/>
  <c r="AX19" i="6"/>
  <c r="Z19" i="6"/>
  <c r="AK19" i="6" s="1"/>
  <c r="U19" i="6"/>
  <c r="AF19" i="6" s="1"/>
  <c r="X19" i="6"/>
  <c r="AI19" i="6" s="1"/>
  <c r="AA19" i="6"/>
  <c r="AL19" i="6" s="1"/>
  <c r="W208" i="6"/>
  <c r="AH208" i="6" s="1"/>
  <c r="AU208" i="6"/>
  <c r="BT208" i="6"/>
  <c r="AB122" i="5"/>
  <c r="AM122" i="5" s="1"/>
  <c r="W122" i="5"/>
  <c r="AH122" i="5" s="1"/>
  <c r="U122" i="5"/>
  <c r="AF122" i="5" s="1"/>
  <c r="AA164" i="6"/>
  <c r="AL164" i="6" s="1"/>
  <c r="X164" i="6"/>
  <c r="AI164" i="6" s="1"/>
  <c r="AR164" i="6"/>
  <c r="AW164" i="6"/>
  <c r="BB164" i="6"/>
  <c r="BD164" i="6"/>
  <c r="BI164" i="6"/>
  <c r="BP164" i="6"/>
  <c r="BN164" i="6"/>
  <c r="AR210" i="6"/>
  <c r="BH191" i="6"/>
  <c r="BS61" i="6"/>
  <c r="T122" i="5"/>
  <c r="AE122" i="5" s="1"/>
  <c r="Z122" i="5"/>
  <c r="AK122" i="5" s="1"/>
  <c r="AQ164" i="6"/>
  <c r="AB164" i="6"/>
  <c r="AM164" i="6" s="1"/>
  <c r="AU164" i="6"/>
  <c r="AP164" i="6"/>
  <c r="BF164" i="6"/>
  <c r="BH164" i="6"/>
  <c r="BO164" i="6"/>
  <c r="BT164" i="6"/>
  <c r="BQ191" i="6"/>
  <c r="AA61" i="6"/>
  <c r="AL61" i="6" s="1"/>
  <c r="BH61" i="6"/>
  <c r="BN191" i="6"/>
  <c r="Z61" i="6"/>
  <c r="AK61" i="6" s="1"/>
  <c r="T61" i="6"/>
  <c r="AE61" i="6" s="1"/>
  <c r="AQ61" i="6"/>
  <c r="BA61" i="6"/>
  <c r="BP61" i="6"/>
  <c r="Y191" i="6"/>
  <c r="AJ191" i="6" s="1"/>
  <c r="Y61" i="6"/>
  <c r="AJ61" i="6" s="1"/>
  <c r="AU61" i="6"/>
  <c r="BF61" i="6"/>
  <c r="BE61" i="6"/>
  <c r="BT61" i="6"/>
  <c r="BR61" i="6"/>
  <c r="V191" i="6"/>
  <c r="AG191" i="6" s="1"/>
  <c r="AB61" i="6"/>
  <c r="AM61" i="6" s="1"/>
  <c r="BB61" i="6"/>
  <c r="BD61" i="6"/>
  <c r="BI61" i="6"/>
  <c r="BM61" i="6"/>
  <c r="BP48" i="6"/>
  <c r="T83" i="5"/>
  <c r="AE83" i="5" s="1"/>
  <c r="BQ83" i="6"/>
  <c r="BM83" i="6"/>
  <c r="BT83" i="6"/>
  <c r="BP83" i="6"/>
  <c r="BL83" i="6"/>
  <c r="BS83" i="6"/>
  <c r="BO83" i="6"/>
  <c r="BN83" i="6"/>
  <c r="BF83" i="6"/>
  <c r="BB83" i="6"/>
  <c r="BR83" i="6"/>
  <c r="BI83" i="6"/>
  <c r="BE83" i="6"/>
  <c r="BA83" i="6"/>
  <c r="BH83" i="6"/>
  <c r="BD83" i="6"/>
  <c r="BG83" i="6"/>
  <c r="AU83" i="6"/>
  <c r="AQ83" i="6"/>
  <c r="AX83" i="6"/>
  <c r="AT83" i="6"/>
  <c r="AP83" i="6"/>
  <c r="BC83" i="6"/>
  <c r="AW83" i="6"/>
  <c r="AS83" i="6"/>
  <c r="Z83" i="6"/>
  <c r="AK83" i="6" s="1"/>
  <c r="V83" i="6"/>
  <c r="AG83" i="6" s="1"/>
  <c r="AV83" i="6"/>
  <c r="Y83" i="6"/>
  <c r="AJ83" i="6" s="1"/>
  <c r="U83" i="6"/>
  <c r="AF83" i="6" s="1"/>
  <c r="AR83" i="6"/>
  <c r="AB83" i="6"/>
  <c r="AM83" i="6" s="1"/>
  <c r="X83" i="6"/>
  <c r="AI83" i="6" s="1"/>
  <c r="T83" i="6"/>
  <c r="AE83" i="6" s="1"/>
  <c r="W83" i="6"/>
  <c r="AH83" i="6" s="1"/>
  <c r="AA83" i="6"/>
  <c r="AL83" i="6" s="1"/>
  <c r="BP35" i="6"/>
  <c r="BG35" i="6"/>
  <c r="AU35" i="6"/>
  <c r="BH35" i="6"/>
  <c r="T35" i="6"/>
  <c r="AE35" i="6" s="1"/>
  <c r="BR102" i="6"/>
  <c r="BN102" i="6"/>
  <c r="BQ102" i="6"/>
  <c r="BM102" i="6"/>
  <c r="BT102" i="6"/>
  <c r="BP102" i="6"/>
  <c r="BL102" i="6"/>
  <c r="BS102" i="6"/>
  <c r="BO102" i="6"/>
  <c r="BG102" i="6"/>
  <c r="BC102" i="6"/>
  <c r="BF102" i="6"/>
  <c r="BB102" i="6"/>
  <c r="BI102" i="6"/>
  <c r="BE102" i="6"/>
  <c r="BA102" i="6"/>
  <c r="BD102" i="6"/>
  <c r="AV102" i="6"/>
  <c r="AR102" i="6"/>
  <c r="AU102" i="6"/>
  <c r="AQ102" i="6"/>
  <c r="AX102" i="6"/>
  <c r="AT102" i="6"/>
  <c r="AP102" i="6"/>
  <c r="AA102" i="6"/>
  <c r="AL102" i="6" s="1"/>
  <c r="W102" i="6"/>
  <c r="AH102" i="6" s="1"/>
  <c r="Z102" i="6"/>
  <c r="AK102" i="6" s="1"/>
  <c r="V102" i="6"/>
  <c r="AG102" i="6" s="1"/>
  <c r="BH102" i="6"/>
  <c r="AS102" i="6"/>
  <c r="AW102" i="6"/>
  <c r="Y102" i="6"/>
  <c r="AJ102" i="6" s="1"/>
  <c r="U102" i="6"/>
  <c r="AF102" i="6" s="1"/>
  <c r="X102" i="6"/>
  <c r="AI102" i="6" s="1"/>
  <c r="T102" i="6"/>
  <c r="AE102" i="6" s="1"/>
  <c r="AB102" i="6"/>
  <c r="AM102" i="6" s="1"/>
  <c r="BC38" i="6"/>
  <c r="BI41" i="6"/>
  <c r="BD41" i="6"/>
  <c r="BS76" i="6"/>
  <c r="BT23" i="6"/>
  <c r="BP23" i="6"/>
  <c r="BS23" i="6"/>
  <c r="BG23" i="6"/>
  <c r="BC23" i="6"/>
  <c r="BB23" i="6"/>
  <c r="AQ23" i="6"/>
  <c r="AX23" i="6"/>
  <c r="AP23" i="6"/>
  <c r="Z23" i="6"/>
  <c r="AK23" i="6" s="1"/>
  <c r="V23" i="6"/>
  <c r="AG23" i="6" s="1"/>
  <c r="Y23" i="6"/>
  <c r="AJ23" i="6" s="1"/>
  <c r="T23" i="6"/>
  <c r="AE23" i="6" s="1"/>
  <c r="AW23" i="6"/>
  <c r="W23" i="6"/>
  <c r="AH23" i="6" s="1"/>
  <c r="BS101" i="6"/>
  <c r="BO101" i="6"/>
  <c r="BR101" i="6"/>
  <c r="BN101" i="6"/>
  <c r="BQ101" i="6"/>
  <c r="BM101" i="6"/>
  <c r="BL101" i="6"/>
  <c r="BT101" i="6"/>
  <c r="BH101" i="6"/>
  <c r="BD101" i="6"/>
  <c r="BG101" i="6"/>
  <c r="BC101" i="6"/>
  <c r="BF101" i="6"/>
  <c r="BB101" i="6"/>
  <c r="BI101" i="6"/>
  <c r="BE101" i="6"/>
  <c r="BP101" i="6"/>
  <c r="BA101" i="6"/>
  <c r="AW101" i="6"/>
  <c r="AS101" i="6"/>
  <c r="AV101" i="6"/>
  <c r="AR101" i="6"/>
  <c r="AU101" i="6"/>
  <c r="AQ101" i="6"/>
  <c r="AX101" i="6"/>
  <c r="AB101" i="6"/>
  <c r="AM101" i="6" s="1"/>
  <c r="X101" i="6"/>
  <c r="AI101" i="6" s="1"/>
  <c r="T101" i="6"/>
  <c r="AE101" i="6" s="1"/>
  <c r="AT101" i="6"/>
  <c r="AA101" i="6"/>
  <c r="AL101" i="6" s="1"/>
  <c r="W101" i="6"/>
  <c r="AH101" i="6" s="1"/>
  <c r="AP101" i="6"/>
  <c r="Z101" i="6"/>
  <c r="AK101" i="6" s="1"/>
  <c r="V101" i="6"/>
  <c r="AG101" i="6" s="1"/>
  <c r="U101" i="6"/>
  <c r="AF101" i="6" s="1"/>
  <c r="Y101" i="6"/>
  <c r="AJ101" i="6" s="1"/>
  <c r="BR37" i="6"/>
  <c r="BN37" i="6"/>
  <c r="BQ37" i="6"/>
  <c r="BM37" i="6"/>
  <c r="BT37" i="6"/>
  <c r="BP37" i="6"/>
  <c r="BL37" i="6"/>
  <c r="BO37" i="6"/>
  <c r="BI37" i="6"/>
  <c r="BE37" i="6"/>
  <c r="BA37" i="6"/>
  <c r="BH37" i="6"/>
  <c r="BD37" i="6"/>
  <c r="BG37" i="6"/>
  <c r="BC37" i="6"/>
  <c r="BS37" i="6"/>
  <c r="BB37" i="6"/>
  <c r="AW37" i="6"/>
  <c r="AS37" i="6"/>
  <c r="AV37" i="6"/>
  <c r="AR37" i="6"/>
  <c r="BF37" i="6"/>
  <c r="AX37" i="6"/>
  <c r="AP37" i="6"/>
  <c r="AB37" i="6"/>
  <c r="AM37" i="6" s="1"/>
  <c r="X37" i="6"/>
  <c r="AI37" i="6" s="1"/>
  <c r="T37" i="6"/>
  <c r="AE37" i="6" s="1"/>
  <c r="AU37" i="6"/>
  <c r="AA37" i="6"/>
  <c r="AL37" i="6" s="1"/>
  <c r="W37" i="6"/>
  <c r="AH37" i="6" s="1"/>
  <c r="AQ37" i="6"/>
  <c r="AT37" i="6"/>
  <c r="Z37" i="6"/>
  <c r="AK37" i="6" s="1"/>
  <c r="V37" i="6"/>
  <c r="AG37" i="6" s="1"/>
  <c r="Y37" i="6"/>
  <c r="AJ37" i="6" s="1"/>
  <c r="U37" i="6"/>
  <c r="AF37" i="6" s="1"/>
  <c r="X72" i="5"/>
  <c r="AI72" i="5" s="1"/>
  <c r="BT72" i="6"/>
  <c r="BP72" i="6"/>
  <c r="BL72" i="6"/>
  <c r="BS72" i="6"/>
  <c r="BO72" i="6"/>
  <c r="BR72" i="6"/>
  <c r="BN72" i="6"/>
  <c r="BQ72" i="6"/>
  <c r="BM72" i="6"/>
  <c r="BI72" i="6"/>
  <c r="BE72" i="6"/>
  <c r="BA72" i="6"/>
  <c r="BH72" i="6"/>
  <c r="BD72" i="6"/>
  <c r="BG72" i="6"/>
  <c r="BC72" i="6"/>
  <c r="BB72" i="6"/>
  <c r="BF72" i="6"/>
  <c r="AX72" i="6"/>
  <c r="AT72" i="6"/>
  <c r="AP72" i="6"/>
  <c r="AW72" i="6"/>
  <c r="AS72" i="6"/>
  <c r="AV72" i="6"/>
  <c r="AR72" i="6"/>
  <c r="Y72" i="6"/>
  <c r="AJ72" i="6" s="1"/>
  <c r="U72" i="6"/>
  <c r="AF72" i="6" s="1"/>
  <c r="AB72" i="6"/>
  <c r="AM72" i="6" s="1"/>
  <c r="X72" i="6"/>
  <c r="AI72" i="6" s="1"/>
  <c r="T72" i="6"/>
  <c r="AE72" i="6" s="1"/>
  <c r="AQ72" i="6"/>
  <c r="AU72" i="6"/>
  <c r="AA72" i="6"/>
  <c r="AL72" i="6" s="1"/>
  <c r="W72" i="6"/>
  <c r="AH72" i="6" s="1"/>
  <c r="V72" i="6"/>
  <c r="AG72" i="6" s="1"/>
  <c r="Z72" i="6"/>
  <c r="AK72" i="6" s="1"/>
  <c r="BT107" i="6"/>
  <c r="BB107" i="6"/>
  <c r="AU107" i="6"/>
  <c r="Z107" i="6"/>
  <c r="AK107" i="6" s="1"/>
  <c r="AA107" i="6"/>
  <c r="AL107" i="6" s="1"/>
  <c r="BM67" i="6"/>
  <c r="BO67" i="6"/>
  <c r="BB67" i="6"/>
  <c r="BH67" i="6"/>
  <c r="AU67" i="6"/>
  <c r="AW67" i="6"/>
  <c r="Z67" i="6"/>
  <c r="AK67" i="6" s="1"/>
  <c r="AR67" i="6"/>
  <c r="T67" i="6"/>
  <c r="AE67" i="6" s="1"/>
  <c r="BR118" i="6"/>
  <c r="BN118" i="6"/>
  <c r="BQ118" i="6"/>
  <c r="BM118" i="6"/>
  <c r="BT118" i="6"/>
  <c r="BP118" i="6"/>
  <c r="BL118" i="6"/>
  <c r="BS118" i="6"/>
  <c r="BO118" i="6"/>
  <c r="BG118" i="6"/>
  <c r="BC118" i="6"/>
  <c r="BF118" i="6"/>
  <c r="BB118" i="6"/>
  <c r="BI118" i="6"/>
  <c r="BE118" i="6"/>
  <c r="BA118" i="6"/>
  <c r="BD118" i="6"/>
  <c r="AV118" i="6"/>
  <c r="AR118" i="6"/>
  <c r="AU118" i="6"/>
  <c r="AQ118" i="6"/>
  <c r="BH118" i="6"/>
  <c r="AX118" i="6"/>
  <c r="AT118" i="6"/>
  <c r="AP118" i="6"/>
  <c r="AA118" i="6"/>
  <c r="AL118" i="6" s="1"/>
  <c r="W118" i="6"/>
  <c r="AH118" i="6" s="1"/>
  <c r="Z118" i="6"/>
  <c r="AK118" i="6" s="1"/>
  <c r="V118" i="6"/>
  <c r="AG118" i="6" s="1"/>
  <c r="AW118" i="6"/>
  <c r="Y118" i="6"/>
  <c r="AJ118" i="6" s="1"/>
  <c r="U118" i="6"/>
  <c r="AF118" i="6" s="1"/>
  <c r="AS118" i="6"/>
  <c r="X118" i="6"/>
  <c r="AI118" i="6" s="1"/>
  <c r="AB118" i="6"/>
  <c r="AM118" i="6" s="1"/>
  <c r="T118" i="6"/>
  <c r="AE118" i="6" s="1"/>
  <c r="BP106" i="6"/>
  <c r="BI106" i="6"/>
  <c r="AQ106" i="6"/>
  <c r="V106" i="6"/>
  <c r="AG106" i="6" s="1"/>
  <c r="AQ42" i="6"/>
  <c r="BT112" i="6"/>
  <c r="BP112" i="6"/>
  <c r="BL112" i="6"/>
  <c r="BS112" i="6"/>
  <c r="BO112" i="6"/>
  <c r="BR112" i="6"/>
  <c r="BN112" i="6"/>
  <c r="BQ112" i="6"/>
  <c r="BI112" i="6"/>
  <c r="BE112" i="6"/>
  <c r="BA112" i="6"/>
  <c r="BM112" i="6"/>
  <c r="BH112" i="6"/>
  <c r="BD112" i="6"/>
  <c r="BG112" i="6"/>
  <c r="BC112" i="6"/>
  <c r="BF112" i="6"/>
  <c r="BB112" i="6"/>
  <c r="AX112" i="6"/>
  <c r="AT112" i="6"/>
  <c r="AP112" i="6"/>
  <c r="AW112" i="6"/>
  <c r="AS112" i="6"/>
  <c r="AV112" i="6"/>
  <c r="AR112" i="6"/>
  <c r="AU112" i="6"/>
  <c r="Y112" i="6"/>
  <c r="AJ112" i="6" s="1"/>
  <c r="U112" i="6"/>
  <c r="AF112" i="6" s="1"/>
  <c r="AQ112" i="6"/>
  <c r="AB112" i="6"/>
  <c r="AM112" i="6" s="1"/>
  <c r="X112" i="6"/>
  <c r="AI112" i="6" s="1"/>
  <c r="T112" i="6"/>
  <c r="AE112" i="6" s="1"/>
  <c r="AA112" i="6"/>
  <c r="AL112" i="6" s="1"/>
  <c r="W112" i="6"/>
  <c r="AH112" i="6" s="1"/>
  <c r="Z112" i="6"/>
  <c r="AK112" i="6" s="1"/>
  <c r="V112" i="6"/>
  <c r="AG112" i="6" s="1"/>
  <c r="BT47" i="6"/>
  <c r="BP47" i="6"/>
  <c r="BL47" i="6"/>
  <c r="BS47" i="6"/>
  <c r="BO47" i="6"/>
  <c r="BR47" i="6"/>
  <c r="BN47" i="6"/>
  <c r="BQ47" i="6"/>
  <c r="BM47" i="6"/>
  <c r="BG47" i="6"/>
  <c r="BC47" i="6"/>
  <c r="BF47" i="6"/>
  <c r="BB47" i="6"/>
  <c r="BI47" i="6"/>
  <c r="BE47" i="6"/>
  <c r="BA47" i="6"/>
  <c r="BH47" i="6"/>
  <c r="AU47" i="6"/>
  <c r="AQ47" i="6"/>
  <c r="BD47" i="6"/>
  <c r="AX47" i="6"/>
  <c r="AT47" i="6"/>
  <c r="AP47" i="6"/>
  <c r="AW47" i="6"/>
  <c r="AS47" i="6"/>
  <c r="Z47" i="6"/>
  <c r="AK47" i="6" s="1"/>
  <c r="V47" i="6"/>
  <c r="AG47" i="6" s="1"/>
  <c r="Y47" i="6"/>
  <c r="AJ47" i="6" s="1"/>
  <c r="U47" i="6"/>
  <c r="AF47" i="6" s="1"/>
  <c r="AV47" i="6"/>
  <c r="AB47" i="6"/>
  <c r="AM47" i="6" s="1"/>
  <c r="X47" i="6"/>
  <c r="AI47" i="6" s="1"/>
  <c r="T47" i="6"/>
  <c r="AE47" i="6" s="1"/>
  <c r="AR47" i="6"/>
  <c r="W47" i="6"/>
  <c r="AH47" i="6" s="1"/>
  <c r="AA47" i="6"/>
  <c r="AL47" i="6" s="1"/>
  <c r="X110" i="5"/>
  <c r="AI110" i="5" s="1"/>
  <c r="BS110" i="6"/>
  <c r="BA110" i="6"/>
  <c r="AT110" i="6"/>
  <c r="Y110" i="6"/>
  <c r="AJ110" i="6" s="1"/>
  <c r="BR81" i="6"/>
  <c r="BN81" i="6"/>
  <c r="BM81" i="6"/>
  <c r="BL81" i="6"/>
  <c r="BG81" i="6"/>
  <c r="BC81" i="6"/>
  <c r="BF81" i="6"/>
  <c r="BA81" i="6"/>
  <c r="AS81" i="6"/>
  <c r="AV81" i="6"/>
  <c r="AU81" i="6"/>
  <c r="AB81" i="6"/>
  <c r="AM81" i="6" s="1"/>
  <c r="AX81" i="6"/>
  <c r="AA81" i="6"/>
  <c r="AL81" i="6" s="1"/>
  <c r="BE81" i="6"/>
  <c r="Z81" i="6"/>
  <c r="AK81" i="6" s="1"/>
  <c r="U81" i="6"/>
  <c r="AF81" i="6" s="1"/>
  <c r="Y81" i="6"/>
  <c r="AJ81" i="6" s="1"/>
  <c r="BT60" i="6"/>
  <c r="BP60" i="6"/>
  <c r="BL60" i="6"/>
  <c r="BS60" i="6"/>
  <c r="BO60" i="6"/>
  <c r="BR60" i="6"/>
  <c r="BN60" i="6"/>
  <c r="BM60" i="6"/>
  <c r="BQ60" i="6"/>
  <c r="BF60" i="6"/>
  <c r="BB60" i="6"/>
  <c r="BI60" i="6"/>
  <c r="BE60" i="6"/>
  <c r="BA60" i="6"/>
  <c r="BH60" i="6"/>
  <c r="BD60" i="6"/>
  <c r="BC60" i="6"/>
  <c r="AX60" i="6"/>
  <c r="AT60" i="6"/>
  <c r="AP60" i="6"/>
  <c r="AW60" i="6"/>
  <c r="AS60" i="6"/>
  <c r="AV60" i="6"/>
  <c r="AR60" i="6"/>
  <c r="Y60" i="6"/>
  <c r="AJ60" i="6" s="1"/>
  <c r="U60" i="6"/>
  <c r="AF60" i="6" s="1"/>
  <c r="AU60" i="6"/>
  <c r="AB60" i="6"/>
  <c r="AM60" i="6" s="1"/>
  <c r="X60" i="6"/>
  <c r="AI60" i="6" s="1"/>
  <c r="T60" i="6"/>
  <c r="AE60" i="6" s="1"/>
  <c r="BG60" i="6"/>
  <c r="AQ60" i="6"/>
  <c r="AA60" i="6"/>
  <c r="AL60" i="6" s="1"/>
  <c r="W60" i="6"/>
  <c r="AH60" i="6" s="1"/>
  <c r="V60" i="6"/>
  <c r="AG60" i="6" s="1"/>
  <c r="Z60" i="6"/>
  <c r="AK60" i="6" s="1"/>
  <c r="BT95" i="6"/>
  <c r="BB95" i="6"/>
  <c r="AQ95" i="6"/>
  <c r="V95" i="6"/>
  <c r="AG95" i="6" s="1"/>
  <c r="W95" i="6"/>
  <c r="AH95" i="6" s="1"/>
  <c r="BS94" i="6"/>
  <c r="AT94" i="6"/>
  <c r="BS65" i="6"/>
  <c r="BO65" i="6"/>
  <c r="BR65" i="6"/>
  <c r="BN65" i="6"/>
  <c r="BQ65" i="6"/>
  <c r="BM65" i="6"/>
  <c r="BP65" i="6"/>
  <c r="BL65" i="6"/>
  <c r="BH65" i="6"/>
  <c r="BD65" i="6"/>
  <c r="BG65" i="6"/>
  <c r="BC65" i="6"/>
  <c r="BT65" i="6"/>
  <c r="BI65" i="6"/>
  <c r="BA65" i="6"/>
  <c r="BF65" i="6"/>
  <c r="BE65" i="6"/>
  <c r="AW65" i="6"/>
  <c r="AS65" i="6"/>
  <c r="BB65" i="6"/>
  <c r="AV65" i="6"/>
  <c r="AR65" i="6"/>
  <c r="AU65" i="6"/>
  <c r="AQ65" i="6"/>
  <c r="AB65" i="6"/>
  <c r="AM65" i="6" s="1"/>
  <c r="X65" i="6"/>
  <c r="AI65" i="6" s="1"/>
  <c r="T65" i="6"/>
  <c r="AE65" i="6" s="1"/>
  <c r="AX65" i="6"/>
  <c r="AA65" i="6"/>
  <c r="AL65" i="6" s="1"/>
  <c r="W65" i="6"/>
  <c r="AH65" i="6" s="1"/>
  <c r="AP65" i="6"/>
  <c r="AT65" i="6"/>
  <c r="Z65" i="6"/>
  <c r="AK65" i="6" s="1"/>
  <c r="V65" i="6"/>
  <c r="AG65" i="6" s="1"/>
  <c r="U65" i="6"/>
  <c r="AF65" i="6" s="1"/>
  <c r="Y65" i="6"/>
  <c r="AJ65" i="6" s="1"/>
  <c r="BT68" i="6"/>
  <c r="BP68" i="6"/>
  <c r="BL68" i="6"/>
  <c r="BS68" i="6"/>
  <c r="BO68" i="6"/>
  <c r="BR68" i="6"/>
  <c r="BN68" i="6"/>
  <c r="BQ68" i="6"/>
  <c r="BM68" i="6"/>
  <c r="BI68" i="6"/>
  <c r="BE68" i="6"/>
  <c r="BA68" i="6"/>
  <c r="BH68" i="6"/>
  <c r="BD68" i="6"/>
  <c r="BG68" i="6"/>
  <c r="BC68" i="6"/>
  <c r="BF68" i="6"/>
  <c r="BB68" i="6"/>
  <c r="AX68" i="6"/>
  <c r="AT68" i="6"/>
  <c r="AP68" i="6"/>
  <c r="AW68" i="6"/>
  <c r="AS68" i="6"/>
  <c r="AV68" i="6"/>
  <c r="AR68" i="6"/>
  <c r="AQ68" i="6"/>
  <c r="Y68" i="6"/>
  <c r="AJ68" i="6" s="1"/>
  <c r="U68" i="6"/>
  <c r="AF68" i="6" s="1"/>
  <c r="AB68" i="6"/>
  <c r="AM68" i="6" s="1"/>
  <c r="X68" i="6"/>
  <c r="AI68" i="6" s="1"/>
  <c r="T68" i="6"/>
  <c r="AE68" i="6" s="1"/>
  <c r="AU68" i="6"/>
  <c r="AA68" i="6"/>
  <c r="AL68" i="6" s="1"/>
  <c r="W68" i="6"/>
  <c r="AH68" i="6" s="1"/>
  <c r="Z68" i="6"/>
  <c r="AK68" i="6" s="1"/>
  <c r="V68" i="6"/>
  <c r="AG68" i="6" s="1"/>
  <c r="U55" i="5"/>
  <c r="AF55" i="5" s="1"/>
  <c r="BQ55" i="6"/>
  <c r="BM55" i="6"/>
  <c r="BT55" i="6"/>
  <c r="BP55" i="6"/>
  <c r="BL55" i="6"/>
  <c r="BS55" i="6"/>
  <c r="BO55" i="6"/>
  <c r="BR55" i="6"/>
  <c r="BN55" i="6"/>
  <c r="BG55" i="6"/>
  <c r="BC55" i="6"/>
  <c r="BF55" i="6"/>
  <c r="BB55" i="6"/>
  <c r="BI55" i="6"/>
  <c r="BE55" i="6"/>
  <c r="BA55" i="6"/>
  <c r="AU55" i="6"/>
  <c r="AQ55" i="6"/>
  <c r="AX55" i="6"/>
  <c r="AT55" i="6"/>
  <c r="AP55" i="6"/>
  <c r="BH55" i="6"/>
  <c r="AW55" i="6"/>
  <c r="AS55" i="6"/>
  <c r="AV55" i="6"/>
  <c r="Z55" i="6"/>
  <c r="AK55" i="6" s="1"/>
  <c r="V55" i="6"/>
  <c r="AG55" i="6" s="1"/>
  <c r="AR55" i="6"/>
  <c r="Y55" i="6"/>
  <c r="AJ55" i="6" s="1"/>
  <c r="U55" i="6"/>
  <c r="AF55" i="6" s="1"/>
  <c r="BD55" i="6"/>
  <c r="AB55" i="6"/>
  <c r="AM55" i="6" s="1"/>
  <c r="X55" i="6"/>
  <c r="AI55" i="6" s="1"/>
  <c r="T55" i="6"/>
  <c r="AE55" i="6" s="1"/>
  <c r="AA55" i="6"/>
  <c r="AL55" i="6" s="1"/>
  <c r="W55" i="6"/>
  <c r="AH55" i="6" s="1"/>
  <c r="BL50" i="6"/>
  <c r="BC50" i="6"/>
  <c r="BE50" i="6"/>
  <c r="Z50" i="6"/>
  <c r="AK50" i="6" s="1"/>
  <c r="Y85" i="5"/>
  <c r="AJ85" i="5" s="1"/>
  <c r="BS85" i="6"/>
  <c r="BO85" i="6"/>
  <c r="BR85" i="6"/>
  <c r="BN85" i="6"/>
  <c r="BQ85" i="6"/>
  <c r="BM85" i="6"/>
  <c r="BL85" i="6"/>
  <c r="BT85" i="6"/>
  <c r="BP85" i="6"/>
  <c r="BH85" i="6"/>
  <c r="BD85" i="6"/>
  <c r="BG85" i="6"/>
  <c r="BC85" i="6"/>
  <c r="BF85" i="6"/>
  <c r="BB85" i="6"/>
  <c r="BI85" i="6"/>
  <c r="BE85" i="6"/>
  <c r="AW85" i="6"/>
  <c r="AS85" i="6"/>
  <c r="BA85" i="6"/>
  <c r="AV85" i="6"/>
  <c r="AR85" i="6"/>
  <c r="AU85" i="6"/>
  <c r="AQ85" i="6"/>
  <c r="AX85" i="6"/>
  <c r="AB85" i="6"/>
  <c r="AM85" i="6" s="1"/>
  <c r="X85" i="6"/>
  <c r="AI85" i="6" s="1"/>
  <c r="T85" i="6"/>
  <c r="AE85" i="6" s="1"/>
  <c r="AT85" i="6"/>
  <c r="AA85" i="6"/>
  <c r="AL85" i="6" s="1"/>
  <c r="W85" i="6"/>
  <c r="AH85" i="6" s="1"/>
  <c r="AP85" i="6"/>
  <c r="Z85" i="6"/>
  <c r="AK85" i="6" s="1"/>
  <c r="V85" i="6"/>
  <c r="AG85" i="6" s="1"/>
  <c r="U85" i="6"/>
  <c r="AF85" i="6" s="1"/>
  <c r="Y85" i="6"/>
  <c r="AJ85" i="6" s="1"/>
  <c r="BQ21" i="6"/>
  <c r="BP21" i="6"/>
  <c r="BE21" i="6"/>
  <c r="BD21" i="6"/>
  <c r="AS21" i="6"/>
  <c r="AX21" i="6"/>
  <c r="BF21" i="6"/>
  <c r="W21" i="6"/>
  <c r="AH21" i="6" s="1"/>
  <c r="Y21" i="6"/>
  <c r="AJ21" i="6" s="1"/>
  <c r="BP56" i="6"/>
  <c r="BF56" i="6"/>
  <c r="AX56" i="6"/>
  <c r="Y56" i="6"/>
  <c r="AJ56" i="6" s="1"/>
  <c r="W56" i="6"/>
  <c r="AH56" i="6" s="1"/>
  <c r="BQ90" i="6"/>
  <c r="BS90" i="6"/>
  <c r="AR90" i="6"/>
  <c r="W90" i="6"/>
  <c r="AH90" i="6" s="1"/>
  <c r="AB90" i="6"/>
  <c r="AM90" i="6" s="1"/>
  <c r="BT26" i="6"/>
  <c r="BD26" i="6"/>
  <c r="BA26" i="6"/>
  <c r="Z26" i="6"/>
  <c r="AK26" i="6" s="1"/>
  <c r="AB26" i="6"/>
  <c r="AM26" i="6" s="1"/>
  <c r="W16" i="5"/>
  <c r="AH16" i="5" s="1"/>
  <c r="BS16" i="6"/>
  <c r="BO16" i="6"/>
  <c r="BR16" i="6"/>
  <c r="BN16" i="6"/>
  <c r="BQ16" i="6"/>
  <c r="BM16" i="6"/>
  <c r="BL16" i="6"/>
  <c r="BT16" i="6"/>
  <c r="BF16" i="6"/>
  <c r="BB16" i="6"/>
  <c r="BI16" i="6"/>
  <c r="BE16" i="6"/>
  <c r="BA16" i="6"/>
  <c r="BH16" i="6"/>
  <c r="BD16" i="6"/>
  <c r="BG16" i="6"/>
  <c r="BC16" i="6"/>
  <c r="AU16" i="6"/>
  <c r="AQ16" i="6"/>
  <c r="Y16" i="6"/>
  <c r="AJ16" i="6" s="1"/>
  <c r="U16" i="6"/>
  <c r="AF16" i="6" s="1"/>
  <c r="BP16" i="6"/>
  <c r="AX16" i="6"/>
  <c r="AT16" i="6"/>
  <c r="AP16" i="6"/>
  <c r="AB16" i="6"/>
  <c r="AM16" i="6" s="1"/>
  <c r="X16" i="6"/>
  <c r="AI16" i="6" s="1"/>
  <c r="T16" i="6"/>
  <c r="AE16" i="6" s="1"/>
  <c r="AV16" i="6"/>
  <c r="AW16" i="6"/>
  <c r="AS16" i="6"/>
  <c r="AA16" i="6"/>
  <c r="AL16" i="6" s="1"/>
  <c r="W16" i="6"/>
  <c r="AH16" i="6" s="1"/>
  <c r="AR16" i="6"/>
  <c r="V16" i="6"/>
  <c r="AG16" i="6" s="1"/>
  <c r="Z16" i="6"/>
  <c r="AK16" i="6" s="1"/>
  <c r="T43" i="5"/>
  <c r="AE43" i="5" s="1"/>
  <c r="BT43" i="6"/>
  <c r="BP43" i="6"/>
  <c r="BL43" i="6"/>
  <c r="BS43" i="6"/>
  <c r="BO43" i="6"/>
  <c r="BR43" i="6"/>
  <c r="BN43" i="6"/>
  <c r="BQ43" i="6"/>
  <c r="BM43" i="6"/>
  <c r="BG43" i="6"/>
  <c r="BC43" i="6"/>
  <c r="BF43" i="6"/>
  <c r="BB43" i="6"/>
  <c r="BI43" i="6"/>
  <c r="BE43" i="6"/>
  <c r="BA43" i="6"/>
  <c r="AU43" i="6"/>
  <c r="AQ43" i="6"/>
  <c r="BH43" i="6"/>
  <c r="AX43" i="6"/>
  <c r="AT43" i="6"/>
  <c r="AP43" i="6"/>
  <c r="BD43" i="6"/>
  <c r="AR43" i="6"/>
  <c r="Z43" i="6"/>
  <c r="AK43" i="6" s="1"/>
  <c r="V43" i="6"/>
  <c r="AG43" i="6" s="1"/>
  <c r="AW43" i="6"/>
  <c r="Y43" i="6"/>
  <c r="AJ43" i="6" s="1"/>
  <c r="U43" i="6"/>
  <c r="AF43" i="6" s="1"/>
  <c r="AS43" i="6"/>
  <c r="AV43" i="6"/>
  <c r="AB43" i="6"/>
  <c r="AM43" i="6" s="1"/>
  <c r="X43" i="6"/>
  <c r="AI43" i="6" s="1"/>
  <c r="T43" i="6"/>
  <c r="AE43" i="6" s="1"/>
  <c r="AA43" i="6"/>
  <c r="AL43" i="6" s="1"/>
  <c r="W43" i="6"/>
  <c r="AH43" i="6" s="1"/>
  <c r="AB78" i="5"/>
  <c r="AM78" i="5" s="1"/>
  <c r="BR78" i="6"/>
  <c r="BN78" i="6"/>
  <c r="BQ78" i="6"/>
  <c r="BM78" i="6"/>
  <c r="BT78" i="6"/>
  <c r="BP78" i="6"/>
  <c r="BL78" i="6"/>
  <c r="BS78" i="6"/>
  <c r="BO78" i="6"/>
  <c r="BG78" i="6"/>
  <c r="BC78" i="6"/>
  <c r="BF78" i="6"/>
  <c r="BB78" i="6"/>
  <c r="BI78" i="6"/>
  <c r="BE78" i="6"/>
  <c r="BA78" i="6"/>
  <c r="BH78" i="6"/>
  <c r="BD78" i="6"/>
  <c r="AV78" i="6"/>
  <c r="AR78" i="6"/>
  <c r="AU78" i="6"/>
  <c r="AQ78" i="6"/>
  <c r="AX78" i="6"/>
  <c r="AT78" i="6"/>
  <c r="AP78" i="6"/>
  <c r="AW78" i="6"/>
  <c r="AA78" i="6"/>
  <c r="AL78" i="6" s="1"/>
  <c r="W78" i="6"/>
  <c r="AH78" i="6" s="1"/>
  <c r="AS78" i="6"/>
  <c r="Z78" i="6"/>
  <c r="AK78" i="6" s="1"/>
  <c r="V78" i="6"/>
  <c r="AG78" i="6" s="1"/>
  <c r="Y78" i="6"/>
  <c r="AJ78" i="6" s="1"/>
  <c r="U78" i="6"/>
  <c r="AF78" i="6" s="1"/>
  <c r="T78" i="6"/>
  <c r="AE78" i="6" s="1"/>
  <c r="AB78" i="6"/>
  <c r="AM78" i="6" s="1"/>
  <c r="X78" i="6"/>
  <c r="AI78" i="6" s="1"/>
  <c r="BQ59" i="6"/>
  <c r="BM59" i="6"/>
  <c r="BT59" i="6"/>
  <c r="BP59" i="6"/>
  <c r="BL59" i="6"/>
  <c r="BS59" i="6"/>
  <c r="BO59" i="6"/>
  <c r="BR59" i="6"/>
  <c r="BN59" i="6"/>
  <c r="BG59" i="6"/>
  <c r="BC59" i="6"/>
  <c r="BF59" i="6"/>
  <c r="BB59" i="6"/>
  <c r="BI59" i="6"/>
  <c r="BE59" i="6"/>
  <c r="BA59" i="6"/>
  <c r="AU59" i="6"/>
  <c r="AQ59" i="6"/>
  <c r="BH59" i="6"/>
  <c r="AX59" i="6"/>
  <c r="AT59" i="6"/>
  <c r="AP59" i="6"/>
  <c r="BD59" i="6"/>
  <c r="AW59" i="6"/>
  <c r="AS59" i="6"/>
  <c r="AR59" i="6"/>
  <c r="Z59" i="6"/>
  <c r="AK59" i="6" s="1"/>
  <c r="V59" i="6"/>
  <c r="AG59" i="6" s="1"/>
  <c r="Y59" i="6"/>
  <c r="AJ59" i="6" s="1"/>
  <c r="U59" i="6"/>
  <c r="AF59" i="6" s="1"/>
  <c r="AV59" i="6"/>
  <c r="AB59" i="6"/>
  <c r="AM59" i="6" s="1"/>
  <c r="X59" i="6"/>
  <c r="AI59" i="6" s="1"/>
  <c r="T59" i="6"/>
  <c r="AE59" i="6" s="1"/>
  <c r="AA59" i="6"/>
  <c r="AL59" i="6" s="1"/>
  <c r="W59" i="6"/>
  <c r="AH59" i="6" s="1"/>
  <c r="W70" i="6"/>
  <c r="AH70" i="6" s="1"/>
  <c r="BL108" i="6"/>
  <c r="BO108" i="6"/>
  <c r="AX108" i="6"/>
  <c r="AP108" i="6"/>
  <c r="V108" i="6"/>
  <c r="AG108" i="6" s="1"/>
  <c r="BT31" i="6"/>
  <c r="BS31" i="6"/>
  <c r="BO31" i="6"/>
  <c r="BN31" i="6"/>
  <c r="BM31" i="6"/>
  <c r="BF31" i="6"/>
  <c r="BB31" i="6"/>
  <c r="BE31" i="6"/>
  <c r="BH31" i="6"/>
  <c r="BD31" i="6"/>
  <c r="AX31" i="6"/>
  <c r="AP31" i="6"/>
  <c r="Z31" i="6"/>
  <c r="AK31" i="6" s="1"/>
  <c r="Y31" i="6"/>
  <c r="AJ31" i="6" s="1"/>
  <c r="U31" i="6"/>
  <c r="AF31" i="6" s="1"/>
  <c r="AB31" i="6"/>
  <c r="AM31" i="6" s="1"/>
  <c r="T31" i="6"/>
  <c r="AE31" i="6" s="1"/>
  <c r="AA31" i="6"/>
  <c r="AL31" i="6" s="1"/>
  <c r="BN62" i="6"/>
  <c r="BL62" i="6"/>
  <c r="BH62" i="6"/>
  <c r="BB62" i="6"/>
  <c r="AR62" i="6"/>
  <c r="AT62" i="6"/>
  <c r="AA62" i="6"/>
  <c r="AL62" i="6" s="1"/>
  <c r="BE62" i="6"/>
  <c r="AB62" i="6"/>
  <c r="AM62" i="6" s="1"/>
  <c r="V33" i="5"/>
  <c r="AG33" i="5" s="1"/>
  <c r="BR33" i="6"/>
  <c r="BN33" i="6"/>
  <c r="BQ33" i="6"/>
  <c r="BM33" i="6"/>
  <c r="BT33" i="6"/>
  <c r="BP33" i="6"/>
  <c r="BL33" i="6"/>
  <c r="BS33" i="6"/>
  <c r="BO33" i="6"/>
  <c r="BI33" i="6"/>
  <c r="BE33" i="6"/>
  <c r="BA33" i="6"/>
  <c r="BH33" i="6"/>
  <c r="BD33" i="6"/>
  <c r="BG33" i="6"/>
  <c r="BC33" i="6"/>
  <c r="BF33" i="6"/>
  <c r="AW33" i="6"/>
  <c r="AS33" i="6"/>
  <c r="BB33" i="6"/>
  <c r="AV33" i="6"/>
  <c r="AR33" i="6"/>
  <c r="AT33" i="6"/>
  <c r="AB33" i="6"/>
  <c r="AM33" i="6" s="1"/>
  <c r="X33" i="6"/>
  <c r="AI33" i="6" s="1"/>
  <c r="T33" i="6"/>
  <c r="AE33" i="6" s="1"/>
  <c r="AQ33" i="6"/>
  <c r="AA33" i="6"/>
  <c r="AL33" i="6" s="1"/>
  <c r="W33" i="6"/>
  <c r="AH33" i="6" s="1"/>
  <c r="AX33" i="6"/>
  <c r="AP33" i="6"/>
  <c r="Z33" i="6"/>
  <c r="AK33" i="6" s="1"/>
  <c r="V33" i="6"/>
  <c r="AG33" i="6" s="1"/>
  <c r="AU33" i="6"/>
  <c r="U33" i="6"/>
  <c r="AF33" i="6" s="1"/>
  <c r="Y33" i="6"/>
  <c r="AJ33" i="6" s="1"/>
  <c r="AX36" i="6"/>
  <c r="AB98" i="6"/>
  <c r="AM98" i="6" s="1"/>
  <c r="BQ34" i="6"/>
  <c r="BH34" i="6"/>
  <c r="AR34" i="6"/>
  <c r="AT34" i="6"/>
  <c r="U34" i="6"/>
  <c r="AF34" i="6" s="1"/>
  <c r="BT104" i="6"/>
  <c r="BP104" i="6"/>
  <c r="BL104" i="6"/>
  <c r="BS104" i="6"/>
  <c r="BO104" i="6"/>
  <c r="BR104" i="6"/>
  <c r="BN104" i="6"/>
  <c r="BQ104" i="6"/>
  <c r="BM104" i="6"/>
  <c r="BI104" i="6"/>
  <c r="BE104" i="6"/>
  <c r="BA104" i="6"/>
  <c r="BH104" i="6"/>
  <c r="BD104" i="6"/>
  <c r="BG104" i="6"/>
  <c r="BC104" i="6"/>
  <c r="BB104" i="6"/>
  <c r="AX104" i="6"/>
  <c r="AT104" i="6"/>
  <c r="AP104" i="6"/>
  <c r="AW104" i="6"/>
  <c r="AS104" i="6"/>
  <c r="BF104" i="6"/>
  <c r="AV104" i="6"/>
  <c r="AR104" i="6"/>
  <c r="Y104" i="6"/>
  <c r="AJ104" i="6" s="1"/>
  <c r="U104" i="6"/>
  <c r="AF104" i="6" s="1"/>
  <c r="AB104" i="6"/>
  <c r="AM104" i="6" s="1"/>
  <c r="X104" i="6"/>
  <c r="AI104" i="6" s="1"/>
  <c r="T104" i="6"/>
  <c r="AE104" i="6" s="1"/>
  <c r="AU104" i="6"/>
  <c r="AA104" i="6"/>
  <c r="AL104" i="6" s="1"/>
  <c r="W104" i="6"/>
  <c r="AH104" i="6" s="1"/>
  <c r="AQ104" i="6"/>
  <c r="V104" i="6"/>
  <c r="AG104" i="6" s="1"/>
  <c r="Z104" i="6"/>
  <c r="AK104" i="6" s="1"/>
  <c r="BT75" i="6"/>
  <c r="BB75" i="6"/>
  <c r="AU75" i="6"/>
  <c r="Z75" i="6"/>
  <c r="AK75" i="6" s="1"/>
  <c r="AA75" i="6"/>
  <c r="AL75" i="6" s="1"/>
  <c r="BG126" i="6"/>
  <c r="AR126" i="6"/>
  <c r="V126" i="6"/>
  <c r="AG126" i="6" s="1"/>
  <c r="AA74" i="6"/>
  <c r="AL74" i="6" s="1"/>
  <c r="AA109" i="6"/>
  <c r="AL109" i="6" s="1"/>
  <c r="BT64" i="6"/>
  <c r="BS64" i="6"/>
  <c r="BO64" i="6"/>
  <c r="BN64" i="6"/>
  <c r="BQ64" i="6"/>
  <c r="BM64" i="6"/>
  <c r="BB64" i="6"/>
  <c r="BI64" i="6"/>
  <c r="BE64" i="6"/>
  <c r="BH64" i="6"/>
  <c r="BD64" i="6"/>
  <c r="AX64" i="6"/>
  <c r="AP64" i="6"/>
  <c r="AW64" i="6"/>
  <c r="AS64" i="6"/>
  <c r="AV64" i="6"/>
  <c r="AR64" i="6"/>
  <c r="AU64" i="6"/>
  <c r="U64" i="6"/>
  <c r="AF64" i="6" s="1"/>
  <c r="BC64" i="6"/>
  <c r="AQ64" i="6"/>
  <c r="X64" i="6"/>
  <c r="AI64" i="6" s="1"/>
  <c r="T64" i="6"/>
  <c r="AE64" i="6" s="1"/>
  <c r="AA64" i="6"/>
  <c r="AL64" i="6" s="1"/>
  <c r="Z64" i="6"/>
  <c r="AK64" i="6" s="1"/>
  <c r="V64" i="6"/>
  <c r="AG64" i="6" s="1"/>
  <c r="Z99" i="6"/>
  <c r="AK99" i="6" s="1"/>
  <c r="AS39" i="6"/>
  <c r="BC46" i="6"/>
  <c r="AQ46" i="6"/>
  <c r="AS46" i="6"/>
  <c r="T52" i="5"/>
  <c r="AE52" i="5" s="1"/>
  <c r="BS52" i="6"/>
  <c r="BO52" i="6"/>
  <c r="BR52" i="6"/>
  <c r="BN52" i="6"/>
  <c r="BQ52" i="6"/>
  <c r="BM52" i="6"/>
  <c r="BT52" i="6"/>
  <c r="BP52" i="6"/>
  <c r="BF52" i="6"/>
  <c r="BB52" i="6"/>
  <c r="BI52" i="6"/>
  <c r="BE52" i="6"/>
  <c r="BA52" i="6"/>
  <c r="BH52" i="6"/>
  <c r="BD52" i="6"/>
  <c r="AX52" i="6"/>
  <c r="AT52" i="6"/>
  <c r="AP52" i="6"/>
  <c r="BG52" i="6"/>
  <c r="AW52" i="6"/>
  <c r="AS52" i="6"/>
  <c r="BL52" i="6"/>
  <c r="BC52" i="6"/>
  <c r="AV52" i="6"/>
  <c r="AR52" i="6"/>
  <c r="AQ52" i="6"/>
  <c r="Y52" i="6"/>
  <c r="AJ52" i="6" s="1"/>
  <c r="U52" i="6"/>
  <c r="AF52" i="6" s="1"/>
  <c r="AB52" i="6"/>
  <c r="AM52" i="6" s="1"/>
  <c r="X52" i="6"/>
  <c r="AI52" i="6" s="1"/>
  <c r="T52" i="6"/>
  <c r="AE52" i="6" s="1"/>
  <c r="AU52" i="6"/>
  <c r="AA52" i="6"/>
  <c r="AL52" i="6" s="1"/>
  <c r="W52" i="6"/>
  <c r="AH52" i="6" s="1"/>
  <c r="Z52" i="6"/>
  <c r="AK52" i="6" s="1"/>
  <c r="V52" i="6"/>
  <c r="AG52" i="6" s="1"/>
  <c r="BT51" i="6"/>
  <c r="BP51" i="6"/>
  <c r="BL51" i="6"/>
  <c r="BS51" i="6"/>
  <c r="BO51" i="6"/>
  <c r="BR51" i="6"/>
  <c r="BN51" i="6"/>
  <c r="BQ51" i="6"/>
  <c r="BM51" i="6"/>
  <c r="BG51" i="6"/>
  <c r="BC51" i="6"/>
  <c r="BF51" i="6"/>
  <c r="BB51" i="6"/>
  <c r="BI51" i="6"/>
  <c r="BE51" i="6"/>
  <c r="BA51" i="6"/>
  <c r="BD51" i="6"/>
  <c r="AU51" i="6"/>
  <c r="AQ51" i="6"/>
  <c r="AX51" i="6"/>
  <c r="AT51" i="6"/>
  <c r="AP51" i="6"/>
  <c r="AW51" i="6"/>
  <c r="AS51" i="6"/>
  <c r="BH51" i="6"/>
  <c r="Z51" i="6"/>
  <c r="AK51" i="6" s="1"/>
  <c r="V51" i="6"/>
  <c r="AG51" i="6" s="1"/>
  <c r="AV51" i="6"/>
  <c r="Y51" i="6"/>
  <c r="AJ51" i="6" s="1"/>
  <c r="U51" i="6"/>
  <c r="AF51" i="6" s="1"/>
  <c r="AR51" i="6"/>
  <c r="AB51" i="6"/>
  <c r="AM51" i="6" s="1"/>
  <c r="X51" i="6"/>
  <c r="AI51" i="6" s="1"/>
  <c r="T51" i="6"/>
  <c r="AE51" i="6" s="1"/>
  <c r="W51" i="6"/>
  <c r="AH51" i="6" s="1"/>
  <c r="AA51" i="6"/>
  <c r="AL51" i="6" s="1"/>
  <c r="BP57" i="6"/>
  <c r="AP57" i="6"/>
  <c r="AT92" i="6"/>
  <c r="X92" i="6"/>
  <c r="AI92" i="6" s="1"/>
  <c r="U28" i="6"/>
  <c r="AF28" i="6" s="1"/>
  <c r="V27" i="5"/>
  <c r="AG27" i="5" s="1"/>
  <c r="BT27" i="6"/>
  <c r="BP27" i="6"/>
  <c r="BL27" i="6"/>
  <c r="BS27" i="6"/>
  <c r="BO27" i="6"/>
  <c r="BR27" i="6"/>
  <c r="BN27" i="6"/>
  <c r="BQ27" i="6"/>
  <c r="BG27" i="6"/>
  <c r="BC27" i="6"/>
  <c r="BM27" i="6"/>
  <c r="BF27" i="6"/>
  <c r="BB27" i="6"/>
  <c r="BI27" i="6"/>
  <c r="BE27" i="6"/>
  <c r="BA27" i="6"/>
  <c r="AU27" i="6"/>
  <c r="AQ27" i="6"/>
  <c r="BH27" i="6"/>
  <c r="AX27" i="6"/>
  <c r="AT27" i="6"/>
  <c r="AP27" i="6"/>
  <c r="BD27" i="6"/>
  <c r="AR27" i="6"/>
  <c r="Z27" i="6"/>
  <c r="AK27" i="6" s="1"/>
  <c r="V27" i="6"/>
  <c r="AG27" i="6" s="1"/>
  <c r="AW27" i="6"/>
  <c r="Y27" i="6"/>
  <c r="AJ27" i="6" s="1"/>
  <c r="U27" i="6"/>
  <c r="AF27" i="6" s="1"/>
  <c r="AV27" i="6"/>
  <c r="AB27" i="6"/>
  <c r="AM27" i="6" s="1"/>
  <c r="X27" i="6"/>
  <c r="AI27" i="6" s="1"/>
  <c r="T27" i="6"/>
  <c r="AE27" i="6" s="1"/>
  <c r="AS27" i="6"/>
  <c r="AA27" i="6"/>
  <c r="AL27" i="6" s="1"/>
  <c r="W27" i="6"/>
  <c r="AH27" i="6" s="1"/>
  <c r="BN30" i="6"/>
  <c r="AV30" i="6"/>
  <c r="AA30" i="6"/>
  <c r="AL30" i="6" s="1"/>
  <c r="U30" i="6"/>
  <c r="AF30" i="6" s="1"/>
  <c r="BE100" i="6"/>
  <c r="BO103" i="6"/>
  <c r="BH103" i="6"/>
  <c r="AP103" i="6"/>
  <c r="U103" i="6"/>
  <c r="AF103" i="6" s="1"/>
  <c r="BN82" i="6"/>
  <c r="BQ18" i="6"/>
  <c r="BM18" i="6"/>
  <c r="BT18" i="6"/>
  <c r="BP18" i="6"/>
  <c r="BL18" i="6"/>
  <c r="BS18" i="6"/>
  <c r="BO18" i="6"/>
  <c r="BR18" i="6"/>
  <c r="BH18" i="6"/>
  <c r="BD18" i="6"/>
  <c r="BG18" i="6"/>
  <c r="BC18" i="6"/>
  <c r="BN18" i="6"/>
  <c r="BF18" i="6"/>
  <c r="BB18" i="6"/>
  <c r="AV18" i="6"/>
  <c r="AR18" i="6"/>
  <c r="BI18" i="6"/>
  <c r="AU18" i="6"/>
  <c r="AQ18" i="6"/>
  <c r="BE18" i="6"/>
  <c r="AS18" i="6"/>
  <c r="AA18" i="6"/>
  <c r="AL18" i="6" s="1"/>
  <c r="W18" i="6"/>
  <c r="AH18" i="6" s="1"/>
  <c r="AX18" i="6"/>
  <c r="AP18" i="6"/>
  <c r="Z18" i="6"/>
  <c r="AK18" i="6" s="1"/>
  <c r="V18" i="6"/>
  <c r="AG18" i="6" s="1"/>
  <c r="BA18" i="6"/>
  <c r="AT18" i="6"/>
  <c r="AW18" i="6"/>
  <c r="Y18" i="6"/>
  <c r="AJ18" i="6" s="1"/>
  <c r="U18" i="6"/>
  <c r="AF18" i="6" s="1"/>
  <c r="AB18" i="6"/>
  <c r="AM18" i="6" s="1"/>
  <c r="X18" i="6"/>
  <c r="AI18" i="6" s="1"/>
  <c r="T18" i="6"/>
  <c r="AE18" i="6" s="1"/>
  <c r="BR53" i="6"/>
  <c r="BN53" i="6"/>
  <c r="BQ53" i="6"/>
  <c r="BM53" i="6"/>
  <c r="BT53" i="6"/>
  <c r="BP53" i="6"/>
  <c r="BL53" i="6"/>
  <c r="BO53" i="6"/>
  <c r="BI53" i="6"/>
  <c r="BE53" i="6"/>
  <c r="BA53" i="6"/>
  <c r="BH53" i="6"/>
  <c r="BD53" i="6"/>
  <c r="BS53" i="6"/>
  <c r="BG53" i="6"/>
  <c r="BC53" i="6"/>
  <c r="BB53" i="6"/>
  <c r="AW53" i="6"/>
  <c r="AS53" i="6"/>
  <c r="AV53" i="6"/>
  <c r="AR53" i="6"/>
  <c r="AU53" i="6"/>
  <c r="AQ53" i="6"/>
  <c r="AX53" i="6"/>
  <c r="AB53" i="6"/>
  <c r="AM53" i="6" s="1"/>
  <c r="X53" i="6"/>
  <c r="AI53" i="6" s="1"/>
  <c r="T53" i="6"/>
  <c r="AE53" i="6" s="1"/>
  <c r="AT53" i="6"/>
  <c r="AA53" i="6"/>
  <c r="AL53" i="6" s="1"/>
  <c r="W53" i="6"/>
  <c r="AH53" i="6" s="1"/>
  <c r="AP53" i="6"/>
  <c r="Z53" i="6"/>
  <c r="AK53" i="6" s="1"/>
  <c r="V53" i="6"/>
  <c r="AG53" i="6" s="1"/>
  <c r="BF53" i="6"/>
  <c r="U53" i="6"/>
  <c r="AF53" i="6" s="1"/>
  <c r="Y53" i="6"/>
  <c r="AJ53" i="6" s="1"/>
  <c r="BR88" i="6"/>
  <c r="BD88" i="6"/>
  <c r="AS88" i="6"/>
  <c r="T88" i="6"/>
  <c r="AE88" i="6" s="1"/>
  <c r="BO71" i="6"/>
  <c r="BQ122" i="6"/>
  <c r="BM122" i="6"/>
  <c r="BT122" i="6"/>
  <c r="BP122" i="6"/>
  <c r="BL122" i="6"/>
  <c r="BS122" i="6"/>
  <c r="BO122" i="6"/>
  <c r="BN122" i="6"/>
  <c r="BR122" i="6"/>
  <c r="BG122" i="6"/>
  <c r="BC122" i="6"/>
  <c r="BF122" i="6"/>
  <c r="BB122" i="6"/>
  <c r="BI122" i="6"/>
  <c r="BE122" i="6"/>
  <c r="BA122" i="6"/>
  <c r="BH122" i="6"/>
  <c r="BD122" i="6"/>
  <c r="AV122" i="6"/>
  <c r="AR122" i="6"/>
  <c r="AU122" i="6"/>
  <c r="AQ122" i="6"/>
  <c r="AX122" i="6"/>
  <c r="AT122" i="6"/>
  <c r="AP122" i="6"/>
  <c r="AA122" i="6"/>
  <c r="AL122" i="6" s="1"/>
  <c r="W122" i="6"/>
  <c r="AH122" i="6" s="1"/>
  <c r="AW122" i="6"/>
  <c r="Z122" i="6"/>
  <c r="AK122" i="6" s="1"/>
  <c r="V122" i="6"/>
  <c r="AG122" i="6" s="1"/>
  <c r="AS122" i="6"/>
  <c r="Y122" i="6"/>
  <c r="AJ122" i="6" s="1"/>
  <c r="U122" i="6"/>
  <c r="AF122" i="6" s="1"/>
  <c r="T122" i="6"/>
  <c r="AE122" i="6" s="1"/>
  <c r="AB122" i="6"/>
  <c r="AM122" i="6" s="1"/>
  <c r="X122" i="6"/>
  <c r="AI122" i="6" s="1"/>
  <c r="X52" i="5"/>
  <c r="AI52" i="5" s="1"/>
  <c r="T27" i="5"/>
  <c r="AE27" i="5" s="1"/>
  <c r="Y81" i="5"/>
  <c r="AJ81" i="5" s="1"/>
  <c r="X47" i="5"/>
  <c r="AI47" i="5" s="1"/>
  <c r="V55" i="5"/>
  <c r="AG55" i="5" s="1"/>
  <c r="Z81" i="5"/>
  <c r="AK81" i="5" s="1"/>
  <c r="Y55" i="5"/>
  <c r="AJ55" i="5" s="1"/>
  <c r="W81" i="5"/>
  <c r="AH81" i="5" s="1"/>
  <c r="T47" i="5"/>
  <c r="AE47" i="5" s="1"/>
  <c r="T110" i="5"/>
  <c r="AE110" i="5" s="1"/>
  <c r="AA55" i="5"/>
  <c r="AL55" i="5" s="1"/>
  <c r="AB47" i="5"/>
  <c r="AM47" i="5" s="1"/>
  <c r="AA81" i="5"/>
  <c r="AL81" i="5" s="1"/>
  <c r="Y47" i="5"/>
  <c r="AJ47" i="5" s="1"/>
  <c r="Z83" i="5"/>
  <c r="AK83" i="5" s="1"/>
  <c r="Y72" i="5"/>
  <c r="AJ72" i="5" s="1"/>
  <c r="Z64" i="5"/>
  <c r="AK64" i="5" s="1"/>
  <c r="Z53" i="5"/>
  <c r="AK53" i="5" s="1"/>
  <c r="Z18" i="5"/>
  <c r="AK18" i="5" s="1"/>
  <c r="AA72" i="5"/>
  <c r="AL72" i="5" s="1"/>
  <c r="AB72" i="5"/>
  <c r="AM72" i="5" s="1"/>
  <c r="V106" i="5"/>
  <c r="AG106" i="5" s="1"/>
  <c r="W112" i="5"/>
  <c r="AH112" i="5" s="1"/>
  <c r="W47" i="5"/>
  <c r="AH47" i="5" s="1"/>
  <c r="Z47" i="5"/>
  <c r="AK47" i="5" s="1"/>
  <c r="X87" i="5"/>
  <c r="AI87" i="5" s="1"/>
  <c r="Z60" i="5"/>
  <c r="AK60" i="5" s="1"/>
  <c r="X60" i="5"/>
  <c r="AI60" i="5" s="1"/>
  <c r="V60" i="5"/>
  <c r="AG60" i="5" s="1"/>
  <c r="X21" i="5"/>
  <c r="AI21" i="5" s="1"/>
  <c r="Y21" i="5"/>
  <c r="AJ21" i="5" s="1"/>
  <c r="U21" i="5"/>
  <c r="AF21" i="5" s="1"/>
  <c r="V72" i="5"/>
  <c r="AG72" i="5" s="1"/>
  <c r="W83" i="5"/>
  <c r="AH83" i="5" s="1"/>
  <c r="AB95" i="5"/>
  <c r="AM95" i="5" s="1"/>
  <c r="U65" i="5"/>
  <c r="AF65" i="5" s="1"/>
  <c r="V65" i="5"/>
  <c r="AG65" i="5" s="1"/>
  <c r="Z55" i="5"/>
  <c r="AK55" i="5" s="1"/>
  <c r="T55" i="5"/>
  <c r="AE55" i="5" s="1"/>
  <c r="W55" i="5"/>
  <c r="AH55" i="5" s="1"/>
  <c r="AB55" i="5"/>
  <c r="AM55" i="5" s="1"/>
  <c r="X55" i="5"/>
  <c r="AI55" i="5" s="1"/>
  <c r="X81" i="5"/>
  <c r="AI81" i="5" s="1"/>
  <c r="T81" i="5"/>
  <c r="AE81" i="5" s="1"/>
  <c r="V81" i="5"/>
  <c r="AG81" i="5" s="1"/>
  <c r="V47" i="5"/>
  <c r="AG47" i="5" s="1"/>
  <c r="Y102" i="5"/>
  <c r="AJ102" i="5" s="1"/>
  <c r="Z65" i="5"/>
  <c r="AK65" i="5" s="1"/>
  <c r="W60" i="5"/>
  <c r="AH60" i="5" s="1"/>
  <c r="AB81" i="5"/>
  <c r="AM81" i="5" s="1"/>
  <c r="U81" i="5"/>
  <c r="AF81" i="5" s="1"/>
  <c r="AA47" i="5"/>
  <c r="AL47" i="5" s="1"/>
  <c r="U47" i="5"/>
  <c r="AF47" i="5" s="1"/>
  <c r="W53" i="5"/>
  <c r="AH53" i="5" s="1"/>
  <c r="AA57" i="5"/>
  <c r="AL57" i="5" s="1"/>
  <c r="Z102" i="5"/>
  <c r="AK102" i="5" s="1"/>
  <c r="W72" i="5"/>
  <c r="AH72" i="5" s="1"/>
  <c r="AB52" i="5"/>
  <c r="AM52" i="5" s="1"/>
  <c r="W67" i="5"/>
  <c r="AH67" i="5" s="1"/>
  <c r="V102" i="5"/>
  <c r="AG102" i="5" s="1"/>
  <c r="T102" i="5"/>
  <c r="AE102" i="5" s="1"/>
  <c r="AB64" i="5"/>
  <c r="AM64" i="5" s="1"/>
  <c r="U52" i="5"/>
  <c r="AF52" i="5" s="1"/>
  <c r="Y52" i="5"/>
  <c r="AJ52" i="5" s="1"/>
  <c r="Z52" i="5"/>
  <c r="AK52" i="5" s="1"/>
  <c r="W52" i="5"/>
  <c r="AH52" i="5" s="1"/>
  <c r="U16" i="5"/>
  <c r="AF16" i="5" s="1"/>
  <c r="T16" i="5"/>
  <c r="AE16" i="5" s="1"/>
  <c r="V16" i="5"/>
  <c r="AG16" i="5" s="1"/>
  <c r="W62" i="5"/>
  <c r="AH62" i="5" s="1"/>
  <c r="AB36" i="5"/>
  <c r="AM36" i="5" s="1"/>
  <c r="AA16" i="5"/>
  <c r="AL16" i="5" s="1"/>
  <c r="AB59" i="5"/>
  <c r="AM59" i="5" s="1"/>
  <c r="V53" i="5"/>
  <c r="AG53" i="5" s="1"/>
  <c r="BJ36" i="6"/>
  <c r="AB16" i="5"/>
  <c r="AM16" i="5" s="1"/>
  <c r="T64" i="5"/>
  <c r="AE64" i="5" s="1"/>
  <c r="Y64" i="5"/>
  <c r="AJ64" i="5" s="1"/>
  <c r="W59" i="5"/>
  <c r="AH59" i="5" s="1"/>
  <c r="T31" i="5"/>
  <c r="AE31" i="5" s="1"/>
  <c r="U53" i="5"/>
  <c r="AF53" i="5" s="1"/>
  <c r="X53" i="5"/>
  <c r="AI53" i="5" s="1"/>
  <c r="U57" i="5"/>
  <c r="AF57" i="5" s="1"/>
  <c r="Z72" i="5"/>
  <c r="AK72" i="5" s="1"/>
  <c r="AB38" i="5"/>
  <c r="AM38" i="5" s="1"/>
  <c r="T54" i="5"/>
  <c r="AE54" i="5" s="1"/>
  <c r="AA52" i="5"/>
  <c r="AL52" i="5" s="1"/>
  <c r="X64" i="5"/>
  <c r="AI64" i="5" s="1"/>
  <c r="V64" i="5"/>
  <c r="AG64" i="5" s="1"/>
  <c r="T93" i="5"/>
  <c r="AE93" i="5" s="1"/>
  <c r="X59" i="5"/>
  <c r="AI59" i="5" s="1"/>
  <c r="U78" i="5"/>
  <c r="AF78" i="5" s="1"/>
  <c r="AB43" i="5"/>
  <c r="AM43" i="5" s="1"/>
  <c r="U101" i="5"/>
  <c r="AF101" i="5" s="1"/>
  <c r="X51" i="5"/>
  <c r="AI51" i="5" s="1"/>
  <c r="W93" i="5"/>
  <c r="AH93" i="5" s="1"/>
  <c r="Z93" i="5"/>
  <c r="AK93" i="5" s="1"/>
  <c r="Z48" i="5"/>
  <c r="AK48" i="5" s="1"/>
  <c r="AA83" i="5"/>
  <c r="AL83" i="5" s="1"/>
  <c r="AB83" i="5"/>
  <c r="AM83" i="5" s="1"/>
  <c r="V35" i="5"/>
  <c r="AG35" i="5" s="1"/>
  <c r="AA35" i="5"/>
  <c r="AL35" i="5" s="1"/>
  <c r="W35" i="5"/>
  <c r="AH35" i="5" s="1"/>
  <c r="U35" i="5"/>
  <c r="AF35" i="5" s="1"/>
  <c r="AA102" i="5"/>
  <c r="AL102" i="5" s="1"/>
  <c r="U102" i="5"/>
  <c r="AF102" i="5" s="1"/>
  <c r="X102" i="5"/>
  <c r="AI102" i="5" s="1"/>
  <c r="Y38" i="5"/>
  <c r="AJ38" i="5" s="1"/>
  <c r="V41" i="5"/>
  <c r="AG41" i="5" s="1"/>
  <c r="U41" i="5"/>
  <c r="AF41" i="5" s="1"/>
  <c r="U76" i="5"/>
  <c r="AF76" i="5" s="1"/>
  <c r="BJ28" i="6"/>
  <c r="AB27" i="5"/>
  <c r="AM27" i="5" s="1"/>
  <c r="BJ27" i="6"/>
  <c r="Z27" i="5"/>
  <c r="AK27" i="5" s="1"/>
  <c r="U27" i="5"/>
  <c r="AF27" i="5" s="1"/>
  <c r="Y27" i="5"/>
  <c r="AJ27" i="5" s="1"/>
  <c r="X27" i="5"/>
  <c r="AI27" i="5" s="1"/>
  <c r="AA27" i="5"/>
  <c r="AL27" i="5" s="1"/>
  <c r="AA104" i="5"/>
  <c r="AL104" i="5" s="1"/>
  <c r="AB102" i="5"/>
  <c r="AM102" i="5" s="1"/>
  <c r="X83" i="5"/>
  <c r="AI83" i="5" s="1"/>
  <c r="W27" i="5"/>
  <c r="AH27" i="5" s="1"/>
  <c r="W106" i="5"/>
  <c r="AH106" i="5" s="1"/>
  <c r="X106" i="5"/>
  <c r="AI106" i="5" s="1"/>
  <c r="Y106" i="5"/>
  <c r="AJ106" i="5" s="1"/>
  <c r="T106" i="5"/>
  <c r="AE106" i="5" s="1"/>
  <c r="Z106" i="5"/>
  <c r="AK106" i="5" s="1"/>
  <c r="AA106" i="5"/>
  <c r="AL106" i="5" s="1"/>
  <c r="U106" i="5"/>
  <c r="AF106" i="5" s="1"/>
  <c r="Y32" i="5"/>
  <c r="AJ32" i="5" s="1"/>
  <c r="BU32" i="6"/>
  <c r="U110" i="5"/>
  <c r="AF110" i="5" s="1"/>
  <c r="T18" i="5"/>
  <c r="AE18" i="5" s="1"/>
  <c r="AA18" i="5"/>
  <c r="AL18" i="5" s="1"/>
  <c r="X18" i="5"/>
  <c r="AI18" i="5" s="1"/>
  <c r="W18" i="5"/>
  <c r="AH18" i="5" s="1"/>
  <c r="AB18" i="5"/>
  <c r="AM18" i="5" s="1"/>
  <c r="AB53" i="5"/>
  <c r="AM53" i="5" s="1"/>
  <c r="T53" i="5"/>
  <c r="AE53" i="5" s="1"/>
  <c r="Y53" i="5"/>
  <c r="AJ53" i="5" s="1"/>
  <c r="AA53" i="5"/>
  <c r="AL53" i="5" s="1"/>
  <c r="W102" i="5"/>
  <c r="AH102" i="5" s="1"/>
  <c r="U83" i="5"/>
  <c r="AF83" i="5" s="1"/>
  <c r="X100" i="5"/>
  <c r="AI100" i="5" s="1"/>
  <c r="U104" i="5"/>
  <c r="AF104" i="5" s="1"/>
  <c r="Z104" i="5"/>
  <c r="AK104" i="5" s="1"/>
  <c r="W104" i="5"/>
  <c r="AH104" i="5" s="1"/>
  <c r="Y104" i="5"/>
  <c r="AJ104" i="5" s="1"/>
  <c r="X104" i="5"/>
  <c r="AI104" i="5" s="1"/>
  <c r="Y98" i="5"/>
  <c r="AJ98" i="5" s="1"/>
  <c r="AB104" i="5"/>
  <c r="AM104" i="5" s="1"/>
  <c r="V104" i="5"/>
  <c r="AG104" i="5" s="1"/>
  <c r="T65" i="5"/>
  <c r="AE65" i="5" s="1"/>
  <c r="AB65" i="5"/>
  <c r="AM65" i="5" s="1"/>
  <c r="Y65" i="5"/>
  <c r="AJ65" i="5" s="1"/>
  <c r="AA65" i="5"/>
  <c r="AL65" i="5" s="1"/>
  <c r="X65" i="5"/>
  <c r="AI65" i="5" s="1"/>
  <c r="W65" i="5"/>
  <c r="AH65" i="5" s="1"/>
  <c r="Y68" i="5"/>
  <c r="AJ68" i="5" s="1"/>
  <c r="U68" i="5"/>
  <c r="AF68" i="5" s="1"/>
  <c r="AA68" i="5"/>
  <c r="AL68" i="5" s="1"/>
  <c r="V68" i="5"/>
  <c r="AG68" i="5" s="1"/>
  <c r="Z66" i="5"/>
  <c r="AK66" i="5" s="1"/>
  <c r="AB101" i="5"/>
  <c r="AM101" i="5" s="1"/>
  <c r="Z101" i="5"/>
  <c r="AK101" i="5" s="1"/>
  <c r="Y37" i="5"/>
  <c r="AJ37" i="5" s="1"/>
  <c r="U71" i="5"/>
  <c r="AF71" i="5" s="1"/>
  <c r="Z30" i="5"/>
  <c r="AK30" i="5" s="1"/>
  <c r="W34" i="5"/>
  <c r="AH34" i="5" s="1"/>
  <c r="BU34" i="6"/>
  <c r="T104" i="5"/>
  <c r="AE104" i="5" s="1"/>
  <c r="W23" i="5"/>
  <c r="AH23" i="5" s="1"/>
  <c r="AB74" i="5"/>
  <c r="AM74" i="5" s="1"/>
  <c r="AA64" i="5"/>
  <c r="AL64" i="5" s="1"/>
  <c r="W64" i="5"/>
  <c r="AH64" i="5" s="1"/>
  <c r="U64" i="5"/>
  <c r="AF64" i="5" s="1"/>
  <c r="BJ31" i="6"/>
  <c r="U73" i="5"/>
  <c r="AF73" i="5" s="1"/>
  <c r="T101" i="5"/>
  <c r="AE101" i="5" s="1"/>
  <c r="X101" i="5"/>
  <c r="AI101" i="5" s="1"/>
  <c r="W101" i="5"/>
  <c r="AH101" i="5" s="1"/>
  <c r="Y101" i="5"/>
  <c r="AJ101" i="5" s="1"/>
  <c r="Y16" i="5"/>
  <c r="AJ16" i="5" s="1"/>
  <c r="X78" i="5"/>
  <c r="AI78" i="5" s="1"/>
  <c r="AA101" i="5"/>
  <c r="AL101" i="5" s="1"/>
  <c r="V101" i="5"/>
  <c r="AG101" i="5" s="1"/>
  <c r="Y74" i="5"/>
  <c r="AJ74" i="5" s="1"/>
  <c r="X16" i="5"/>
  <c r="AI16" i="5" s="1"/>
  <c r="Z16" i="5"/>
  <c r="AK16" i="5" s="1"/>
  <c r="Y43" i="5"/>
  <c r="AJ43" i="5" s="1"/>
  <c r="V43" i="5"/>
  <c r="AG43" i="5" s="1"/>
  <c r="T78" i="5"/>
  <c r="AE78" i="5" s="1"/>
  <c r="Z78" i="5"/>
  <c r="AK78" i="5" s="1"/>
  <c r="W78" i="5"/>
  <c r="AH78" i="5" s="1"/>
  <c r="AA78" i="5"/>
  <c r="AL78" i="5" s="1"/>
  <c r="V78" i="5"/>
  <c r="AG78" i="5" s="1"/>
  <c r="Y78" i="5"/>
  <c r="AJ78" i="5" s="1"/>
  <c r="T23" i="5"/>
  <c r="AE23" i="5" s="1"/>
  <c r="AB23" i="5"/>
  <c r="AM23" i="5" s="1"/>
  <c r="X23" i="5"/>
  <c r="AI23" i="5" s="1"/>
  <c r="Y23" i="5"/>
  <c r="AJ23" i="5" s="1"/>
  <c r="V23" i="5"/>
  <c r="AG23" i="5" s="1"/>
  <c r="Y20" i="5"/>
  <c r="AJ20" i="5" s="1"/>
  <c r="AY20" i="6"/>
  <c r="BJ20" i="6"/>
  <c r="AB51" i="5"/>
  <c r="AM51" i="5" s="1"/>
  <c r="AB60" i="5"/>
  <c r="AM60" i="5" s="1"/>
  <c r="U60" i="5"/>
  <c r="AF60" i="5" s="1"/>
  <c r="T60" i="5"/>
  <c r="AE60" i="5" s="1"/>
  <c r="Y60" i="5"/>
  <c r="AJ60" i="5" s="1"/>
  <c r="AA60" i="5"/>
  <c r="AL60" i="5" s="1"/>
  <c r="BJ30" i="6"/>
  <c r="AB107" i="5"/>
  <c r="AM107" i="5" s="1"/>
  <c r="Y18" i="5"/>
  <c r="AJ18" i="5" s="1"/>
  <c r="V18" i="5"/>
  <c r="AG18" i="5" s="1"/>
  <c r="U18" i="5"/>
  <c r="AF18" i="5" s="1"/>
  <c r="V112" i="5"/>
  <c r="AG112" i="5" s="1"/>
  <c r="X112" i="5"/>
  <c r="AI112" i="5" s="1"/>
  <c r="U112" i="5"/>
  <c r="AF112" i="5" s="1"/>
  <c r="AB35" i="5"/>
  <c r="AM35" i="5" s="1"/>
  <c r="X35" i="5"/>
  <c r="AI35" i="5" s="1"/>
  <c r="T44" i="5"/>
  <c r="AE44" i="5" s="1"/>
  <c r="T85" i="5"/>
  <c r="AE85" i="5" s="1"/>
  <c r="AA85" i="5"/>
  <c r="AL85" i="5" s="1"/>
  <c r="V37" i="5"/>
  <c r="AG37" i="5" s="1"/>
  <c r="Z37" i="5"/>
  <c r="AK37" i="5" s="1"/>
  <c r="T37" i="5"/>
  <c r="AE37" i="5" s="1"/>
  <c r="X37" i="5"/>
  <c r="AI37" i="5" s="1"/>
  <c r="AB37" i="5"/>
  <c r="AM37" i="5" s="1"/>
  <c r="T42" i="5"/>
  <c r="AE42" i="5" s="1"/>
  <c r="U72" i="5"/>
  <c r="AF72" i="5" s="1"/>
  <c r="T72" i="5"/>
  <c r="AE72" i="5" s="1"/>
  <c r="Y92" i="5"/>
  <c r="AJ92" i="5" s="1"/>
  <c r="Y83" i="5"/>
  <c r="AJ83" i="5" s="1"/>
  <c r="V83" i="5"/>
  <c r="AG83" i="5" s="1"/>
  <c r="Z35" i="5"/>
  <c r="AK35" i="5" s="1"/>
  <c r="Y35" i="5"/>
  <c r="AJ35" i="5" s="1"/>
  <c r="T35" i="5"/>
  <c r="AE35" i="5" s="1"/>
  <c r="Z112" i="5"/>
  <c r="AK112" i="5" s="1"/>
  <c r="T112" i="5"/>
  <c r="AE112" i="5" s="1"/>
  <c r="Y112" i="5"/>
  <c r="AJ112" i="5" s="1"/>
  <c r="V85" i="5"/>
  <c r="AG85" i="5" s="1"/>
  <c r="AA88" i="5"/>
  <c r="AL88" i="5" s="1"/>
  <c r="W37" i="5"/>
  <c r="AH37" i="5" s="1"/>
  <c r="U37" i="5"/>
  <c r="AF37" i="5" s="1"/>
  <c r="AA44" i="5"/>
  <c r="AL44" i="5" s="1"/>
  <c r="V26" i="5"/>
  <c r="AG26" i="5" s="1"/>
  <c r="V52" i="5"/>
  <c r="AG52" i="5" s="1"/>
  <c r="V59" i="5"/>
  <c r="AG59" i="5" s="1"/>
  <c r="AA59" i="5"/>
  <c r="AL59" i="5" s="1"/>
  <c r="Z59" i="5"/>
  <c r="AK59" i="5" s="1"/>
  <c r="T59" i="5"/>
  <c r="AE59" i="5" s="1"/>
  <c r="Y59" i="5"/>
  <c r="AJ59" i="5" s="1"/>
  <c r="U59" i="5"/>
  <c r="AF59" i="5" s="1"/>
  <c r="X63" i="5"/>
  <c r="AI63" i="5" s="1"/>
  <c r="Z88" i="5"/>
  <c r="AK88" i="5" s="1"/>
  <c r="W87" i="5"/>
  <c r="AH87" i="5" s="1"/>
  <c r="AA112" i="5"/>
  <c r="AL112" i="5" s="1"/>
  <c r="AB112" i="5"/>
  <c r="AM112" i="5" s="1"/>
  <c r="U75" i="5"/>
  <c r="AF75" i="5" s="1"/>
  <c r="AA37" i="5"/>
  <c r="AL37" i="5" s="1"/>
  <c r="BU37" i="6"/>
  <c r="AA23" i="5"/>
  <c r="AL23" i="5" s="1"/>
  <c r="Z23" i="5"/>
  <c r="AK23" i="5" s="1"/>
  <c r="U23" i="5"/>
  <c r="AF23" i="5" s="1"/>
  <c r="W68" i="5"/>
  <c r="AH68" i="5" s="1"/>
  <c r="T68" i="5"/>
  <c r="AE68" i="5" s="1"/>
  <c r="AB68" i="5"/>
  <c r="AM68" i="5" s="1"/>
  <c r="Z68" i="5"/>
  <c r="AK68" i="5" s="1"/>
  <c r="X68" i="5"/>
  <c r="AI68" i="5" s="1"/>
  <c r="Y30" i="5"/>
  <c r="AJ30" i="5" s="1"/>
  <c r="U30" i="5"/>
  <c r="AF30" i="5" s="1"/>
  <c r="W85" i="5"/>
  <c r="AH85" i="5" s="1"/>
  <c r="AB33" i="5"/>
  <c r="AM33" i="5" s="1"/>
  <c r="T33" i="5"/>
  <c r="AE33" i="5" s="1"/>
  <c r="W33" i="5"/>
  <c r="AH33" i="5" s="1"/>
  <c r="X46" i="5"/>
  <c r="AI46" i="5" s="1"/>
  <c r="X30" i="5"/>
  <c r="AI30" i="5" s="1"/>
  <c r="V30" i="5"/>
  <c r="AG30" i="5" s="1"/>
  <c r="T30" i="5"/>
  <c r="AE30" i="5" s="1"/>
  <c r="AB30" i="5"/>
  <c r="AM30" i="5" s="1"/>
  <c r="AA30" i="5"/>
  <c r="AL30" i="5" s="1"/>
  <c r="W30" i="5"/>
  <c r="AH30" i="5" s="1"/>
  <c r="Y90" i="5"/>
  <c r="AJ90" i="5" s="1"/>
  <c r="U85" i="5"/>
  <c r="AF85" i="5" s="1"/>
  <c r="Z85" i="5"/>
  <c r="AK85" i="5" s="1"/>
  <c r="Z33" i="5"/>
  <c r="AK33" i="5" s="1"/>
  <c r="X33" i="5"/>
  <c r="AI33" i="5" s="1"/>
  <c r="Y33" i="5"/>
  <c r="AJ33" i="5" s="1"/>
  <c r="AA43" i="5"/>
  <c r="AL43" i="5" s="1"/>
  <c r="Z43" i="5"/>
  <c r="AK43" i="5" s="1"/>
  <c r="W43" i="5"/>
  <c r="AH43" i="5" s="1"/>
  <c r="U43" i="5"/>
  <c r="AF43" i="5" s="1"/>
  <c r="X43" i="5"/>
  <c r="AI43" i="5" s="1"/>
  <c r="Z31" i="5"/>
  <c r="AK31" i="5" s="1"/>
  <c r="U31" i="5"/>
  <c r="AF31" i="5" s="1"/>
  <c r="AB31" i="5"/>
  <c r="AM31" i="5" s="1"/>
  <c r="AA31" i="5"/>
  <c r="AL31" i="5" s="1"/>
  <c r="V31" i="5"/>
  <c r="AG31" i="5" s="1"/>
  <c r="W31" i="5"/>
  <c r="AH31" i="5" s="1"/>
  <c r="X31" i="5"/>
  <c r="AI31" i="5" s="1"/>
  <c r="Y31" i="5"/>
  <c r="AJ31" i="5" s="1"/>
  <c r="X85" i="5"/>
  <c r="AI85" i="5" s="1"/>
  <c r="AB85" i="5"/>
  <c r="AM85" i="5" s="1"/>
  <c r="AA33" i="5"/>
  <c r="AL33" i="5" s="1"/>
  <c r="U33" i="5"/>
  <c r="AF33" i="5" s="1"/>
  <c r="V108" i="5"/>
  <c r="AG108" i="5" s="1"/>
  <c r="V51" i="5"/>
  <c r="AG51" i="5" s="1"/>
  <c r="U51" i="5"/>
  <c r="AF51" i="5" s="1"/>
  <c r="Z51" i="5"/>
  <c r="AK51" i="5" s="1"/>
  <c r="Y51" i="5"/>
  <c r="AJ51" i="5" s="1"/>
  <c r="AA51" i="5"/>
  <c r="AL51" i="5" s="1"/>
  <c r="T51" i="5"/>
  <c r="AE51" i="5" s="1"/>
  <c r="W51" i="5"/>
  <c r="AH51" i="5" s="1"/>
  <c r="B100" i="1"/>
  <c r="B74" i="2"/>
  <c r="AC34" i="6"/>
  <c r="AN34" i="6" s="1"/>
  <c r="AC33" i="6"/>
  <c r="AN33" i="6" s="1"/>
  <c r="AC25" i="5"/>
  <c r="AN25" i="5" s="1"/>
  <c r="AC20" i="5"/>
  <c r="AN20" i="5" s="1"/>
  <c r="AC31" i="5"/>
  <c r="AN31" i="5" s="1"/>
  <c r="BJ34" i="6"/>
  <c r="BJ32" i="6"/>
  <c r="BJ35" i="6"/>
  <c r="BU20" i="6"/>
  <c r="AC31" i="6"/>
  <c r="AN31" i="6" s="1"/>
  <c r="BJ26" i="6"/>
  <c r="BU30" i="6"/>
  <c r="AC34" i="5"/>
  <c r="AN34" i="5" s="1"/>
  <c r="AC28" i="6"/>
  <c r="AN28" i="6" s="1"/>
  <c r="AY36" i="6"/>
  <c r="BU33" i="6"/>
  <c r="AY29" i="6"/>
  <c r="AC16" i="6"/>
  <c r="AN16" i="6" s="1"/>
  <c r="AC27" i="5"/>
  <c r="AN27" i="5" s="1"/>
  <c r="AY21" i="6"/>
  <c r="AC26" i="5"/>
  <c r="AN26" i="5" s="1"/>
  <c r="BU18" i="6"/>
  <c r="AC17" i="6"/>
  <c r="AN17" i="6" s="1"/>
  <c r="BU23" i="6"/>
  <c r="AY22" i="6"/>
  <c r="BJ22" i="6"/>
  <c r="AY24" i="6"/>
  <c r="BU28" i="6"/>
  <c r="AY28" i="6"/>
  <c r="AC28" i="5"/>
  <c r="AN28" i="5" s="1"/>
  <c r="BU36" i="6"/>
  <c r="BU35" i="6"/>
  <c r="BJ33" i="6"/>
  <c r="AC29" i="5"/>
  <c r="AN29" i="5" s="1"/>
  <c r="AC29" i="6"/>
  <c r="AN29" i="6" s="1"/>
  <c r="BU19" i="6"/>
  <c r="AY19" i="6"/>
  <c r="AY25" i="6"/>
  <c r="AC25" i="6"/>
  <c r="AN25" i="6" s="1"/>
  <c r="AY37" i="6"/>
  <c r="AC37" i="5"/>
  <c r="AN37" i="5" s="1"/>
  <c r="BU16" i="6"/>
  <c r="AC21" i="6"/>
  <c r="AN21" i="6" s="1"/>
  <c r="BU21" i="6"/>
  <c r="BJ21" i="6"/>
  <c r="AC20" i="6"/>
  <c r="AN20" i="6" s="1"/>
  <c r="BU31" i="6"/>
  <c r="AY26" i="6"/>
  <c r="BJ18" i="6"/>
  <c r="BU17" i="6"/>
  <c r="AC17" i="5"/>
  <c r="AN17" i="5" s="1"/>
  <c r="BJ23" i="6"/>
  <c r="AC24" i="6"/>
  <c r="AN24" i="6" s="1"/>
  <c r="AY34" i="6"/>
  <c r="AC32" i="5"/>
  <c r="AN32" i="5" s="1"/>
  <c r="AY35" i="6"/>
  <c r="AC33" i="5"/>
  <c r="AN33" i="5" s="1"/>
  <c r="BJ19" i="6"/>
  <c r="AC37" i="6"/>
  <c r="AN37" i="6" s="1"/>
  <c r="AC26" i="6"/>
  <c r="AN26" i="6" s="1"/>
  <c r="AC18" i="5"/>
  <c r="AN18" i="5" s="1"/>
  <c r="AY30" i="6"/>
  <c r="AC23" i="5"/>
  <c r="AN23" i="5" s="1"/>
  <c r="BJ24" i="6"/>
  <c r="AY32" i="6"/>
  <c r="AC36" i="6"/>
  <c r="AN36" i="6" s="1"/>
  <c r="BJ29" i="6"/>
  <c r="AC19" i="6"/>
  <c r="AN19" i="6" s="1"/>
  <c r="BJ37" i="6"/>
  <c r="AY16" i="6"/>
  <c r="AC16" i="5"/>
  <c r="AN16" i="5" s="1"/>
  <c r="AC27" i="6"/>
  <c r="AN27" i="6" s="1"/>
  <c r="AC21" i="5"/>
  <c r="AN21" i="5" s="1"/>
  <c r="BU26" i="6"/>
  <c r="AC18" i="6"/>
  <c r="AN18" i="6" s="1"/>
  <c r="AY18" i="6"/>
  <c r="BJ17" i="6"/>
  <c r="AC23" i="6"/>
  <c r="AN23" i="6" s="1"/>
  <c r="AC22" i="6"/>
  <c r="AN22" i="6" s="1"/>
  <c r="AC32" i="6"/>
  <c r="AN32" i="6" s="1"/>
  <c r="AC36" i="5"/>
  <c r="AN36" i="5" s="1"/>
  <c r="AC35" i="6"/>
  <c r="AN35" i="6" s="1"/>
  <c r="AC35" i="5"/>
  <c r="AN35" i="5" s="1"/>
  <c r="AY33" i="6"/>
  <c r="BU29" i="6"/>
  <c r="AC19" i="5"/>
  <c r="AN19" i="5" s="1"/>
  <c r="BJ25" i="6"/>
  <c r="BU25" i="6"/>
  <c r="BJ16" i="6"/>
  <c r="BU27" i="6"/>
  <c r="AY27" i="6"/>
  <c r="AY31" i="6"/>
  <c r="AC30" i="5"/>
  <c r="AN30" i="5" s="1"/>
  <c r="AC30" i="6"/>
  <c r="AN30" i="6" s="1"/>
  <c r="AY17" i="6"/>
  <c r="AY23" i="6"/>
  <c r="BU22" i="6"/>
  <c r="AC22" i="5"/>
  <c r="AN22" i="5" s="1"/>
  <c r="BU24" i="6"/>
  <c r="AC24" i="5"/>
  <c r="AN24" i="5" s="1"/>
  <c r="E88" i="3"/>
  <c r="F88" i="3" s="1"/>
  <c r="D89" i="3"/>
  <c r="E89" i="3" s="1"/>
  <c r="F89" i="3" s="1"/>
  <c r="V88" i="5" l="1"/>
  <c r="AG88" i="5" s="1"/>
  <c r="T88" i="5"/>
  <c r="AE88" i="5" s="1"/>
  <c r="AA107" i="5"/>
  <c r="AL107" i="5" s="1"/>
  <c r="Z107" i="5"/>
  <c r="AK107" i="5" s="1"/>
  <c r="T71" i="6"/>
  <c r="AE71" i="6" s="1"/>
  <c r="BM71" i="6"/>
  <c r="X88" i="6"/>
  <c r="AI88" i="6" s="1"/>
  <c r="AW88" i="6"/>
  <c r="BH88" i="6"/>
  <c r="BO88" i="6"/>
  <c r="AS126" i="6"/>
  <c r="AV126" i="6"/>
  <c r="BR126" i="6"/>
  <c r="BL36" i="6"/>
  <c r="AA56" i="6"/>
  <c r="AL56" i="6" s="1"/>
  <c r="AR56" i="6"/>
  <c r="BG56" i="6"/>
  <c r="BM56" i="6"/>
  <c r="BT56" i="6"/>
  <c r="AU94" i="6"/>
  <c r="BT94" i="6"/>
  <c r="AV107" i="6"/>
  <c r="AR107" i="6"/>
  <c r="BC107" i="6"/>
  <c r="BF107" i="6"/>
  <c r="BM107" i="6"/>
  <c r="Z126" i="5"/>
  <c r="AK126" i="5" s="1"/>
  <c r="W160" i="6"/>
  <c r="AH160" i="6" s="1"/>
  <c r="BN116" i="6"/>
  <c r="T117" i="6"/>
  <c r="AE117" i="6" s="1"/>
  <c r="BE185" i="6"/>
  <c r="AS185" i="6"/>
  <c r="BD185" i="6"/>
  <c r="V185" i="5"/>
  <c r="AG185" i="5" s="1"/>
  <c r="DS128" i="11"/>
  <c r="ED128" i="11" s="1"/>
  <c r="BA128" i="11"/>
  <c r="BL128" i="11" s="1"/>
  <c r="AA43" i="11"/>
  <c r="AL43" i="11" s="1"/>
  <c r="AA80" i="11"/>
  <c r="AL80" i="11" s="1"/>
  <c r="Y88" i="5"/>
  <c r="AJ88" i="5" s="1"/>
  <c r="U107" i="5"/>
  <c r="AF107" i="5" s="1"/>
  <c r="W107" i="5"/>
  <c r="AH107" i="5" s="1"/>
  <c r="T36" i="5"/>
  <c r="AE36" i="5" s="1"/>
  <c r="Z56" i="5"/>
  <c r="AK56" i="5" s="1"/>
  <c r="U71" i="6"/>
  <c r="AF71" i="6" s="1"/>
  <c r="Z88" i="6"/>
  <c r="AK88" i="6" s="1"/>
  <c r="AB88" i="6"/>
  <c r="AM88" i="6" s="1"/>
  <c r="AP88" i="6"/>
  <c r="BA88" i="6"/>
  <c r="BS88" i="6"/>
  <c r="W126" i="6"/>
  <c r="AH126" i="6" s="1"/>
  <c r="BD126" i="6"/>
  <c r="BO126" i="6"/>
  <c r="BN36" i="6"/>
  <c r="AU56" i="6"/>
  <c r="AV56" i="6"/>
  <c r="BD56" i="6"/>
  <c r="BQ56" i="6"/>
  <c r="T56" i="5"/>
  <c r="AE56" i="5" s="1"/>
  <c r="T94" i="6"/>
  <c r="AE94" i="6" s="1"/>
  <c r="AV94" i="6"/>
  <c r="BQ94" i="6"/>
  <c r="T107" i="6"/>
  <c r="AE107" i="6" s="1"/>
  <c r="AS107" i="6"/>
  <c r="BG107" i="6"/>
  <c r="BN107" i="6"/>
  <c r="BQ107" i="6"/>
  <c r="AB126" i="5"/>
  <c r="AM126" i="5" s="1"/>
  <c r="AS160" i="6"/>
  <c r="BS160" i="6"/>
  <c r="AA116" i="6"/>
  <c r="AL116" i="6" s="1"/>
  <c r="BD116" i="6"/>
  <c r="BI185" i="6"/>
  <c r="AT185" i="6"/>
  <c r="BA185" i="6"/>
  <c r="AB185" i="5"/>
  <c r="AM185" i="5" s="1"/>
  <c r="CL128" i="11"/>
  <c r="CW128" i="11" s="1"/>
  <c r="CJ128" i="11"/>
  <c r="CU128" i="11" s="1"/>
  <c r="DT43" i="11"/>
  <c r="EE43" i="11" s="1"/>
  <c r="CH80" i="11"/>
  <c r="CS80" i="11" s="1"/>
  <c r="AV124" i="4"/>
  <c r="T94" i="5"/>
  <c r="AE94" i="5" s="1"/>
  <c r="T107" i="5"/>
  <c r="AE107" i="5" s="1"/>
  <c r="AA71" i="5"/>
  <c r="AL71" i="5" s="1"/>
  <c r="V94" i="5"/>
  <c r="AG94" i="5" s="1"/>
  <c r="U56" i="5"/>
  <c r="AF56" i="5" s="1"/>
  <c r="Y56" i="5"/>
  <c r="AJ56" i="5" s="1"/>
  <c r="AA94" i="5"/>
  <c r="AL94" i="5" s="1"/>
  <c r="AV71" i="6"/>
  <c r="V88" i="6"/>
  <c r="AG88" i="6" s="1"/>
  <c r="BF88" i="6"/>
  <c r="AT88" i="6"/>
  <c r="BE88" i="6"/>
  <c r="BL88" i="6"/>
  <c r="AA126" i="6"/>
  <c r="AL126" i="6" s="1"/>
  <c r="BA126" i="6"/>
  <c r="BL126" i="6"/>
  <c r="AQ56" i="6"/>
  <c r="AS56" i="6"/>
  <c r="BH56" i="6"/>
  <c r="BN56" i="6"/>
  <c r="U94" i="6"/>
  <c r="AF94" i="6" s="1"/>
  <c r="BH94" i="6"/>
  <c r="BR94" i="6"/>
  <c r="X107" i="6"/>
  <c r="AI107" i="6" s="1"/>
  <c r="AW107" i="6"/>
  <c r="BD107" i="6"/>
  <c r="BR107" i="6"/>
  <c r="BG160" i="6"/>
  <c r="BM160" i="6"/>
  <c r="BF116" i="6"/>
  <c r="BI116" i="6"/>
  <c r="BG185" i="6"/>
  <c r="BF185" i="6"/>
  <c r="BN185" i="6"/>
  <c r="AA185" i="5"/>
  <c r="AL185" i="5" s="1"/>
  <c r="CM128" i="11"/>
  <c r="CX128" i="11" s="1"/>
  <c r="DQ128" i="11"/>
  <c r="EB128" i="11" s="1"/>
  <c r="BE122" i="11"/>
  <c r="BP122" i="11" s="1"/>
  <c r="DQ43" i="11"/>
  <c r="EB43" i="11" s="1"/>
  <c r="Y121" i="11"/>
  <c r="AJ121" i="11" s="1"/>
  <c r="V56" i="5"/>
  <c r="AG56" i="5" s="1"/>
  <c r="Y94" i="5"/>
  <c r="AJ94" i="5" s="1"/>
  <c r="V107" i="5"/>
  <c r="AG107" i="5" s="1"/>
  <c r="W56" i="5"/>
  <c r="AH56" i="5" s="1"/>
  <c r="X56" i="5"/>
  <c r="AI56" i="5" s="1"/>
  <c r="AB56" i="5"/>
  <c r="AM56" i="5" s="1"/>
  <c r="W94" i="5"/>
  <c r="AH94" i="5" s="1"/>
  <c r="AP71" i="6"/>
  <c r="AQ88" i="6"/>
  <c r="U88" i="6"/>
  <c r="AF88" i="6" s="1"/>
  <c r="AX88" i="6"/>
  <c r="BI88" i="6"/>
  <c r="BP88" i="6"/>
  <c r="X126" i="6"/>
  <c r="AI126" i="6" s="1"/>
  <c r="AW126" i="6"/>
  <c r="BE126" i="6"/>
  <c r="BP126" i="6"/>
  <c r="T56" i="6"/>
  <c r="AE56" i="6" s="1"/>
  <c r="AW56" i="6"/>
  <c r="BA56" i="6"/>
  <c r="BR56" i="6"/>
  <c r="Y94" i="6"/>
  <c r="AJ94" i="6" s="1"/>
  <c r="BO94" i="6"/>
  <c r="X94" i="5"/>
  <c r="AI94" i="5" s="1"/>
  <c r="AB107" i="6"/>
  <c r="AM107" i="6" s="1"/>
  <c r="AP107" i="6"/>
  <c r="BH107" i="6"/>
  <c r="BO107" i="6"/>
  <c r="AT160" i="6"/>
  <c r="BO116" i="6"/>
  <c r="BQ185" i="6"/>
  <c r="BH185" i="6"/>
  <c r="BM185" i="6"/>
  <c r="BT185" i="6"/>
  <c r="X185" i="5"/>
  <c r="AI185" i="5" s="1"/>
  <c r="T185" i="5"/>
  <c r="AE185" i="5" s="1"/>
  <c r="AA56" i="5"/>
  <c r="AL56" i="5" s="1"/>
  <c r="X88" i="5"/>
  <c r="AI88" i="5" s="1"/>
  <c r="Y107" i="5"/>
  <c r="AJ107" i="5" s="1"/>
  <c r="U94" i="5"/>
  <c r="AF94" i="5" s="1"/>
  <c r="BC71" i="6"/>
  <c r="W88" i="6"/>
  <c r="AH88" i="6" s="1"/>
  <c r="Y88" i="6"/>
  <c r="AJ88" i="6" s="1"/>
  <c r="BB88" i="6"/>
  <c r="BM88" i="6"/>
  <c r="BT88" i="6"/>
  <c r="T126" i="6"/>
  <c r="AE126" i="6" s="1"/>
  <c r="AT126" i="6"/>
  <c r="BB126" i="6"/>
  <c r="BT126" i="6"/>
  <c r="X56" i="6"/>
  <c r="AI56" i="6" s="1"/>
  <c r="BC56" i="6"/>
  <c r="BE56" i="6"/>
  <c r="BO56" i="6"/>
  <c r="AS94" i="6"/>
  <c r="BI94" i="6"/>
  <c r="U107" i="6"/>
  <c r="AF107" i="6" s="1"/>
  <c r="AT107" i="6"/>
  <c r="BA107" i="6"/>
  <c r="BS107" i="6"/>
  <c r="BE160" i="6"/>
  <c r="X116" i="5"/>
  <c r="AI116" i="5" s="1"/>
  <c r="AB116" i="5"/>
  <c r="AM116" i="5" s="1"/>
  <c r="V116" i="6"/>
  <c r="AG116" i="6" s="1"/>
  <c r="BO185" i="6"/>
  <c r="Y185" i="6"/>
  <c r="AJ185" i="6" s="1"/>
  <c r="BS185" i="6"/>
  <c r="BR185" i="6"/>
  <c r="AX185" i="6"/>
  <c r="V185" i="6"/>
  <c r="AG185" i="6" s="1"/>
  <c r="Z185" i="5"/>
  <c r="AK185" i="5" s="1"/>
  <c r="T116" i="5"/>
  <c r="AE116" i="5" s="1"/>
  <c r="T128" i="11"/>
  <c r="AE128" i="11" s="1"/>
  <c r="DO128" i="11"/>
  <c r="DZ128" i="11" s="1"/>
  <c r="BB122" i="11"/>
  <c r="BM122" i="11" s="1"/>
  <c r="AA211" i="11"/>
  <c r="AL211" i="11" s="1"/>
  <c r="Y80" i="11"/>
  <c r="AJ80" i="11" s="1"/>
  <c r="CP121" i="11"/>
  <c r="DA121" i="11" s="1"/>
  <c r="W88" i="5"/>
  <c r="AH88" i="5" s="1"/>
  <c r="Z71" i="5"/>
  <c r="AK71" i="5" s="1"/>
  <c r="Z94" i="5"/>
  <c r="AK94" i="5" s="1"/>
  <c r="BH71" i="6"/>
  <c r="AA88" i="6"/>
  <c r="AL88" i="6" s="1"/>
  <c r="AR88" i="6"/>
  <c r="BC88" i="6"/>
  <c r="BQ88" i="6"/>
  <c r="AB126" i="6"/>
  <c r="AM126" i="6" s="1"/>
  <c r="AX126" i="6"/>
  <c r="BF126" i="6"/>
  <c r="BM126" i="6"/>
  <c r="V36" i="6"/>
  <c r="AG36" i="6" s="1"/>
  <c r="Z56" i="6"/>
  <c r="AK56" i="6" s="1"/>
  <c r="AB56" i="6"/>
  <c r="AM56" i="6" s="1"/>
  <c r="AP56" i="6"/>
  <c r="BI56" i="6"/>
  <c r="BS56" i="6"/>
  <c r="AA94" i="6"/>
  <c r="AL94" i="6" s="1"/>
  <c r="BF94" i="6"/>
  <c r="Y107" i="6"/>
  <c r="AJ107" i="6" s="1"/>
  <c r="AX107" i="6"/>
  <c r="BE107" i="6"/>
  <c r="BL107" i="6"/>
  <c r="Z160" i="6"/>
  <c r="AK160" i="6" s="1"/>
  <c r="Z116" i="5"/>
  <c r="AK116" i="5" s="1"/>
  <c r="BQ116" i="6"/>
  <c r="BC185" i="6"/>
  <c r="W185" i="6"/>
  <c r="AH185" i="6" s="1"/>
  <c r="Z185" i="6"/>
  <c r="AK185" i="6" s="1"/>
  <c r="BP185" i="6"/>
  <c r="AR185" i="6"/>
  <c r="AA185" i="6"/>
  <c r="AL185" i="6" s="1"/>
  <c r="BL185" i="6"/>
  <c r="U88" i="5"/>
  <c r="AF88" i="5" s="1"/>
  <c r="AB88" i="5"/>
  <c r="AM88" i="5" s="1"/>
  <c r="X107" i="5"/>
  <c r="AI107" i="5" s="1"/>
  <c r="AB94" i="5"/>
  <c r="AM94" i="5" s="1"/>
  <c r="AU88" i="6"/>
  <c r="AV88" i="6"/>
  <c r="BG88" i="6"/>
  <c r="BN88" i="6"/>
  <c r="Y126" i="6"/>
  <c r="AJ126" i="6" s="1"/>
  <c r="AU126" i="6"/>
  <c r="V56" i="6"/>
  <c r="AG56" i="6" s="1"/>
  <c r="U56" i="6"/>
  <c r="AF56" i="6" s="1"/>
  <c r="AT56" i="6"/>
  <c r="BB56" i="6"/>
  <c r="BL56" i="6"/>
  <c r="AP94" i="6"/>
  <c r="W107" i="6"/>
  <c r="AH107" i="6" s="1"/>
  <c r="V107" i="6"/>
  <c r="AG107" i="6" s="1"/>
  <c r="AQ107" i="6"/>
  <c r="BI107" i="6"/>
  <c r="BP107" i="6"/>
  <c r="AW185" i="6"/>
  <c r="AB185" i="6"/>
  <c r="AM185" i="6" s="1"/>
  <c r="T185" i="6"/>
  <c r="AE185" i="6" s="1"/>
  <c r="U185" i="6"/>
  <c r="AF185" i="6" s="1"/>
  <c r="BB185" i="6"/>
  <c r="W185" i="5"/>
  <c r="AH185" i="5" s="1"/>
  <c r="AP185" i="6"/>
  <c r="AV131" i="4"/>
  <c r="BF128" i="11"/>
  <c r="BQ128" i="11" s="1"/>
  <c r="CH128" i="11"/>
  <c r="CS128" i="11" s="1"/>
  <c r="DU211" i="11"/>
  <c r="EF211" i="11" s="1"/>
  <c r="W125" i="11"/>
  <c r="AH125" i="11" s="1"/>
  <c r="BD43" i="11"/>
  <c r="BO43" i="11" s="1"/>
  <c r="DV80" i="11"/>
  <c r="EG80" i="11" s="1"/>
  <c r="AA63" i="5"/>
  <c r="AL63" i="5" s="1"/>
  <c r="W20" i="5"/>
  <c r="AH20" i="5" s="1"/>
  <c r="V34" i="5"/>
  <c r="AG34" i="5" s="1"/>
  <c r="U34" i="5"/>
  <c r="AF34" i="5" s="1"/>
  <c r="BB100" i="6"/>
  <c r="X39" i="6"/>
  <c r="AI39" i="6" s="1"/>
  <c r="T99" i="6"/>
  <c r="AE99" i="6" s="1"/>
  <c r="BD74" i="6"/>
  <c r="AB34" i="6"/>
  <c r="AM34" i="6" s="1"/>
  <c r="AX34" i="6"/>
  <c r="BI34" i="6"/>
  <c r="BD34" i="6"/>
  <c r="BM34" i="6"/>
  <c r="U110" i="6"/>
  <c r="AF110" i="6" s="1"/>
  <c r="AP110" i="6"/>
  <c r="BH110" i="6"/>
  <c r="BG110" i="6"/>
  <c r="BR110" i="6"/>
  <c r="AQ79" i="6"/>
  <c r="AP79" i="6"/>
  <c r="Z79" i="6"/>
  <c r="AK79" i="6" s="1"/>
  <c r="U144" i="5"/>
  <c r="AF144" i="5" s="1"/>
  <c r="BL144" i="6"/>
  <c r="BG144" i="6"/>
  <c r="BB144" i="6"/>
  <c r="AP144" i="6"/>
  <c r="W154" i="5"/>
  <c r="AH154" i="5" s="1"/>
  <c r="BO154" i="6"/>
  <c r="X69" i="5"/>
  <c r="AI69" i="5" s="1"/>
  <c r="V74" i="5"/>
  <c r="AG74" i="5" s="1"/>
  <c r="Z34" i="5"/>
  <c r="AK34" i="5" s="1"/>
  <c r="V100" i="5"/>
  <c r="AG100" i="5" s="1"/>
  <c r="Y110" i="5"/>
  <c r="AJ110" i="5" s="1"/>
  <c r="W99" i="5"/>
  <c r="AH99" i="5" s="1"/>
  <c r="AA110" i="5"/>
  <c r="AL110" i="5" s="1"/>
  <c r="BI100" i="6"/>
  <c r="AV39" i="6"/>
  <c r="AU99" i="6"/>
  <c r="BH74" i="6"/>
  <c r="Y34" i="6"/>
  <c r="AJ34" i="6" s="1"/>
  <c r="W34" i="6"/>
  <c r="AH34" i="6" s="1"/>
  <c r="AV34" i="6"/>
  <c r="BR34" i="6"/>
  <c r="V110" i="6"/>
  <c r="AG110" i="6" s="1"/>
  <c r="AX110" i="6"/>
  <c r="BE110" i="6"/>
  <c r="BL110" i="6"/>
  <c r="BI79" i="6"/>
  <c r="BH79" i="6"/>
  <c r="BG79" i="6"/>
  <c r="W79" i="5"/>
  <c r="AH79" i="5" s="1"/>
  <c r="Y144" i="5"/>
  <c r="AJ144" i="5" s="1"/>
  <c r="BP144" i="6"/>
  <c r="BT144" i="6"/>
  <c r="BE144" i="6"/>
  <c r="BH144" i="6"/>
  <c r="BN183" i="6"/>
  <c r="AB144" i="5"/>
  <c r="AM144" i="5" s="1"/>
  <c r="X154" i="6"/>
  <c r="AI154" i="6" s="1"/>
  <c r="X74" i="5"/>
  <c r="AI74" i="5" s="1"/>
  <c r="X39" i="5"/>
  <c r="AI39" i="5" s="1"/>
  <c r="AB110" i="5"/>
  <c r="AM110" i="5" s="1"/>
  <c r="X34" i="5"/>
  <c r="AI34" i="5" s="1"/>
  <c r="V84" i="5"/>
  <c r="AG84" i="5" s="1"/>
  <c r="V110" i="5"/>
  <c r="AG110" i="5" s="1"/>
  <c r="Z100" i="6"/>
  <c r="AK100" i="6" s="1"/>
  <c r="BP100" i="6"/>
  <c r="AQ39" i="6"/>
  <c r="BF99" i="6"/>
  <c r="BG74" i="6"/>
  <c r="AW34" i="6"/>
  <c r="AA34" i="6"/>
  <c r="AL34" i="6" s="1"/>
  <c r="BB34" i="6"/>
  <c r="BO34" i="6"/>
  <c r="Z110" i="6"/>
  <c r="AK110" i="6" s="1"/>
  <c r="AQ110" i="6"/>
  <c r="BI110" i="6"/>
  <c r="BP110" i="6"/>
  <c r="BQ79" i="6"/>
  <c r="BR79" i="6"/>
  <c r="BB79" i="6"/>
  <c r="BA79" i="6"/>
  <c r="AA144" i="5"/>
  <c r="AL144" i="5" s="1"/>
  <c r="V144" i="6"/>
  <c r="AG144" i="6" s="1"/>
  <c r="Z144" i="6"/>
  <c r="AK144" i="6" s="1"/>
  <c r="BR144" i="6"/>
  <c r="BM144" i="6"/>
  <c r="BI144" i="6"/>
  <c r="AS143" i="6"/>
  <c r="BL183" i="6"/>
  <c r="BT183" i="6"/>
  <c r="AT154" i="6"/>
  <c r="Z74" i="5"/>
  <c r="AK74" i="5" s="1"/>
  <c r="T39" i="5"/>
  <c r="AE39" i="5" s="1"/>
  <c r="AB34" i="5"/>
  <c r="AM34" i="5" s="1"/>
  <c r="Z110" i="5"/>
  <c r="AK110" i="5" s="1"/>
  <c r="AA34" i="5"/>
  <c r="AL34" i="5" s="1"/>
  <c r="V20" i="5"/>
  <c r="AG20" i="5" s="1"/>
  <c r="W110" i="5"/>
  <c r="AH110" i="5" s="1"/>
  <c r="W100" i="6"/>
  <c r="AH100" i="6" s="1"/>
  <c r="BT100" i="6"/>
  <c r="BE39" i="6"/>
  <c r="BM99" i="6"/>
  <c r="BR74" i="6"/>
  <c r="AQ69" i="6"/>
  <c r="BA34" i="6"/>
  <c r="AS34" i="6"/>
  <c r="BF34" i="6"/>
  <c r="BS34" i="6"/>
  <c r="AS110" i="6"/>
  <c r="AU110" i="6"/>
  <c r="BO110" i="6"/>
  <c r="BT110" i="6"/>
  <c r="BC79" i="6"/>
  <c r="AA79" i="6"/>
  <c r="AL79" i="6" s="1"/>
  <c r="BP79" i="6"/>
  <c r="BO79" i="6"/>
  <c r="BF79" i="6"/>
  <c r="AR143" i="6"/>
  <c r="T79" i="5"/>
  <c r="AE79" i="5" s="1"/>
  <c r="AT144" i="6"/>
  <c r="X144" i="6"/>
  <c r="AI144" i="6" s="1"/>
  <c r="W144" i="6"/>
  <c r="AH144" i="6" s="1"/>
  <c r="BO144" i="6"/>
  <c r="BQ144" i="6"/>
  <c r="AQ143" i="6"/>
  <c r="BN144" i="6"/>
  <c r="BI183" i="6"/>
  <c r="V154" i="6"/>
  <c r="AG154" i="6" s="1"/>
  <c r="AA74" i="5"/>
  <c r="AL74" i="5" s="1"/>
  <c r="V39" i="5"/>
  <c r="AG39" i="5" s="1"/>
  <c r="Y34" i="5"/>
  <c r="AJ34" i="5" s="1"/>
  <c r="AA20" i="5"/>
  <c r="AL20" i="5" s="1"/>
  <c r="Y100" i="6"/>
  <c r="AJ100" i="6" s="1"/>
  <c r="BC39" i="6"/>
  <c r="AB40" i="6"/>
  <c r="AM40" i="6" s="1"/>
  <c r="BG69" i="6"/>
  <c r="V34" i="6"/>
  <c r="AG34" i="6" s="1"/>
  <c r="BE34" i="6"/>
  <c r="BC34" i="6"/>
  <c r="BL34" i="6"/>
  <c r="X110" i="6"/>
  <c r="AI110" i="6" s="1"/>
  <c r="W110" i="6"/>
  <c r="AH110" i="6" s="1"/>
  <c r="AR110" i="6"/>
  <c r="BB110" i="6"/>
  <c r="BM110" i="6"/>
  <c r="AQ84" i="6"/>
  <c r="X79" i="6"/>
  <c r="AI79" i="6" s="1"/>
  <c r="AB79" i="6"/>
  <c r="AM79" i="6" s="1"/>
  <c r="W79" i="6"/>
  <c r="AH79" i="6" s="1"/>
  <c r="BT79" i="6"/>
  <c r="BS79" i="6"/>
  <c r="AA79" i="5"/>
  <c r="AL79" i="5" s="1"/>
  <c r="T144" i="6"/>
  <c r="AE144" i="6" s="1"/>
  <c r="Y144" i="6"/>
  <c r="AJ144" i="6" s="1"/>
  <c r="AB144" i="6"/>
  <c r="AM144" i="6" s="1"/>
  <c r="AA144" i="6"/>
  <c r="AL144" i="6" s="1"/>
  <c r="BS144" i="6"/>
  <c r="BB143" i="6"/>
  <c r="BD154" i="6"/>
  <c r="U74" i="5"/>
  <c r="AF74" i="5" s="1"/>
  <c r="T34" i="5"/>
  <c r="AE34" i="5" s="1"/>
  <c r="AB84" i="5"/>
  <c r="AM84" i="5" s="1"/>
  <c r="AQ100" i="6"/>
  <c r="BN39" i="6"/>
  <c r="BG40" i="6"/>
  <c r="T34" i="6"/>
  <c r="AE34" i="6" s="1"/>
  <c r="Z34" i="6"/>
  <c r="AK34" i="6" s="1"/>
  <c r="AQ34" i="6"/>
  <c r="BG34" i="6"/>
  <c r="BP34" i="6"/>
  <c r="AB110" i="6"/>
  <c r="AM110" i="6" s="1"/>
  <c r="AA110" i="6"/>
  <c r="AL110" i="6" s="1"/>
  <c r="AV110" i="6"/>
  <c r="BF110" i="6"/>
  <c r="BQ110" i="6"/>
  <c r="BI84" i="6"/>
  <c r="AW20" i="6"/>
  <c r="Y79" i="6"/>
  <c r="AJ79" i="6" s="1"/>
  <c r="AV79" i="6"/>
  <c r="T79" i="6"/>
  <c r="AE79" i="6" s="1"/>
  <c r="BM79" i="6"/>
  <c r="V79" i="5"/>
  <c r="AG79" i="5" s="1"/>
  <c r="BC144" i="6"/>
  <c r="AS144" i="6"/>
  <c r="AU144" i="6"/>
  <c r="AQ144" i="6"/>
  <c r="BE143" i="6"/>
  <c r="V144" i="5"/>
  <c r="AG144" i="5" s="1"/>
  <c r="X79" i="5"/>
  <c r="AI79" i="5" s="1"/>
  <c r="W74" i="5"/>
  <c r="AH74" i="5" s="1"/>
  <c r="AB39" i="5"/>
  <c r="AM39" i="5" s="1"/>
  <c r="AX100" i="6"/>
  <c r="AW39" i="6"/>
  <c r="BM40" i="6"/>
  <c r="X34" i="6"/>
  <c r="AI34" i="6" s="1"/>
  <c r="AP34" i="6"/>
  <c r="AU34" i="6"/>
  <c r="BN34" i="6"/>
  <c r="BT34" i="6"/>
  <c r="T110" i="6"/>
  <c r="AE110" i="6" s="1"/>
  <c r="AW110" i="6"/>
  <c r="BD110" i="6"/>
  <c r="BC110" i="6"/>
  <c r="BN110" i="6"/>
  <c r="AW79" i="6"/>
  <c r="V79" i="6"/>
  <c r="AG79" i="6" s="1"/>
  <c r="AR79" i="6"/>
  <c r="U144" i="6"/>
  <c r="AF144" i="6" s="1"/>
  <c r="AX144" i="6"/>
  <c r="AW144" i="6"/>
  <c r="AR144" i="6"/>
  <c r="Z144" i="5"/>
  <c r="AK144" i="5" s="1"/>
  <c r="AT162" i="6"/>
  <c r="AC165" i="4"/>
  <c r="X129" i="6"/>
  <c r="AI129" i="6" s="1"/>
  <c r="AC132" i="4"/>
  <c r="AB115" i="11"/>
  <c r="AM115" i="11" s="1"/>
  <c r="AC118" i="4"/>
  <c r="BR99" i="6"/>
  <c r="BD40" i="6"/>
  <c r="BP69" i="6"/>
  <c r="BC87" i="11"/>
  <c r="BN87" i="11" s="1"/>
  <c r="AC90" i="4"/>
  <c r="BE87" i="6"/>
  <c r="V87" i="6"/>
  <c r="AG87" i="6" s="1"/>
  <c r="CM63" i="11"/>
  <c r="CX63" i="11" s="1"/>
  <c r="AC66" i="4"/>
  <c r="BS63" i="6"/>
  <c r="BI63" i="6"/>
  <c r="AT63" i="6"/>
  <c r="U63" i="6"/>
  <c r="AF63" i="6" s="1"/>
  <c r="DQ200" i="11"/>
  <c r="EB200" i="11" s="1"/>
  <c r="AC203" i="4"/>
  <c r="BA200" i="6"/>
  <c r="AV200" i="6"/>
  <c r="U200" i="5"/>
  <c r="AF200" i="5" s="1"/>
  <c r="DT200" i="11"/>
  <c r="EE200" i="11" s="1"/>
  <c r="Y63" i="5"/>
  <c r="AJ63" i="5" s="1"/>
  <c r="Z87" i="5"/>
  <c r="AK87" i="5" s="1"/>
  <c r="V40" i="5"/>
  <c r="AG40" i="5" s="1"/>
  <c r="T100" i="5"/>
  <c r="AE100" i="5" s="1"/>
  <c r="U63" i="5"/>
  <c r="AF63" i="5" s="1"/>
  <c r="AB87" i="5"/>
  <c r="AM87" i="5" s="1"/>
  <c r="AA99" i="5"/>
  <c r="AL99" i="5" s="1"/>
  <c r="Z99" i="5"/>
  <c r="AK99" i="5" s="1"/>
  <c r="V87" i="5"/>
  <c r="AG87" i="5" s="1"/>
  <c r="T99" i="5"/>
  <c r="AE99" i="5" s="1"/>
  <c r="AA100" i="6"/>
  <c r="AL100" i="6" s="1"/>
  <c r="AR100" i="6"/>
  <c r="BF100" i="6"/>
  <c r="BM100" i="6"/>
  <c r="W100" i="5"/>
  <c r="AH100" i="5" s="1"/>
  <c r="AB99" i="6"/>
  <c r="AM99" i="6" s="1"/>
  <c r="AW99" i="6"/>
  <c r="BD99" i="6"/>
  <c r="BN99" i="6"/>
  <c r="Z40" i="6"/>
  <c r="AK40" i="6" s="1"/>
  <c r="Y40" i="6"/>
  <c r="AJ40" i="6" s="1"/>
  <c r="BA40" i="6"/>
  <c r="BN40" i="6"/>
  <c r="U69" i="6"/>
  <c r="AF69" i="6" s="1"/>
  <c r="AR69" i="6"/>
  <c r="BT69" i="6"/>
  <c r="AA108" i="6"/>
  <c r="AL108" i="6" s="1"/>
  <c r="BF108" i="6"/>
  <c r="BT108" i="6"/>
  <c r="AR172" i="6"/>
  <c r="BF172" i="6"/>
  <c r="BM212" i="6"/>
  <c r="AC215" i="4"/>
  <c r="AC193" i="4"/>
  <c r="AB190" i="5"/>
  <c r="AM190" i="5" s="1"/>
  <c r="BN190" i="6"/>
  <c r="AC34" i="4"/>
  <c r="BR31" i="6"/>
  <c r="BI31" i="6"/>
  <c r="AT31" i="6"/>
  <c r="AR31" i="6"/>
  <c r="BQ31" i="6"/>
  <c r="BA31" i="6"/>
  <c r="AV31" i="6"/>
  <c r="X31" i="6"/>
  <c r="AI31" i="6" s="1"/>
  <c r="BP31" i="6"/>
  <c r="BG31" i="6"/>
  <c r="AU31" i="6"/>
  <c r="V31" i="6"/>
  <c r="AG31" i="6" s="1"/>
  <c r="AW31" i="6"/>
  <c r="BL31" i="6"/>
  <c r="BC31" i="6"/>
  <c r="AQ31" i="6"/>
  <c r="AS31" i="6"/>
  <c r="W31" i="6"/>
  <c r="AH31" i="6" s="1"/>
  <c r="BS131" i="6"/>
  <c r="AC134" i="4"/>
  <c r="AT133" i="4"/>
  <c r="AY133" i="4" s="1"/>
  <c r="AC133" i="4"/>
  <c r="U40" i="5"/>
  <c r="AF40" i="5" s="1"/>
  <c r="Y99" i="5"/>
  <c r="AJ99" i="5" s="1"/>
  <c r="BQ99" i="6"/>
  <c r="AX91" i="6"/>
  <c r="AC94" i="4"/>
  <c r="AB204" i="5"/>
  <c r="AM204" i="5" s="1"/>
  <c r="AC207" i="4"/>
  <c r="BE204" i="6"/>
  <c r="AP204" i="6"/>
  <c r="AR204" i="6"/>
  <c r="BI204" i="6"/>
  <c r="BS204" i="6"/>
  <c r="AT204" i="6"/>
  <c r="AV204" i="6"/>
  <c r="AB204" i="6"/>
  <c r="AM204" i="6" s="1"/>
  <c r="X204" i="6"/>
  <c r="AI204" i="6" s="1"/>
  <c r="Z204" i="5"/>
  <c r="AK204" i="5" s="1"/>
  <c r="BH204" i="6"/>
  <c r="AS204" i="6"/>
  <c r="Z204" i="6"/>
  <c r="AK204" i="6" s="1"/>
  <c r="W204" i="6"/>
  <c r="AH204" i="6" s="1"/>
  <c r="U204" i="5"/>
  <c r="AF204" i="5" s="1"/>
  <c r="BF204" i="6"/>
  <c r="U204" i="6"/>
  <c r="AF204" i="6" s="1"/>
  <c r="AA204" i="6"/>
  <c r="AL204" i="6" s="1"/>
  <c r="AX204" i="6"/>
  <c r="BQ204" i="6"/>
  <c r="BT204" i="6"/>
  <c r="V204" i="5"/>
  <c r="AG204" i="5" s="1"/>
  <c r="T204" i="6"/>
  <c r="AE204" i="6" s="1"/>
  <c r="BO204" i="6"/>
  <c r="V204" i="6"/>
  <c r="AG204" i="6" s="1"/>
  <c r="AA204" i="5"/>
  <c r="AL204" i="5" s="1"/>
  <c r="BL204" i="6"/>
  <c r="BP204" i="6"/>
  <c r="BB204" i="6"/>
  <c r="AW204" i="6"/>
  <c r="Y204" i="5"/>
  <c r="AJ204" i="5" s="1"/>
  <c r="BN204" i="6"/>
  <c r="BE20" i="6"/>
  <c r="AC23" i="4"/>
  <c r="BI20" i="11"/>
  <c r="BT20" i="11" s="1"/>
  <c r="BQ20" i="6"/>
  <c r="X40" i="5"/>
  <c r="AI40" i="5" s="1"/>
  <c r="W69" i="5"/>
  <c r="AH69" i="5" s="1"/>
  <c r="Y100" i="5"/>
  <c r="AJ100" i="5" s="1"/>
  <c r="W63" i="5"/>
  <c r="AH63" i="5" s="1"/>
  <c r="V99" i="5"/>
  <c r="AG99" i="5" s="1"/>
  <c r="X99" i="5"/>
  <c r="AI99" i="5" s="1"/>
  <c r="T100" i="6"/>
  <c r="AE100" i="6" s="1"/>
  <c r="AV100" i="6"/>
  <c r="BC100" i="6"/>
  <c r="BQ100" i="6"/>
  <c r="AR99" i="6"/>
  <c r="AP99" i="6"/>
  <c r="BH99" i="6"/>
  <c r="BO99" i="6"/>
  <c r="V40" i="6"/>
  <c r="AG40" i="6" s="1"/>
  <c r="AU40" i="6"/>
  <c r="BE40" i="6"/>
  <c r="BR40" i="6"/>
  <c r="AP69" i="6"/>
  <c r="AV69" i="6"/>
  <c r="BM69" i="6"/>
  <c r="AQ108" i="6"/>
  <c r="BQ108" i="6"/>
  <c r="W87" i="6"/>
  <c r="AH87" i="6" s="1"/>
  <c r="BA204" i="6"/>
  <c r="BC172" i="6"/>
  <c r="BN41" i="6"/>
  <c r="AC44" i="4"/>
  <c r="AW41" i="6"/>
  <c r="AT41" i="6"/>
  <c r="T41" i="6"/>
  <c r="AE41" i="6" s="1"/>
  <c r="AX41" i="6"/>
  <c r="BR41" i="6"/>
  <c r="V41" i="6"/>
  <c r="AG41" i="6" s="1"/>
  <c r="BP41" i="6"/>
  <c r="BN92" i="6"/>
  <c r="AC95" i="4"/>
  <c r="U105" i="11"/>
  <c r="AF105" i="11" s="1"/>
  <c r="AC108" i="4"/>
  <c r="AA105" i="6"/>
  <c r="AL105" i="6" s="1"/>
  <c r="BG99" i="6"/>
  <c r="BA69" i="6"/>
  <c r="AC111" i="4"/>
  <c r="BP108" i="6"/>
  <c r="BE108" i="6"/>
  <c r="BB108" i="6"/>
  <c r="Y108" i="6"/>
  <c r="AJ108" i="6" s="1"/>
  <c r="W108" i="6"/>
  <c r="AH108" i="6" s="1"/>
  <c r="BS108" i="6"/>
  <c r="BH108" i="6"/>
  <c r="AT108" i="6"/>
  <c r="AU108" i="6"/>
  <c r="Z108" i="6"/>
  <c r="AK108" i="6" s="1"/>
  <c r="BR108" i="6"/>
  <c r="BG108" i="6"/>
  <c r="AW108" i="6"/>
  <c r="X108" i="6"/>
  <c r="AI108" i="6" s="1"/>
  <c r="BN108" i="6"/>
  <c r="BC108" i="6"/>
  <c r="AS108" i="6"/>
  <c r="T108" i="6"/>
  <c r="AE108" i="6" s="1"/>
  <c r="CP84" i="11"/>
  <c r="DA84" i="11" s="1"/>
  <c r="AC87" i="4"/>
  <c r="AU84" i="6"/>
  <c r="DR84" i="11"/>
  <c r="EC84" i="11" s="1"/>
  <c r="BP84" i="6"/>
  <c r="CN177" i="11"/>
  <c r="CY177" i="11" s="1"/>
  <c r="AC180" i="4"/>
  <c r="Y87" i="5"/>
  <c r="AJ87" i="5" s="1"/>
  <c r="Y108" i="5"/>
  <c r="AJ108" i="5" s="1"/>
  <c r="T40" i="5"/>
  <c r="AE40" i="5" s="1"/>
  <c r="Z40" i="5"/>
  <c r="AK40" i="5" s="1"/>
  <c r="AB69" i="5"/>
  <c r="AM69" i="5" s="1"/>
  <c r="U100" i="5"/>
  <c r="AF100" i="5" s="1"/>
  <c r="AB63" i="5"/>
  <c r="AM63" i="5" s="1"/>
  <c r="Z84" i="5"/>
  <c r="AK84" i="5" s="1"/>
  <c r="AA84" i="5"/>
  <c r="AL84" i="5" s="1"/>
  <c r="X100" i="6"/>
  <c r="AI100" i="6" s="1"/>
  <c r="AS100" i="6"/>
  <c r="BG100" i="6"/>
  <c r="U99" i="6"/>
  <c r="AF99" i="6" s="1"/>
  <c r="AT99" i="6"/>
  <c r="BA99" i="6"/>
  <c r="BS99" i="6"/>
  <c r="AA40" i="6"/>
  <c r="AL40" i="6" s="1"/>
  <c r="AW40" i="6"/>
  <c r="BI40" i="6"/>
  <c r="BS40" i="6"/>
  <c r="AA69" i="6"/>
  <c r="AL69" i="6" s="1"/>
  <c r="AS69" i="6"/>
  <c r="AB108" i="6"/>
  <c r="AM108" i="6" s="1"/>
  <c r="BD108" i="6"/>
  <c r="AQ87" i="6"/>
  <c r="AQ204" i="6"/>
  <c r="BP172" i="6"/>
  <c r="AU200" i="6"/>
  <c r="AC72" i="4"/>
  <c r="BL69" i="6"/>
  <c r="BB69" i="6"/>
  <c r="AU69" i="6"/>
  <c r="W69" i="6"/>
  <c r="AH69" i="6" s="1"/>
  <c r="BS69" i="6"/>
  <c r="BH69" i="6"/>
  <c r="BE69" i="6"/>
  <c r="AX69" i="6"/>
  <c r="Z69" i="6"/>
  <c r="AK69" i="6" s="1"/>
  <c r="BO69" i="6"/>
  <c r="BD69" i="6"/>
  <c r="AW69" i="6"/>
  <c r="AB69" i="6"/>
  <c r="AM69" i="6" s="1"/>
  <c r="V69" i="6"/>
  <c r="AG69" i="6" s="1"/>
  <c r="BF24" i="6"/>
  <c r="AC27" i="4"/>
  <c r="AC175" i="4"/>
  <c r="Y172" i="6"/>
  <c r="AJ172" i="6" s="1"/>
  <c r="AV172" i="6"/>
  <c r="AX172" i="6"/>
  <c r="V172" i="5"/>
  <c r="AG172" i="5" s="1"/>
  <c r="AS172" i="6"/>
  <c r="X172" i="6"/>
  <c r="AI172" i="6" s="1"/>
  <c r="U172" i="6"/>
  <c r="AF172" i="6" s="1"/>
  <c r="AW172" i="6"/>
  <c r="BN172" i="6"/>
  <c r="X172" i="5"/>
  <c r="AI172" i="5" s="1"/>
  <c r="BQ172" i="6"/>
  <c r="W172" i="6"/>
  <c r="AH172" i="6" s="1"/>
  <c r="T172" i="6"/>
  <c r="AE172" i="6" s="1"/>
  <c r="AU172" i="6"/>
  <c r="AT172" i="6"/>
  <c r="Z172" i="5"/>
  <c r="AK172" i="5" s="1"/>
  <c r="AB172" i="5"/>
  <c r="AM172" i="5" s="1"/>
  <c r="BL172" i="6"/>
  <c r="BM172" i="6"/>
  <c r="Z172" i="6"/>
  <c r="AK172" i="6" s="1"/>
  <c r="AQ172" i="6"/>
  <c r="AA172" i="6"/>
  <c r="AL172" i="6" s="1"/>
  <c r="BE172" i="6"/>
  <c r="BS172" i="6"/>
  <c r="BR172" i="6"/>
  <c r="V172" i="6"/>
  <c r="AG172" i="6" s="1"/>
  <c r="T172" i="5"/>
  <c r="AE172" i="5" s="1"/>
  <c r="AA172" i="5"/>
  <c r="AL172" i="5" s="1"/>
  <c r="BG172" i="6"/>
  <c r="BA172" i="6"/>
  <c r="BT172" i="6"/>
  <c r="BD172" i="6"/>
  <c r="Y172" i="5"/>
  <c r="AJ172" i="5" s="1"/>
  <c r="DS184" i="11"/>
  <c r="ED184" i="11" s="1"/>
  <c r="AC187" i="4"/>
  <c r="BI184" i="6"/>
  <c r="AU103" i="4"/>
  <c r="AC103" i="4"/>
  <c r="AB108" i="5"/>
  <c r="AM108" i="5" s="1"/>
  <c r="AA108" i="5"/>
  <c r="AL108" i="5" s="1"/>
  <c r="V69" i="5"/>
  <c r="AG69" i="5" s="1"/>
  <c r="AA87" i="5"/>
  <c r="AL87" i="5" s="1"/>
  <c r="AB20" i="5"/>
  <c r="AM20" i="5" s="1"/>
  <c r="AA40" i="5"/>
  <c r="AL40" i="5" s="1"/>
  <c r="W40" i="5"/>
  <c r="AH40" i="5" s="1"/>
  <c r="AA69" i="5"/>
  <c r="AL69" i="5" s="1"/>
  <c r="AA100" i="5"/>
  <c r="AL100" i="5" s="1"/>
  <c r="Y84" i="5"/>
  <c r="AJ84" i="5" s="1"/>
  <c r="U108" i="5"/>
  <c r="AF108" i="5" s="1"/>
  <c r="W84" i="5"/>
  <c r="AH84" i="5" s="1"/>
  <c r="T108" i="5"/>
  <c r="AE108" i="5" s="1"/>
  <c r="BM24" i="6"/>
  <c r="AB100" i="6"/>
  <c r="AM100" i="6" s="1"/>
  <c r="AW100" i="6"/>
  <c r="BD100" i="6"/>
  <c r="BR100" i="6"/>
  <c r="Y99" i="6"/>
  <c r="AJ99" i="6" s="1"/>
  <c r="AX99" i="6"/>
  <c r="BE99" i="6"/>
  <c r="BL99" i="6"/>
  <c r="AQ40" i="6"/>
  <c r="BC40" i="6"/>
  <c r="BB40" i="6"/>
  <c r="AT69" i="6"/>
  <c r="BI69" i="6"/>
  <c r="BN69" i="6"/>
  <c r="U108" i="6"/>
  <c r="AF108" i="6" s="1"/>
  <c r="BA108" i="6"/>
  <c r="BP87" i="6"/>
  <c r="BM204" i="6"/>
  <c r="AU204" i="6"/>
  <c r="W172" i="5"/>
  <c r="AH172" i="5" s="1"/>
  <c r="AP172" i="6"/>
  <c r="BS115" i="6"/>
  <c r="U93" i="5"/>
  <c r="AF93" i="5" s="1"/>
  <c r="AC96" i="4"/>
  <c r="BE93" i="6"/>
  <c r="BP161" i="6"/>
  <c r="AC164" i="4"/>
  <c r="BN161" i="6"/>
  <c r="Y141" i="11"/>
  <c r="AJ141" i="11" s="1"/>
  <c r="AC144" i="4"/>
  <c r="AB40" i="5"/>
  <c r="AM40" i="5" s="1"/>
  <c r="X99" i="6"/>
  <c r="AI99" i="6" s="1"/>
  <c r="AR40" i="6"/>
  <c r="Y69" i="5"/>
  <c r="AJ69" i="5" s="1"/>
  <c r="T69" i="5"/>
  <c r="AE69" i="5" s="1"/>
  <c r="T63" i="5"/>
  <c r="AE63" i="5" s="1"/>
  <c r="AB99" i="5"/>
  <c r="AM99" i="5" s="1"/>
  <c r="AU100" i="6"/>
  <c r="BH100" i="6"/>
  <c r="BO100" i="6"/>
  <c r="W99" i="6"/>
  <c r="AH99" i="6" s="1"/>
  <c r="AV99" i="6"/>
  <c r="BC99" i="6"/>
  <c r="BI99" i="6"/>
  <c r="BP99" i="6"/>
  <c r="T40" i="6"/>
  <c r="AE40" i="6" s="1"/>
  <c r="AP40" i="6"/>
  <c r="T69" i="6"/>
  <c r="AE69" i="6" s="1"/>
  <c r="BF69" i="6"/>
  <c r="BR69" i="6"/>
  <c r="AR108" i="6"/>
  <c r="BI108" i="6"/>
  <c r="BC204" i="6"/>
  <c r="BG204" i="6"/>
  <c r="U172" i="5"/>
  <c r="AF172" i="5" s="1"/>
  <c r="BM207" i="6"/>
  <c r="AC210" i="4"/>
  <c r="Z17" i="5"/>
  <c r="AK17" i="5" s="1"/>
  <c r="AC20" i="4"/>
  <c r="AS17" i="6"/>
  <c r="T17" i="6"/>
  <c r="AE17" i="6" s="1"/>
  <c r="BC17" i="6"/>
  <c r="BH17" i="6"/>
  <c r="V17" i="5"/>
  <c r="AG17" i="5" s="1"/>
  <c r="AR17" i="6"/>
  <c r="BF123" i="6"/>
  <c r="AC126" i="4"/>
  <c r="CL177" i="11"/>
  <c r="CW177" i="11" s="1"/>
  <c r="AC43" i="4"/>
  <c r="BT40" i="6"/>
  <c r="BH40" i="6"/>
  <c r="AS40" i="6"/>
  <c r="AV40" i="6"/>
  <c r="BO40" i="6"/>
  <c r="BF40" i="6"/>
  <c r="AX40" i="6"/>
  <c r="U40" i="6"/>
  <c r="AF40" i="6" s="1"/>
  <c r="W40" i="6"/>
  <c r="AH40" i="6" s="1"/>
  <c r="DV137" i="11"/>
  <c r="EG137" i="11" s="1"/>
  <c r="AC140" i="4"/>
  <c r="AS99" i="6"/>
  <c r="BQ40" i="6"/>
  <c r="Y69" i="6"/>
  <c r="AJ69" i="6" s="1"/>
  <c r="X108" i="5"/>
  <c r="AI108" i="5" s="1"/>
  <c r="W108" i="5"/>
  <c r="AH108" i="5" s="1"/>
  <c r="U20" i="5"/>
  <c r="AF20" i="5" s="1"/>
  <c r="Y40" i="5"/>
  <c r="AJ40" i="5" s="1"/>
  <c r="U69" i="5"/>
  <c r="AF69" i="5" s="1"/>
  <c r="X84" i="5"/>
  <c r="AI84" i="5" s="1"/>
  <c r="AP100" i="6"/>
  <c r="Z69" i="5"/>
  <c r="AK69" i="5" s="1"/>
  <c r="U87" i="5"/>
  <c r="AF87" i="5" s="1"/>
  <c r="Z63" i="5"/>
  <c r="AK63" i="5" s="1"/>
  <c r="Z20" i="5"/>
  <c r="AK20" i="5" s="1"/>
  <c r="Z100" i="5"/>
  <c r="AK100" i="5" s="1"/>
  <c r="T84" i="5"/>
  <c r="AE84" i="5" s="1"/>
  <c r="AB100" i="5"/>
  <c r="AM100" i="5" s="1"/>
  <c r="X20" i="5"/>
  <c r="AI20" i="5" s="1"/>
  <c r="U99" i="5"/>
  <c r="AF99" i="5" s="1"/>
  <c r="V100" i="6"/>
  <c r="AG100" i="6" s="1"/>
  <c r="U100" i="6"/>
  <c r="AF100" i="6" s="1"/>
  <c r="AT100" i="6"/>
  <c r="BA100" i="6"/>
  <c r="BL100" i="6"/>
  <c r="AA99" i="6"/>
  <c r="AL99" i="6" s="1"/>
  <c r="V99" i="6"/>
  <c r="AG99" i="6" s="1"/>
  <c r="AQ99" i="6"/>
  <c r="BB99" i="6"/>
  <c r="BT99" i="6"/>
  <c r="X40" i="6"/>
  <c r="AI40" i="6" s="1"/>
  <c r="AT40" i="6"/>
  <c r="BP40" i="6"/>
  <c r="X69" i="6"/>
  <c r="AI69" i="6" s="1"/>
  <c r="BC69" i="6"/>
  <c r="AV108" i="6"/>
  <c r="BM108" i="6"/>
  <c r="T204" i="5"/>
  <c r="AE204" i="5" s="1"/>
  <c r="BD204" i="6"/>
  <c r="AB172" i="6"/>
  <c r="AM172" i="6" s="1"/>
  <c r="X117" i="5"/>
  <c r="AI117" i="5" s="1"/>
  <c r="AC120" i="4"/>
  <c r="AX117" i="6"/>
  <c r="Y117" i="6"/>
  <c r="AJ117" i="6" s="1"/>
  <c r="V117" i="5"/>
  <c r="AG117" i="5" s="1"/>
  <c r="BR36" i="6"/>
  <c r="AC39" i="4"/>
  <c r="BI36" i="6"/>
  <c r="BG36" i="6"/>
  <c r="AB36" i="6"/>
  <c r="AM36" i="6" s="1"/>
  <c r="BS36" i="6"/>
  <c r="W36" i="6"/>
  <c r="AH36" i="6" s="1"/>
  <c r="AC97" i="4"/>
  <c r="BN94" i="6"/>
  <c r="BC94" i="6"/>
  <c r="BD94" i="6"/>
  <c r="AW94" i="6"/>
  <c r="AB94" i="6"/>
  <c r="AM94" i="6" s="1"/>
  <c r="BM94" i="6"/>
  <c r="BB94" i="6"/>
  <c r="AR94" i="6"/>
  <c r="W94" i="6"/>
  <c r="AH94" i="6" s="1"/>
  <c r="X94" i="6"/>
  <c r="AI94" i="6" s="1"/>
  <c r="BP94" i="6"/>
  <c r="BE94" i="6"/>
  <c r="AQ94" i="6"/>
  <c r="Z94" i="6"/>
  <c r="AK94" i="6" s="1"/>
  <c r="BL94" i="6"/>
  <c r="BA94" i="6"/>
  <c r="AX94" i="6"/>
  <c r="V94" i="6"/>
  <c r="AG94" i="6" s="1"/>
  <c r="AC163" i="4"/>
  <c r="AB160" i="5"/>
  <c r="AM160" i="5" s="1"/>
  <c r="BA160" i="6"/>
  <c r="BT160" i="6"/>
  <c r="BN160" i="6"/>
  <c r="Y160" i="6"/>
  <c r="AJ160" i="6" s="1"/>
  <c r="X160" i="6"/>
  <c r="AI160" i="6" s="1"/>
  <c r="BC160" i="6"/>
  <c r="BO160" i="6"/>
  <c r="BI160" i="6"/>
  <c r="AA160" i="6"/>
  <c r="AL160" i="6" s="1"/>
  <c r="W160" i="5"/>
  <c r="AH160" i="5" s="1"/>
  <c r="AP160" i="6"/>
  <c r="BH160" i="6"/>
  <c r="AX160" i="6"/>
  <c r="BP160" i="6"/>
  <c r="BL160" i="6"/>
  <c r="U160" i="5"/>
  <c r="AF160" i="5" s="1"/>
  <c r="AR160" i="6"/>
  <c r="BF160" i="6"/>
  <c r="AV160" i="6"/>
  <c r="BD160" i="6"/>
  <c r="AA160" i="5"/>
  <c r="AL160" i="5" s="1"/>
  <c r="U160" i="6"/>
  <c r="AF160" i="6" s="1"/>
  <c r="BB160" i="6"/>
  <c r="AU160" i="6"/>
  <c r="AW160" i="6"/>
  <c r="V160" i="5"/>
  <c r="AG160" i="5" s="1"/>
  <c r="Y160" i="5"/>
  <c r="AJ160" i="5" s="1"/>
  <c r="T160" i="6"/>
  <c r="AE160" i="6" s="1"/>
  <c r="AQ160" i="6"/>
  <c r="BQ160" i="6"/>
  <c r="AB160" i="6"/>
  <c r="AM160" i="6" s="1"/>
  <c r="X160" i="5"/>
  <c r="AI160" i="5" s="1"/>
  <c r="T160" i="5"/>
  <c r="AE160" i="5" s="1"/>
  <c r="AC129" i="4"/>
  <c r="U126" i="5"/>
  <c r="AF126" i="5" s="1"/>
  <c r="V126" i="5"/>
  <c r="AG126" i="5" s="1"/>
  <c r="BS126" i="6"/>
  <c r="BI126" i="6"/>
  <c r="AQ126" i="6"/>
  <c r="Z126" i="6"/>
  <c r="AK126" i="6" s="1"/>
  <c r="X126" i="5"/>
  <c r="AI126" i="5" s="1"/>
  <c r="W126" i="5"/>
  <c r="AH126" i="5" s="1"/>
  <c r="AA126" i="5"/>
  <c r="AL126" i="5" s="1"/>
  <c r="BQ126" i="6"/>
  <c r="BN126" i="6"/>
  <c r="BH126" i="6"/>
  <c r="AP126" i="6"/>
  <c r="U126" i="6"/>
  <c r="AF126" i="6" s="1"/>
  <c r="BO77" i="6"/>
  <c r="AC80" i="4"/>
  <c r="BO197" i="6"/>
  <c r="AC200" i="4"/>
  <c r="AC119" i="4"/>
  <c r="BB116" i="6"/>
  <c r="BG116" i="6"/>
  <c r="BA116" i="6"/>
  <c r="AP116" i="6"/>
  <c r="AW116" i="6"/>
  <c r="AX116" i="6"/>
  <c r="BC116" i="6"/>
  <c r="BM116" i="6"/>
  <c r="AQ116" i="6"/>
  <c r="AS116" i="6"/>
  <c r="AT116" i="6"/>
  <c r="AR116" i="6"/>
  <c r="X116" i="6"/>
  <c r="AI116" i="6" s="1"/>
  <c r="Y116" i="6"/>
  <c r="AJ116" i="6" s="1"/>
  <c r="AV116" i="6"/>
  <c r="BH116" i="6"/>
  <c r="V116" i="5"/>
  <c r="AG116" i="5" s="1"/>
  <c r="BP116" i="6"/>
  <c r="W116" i="6"/>
  <c r="AH116" i="6" s="1"/>
  <c r="T116" i="6"/>
  <c r="AE116" i="6" s="1"/>
  <c r="U116" i="6"/>
  <c r="AF116" i="6" s="1"/>
  <c r="AB116" i="6"/>
  <c r="AM116" i="6" s="1"/>
  <c r="Y116" i="5"/>
  <c r="AJ116" i="5" s="1"/>
  <c r="BR116" i="6"/>
  <c r="BL116" i="6"/>
  <c r="Z116" i="6"/>
  <c r="AK116" i="6" s="1"/>
  <c r="AU116" i="6"/>
  <c r="BT116" i="6"/>
  <c r="AA116" i="5"/>
  <c r="AL116" i="5" s="1"/>
  <c r="X152" i="5"/>
  <c r="AI152" i="5" s="1"/>
  <c r="AC155" i="4"/>
  <c r="AB198" i="6"/>
  <c r="AM198" i="6" s="1"/>
  <c r="AC201" i="4"/>
  <c r="X208" i="5"/>
  <c r="AI208" i="5" s="1"/>
  <c r="AC211" i="4"/>
  <c r="W145" i="5"/>
  <c r="AH145" i="5" s="1"/>
  <c r="AC148" i="4"/>
  <c r="AB118" i="5"/>
  <c r="AM118" i="5" s="1"/>
  <c r="AC121" i="4"/>
  <c r="DR167" i="11"/>
  <c r="EC167" i="11" s="1"/>
  <c r="T167" i="11"/>
  <c r="AE167" i="11" s="1"/>
  <c r="AB167" i="11"/>
  <c r="AM167" i="11" s="1"/>
  <c r="BA167" i="11"/>
  <c r="BL167" i="11" s="1"/>
  <c r="T167" i="5"/>
  <c r="AE167" i="5" s="1"/>
  <c r="U119" i="5"/>
  <c r="AF119" i="5" s="1"/>
  <c r="AC122" i="4"/>
  <c r="BH158" i="11"/>
  <c r="BS158" i="11" s="1"/>
  <c r="BD158" i="11"/>
  <c r="BO158" i="11" s="1"/>
  <c r="BB158" i="11"/>
  <c r="BM158" i="11" s="1"/>
  <c r="BI158" i="11"/>
  <c r="BT158" i="11" s="1"/>
  <c r="BD158" i="6"/>
  <c r="Y128" i="11"/>
  <c r="AJ128" i="11" s="1"/>
  <c r="BD128" i="11"/>
  <c r="BO128" i="11" s="1"/>
  <c r="DR128" i="11"/>
  <c r="EC128" i="11" s="1"/>
  <c r="BC128" i="11"/>
  <c r="BN128" i="11" s="1"/>
  <c r="DV122" i="11"/>
  <c r="EG122" i="11" s="1"/>
  <c r="CJ122" i="11"/>
  <c r="CU122" i="11" s="1"/>
  <c r="AQ154" i="6"/>
  <c r="AC157" i="4"/>
  <c r="BT39" i="6"/>
  <c r="AC42" i="4"/>
  <c r="BF211" i="11"/>
  <c r="BQ211" i="11" s="1"/>
  <c r="DV211" i="11"/>
  <c r="EG211" i="11" s="1"/>
  <c r="Z125" i="11"/>
  <c r="AK125" i="11" s="1"/>
  <c r="BC43" i="11"/>
  <c r="BN43" i="11" s="1"/>
  <c r="T80" i="11"/>
  <c r="AE80" i="11" s="1"/>
  <c r="DQ121" i="11"/>
  <c r="EB121" i="11" s="1"/>
  <c r="CK157" i="11"/>
  <c r="CV157" i="11" s="1"/>
  <c r="AC160" i="4"/>
  <c r="BC38" i="11"/>
  <c r="BN38" i="11" s="1"/>
  <c r="AC41" i="4"/>
  <c r="Y58" i="5"/>
  <c r="AJ58" i="5" s="1"/>
  <c r="AC61" i="4"/>
  <c r="AX109" i="6"/>
  <c r="AC112" i="4"/>
  <c r="U194" i="5"/>
  <c r="AF194" i="5" s="1"/>
  <c r="AC197" i="4"/>
  <c r="Z170" i="5"/>
  <c r="AK170" i="5" s="1"/>
  <c r="AC173" i="4"/>
  <c r="W111" i="5"/>
  <c r="AH111" i="5" s="1"/>
  <c r="AC114" i="4"/>
  <c r="BP66" i="6"/>
  <c r="AC69" i="4"/>
  <c r="AV193" i="6"/>
  <c r="AC196" i="4"/>
  <c r="V201" i="5"/>
  <c r="AG201" i="5" s="1"/>
  <c r="AC204" i="4"/>
  <c r="Z146" i="6"/>
  <c r="AK146" i="6" s="1"/>
  <c r="AC149" i="4"/>
  <c r="Y132" i="6"/>
  <c r="AJ132" i="6" s="1"/>
  <c r="AC135" i="4"/>
  <c r="X122" i="11"/>
  <c r="AI122" i="11" s="1"/>
  <c r="AA191" i="5"/>
  <c r="AL191" i="5" s="1"/>
  <c r="AC194" i="4"/>
  <c r="DU165" i="11"/>
  <c r="EF165" i="11" s="1"/>
  <c r="AC168" i="4"/>
  <c r="T147" i="11"/>
  <c r="AE147" i="11" s="1"/>
  <c r="AC150" i="4"/>
  <c r="Y202" i="11"/>
  <c r="AJ202" i="11" s="1"/>
  <c r="AC205" i="4"/>
  <c r="CK186" i="11"/>
  <c r="CV186" i="11" s="1"/>
  <c r="AC189" i="4"/>
  <c r="X62" i="11"/>
  <c r="AI62" i="11" s="1"/>
  <c r="AC65" i="4"/>
  <c r="BH21" i="11"/>
  <c r="BS21" i="11" s="1"/>
  <c r="AC24" i="4"/>
  <c r="BM26" i="6"/>
  <c r="AC29" i="4"/>
  <c r="BM90" i="6"/>
  <c r="AC93" i="4"/>
  <c r="T149" i="5"/>
  <c r="AE149" i="5" s="1"/>
  <c r="AC152" i="4"/>
  <c r="BR103" i="6"/>
  <c r="AC106" i="4"/>
  <c r="AR45" i="6"/>
  <c r="AC48" i="4"/>
  <c r="AU159" i="6"/>
  <c r="AC162" i="4"/>
  <c r="W140" i="6"/>
  <c r="AH140" i="6" s="1"/>
  <c r="AC143" i="4"/>
  <c r="BD210" i="6"/>
  <c r="AC213" i="4"/>
  <c r="CP211" i="11"/>
  <c r="DA211" i="11" s="1"/>
  <c r="AC214" i="4"/>
  <c r="CJ125" i="11"/>
  <c r="CU125" i="11" s="1"/>
  <c r="AC128" i="4"/>
  <c r="BF122" i="11"/>
  <c r="BQ122" i="11" s="1"/>
  <c r="AC125" i="4"/>
  <c r="BT67" i="6"/>
  <c r="AC70" i="4"/>
  <c r="AV170" i="4"/>
  <c r="BB167" i="11"/>
  <c r="BM167" i="11" s="1"/>
  <c r="V167" i="11"/>
  <c r="AG167" i="11" s="1"/>
  <c r="AA167" i="11"/>
  <c r="AL167" i="11" s="1"/>
  <c r="Z167" i="11"/>
  <c r="AK167" i="11" s="1"/>
  <c r="AV115" i="4"/>
  <c r="DP112" i="11"/>
  <c r="EA112" i="11" s="1"/>
  <c r="CJ112" i="11"/>
  <c r="CU112" i="11" s="1"/>
  <c r="DU112" i="11"/>
  <c r="EF112" i="11" s="1"/>
  <c r="DS112" i="11"/>
  <c r="ED112" i="11" s="1"/>
  <c r="T176" i="5"/>
  <c r="AE176" i="5" s="1"/>
  <c r="AC179" i="4"/>
  <c r="Y142" i="5"/>
  <c r="AJ142" i="5" s="1"/>
  <c r="AC145" i="4"/>
  <c r="AU161" i="4"/>
  <c r="AA158" i="11"/>
  <c r="AL158" i="11" s="1"/>
  <c r="DR158" i="11"/>
  <c r="EC158" i="11" s="1"/>
  <c r="BE158" i="11"/>
  <c r="BP158" i="11" s="1"/>
  <c r="X158" i="11"/>
  <c r="AI158" i="11" s="1"/>
  <c r="BN120" i="6"/>
  <c r="AC123" i="4"/>
  <c r="Z49" i="5"/>
  <c r="AK49" i="5" s="1"/>
  <c r="AC52" i="4"/>
  <c r="Y182" i="6"/>
  <c r="AJ182" i="6" s="1"/>
  <c r="AC185" i="4"/>
  <c r="BP150" i="6"/>
  <c r="AC153" i="4"/>
  <c r="BC42" i="6"/>
  <c r="AC45" i="4"/>
  <c r="AP48" i="6"/>
  <c r="AC51" i="4"/>
  <c r="DT128" i="11"/>
  <c r="EE128" i="11" s="1"/>
  <c r="U128" i="11"/>
  <c r="AF128" i="11" s="1"/>
  <c r="AB128" i="11"/>
  <c r="AM128" i="11" s="1"/>
  <c r="DO122" i="11"/>
  <c r="DZ122" i="11" s="1"/>
  <c r="BI122" i="11"/>
  <c r="BT122" i="11" s="1"/>
  <c r="BO76" i="6"/>
  <c r="AC79" i="4"/>
  <c r="AT214" i="4"/>
  <c r="AY214" i="4" s="1"/>
  <c r="CN211" i="11"/>
  <c r="CY211" i="11" s="1"/>
  <c r="CP125" i="11"/>
  <c r="DA125" i="11" s="1"/>
  <c r="CJ165" i="11"/>
  <c r="CU165" i="11" s="1"/>
  <c r="CO206" i="11"/>
  <c r="CZ206" i="11" s="1"/>
  <c r="AC209" i="4"/>
  <c r="CI22" i="11"/>
  <c r="CT22" i="11" s="1"/>
  <c r="AC25" i="4"/>
  <c r="AV168" i="6"/>
  <c r="AC171" i="4"/>
  <c r="AT181" i="6"/>
  <c r="AC184" i="4"/>
  <c r="T70" i="6"/>
  <c r="AE70" i="6" s="1"/>
  <c r="AC73" i="4"/>
  <c r="Z15" i="5"/>
  <c r="AK15" i="5" s="1"/>
  <c r="AC18" i="4"/>
  <c r="AU175" i="6"/>
  <c r="AC178" i="4"/>
  <c r="V178" i="6"/>
  <c r="AG178" i="6" s="1"/>
  <c r="AC181" i="4"/>
  <c r="BO28" i="6"/>
  <c r="AC31" i="4"/>
  <c r="BQ82" i="6"/>
  <c r="AC85" i="4"/>
  <c r="Y155" i="6"/>
  <c r="AJ155" i="6" s="1"/>
  <c r="AC158" i="4"/>
  <c r="AU73" i="6"/>
  <c r="AC76" i="4"/>
  <c r="AS32" i="6"/>
  <c r="AC35" i="4"/>
  <c r="BL23" i="6"/>
  <c r="AC26" i="4"/>
  <c r="BQ81" i="6"/>
  <c r="AC84" i="4"/>
  <c r="AV125" i="4"/>
  <c r="CH122" i="11"/>
  <c r="CS122" i="11" s="1"/>
  <c r="CP122" i="11"/>
  <c r="DA122" i="11" s="1"/>
  <c r="Z211" i="11"/>
  <c r="AK211" i="11" s="1"/>
  <c r="W211" i="11"/>
  <c r="AH211" i="11" s="1"/>
  <c r="BT71" i="6"/>
  <c r="AC74" i="4"/>
  <c r="CI128" i="11"/>
  <c r="CT128" i="11" s="1"/>
  <c r="AC131" i="4"/>
  <c r="BI43" i="11"/>
  <c r="BT43" i="11" s="1"/>
  <c r="AC46" i="4"/>
  <c r="CP80" i="11"/>
  <c r="DA80" i="11" s="1"/>
  <c r="AC83" i="4"/>
  <c r="U121" i="11"/>
  <c r="AF121" i="11" s="1"/>
  <c r="AC124" i="4"/>
  <c r="BP153" i="6"/>
  <c r="AC156" i="4"/>
  <c r="AA97" i="5"/>
  <c r="AL97" i="5" s="1"/>
  <c r="AC100" i="4"/>
  <c r="DQ167" i="11"/>
  <c r="EB167" i="11" s="1"/>
  <c r="DT167" i="11"/>
  <c r="EE167" i="11" s="1"/>
  <c r="W167" i="11"/>
  <c r="AH167" i="11" s="1"/>
  <c r="CN167" i="11"/>
  <c r="CY167" i="11" s="1"/>
  <c r="CJ167" i="11"/>
  <c r="CU167" i="11" s="1"/>
  <c r="CO112" i="11"/>
  <c r="CZ112" i="11" s="1"/>
  <c r="DQ112" i="11"/>
  <c r="EB112" i="11" s="1"/>
  <c r="BD112" i="11"/>
  <c r="BO112" i="11" s="1"/>
  <c r="BI112" i="11"/>
  <c r="BT112" i="11" s="1"/>
  <c r="BH112" i="11"/>
  <c r="BS112" i="11" s="1"/>
  <c r="BC180" i="6"/>
  <c r="AC183" i="4"/>
  <c r="BG158" i="11"/>
  <c r="BR158" i="11" s="1"/>
  <c r="AB158" i="11"/>
  <c r="AM158" i="11" s="1"/>
  <c r="BA158" i="11"/>
  <c r="BL158" i="11" s="1"/>
  <c r="DS158" i="11"/>
  <c r="ED158" i="11" s="1"/>
  <c r="CH158" i="11"/>
  <c r="CS158" i="11" s="1"/>
  <c r="BQ61" i="6"/>
  <c r="AC64" i="4"/>
  <c r="AA213" i="6"/>
  <c r="AL213" i="6" s="1"/>
  <c r="AC216" i="4"/>
  <c r="AX124" i="6"/>
  <c r="AC127" i="4"/>
  <c r="DV128" i="11"/>
  <c r="EG128" i="11" s="1"/>
  <c r="W128" i="11"/>
  <c r="AH128" i="11" s="1"/>
  <c r="BB128" i="11"/>
  <c r="BM128" i="11" s="1"/>
  <c r="BA122" i="11"/>
  <c r="BL122" i="11" s="1"/>
  <c r="DQ122" i="11"/>
  <c r="EB122" i="11" s="1"/>
  <c r="DW122" i="11"/>
  <c r="EH122" i="11" s="1"/>
  <c r="DW211" i="11"/>
  <c r="EH211" i="11" s="1"/>
  <c r="CO211" i="11"/>
  <c r="CZ211" i="11" s="1"/>
  <c r="BF43" i="11"/>
  <c r="BQ43" i="11" s="1"/>
  <c r="BG80" i="11"/>
  <c r="BR80" i="11" s="1"/>
  <c r="AB80" i="11"/>
  <c r="AM80" i="11" s="1"/>
  <c r="DV59" i="11"/>
  <c r="EG59" i="11" s="1"/>
  <c r="AC62" i="4"/>
  <c r="DR179" i="11"/>
  <c r="EC179" i="11" s="1"/>
  <c r="AC182" i="4"/>
  <c r="CL171" i="11"/>
  <c r="CW171" i="11" s="1"/>
  <c r="AC174" i="4"/>
  <c r="DW163" i="11"/>
  <c r="EH163" i="11" s="1"/>
  <c r="AC166" i="4"/>
  <c r="BD209" i="11"/>
  <c r="BO209" i="11" s="1"/>
  <c r="AC212" i="4"/>
  <c r="DP18" i="11"/>
  <c r="EA18" i="11" s="1"/>
  <c r="AC21" i="4"/>
  <c r="DR196" i="11"/>
  <c r="EC196" i="11" s="1"/>
  <c r="AC199" i="4"/>
  <c r="AA26" i="5"/>
  <c r="AL26" i="5" s="1"/>
  <c r="U36" i="5"/>
  <c r="AF36" i="5" s="1"/>
  <c r="AA28" i="6"/>
  <c r="AL28" i="6" s="1"/>
  <c r="AW92" i="6"/>
  <c r="T39" i="6"/>
  <c r="AE39" i="6" s="1"/>
  <c r="Z39" i="6"/>
  <c r="AK39" i="6" s="1"/>
  <c r="BA39" i="6"/>
  <c r="BM39" i="6"/>
  <c r="AR36" i="6"/>
  <c r="U36" i="6"/>
  <c r="AF36" i="6" s="1"/>
  <c r="AT36" i="6"/>
  <c r="BF36" i="6"/>
  <c r="BO36" i="6"/>
  <c r="U26" i="6"/>
  <c r="AF26" i="6" s="1"/>
  <c r="AX26" i="6"/>
  <c r="AV26" i="6"/>
  <c r="BN26" i="6"/>
  <c r="BQ26" i="6"/>
  <c r="AR201" i="6"/>
  <c r="W201" i="6"/>
  <c r="AH201" i="6" s="1"/>
  <c r="V201" i="6"/>
  <c r="AG201" i="6" s="1"/>
  <c r="BL201" i="6"/>
  <c r="BR201" i="6"/>
  <c r="Z146" i="5"/>
  <c r="AK146" i="5" s="1"/>
  <c r="AR146" i="6"/>
  <c r="AV146" i="6"/>
  <c r="AQ146" i="6"/>
  <c r="AP146" i="6"/>
  <c r="AA201" i="5"/>
  <c r="AL201" i="5" s="1"/>
  <c r="U146" i="5"/>
  <c r="AF146" i="5" s="1"/>
  <c r="AR155" i="6"/>
  <c r="BP117" i="6"/>
  <c r="Y154" i="6"/>
  <c r="AJ154" i="6" s="1"/>
  <c r="Z154" i="5"/>
  <c r="AK154" i="5" s="1"/>
  <c r="AA117" i="5"/>
  <c r="AL117" i="5" s="1"/>
  <c r="Z154" i="6"/>
  <c r="AK154" i="6" s="1"/>
  <c r="BM154" i="6"/>
  <c r="T154" i="5"/>
  <c r="AE154" i="5" s="1"/>
  <c r="AB117" i="5"/>
  <c r="AM117" i="5" s="1"/>
  <c r="BQ117" i="6"/>
  <c r="BI117" i="6"/>
  <c r="AS117" i="6"/>
  <c r="AU117" i="6"/>
  <c r="T201" i="5"/>
  <c r="AE201" i="5" s="1"/>
  <c r="V212" i="5"/>
  <c r="AG212" i="5" s="1"/>
  <c r="W117" i="5"/>
  <c r="AH117" i="5" s="1"/>
  <c r="BE20" i="11"/>
  <c r="BP20" i="11" s="1"/>
  <c r="Y26" i="6"/>
  <c r="AJ26" i="6" s="1"/>
  <c r="BR26" i="6"/>
  <c r="BR154" i="6"/>
  <c r="BL154" i="6"/>
  <c r="BF154" i="6"/>
  <c r="Z117" i="6"/>
  <c r="AK117" i="6" s="1"/>
  <c r="BC117" i="6"/>
  <c r="BB117" i="6"/>
  <c r="AW117" i="6"/>
  <c r="V154" i="5"/>
  <c r="AG154" i="5" s="1"/>
  <c r="W26" i="5"/>
  <c r="AH26" i="5" s="1"/>
  <c r="W26" i="6"/>
  <c r="AH26" i="6" s="1"/>
  <c r="Y26" i="5"/>
  <c r="AJ26" i="5" s="1"/>
  <c r="AB201" i="6"/>
  <c r="AM201" i="6" s="1"/>
  <c r="AW201" i="6"/>
  <c r="Y154" i="5"/>
  <c r="AJ154" i="5" s="1"/>
  <c r="Y39" i="5"/>
  <c r="AJ39" i="5" s="1"/>
  <c r="X82" i="5"/>
  <c r="AI82" i="5" s="1"/>
  <c r="AB26" i="5"/>
  <c r="AM26" i="5" s="1"/>
  <c r="AB82" i="6"/>
  <c r="AM82" i="6" s="1"/>
  <c r="BC28" i="6"/>
  <c r="BD92" i="6"/>
  <c r="AB39" i="6"/>
  <c r="AM39" i="6" s="1"/>
  <c r="BH39" i="6"/>
  <c r="BI39" i="6"/>
  <c r="BR39" i="6"/>
  <c r="AA36" i="6"/>
  <c r="AL36" i="6" s="1"/>
  <c r="AQ36" i="6"/>
  <c r="BD36" i="6"/>
  <c r="BP36" i="6"/>
  <c r="AW26" i="6"/>
  <c r="AA26" i="6"/>
  <c r="AL26" i="6" s="1"/>
  <c r="BB26" i="6"/>
  <c r="BO26" i="6"/>
  <c r="AP81" i="6"/>
  <c r="T81" i="6"/>
  <c r="AE81" i="6" s="1"/>
  <c r="AW81" i="6"/>
  <c r="BD81" i="6"/>
  <c r="BO81" i="6"/>
  <c r="X23" i="6"/>
  <c r="AI23" i="6" s="1"/>
  <c r="AV23" i="6"/>
  <c r="AU23" i="6"/>
  <c r="BM23" i="6"/>
  <c r="Z76" i="6"/>
  <c r="AK76" i="6" s="1"/>
  <c r="BG201" i="6"/>
  <c r="BH201" i="6"/>
  <c r="AV201" i="6"/>
  <c r="AQ201" i="6"/>
  <c r="BR194" i="6"/>
  <c r="X146" i="5"/>
  <c r="AI146" i="5" s="1"/>
  <c r="BP201" i="6"/>
  <c r="Z201" i="5"/>
  <c r="AK201" i="5" s="1"/>
  <c r="U146" i="6"/>
  <c r="AF146" i="6" s="1"/>
  <c r="BC146" i="6"/>
  <c r="BI146" i="6"/>
  <c r="BH146" i="6"/>
  <c r="AP152" i="6"/>
  <c r="AT184" i="6"/>
  <c r="U155" i="5"/>
  <c r="AF155" i="5" s="1"/>
  <c r="BG154" i="6"/>
  <c r="BN154" i="6"/>
  <c r="AA200" i="5"/>
  <c r="AL200" i="5" s="1"/>
  <c r="V177" i="6"/>
  <c r="AG177" i="6" s="1"/>
  <c r="BA154" i="6"/>
  <c r="BE117" i="6"/>
  <c r="BT117" i="6"/>
  <c r="BG117" i="6"/>
  <c r="BF117" i="6"/>
  <c r="BQ154" i="6"/>
  <c r="DV20" i="11"/>
  <c r="EG20" i="11" s="1"/>
  <c r="BB165" i="11"/>
  <c r="BM165" i="11" s="1"/>
  <c r="BE26" i="6"/>
  <c r="AB201" i="5"/>
  <c r="AM201" i="5" s="1"/>
  <c r="BE146" i="6"/>
  <c r="U154" i="6"/>
  <c r="AF154" i="6" s="1"/>
  <c r="Z26" i="5"/>
  <c r="AK26" i="5" s="1"/>
  <c r="Z39" i="5"/>
  <c r="AK39" i="5" s="1"/>
  <c r="AB28" i="5"/>
  <c r="AM28" i="5" s="1"/>
  <c r="V36" i="5"/>
  <c r="AG36" i="5" s="1"/>
  <c r="U82" i="5"/>
  <c r="AF82" i="5" s="1"/>
  <c r="Y36" i="5"/>
  <c r="AJ36" i="5" s="1"/>
  <c r="AS82" i="6"/>
  <c r="BT28" i="6"/>
  <c r="BE92" i="6"/>
  <c r="AR39" i="6"/>
  <c r="AP39" i="6"/>
  <c r="BQ39" i="6"/>
  <c r="BO39" i="6"/>
  <c r="AU36" i="6"/>
  <c r="BC36" i="6"/>
  <c r="BH36" i="6"/>
  <c r="BT36" i="6"/>
  <c r="BI26" i="6"/>
  <c r="AS26" i="6"/>
  <c r="BF26" i="6"/>
  <c r="BS26" i="6"/>
  <c r="V81" i="6"/>
  <c r="AG81" i="6" s="1"/>
  <c r="X81" i="6"/>
  <c r="AI81" i="6" s="1"/>
  <c r="BI81" i="6"/>
  <c r="BH81" i="6"/>
  <c r="BS81" i="6"/>
  <c r="BB84" i="6"/>
  <c r="AB23" i="6"/>
  <c r="AM23" i="6" s="1"/>
  <c r="BD23" i="6"/>
  <c r="BA23" i="6"/>
  <c r="BN23" i="6"/>
  <c r="AU76" i="6"/>
  <c r="BL210" i="6"/>
  <c r="AU201" i="6"/>
  <c r="BB201" i="6"/>
  <c r="AT201" i="6"/>
  <c r="AS201" i="6"/>
  <c r="BM194" i="6"/>
  <c r="V146" i="5"/>
  <c r="AG146" i="5" s="1"/>
  <c r="BF194" i="6"/>
  <c r="W146" i="6"/>
  <c r="AH146" i="6" s="1"/>
  <c r="BA146" i="6"/>
  <c r="BO146" i="6"/>
  <c r="BG146" i="6"/>
  <c r="BB146" i="6"/>
  <c r="Y152" i="6"/>
  <c r="AJ152" i="6" s="1"/>
  <c r="U184" i="6"/>
  <c r="AF184" i="6" s="1"/>
  <c r="BI154" i="6"/>
  <c r="AT177" i="6"/>
  <c r="BC154" i="6"/>
  <c r="BP177" i="6"/>
  <c r="AU154" i="6"/>
  <c r="AT117" i="6"/>
  <c r="BS117" i="6"/>
  <c r="BN117" i="6"/>
  <c r="BL117" i="6"/>
  <c r="BD117" i="6"/>
  <c r="BC212" i="6"/>
  <c r="BB154" i="6"/>
  <c r="BA20" i="11"/>
  <c r="BL20" i="11" s="1"/>
  <c r="AA201" i="6"/>
  <c r="AL201" i="6" s="1"/>
  <c r="AU146" i="6"/>
  <c r="U201" i="5"/>
  <c r="AF201" i="5" s="1"/>
  <c r="U26" i="5"/>
  <c r="AF26" i="5" s="1"/>
  <c r="W36" i="5"/>
  <c r="AH36" i="5" s="1"/>
  <c r="X36" i="5"/>
  <c r="AI36" i="5" s="1"/>
  <c r="BD82" i="6"/>
  <c r="BS28" i="6"/>
  <c r="BR92" i="6"/>
  <c r="AA39" i="6"/>
  <c r="AL39" i="6" s="1"/>
  <c r="U39" i="6"/>
  <c r="AF39" i="6" s="1"/>
  <c r="AT39" i="6"/>
  <c r="BB39" i="6"/>
  <c r="BS39" i="6"/>
  <c r="T36" i="6"/>
  <c r="AE36" i="6" s="1"/>
  <c r="AS36" i="6"/>
  <c r="BA36" i="6"/>
  <c r="BM36" i="6"/>
  <c r="AT26" i="6"/>
  <c r="AQ26" i="6"/>
  <c r="BC26" i="6"/>
  <c r="BL26" i="6"/>
  <c r="AR23" i="6"/>
  <c r="BH23" i="6"/>
  <c r="BE23" i="6"/>
  <c r="BR23" i="6"/>
  <c r="AP76" i="6"/>
  <c r="BM201" i="6"/>
  <c r="BA201" i="6"/>
  <c r="AX201" i="6"/>
  <c r="BL194" i="6"/>
  <c r="BD201" i="6"/>
  <c r="AW152" i="6"/>
  <c r="BF146" i="6"/>
  <c r="X146" i="6"/>
  <c r="AI146" i="6" s="1"/>
  <c r="BT146" i="6"/>
  <c r="BS146" i="6"/>
  <c r="BN146" i="6"/>
  <c r="AV152" i="6"/>
  <c r="BL152" i="6"/>
  <c r="T155" i="5"/>
  <c r="AE155" i="5" s="1"/>
  <c r="X184" i="6"/>
  <c r="AI184" i="6" s="1"/>
  <c r="Y162" i="5"/>
  <c r="AJ162" i="5" s="1"/>
  <c r="AR154" i="6"/>
  <c r="BE154" i="6"/>
  <c r="AA154" i="5"/>
  <c r="AL154" i="5" s="1"/>
  <c r="BR177" i="6"/>
  <c r="AW154" i="6"/>
  <c r="AB117" i="6"/>
  <c r="AM117" i="6" s="1"/>
  <c r="AP117" i="6"/>
  <c r="U117" i="6"/>
  <c r="AF117" i="6" s="1"/>
  <c r="BR117" i="6"/>
  <c r="BM117" i="6"/>
  <c r="T154" i="6"/>
  <c r="AE154" i="6" s="1"/>
  <c r="BT154" i="6"/>
  <c r="BI84" i="11"/>
  <c r="BT84" i="11" s="1"/>
  <c r="CM200" i="11"/>
  <c r="CX200" i="11" s="1"/>
  <c r="AP201" i="6"/>
  <c r="AB194" i="6"/>
  <c r="AM194" i="6" s="1"/>
  <c r="BP146" i="6"/>
  <c r="BD146" i="6"/>
  <c r="X26" i="5"/>
  <c r="AI26" i="5" s="1"/>
  <c r="U39" i="5"/>
  <c r="AF39" i="5" s="1"/>
  <c r="Z36" i="5"/>
  <c r="AK36" i="5" s="1"/>
  <c r="BG82" i="6"/>
  <c r="V92" i="6"/>
  <c r="AG92" i="6" s="1"/>
  <c r="BL92" i="6"/>
  <c r="W39" i="6"/>
  <c r="AH39" i="6" s="1"/>
  <c r="Y39" i="6"/>
  <c r="AJ39" i="6" s="1"/>
  <c r="AX39" i="6"/>
  <c r="BF39" i="6"/>
  <c r="BL39" i="6"/>
  <c r="X36" i="6"/>
  <c r="AI36" i="6" s="1"/>
  <c r="AW36" i="6"/>
  <c r="BE36" i="6"/>
  <c r="BQ36" i="6"/>
  <c r="X26" i="6"/>
  <c r="AI26" i="6" s="1"/>
  <c r="V26" i="6"/>
  <c r="AG26" i="6" s="1"/>
  <c r="AU26" i="6"/>
  <c r="BG26" i="6"/>
  <c r="BP26" i="6"/>
  <c r="AT81" i="6"/>
  <c r="AQ81" i="6"/>
  <c r="BB81" i="6"/>
  <c r="BP81" i="6"/>
  <c r="U23" i="6"/>
  <c r="AF23" i="6" s="1"/>
  <c r="BQ23" i="6"/>
  <c r="BI23" i="6"/>
  <c r="BO23" i="6"/>
  <c r="BQ76" i="6"/>
  <c r="X20" i="6"/>
  <c r="AI20" i="6" s="1"/>
  <c r="BO201" i="6"/>
  <c r="BF201" i="6"/>
  <c r="BE201" i="6"/>
  <c r="X201" i="5"/>
  <c r="AI201" i="5" s="1"/>
  <c r="Z201" i="6"/>
  <c r="AK201" i="6" s="1"/>
  <c r="BM170" i="6"/>
  <c r="AT146" i="6"/>
  <c r="Y146" i="6"/>
  <c r="AJ146" i="6" s="1"/>
  <c r="AB146" i="6"/>
  <c r="AM146" i="6" s="1"/>
  <c r="BM146" i="6"/>
  <c r="BL146" i="6"/>
  <c r="X152" i="6"/>
  <c r="AI152" i="6" s="1"/>
  <c r="AB155" i="5"/>
  <c r="AM155" i="5" s="1"/>
  <c r="AB131" i="6"/>
  <c r="AM131" i="6" s="1"/>
  <c r="BC162" i="6"/>
  <c r="BM155" i="6"/>
  <c r="AX154" i="6"/>
  <c r="BH154" i="6"/>
  <c r="U154" i="5"/>
  <c r="AF154" i="5" s="1"/>
  <c r="BG177" i="6"/>
  <c r="W154" i="6"/>
  <c r="AH154" i="6" s="1"/>
  <c r="BH117" i="6"/>
  <c r="BA117" i="6"/>
  <c r="W117" i="6"/>
  <c r="AH117" i="6" s="1"/>
  <c r="V117" i="6"/>
  <c r="AG117" i="6" s="1"/>
  <c r="BO117" i="6"/>
  <c r="Y146" i="5"/>
  <c r="AJ146" i="5" s="1"/>
  <c r="AV154" i="6"/>
  <c r="BG84" i="11"/>
  <c r="BR84" i="11" s="1"/>
  <c r="CL200" i="11"/>
  <c r="CW200" i="11" s="1"/>
  <c r="BI87" i="11"/>
  <c r="BT87" i="11" s="1"/>
  <c r="DQ177" i="11"/>
  <c r="EB177" i="11" s="1"/>
  <c r="BI179" i="11"/>
  <c r="BT179" i="11" s="1"/>
  <c r="DS179" i="11"/>
  <c r="ED179" i="11" s="1"/>
  <c r="T26" i="5"/>
  <c r="AE26" i="5" s="1"/>
  <c r="W39" i="5"/>
  <c r="AH39" i="5" s="1"/>
  <c r="AA39" i="5"/>
  <c r="AL39" i="5" s="1"/>
  <c r="AA36" i="5"/>
  <c r="AL36" i="5" s="1"/>
  <c r="U92" i="6"/>
  <c r="AF92" i="6" s="1"/>
  <c r="BD39" i="6"/>
  <c r="V39" i="6"/>
  <c r="AG39" i="6" s="1"/>
  <c r="AU39" i="6"/>
  <c r="BG39" i="6"/>
  <c r="Z36" i="6"/>
  <c r="AK36" i="6" s="1"/>
  <c r="AV36" i="6"/>
  <c r="AP36" i="6"/>
  <c r="BB36" i="6"/>
  <c r="T26" i="6"/>
  <c r="AE26" i="6" s="1"/>
  <c r="AP26" i="6"/>
  <c r="AR26" i="6"/>
  <c r="BH26" i="6"/>
  <c r="W81" i="6"/>
  <c r="AH81" i="6" s="1"/>
  <c r="AR81" i="6"/>
  <c r="BT81" i="6"/>
  <c r="AA23" i="6"/>
  <c r="AL23" i="6" s="1"/>
  <c r="AS23" i="6"/>
  <c r="AT23" i="6"/>
  <c r="BF23" i="6"/>
  <c r="X201" i="6"/>
  <c r="AI201" i="6" s="1"/>
  <c r="U201" i="6"/>
  <c r="AF201" i="6" s="1"/>
  <c r="BS201" i="6"/>
  <c r="BN201" i="6"/>
  <c r="BB170" i="6"/>
  <c r="T201" i="6"/>
  <c r="AE201" i="6" s="1"/>
  <c r="BI170" i="6"/>
  <c r="AB146" i="5"/>
  <c r="AM146" i="5" s="1"/>
  <c r="T146" i="6"/>
  <c r="AE146" i="6" s="1"/>
  <c r="AX146" i="6"/>
  <c r="AS146" i="6"/>
  <c r="AW170" i="6"/>
  <c r="AW155" i="6"/>
  <c r="AS154" i="6"/>
  <c r="AB154" i="5"/>
  <c r="AM154" i="5" s="1"/>
  <c r="Y117" i="5"/>
  <c r="AJ117" i="5" s="1"/>
  <c r="AA154" i="6"/>
  <c r="AL154" i="6" s="1"/>
  <c r="T117" i="5"/>
  <c r="AE117" i="5" s="1"/>
  <c r="BR200" i="6"/>
  <c r="BS154" i="6"/>
  <c r="AB154" i="6"/>
  <c r="AM154" i="6" s="1"/>
  <c r="Z117" i="5"/>
  <c r="AK117" i="5" s="1"/>
  <c r="AR117" i="6"/>
  <c r="AV117" i="6"/>
  <c r="AQ117" i="6"/>
  <c r="X117" i="6"/>
  <c r="AI117" i="6" s="1"/>
  <c r="X154" i="5"/>
  <c r="AI154" i="5" s="1"/>
  <c r="BA184" i="11"/>
  <c r="BL184" i="11" s="1"/>
  <c r="BE137" i="11"/>
  <c r="BP137" i="11" s="1"/>
  <c r="W212" i="6"/>
  <c r="AH212" i="6" s="1"/>
  <c r="U184" i="11"/>
  <c r="AF184" i="11" s="1"/>
  <c r="AT174" i="4"/>
  <c r="AY174" i="4" s="1"/>
  <c r="W171" i="11"/>
  <c r="AH171" i="11" s="1"/>
  <c r="DS171" i="11"/>
  <c r="ED171" i="11" s="1"/>
  <c r="DO171" i="11"/>
  <c r="DZ171" i="11" s="1"/>
  <c r="BH122" i="11"/>
  <c r="BS122" i="11" s="1"/>
  <c r="AV214" i="4"/>
  <c r="CK211" i="11"/>
  <c r="CV211" i="11" s="1"/>
  <c r="DT211" i="11"/>
  <c r="EE211" i="11" s="1"/>
  <c r="W163" i="11"/>
  <c r="AH163" i="11" s="1"/>
  <c r="V163" i="11"/>
  <c r="AG163" i="11" s="1"/>
  <c r="BA163" i="11"/>
  <c r="BL163" i="11" s="1"/>
  <c r="Z63" i="11"/>
  <c r="AK63" i="11" s="1"/>
  <c r="DU125" i="11"/>
  <c r="EF125" i="11" s="1"/>
  <c r="AV21" i="4"/>
  <c r="AB18" i="11"/>
  <c r="AM18" i="11" s="1"/>
  <c r="BC18" i="11"/>
  <c r="BN18" i="11" s="1"/>
  <c r="BA179" i="11"/>
  <c r="BL179" i="11" s="1"/>
  <c r="T198" i="6"/>
  <c r="AE198" i="6" s="1"/>
  <c r="BR198" i="6"/>
  <c r="U178" i="6"/>
  <c r="AF178" i="6" s="1"/>
  <c r="BI178" i="6"/>
  <c r="BH178" i="6"/>
  <c r="AP178" i="6"/>
  <c r="Z118" i="5"/>
  <c r="AK118" i="5" s="1"/>
  <c r="BS212" i="6"/>
  <c r="CK59" i="11"/>
  <c r="CV59" i="11" s="1"/>
  <c r="CH59" i="11"/>
  <c r="CS59" i="11" s="1"/>
  <c r="BF59" i="11"/>
  <c r="BQ59" i="11" s="1"/>
  <c r="CN59" i="11"/>
  <c r="CY59" i="11" s="1"/>
  <c r="AU212" i="4"/>
  <c r="BH209" i="11"/>
  <c r="BS209" i="11" s="1"/>
  <c r="CN209" i="11"/>
  <c r="CY209" i="11" s="1"/>
  <c r="CI209" i="11"/>
  <c r="CT209" i="11" s="1"/>
  <c r="AU174" i="4"/>
  <c r="BH171" i="11"/>
  <c r="BS171" i="11" s="1"/>
  <c r="U171" i="11"/>
  <c r="AF171" i="11" s="1"/>
  <c r="DW171" i="11"/>
  <c r="EH171" i="11" s="1"/>
  <c r="AU125" i="4"/>
  <c r="CO122" i="11"/>
  <c r="CZ122" i="11" s="1"/>
  <c r="CK122" i="11"/>
  <c r="CV122" i="11" s="1"/>
  <c r="CM122" i="11"/>
  <c r="CX122" i="11" s="1"/>
  <c r="U211" i="11"/>
  <c r="AF211" i="11" s="1"/>
  <c r="BG211" i="11"/>
  <c r="BR211" i="11" s="1"/>
  <c r="CH211" i="11"/>
  <c r="CS211" i="11" s="1"/>
  <c r="BE163" i="11"/>
  <c r="BP163" i="11" s="1"/>
  <c r="CJ163" i="11"/>
  <c r="CU163" i="11" s="1"/>
  <c r="BC163" i="11"/>
  <c r="BN163" i="11" s="1"/>
  <c r="CI63" i="11"/>
  <c r="CT63" i="11" s="1"/>
  <c r="BH43" i="11"/>
  <c r="BS43" i="11" s="1"/>
  <c r="DW18" i="11"/>
  <c r="EH18" i="11" s="1"/>
  <c r="DU18" i="11"/>
  <c r="EF18" i="11" s="1"/>
  <c r="CI18" i="11"/>
  <c r="CT18" i="11" s="1"/>
  <c r="CL179" i="11"/>
  <c r="CW179" i="11" s="1"/>
  <c r="AU199" i="4"/>
  <c r="Z196" i="11"/>
  <c r="AK196" i="11" s="1"/>
  <c r="DU196" i="11"/>
  <c r="EF196" i="11" s="1"/>
  <c r="CM196" i="11"/>
  <c r="CX196" i="11" s="1"/>
  <c r="CM100" i="11"/>
  <c r="CX100" i="11" s="1"/>
  <c r="Z87" i="11"/>
  <c r="AK87" i="11" s="1"/>
  <c r="CN171" i="11"/>
  <c r="CY171" i="11" s="1"/>
  <c r="AB171" i="11"/>
  <c r="AM171" i="11" s="1"/>
  <c r="Y171" i="11"/>
  <c r="AJ171" i="11" s="1"/>
  <c r="CJ211" i="11"/>
  <c r="CU211" i="11" s="1"/>
  <c r="BA211" i="11"/>
  <c r="BL211" i="11" s="1"/>
  <c r="BD211" i="11"/>
  <c r="BO211" i="11" s="1"/>
  <c r="BI163" i="11"/>
  <c r="BT163" i="11" s="1"/>
  <c r="DR163" i="11"/>
  <c r="EC163" i="11" s="1"/>
  <c r="DU163" i="11"/>
  <c r="EF163" i="11" s="1"/>
  <c r="BE125" i="11"/>
  <c r="BP125" i="11" s="1"/>
  <c r="X18" i="11"/>
  <c r="AI18" i="11" s="1"/>
  <c r="BB18" i="11"/>
  <c r="BM18" i="11" s="1"/>
  <c r="AV182" i="4"/>
  <c r="CM179" i="11"/>
  <c r="CX179" i="11" s="1"/>
  <c r="BE179" i="11"/>
  <c r="BP179" i="11" s="1"/>
  <c r="DV179" i="11"/>
  <c r="EG179" i="11" s="1"/>
  <c r="DW179" i="11"/>
  <c r="EH179" i="11" s="1"/>
  <c r="U168" i="6"/>
  <c r="AF168" i="6" s="1"/>
  <c r="W204" i="5"/>
  <c r="AH204" i="5" s="1"/>
  <c r="AX119" i="6"/>
  <c r="BC59" i="11"/>
  <c r="BN59" i="11" s="1"/>
  <c r="DP59" i="11"/>
  <c r="EA59" i="11" s="1"/>
  <c r="DT59" i="11"/>
  <c r="EE59" i="11" s="1"/>
  <c r="AB59" i="11"/>
  <c r="AM59" i="11" s="1"/>
  <c r="DS59" i="11"/>
  <c r="ED59" i="11" s="1"/>
  <c r="BD22" i="11"/>
  <c r="BO22" i="11" s="1"/>
  <c r="DQ22" i="11"/>
  <c r="EB22" i="11" s="1"/>
  <c r="DP22" i="11"/>
  <c r="EA22" i="11" s="1"/>
  <c r="BE209" i="11"/>
  <c r="BP209" i="11" s="1"/>
  <c r="BF209" i="11"/>
  <c r="BQ209" i="11" s="1"/>
  <c r="BA209" i="11"/>
  <c r="BL209" i="11" s="1"/>
  <c r="BC209" i="11"/>
  <c r="BN209" i="11" s="1"/>
  <c r="BA171" i="11"/>
  <c r="BL171" i="11" s="1"/>
  <c r="X171" i="11"/>
  <c r="AI171" i="11" s="1"/>
  <c r="BC171" i="11"/>
  <c r="BN171" i="11" s="1"/>
  <c r="DR171" i="11"/>
  <c r="EC171" i="11" s="1"/>
  <c r="BG122" i="11"/>
  <c r="BR122" i="11" s="1"/>
  <c r="Z122" i="11"/>
  <c r="AK122" i="11" s="1"/>
  <c r="DT122" i="11"/>
  <c r="EE122" i="11" s="1"/>
  <c r="AA122" i="11"/>
  <c r="AL122" i="11" s="1"/>
  <c r="Y87" i="11"/>
  <c r="AJ87" i="11" s="1"/>
  <c r="DO211" i="11"/>
  <c r="DZ211" i="11" s="1"/>
  <c r="T211" i="11"/>
  <c r="AE211" i="11" s="1"/>
  <c r="BB211" i="11"/>
  <c r="BM211" i="11" s="1"/>
  <c r="CI211" i="11"/>
  <c r="CT211" i="11" s="1"/>
  <c r="CN163" i="11"/>
  <c r="CY163" i="11" s="1"/>
  <c r="BD163" i="11"/>
  <c r="BO163" i="11" s="1"/>
  <c r="CM163" i="11"/>
  <c r="CX163" i="11" s="1"/>
  <c r="AU180" i="4"/>
  <c r="DR125" i="11"/>
  <c r="EC125" i="11" s="1"/>
  <c r="BD18" i="11"/>
  <c r="BO18" i="11" s="1"/>
  <c r="DS18" i="11"/>
  <c r="ED18" i="11" s="1"/>
  <c r="CJ18" i="11"/>
  <c r="CU18" i="11" s="1"/>
  <c r="AA18" i="11"/>
  <c r="AL18" i="11" s="1"/>
  <c r="CO179" i="11"/>
  <c r="CZ179" i="11" s="1"/>
  <c r="AV199" i="4"/>
  <c r="X196" i="11"/>
  <c r="AI196" i="11" s="1"/>
  <c r="DQ196" i="11"/>
  <c r="EB196" i="11" s="1"/>
  <c r="CK196" i="11"/>
  <c r="CV196" i="11" s="1"/>
  <c r="BQ196" i="6"/>
  <c r="BH179" i="11"/>
  <c r="BS179" i="11" s="1"/>
  <c r="BI168" i="6"/>
  <c r="X118" i="5"/>
  <c r="AI118" i="5" s="1"/>
  <c r="BR212" i="6"/>
  <c r="AV62" i="4"/>
  <c r="BD59" i="11"/>
  <c r="BO59" i="11" s="1"/>
  <c r="DQ59" i="11"/>
  <c r="EB59" i="11" s="1"/>
  <c r="CP59" i="11"/>
  <c r="DA59" i="11" s="1"/>
  <c r="Z209" i="11"/>
  <c r="AK209" i="11" s="1"/>
  <c r="T209" i="11"/>
  <c r="AE209" i="11" s="1"/>
  <c r="DS209" i="11"/>
  <c r="ED209" i="11" s="1"/>
  <c r="DU209" i="11"/>
  <c r="EF209" i="11" s="1"/>
  <c r="T171" i="11"/>
  <c r="AE171" i="11" s="1"/>
  <c r="DT171" i="11"/>
  <c r="EE171" i="11" s="1"/>
  <c r="BB171" i="11"/>
  <c r="BM171" i="11" s="1"/>
  <c r="CJ171" i="11"/>
  <c r="CU171" i="11" s="1"/>
  <c r="BD122" i="11"/>
  <c r="BO122" i="11" s="1"/>
  <c r="CI122" i="11"/>
  <c r="CT122" i="11" s="1"/>
  <c r="DU122" i="11"/>
  <c r="EF122" i="11" s="1"/>
  <c r="U122" i="11"/>
  <c r="AF122" i="11" s="1"/>
  <c r="BH211" i="11"/>
  <c r="BS211" i="11" s="1"/>
  <c r="DQ211" i="11"/>
  <c r="EB211" i="11" s="1"/>
  <c r="X211" i="11"/>
  <c r="AI211" i="11" s="1"/>
  <c r="AV166" i="4"/>
  <c r="CO163" i="11"/>
  <c r="CZ163" i="11" s="1"/>
  <c r="DQ163" i="11"/>
  <c r="EB163" i="11" s="1"/>
  <c r="X163" i="11"/>
  <c r="AI163" i="11" s="1"/>
  <c r="DP177" i="11"/>
  <c r="EA177" i="11" s="1"/>
  <c r="BG125" i="11"/>
  <c r="BR125" i="11" s="1"/>
  <c r="BG18" i="11"/>
  <c r="BR18" i="11" s="1"/>
  <c r="CL18" i="11"/>
  <c r="CW18" i="11" s="1"/>
  <c r="BA18" i="11"/>
  <c r="BL18" i="11" s="1"/>
  <c r="X179" i="11"/>
  <c r="AI179" i="11" s="1"/>
  <c r="T179" i="11"/>
  <c r="AE179" i="11" s="1"/>
  <c r="DW196" i="11"/>
  <c r="EH196" i="11" s="1"/>
  <c r="DO196" i="11"/>
  <c r="DZ196" i="11" s="1"/>
  <c r="BC196" i="11"/>
  <c r="BN196" i="11" s="1"/>
  <c r="CO196" i="11"/>
  <c r="CZ196" i="11" s="1"/>
  <c r="BF212" i="6"/>
  <c r="Z128" i="11"/>
  <c r="AK128" i="11" s="1"/>
  <c r="CN128" i="11"/>
  <c r="CY128" i="11" s="1"/>
  <c r="DP128" i="11"/>
  <c r="EA128" i="11" s="1"/>
  <c r="V128" i="11"/>
  <c r="AG128" i="11" s="1"/>
  <c r="DU128" i="11"/>
  <c r="EF128" i="11" s="1"/>
  <c r="DR122" i="11"/>
  <c r="EC122" i="11" s="1"/>
  <c r="CM211" i="11"/>
  <c r="CX211" i="11" s="1"/>
  <c r="DP211" i="11"/>
  <c r="EA211" i="11" s="1"/>
  <c r="BI211" i="11"/>
  <c r="BT211" i="11" s="1"/>
  <c r="BC211" i="11"/>
  <c r="BN211" i="11" s="1"/>
  <c r="AA211" i="5"/>
  <c r="AL211" i="5" s="1"/>
  <c r="BH163" i="11"/>
  <c r="BS163" i="11" s="1"/>
  <c r="BB163" i="11"/>
  <c r="BM163" i="11" s="1"/>
  <c r="Y163" i="11"/>
  <c r="AJ163" i="11" s="1"/>
  <c r="U163" i="11"/>
  <c r="AF163" i="11" s="1"/>
  <c r="U163" i="5"/>
  <c r="AF163" i="5" s="1"/>
  <c r="CL125" i="11"/>
  <c r="CW125" i="11" s="1"/>
  <c r="DP43" i="11"/>
  <c r="EA43" i="11" s="1"/>
  <c r="DR43" i="11"/>
  <c r="EC43" i="11" s="1"/>
  <c r="BD80" i="11"/>
  <c r="BO80" i="11" s="1"/>
  <c r="CN80" i="11"/>
  <c r="CY80" i="11" s="1"/>
  <c r="BE18" i="11"/>
  <c r="BP18" i="11" s="1"/>
  <c r="BI18" i="11"/>
  <c r="BT18" i="11" s="1"/>
  <c r="DV18" i="11"/>
  <c r="EG18" i="11" s="1"/>
  <c r="CH18" i="11"/>
  <c r="CS18" i="11" s="1"/>
  <c r="CK18" i="11"/>
  <c r="CV18" i="11" s="1"/>
  <c r="BC179" i="11"/>
  <c r="BN179" i="11" s="1"/>
  <c r="Z179" i="11"/>
  <c r="AK179" i="11" s="1"/>
  <c r="CN121" i="11"/>
  <c r="CY121" i="11" s="1"/>
  <c r="Z212" i="5"/>
  <c r="AK212" i="5" s="1"/>
  <c r="CM209" i="11"/>
  <c r="CX209" i="11" s="1"/>
  <c r="AA209" i="11"/>
  <c r="AL209" i="11" s="1"/>
  <c r="DQ209" i="11"/>
  <c r="EB209" i="11" s="1"/>
  <c r="CO209" i="11"/>
  <c r="CZ209" i="11" s="1"/>
  <c r="AV174" i="4"/>
  <c r="CO171" i="11"/>
  <c r="CZ171" i="11" s="1"/>
  <c r="DP171" i="11"/>
  <c r="EA171" i="11" s="1"/>
  <c r="CK171" i="11"/>
  <c r="CV171" i="11" s="1"/>
  <c r="AT131" i="4"/>
  <c r="AY131" i="4" s="1"/>
  <c r="AA128" i="11"/>
  <c r="AL128" i="11" s="1"/>
  <c r="BE128" i="11"/>
  <c r="BP128" i="11" s="1"/>
  <c r="CK128" i="11"/>
  <c r="CV128" i="11" s="1"/>
  <c r="AT125" i="4"/>
  <c r="AY125" i="4" s="1"/>
  <c r="CN122" i="11"/>
  <c r="CY122" i="11" s="1"/>
  <c r="DP122" i="11"/>
  <c r="EA122" i="11" s="1"/>
  <c r="BC122" i="11"/>
  <c r="BN122" i="11" s="1"/>
  <c r="AU214" i="4"/>
  <c r="BE211" i="11"/>
  <c r="BP211" i="11" s="1"/>
  <c r="AB211" i="11"/>
  <c r="AM211" i="11" s="1"/>
  <c r="DS211" i="11"/>
  <c r="ED211" i="11" s="1"/>
  <c r="AU166" i="4"/>
  <c r="DT163" i="11"/>
  <c r="EE163" i="11" s="1"/>
  <c r="DO163" i="11"/>
  <c r="DZ163" i="11" s="1"/>
  <c r="CL163" i="11"/>
  <c r="CW163" i="11" s="1"/>
  <c r="DT125" i="11"/>
  <c r="EE125" i="11" s="1"/>
  <c r="DW43" i="11"/>
  <c r="EH43" i="11" s="1"/>
  <c r="BA43" i="11"/>
  <c r="BL43" i="11" s="1"/>
  <c r="DS80" i="11"/>
  <c r="ED80" i="11" s="1"/>
  <c r="DU80" i="11"/>
  <c r="EF80" i="11" s="1"/>
  <c r="V18" i="11"/>
  <c r="AG18" i="11" s="1"/>
  <c r="Z18" i="11"/>
  <c r="AK18" i="11" s="1"/>
  <c r="U18" i="11"/>
  <c r="AF18" i="11" s="1"/>
  <c r="W18" i="11"/>
  <c r="AH18" i="11" s="1"/>
  <c r="AU182" i="4"/>
  <c r="BG179" i="11"/>
  <c r="BR179" i="11" s="1"/>
  <c r="DO179" i="11"/>
  <c r="DZ179" i="11" s="1"/>
  <c r="CH121" i="11"/>
  <c r="CS121" i="11" s="1"/>
  <c r="BD196" i="11"/>
  <c r="BO196" i="11" s="1"/>
  <c r="BI196" i="11"/>
  <c r="BT196" i="11" s="1"/>
  <c r="DV196" i="11"/>
  <c r="EG196" i="11" s="1"/>
  <c r="DS196" i="11"/>
  <c r="ED196" i="11" s="1"/>
  <c r="AA179" i="11"/>
  <c r="AL179" i="11" s="1"/>
  <c r="U179" i="11"/>
  <c r="AF179" i="11" s="1"/>
  <c r="CJ179" i="11"/>
  <c r="CU179" i="11" s="1"/>
  <c r="CN179" i="11"/>
  <c r="CY179" i="11" s="1"/>
  <c r="CH179" i="11"/>
  <c r="CS179" i="11" s="1"/>
  <c r="BR113" i="6"/>
  <c r="X113" i="6"/>
  <c r="AI113" i="6" s="1"/>
  <c r="V113" i="6"/>
  <c r="AG113" i="6" s="1"/>
  <c r="BO113" i="6"/>
  <c r="AW113" i="6"/>
  <c r="AB113" i="5"/>
  <c r="AM113" i="5" s="1"/>
  <c r="BH184" i="11"/>
  <c r="BS184" i="11" s="1"/>
  <c r="X184" i="11"/>
  <c r="AI184" i="11" s="1"/>
  <c r="DQ184" i="11"/>
  <c r="EB184" i="11" s="1"/>
  <c r="BD184" i="11"/>
  <c r="BO184" i="11" s="1"/>
  <c r="AU187" i="4"/>
  <c r="BO184" i="6"/>
  <c r="BP184" i="6"/>
  <c r="V184" i="6"/>
  <c r="AG184" i="6" s="1"/>
  <c r="Z184" i="6"/>
  <c r="AK184" i="6" s="1"/>
  <c r="BD184" i="6"/>
  <c r="DU184" i="11"/>
  <c r="EF184" i="11" s="1"/>
  <c r="DO184" i="11"/>
  <c r="DZ184" i="11" s="1"/>
  <c r="CH184" i="11"/>
  <c r="CS184" i="11" s="1"/>
  <c r="T184" i="11"/>
  <c r="AE184" i="11" s="1"/>
  <c r="AT187" i="4"/>
  <c r="AY187" i="4" s="1"/>
  <c r="BE184" i="6"/>
  <c r="BN184" i="6"/>
  <c r="BQ184" i="6"/>
  <c r="AR184" i="6"/>
  <c r="AB184" i="6"/>
  <c r="AM184" i="6" s="1"/>
  <c r="W184" i="5"/>
  <c r="AH184" i="5" s="1"/>
  <c r="Y184" i="5"/>
  <c r="AJ184" i="5" s="1"/>
  <c r="AA184" i="6"/>
  <c r="AL184" i="6" s="1"/>
  <c r="AU184" i="6"/>
  <c r="CL184" i="11"/>
  <c r="CW184" i="11" s="1"/>
  <c r="Y184" i="11"/>
  <c r="AJ184" i="11" s="1"/>
  <c r="W184" i="11"/>
  <c r="AH184" i="11" s="1"/>
  <c r="CN184" i="11"/>
  <c r="CY184" i="11" s="1"/>
  <c r="AB184" i="5"/>
  <c r="AM184" i="5" s="1"/>
  <c r="BG184" i="6"/>
  <c r="BA184" i="6"/>
  <c r="BL184" i="6"/>
  <c r="BS184" i="6"/>
  <c r="X184" i="5"/>
  <c r="AI184" i="5" s="1"/>
  <c r="BM184" i="6"/>
  <c r="DT184" i="11"/>
  <c r="EE184" i="11" s="1"/>
  <c r="BF184" i="11"/>
  <c r="BQ184" i="11" s="1"/>
  <c r="DV184" i="11"/>
  <c r="EG184" i="11" s="1"/>
  <c r="DP184" i="11"/>
  <c r="EA184" i="11" s="1"/>
  <c r="BC184" i="11"/>
  <c r="BN184" i="11" s="1"/>
  <c r="AQ184" i="6"/>
  <c r="BC184" i="6"/>
  <c r="BR184" i="6"/>
  <c r="AP184" i="6"/>
  <c r="V184" i="5"/>
  <c r="AG184" i="5" s="1"/>
  <c r="CO184" i="11"/>
  <c r="CZ184" i="11" s="1"/>
  <c r="Z184" i="11"/>
  <c r="AK184" i="11" s="1"/>
  <c r="CJ184" i="11"/>
  <c r="CU184" i="11" s="1"/>
  <c r="V184" i="11"/>
  <c r="AG184" i="11" s="1"/>
  <c r="DW184" i="11"/>
  <c r="EH184" i="11" s="1"/>
  <c r="AA184" i="5"/>
  <c r="AL184" i="5" s="1"/>
  <c r="AW184" i="6"/>
  <c r="AX184" i="6"/>
  <c r="BH184" i="6"/>
  <c r="U184" i="5"/>
  <c r="AF184" i="5" s="1"/>
  <c r="T184" i="5"/>
  <c r="AE184" i="5" s="1"/>
  <c r="BB184" i="11"/>
  <c r="BM184" i="11" s="1"/>
  <c r="BI184" i="11"/>
  <c r="BT184" i="11" s="1"/>
  <c r="DR184" i="11"/>
  <c r="EC184" i="11" s="1"/>
  <c r="BE184" i="11"/>
  <c r="BP184" i="11" s="1"/>
  <c r="CK184" i="11"/>
  <c r="CV184" i="11" s="1"/>
  <c r="Y184" i="6"/>
  <c r="AJ184" i="6" s="1"/>
  <c r="AS184" i="6"/>
  <c r="BB184" i="6"/>
  <c r="Z184" i="5"/>
  <c r="AK184" i="5" s="1"/>
  <c r="CM184" i="11"/>
  <c r="CX184" i="11" s="1"/>
  <c r="BG184" i="11"/>
  <c r="BR184" i="11" s="1"/>
  <c r="AB184" i="11"/>
  <c r="AM184" i="11" s="1"/>
  <c r="CP184" i="11"/>
  <c r="DA184" i="11" s="1"/>
  <c r="AV187" i="4"/>
  <c r="BT184" i="6"/>
  <c r="W184" i="6"/>
  <c r="AH184" i="6" s="1"/>
  <c r="T184" i="6"/>
  <c r="AE184" i="6" s="1"/>
  <c r="BF184" i="6"/>
  <c r="AV184" i="6"/>
  <c r="CH87" i="11"/>
  <c r="CS87" i="11" s="1"/>
  <c r="CO87" i="11"/>
  <c r="CZ87" i="11" s="1"/>
  <c r="BF87" i="11"/>
  <c r="BQ87" i="11" s="1"/>
  <c r="CL87" i="11"/>
  <c r="CW87" i="11" s="1"/>
  <c r="AU90" i="4"/>
  <c r="BS87" i="6"/>
  <c r="BH87" i="6"/>
  <c r="AT87" i="6"/>
  <c r="Y87" i="6"/>
  <c r="AJ87" i="6" s="1"/>
  <c r="BB87" i="11"/>
  <c r="BM87" i="11" s="1"/>
  <c r="BH87" i="11"/>
  <c r="BS87" i="11" s="1"/>
  <c r="U87" i="11"/>
  <c r="AF87" i="11" s="1"/>
  <c r="BA87" i="11"/>
  <c r="BL87" i="11" s="1"/>
  <c r="AT90" i="4"/>
  <c r="AY90" i="4" s="1"/>
  <c r="BO87" i="6"/>
  <c r="BD87" i="6"/>
  <c r="AP87" i="6"/>
  <c r="U87" i="6"/>
  <c r="AF87" i="6" s="1"/>
  <c r="V87" i="11"/>
  <c r="AG87" i="11" s="1"/>
  <c r="AA87" i="11"/>
  <c r="AL87" i="11" s="1"/>
  <c r="CP87" i="11"/>
  <c r="DA87" i="11" s="1"/>
  <c r="DR87" i="11"/>
  <c r="EC87" i="11" s="1"/>
  <c r="BR87" i="6"/>
  <c r="BN87" i="6"/>
  <c r="AW87" i="6"/>
  <c r="AB87" i="6"/>
  <c r="AM87" i="6" s="1"/>
  <c r="DV87" i="11"/>
  <c r="EG87" i="11" s="1"/>
  <c r="DS87" i="11"/>
  <c r="ED87" i="11" s="1"/>
  <c r="DP87" i="11"/>
  <c r="EA87" i="11" s="1"/>
  <c r="BE87" i="11"/>
  <c r="BP87" i="11" s="1"/>
  <c r="CK87" i="11"/>
  <c r="CV87" i="11" s="1"/>
  <c r="BQ87" i="6"/>
  <c r="BF87" i="6"/>
  <c r="BG87" i="6"/>
  <c r="AS87" i="6"/>
  <c r="X87" i="6"/>
  <c r="AI87" i="6" s="1"/>
  <c r="CI87" i="11"/>
  <c r="CT87" i="11" s="1"/>
  <c r="CN87" i="11"/>
  <c r="CY87" i="11" s="1"/>
  <c r="X87" i="11"/>
  <c r="AI87" i="11" s="1"/>
  <c r="T87" i="11"/>
  <c r="AE87" i="11" s="1"/>
  <c r="DQ87" i="11"/>
  <c r="EB87" i="11" s="1"/>
  <c r="BM87" i="6"/>
  <c r="BB87" i="6"/>
  <c r="BC87" i="6"/>
  <c r="AV87" i="6"/>
  <c r="T87" i="6"/>
  <c r="AE87" i="6" s="1"/>
  <c r="BD87" i="11"/>
  <c r="BO87" i="11" s="1"/>
  <c r="BG87" i="11"/>
  <c r="BR87" i="11" s="1"/>
  <c r="DO87" i="11"/>
  <c r="DZ87" i="11" s="1"/>
  <c r="CM87" i="11"/>
  <c r="CX87" i="11" s="1"/>
  <c r="CJ87" i="11"/>
  <c r="CU87" i="11" s="1"/>
  <c r="BT87" i="6"/>
  <c r="BI87" i="6"/>
  <c r="AU87" i="6"/>
  <c r="Z87" i="6"/>
  <c r="AK87" i="6" s="1"/>
  <c r="AA87" i="6"/>
  <c r="AL87" i="6" s="1"/>
  <c r="DW87" i="11"/>
  <c r="EH87" i="11" s="1"/>
  <c r="DT87" i="11"/>
  <c r="EE87" i="11" s="1"/>
  <c r="W87" i="11"/>
  <c r="AH87" i="11" s="1"/>
  <c r="DU87" i="11"/>
  <c r="EF87" i="11" s="1"/>
  <c r="AV90" i="4"/>
  <c r="BL87" i="6"/>
  <c r="BA87" i="6"/>
  <c r="AX87" i="6"/>
  <c r="AR87" i="6"/>
  <c r="DO20" i="11"/>
  <c r="DZ20" i="11" s="1"/>
  <c r="DR20" i="11"/>
  <c r="EC20" i="11" s="1"/>
  <c r="DU20" i="11"/>
  <c r="EF20" i="11" s="1"/>
  <c r="BH20" i="11"/>
  <c r="BS20" i="11" s="1"/>
  <c r="AV23" i="4"/>
  <c r="BT20" i="6"/>
  <c r="BH20" i="6"/>
  <c r="BC20" i="6"/>
  <c r="AR20" i="6"/>
  <c r="CI20" i="11"/>
  <c r="CT20" i="11" s="1"/>
  <c r="CJ20" i="11"/>
  <c r="CU20" i="11" s="1"/>
  <c r="CL20" i="11"/>
  <c r="CW20" i="11" s="1"/>
  <c r="X20" i="11"/>
  <c r="AI20" i="11" s="1"/>
  <c r="AU23" i="4"/>
  <c r="BP20" i="6"/>
  <c r="BD20" i="6"/>
  <c r="AQ20" i="6"/>
  <c r="AU20" i="6"/>
  <c r="BC20" i="11"/>
  <c r="BN20" i="11" s="1"/>
  <c r="BB20" i="11"/>
  <c r="BM20" i="11" s="1"/>
  <c r="AB20" i="11"/>
  <c r="AM20" i="11" s="1"/>
  <c r="CP20" i="11"/>
  <c r="DA20" i="11" s="1"/>
  <c r="AT23" i="4"/>
  <c r="AY23" i="4" s="1"/>
  <c r="BS20" i="6"/>
  <c r="BF20" i="6"/>
  <c r="AX20" i="6"/>
  <c r="Y20" i="6"/>
  <c r="AJ20" i="6" s="1"/>
  <c r="AA20" i="6"/>
  <c r="AL20" i="6" s="1"/>
  <c r="W20" i="11"/>
  <c r="AH20" i="11" s="1"/>
  <c r="U20" i="11"/>
  <c r="AF20" i="11" s="1"/>
  <c r="DT20" i="11"/>
  <c r="EE20" i="11" s="1"/>
  <c r="BG20" i="11"/>
  <c r="BR20" i="11" s="1"/>
  <c r="BO20" i="6"/>
  <c r="BB20" i="6"/>
  <c r="AT20" i="6"/>
  <c r="U20" i="6"/>
  <c r="AF20" i="6" s="1"/>
  <c r="W20" i="6"/>
  <c r="AH20" i="6" s="1"/>
  <c r="DP20" i="11"/>
  <c r="EA20" i="11" s="1"/>
  <c r="DQ20" i="11"/>
  <c r="EB20" i="11" s="1"/>
  <c r="CN20" i="11"/>
  <c r="CY20" i="11" s="1"/>
  <c r="Z20" i="11"/>
  <c r="AK20" i="11" s="1"/>
  <c r="V20" i="11"/>
  <c r="AG20" i="11" s="1"/>
  <c r="BR20" i="6"/>
  <c r="BL20" i="6"/>
  <c r="AP20" i="6"/>
  <c r="AV20" i="6"/>
  <c r="Z20" i="6"/>
  <c r="AK20" i="6" s="1"/>
  <c r="CK20" i="11"/>
  <c r="CV20" i="11" s="1"/>
  <c r="CH20" i="11"/>
  <c r="CS20" i="11" s="1"/>
  <c r="BD20" i="11"/>
  <c r="BO20" i="11" s="1"/>
  <c r="DS20" i="11"/>
  <c r="ED20" i="11" s="1"/>
  <c r="CO20" i="11"/>
  <c r="CZ20" i="11" s="1"/>
  <c r="BN20" i="6"/>
  <c r="BI20" i="6"/>
  <c r="BG20" i="6"/>
  <c r="AB20" i="6"/>
  <c r="AM20" i="6" s="1"/>
  <c r="V20" i="6"/>
  <c r="AG20" i="6" s="1"/>
  <c r="AA20" i="11"/>
  <c r="AL20" i="11" s="1"/>
  <c r="T20" i="11"/>
  <c r="AE20" i="11" s="1"/>
  <c r="CM20" i="11"/>
  <c r="CX20" i="11" s="1"/>
  <c r="Y20" i="11"/>
  <c r="AJ20" i="11" s="1"/>
  <c r="DW20" i="11"/>
  <c r="EH20" i="11" s="1"/>
  <c r="BM20" i="6"/>
  <c r="BA20" i="6"/>
  <c r="AS20" i="6"/>
  <c r="T20" i="6"/>
  <c r="AE20" i="6" s="1"/>
  <c r="BC84" i="11"/>
  <c r="BN84" i="11" s="1"/>
  <c r="BB84" i="11"/>
  <c r="BM84" i="11" s="1"/>
  <c r="DW84" i="11"/>
  <c r="EH84" i="11" s="1"/>
  <c r="DO84" i="11"/>
  <c r="DZ84" i="11" s="1"/>
  <c r="CN84" i="11"/>
  <c r="CY84" i="11" s="1"/>
  <c r="BS84" i="6"/>
  <c r="BA84" i="6"/>
  <c r="AT84" i="6"/>
  <c r="U84" i="6"/>
  <c r="AF84" i="6" s="1"/>
  <c r="V84" i="6"/>
  <c r="AG84" i="6" s="1"/>
  <c r="X84" i="11"/>
  <c r="AI84" i="11" s="1"/>
  <c r="U84" i="11"/>
  <c r="AF84" i="11" s="1"/>
  <c r="CM84" i="11"/>
  <c r="CX84" i="11" s="1"/>
  <c r="BH84" i="11"/>
  <c r="BS84" i="11" s="1"/>
  <c r="AV87" i="4"/>
  <c r="BO84" i="6"/>
  <c r="BH84" i="6"/>
  <c r="AP84" i="6"/>
  <c r="AB84" i="6"/>
  <c r="AM84" i="6" s="1"/>
  <c r="DP84" i="11"/>
  <c r="EA84" i="11" s="1"/>
  <c r="DS84" i="11"/>
  <c r="ED84" i="11" s="1"/>
  <c r="DV84" i="11"/>
  <c r="EG84" i="11" s="1"/>
  <c r="Y84" i="11"/>
  <c r="AJ84" i="11" s="1"/>
  <c r="AU87" i="4"/>
  <c r="BR84" i="6"/>
  <c r="BD84" i="6"/>
  <c r="AW84" i="6"/>
  <c r="X84" i="6"/>
  <c r="AI84" i="6" s="1"/>
  <c r="CJ84" i="11"/>
  <c r="CU84" i="11" s="1"/>
  <c r="CL84" i="11"/>
  <c r="CW84" i="11" s="1"/>
  <c r="CI84" i="11"/>
  <c r="CT84" i="11" s="1"/>
  <c r="BF84" i="11"/>
  <c r="BQ84" i="11" s="1"/>
  <c r="AT87" i="4"/>
  <c r="AY87" i="4" s="1"/>
  <c r="BN84" i="6"/>
  <c r="BG84" i="6"/>
  <c r="AS84" i="6"/>
  <c r="T84" i="6"/>
  <c r="AE84" i="6" s="1"/>
  <c r="BD84" i="11"/>
  <c r="BO84" i="11" s="1"/>
  <c r="BE84" i="11"/>
  <c r="BP84" i="11" s="1"/>
  <c r="AB84" i="11"/>
  <c r="AM84" i="11" s="1"/>
  <c r="BA84" i="11"/>
  <c r="BL84" i="11" s="1"/>
  <c r="BQ84" i="6"/>
  <c r="BC84" i="6"/>
  <c r="AV84" i="6"/>
  <c r="AA84" i="6"/>
  <c r="AL84" i="6" s="1"/>
  <c r="DU84" i="11"/>
  <c r="EF84" i="11" s="1"/>
  <c r="W84" i="11"/>
  <c r="AH84" i="11" s="1"/>
  <c r="V84" i="11"/>
  <c r="AG84" i="11" s="1"/>
  <c r="DQ84" i="11"/>
  <c r="EB84" i="11" s="1"/>
  <c r="DT84" i="11"/>
  <c r="EE84" i="11" s="1"/>
  <c r="BT84" i="6"/>
  <c r="BM84" i="6"/>
  <c r="BF84" i="6"/>
  <c r="AR84" i="6"/>
  <c r="W84" i="6"/>
  <c r="AH84" i="6" s="1"/>
  <c r="CH84" i="11"/>
  <c r="CS84" i="11" s="1"/>
  <c r="CK84" i="11"/>
  <c r="CV84" i="11" s="1"/>
  <c r="T84" i="11"/>
  <c r="AE84" i="11" s="1"/>
  <c r="Z84" i="11"/>
  <c r="AK84" i="11" s="1"/>
  <c r="CO84" i="11"/>
  <c r="CZ84" i="11" s="1"/>
  <c r="BL84" i="6"/>
  <c r="BE84" i="6"/>
  <c r="AX84" i="6"/>
  <c r="Y84" i="6"/>
  <c r="AJ84" i="6" s="1"/>
  <c r="Z84" i="6"/>
  <c r="AK84" i="6" s="1"/>
  <c r="AA100" i="11"/>
  <c r="AL100" i="11" s="1"/>
  <c r="Z100" i="11"/>
  <c r="AK100" i="11" s="1"/>
  <c r="CP100" i="11"/>
  <c r="DA100" i="11" s="1"/>
  <c r="DS100" i="11"/>
  <c r="ED100" i="11" s="1"/>
  <c r="DV100" i="11"/>
  <c r="EG100" i="11" s="1"/>
  <c r="DT100" i="11"/>
  <c r="EE100" i="11" s="1"/>
  <c r="DP100" i="11"/>
  <c r="EA100" i="11" s="1"/>
  <c r="BC100" i="11"/>
  <c r="BN100" i="11" s="1"/>
  <c r="CJ100" i="11"/>
  <c r="CU100" i="11" s="1"/>
  <c r="CI100" i="11"/>
  <c r="CT100" i="11" s="1"/>
  <c r="CN100" i="11"/>
  <c r="CY100" i="11" s="1"/>
  <c r="W100" i="11"/>
  <c r="AH100" i="11" s="1"/>
  <c r="T100" i="11"/>
  <c r="AE100" i="11" s="1"/>
  <c r="DQ100" i="11"/>
  <c r="EB100" i="11" s="1"/>
  <c r="BD100" i="11"/>
  <c r="BO100" i="11" s="1"/>
  <c r="BF100" i="11"/>
  <c r="BQ100" i="11" s="1"/>
  <c r="DO100" i="11"/>
  <c r="DZ100" i="11" s="1"/>
  <c r="CL100" i="11"/>
  <c r="CW100" i="11" s="1"/>
  <c r="CH100" i="11"/>
  <c r="CS100" i="11" s="1"/>
  <c r="Y100" i="11"/>
  <c r="AJ100" i="11" s="1"/>
  <c r="X100" i="11"/>
  <c r="AI100" i="11" s="1"/>
  <c r="BI100" i="11"/>
  <c r="BT100" i="11" s="1"/>
  <c r="BB100" i="11"/>
  <c r="BM100" i="11" s="1"/>
  <c r="AB100" i="11"/>
  <c r="AM100" i="11" s="1"/>
  <c r="BS100" i="6"/>
  <c r="DR100" i="11"/>
  <c r="EC100" i="11" s="1"/>
  <c r="DU100" i="11"/>
  <c r="EF100" i="11" s="1"/>
  <c r="V100" i="11"/>
  <c r="AG100" i="11" s="1"/>
  <c r="DW100" i="11"/>
  <c r="EH100" i="11" s="1"/>
  <c r="AV103" i="4"/>
  <c r="BG100" i="11"/>
  <c r="BR100" i="11" s="1"/>
  <c r="BH100" i="11"/>
  <c r="BS100" i="11" s="1"/>
  <c r="U100" i="11"/>
  <c r="AF100" i="11" s="1"/>
  <c r="BA100" i="11"/>
  <c r="BL100" i="11" s="1"/>
  <c r="AT103" i="4"/>
  <c r="AY103" i="4" s="1"/>
  <c r="DU63" i="11"/>
  <c r="EF63" i="11" s="1"/>
  <c r="V63" i="11"/>
  <c r="AG63" i="11" s="1"/>
  <c r="U63" i="11"/>
  <c r="AF63" i="11" s="1"/>
  <c r="CO63" i="11"/>
  <c r="CZ63" i="11" s="1"/>
  <c r="BI63" i="11"/>
  <c r="BT63" i="11" s="1"/>
  <c r="BR63" i="6"/>
  <c r="BA63" i="6"/>
  <c r="AW63" i="6"/>
  <c r="AB63" i="6"/>
  <c r="AM63" i="6" s="1"/>
  <c r="CP63" i="11"/>
  <c r="DA63" i="11" s="1"/>
  <c r="DQ63" i="11"/>
  <c r="EB63" i="11" s="1"/>
  <c r="DW63" i="11"/>
  <c r="EH63" i="11" s="1"/>
  <c r="CL63" i="11"/>
  <c r="CW63" i="11" s="1"/>
  <c r="Y63" i="11"/>
  <c r="AJ63" i="11" s="1"/>
  <c r="BQ63" i="6"/>
  <c r="BN63" i="6"/>
  <c r="BH63" i="6"/>
  <c r="AS63" i="6"/>
  <c r="X63" i="6"/>
  <c r="AI63" i="6" s="1"/>
  <c r="CH63" i="11"/>
  <c r="CS63" i="11" s="1"/>
  <c r="CJ63" i="11"/>
  <c r="CU63" i="11" s="1"/>
  <c r="CN63" i="11"/>
  <c r="CY63" i="11" s="1"/>
  <c r="AB63" i="11"/>
  <c r="AM63" i="11" s="1"/>
  <c r="DR63" i="11"/>
  <c r="EC63" i="11" s="1"/>
  <c r="BM63" i="6"/>
  <c r="BG63" i="6"/>
  <c r="AU63" i="6"/>
  <c r="Z63" i="6"/>
  <c r="AK63" i="6" s="1"/>
  <c r="T63" i="6"/>
  <c r="AE63" i="6" s="1"/>
  <c r="BC63" i="11"/>
  <c r="BN63" i="11" s="1"/>
  <c r="BA63" i="11"/>
  <c r="BL63" i="11" s="1"/>
  <c r="BF63" i="11"/>
  <c r="BQ63" i="11" s="1"/>
  <c r="CK63" i="11"/>
  <c r="CV63" i="11" s="1"/>
  <c r="BH63" i="11"/>
  <c r="BS63" i="11" s="1"/>
  <c r="BT63" i="6"/>
  <c r="BC63" i="6"/>
  <c r="AQ63" i="6"/>
  <c r="V63" i="6"/>
  <c r="AG63" i="6" s="1"/>
  <c r="W63" i="6"/>
  <c r="AH63" i="6" s="1"/>
  <c r="X63" i="11"/>
  <c r="AI63" i="11" s="1"/>
  <c r="T63" i="11"/>
  <c r="AE63" i="11" s="1"/>
  <c r="W63" i="11"/>
  <c r="AH63" i="11" s="1"/>
  <c r="AA63" i="11"/>
  <c r="AL63" i="11" s="1"/>
  <c r="AV66" i="4"/>
  <c r="BP63" i="6"/>
  <c r="BF63" i="6"/>
  <c r="BD63" i="6"/>
  <c r="AR63" i="6"/>
  <c r="AA63" i="6"/>
  <c r="AL63" i="6" s="1"/>
  <c r="DO63" i="11"/>
  <c r="DZ63" i="11" s="1"/>
  <c r="DV63" i="11"/>
  <c r="EG63" i="11" s="1"/>
  <c r="DP63" i="11"/>
  <c r="EA63" i="11" s="1"/>
  <c r="DT63" i="11"/>
  <c r="EE63" i="11" s="1"/>
  <c r="AU66" i="4"/>
  <c r="BL63" i="6"/>
  <c r="BB63" i="6"/>
  <c r="AX63" i="6"/>
  <c r="Y63" i="6"/>
  <c r="AJ63" i="6" s="1"/>
  <c r="BB63" i="11"/>
  <c r="BM63" i="11" s="1"/>
  <c r="BE63" i="11"/>
  <c r="BP63" i="11" s="1"/>
  <c r="BD63" i="11"/>
  <c r="BO63" i="11" s="1"/>
  <c r="DS63" i="11"/>
  <c r="ED63" i="11" s="1"/>
  <c r="BO63" i="6"/>
  <c r="BE63" i="6"/>
  <c r="AP63" i="6"/>
  <c r="AV63" i="6"/>
  <c r="V177" i="5"/>
  <c r="AG177" i="5" s="1"/>
  <c r="Y177" i="5"/>
  <c r="AJ177" i="5" s="1"/>
  <c r="BC177" i="11"/>
  <c r="BN177" i="11" s="1"/>
  <c r="T177" i="11"/>
  <c r="AE177" i="11" s="1"/>
  <c r="BH177" i="11"/>
  <c r="BS177" i="11" s="1"/>
  <c r="V177" i="11"/>
  <c r="AG177" i="11" s="1"/>
  <c r="BS177" i="6"/>
  <c r="AV177" i="6"/>
  <c r="BC177" i="6"/>
  <c r="BH177" i="6"/>
  <c r="BE177" i="6"/>
  <c r="BI177" i="6"/>
  <c r="DW177" i="11"/>
  <c r="EH177" i="11" s="1"/>
  <c r="W177" i="11"/>
  <c r="AH177" i="11" s="1"/>
  <c r="DS177" i="11"/>
  <c r="ED177" i="11" s="1"/>
  <c r="Y177" i="11"/>
  <c r="AJ177" i="11" s="1"/>
  <c r="DU177" i="11"/>
  <c r="EF177" i="11" s="1"/>
  <c r="AX177" i="6"/>
  <c r="AW177" i="6"/>
  <c r="BF177" i="6"/>
  <c r="BD177" i="6"/>
  <c r="DO177" i="11"/>
  <c r="DZ177" i="11" s="1"/>
  <c r="CP177" i="11"/>
  <c r="DA177" i="11" s="1"/>
  <c r="CK177" i="11"/>
  <c r="CV177" i="11" s="1"/>
  <c r="CO177" i="11"/>
  <c r="CZ177" i="11" s="1"/>
  <c r="CM177" i="11"/>
  <c r="CX177" i="11" s="1"/>
  <c r="W177" i="5"/>
  <c r="AH177" i="5" s="1"/>
  <c r="X177" i="6"/>
  <c r="AI177" i="6" s="1"/>
  <c r="AR177" i="6"/>
  <c r="AS177" i="6"/>
  <c r="AB177" i="6"/>
  <c r="AM177" i="6" s="1"/>
  <c r="CJ177" i="11"/>
  <c r="CU177" i="11" s="1"/>
  <c r="BI177" i="11"/>
  <c r="BT177" i="11" s="1"/>
  <c r="BA177" i="11"/>
  <c r="BL177" i="11" s="1"/>
  <c r="BG177" i="11"/>
  <c r="BR177" i="11" s="1"/>
  <c r="BD177" i="11"/>
  <c r="BO177" i="11" s="1"/>
  <c r="U177" i="6"/>
  <c r="AF177" i="6" s="1"/>
  <c r="AP177" i="6"/>
  <c r="AQ177" i="6"/>
  <c r="BB177" i="6"/>
  <c r="AA177" i="5"/>
  <c r="AL177" i="5" s="1"/>
  <c r="X177" i="5"/>
  <c r="AI177" i="5" s="1"/>
  <c r="BE177" i="11"/>
  <c r="BP177" i="11" s="1"/>
  <c r="AB177" i="11"/>
  <c r="AM177" i="11" s="1"/>
  <c r="DR177" i="11"/>
  <c r="EC177" i="11" s="1"/>
  <c r="X177" i="11"/>
  <c r="AI177" i="11" s="1"/>
  <c r="U177" i="11"/>
  <c r="AF177" i="11" s="1"/>
  <c r="AB177" i="5"/>
  <c r="AM177" i="5" s="1"/>
  <c r="BO177" i="6"/>
  <c r="Y177" i="6"/>
  <c r="AJ177" i="6" s="1"/>
  <c r="T177" i="6"/>
  <c r="AE177" i="6" s="1"/>
  <c r="AU177" i="6"/>
  <c r="W177" i="6"/>
  <c r="AH177" i="6" s="1"/>
  <c r="T177" i="5"/>
  <c r="AE177" i="5" s="1"/>
  <c r="Z177" i="5"/>
  <c r="AK177" i="5" s="1"/>
  <c r="Z177" i="11"/>
  <c r="AK177" i="11" s="1"/>
  <c r="DT177" i="11"/>
  <c r="EE177" i="11" s="1"/>
  <c r="CH177" i="11"/>
  <c r="CS177" i="11" s="1"/>
  <c r="DV177" i="11"/>
  <c r="EG177" i="11" s="1"/>
  <c r="AV180" i="4"/>
  <c r="BL177" i="6"/>
  <c r="BT177" i="6"/>
  <c r="Z177" i="6"/>
  <c r="AK177" i="6" s="1"/>
  <c r="AA177" i="6"/>
  <c r="AL177" i="6" s="1"/>
  <c r="U177" i="5"/>
  <c r="AF177" i="5" s="1"/>
  <c r="CI177" i="11"/>
  <c r="CT177" i="11" s="1"/>
  <c r="BB177" i="11"/>
  <c r="BM177" i="11" s="1"/>
  <c r="AA177" i="11"/>
  <c r="AL177" i="11" s="1"/>
  <c r="BF177" i="11"/>
  <c r="BQ177" i="11" s="1"/>
  <c r="AT180" i="4"/>
  <c r="AY180" i="4" s="1"/>
  <c r="BA177" i="6"/>
  <c r="BQ177" i="6"/>
  <c r="BN177" i="6"/>
  <c r="BM177" i="6"/>
  <c r="BH200" i="11"/>
  <c r="BS200" i="11" s="1"/>
  <c r="Y200" i="11"/>
  <c r="AJ200" i="11" s="1"/>
  <c r="DP200" i="11"/>
  <c r="EA200" i="11" s="1"/>
  <c r="CK200" i="11"/>
  <c r="CV200" i="11" s="1"/>
  <c r="AU203" i="4"/>
  <c r="Y200" i="6"/>
  <c r="AJ200" i="6" s="1"/>
  <c r="AW200" i="6"/>
  <c r="BI200" i="6"/>
  <c r="AR200" i="6"/>
  <c r="W200" i="5"/>
  <c r="AH200" i="5" s="1"/>
  <c r="U200" i="11"/>
  <c r="AF200" i="11" s="1"/>
  <c r="CO200" i="11"/>
  <c r="CZ200" i="11" s="1"/>
  <c r="BI200" i="11"/>
  <c r="BT200" i="11" s="1"/>
  <c r="DV200" i="11"/>
  <c r="EG200" i="11" s="1"/>
  <c r="AT203" i="4"/>
  <c r="AY203" i="4" s="1"/>
  <c r="AB200" i="6"/>
  <c r="AM200" i="6" s="1"/>
  <c r="U200" i="6"/>
  <c r="AF200" i="6" s="1"/>
  <c r="AX200" i="6"/>
  <c r="BM200" i="6"/>
  <c r="AT200" i="6"/>
  <c r="DW200" i="11"/>
  <c r="EH200" i="11" s="1"/>
  <c r="BG200" i="11"/>
  <c r="BR200" i="11" s="1"/>
  <c r="V200" i="11"/>
  <c r="AG200" i="11" s="1"/>
  <c r="CJ200" i="11"/>
  <c r="CU200" i="11" s="1"/>
  <c r="Y200" i="5"/>
  <c r="AJ200" i="5" s="1"/>
  <c r="BT200" i="6"/>
  <c r="AA200" i="6"/>
  <c r="AL200" i="6" s="1"/>
  <c r="X200" i="6"/>
  <c r="AI200" i="6" s="1"/>
  <c r="AS200" i="6"/>
  <c r="BE200" i="6"/>
  <c r="DU200" i="11"/>
  <c r="EF200" i="11" s="1"/>
  <c r="BB200" i="11"/>
  <c r="BM200" i="11" s="1"/>
  <c r="AA200" i="11"/>
  <c r="AL200" i="11" s="1"/>
  <c r="DO200" i="11"/>
  <c r="DZ200" i="11" s="1"/>
  <c r="AB200" i="11"/>
  <c r="AM200" i="11" s="1"/>
  <c r="T200" i="5"/>
  <c r="AE200" i="5" s="1"/>
  <c r="BO200" i="6"/>
  <c r="BP200" i="6"/>
  <c r="W200" i="6"/>
  <c r="AH200" i="6" s="1"/>
  <c r="Z200" i="6"/>
  <c r="AK200" i="6" s="1"/>
  <c r="V200" i="6"/>
  <c r="AG200" i="6" s="1"/>
  <c r="CP200" i="11"/>
  <c r="DA200" i="11" s="1"/>
  <c r="W200" i="11"/>
  <c r="AH200" i="11" s="1"/>
  <c r="BD200" i="11"/>
  <c r="BO200" i="11" s="1"/>
  <c r="BF200" i="11"/>
  <c r="BQ200" i="11" s="1"/>
  <c r="DR200" i="11"/>
  <c r="EC200" i="11" s="1"/>
  <c r="BD200" i="6"/>
  <c r="BN200" i="6"/>
  <c r="BQ200" i="6"/>
  <c r="T200" i="6"/>
  <c r="AE200" i="6" s="1"/>
  <c r="CH200" i="11"/>
  <c r="CS200" i="11" s="1"/>
  <c r="DS200" i="11"/>
  <c r="ED200" i="11" s="1"/>
  <c r="T200" i="11"/>
  <c r="AE200" i="11" s="1"/>
  <c r="BC200" i="11"/>
  <c r="BN200" i="11" s="1"/>
  <c r="CI200" i="11"/>
  <c r="CT200" i="11" s="1"/>
  <c r="X200" i="5"/>
  <c r="AI200" i="5" s="1"/>
  <c r="BB200" i="6"/>
  <c r="BG200" i="6"/>
  <c r="BL200" i="6"/>
  <c r="BH200" i="6"/>
  <c r="V200" i="5"/>
  <c r="AG200" i="5" s="1"/>
  <c r="BS200" i="6"/>
  <c r="CN200" i="11"/>
  <c r="CY200" i="11" s="1"/>
  <c r="BE200" i="11"/>
  <c r="BP200" i="11" s="1"/>
  <c r="X200" i="11"/>
  <c r="AI200" i="11" s="1"/>
  <c r="BA200" i="11"/>
  <c r="BL200" i="11" s="1"/>
  <c r="AV203" i="4"/>
  <c r="Z200" i="5"/>
  <c r="AK200" i="5" s="1"/>
  <c r="AP200" i="6"/>
  <c r="AQ200" i="6"/>
  <c r="BC200" i="6"/>
  <c r="BF200" i="6"/>
  <c r="AB200" i="5"/>
  <c r="AM200" i="5" s="1"/>
  <c r="BQ44" i="6"/>
  <c r="BE44" i="6"/>
  <c r="AW44" i="6"/>
  <c r="AB44" i="6"/>
  <c r="AM44" i="6" s="1"/>
  <c r="V44" i="6"/>
  <c r="AG44" i="6" s="1"/>
  <c r="BN44" i="6"/>
  <c r="BQ98" i="6"/>
  <c r="BN98" i="6"/>
  <c r="BG98" i="6"/>
  <c r="BD98" i="6"/>
  <c r="AS98" i="6"/>
  <c r="CK100" i="11"/>
  <c r="CV100" i="11" s="1"/>
  <c r="BL46" i="6"/>
  <c r="BP46" i="6"/>
  <c r="X46" i="6"/>
  <c r="AI46" i="6" s="1"/>
  <c r="T190" i="5"/>
  <c r="AE190" i="5" s="1"/>
  <c r="W190" i="6"/>
  <c r="AH190" i="6" s="1"/>
  <c r="AT190" i="6"/>
  <c r="AU190" i="6"/>
  <c r="BN174" i="6"/>
  <c r="AX174" i="6"/>
  <c r="AP174" i="6"/>
  <c r="X174" i="5"/>
  <c r="AI174" i="5" s="1"/>
  <c r="BL174" i="6"/>
  <c r="AB174" i="6"/>
  <c r="AM174" i="6" s="1"/>
  <c r="BF20" i="11"/>
  <c r="BQ20" i="11" s="1"/>
  <c r="CI184" i="11"/>
  <c r="CT184" i="11" s="1"/>
  <c r="BE100" i="11"/>
  <c r="BP100" i="11" s="1"/>
  <c r="Z49" i="6"/>
  <c r="AK49" i="6" s="1"/>
  <c r="AP49" i="6"/>
  <c r="BL57" i="6"/>
  <c r="AS57" i="6"/>
  <c r="AA84" i="11"/>
  <c r="AL84" i="11" s="1"/>
  <c r="Z200" i="11"/>
  <c r="AK200" i="11" s="1"/>
  <c r="AA184" i="11"/>
  <c r="AL184" i="11" s="1"/>
  <c r="AT66" i="4"/>
  <c r="AY66" i="4" s="1"/>
  <c r="CO100" i="11"/>
  <c r="CZ100" i="11" s="1"/>
  <c r="BF199" i="6"/>
  <c r="AT199" i="6"/>
  <c r="BH113" i="6"/>
  <c r="AB87" i="11"/>
  <c r="AM87" i="11" s="1"/>
  <c r="BG63" i="11"/>
  <c r="BR63" i="11" s="1"/>
  <c r="Z152" i="5"/>
  <c r="AK152" i="5" s="1"/>
  <c r="AB179" i="11"/>
  <c r="AM179" i="11" s="1"/>
  <c r="CP179" i="11"/>
  <c r="DA179" i="11" s="1"/>
  <c r="DP179" i="11"/>
  <c r="EA179" i="11" s="1"/>
  <c r="DO43" i="11"/>
  <c r="DZ43" i="11" s="1"/>
  <c r="DU179" i="11"/>
  <c r="EF179" i="11" s="1"/>
  <c r="W179" i="11"/>
  <c r="AH179" i="11" s="1"/>
  <c r="Y179" i="11"/>
  <c r="AJ179" i="11" s="1"/>
  <c r="CO121" i="11"/>
  <c r="CZ121" i="11" s="1"/>
  <c r="W49" i="5"/>
  <c r="AH49" i="5" s="1"/>
  <c r="Y46" i="5"/>
  <c r="AJ46" i="5" s="1"/>
  <c r="T46" i="5"/>
  <c r="AE46" i="5" s="1"/>
  <c r="Z44" i="5"/>
  <c r="AK44" i="5" s="1"/>
  <c r="Z98" i="5"/>
  <c r="AK98" i="5" s="1"/>
  <c r="W76" i="5"/>
  <c r="AH76" i="5" s="1"/>
  <c r="V57" i="5"/>
  <c r="AG57" i="5" s="1"/>
  <c r="T57" i="5"/>
  <c r="AE57" i="5" s="1"/>
  <c r="AB57" i="5"/>
  <c r="AM57" i="5" s="1"/>
  <c r="BB57" i="6"/>
  <c r="AW57" i="6"/>
  <c r="BM57" i="6"/>
  <c r="T46" i="6"/>
  <c r="AE46" i="6" s="1"/>
  <c r="W46" i="6"/>
  <c r="AH46" i="6" s="1"/>
  <c r="AU46" i="6"/>
  <c r="BG46" i="6"/>
  <c r="BT46" i="6"/>
  <c r="AW98" i="6"/>
  <c r="AP98" i="6"/>
  <c r="BH98" i="6"/>
  <c r="BO98" i="6"/>
  <c r="BR98" i="6"/>
  <c r="Z44" i="6"/>
  <c r="AK44" i="6" s="1"/>
  <c r="AV44" i="6"/>
  <c r="AP44" i="6"/>
  <c r="BI44" i="6"/>
  <c r="BR44" i="6"/>
  <c r="AU49" i="6"/>
  <c r="V76" i="6"/>
  <c r="AG76" i="6" s="1"/>
  <c r="U76" i="6"/>
  <c r="AF76" i="6" s="1"/>
  <c r="AT76" i="6"/>
  <c r="BA76" i="6"/>
  <c r="BL76" i="6"/>
  <c r="BE210" i="6"/>
  <c r="AP210" i="6"/>
  <c r="V190" i="6"/>
  <c r="AG190" i="6" s="1"/>
  <c r="BH190" i="6"/>
  <c r="BD190" i="6"/>
  <c r="AX190" i="6"/>
  <c r="Y174" i="5"/>
  <c r="AJ174" i="5" s="1"/>
  <c r="BG174" i="6"/>
  <c r="AU174" i="6"/>
  <c r="W174" i="6"/>
  <c r="AH174" i="6" s="1"/>
  <c r="V174" i="6"/>
  <c r="AG174" i="6" s="1"/>
  <c r="AS199" i="6"/>
  <c r="BA132" i="6"/>
  <c r="W43" i="11"/>
  <c r="AH43" i="11" s="1"/>
  <c r="CL43" i="11"/>
  <c r="CW43" i="11" s="1"/>
  <c r="CI43" i="11"/>
  <c r="CT43" i="11" s="1"/>
  <c r="AB43" i="11"/>
  <c r="AM43" i="11" s="1"/>
  <c r="DS43" i="11"/>
  <c r="ED43" i="11" s="1"/>
  <c r="CJ80" i="11"/>
  <c r="CU80" i="11" s="1"/>
  <c r="BF80" i="11"/>
  <c r="BQ80" i="11" s="1"/>
  <c r="CM80" i="11"/>
  <c r="CX80" i="11" s="1"/>
  <c r="BH80" i="11"/>
  <c r="BS80" i="11" s="1"/>
  <c r="AB80" i="5"/>
  <c r="AM80" i="5" s="1"/>
  <c r="T121" i="11"/>
  <c r="AE121" i="11" s="1"/>
  <c r="BE121" i="11"/>
  <c r="BP121" i="11" s="1"/>
  <c r="DW121" i="11"/>
  <c r="EH121" i="11" s="1"/>
  <c r="W98" i="5"/>
  <c r="AH98" i="5" s="1"/>
  <c r="X98" i="5"/>
  <c r="AI98" i="5" s="1"/>
  <c r="Z57" i="5"/>
  <c r="AK57" i="5" s="1"/>
  <c r="AA49" i="5"/>
  <c r="AL49" i="5" s="1"/>
  <c r="X57" i="6"/>
  <c r="AI57" i="6" s="1"/>
  <c r="BC57" i="6"/>
  <c r="BQ57" i="6"/>
  <c r="AB46" i="6"/>
  <c r="AM46" i="6" s="1"/>
  <c r="AA46" i="6"/>
  <c r="AL46" i="6" s="1"/>
  <c r="AR46" i="6"/>
  <c r="BD46" i="6"/>
  <c r="BM46" i="6"/>
  <c r="U98" i="6"/>
  <c r="AF98" i="6" s="1"/>
  <c r="AT98" i="6"/>
  <c r="BA98" i="6"/>
  <c r="BS98" i="6"/>
  <c r="AR44" i="6"/>
  <c r="U44" i="6"/>
  <c r="AF44" i="6" s="1"/>
  <c r="AT44" i="6"/>
  <c r="BB44" i="6"/>
  <c r="BO44" i="6"/>
  <c r="BG49" i="6"/>
  <c r="W76" i="6"/>
  <c r="AH76" i="6" s="1"/>
  <c r="Y76" i="6"/>
  <c r="AJ76" i="6" s="1"/>
  <c r="AX76" i="6"/>
  <c r="BE76" i="6"/>
  <c r="BP76" i="6"/>
  <c r="BG210" i="6"/>
  <c r="Z210" i="6"/>
  <c r="AK210" i="6" s="1"/>
  <c r="BA190" i="6"/>
  <c r="BE190" i="6"/>
  <c r="AS190" i="6"/>
  <c r="AR190" i="6"/>
  <c r="V174" i="5"/>
  <c r="AG174" i="5" s="1"/>
  <c r="AB174" i="5"/>
  <c r="AM174" i="5" s="1"/>
  <c r="BH174" i="6"/>
  <c r="AS174" i="6"/>
  <c r="AA174" i="6"/>
  <c r="AL174" i="6" s="1"/>
  <c r="Z174" i="5"/>
  <c r="AK174" i="5" s="1"/>
  <c r="Y120" i="5"/>
  <c r="AJ120" i="5" s="1"/>
  <c r="AQ199" i="6"/>
  <c r="BO120" i="6"/>
  <c r="BR132" i="6"/>
  <c r="W132" i="5"/>
  <c r="AH132" i="5" s="1"/>
  <c r="T49" i="5"/>
  <c r="AE49" i="5" s="1"/>
  <c r="X49" i="5"/>
  <c r="AI49" i="5" s="1"/>
  <c r="W44" i="5"/>
  <c r="AH44" i="5" s="1"/>
  <c r="U98" i="5"/>
  <c r="AF98" i="5" s="1"/>
  <c r="AB76" i="5"/>
  <c r="AM76" i="5" s="1"/>
  <c r="U57" i="6"/>
  <c r="AF57" i="6" s="1"/>
  <c r="AB57" i="6"/>
  <c r="AM57" i="6" s="1"/>
  <c r="BD57" i="6"/>
  <c r="BN57" i="6"/>
  <c r="U46" i="6"/>
  <c r="AF46" i="6" s="1"/>
  <c r="AW46" i="6"/>
  <c r="AV46" i="6"/>
  <c r="BH46" i="6"/>
  <c r="BQ46" i="6"/>
  <c r="Y98" i="6"/>
  <c r="AJ98" i="6" s="1"/>
  <c r="AX98" i="6"/>
  <c r="BE98" i="6"/>
  <c r="BL98" i="6"/>
  <c r="W44" i="6"/>
  <c r="AH44" i="6" s="1"/>
  <c r="Y44" i="6"/>
  <c r="AJ44" i="6" s="1"/>
  <c r="AX44" i="6"/>
  <c r="BF44" i="6"/>
  <c r="BS44" i="6"/>
  <c r="BL49" i="6"/>
  <c r="V66" i="6"/>
  <c r="AG66" i="6" s="1"/>
  <c r="AA76" i="6"/>
  <c r="AL76" i="6" s="1"/>
  <c r="AR76" i="6"/>
  <c r="BF76" i="6"/>
  <c r="BI76" i="6"/>
  <c r="BT76" i="6"/>
  <c r="AV210" i="6"/>
  <c r="BO210" i="6"/>
  <c r="U210" i="6"/>
  <c r="AF210" i="6" s="1"/>
  <c r="AV174" i="6"/>
  <c r="AA190" i="6"/>
  <c r="AL190" i="6" s="1"/>
  <c r="BC190" i="6"/>
  <c r="BI190" i="6"/>
  <c r="AW190" i="6"/>
  <c r="Z174" i="6"/>
  <c r="AK174" i="6" s="1"/>
  <c r="W174" i="5"/>
  <c r="AH174" i="5" s="1"/>
  <c r="BB174" i="6"/>
  <c r="BD174" i="6"/>
  <c r="AT174" i="6"/>
  <c r="BM120" i="6"/>
  <c r="X193" i="6"/>
  <c r="AI193" i="6" s="1"/>
  <c r="X190" i="5"/>
  <c r="AI190" i="5" s="1"/>
  <c r="AB132" i="6"/>
  <c r="AM132" i="6" s="1"/>
  <c r="BE132" i="6"/>
  <c r="AV46" i="4"/>
  <c r="DV43" i="11"/>
  <c r="EG43" i="11" s="1"/>
  <c r="CM43" i="11"/>
  <c r="CX43" i="11" s="1"/>
  <c r="T43" i="11"/>
  <c r="AE43" i="11" s="1"/>
  <c r="CO43" i="11"/>
  <c r="CZ43" i="11" s="1"/>
  <c r="AU83" i="4"/>
  <c r="BA80" i="11"/>
  <c r="BL80" i="11" s="1"/>
  <c r="CI80" i="11"/>
  <c r="CT80" i="11" s="1"/>
  <c r="Z80" i="11"/>
  <c r="AK80" i="11" s="1"/>
  <c r="DT80" i="11"/>
  <c r="EE80" i="11" s="1"/>
  <c r="BF121" i="11"/>
  <c r="BQ121" i="11" s="1"/>
  <c r="DU121" i="11"/>
  <c r="EF121" i="11" s="1"/>
  <c r="DR121" i="11"/>
  <c r="EC121" i="11" s="1"/>
  <c r="U49" i="5"/>
  <c r="AF49" i="5" s="1"/>
  <c r="AB49" i="5"/>
  <c r="AM49" i="5" s="1"/>
  <c r="V49" i="5"/>
  <c r="AG49" i="5" s="1"/>
  <c r="AB44" i="5"/>
  <c r="AM44" i="5" s="1"/>
  <c r="V76" i="5"/>
  <c r="AG76" i="5" s="1"/>
  <c r="W57" i="5"/>
  <c r="AH57" i="5" s="1"/>
  <c r="AX57" i="6"/>
  <c r="AT57" i="6"/>
  <c r="BH57" i="6"/>
  <c r="BO57" i="6"/>
  <c r="Y46" i="6"/>
  <c r="AJ46" i="6" s="1"/>
  <c r="AP46" i="6"/>
  <c r="BA46" i="6"/>
  <c r="BN46" i="6"/>
  <c r="W46" i="5"/>
  <c r="AH46" i="5" s="1"/>
  <c r="V98" i="6"/>
  <c r="AG98" i="6" s="1"/>
  <c r="AQ98" i="6"/>
  <c r="BI98" i="6"/>
  <c r="BP98" i="6"/>
  <c r="AA44" i="6"/>
  <c r="AL44" i="6" s="1"/>
  <c r="AQ44" i="6"/>
  <c r="BC44" i="6"/>
  <c r="BL44" i="6"/>
  <c r="V44" i="5"/>
  <c r="AG44" i="5" s="1"/>
  <c r="AQ76" i="6"/>
  <c r="AV76" i="6"/>
  <c r="BC76" i="6"/>
  <c r="BM76" i="6"/>
  <c r="T76" i="5"/>
  <c r="AE76" i="5" s="1"/>
  <c r="AT210" i="6"/>
  <c r="BM210" i="6"/>
  <c r="AQ190" i="6"/>
  <c r="BF190" i="6"/>
  <c r="BT190" i="6"/>
  <c r="BG190" i="6"/>
  <c r="BB190" i="6"/>
  <c r="BI174" i="6"/>
  <c r="AQ174" i="6"/>
  <c r="BM174" i="6"/>
  <c r="BA174" i="6"/>
  <c r="AR174" i="6"/>
  <c r="Y190" i="5"/>
  <c r="AJ190" i="5" s="1"/>
  <c r="BP174" i="6"/>
  <c r="AU210" i="6"/>
  <c r="BC120" i="6"/>
  <c r="BL132" i="6"/>
  <c r="AQ132" i="6"/>
  <c r="BP129" i="6"/>
  <c r="AT46" i="4"/>
  <c r="AY46" i="4" s="1"/>
  <c r="X43" i="11"/>
  <c r="AI43" i="11" s="1"/>
  <c r="CP43" i="11"/>
  <c r="DA43" i="11" s="1"/>
  <c r="BB43" i="11"/>
  <c r="BM43" i="11" s="1"/>
  <c r="DU43" i="11"/>
  <c r="EF43" i="11" s="1"/>
  <c r="AV83" i="4"/>
  <c r="CO80" i="11"/>
  <c r="CZ80" i="11" s="1"/>
  <c r="DQ80" i="11"/>
  <c r="EB80" i="11" s="1"/>
  <c r="DP80" i="11"/>
  <c r="EA80" i="11" s="1"/>
  <c r="X80" i="11"/>
  <c r="AI80" i="11" s="1"/>
  <c r="CI121" i="11"/>
  <c r="CT121" i="11" s="1"/>
  <c r="DO121" i="11"/>
  <c r="DZ121" i="11" s="1"/>
  <c r="Y44" i="5"/>
  <c r="AJ44" i="5" s="1"/>
  <c r="AA46" i="5"/>
  <c r="AL46" i="5" s="1"/>
  <c r="X57" i="5"/>
  <c r="AI57" i="5" s="1"/>
  <c r="V57" i="6"/>
  <c r="AG57" i="6" s="1"/>
  <c r="AU57" i="6"/>
  <c r="BA57" i="6"/>
  <c r="BS57" i="6"/>
  <c r="BE46" i="6"/>
  <c r="AT46" i="6"/>
  <c r="BB46" i="6"/>
  <c r="BO46" i="6"/>
  <c r="Z98" i="6"/>
  <c r="AK98" i="6" s="1"/>
  <c r="AU98" i="6"/>
  <c r="BB98" i="6"/>
  <c r="BT98" i="6"/>
  <c r="AU44" i="6"/>
  <c r="BG44" i="6"/>
  <c r="BD44" i="6"/>
  <c r="BP44" i="6"/>
  <c r="T76" i="6"/>
  <c r="AE76" i="6" s="1"/>
  <c r="BB76" i="6"/>
  <c r="BG76" i="6"/>
  <c r="BN76" i="6"/>
  <c r="T210" i="6"/>
  <c r="AE210" i="6" s="1"/>
  <c r="BF210" i="6"/>
  <c r="BP190" i="6"/>
  <c r="U190" i="6"/>
  <c r="AF190" i="6" s="1"/>
  <c r="BR190" i="6"/>
  <c r="BM190" i="6"/>
  <c r="BL190" i="6"/>
  <c r="U174" i="5"/>
  <c r="AF174" i="5" s="1"/>
  <c r="BR174" i="6"/>
  <c r="BO174" i="6"/>
  <c r="BF174" i="6"/>
  <c r="BE174" i="6"/>
  <c r="W190" i="5"/>
  <c r="AH190" i="5" s="1"/>
  <c r="T174" i="5"/>
  <c r="AE174" i="5" s="1"/>
  <c r="X120" i="5"/>
  <c r="AI120" i="5" s="1"/>
  <c r="V199" i="5"/>
  <c r="AG199" i="5" s="1"/>
  <c r="Y210" i="5"/>
  <c r="AJ210" i="5" s="1"/>
  <c r="V137" i="5"/>
  <c r="AG137" i="5" s="1"/>
  <c r="V190" i="5"/>
  <c r="AG190" i="5" s="1"/>
  <c r="BI115" i="6"/>
  <c r="V130" i="11"/>
  <c r="AG130" i="11" s="1"/>
  <c r="AU46" i="4"/>
  <c r="BG43" i="11"/>
  <c r="BR43" i="11" s="1"/>
  <c r="U43" i="11"/>
  <c r="AF43" i="11" s="1"/>
  <c r="CJ43" i="11"/>
  <c r="CU43" i="11" s="1"/>
  <c r="V43" i="11"/>
  <c r="AG43" i="11" s="1"/>
  <c r="U80" i="11"/>
  <c r="AF80" i="11" s="1"/>
  <c r="BB80" i="11"/>
  <c r="BM80" i="11" s="1"/>
  <c r="CL80" i="11"/>
  <c r="CW80" i="11" s="1"/>
  <c r="DO80" i="11"/>
  <c r="DZ80" i="11" s="1"/>
  <c r="BC80" i="11"/>
  <c r="BN80" i="11" s="1"/>
  <c r="CJ121" i="11"/>
  <c r="CU121" i="11" s="1"/>
  <c r="BI121" i="11"/>
  <c r="BT121" i="11" s="1"/>
  <c r="AB46" i="5"/>
  <c r="AM46" i="5" s="1"/>
  <c r="U46" i="5"/>
  <c r="AF46" i="5" s="1"/>
  <c r="V98" i="5"/>
  <c r="AG98" i="5" s="1"/>
  <c r="Z76" i="5"/>
  <c r="AK76" i="5" s="1"/>
  <c r="T98" i="5"/>
  <c r="AE98" i="5" s="1"/>
  <c r="X76" i="5"/>
  <c r="AI76" i="5" s="1"/>
  <c r="V46" i="5"/>
  <c r="AG46" i="5" s="1"/>
  <c r="Z57" i="6"/>
  <c r="AK57" i="6" s="1"/>
  <c r="BF57" i="6"/>
  <c r="BI57" i="6"/>
  <c r="V46" i="6"/>
  <c r="AG46" i="6" s="1"/>
  <c r="AX46" i="6"/>
  <c r="BF46" i="6"/>
  <c r="BS46" i="6"/>
  <c r="T98" i="6"/>
  <c r="AE98" i="6" s="1"/>
  <c r="W98" i="6"/>
  <c r="AH98" i="6" s="1"/>
  <c r="AR98" i="6"/>
  <c r="BF98" i="6"/>
  <c r="BM98" i="6"/>
  <c r="T44" i="6"/>
  <c r="AE44" i="6" s="1"/>
  <c r="BT44" i="6"/>
  <c r="BH44" i="6"/>
  <c r="BM44" i="6"/>
  <c r="X76" i="6"/>
  <c r="AI76" i="6" s="1"/>
  <c r="AS76" i="6"/>
  <c r="BD76" i="6"/>
  <c r="BR76" i="6"/>
  <c r="Y210" i="6"/>
  <c r="AJ210" i="6" s="1"/>
  <c r="BA210" i="6"/>
  <c r="Z190" i="5"/>
  <c r="AK190" i="5" s="1"/>
  <c r="T190" i="6"/>
  <c r="AE190" i="6" s="1"/>
  <c r="Z190" i="6"/>
  <c r="AK190" i="6" s="1"/>
  <c r="Y190" i="6"/>
  <c r="AJ190" i="6" s="1"/>
  <c r="BO190" i="6"/>
  <c r="BQ190" i="6"/>
  <c r="AA174" i="5"/>
  <c r="AL174" i="5" s="1"/>
  <c r="AW174" i="6"/>
  <c r="BT174" i="6"/>
  <c r="BQ174" i="6"/>
  <c r="BC174" i="6"/>
  <c r="T210" i="5"/>
  <c r="AE210" i="5" s="1"/>
  <c r="BN210" i="6"/>
  <c r="AB199" i="5"/>
  <c r="AM199" i="5" s="1"/>
  <c r="BL137" i="6"/>
  <c r="BI141" i="6"/>
  <c r="Z46" i="5"/>
  <c r="AK46" i="5" s="1"/>
  <c r="X44" i="5"/>
  <c r="AI44" i="5" s="1"/>
  <c r="Y49" i="5"/>
  <c r="AJ49" i="5" s="1"/>
  <c r="U44" i="5"/>
  <c r="AF44" i="5" s="1"/>
  <c r="AB98" i="5"/>
  <c r="AM98" i="5" s="1"/>
  <c r="AA98" i="5"/>
  <c r="AL98" i="5" s="1"/>
  <c r="AA76" i="5"/>
  <c r="AL76" i="5" s="1"/>
  <c r="Y76" i="5"/>
  <c r="AJ76" i="5" s="1"/>
  <c r="Y57" i="5"/>
  <c r="AJ57" i="5" s="1"/>
  <c r="AA57" i="6"/>
  <c r="AL57" i="6" s="1"/>
  <c r="AR57" i="6"/>
  <c r="Z46" i="6"/>
  <c r="AK46" i="6" s="1"/>
  <c r="BI46" i="6"/>
  <c r="BR46" i="6"/>
  <c r="X98" i="6"/>
  <c r="AI98" i="6" s="1"/>
  <c r="AA98" i="6"/>
  <c r="AL98" i="6" s="1"/>
  <c r="AV98" i="6"/>
  <c r="BC98" i="6"/>
  <c r="X44" i="6"/>
  <c r="AI44" i="6" s="1"/>
  <c r="AS44" i="6"/>
  <c r="BA44" i="6"/>
  <c r="AB76" i="6"/>
  <c r="AM76" i="6" s="1"/>
  <c r="AW76" i="6"/>
  <c r="BH76" i="6"/>
  <c r="BQ210" i="6"/>
  <c r="BC210" i="6"/>
  <c r="AA190" i="5"/>
  <c r="AL190" i="5" s="1"/>
  <c r="AV190" i="6"/>
  <c r="AP190" i="6"/>
  <c r="AB190" i="6"/>
  <c r="AM190" i="6" s="1"/>
  <c r="X190" i="6"/>
  <c r="AI190" i="6" s="1"/>
  <c r="BS190" i="6"/>
  <c r="X174" i="6"/>
  <c r="AI174" i="6" s="1"/>
  <c r="T174" i="6"/>
  <c r="AE174" i="6" s="1"/>
  <c r="BS174" i="6"/>
  <c r="AB161" i="6"/>
  <c r="AM161" i="6" s="1"/>
  <c r="Z193" i="5"/>
  <c r="AK193" i="5" s="1"/>
  <c r="AA193" i="5"/>
  <c r="AL193" i="5" s="1"/>
  <c r="CO141" i="11"/>
  <c r="CZ141" i="11" s="1"/>
  <c r="BE43" i="11"/>
  <c r="BP43" i="11" s="1"/>
  <c r="Y43" i="11"/>
  <c r="AJ43" i="11" s="1"/>
  <c r="CK43" i="11"/>
  <c r="CV43" i="11" s="1"/>
  <c r="CH43" i="11"/>
  <c r="CS43" i="11" s="1"/>
  <c r="W80" i="11"/>
  <c r="AH80" i="11" s="1"/>
  <c r="DR80" i="11"/>
  <c r="EC80" i="11" s="1"/>
  <c r="V80" i="11"/>
  <c r="AG80" i="11" s="1"/>
  <c r="BI80" i="11"/>
  <c r="BT80" i="11" s="1"/>
  <c r="AT124" i="4"/>
  <c r="AY124" i="4" s="1"/>
  <c r="CL121" i="11"/>
  <c r="CW121" i="11" s="1"/>
  <c r="DV121" i="11"/>
  <c r="EG121" i="11" s="1"/>
  <c r="DU238" i="11"/>
  <c r="EF238" i="11" s="1"/>
  <c r="CN238" i="11"/>
  <c r="CY238" i="11" s="1"/>
  <c r="BF238" i="11"/>
  <c r="BQ238" i="11" s="1"/>
  <c r="X238" i="11"/>
  <c r="AI238" i="11" s="1"/>
  <c r="DT238" i="11"/>
  <c r="EE238" i="11" s="1"/>
  <c r="CM238" i="11"/>
  <c r="CX238" i="11" s="1"/>
  <c r="BE238" i="11"/>
  <c r="BP238" i="11" s="1"/>
  <c r="W238" i="11"/>
  <c r="AH238" i="11" s="1"/>
  <c r="DQ238" i="11"/>
  <c r="EB238" i="11" s="1"/>
  <c r="CJ238" i="11"/>
  <c r="CU238" i="11" s="1"/>
  <c r="BB238" i="11"/>
  <c r="BM238" i="11" s="1"/>
  <c r="AB238" i="11"/>
  <c r="AM238" i="11" s="1"/>
  <c r="T238" i="11"/>
  <c r="AE238" i="11" s="1"/>
  <c r="DP238" i="11"/>
  <c r="EA238" i="11" s="1"/>
  <c r="CI238" i="11"/>
  <c r="CT238" i="11" s="1"/>
  <c r="BI238" i="11"/>
  <c r="BT238" i="11" s="1"/>
  <c r="BA238" i="11"/>
  <c r="BL238" i="11" s="1"/>
  <c r="AA238" i="11"/>
  <c r="AL238" i="11" s="1"/>
  <c r="BC238" i="11"/>
  <c r="BN238" i="11" s="1"/>
  <c r="U238" i="11"/>
  <c r="AF238" i="11" s="1"/>
  <c r="DW238" i="11"/>
  <c r="EH238" i="11" s="1"/>
  <c r="DV238" i="11"/>
  <c r="EG238" i="11" s="1"/>
  <c r="DS238" i="11"/>
  <c r="ED238" i="11" s="1"/>
  <c r="CP238" i="11"/>
  <c r="DA238" i="11" s="1"/>
  <c r="DR238" i="11"/>
  <c r="EC238" i="11" s="1"/>
  <c r="CO238" i="11"/>
  <c r="CZ238" i="11" s="1"/>
  <c r="DO238" i="11"/>
  <c r="DZ238" i="11" s="1"/>
  <c r="CL238" i="11"/>
  <c r="CW238" i="11" s="1"/>
  <c r="BH238" i="11"/>
  <c r="BS238" i="11" s="1"/>
  <c r="Z238" i="11"/>
  <c r="AK238" i="11" s="1"/>
  <c r="CK238" i="11"/>
  <c r="CV238" i="11" s="1"/>
  <c r="BG238" i="11"/>
  <c r="BR238" i="11" s="1"/>
  <c r="Y238" i="11"/>
  <c r="AJ238" i="11" s="1"/>
  <c r="V238" i="11"/>
  <c r="AG238" i="11" s="1"/>
  <c r="CH238" i="11"/>
  <c r="CS238" i="11" s="1"/>
  <c r="BD238" i="11"/>
  <c r="BO238" i="11" s="1"/>
  <c r="DR255" i="11"/>
  <c r="EC255" i="11" s="1"/>
  <c r="CK255" i="11"/>
  <c r="CV255" i="11" s="1"/>
  <c r="BF255" i="11"/>
  <c r="BQ255" i="11" s="1"/>
  <c r="X255" i="11"/>
  <c r="AI255" i="11" s="1"/>
  <c r="DW255" i="11"/>
  <c r="EH255" i="11" s="1"/>
  <c r="DO255" i="11"/>
  <c r="DZ255" i="11" s="1"/>
  <c r="CP255" i="11"/>
  <c r="DA255" i="11" s="1"/>
  <c r="DV255" i="11"/>
  <c r="EG255" i="11" s="1"/>
  <c r="CO255" i="11"/>
  <c r="CZ255" i="11" s="1"/>
  <c r="BB255" i="11"/>
  <c r="BM255" i="11" s="1"/>
  <c r="AB255" i="11"/>
  <c r="AM255" i="11" s="1"/>
  <c r="T255" i="11"/>
  <c r="AE255" i="11" s="1"/>
  <c r="DT255" i="11"/>
  <c r="EE255" i="11" s="1"/>
  <c r="BI255" i="11"/>
  <c r="BT255" i="11" s="1"/>
  <c r="V255" i="11"/>
  <c r="AG255" i="11" s="1"/>
  <c r="DS255" i="11"/>
  <c r="ED255" i="11" s="1"/>
  <c r="BH255" i="11"/>
  <c r="BS255" i="11" s="1"/>
  <c r="U255" i="11"/>
  <c r="AF255" i="11" s="1"/>
  <c r="DQ255" i="11"/>
  <c r="EB255" i="11" s="1"/>
  <c r="CN255" i="11"/>
  <c r="CY255" i="11" s="1"/>
  <c r="BG255" i="11"/>
  <c r="BR255" i="11" s="1"/>
  <c r="DP255" i="11"/>
  <c r="EA255" i="11" s="1"/>
  <c r="CM255" i="11"/>
  <c r="CX255" i="11" s="1"/>
  <c r="BE255" i="11"/>
  <c r="BP255" i="11" s="1"/>
  <c r="CL255" i="11"/>
  <c r="CW255" i="11" s="1"/>
  <c r="BD255" i="11"/>
  <c r="BO255" i="11" s="1"/>
  <c r="AA255" i="11"/>
  <c r="AL255" i="11" s="1"/>
  <c r="CJ255" i="11"/>
  <c r="CU255" i="11" s="1"/>
  <c r="BC255" i="11"/>
  <c r="BN255" i="11" s="1"/>
  <c r="Z255" i="11"/>
  <c r="AK255" i="11" s="1"/>
  <c r="CI255" i="11"/>
  <c r="CT255" i="11" s="1"/>
  <c r="BA255" i="11"/>
  <c r="BL255" i="11" s="1"/>
  <c r="Y255" i="11"/>
  <c r="AJ255" i="11" s="1"/>
  <c r="W255" i="11"/>
  <c r="AH255" i="11" s="1"/>
  <c r="CH255" i="11"/>
  <c r="CS255" i="11" s="1"/>
  <c r="DU255" i="11"/>
  <c r="EF255" i="11" s="1"/>
  <c r="DU280" i="11"/>
  <c r="EF280" i="11" s="1"/>
  <c r="CM280" i="11"/>
  <c r="CX280" i="11" s="1"/>
  <c r="BE280" i="11"/>
  <c r="BP280" i="11" s="1"/>
  <c r="Y280" i="11"/>
  <c r="AJ280" i="11" s="1"/>
  <c r="DS280" i="11"/>
  <c r="ED280" i="11" s="1"/>
  <c r="CK280" i="11"/>
  <c r="CV280" i="11" s="1"/>
  <c r="BC280" i="11"/>
  <c r="BN280" i="11" s="1"/>
  <c r="W280" i="11"/>
  <c r="AH280" i="11" s="1"/>
  <c r="DR280" i="11"/>
  <c r="EC280" i="11" s="1"/>
  <c r="CJ280" i="11"/>
  <c r="CU280" i="11" s="1"/>
  <c r="BB280" i="11"/>
  <c r="BM280" i="11" s="1"/>
  <c r="V280" i="11"/>
  <c r="AG280" i="11" s="1"/>
  <c r="BD280" i="11"/>
  <c r="BO280" i="11" s="1"/>
  <c r="AA280" i="11"/>
  <c r="AL280" i="11" s="1"/>
  <c r="DW280" i="11"/>
  <c r="EH280" i="11" s="1"/>
  <c r="BA280" i="11"/>
  <c r="BL280" i="11" s="1"/>
  <c r="Z280" i="11"/>
  <c r="AK280" i="11" s="1"/>
  <c r="DT280" i="11"/>
  <c r="EE280" i="11" s="1"/>
  <c r="CO280" i="11"/>
  <c r="CZ280" i="11" s="1"/>
  <c r="U280" i="11"/>
  <c r="AF280" i="11" s="1"/>
  <c r="CN280" i="11"/>
  <c r="CY280" i="11" s="1"/>
  <c r="BH280" i="11"/>
  <c r="BS280" i="11" s="1"/>
  <c r="X280" i="11"/>
  <c r="AI280" i="11" s="1"/>
  <c r="DQ280" i="11"/>
  <c r="EB280" i="11" s="1"/>
  <c r="CI280" i="11"/>
  <c r="CT280" i="11" s="1"/>
  <c r="BF280" i="11"/>
  <c r="BQ280" i="11" s="1"/>
  <c r="DO280" i="11"/>
  <c r="DZ280" i="11" s="1"/>
  <c r="CP280" i="11"/>
  <c r="DA280" i="11" s="1"/>
  <c r="BI280" i="11"/>
  <c r="BT280" i="11" s="1"/>
  <c r="AB280" i="11"/>
  <c r="AM280" i="11" s="1"/>
  <c r="DV280" i="11"/>
  <c r="EG280" i="11" s="1"/>
  <c r="BG280" i="11"/>
  <c r="BR280" i="11" s="1"/>
  <c r="DP280" i="11"/>
  <c r="EA280" i="11" s="1"/>
  <c r="T280" i="11"/>
  <c r="AE280" i="11" s="1"/>
  <c r="CL280" i="11"/>
  <c r="CW280" i="11" s="1"/>
  <c r="CH280" i="11"/>
  <c r="CS280" i="11" s="1"/>
  <c r="AB24" i="5"/>
  <c r="AM24" i="5" s="1"/>
  <c r="Z103" i="5"/>
  <c r="AK103" i="5" s="1"/>
  <c r="U103" i="5"/>
  <c r="AF103" i="5" s="1"/>
  <c r="Y82" i="5"/>
  <c r="AJ82" i="5" s="1"/>
  <c r="AB82" i="5"/>
  <c r="AM82" i="5" s="1"/>
  <c r="V28" i="5"/>
  <c r="AG28" i="5" s="1"/>
  <c r="W24" i="6"/>
  <c r="AH24" i="6" s="1"/>
  <c r="BO24" i="6"/>
  <c r="U82" i="6"/>
  <c r="AF82" i="6" s="1"/>
  <c r="AP82" i="6"/>
  <c r="BH82" i="6"/>
  <c r="BO82" i="6"/>
  <c r="BR82" i="6"/>
  <c r="Y103" i="6"/>
  <c r="AJ103" i="6" s="1"/>
  <c r="AT103" i="6"/>
  <c r="BN103" i="6"/>
  <c r="BS103" i="6"/>
  <c r="AU28" i="6"/>
  <c r="Y28" i="6"/>
  <c r="AJ28" i="6" s="1"/>
  <c r="BD28" i="6"/>
  <c r="BL28" i="6"/>
  <c r="AP109" i="6"/>
  <c r="T90" i="6"/>
  <c r="AE90" i="6" s="1"/>
  <c r="AA90" i="6"/>
  <c r="AL90" i="6" s="1"/>
  <c r="AV90" i="6"/>
  <c r="BC90" i="6"/>
  <c r="BN90" i="6"/>
  <c r="BE91" i="6"/>
  <c r="X105" i="6"/>
  <c r="AI105" i="6" s="1"/>
  <c r="Z113" i="6"/>
  <c r="AK113" i="6" s="1"/>
  <c r="AB113" i="6"/>
  <c r="AM113" i="6" s="1"/>
  <c r="BI113" i="6"/>
  <c r="BT113" i="6"/>
  <c r="BS113" i="6"/>
  <c r="AS191" i="6"/>
  <c r="BR191" i="6"/>
  <c r="AB191" i="6"/>
  <c r="AM191" i="6" s="1"/>
  <c r="BP191" i="6"/>
  <c r="BA191" i="6"/>
  <c r="AT191" i="6"/>
  <c r="AV149" i="6"/>
  <c r="T149" i="6"/>
  <c r="AE149" i="6" s="1"/>
  <c r="W149" i="6"/>
  <c r="AH149" i="6" s="1"/>
  <c r="Z149" i="5"/>
  <c r="AK149" i="5" s="1"/>
  <c r="AA149" i="6"/>
  <c r="AL149" i="6" s="1"/>
  <c r="Y155" i="5"/>
  <c r="AJ155" i="5" s="1"/>
  <c r="Z155" i="5"/>
  <c r="AK155" i="5" s="1"/>
  <c r="X191" i="6"/>
  <c r="AI191" i="6" s="1"/>
  <c r="Z161" i="6"/>
  <c r="AK161" i="6" s="1"/>
  <c r="AB155" i="6"/>
  <c r="AM155" i="6" s="1"/>
  <c r="BE155" i="6"/>
  <c r="AQ155" i="6"/>
  <c r="AP155" i="6"/>
  <c r="BH137" i="6"/>
  <c r="V141" i="5"/>
  <c r="AG141" i="5" s="1"/>
  <c r="AW137" i="6"/>
  <c r="Y141" i="6"/>
  <c r="AJ141" i="6" s="1"/>
  <c r="U141" i="5"/>
  <c r="AF141" i="5" s="1"/>
  <c r="AT17" i="6"/>
  <c r="BA17" i="6"/>
  <c r="AW17" i="6"/>
  <c r="V17" i="6"/>
  <c r="AG17" i="6" s="1"/>
  <c r="W115" i="6"/>
  <c r="AH115" i="6" s="1"/>
  <c r="BG17" i="6"/>
  <c r="U130" i="6"/>
  <c r="AF130" i="6" s="1"/>
  <c r="Y17" i="5"/>
  <c r="AJ17" i="5" s="1"/>
  <c r="AA17" i="5"/>
  <c r="AL17" i="5" s="1"/>
  <c r="Z137" i="6"/>
  <c r="AK137" i="6" s="1"/>
  <c r="CK130" i="11"/>
  <c r="CV130" i="11" s="1"/>
  <c r="DS246" i="11"/>
  <c r="ED246" i="11" s="1"/>
  <c r="CM246" i="11"/>
  <c r="CX246" i="11" s="1"/>
  <c r="BE246" i="11"/>
  <c r="BP246" i="11" s="1"/>
  <c r="W246" i="11"/>
  <c r="AH246" i="11" s="1"/>
  <c r="DR246" i="11"/>
  <c r="EC246" i="11" s="1"/>
  <c r="CL246" i="11"/>
  <c r="CW246" i="11" s="1"/>
  <c r="BD246" i="11"/>
  <c r="BO246" i="11" s="1"/>
  <c r="V246" i="11"/>
  <c r="AG246" i="11" s="1"/>
  <c r="DQ246" i="11"/>
  <c r="EB246" i="11" s="1"/>
  <c r="CK246" i="11"/>
  <c r="CV246" i="11" s="1"/>
  <c r="BC246" i="11"/>
  <c r="BN246" i="11" s="1"/>
  <c r="U246" i="11"/>
  <c r="AF246" i="11" s="1"/>
  <c r="DP246" i="11"/>
  <c r="EA246" i="11" s="1"/>
  <c r="CJ246" i="11"/>
  <c r="CU246" i="11" s="1"/>
  <c r="BB246" i="11"/>
  <c r="BM246" i="11" s="1"/>
  <c r="AB246" i="11"/>
  <c r="AM246" i="11" s="1"/>
  <c r="T246" i="11"/>
  <c r="AE246" i="11" s="1"/>
  <c r="DW246" i="11"/>
  <c r="EH246" i="11" s="1"/>
  <c r="DO246" i="11"/>
  <c r="DZ246" i="11" s="1"/>
  <c r="CI246" i="11"/>
  <c r="CT246" i="11" s="1"/>
  <c r="BI246" i="11"/>
  <c r="BT246" i="11" s="1"/>
  <c r="BA246" i="11"/>
  <c r="BL246" i="11" s="1"/>
  <c r="AA246" i="11"/>
  <c r="AL246" i="11" s="1"/>
  <c r="DV246" i="11"/>
  <c r="EG246" i="11" s="1"/>
  <c r="CP246" i="11"/>
  <c r="DA246" i="11" s="1"/>
  <c r="CH246" i="11"/>
  <c r="CS246" i="11" s="1"/>
  <c r="BH246" i="11"/>
  <c r="BS246" i="11" s="1"/>
  <c r="Z246" i="11"/>
  <c r="AK246" i="11" s="1"/>
  <c r="DU246" i="11"/>
  <c r="EF246" i="11" s="1"/>
  <c r="CO246" i="11"/>
  <c r="CZ246" i="11" s="1"/>
  <c r="BG246" i="11"/>
  <c r="BR246" i="11" s="1"/>
  <c r="Y246" i="11"/>
  <c r="AJ246" i="11" s="1"/>
  <c r="DT246" i="11"/>
  <c r="EE246" i="11" s="1"/>
  <c r="BF246" i="11"/>
  <c r="BQ246" i="11" s="1"/>
  <c r="X246" i="11"/>
  <c r="AI246" i="11" s="1"/>
  <c r="CN246" i="11"/>
  <c r="CY246" i="11" s="1"/>
  <c r="DR262" i="11"/>
  <c r="EC262" i="11" s="1"/>
  <c r="CL262" i="11"/>
  <c r="CW262" i="11" s="1"/>
  <c r="BE262" i="11"/>
  <c r="BP262" i="11" s="1"/>
  <c r="Z262" i="11"/>
  <c r="AK262" i="11" s="1"/>
  <c r="DQ262" i="11"/>
  <c r="EB262" i="11" s="1"/>
  <c r="CK262" i="11"/>
  <c r="CV262" i="11" s="1"/>
  <c r="BD262" i="11"/>
  <c r="BO262" i="11" s="1"/>
  <c r="Y262" i="11"/>
  <c r="AJ262" i="11" s="1"/>
  <c r="DP262" i="11"/>
  <c r="EA262" i="11" s="1"/>
  <c r="CJ262" i="11"/>
  <c r="CU262" i="11" s="1"/>
  <c r="BC262" i="11"/>
  <c r="BN262" i="11" s="1"/>
  <c r="X262" i="11"/>
  <c r="AI262" i="11" s="1"/>
  <c r="DW262" i="11"/>
  <c r="EH262" i="11" s="1"/>
  <c r="DO262" i="11"/>
  <c r="DZ262" i="11" s="1"/>
  <c r="CI262" i="11"/>
  <c r="CT262" i="11" s="1"/>
  <c r="BB262" i="11"/>
  <c r="BM262" i="11" s="1"/>
  <c r="W262" i="11"/>
  <c r="AH262" i="11" s="1"/>
  <c r="DV262" i="11"/>
  <c r="EG262" i="11" s="1"/>
  <c r="CP262" i="11"/>
  <c r="DA262" i="11" s="1"/>
  <c r="CH262" i="11"/>
  <c r="CS262" i="11" s="1"/>
  <c r="BI262" i="11"/>
  <c r="BT262" i="11" s="1"/>
  <c r="BA262" i="11"/>
  <c r="BL262" i="11" s="1"/>
  <c r="V262" i="11"/>
  <c r="AG262" i="11" s="1"/>
  <c r="DU262" i="11"/>
  <c r="EF262" i="11" s="1"/>
  <c r="CO262" i="11"/>
  <c r="CZ262" i="11" s="1"/>
  <c r="BH262" i="11"/>
  <c r="BS262" i="11" s="1"/>
  <c r="U262" i="11"/>
  <c r="AF262" i="11" s="1"/>
  <c r="DS262" i="11"/>
  <c r="ED262" i="11" s="1"/>
  <c r="CM262" i="11"/>
  <c r="CX262" i="11" s="1"/>
  <c r="BF262" i="11"/>
  <c r="BQ262" i="11" s="1"/>
  <c r="AA262" i="11"/>
  <c r="AL262" i="11" s="1"/>
  <c r="CN262" i="11"/>
  <c r="CY262" i="11" s="1"/>
  <c r="AB262" i="11"/>
  <c r="AM262" i="11" s="1"/>
  <c r="T262" i="11"/>
  <c r="AE262" i="11" s="1"/>
  <c r="DT262" i="11"/>
  <c r="EE262" i="11" s="1"/>
  <c r="BG262" i="11"/>
  <c r="BR262" i="11" s="1"/>
  <c r="DU261" i="11"/>
  <c r="EF261" i="11" s="1"/>
  <c r="CO261" i="11"/>
  <c r="CZ261" i="11" s="1"/>
  <c r="BI261" i="11"/>
  <c r="BT261" i="11" s="1"/>
  <c r="BA261" i="11"/>
  <c r="BL261" i="11" s="1"/>
  <c r="AB261" i="11"/>
  <c r="AM261" i="11" s="1"/>
  <c r="T261" i="11"/>
  <c r="AE261" i="11" s="1"/>
  <c r="DT261" i="11"/>
  <c r="EE261" i="11" s="1"/>
  <c r="CN261" i="11"/>
  <c r="CY261" i="11" s="1"/>
  <c r="BH261" i="11"/>
  <c r="BS261" i="11" s="1"/>
  <c r="AA261" i="11"/>
  <c r="AL261" i="11" s="1"/>
  <c r="DS261" i="11"/>
  <c r="ED261" i="11" s="1"/>
  <c r="CM261" i="11"/>
  <c r="CX261" i="11" s="1"/>
  <c r="BG261" i="11"/>
  <c r="BR261" i="11" s="1"/>
  <c r="Z261" i="11"/>
  <c r="AK261" i="11" s="1"/>
  <c r="DR261" i="11"/>
  <c r="EC261" i="11" s="1"/>
  <c r="CL261" i="11"/>
  <c r="CW261" i="11" s="1"/>
  <c r="BF261" i="11"/>
  <c r="BQ261" i="11" s="1"/>
  <c r="Y261" i="11"/>
  <c r="AJ261" i="11" s="1"/>
  <c r="DQ261" i="11"/>
  <c r="EB261" i="11" s="1"/>
  <c r="CK261" i="11"/>
  <c r="CV261" i="11" s="1"/>
  <c r="BE261" i="11"/>
  <c r="BP261" i="11" s="1"/>
  <c r="X261" i="11"/>
  <c r="AI261" i="11" s="1"/>
  <c r="DP261" i="11"/>
  <c r="EA261" i="11" s="1"/>
  <c r="CJ261" i="11"/>
  <c r="CU261" i="11" s="1"/>
  <c r="BD261" i="11"/>
  <c r="BO261" i="11" s="1"/>
  <c r="W261" i="11"/>
  <c r="AH261" i="11" s="1"/>
  <c r="DV261" i="11"/>
  <c r="EG261" i="11" s="1"/>
  <c r="CP261" i="11"/>
  <c r="DA261" i="11" s="1"/>
  <c r="CH261" i="11"/>
  <c r="CS261" i="11" s="1"/>
  <c r="CI261" i="11"/>
  <c r="CT261" i="11" s="1"/>
  <c r="V261" i="11"/>
  <c r="AG261" i="11" s="1"/>
  <c r="U261" i="11"/>
  <c r="AF261" i="11" s="1"/>
  <c r="DW261" i="11"/>
  <c r="EH261" i="11" s="1"/>
  <c r="BC261" i="11"/>
  <c r="BN261" i="11" s="1"/>
  <c r="DO261" i="11"/>
  <c r="DZ261" i="11" s="1"/>
  <c r="BB261" i="11"/>
  <c r="BM261" i="11" s="1"/>
  <c r="DV295" i="11"/>
  <c r="EG295" i="11" s="1"/>
  <c r="CM295" i="11"/>
  <c r="CX295" i="11" s="1"/>
  <c r="BG295" i="11"/>
  <c r="BR295" i="11" s="1"/>
  <c r="Z295" i="11"/>
  <c r="AK295" i="11" s="1"/>
  <c r="DU295" i="11"/>
  <c r="EF295" i="11" s="1"/>
  <c r="CL295" i="11"/>
  <c r="CW295" i="11" s="1"/>
  <c r="BF295" i="11"/>
  <c r="BQ295" i="11" s="1"/>
  <c r="Y295" i="11"/>
  <c r="AJ295" i="11" s="1"/>
  <c r="DT295" i="11"/>
  <c r="EE295" i="11" s="1"/>
  <c r="CK295" i="11"/>
  <c r="CV295" i="11" s="1"/>
  <c r="BE295" i="11"/>
  <c r="BP295" i="11" s="1"/>
  <c r="X295" i="11"/>
  <c r="AI295" i="11" s="1"/>
  <c r="DR295" i="11"/>
  <c r="EC295" i="11" s="1"/>
  <c r="CI295" i="11"/>
  <c r="CT295" i="11" s="1"/>
  <c r="BC295" i="11"/>
  <c r="BN295" i="11" s="1"/>
  <c r="V295" i="11"/>
  <c r="AG295" i="11" s="1"/>
  <c r="DQ295" i="11"/>
  <c r="EB295" i="11" s="1"/>
  <c r="CP295" i="11"/>
  <c r="DA295" i="11" s="1"/>
  <c r="CH295" i="11"/>
  <c r="CS295" i="11" s="1"/>
  <c r="BB295" i="11"/>
  <c r="BM295" i="11" s="1"/>
  <c r="U295" i="11"/>
  <c r="AF295" i="11" s="1"/>
  <c r="AB295" i="11"/>
  <c r="AM295" i="11" s="1"/>
  <c r="BI295" i="11"/>
  <c r="BT295" i="11" s="1"/>
  <c r="AA295" i="11"/>
  <c r="AL295" i="11" s="1"/>
  <c r="CO295" i="11"/>
  <c r="CZ295" i="11" s="1"/>
  <c r="BH295" i="11"/>
  <c r="BS295" i="11" s="1"/>
  <c r="W295" i="11"/>
  <c r="AH295" i="11" s="1"/>
  <c r="DS295" i="11"/>
  <c r="ED295" i="11" s="1"/>
  <c r="CJ295" i="11"/>
  <c r="CU295" i="11" s="1"/>
  <c r="BA295" i="11"/>
  <c r="BL295" i="11" s="1"/>
  <c r="DP295" i="11"/>
  <c r="EA295" i="11" s="1"/>
  <c r="DW295" i="11"/>
  <c r="EH295" i="11" s="1"/>
  <c r="DO295" i="11"/>
  <c r="DZ295" i="11" s="1"/>
  <c r="BD295" i="11"/>
  <c r="BO295" i="11" s="1"/>
  <c r="CN295" i="11"/>
  <c r="CY295" i="11" s="1"/>
  <c r="T295" i="11"/>
  <c r="AE295" i="11" s="1"/>
  <c r="DU251" i="11"/>
  <c r="EF251" i="11" s="1"/>
  <c r="CM251" i="11"/>
  <c r="CX251" i="11" s="1"/>
  <c r="BE251" i="11"/>
  <c r="BP251" i="11" s="1"/>
  <c r="W251" i="11"/>
  <c r="AH251" i="11" s="1"/>
  <c r="DQ251" i="11"/>
  <c r="EB251" i="11" s="1"/>
  <c r="CI251" i="11"/>
  <c r="CT251" i="11" s="1"/>
  <c r="BI251" i="11"/>
  <c r="BT251" i="11" s="1"/>
  <c r="BA251" i="11"/>
  <c r="BL251" i="11" s="1"/>
  <c r="AA251" i="11"/>
  <c r="AL251" i="11" s="1"/>
  <c r="DO251" i="11"/>
  <c r="DZ251" i="11" s="1"/>
  <c r="CN251" i="11"/>
  <c r="CY251" i="11" s="1"/>
  <c r="X251" i="11"/>
  <c r="AI251" i="11" s="1"/>
  <c r="CL251" i="11"/>
  <c r="CW251" i="11" s="1"/>
  <c r="V251" i="11"/>
  <c r="AG251" i="11" s="1"/>
  <c r="DW251" i="11"/>
  <c r="EH251" i="11" s="1"/>
  <c r="CK251" i="11"/>
  <c r="CV251" i="11" s="1"/>
  <c r="BH251" i="11"/>
  <c r="BS251" i="11" s="1"/>
  <c r="U251" i="11"/>
  <c r="AF251" i="11" s="1"/>
  <c r="DV251" i="11"/>
  <c r="EG251" i="11" s="1"/>
  <c r="CJ251" i="11"/>
  <c r="CU251" i="11" s="1"/>
  <c r="BG251" i="11"/>
  <c r="BR251" i="11" s="1"/>
  <c r="T251" i="11"/>
  <c r="AE251" i="11" s="1"/>
  <c r="DT251" i="11"/>
  <c r="EE251" i="11" s="1"/>
  <c r="CH251" i="11"/>
  <c r="CS251" i="11" s="1"/>
  <c r="BF251" i="11"/>
  <c r="BQ251" i="11" s="1"/>
  <c r="DS251" i="11"/>
  <c r="ED251" i="11" s="1"/>
  <c r="BD251" i="11"/>
  <c r="BO251" i="11" s="1"/>
  <c r="AB251" i="11"/>
  <c r="AM251" i="11" s="1"/>
  <c r="DR251" i="11"/>
  <c r="EC251" i="11" s="1"/>
  <c r="CP251" i="11"/>
  <c r="DA251" i="11" s="1"/>
  <c r="BC251" i="11"/>
  <c r="BN251" i="11" s="1"/>
  <c r="Z251" i="11"/>
  <c r="AK251" i="11" s="1"/>
  <c r="BB251" i="11"/>
  <c r="BM251" i="11" s="1"/>
  <c r="DP251" i="11"/>
  <c r="EA251" i="11" s="1"/>
  <c r="Y251" i="11"/>
  <c r="AJ251" i="11" s="1"/>
  <c r="CO251" i="11"/>
  <c r="CZ251" i="11" s="1"/>
  <c r="DV234" i="11"/>
  <c r="EG234" i="11" s="1"/>
  <c r="CN234" i="11"/>
  <c r="CY234" i="11" s="1"/>
  <c r="BE234" i="11"/>
  <c r="BP234" i="11" s="1"/>
  <c r="X234" i="11"/>
  <c r="AI234" i="11" s="1"/>
  <c r="DR234" i="11"/>
  <c r="EC234" i="11" s="1"/>
  <c r="CJ234" i="11"/>
  <c r="CU234" i="11" s="1"/>
  <c r="BI234" i="11"/>
  <c r="BT234" i="11" s="1"/>
  <c r="BA234" i="11"/>
  <c r="BL234" i="11" s="1"/>
  <c r="AB234" i="11"/>
  <c r="AM234" i="11" s="1"/>
  <c r="T234" i="11"/>
  <c r="AE234" i="11" s="1"/>
  <c r="DP234" i="11"/>
  <c r="EA234" i="11" s="1"/>
  <c r="CO234" i="11"/>
  <c r="CZ234" i="11" s="1"/>
  <c r="Y234" i="11"/>
  <c r="AJ234" i="11" s="1"/>
  <c r="DO234" i="11"/>
  <c r="DZ234" i="11" s="1"/>
  <c r="CM234" i="11"/>
  <c r="CX234" i="11" s="1"/>
  <c r="W234" i="11"/>
  <c r="AH234" i="11" s="1"/>
  <c r="CL234" i="11"/>
  <c r="CW234" i="11" s="1"/>
  <c r="BH234" i="11"/>
  <c r="BS234" i="11" s="1"/>
  <c r="V234" i="11"/>
  <c r="AG234" i="11" s="1"/>
  <c r="DW234" i="11"/>
  <c r="EH234" i="11" s="1"/>
  <c r="CK234" i="11"/>
  <c r="CV234" i="11" s="1"/>
  <c r="BG234" i="11"/>
  <c r="BR234" i="11" s="1"/>
  <c r="U234" i="11"/>
  <c r="AF234" i="11" s="1"/>
  <c r="DU234" i="11"/>
  <c r="EF234" i="11" s="1"/>
  <c r="CI234" i="11"/>
  <c r="CT234" i="11" s="1"/>
  <c r="BF234" i="11"/>
  <c r="BQ234" i="11" s="1"/>
  <c r="DT234" i="11"/>
  <c r="EE234" i="11" s="1"/>
  <c r="CH234" i="11"/>
  <c r="CS234" i="11" s="1"/>
  <c r="BD234" i="11"/>
  <c r="BO234" i="11" s="1"/>
  <c r="DS234" i="11"/>
  <c r="ED234" i="11" s="1"/>
  <c r="BC234" i="11"/>
  <c r="BN234" i="11" s="1"/>
  <c r="AA234" i="11"/>
  <c r="AL234" i="11" s="1"/>
  <c r="CP234" i="11"/>
  <c r="DA234" i="11" s="1"/>
  <c r="Z234" i="11"/>
  <c r="AK234" i="11" s="1"/>
  <c r="DQ234" i="11"/>
  <c r="EB234" i="11" s="1"/>
  <c r="BB234" i="11"/>
  <c r="BM234" i="11" s="1"/>
  <c r="DW299" i="11"/>
  <c r="EH299" i="11" s="1"/>
  <c r="DO299" i="11"/>
  <c r="DZ299" i="11" s="1"/>
  <c r="CP299" i="11"/>
  <c r="DA299" i="11" s="1"/>
  <c r="CH299" i="11"/>
  <c r="CS299" i="11" s="1"/>
  <c r="BH299" i="11"/>
  <c r="BS299" i="11" s="1"/>
  <c r="Z299" i="11"/>
  <c r="AK299" i="11" s="1"/>
  <c r="DS299" i="11"/>
  <c r="ED299" i="11" s="1"/>
  <c r="CL299" i="11"/>
  <c r="CW299" i="11" s="1"/>
  <c r="BD299" i="11"/>
  <c r="BO299" i="11" s="1"/>
  <c r="V299" i="11"/>
  <c r="AG299" i="11" s="1"/>
  <c r="CM299" i="11"/>
  <c r="CX299" i="11" s="1"/>
  <c r="CK299" i="11"/>
  <c r="CV299" i="11" s="1"/>
  <c r="BI299" i="11"/>
  <c r="BT299" i="11" s="1"/>
  <c r="W299" i="11"/>
  <c r="AH299" i="11" s="1"/>
  <c r="DV299" i="11"/>
  <c r="EG299" i="11" s="1"/>
  <c r="CJ299" i="11"/>
  <c r="CU299" i="11" s="1"/>
  <c r="BG299" i="11"/>
  <c r="BR299" i="11" s="1"/>
  <c r="U299" i="11"/>
  <c r="AF299" i="11" s="1"/>
  <c r="DU299" i="11"/>
  <c r="EF299" i="11" s="1"/>
  <c r="CI299" i="11"/>
  <c r="CT299" i="11" s="1"/>
  <c r="BF299" i="11"/>
  <c r="BQ299" i="11" s="1"/>
  <c r="T299" i="11"/>
  <c r="AE299" i="11" s="1"/>
  <c r="DT299" i="11"/>
  <c r="EE299" i="11" s="1"/>
  <c r="DR299" i="11"/>
  <c r="EC299" i="11" s="1"/>
  <c r="BC299" i="11"/>
  <c r="BN299" i="11" s="1"/>
  <c r="AB299" i="11"/>
  <c r="AM299" i="11" s="1"/>
  <c r="DQ299" i="11"/>
  <c r="EB299" i="11" s="1"/>
  <c r="CO299" i="11"/>
  <c r="CZ299" i="11" s="1"/>
  <c r="BB299" i="11"/>
  <c r="BM299" i="11" s="1"/>
  <c r="AA299" i="11"/>
  <c r="AL299" i="11" s="1"/>
  <c r="BE299" i="11"/>
  <c r="BP299" i="11" s="1"/>
  <c r="DP299" i="11"/>
  <c r="EA299" i="11" s="1"/>
  <c r="BA299" i="11"/>
  <c r="BL299" i="11" s="1"/>
  <c r="CN299" i="11"/>
  <c r="CY299" i="11" s="1"/>
  <c r="Y299" i="11"/>
  <c r="AJ299" i="11" s="1"/>
  <c r="X299" i="11"/>
  <c r="AI299" i="11" s="1"/>
  <c r="DW217" i="11"/>
  <c r="EH217" i="11" s="1"/>
  <c r="DO217" i="11"/>
  <c r="DZ217" i="11" s="1"/>
  <c r="CI217" i="11"/>
  <c r="CT217" i="11" s="1"/>
  <c r="BD217" i="11"/>
  <c r="BO217" i="11" s="1"/>
  <c r="X217" i="11"/>
  <c r="AI217" i="11" s="1"/>
  <c r="DU217" i="11"/>
  <c r="EF217" i="11" s="1"/>
  <c r="CO217" i="11"/>
  <c r="CZ217" i="11" s="1"/>
  <c r="BB217" i="11"/>
  <c r="BM217" i="11" s="1"/>
  <c r="V217" i="11"/>
  <c r="AG217" i="11" s="1"/>
  <c r="DS217" i="11"/>
  <c r="ED217" i="11" s="1"/>
  <c r="CM217" i="11"/>
  <c r="CX217" i="11" s="1"/>
  <c r="BH217" i="11"/>
  <c r="BS217" i="11" s="1"/>
  <c r="AB217" i="11"/>
  <c r="AM217" i="11" s="1"/>
  <c r="T217" i="11"/>
  <c r="AE217" i="11" s="1"/>
  <c r="DV217" i="11"/>
  <c r="EG217" i="11" s="1"/>
  <c r="CH217" i="11"/>
  <c r="CS217" i="11" s="1"/>
  <c r="BI217" i="11"/>
  <c r="BT217" i="11" s="1"/>
  <c r="U217" i="11"/>
  <c r="AF217" i="11" s="1"/>
  <c r="DT217" i="11"/>
  <c r="EE217" i="11" s="1"/>
  <c r="BG217" i="11"/>
  <c r="BR217" i="11" s="1"/>
  <c r="DP217" i="11"/>
  <c r="EA217" i="11" s="1"/>
  <c r="CN217" i="11"/>
  <c r="CY217" i="11" s="1"/>
  <c r="BC217" i="11"/>
  <c r="BN217" i="11" s="1"/>
  <c r="AA217" i="11"/>
  <c r="AL217" i="11" s="1"/>
  <c r="CL217" i="11"/>
  <c r="CW217" i="11" s="1"/>
  <c r="BA217" i="11"/>
  <c r="BL217" i="11" s="1"/>
  <c r="Z217" i="11"/>
  <c r="AK217" i="11" s="1"/>
  <c r="CJ217" i="11"/>
  <c r="CU217" i="11" s="1"/>
  <c r="DQ217" i="11"/>
  <c r="EB217" i="11" s="1"/>
  <c r="Y217" i="11"/>
  <c r="AJ217" i="11" s="1"/>
  <c r="W217" i="11"/>
  <c r="AH217" i="11" s="1"/>
  <c r="CK217" i="11"/>
  <c r="CV217" i="11" s="1"/>
  <c r="CP217" i="11"/>
  <c r="DA217" i="11" s="1"/>
  <c r="BF217" i="11"/>
  <c r="BQ217" i="11" s="1"/>
  <c r="DR217" i="11"/>
  <c r="EC217" i="11" s="1"/>
  <c r="BE217" i="11"/>
  <c r="BP217" i="11" s="1"/>
  <c r="DV281" i="11"/>
  <c r="EG281" i="11" s="1"/>
  <c r="CN281" i="11"/>
  <c r="CY281" i="11" s="1"/>
  <c r="BH281" i="11"/>
  <c r="BS281" i="11" s="1"/>
  <c r="Z281" i="11"/>
  <c r="AK281" i="11" s="1"/>
  <c r="DT281" i="11"/>
  <c r="EE281" i="11" s="1"/>
  <c r="CL281" i="11"/>
  <c r="CW281" i="11" s="1"/>
  <c r="BF281" i="11"/>
  <c r="BQ281" i="11" s="1"/>
  <c r="X281" i="11"/>
  <c r="AI281" i="11" s="1"/>
  <c r="DS281" i="11"/>
  <c r="ED281" i="11" s="1"/>
  <c r="CK281" i="11"/>
  <c r="CV281" i="11" s="1"/>
  <c r="BE281" i="11"/>
  <c r="BP281" i="11" s="1"/>
  <c r="W281" i="11"/>
  <c r="AH281" i="11" s="1"/>
  <c r="DW281" i="11"/>
  <c r="EH281" i="11" s="1"/>
  <c r="BC281" i="11"/>
  <c r="BN281" i="11" s="1"/>
  <c r="AA281" i="11"/>
  <c r="AL281" i="11" s="1"/>
  <c r="DU281" i="11"/>
  <c r="EF281" i="11" s="1"/>
  <c r="BB281" i="11"/>
  <c r="BM281" i="11" s="1"/>
  <c r="Y281" i="11"/>
  <c r="AJ281" i="11" s="1"/>
  <c r="DQ281" i="11"/>
  <c r="EB281" i="11" s="1"/>
  <c r="CO281" i="11"/>
  <c r="CZ281" i="11" s="1"/>
  <c r="U281" i="11"/>
  <c r="AF281" i="11" s="1"/>
  <c r="CP281" i="11"/>
  <c r="DA281" i="11" s="1"/>
  <c r="BI281" i="11"/>
  <c r="BT281" i="11" s="1"/>
  <c r="AB281" i="11"/>
  <c r="AM281" i="11" s="1"/>
  <c r="DR281" i="11"/>
  <c r="EC281" i="11" s="1"/>
  <c r="CJ281" i="11"/>
  <c r="CU281" i="11" s="1"/>
  <c r="BD281" i="11"/>
  <c r="BO281" i="11" s="1"/>
  <c r="T281" i="11"/>
  <c r="AE281" i="11" s="1"/>
  <c r="DP281" i="11"/>
  <c r="EA281" i="11" s="1"/>
  <c r="CI281" i="11"/>
  <c r="CT281" i="11" s="1"/>
  <c r="BA281" i="11"/>
  <c r="BL281" i="11" s="1"/>
  <c r="BG281" i="11"/>
  <c r="BR281" i="11" s="1"/>
  <c r="DO281" i="11"/>
  <c r="DZ281" i="11" s="1"/>
  <c r="V281" i="11"/>
  <c r="AG281" i="11" s="1"/>
  <c r="CH281" i="11"/>
  <c r="CS281" i="11" s="1"/>
  <c r="CM281" i="11"/>
  <c r="CX281" i="11" s="1"/>
  <c r="DP224" i="11"/>
  <c r="EA224" i="11" s="1"/>
  <c r="CP224" i="11"/>
  <c r="DA224" i="11" s="1"/>
  <c r="CH224" i="11"/>
  <c r="CS224" i="11" s="1"/>
  <c r="BG224" i="11"/>
  <c r="BR224" i="11" s="1"/>
  <c r="Y224" i="11"/>
  <c r="AJ224" i="11" s="1"/>
  <c r="DW224" i="11"/>
  <c r="EH224" i="11" s="1"/>
  <c r="DO224" i="11"/>
  <c r="DZ224" i="11" s="1"/>
  <c r="CO224" i="11"/>
  <c r="CZ224" i="11" s="1"/>
  <c r="BF224" i="11"/>
  <c r="BQ224" i="11" s="1"/>
  <c r="X224" i="11"/>
  <c r="AI224" i="11" s="1"/>
  <c r="DV224" i="11"/>
  <c r="EG224" i="11" s="1"/>
  <c r="CN224" i="11"/>
  <c r="CY224" i="11" s="1"/>
  <c r="BE224" i="11"/>
  <c r="BP224" i="11" s="1"/>
  <c r="W224" i="11"/>
  <c r="AH224" i="11" s="1"/>
  <c r="DU224" i="11"/>
  <c r="EF224" i="11" s="1"/>
  <c r="CM224" i="11"/>
  <c r="CX224" i="11" s="1"/>
  <c r="DT224" i="11"/>
  <c r="EE224" i="11" s="1"/>
  <c r="CL224" i="11"/>
  <c r="CW224" i="11" s="1"/>
  <c r="BC224" i="11"/>
  <c r="BN224" i="11" s="1"/>
  <c r="U224" i="11"/>
  <c r="AF224" i="11" s="1"/>
  <c r="DS224" i="11"/>
  <c r="ED224" i="11" s="1"/>
  <c r="CK224" i="11"/>
  <c r="CV224" i="11" s="1"/>
  <c r="BB224" i="11"/>
  <c r="BM224" i="11" s="1"/>
  <c r="AB224" i="11"/>
  <c r="AM224" i="11" s="1"/>
  <c r="T224" i="11"/>
  <c r="AE224" i="11" s="1"/>
  <c r="DR224" i="11"/>
  <c r="EC224" i="11" s="1"/>
  <c r="CJ224" i="11"/>
  <c r="CU224" i="11" s="1"/>
  <c r="BI224" i="11"/>
  <c r="BT224" i="11" s="1"/>
  <c r="BA224" i="11"/>
  <c r="BL224" i="11" s="1"/>
  <c r="AA224" i="11"/>
  <c r="AL224" i="11" s="1"/>
  <c r="BD224" i="11"/>
  <c r="BO224" i="11" s="1"/>
  <c r="CI224" i="11"/>
  <c r="CT224" i="11" s="1"/>
  <c r="Z224" i="11"/>
  <c r="AK224" i="11" s="1"/>
  <c r="V224" i="11"/>
  <c r="AG224" i="11" s="1"/>
  <c r="BH224" i="11"/>
  <c r="BS224" i="11" s="1"/>
  <c r="DQ224" i="11"/>
  <c r="EB224" i="11" s="1"/>
  <c r="DV288" i="11"/>
  <c r="EG288" i="11" s="1"/>
  <c r="CO288" i="11"/>
  <c r="CZ288" i="11" s="1"/>
  <c r="BH288" i="11"/>
  <c r="BS288" i="11" s="1"/>
  <c r="Z288" i="11"/>
  <c r="AK288" i="11" s="1"/>
  <c r="DU288" i="11"/>
  <c r="EF288" i="11" s="1"/>
  <c r="CN288" i="11"/>
  <c r="CY288" i="11" s="1"/>
  <c r="BG288" i="11"/>
  <c r="BR288" i="11" s="1"/>
  <c r="Y288" i="11"/>
  <c r="AJ288" i="11" s="1"/>
  <c r="DT288" i="11"/>
  <c r="EE288" i="11" s="1"/>
  <c r="CM288" i="11"/>
  <c r="CX288" i="11" s="1"/>
  <c r="BF288" i="11"/>
  <c r="BQ288" i="11" s="1"/>
  <c r="X288" i="11"/>
  <c r="AI288" i="11" s="1"/>
  <c r="DR288" i="11"/>
  <c r="EC288" i="11" s="1"/>
  <c r="CK288" i="11"/>
  <c r="CV288" i="11" s="1"/>
  <c r="BD288" i="11"/>
  <c r="BO288" i="11" s="1"/>
  <c r="V288" i="11"/>
  <c r="AG288" i="11" s="1"/>
  <c r="DQ288" i="11"/>
  <c r="EB288" i="11" s="1"/>
  <c r="CJ288" i="11"/>
  <c r="CU288" i="11" s="1"/>
  <c r="BC288" i="11"/>
  <c r="BN288" i="11" s="1"/>
  <c r="U288" i="11"/>
  <c r="AF288" i="11" s="1"/>
  <c r="DO288" i="11"/>
  <c r="DZ288" i="11" s="1"/>
  <c r="BI288" i="11"/>
  <c r="BT288" i="11" s="1"/>
  <c r="AA288" i="11"/>
  <c r="AL288" i="11" s="1"/>
  <c r="CP288" i="11"/>
  <c r="DA288" i="11" s="1"/>
  <c r="BE288" i="11"/>
  <c r="BP288" i="11" s="1"/>
  <c r="W288" i="11"/>
  <c r="AH288" i="11" s="1"/>
  <c r="DW288" i="11"/>
  <c r="EH288" i="11" s="1"/>
  <c r="CL288" i="11"/>
  <c r="CW288" i="11" s="1"/>
  <c r="BB288" i="11"/>
  <c r="BM288" i="11" s="1"/>
  <c r="T288" i="11"/>
  <c r="AE288" i="11" s="1"/>
  <c r="DS288" i="11"/>
  <c r="ED288" i="11" s="1"/>
  <c r="CI288" i="11"/>
  <c r="CT288" i="11" s="1"/>
  <c r="BA288" i="11"/>
  <c r="BL288" i="11" s="1"/>
  <c r="CH288" i="11"/>
  <c r="CS288" i="11" s="1"/>
  <c r="DP288" i="11"/>
  <c r="EA288" i="11" s="1"/>
  <c r="AB288" i="11"/>
  <c r="AM288" i="11" s="1"/>
  <c r="DW305" i="11"/>
  <c r="EH305" i="11" s="1"/>
  <c r="DO305" i="11"/>
  <c r="DZ305" i="11" s="1"/>
  <c r="CO305" i="11"/>
  <c r="CZ305" i="11" s="1"/>
  <c r="BH305" i="11"/>
  <c r="BS305" i="11" s="1"/>
  <c r="AB305" i="11"/>
  <c r="AM305" i="11" s="1"/>
  <c r="T305" i="11"/>
  <c r="AE305" i="11" s="1"/>
  <c r="DU305" i="11"/>
  <c r="EF305" i="11" s="1"/>
  <c r="CM305" i="11"/>
  <c r="CX305" i="11" s="1"/>
  <c r="BF305" i="11"/>
  <c r="BQ305" i="11" s="1"/>
  <c r="Z305" i="11"/>
  <c r="AK305" i="11" s="1"/>
  <c r="DT305" i="11"/>
  <c r="EE305" i="11" s="1"/>
  <c r="CL305" i="11"/>
  <c r="CW305" i="11" s="1"/>
  <c r="BE305" i="11"/>
  <c r="BP305" i="11" s="1"/>
  <c r="Y305" i="11"/>
  <c r="AJ305" i="11" s="1"/>
  <c r="DS305" i="11"/>
  <c r="ED305" i="11" s="1"/>
  <c r="CP305" i="11"/>
  <c r="DA305" i="11" s="1"/>
  <c r="BA305" i="11"/>
  <c r="BL305" i="11" s="1"/>
  <c r="X305" i="11"/>
  <c r="AI305" i="11" s="1"/>
  <c r="DR305" i="11"/>
  <c r="EC305" i="11" s="1"/>
  <c r="CN305" i="11"/>
  <c r="CY305" i="11" s="1"/>
  <c r="W305" i="11"/>
  <c r="AH305" i="11" s="1"/>
  <c r="DQ305" i="11"/>
  <c r="EB305" i="11" s="1"/>
  <c r="CK305" i="11"/>
  <c r="CV305" i="11" s="1"/>
  <c r="V305" i="11"/>
  <c r="AG305" i="11" s="1"/>
  <c r="DP305" i="11"/>
  <c r="EA305" i="11" s="1"/>
  <c r="CJ305" i="11"/>
  <c r="CU305" i="11" s="1"/>
  <c r="BI305" i="11"/>
  <c r="BT305" i="11" s="1"/>
  <c r="U305" i="11"/>
  <c r="AF305" i="11" s="1"/>
  <c r="CH305" i="11"/>
  <c r="CS305" i="11" s="1"/>
  <c r="BD305" i="11"/>
  <c r="BO305" i="11" s="1"/>
  <c r="BC305" i="11"/>
  <c r="BN305" i="11" s="1"/>
  <c r="AA305" i="11"/>
  <c r="AL305" i="11" s="1"/>
  <c r="BG305" i="11"/>
  <c r="BR305" i="11" s="1"/>
  <c r="DV305" i="11"/>
  <c r="EG305" i="11" s="1"/>
  <c r="BB305" i="11"/>
  <c r="BM305" i="11" s="1"/>
  <c r="CI305" i="11"/>
  <c r="CT305" i="11" s="1"/>
  <c r="DW230" i="11"/>
  <c r="EH230" i="11" s="1"/>
  <c r="DO230" i="11"/>
  <c r="DZ230" i="11" s="1"/>
  <c r="CN230" i="11"/>
  <c r="CY230" i="11" s="1"/>
  <c r="BG230" i="11"/>
  <c r="BR230" i="11" s="1"/>
  <c r="X230" i="11"/>
  <c r="AI230" i="11" s="1"/>
  <c r="DV230" i="11"/>
  <c r="EG230" i="11" s="1"/>
  <c r="CM230" i="11"/>
  <c r="CX230" i="11" s="1"/>
  <c r="BF230" i="11"/>
  <c r="BQ230" i="11" s="1"/>
  <c r="W230" i="11"/>
  <c r="AH230" i="11" s="1"/>
  <c r="DU230" i="11"/>
  <c r="EF230" i="11" s="1"/>
  <c r="CL230" i="11"/>
  <c r="CW230" i="11" s="1"/>
  <c r="BE230" i="11"/>
  <c r="BP230" i="11" s="1"/>
  <c r="V230" i="11"/>
  <c r="AG230" i="11" s="1"/>
  <c r="DT230" i="11"/>
  <c r="EE230" i="11" s="1"/>
  <c r="CK230" i="11"/>
  <c r="CV230" i="11" s="1"/>
  <c r="BD230" i="11"/>
  <c r="BO230" i="11" s="1"/>
  <c r="U230" i="11"/>
  <c r="AF230" i="11" s="1"/>
  <c r="DS230" i="11"/>
  <c r="ED230" i="11" s="1"/>
  <c r="CJ230" i="11"/>
  <c r="CU230" i="11" s="1"/>
  <c r="BC230" i="11"/>
  <c r="BN230" i="11" s="1"/>
  <c r="AB230" i="11"/>
  <c r="AM230" i="11" s="1"/>
  <c r="T230" i="11"/>
  <c r="AE230" i="11" s="1"/>
  <c r="DR230" i="11"/>
  <c r="EC230" i="11" s="1"/>
  <c r="CI230" i="11"/>
  <c r="CT230" i="11" s="1"/>
  <c r="BB230" i="11"/>
  <c r="BM230" i="11" s="1"/>
  <c r="AA230" i="11"/>
  <c r="AL230" i="11" s="1"/>
  <c r="DQ230" i="11"/>
  <c r="EB230" i="11" s="1"/>
  <c r="CP230" i="11"/>
  <c r="DA230" i="11" s="1"/>
  <c r="CH230" i="11"/>
  <c r="CS230" i="11" s="1"/>
  <c r="BI230" i="11"/>
  <c r="BT230" i="11" s="1"/>
  <c r="BA230" i="11"/>
  <c r="BL230" i="11" s="1"/>
  <c r="Z230" i="11"/>
  <c r="AK230" i="11" s="1"/>
  <c r="CO230" i="11"/>
  <c r="CZ230" i="11" s="1"/>
  <c r="BH230" i="11"/>
  <c r="BS230" i="11" s="1"/>
  <c r="DP230" i="11"/>
  <c r="EA230" i="11" s="1"/>
  <c r="Y230" i="11"/>
  <c r="AJ230" i="11" s="1"/>
  <c r="DT253" i="11"/>
  <c r="EE253" i="11" s="1"/>
  <c r="CM253" i="11"/>
  <c r="CX253" i="11" s="1"/>
  <c r="BE253" i="11"/>
  <c r="BP253" i="11" s="1"/>
  <c r="V253" i="11"/>
  <c r="AG253" i="11" s="1"/>
  <c r="DP253" i="11"/>
  <c r="EA253" i="11" s="1"/>
  <c r="CI253" i="11"/>
  <c r="CT253" i="11" s="1"/>
  <c r="BI253" i="11"/>
  <c r="BT253" i="11" s="1"/>
  <c r="BA253" i="11"/>
  <c r="BL253" i="11" s="1"/>
  <c r="Z253" i="11"/>
  <c r="AK253" i="11" s="1"/>
  <c r="DR253" i="11"/>
  <c r="EC253" i="11" s="1"/>
  <c r="BD253" i="11"/>
  <c r="BO253" i="11" s="1"/>
  <c r="AA253" i="11"/>
  <c r="AL253" i="11" s="1"/>
  <c r="DQ253" i="11"/>
  <c r="EB253" i="11" s="1"/>
  <c r="CP253" i="11"/>
  <c r="DA253" i="11" s="1"/>
  <c r="BC253" i="11"/>
  <c r="BN253" i="11" s="1"/>
  <c r="Y253" i="11"/>
  <c r="AJ253" i="11" s="1"/>
  <c r="DO253" i="11"/>
  <c r="DZ253" i="11" s="1"/>
  <c r="CO253" i="11"/>
  <c r="CZ253" i="11" s="1"/>
  <c r="BB253" i="11"/>
  <c r="BM253" i="11" s="1"/>
  <c r="X253" i="11"/>
  <c r="AI253" i="11" s="1"/>
  <c r="CN253" i="11"/>
  <c r="CY253" i="11" s="1"/>
  <c r="W253" i="11"/>
  <c r="AH253" i="11" s="1"/>
  <c r="DW253" i="11"/>
  <c r="EH253" i="11" s="1"/>
  <c r="CL253" i="11"/>
  <c r="CW253" i="11" s="1"/>
  <c r="U253" i="11"/>
  <c r="AF253" i="11" s="1"/>
  <c r="DV253" i="11"/>
  <c r="EG253" i="11" s="1"/>
  <c r="CK253" i="11"/>
  <c r="CV253" i="11" s="1"/>
  <c r="BH253" i="11"/>
  <c r="BS253" i="11" s="1"/>
  <c r="T253" i="11"/>
  <c r="AE253" i="11" s="1"/>
  <c r="DU253" i="11"/>
  <c r="EF253" i="11" s="1"/>
  <c r="CJ253" i="11"/>
  <c r="CU253" i="11" s="1"/>
  <c r="BG253" i="11"/>
  <c r="BR253" i="11" s="1"/>
  <c r="DS253" i="11"/>
  <c r="ED253" i="11" s="1"/>
  <c r="BF253" i="11"/>
  <c r="BQ253" i="11" s="1"/>
  <c r="AB253" i="11"/>
  <c r="AM253" i="11" s="1"/>
  <c r="CH253" i="11"/>
  <c r="CS253" i="11" s="1"/>
  <c r="DR243" i="11"/>
  <c r="EC243" i="11" s="1"/>
  <c r="CL243" i="11"/>
  <c r="CW243" i="11" s="1"/>
  <c r="BF243" i="11"/>
  <c r="BQ243" i="11" s="1"/>
  <c r="X243" i="11"/>
  <c r="AI243" i="11" s="1"/>
  <c r="DQ243" i="11"/>
  <c r="EB243" i="11" s="1"/>
  <c r="CK243" i="11"/>
  <c r="CV243" i="11" s="1"/>
  <c r="BE243" i="11"/>
  <c r="BP243" i="11" s="1"/>
  <c r="W243" i="11"/>
  <c r="AH243" i="11" s="1"/>
  <c r="DP243" i="11"/>
  <c r="EA243" i="11" s="1"/>
  <c r="CJ243" i="11"/>
  <c r="CU243" i="11" s="1"/>
  <c r="BD243" i="11"/>
  <c r="BO243" i="11" s="1"/>
  <c r="V243" i="11"/>
  <c r="AG243" i="11" s="1"/>
  <c r="DW243" i="11"/>
  <c r="EH243" i="11" s="1"/>
  <c r="DO243" i="11"/>
  <c r="DZ243" i="11" s="1"/>
  <c r="CI243" i="11"/>
  <c r="CT243" i="11" s="1"/>
  <c r="BC243" i="11"/>
  <c r="BN243" i="11" s="1"/>
  <c r="U243" i="11"/>
  <c r="AF243" i="11" s="1"/>
  <c r="DV243" i="11"/>
  <c r="EG243" i="11" s="1"/>
  <c r="CP243" i="11"/>
  <c r="DA243" i="11" s="1"/>
  <c r="CH243" i="11"/>
  <c r="CS243" i="11" s="1"/>
  <c r="BB243" i="11"/>
  <c r="BM243" i="11" s="1"/>
  <c r="AB243" i="11"/>
  <c r="AM243" i="11" s="1"/>
  <c r="T243" i="11"/>
  <c r="AE243" i="11" s="1"/>
  <c r="DU243" i="11"/>
  <c r="EF243" i="11" s="1"/>
  <c r="CO243" i="11"/>
  <c r="CZ243" i="11" s="1"/>
  <c r="BI243" i="11"/>
  <c r="BT243" i="11" s="1"/>
  <c r="BA243" i="11"/>
  <c r="BL243" i="11" s="1"/>
  <c r="AA243" i="11"/>
  <c r="AL243" i="11" s="1"/>
  <c r="DT243" i="11"/>
  <c r="EE243" i="11" s="1"/>
  <c r="CN243" i="11"/>
  <c r="CY243" i="11" s="1"/>
  <c r="BH243" i="11"/>
  <c r="BS243" i="11" s="1"/>
  <c r="Z243" i="11"/>
  <c r="AK243" i="11" s="1"/>
  <c r="DS243" i="11"/>
  <c r="ED243" i="11" s="1"/>
  <c r="BG243" i="11"/>
  <c r="BR243" i="11" s="1"/>
  <c r="CM243" i="11"/>
  <c r="CX243" i="11" s="1"/>
  <c r="Y243" i="11"/>
  <c r="AJ243" i="11" s="1"/>
  <c r="DP297" i="11"/>
  <c r="EA297" i="11" s="1"/>
  <c r="CO297" i="11"/>
  <c r="CZ297" i="11" s="1"/>
  <c r="BF297" i="11"/>
  <c r="BQ297" i="11" s="1"/>
  <c r="X297" i="11"/>
  <c r="AI297" i="11" s="1"/>
  <c r="DW297" i="11"/>
  <c r="EH297" i="11" s="1"/>
  <c r="DO297" i="11"/>
  <c r="DZ297" i="11" s="1"/>
  <c r="CN297" i="11"/>
  <c r="CY297" i="11" s="1"/>
  <c r="BE297" i="11"/>
  <c r="BP297" i="11" s="1"/>
  <c r="W297" i="11"/>
  <c r="AH297" i="11" s="1"/>
  <c r="DV297" i="11"/>
  <c r="EG297" i="11" s="1"/>
  <c r="CM297" i="11"/>
  <c r="CX297" i="11" s="1"/>
  <c r="BD297" i="11"/>
  <c r="BO297" i="11" s="1"/>
  <c r="V297" i="11"/>
  <c r="AG297" i="11" s="1"/>
  <c r="DT297" i="11"/>
  <c r="EE297" i="11" s="1"/>
  <c r="CK297" i="11"/>
  <c r="CV297" i="11" s="1"/>
  <c r="BB297" i="11"/>
  <c r="BM297" i="11" s="1"/>
  <c r="AB297" i="11"/>
  <c r="AM297" i="11" s="1"/>
  <c r="T297" i="11"/>
  <c r="AE297" i="11" s="1"/>
  <c r="DS297" i="11"/>
  <c r="ED297" i="11" s="1"/>
  <c r="CJ297" i="11"/>
  <c r="CU297" i="11" s="1"/>
  <c r="BI297" i="11"/>
  <c r="BT297" i="11" s="1"/>
  <c r="BA297" i="11"/>
  <c r="BL297" i="11" s="1"/>
  <c r="AA297" i="11"/>
  <c r="AL297" i="11" s="1"/>
  <c r="CL297" i="11"/>
  <c r="CW297" i="11" s="1"/>
  <c r="BC297" i="11"/>
  <c r="BN297" i="11" s="1"/>
  <c r="DU297" i="11"/>
  <c r="EF297" i="11" s="1"/>
  <c r="CI297" i="11"/>
  <c r="CT297" i="11" s="1"/>
  <c r="DR297" i="11"/>
  <c r="EC297" i="11" s="1"/>
  <c r="CH297" i="11"/>
  <c r="CS297" i="11" s="1"/>
  <c r="DQ297" i="11"/>
  <c r="EB297" i="11" s="1"/>
  <c r="Z297" i="11"/>
  <c r="AK297" i="11" s="1"/>
  <c r="Y297" i="11"/>
  <c r="AJ297" i="11" s="1"/>
  <c r="BH297" i="11"/>
  <c r="BS297" i="11" s="1"/>
  <c r="U297" i="11"/>
  <c r="AF297" i="11" s="1"/>
  <c r="BG297" i="11"/>
  <c r="BR297" i="11" s="1"/>
  <c r="CP297" i="11"/>
  <c r="DA297" i="11" s="1"/>
  <c r="U24" i="5"/>
  <c r="AF24" i="5" s="1"/>
  <c r="AA103" i="5"/>
  <c r="AL103" i="5" s="1"/>
  <c r="Y28" i="5"/>
  <c r="AJ28" i="5" s="1"/>
  <c r="W109" i="5"/>
  <c r="AH109" i="5" s="1"/>
  <c r="T82" i="5"/>
  <c r="AE82" i="5" s="1"/>
  <c r="X28" i="5"/>
  <c r="AI28" i="5" s="1"/>
  <c r="U109" i="5"/>
  <c r="AF109" i="5" s="1"/>
  <c r="V91" i="5"/>
  <c r="AG91" i="5" s="1"/>
  <c r="T24" i="6"/>
  <c r="AE24" i="6" s="1"/>
  <c r="Y82" i="6"/>
  <c r="AJ82" i="6" s="1"/>
  <c r="AT82" i="6"/>
  <c r="BA82" i="6"/>
  <c r="BS82" i="6"/>
  <c r="AR103" i="6"/>
  <c r="AX103" i="6"/>
  <c r="BA103" i="6"/>
  <c r="BL103" i="6"/>
  <c r="T28" i="6"/>
  <c r="AE28" i="6" s="1"/>
  <c r="AQ28" i="6"/>
  <c r="BH28" i="6"/>
  <c r="BP28" i="6"/>
  <c r="AV109" i="6"/>
  <c r="U90" i="6"/>
  <c r="AF90" i="6" s="1"/>
  <c r="AP90" i="6"/>
  <c r="BH90" i="6"/>
  <c r="BG90" i="6"/>
  <c r="BR90" i="6"/>
  <c r="BN91" i="6"/>
  <c r="AR105" i="6"/>
  <c r="AT113" i="6"/>
  <c r="AQ113" i="6"/>
  <c r="BA113" i="6"/>
  <c r="BL113" i="6"/>
  <c r="AA191" i="6"/>
  <c r="AL191" i="6" s="1"/>
  <c r="BT191" i="6"/>
  <c r="BB191" i="6"/>
  <c r="AX191" i="6"/>
  <c r="W191" i="6"/>
  <c r="AH191" i="6" s="1"/>
  <c r="BE149" i="6"/>
  <c r="AQ149" i="6"/>
  <c r="X149" i="6"/>
  <c r="AI149" i="6" s="1"/>
  <c r="X149" i="5"/>
  <c r="AI149" i="5" s="1"/>
  <c r="AB149" i="6"/>
  <c r="AM149" i="6" s="1"/>
  <c r="BF149" i="6"/>
  <c r="AB191" i="5"/>
  <c r="AM191" i="5" s="1"/>
  <c r="U191" i="5"/>
  <c r="AF191" i="5" s="1"/>
  <c r="AW191" i="6"/>
  <c r="AA161" i="6"/>
  <c r="AL161" i="6" s="1"/>
  <c r="BC155" i="6"/>
  <c r="BL155" i="6"/>
  <c r="BD155" i="6"/>
  <c r="AU155" i="6"/>
  <c r="AR141" i="6"/>
  <c r="AA137" i="6"/>
  <c r="AL137" i="6" s="1"/>
  <c r="BH141" i="6"/>
  <c r="AU141" i="6"/>
  <c r="BM137" i="6"/>
  <c r="BS45" i="6"/>
  <c r="BF140" i="6"/>
  <c r="W17" i="6"/>
  <c r="AH17" i="6" s="1"/>
  <c r="BS17" i="6"/>
  <c r="BD17" i="6"/>
  <c r="BI129" i="6"/>
  <c r="BR17" i="6"/>
  <c r="BB130" i="6"/>
  <c r="W17" i="5"/>
  <c r="AH17" i="5" s="1"/>
  <c r="T17" i="5"/>
  <c r="AE17" i="5" s="1"/>
  <c r="Z115" i="11"/>
  <c r="AK115" i="11" s="1"/>
  <c r="BG165" i="11"/>
  <c r="BR165" i="11" s="1"/>
  <c r="DT179" i="11"/>
  <c r="EE179" i="11" s="1"/>
  <c r="BD179" i="11"/>
  <c r="BO179" i="11" s="1"/>
  <c r="BB179" i="11"/>
  <c r="BM179" i="11" s="1"/>
  <c r="BF179" i="11"/>
  <c r="BQ179" i="11" s="1"/>
  <c r="V179" i="5"/>
  <c r="AG179" i="5" s="1"/>
  <c r="BA121" i="11"/>
  <c r="BL121" i="11" s="1"/>
  <c r="AA121" i="11"/>
  <c r="AL121" i="11" s="1"/>
  <c r="CM121" i="11"/>
  <c r="CX121" i="11" s="1"/>
  <c r="DQ223" i="11"/>
  <c r="EB223" i="11" s="1"/>
  <c r="CI223" i="11"/>
  <c r="CT223" i="11" s="1"/>
  <c r="BG223" i="11"/>
  <c r="BR223" i="11" s="1"/>
  <c r="W223" i="11"/>
  <c r="AH223" i="11" s="1"/>
  <c r="DW223" i="11"/>
  <c r="EH223" i="11" s="1"/>
  <c r="DO223" i="11"/>
  <c r="DZ223" i="11" s="1"/>
  <c r="CO223" i="11"/>
  <c r="CZ223" i="11" s="1"/>
  <c r="BE223" i="11"/>
  <c r="BP223" i="11" s="1"/>
  <c r="U223" i="11"/>
  <c r="AF223" i="11" s="1"/>
  <c r="DU223" i="11"/>
  <c r="EF223" i="11" s="1"/>
  <c r="CM223" i="11"/>
  <c r="CX223" i="11" s="1"/>
  <c r="BC223" i="11"/>
  <c r="BN223" i="11" s="1"/>
  <c r="AA223" i="11"/>
  <c r="AL223" i="11" s="1"/>
  <c r="DT223" i="11"/>
  <c r="EE223" i="11" s="1"/>
  <c r="CL223" i="11"/>
  <c r="CW223" i="11" s="1"/>
  <c r="BB223" i="11"/>
  <c r="BM223" i="11" s="1"/>
  <c r="Z223" i="11"/>
  <c r="AK223" i="11" s="1"/>
  <c r="DS223" i="11"/>
  <c r="ED223" i="11" s="1"/>
  <c r="CK223" i="11"/>
  <c r="CV223" i="11" s="1"/>
  <c r="BI223" i="11"/>
  <c r="BT223" i="11" s="1"/>
  <c r="BA223" i="11"/>
  <c r="BL223" i="11" s="1"/>
  <c r="Y223" i="11"/>
  <c r="AJ223" i="11" s="1"/>
  <c r="DV223" i="11"/>
  <c r="EG223" i="11" s="1"/>
  <c r="CJ223" i="11"/>
  <c r="CU223" i="11" s="1"/>
  <c r="DP223" i="11"/>
  <c r="EA223" i="11" s="1"/>
  <c r="AB223" i="11"/>
  <c r="AM223" i="11" s="1"/>
  <c r="X223" i="11"/>
  <c r="AI223" i="11" s="1"/>
  <c r="BH223" i="11"/>
  <c r="BS223" i="11" s="1"/>
  <c r="V223" i="11"/>
  <c r="AG223" i="11" s="1"/>
  <c r="CN223" i="11"/>
  <c r="CY223" i="11" s="1"/>
  <c r="BD223" i="11"/>
  <c r="BO223" i="11" s="1"/>
  <c r="CH223" i="11"/>
  <c r="CS223" i="11" s="1"/>
  <c r="BF223" i="11"/>
  <c r="BQ223" i="11" s="1"/>
  <c r="CP223" i="11"/>
  <c r="DA223" i="11" s="1"/>
  <c r="DR223" i="11"/>
  <c r="EC223" i="11" s="1"/>
  <c r="T223" i="11"/>
  <c r="AE223" i="11" s="1"/>
  <c r="DR254" i="11"/>
  <c r="EC254" i="11" s="1"/>
  <c r="CJ254" i="11"/>
  <c r="CU254" i="11" s="1"/>
  <c r="BI254" i="11"/>
  <c r="BT254" i="11" s="1"/>
  <c r="BA254" i="11"/>
  <c r="BL254" i="11" s="1"/>
  <c r="AA254" i="11"/>
  <c r="AL254" i="11" s="1"/>
  <c r="DV254" i="11"/>
  <c r="EG254" i="11" s="1"/>
  <c r="CN254" i="11"/>
  <c r="CY254" i="11" s="1"/>
  <c r="BE254" i="11"/>
  <c r="BP254" i="11" s="1"/>
  <c r="W254" i="11"/>
  <c r="AH254" i="11" s="1"/>
  <c r="DU254" i="11"/>
  <c r="EF254" i="11" s="1"/>
  <c r="CI254" i="11"/>
  <c r="CT254" i="11" s="1"/>
  <c r="BF254" i="11"/>
  <c r="BQ254" i="11" s="1"/>
  <c r="DT254" i="11"/>
  <c r="EE254" i="11" s="1"/>
  <c r="CH254" i="11"/>
  <c r="CS254" i="11" s="1"/>
  <c r="BD254" i="11"/>
  <c r="BO254" i="11" s="1"/>
  <c r="AB254" i="11"/>
  <c r="AM254" i="11" s="1"/>
  <c r="DS254" i="11"/>
  <c r="ED254" i="11" s="1"/>
  <c r="BC254" i="11"/>
  <c r="BN254" i="11" s="1"/>
  <c r="Z254" i="11"/>
  <c r="AK254" i="11" s="1"/>
  <c r="DQ254" i="11"/>
  <c r="EB254" i="11" s="1"/>
  <c r="CP254" i="11"/>
  <c r="DA254" i="11" s="1"/>
  <c r="BB254" i="11"/>
  <c r="BM254" i="11" s="1"/>
  <c r="Y254" i="11"/>
  <c r="AJ254" i="11" s="1"/>
  <c r="DP254" i="11"/>
  <c r="EA254" i="11" s="1"/>
  <c r="CO254" i="11"/>
  <c r="CZ254" i="11" s="1"/>
  <c r="X254" i="11"/>
  <c r="AI254" i="11" s="1"/>
  <c r="DO254" i="11"/>
  <c r="DZ254" i="11" s="1"/>
  <c r="CM254" i="11"/>
  <c r="CX254" i="11" s="1"/>
  <c r="V254" i="11"/>
  <c r="AG254" i="11" s="1"/>
  <c r="CL254" i="11"/>
  <c r="CW254" i="11" s="1"/>
  <c r="BH254" i="11"/>
  <c r="BS254" i="11" s="1"/>
  <c r="U254" i="11"/>
  <c r="AF254" i="11" s="1"/>
  <c r="BG254" i="11"/>
  <c r="BR254" i="11" s="1"/>
  <c r="DW254" i="11"/>
  <c r="EH254" i="11" s="1"/>
  <c r="T254" i="11"/>
  <c r="AE254" i="11" s="1"/>
  <c r="CK254" i="11"/>
  <c r="CV254" i="11" s="1"/>
  <c r="DV270" i="11"/>
  <c r="EG270" i="11" s="1"/>
  <c r="CO270" i="11"/>
  <c r="CZ270" i="11" s="1"/>
  <c r="BB270" i="11"/>
  <c r="BM270" i="11" s="1"/>
  <c r="AB270" i="11"/>
  <c r="AM270" i="11" s="1"/>
  <c r="T270" i="11"/>
  <c r="AE270" i="11" s="1"/>
  <c r="DT270" i="11"/>
  <c r="EE270" i="11" s="1"/>
  <c r="CM270" i="11"/>
  <c r="CX270" i="11" s="1"/>
  <c r="BH270" i="11"/>
  <c r="BS270" i="11" s="1"/>
  <c r="Z270" i="11"/>
  <c r="AK270" i="11" s="1"/>
  <c r="DW270" i="11"/>
  <c r="EH270" i="11" s="1"/>
  <c r="CK270" i="11"/>
  <c r="CV270" i="11" s="1"/>
  <c r="BD270" i="11"/>
  <c r="BO270" i="11" s="1"/>
  <c r="DS270" i="11"/>
  <c r="ED270" i="11" s="1"/>
  <c r="CI270" i="11"/>
  <c r="CT270" i="11" s="1"/>
  <c r="BA270" i="11"/>
  <c r="BL270" i="11" s="1"/>
  <c r="Y270" i="11"/>
  <c r="AJ270" i="11" s="1"/>
  <c r="DP270" i="11"/>
  <c r="EA270" i="11" s="1"/>
  <c r="CP270" i="11"/>
  <c r="DA270" i="11" s="1"/>
  <c r="BG270" i="11"/>
  <c r="BR270" i="11" s="1"/>
  <c r="V270" i="11"/>
  <c r="AG270" i="11" s="1"/>
  <c r="CL270" i="11"/>
  <c r="CW270" i="11" s="1"/>
  <c r="BE270" i="11"/>
  <c r="BP270" i="11" s="1"/>
  <c r="DQ270" i="11"/>
  <c r="EB270" i="11" s="1"/>
  <c r="CH270" i="11"/>
  <c r="CS270" i="11" s="1"/>
  <c r="BC270" i="11"/>
  <c r="BN270" i="11" s="1"/>
  <c r="U270" i="11"/>
  <c r="AF270" i="11" s="1"/>
  <c r="DO270" i="11"/>
  <c r="DZ270" i="11" s="1"/>
  <c r="AA270" i="11"/>
  <c r="AL270" i="11" s="1"/>
  <c r="DR270" i="11"/>
  <c r="EC270" i="11" s="1"/>
  <c r="CJ270" i="11"/>
  <c r="CU270" i="11" s="1"/>
  <c r="BF270" i="11"/>
  <c r="BQ270" i="11" s="1"/>
  <c r="W270" i="11"/>
  <c r="AH270" i="11" s="1"/>
  <c r="X270" i="11"/>
  <c r="AI270" i="11" s="1"/>
  <c r="CN270" i="11"/>
  <c r="CY270" i="11" s="1"/>
  <c r="BI270" i="11"/>
  <c r="BT270" i="11" s="1"/>
  <c r="DU270" i="11"/>
  <c r="EF270" i="11" s="1"/>
  <c r="DU269" i="11"/>
  <c r="EF269" i="11" s="1"/>
  <c r="CN269" i="11"/>
  <c r="CY269" i="11" s="1"/>
  <c r="BG269" i="11"/>
  <c r="BR269" i="11" s="1"/>
  <c r="AA269" i="11"/>
  <c r="AL269" i="11" s="1"/>
  <c r="DS269" i="11"/>
  <c r="ED269" i="11" s="1"/>
  <c r="CL269" i="11"/>
  <c r="CW269" i="11" s="1"/>
  <c r="BE269" i="11"/>
  <c r="BP269" i="11" s="1"/>
  <c r="Y269" i="11"/>
  <c r="AJ269" i="11" s="1"/>
  <c r="DP269" i="11"/>
  <c r="EA269" i="11" s="1"/>
  <c r="CO269" i="11"/>
  <c r="CZ269" i="11" s="1"/>
  <c r="BB269" i="11"/>
  <c r="BM269" i="11" s="1"/>
  <c r="AB269" i="11"/>
  <c r="AM269" i="11" s="1"/>
  <c r="CK269" i="11"/>
  <c r="CV269" i="11" s="1"/>
  <c r="X269" i="11"/>
  <c r="AI269" i="11" s="1"/>
  <c r="DT269" i="11"/>
  <c r="EE269" i="11" s="1"/>
  <c r="CH269" i="11"/>
  <c r="CS269" i="11" s="1"/>
  <c r="BF269" i="11"/>
  <c r="BQ269" i="11" s="1"/>
  <c r="U269" i="11"/>
  <c r="AF269" i="11" s="1"/>
  <c r="DQ269" i="11"/>
  <c r="EB269" i="11" s="1"/>
  <c r="CP269" i="11"/>
  <c r="DA269" i="11" s="1"/>
  <c r="BC269" i="11"/>
  <c r="BN269" i="11" s="1"/>
  <c r="BI269" i="11"/>
  <c r="BT269" i="11" s="1"/>
  <c r="BH269" i="11"/>
  <c r="BS269" i="11" s="1"/>
  <c r="Z269" i="11"/>
  <c r="AK269" i="11" s="1"/>
  <c r="DW269" i="11"/>
  <c r="EH269" i="11" s="1"/>
  <c r="CM269" i="11"/>
  <c r="CX269" i="11" s="1"/>
  <c r="BD269" i="11"/>
  <c r="BO269" i="11" s="1"/>
  <c r="W269" i="11"/>
  <c r="AH269" i="11" s="1"/>
  <c r="DV269" i="11"/>
  <c r="EG269" i="11" s="1"/>
  <c r="CJ269" i="11"/>
  <c r="CU269" i="11" s="1"/>
  <c r="BA269" i="11"/>
  <c r="BL269" i="11" s="1"/>
  <c r="V269" i="11"/>
  <c r="AG269" i="11" s="1"/>
  <c r="DR269" i="11"/>
  <c r="EC269" i="11" s="1"/>
  <c r="CI269" i="11"/>
  <c r="CT269" i="11" s="1"/>
  <c r="T269" i="11"/>
  <c r="AE269" i="11" s="1"/>
  <c r="DO269" i="11"/>
  <c r="DZ269" i="11" s="1"/>
  <c r="DS244" i="11"/>
  <c r="ED244" i="11" s="1"/>
  <c r="CK244" i="11"/>
  <c r="CV244" i="11" s="1"/>
  <c r="BD244" i="11"/>
  <c r="BO244" i="11" s="1"/>
  <c r="X244" i="11"/>
  <c r="AI244" i="11" s="1"/>
  <c r="DR244" i="11"/>
  <c r="EC244" i="11" s="1"/>
  <c r="CJ244" i="11"/>
  <c r="CU244" i="11" s="1"/>
  <c r="BC244" i="11"/>
  <c r="BN244" i="11" s="1"/>
  <c r="W244" i="11"/>
  <c r="AH244" i="11" s="1"/>
  <c r="DQ244" i="11"/>
  <c r="EB244" i="11" s="1"/>
  <c r="CI244" i="11"/>
  <c r="CT244" i="11" s="1"/>
  <c r="BB244" i="11"/>
  <c r="BM244" i="11" s="1"/>
  <c r="V244" i="11"/>
  <c r="AG244" i="11" s="1"/>
  <c r="DP244" i="11"/>
  <c r="EA244" i="11" s="1"/>
  <c r="CP244" i="11"/>
  <c r="DA244" i="11" s="1"/>
  <c r="CH244" i="11"/>
  <c r="CS244" i="11" s="1"/>
  <c r="BI244" i="11"/>
  <c r="BT244" i="11" s="1"/>
  <c r="BA244" i="11"/>
  <c r="BL244" i="11" s="1"/>
  <c r="U244" i="11"/>
  <c r="AF244" i="11" s="1"/>
  <c r="DW244" i="11"/>
  <c r="EH244" i="11" s="1"/>
  <c r="DO244" i="11"/>
  <c r="DZ244" i="11" s="1"/>
  <c r="CO244" i="11"/>
  <c r="CZ244" i="11" s="1"/>
  <c r="BH244" i="11"/>
  <c r="BS244" i="11" s="1"/>
  <c r="AB244" i="11"/>
  <c r="AM244" i="11" s="1"/>
  <c r="T244" i="11"/>
  <c r="AE244" i="11" s="1"/>
  <c r="DV244" i="11"/>
  <c r="EG244" i="11" s="1"/>
  <c r="CN244" i="11"/>
  <c r="CY244" i="11" s="1"/>
  <c r="BG244" i="11"/>
  <c r="BR244" i="11" s="1"/>
  <c r="AA244" i="11"/>
  <c r="AL244" i="11" s="1"/>
  <c r="DU244" i="11"/>
  <c r="EF244" i="11" s="1"/>
  <c r="CM244" i="11"/>
  <c r="CX244" i="11" s="1"/>
  <c r="BF244" i="11"/>
  <c r="BQ244" i="11" s="1"/>
  <c r="Z244" i="11"/>
  <c r="AK244" i="11" s="1"/>
  <c r="DT244" i="11"/>
  <c r="EE244" i="11" s="1"/>
  <c r="BE244" i="11"/>
  <c r="BP244" i="11" s="1"/>
  <c r="Y244" i="11"/>
  <c r="AJ244" i="11" s="1"/>
  <c r="CL244" i="11"/>
  <c r="CW244" i="11" s="1"/>
  <c r="DS259" i="11"/>
  <c r="ED259" i="11" s="1"/>
  <c r="CN259" i="11"/>
  <c r="CY259" i="11" s="1"/>
  <c r="BH259" i="11"/>
  <c r="BS259" i="11" s="1"/>
  <c r="AB259" i="11"/>
  <c r="AM259" i="11" s="1"/>
  <c r="T259" i="11"/>
  <c r="AE259" i="11" s="1"/>
  <c r="DR259" i="11"/>
  <c r="EC259" i="11" s="1"/>
  <c r="CM259" i="11"/>
  <c r="CX259" i="11" s="1"/>
  <c r="BG259" i="11"/>
  <c r="BR259" i="11" s="1"/>
  <c r="AA259" i="11"/>
  <c r="AL259" i="11" s="1"/>
  <c r="DQ259" i="11"/>
  <c r="EB259" i="11" s="1"/>
  <c r="CL259" i="11"/>
  <c r="CW259" i="11" s="1"/>
  <c r="BF259" i="11"/>
  <c r="BQ259" i="11" s="1"/>
  <c r="Z259" i="11"/>
  <c r="AK259" i="11" s="1"/>
  <c r="DP259" i="11"/>
  <c r="EA259" i="11" s="1"/>
  <c r="CK259" i="11"/>
  <c r="CV259" i="11" s="1"/>
  <c r="BE259" i="11"/>
  <c r="BP259" i="11" s="1"/>
  <c r="Y259" i="11"/>
  <c r="AJ259" i="11" s="1"/>
  <c r="DW259" i="11"/>
  <c r="EH259" i="11" s="1"/>
  <c r="DO259" i="11"/>
  <c r="DZ259" i="11" s="1"/>
  <c r="CJ259" i="11"/>
  <c r="CU259" i="11" s="1"/>
  <c r="BD259" i="11"/>
  <c r="BO259" i="11" s="1"/>
  <c r="X259" i="11"/>
  <c r="AI259" i="11" s="1"/>
  <c r="DV259" i="11"/>
  <c r="EG259" i="11" s="1"/>
  <c r="CI259" i="11"/>
  <c r="CT259" i="11" s="1"/>
  <c r="BC259" i="11"/>
  <c r="BN259" i="11" s="1"/>
  <c r="W259" i="11"/>
  <c r="AH259" i="11" s="1"/>
  <c r="BI259" i="11"/>
  <c r="BT259" i="11" s="1"/>
  <c r="BB259" i="11"/>
  <c r="BM259" i="11" s="1"/>
  <c r="BA259" i="11"/>
  <c r="BL259" i="11" s="1"/>
  <c r="CP259" i="11"/>
  <c r="DA259" i="11" s="1"/>
  <c r="CO259" i="11"/>
  <c r="CZ259" i="11" s="1"/>
  <c r="DU259" i="11"/>
  <c r="EF259" i="11" s="1"/>
  <c r="CH259" i="11"/>
  <c r="CS259" i="11" s="1"/>
  <c r="DT259" i="11"/>
  <c r="EE259" i="11" s="1"/>
  <c r="V259" i="11"/>
  <c r="AG259" i="11" s="1"/>
  <c r="U259" i="11"/>
  <c r="AF259" i="11" s="1"/>
  <c r="DR242" i="11"/>
  <c r="EC242" i="11" s="1"/>
  <c r="CJ242" i="11"/>
  <c r="CU242" i="11" s="1"/>
  <c r="BC242" i="11"/>
  <c r="BN242" i="11" s="1"/>
  <c r="V242" i="11"/>
  <c r="AG242" i="11" s="1"/>
  <c r="DQ242" i="11"/>
  <c r="EB242" i="11" s="1"/>
  <c r="CI242" i="11"/>
  <c r="CT242" i="11" s="1"/>
  <c r="BB242" i="11"/>
  <c r="BM242" i="11" s="1"/>
  <c r="U242" i="11"/>
  <c r="AF242" i="11" s="1"/>
  <c r="DP242" i="11"/>
  <c r="EA242" i="11" s="1"/>
  <c r="CP242" i="11"/>
  <c r="DA242" i="11" s="1"/>
  <c r="CH242" i="11"/>
  <c r="CS242" i="11" s="1"/>
  <c r="BI242" i="11"/>
  <c r="BT242" i="11" s="1"/>
  <c r="BA242" i="11"/>
  <c r="BL242" i="11" s="1"/>
  <c r="AB242" i="11"/>
  <c r="AM242" i="11" s="1"/>
  <c r="T242" i="11"/>
  <c r="AE242" i="11" s="1"/>
  <c r="DW242" i="11"/>
  <c r="EH242" i="11" s="1"/>
  <c r="DO242" i="11"/>
  <c r="DZ242" i="11" s="1"/>
  <c r="CO242" i="11"/>
  <c r="CZ242" i="11" s="1"/>
  <c r="BH242" i="11"/>
  <c r="BS242" i="11" s="1"/>
  <c r="AA242" i="11"/>
  <c r="AL242" i="11" s="1"/>
  <c r="DV242" i="11"/>
  <c r="EG242" i="11" s="1"/>
  <c r="CN242" i="11"/>
  <c r="CY242" i="11" s="1"/>
  <c r="BG242" i="11"/>
  <c r="BR242" i="11" s="1"/>
  <c r="Z242" i="11"/>
  <c r="AK242" i="11" s="1"/>
  <c r="DU242" i="11"/>
  <c r="EF242" i="11" s="1"/>
  <c r="CM242" i="11"/>
  <c r="CX242" i="11" s="1"/>
  <c r="BF242" i="11"/>
  <c r="BQ242" i="11" s="1"/>
  <c r="Y242" i="11"/>
  <c r="AJ242" i="11" s="1"/>
  <c r="DT242" i="11"/>
  <c r="EE242" i="11" s="1"/>
  <c r="CL242" i="11"/>
  <c r="CW242" i="11" s="1"/>
  <c r="BE242" i="11"/>
  <c r="BP242" i="11" s="1"/>
  <c r="X242" i="11"/>
  <c r="AI242" i="11" s="1"/>
  <c r="DS242" i="11"/>
  <c r="ED242" i="11" s="1"/>
  <c r="BD242" i="11"/>
  <c r="BO242" i="11" s="1"/>
  <c r="CK242" i="11"/>
  <c r="CV242" i="11" s="1"/>
  <c r="W242" i="11"/>
  <c r="AH242" i="11" s="1"/>
  <c r="DT215" i="11"/>
  <c r="EE215" i="11" s="1"/>
  <c r="CM215" i="11"/>
  <c r="CX215" i="11" s="1"/>
  <c r="BG215" i="11"/>
  <c r="BR215" i="11" s="1"/>
  <c r="AA215" i="11"/>
  <c r="AL215" i="11" s="1"/>
  <c r="DR215" i="11"/>
  <c r="EC215" i="11" s="1"/>
  <c r="CK215" i="11"/>
  <c r="CV215" i="11" s="1"/>
  <c r="BE215" i="11"/>
  <c r="BP215" i="11" s="1"/>
  <c r="Y215" i="11"/>
  <c r="AJ215" i="11" s="1"/>
  <c r="CP215" i="11"/>
  <c r="DA215" i="11" s="1"/>
  <c r="CL215" i="11"/>
  <c r="CW215" i="11" s="1"/>
  <c r="BA215" i="11"/>
  <c r="BL215" i="11" s="1"/>
  <c r="Z215" i="11"/>
  <c r="AK215" i="11" s="1"/>
  <c r="X215" i="11"/>
  <c r="AI215" i="11" s="1"/>
  <c r="DW215" i="11"/>
  <c r="EH215" i="11" s="1"/>
  <c r="CJ215" i="11"/>
  <c r="CU215" i="11" s="1"/>
  <c r="DS215" i="11"/>
  <c r="ED215" i="11" s="1"/>
  <c r="BF215" i="11"/>
  <c r="BQ215" i="11" s="1"/>
  <c r="U215" i="11"/>
  <c r="AF215" i="11" s="1"/>
  <c r="DQ215" i="11"/>
  <c r="EB215" i="11" s="1"/>
  <c r="DP215" i="11"/>
  <c r="EA215" i="11" s="1"/>
  <c r="CI215" i="11"/>
  <c r="CT215" i="11" s="1"/>
  <c r="BD215" i="11"/>
  <c r="BO215" i="11" s="1"/>
  <c r="AB215" i="11"/>
  <c r="AM215" i="11" s="1"/>
  <c r="DO215" i="11"/>
  <c r="DZ215" i="11" s="1"/>
  <c r="CH215" i="11"/>
  <c r="CS215" i="11" s="1"/>
  <c r="BC215" i="11"/>
  <c r="BN215" i="11" s="1"/>
  <c r="W215" i="11"/>
  <c r="AH215" i="11" s="1"/>
  <c r="BI215" i="11"/>
  <c r="BT215" i="11" s="1"/>
  <c r="CN215" i="11"/>
  <c r="CY215" i="11" s="1"/>
  <c r="BB215" i="11"/>
  <c r="BM215" i="11" s="1"/>
  <c r="V215" i="11"/>
  <c r="AG215" i="11" s="1"/>
  <c r="BH215" i="11"/>
  <c r="BS215" i="11" s="1"/>
  <c r="T215" i="11"/>
  <c r="AE215" i="11" s="1"/>
  <c r="CO215" i="11"/>
  <c r="CZ215" i="11" s="1"/>
  <c r="DU215" i="11"/>
  <c r="EF215" i="11" s="1"/>
  <c r="DV215" i="11"/>
  <c r="EG215" i="11" s="1"/>
  <c r="DU225" i="11"/>
  <c r="EF225" i="11" s="1"/>
  <c r="CL225" i="11"/>
  <c r="CW225" i="11" s="1"/>
  <c r="BE225" i="11"/>
  <c r="BP225" i="11" s="1"/>
  <c r="V225" i="11"/>
  <c r="AG225" i="11" s="1"/>
  <c r="DT225" i="11"/>
  <c r="EE225" i="11" s="1"/>
  <c r="CK225" i="11"/>
  <c r="CV225" i="11" s="1"/>
  <c r="BD225" i="11"/>
  <c r="BO225" i="11" s="1"/>
  <c r="U225" i="11"/>
  <c r="AF225" i="11" s="1"/>
  <c r="DS225" i="11"/>
  <c r="ED225" i="11" s="1"/>
  <c r="CJ225" i="11"/>
  <c r="CU225" i="11" s="1"/>
  <c r="BC225" i="11"/>
  <c r="BN225" i="11" s="1"/>
  <c r="AB225" i="11"/>
  <c r="AM225" i="11" s="1"/>
  <c r="T225" i="11"/>
  <c r="AE225" i="11" s="1"/>
  <c r="DR225" i="11"/>
  <c r="EC225" i="11" s="1"/>
  <c r="CI225" i="11"/>
  <c r="CT225" i="11" s="1"/>
  <c r="BB225" i="11"/>
  <c r="BM225" i="11" s="1"/>
  <c r="AA225" i="11"/>
  <c r="AL225" i="11" s="1"/>
  <c r="DQ225" i="11"/>
  <c r="EB225" i="11" s="1"/>
  <c r="CP225" i="11"/>
  <c r="DA225" i="11" s="1"/>
  <c r="CH225" i="11"/>
  <c r="CS225" i="11" s="1"/>
  <c r="BI225" i="11"/>
  <c r="BT225" i="11" s="1"/>
  <c r="BA225" i="11"/>
  <c r="BL225" i="11" s="1"/>
  <c r="Z225" i="11"/>
  <c r="AK225" i="11" s="1"/>
  <c r="DP225" i="11"/>
  <c r="EA225" i="11" s="1"/>
  <c r="CO225" i="11"/>
  <c r="CZ225" i="11" s="1"/>
  <c r="BH225" i="11"/>
  <c r="BS225" i="11" s="1"/>
  <c r="Y225" i="11"/>
  <c r="AJ225" i="11" s="1"/>
  <c r="DW225" i="11"/>
  <c r="EH225" i="11" s="1"/>
  <c r="DO225" i="11"/>
  <c r="DZ225" i="11" s="1"/>
  <c r="CN225" i="11"/>
  <c r="CY225" i="11" s="1"/>
  <c r="BG225" i="11"/>
  <c r="BR225" i="11" s="1"/>
  <c r="X225" i="11"/>
  <c r="AI225" i="11" s="1"/>
  <c r="DV225" i="11"/>
  <c r="EG225" i="11" s="1"/>
  <c r="CM225" i="11"/>
  <c r="CX225" i="11" s="1"/>
  <c r="W225" i="11"/>
  <c r="AH225" i="11" s="1"/>
  <c r="BF225" i="11"/>
  <c r="BQ225" i="11" s="1"/>
  <c r="DP289" i="11"/>
  <c r="EA289" i="11" s="1"/>
  <c r="CO289" i="11"/>
  <c r="CZ289" i="11" s="1"/>
  <c r="BG289" i="11"/>
  <c r="BR289" i="11" s="1"/>
  <c r="DW289" i="11"/>
  <c r="EH289" i="11" s="1"/>
  <c r="CL289" i="11"/>
  <c r="CW289" i="11" s="1"/>
  <c r="BC289" i="11"/>
  <c r="BN289" i="11" s="1"/>
  <c r="U289" i="11"/>
  <c r="AF289" i="11" s="1"/>
  <c r="DV289" i="11"/>
  <c r="EG289" i="11" s="1"/>
  <c r="CK289" i="11"/>
  <c r="CV289" i="11" s="1"/>
  <c r="BB289" i="11"/>
  <c r="BM289" i="11" s="1"/>
  <c r="AB289" i="11"/>
  <c r="AM289" i="11" s="1"/>
  <c r="T289" i="11"/>
  <c r="AE289" i="11" s="1"/>
  <c r="DU289" i="11"/>
  <c r="EF289" i="11" s="1"/>
  <c r="CJ289" i="11"/>
  <c r="CU289" i="11" s="1"/>
  <c r="BA289" i="11"/>
  <c r="BL289" i="11" s="1"/>
  <c r="AA289" i="11"/>
  <c r="AL289" i="11" s="1"/>
  <c r="DS289" i="11"/>
  <c r="ED289" i="11" s="1"/>
  <c r="CH289" i="11"/>
  <c r="CS289" i="11" s="1"/>
  <c r="BH289" i="11"/>
  <c r="BS289" i="11" s="1"/>
  <c r="Y289" i="11"/>
  <c r="AJ289" i="11" s="1"/>
  <c r="DR289" i="11"/>
  <c r="EC289" i="11" s="1"/>
  <c r="CP289" i="11"/>
  <c r="DA289" i="11" s="1"/>
  <c r="BF289" i="11"/>
  <c r="BQ289" i="11" s="1"/>
  <c r="X289" i="11"/>
  <c r="AI289" i="11" s="1"/>
  <c r="Z289" i="11"/>
  <c r="AK289" i="11" s="1"/>
  <c r="CM289" i="11"/>
  <c r="CX289" i="11" s="1"/>
  <c r="BD289" i="11"/>
  <c r="BO289" i="11" s="1"/>
  <c r="DT289" i="11"/>
  <c r="EE289" i="11" s="1"/>
  <c r="CI289" i="11"/>
  <c r="CT289" i="11" s="1"/>
  <c r="DQ289" i="11"/>
  <c r="EB289" i="11" s="1"/>
  <c r="DO289" i="11"/>
  <c r="DZ289" i="11" s="1"/>
  <c r="CN289" i="11"/>
  <c r="CY289" i="11" s="1"/>
  <c r="W289" i="11"/>
  <c r="AH289" i="11" s="1"/>
  <c r="V289" i="11"/>
  <c r="AG289" i="11" s="1"/>
  <c r="BI289" i="11"/>
  <c r="BT289" i="11" s="1"/>
  <c r="BE289" i="11"/>
  <c r="BP289" i="11" s="1"/>
  <c r="DV232" i="11"/>
  <c r="EG232" i="11" s="1"/>
  <c r="CM232" i="11"/>
  <c r="CX232" i="11" s="1"/>
  <c r="BD232" i="11"/>
  <c r="BO232" i="11" s="1"/>
  <c r="V232" i="11"/>
  <c r="AG232" i="11" s="1"/>
  <c r="DU232" i="11"/>
  <c r="EF232" i="11" s="1"/>
  <c r="CL232" i="11"/>
  <c r="CW232" i="11" s="1"/>
  <c r="BC232" i="11"/>
  <c r="BN232" i="11" s="1"/>
  <c r="U232" i="11"/>
  <c r="AF232" i="11" s="1"/>
  <c r="DT232" i="11"/>
  <c r="EE232" i="11" s="1"/>
  <c r="CK232" i="11"/>
  <c r="CV232" i="11" s="1"/>
  <c r="BB232" i="11"/>
  <c r="BM232" i="11" s="1"/>
  <c r="AB232" i="11"/>
  <c r="AM232" i="11" s="1"/>
  <c r="T232" i="11"/>
  <c r="AE232" i="11" s="1"/>
  <c r="DS232" i="11"/>
  <c r="ED232" i="11" s="1"/>
  <c r="CJ232" i="11"/>
  <c r="CU232" i="11" s="1"/>
  <c r="BI232" i="11"/>
  <c r="BT232" i="11" s="1"/>
  <c r="BA232" i="11"/>
  <c r="BL232" i="11" s="1"/>
  <c r="AA232" i="11"/>
  <c r="AL232" i="11" s="1"/>
  <c r="DR232" i="11"/>
  <c r="EC232" i="11" s="1"/>
  <c r="CI232" i="11"/>
  <c r="CT232" i="11" s="1"/>
  <c r="BH232" i="11"/>
  <c r="BS232" i="11" s="1"/>
  <c r="Z232" i="11"/>
  <c r="AK232" i="11" s="1"/>
  <c r="DQ232" i="11"/>
  <c r="EB232" i="11" s="1"/>
  <c r="CP232" i="11"/>
  <c r="DA232" i="11" s="1"/>
  <c r="CH232" i="11"/>
  <c r="CS232" i="11" s="1"/>
  <c r="BG232" i="11"/>
  <c r="BR232" i="11" s="1"/>
  <c r="Y232" i="11"/>
  <c r="AJ232" i="11" s="1"/>
  <c r="DP232" i="11"/>
  <c r="EA232" i="11" s="1"/>
  <c r="CO232" i="11"/>
  <c r="CZ232" i="11" s="1"/>
  <c r="BF232" i="11"/>
  <c r="BQ232" i="11" s="1"/>
  <c r="X232" i="11"/>
  <c r="AI232" i="11" s="1"/>
  <c r="DW232" i="11"/>
  <c r="EH232" i="11" s="1"/>
  <c r="BE232" i="11"/>
  <c r="BP232" i="11" s="1"/>
  <c r="DO232" i="11"/>
  <c r="DZ232" i="11" s="1"/>
  <c r="CN232" i="11"/>
  <c r="CY232" i="11" s="1"/>
  <c r="W232" i="11"/>
  <c r="AH232" i="11" s="1"/>
  <c r="DQ296" i="11"/>
  <c r="EB296" i="11" s="1"/>
  <c r="CK296" i="11"/>
  <c r="CV296" i="11" s="1"/>
  <c r="BC296" i="11"/>
  <c r="BN296" i="11" s="1"/>
  <c r="AB296" i="11"/>
  <c r="AM296" i="11" s="1"/>
  <c r="T296" i="11"/>
  <c r="AE296" i="11" s="1"/>
  <c r="DP296" i="11"/>
  <c r="EA296" i="11" s="1"/>
  <c r="CJ296" i="11"/>
  <c r="CU296" i="11" s="1"/>
  <c r="BB296" i="11"/>
  <c r="BM296" i="11" s="1"/>
  <c r="AA296" i="11"/>
  <c r="AL296" i="11" s="1"/>
  <c r="DW296" i="11"/>
  <c r="EH296" i="11" s="1"/>
  <c r="DO296" i="11"/>
  <c r="DZ296" i="11" s="1"/>
  <c r="CI296" i="11"/>
  <c r="CT296" i="11" s="1"/>
  <c r="BI296" i="11"/>
  <c r="BT296" i="11" s="1"/>
  <c r="BA296" i="11"/>
  <c r="BL296" i="11" s="1"/>
  <c r="Z296" i="11"/>
  <c r="AK296" i="11" s="1"/>
  <c r="DU296" i="11"/>
  <c r="EF296" i="11" s="1"/>
  <c r="CO296" i="11"/>
  <c r="CZ296" i="11" s="1"/>
  <c r="BG296" i="11"/>
  <c r="BR296" i="11" s="1"/>
  <c r="X296" i="11"/>
  <c r="AI296" i="11" s="1"/>
  <c r="DT296" i="11"/>
  <c r="EE296" i="11" s="1"/>
  <c r="CN296" i="11"/>
  <c r="CY296" i="11" s="1"/>
  <c r="BF296" i="11"/>
  <c r="BQ296" i="11" s="1"/>
  <c r="W296" i="11"/>
  <c r="AH296" i="11" s="1"/>
  <c r="CP296" i="11"/>
  <c r="DA296" i="11" s="1"/>
  <c r="BH296" i="11"/>
  <c r="BS296" i="11" s="1"/>
  <c r="U296" i="11"/>
  <c r="AF296" i="11" s="1"/>
  <c r="DV296" i="11"/>
  <c r="EG296" i="11" s="1"/>
  <c r="CM296" i="11"/>
  <c r="CX296" i="11" s="1"/>
  <c r="BE296" i="11"/>
  <c r="BP296" i="11" s="1"/>
  <c r="DS296" i="11"/>
  <c r="ED296" i="11" s="1"/>
  <c r="CL296" i="11"/>
  <c r="CW296" i="11" s="1"/>
  <c r="BD296" i="11"/>
  <c r="BO296" i="11" s="1"/>
  <c r="DR296" i="11"/>
  <c r="EC296" i="11" s="1"/>
  <c r="CH296" i="11"/>
  <c r="CS296" i="11" s="1"/>
  <c r="V296" i="11"/>
  <c r="AG296" i="11" s="1"/>
  <c r="Y296" i="11"/>
  <c r="AJ296" i="11" s="1"/>
  <c r="DW313" i="11"/>
  <c r="EH313" i="11" s="1"/>
  <c r="DO313" i="11"/>
  <c r="DZ313" i="11" s="1"/>
  <c r="CN313" i="11"/>
  <c r="CY313" i="11" s="1"/>
  <c r="BG313" i="11"/>
  <c r="BR313" i="11" s="1"/>
  <c r="AA313" i="11"/>
  <c r="AL313" i="11" s="1"/>
  <c r="DU313" i="11"/>
  <c r="EF313" i="11" s="1"/>
  <c r="CL313" i="11"/>
  <c r="CW313" i="11" s="1"/>
  <c r="BE313" i="11"/>
  <c r="BP313" i="11" s="1"/>
  <c r="Y313" i="11"/>
  <c r="AJ313" i="11" s="1"/>
  <c r="DT313" i="11"/>
  <c r="EE313" i="11" s="1"/>
  <c r="CK313" i="11"/>
  <c r="CV313" i="11" s="1"/>
  <c r="BD313" i="11"/>
  <c r="BO313" i="11" s="1"/>
  <c r="X313" i="11"/>
  <c r="AI313" i="11" s="1"/>
  <c r="DR313" i="11"/>
  <c r="EC313" i="11" s="1"/>
  <c r="CM313" i="11"/>
  <c r="CX313" i="11" s="1"/>
  <c r="BI313" i="11"/>
  <c r="BT313" i="11" s="1"/>
  <c r="T313" i="11"/>
  <c r="AE313" i="11" s="1"/>
  <c r="DQ313" i="11"/>
  <c r="EB313" i="11" s="1"/>
  <c r="CJ313" i="11"/>
  <c r="CU313" i="11" s="1"/>
  <c r="BH313" i="11"/>
  <c r="BS313" i="11" s="1"/>
  <c r="DP313" i="11"/>
  <c r="EA313" i="11" s="1"/>
  <c r="CI313" i="11"/>
  <c r="CT313" i="11" s="1"/>
  <c r="BF313" i="11"/>
  <c r="BQ313" i="11" s="1"/>
  <c r="CH313" i="11"/>
  <c r="CS313" i="11" s="1"/>
  <c r="BC313" i="11"/>
  <c r="BN313" i="11" s="1"/>
  <c r="AB313" i="11"/>
  <c r="AM313" i="11" s="1"/>
  <c r="BB313" i="11"/>
  <c r="BM313" i="11" s="1"/>
  <c r="Z313" i="11"/>
  <c r="AK313" i="11" s="1"/>
  <c r="BA313" i="11"/>
  <c r="BL313" i="11" s="1"/>
  <c r="W313" i="11"/>
  <c r="AH313" i="11" s="1"/>
  <c r="DV313" i="11"/>
  <c r="EG313" i="11" s="1"/>
  <c r="CP313" i="11"/>
  <c r="DA313" i="11" s="1"/>
  <c r="V313" i="11"/>
  <c r="AG313" i="11" s="1"/>
  <c r="DS313" i="11"/>
  <c r="ED313" i="11" s="1"/>
  <c r="U313" i="11"/>
  <c r="AF313" i="11" s="1"/>
  <c r="CO313" i="11"/>
  <c r="CZ313" i="11" s="1"/>
  <c r="DR216" i="11"/>
  <c r="EC216" i="11" s="1"/>
  <c r="DP216" i="11"/>
  <c r="EA216" i="11" s="1"/>
  <c r="CJ216" i="11"/>
  <c r="CU216" i="11" s="1"/>
  <c r="BD216" i="11"/>
  <c r="BO216" i="11" s="1"/>
  <c r="Y216" i="11"/>
  <c r="AJ216" i="11" s="1"/>
  <c r="DV216" i="11"/>
  <c r="EG216" i="11" s="1"/>
  <c r="CP216" i="11"/>
  <c r="DA216" i="11" s="1"/>
  <c r="CH216" i="11"/>
  <c r="CS216" i="11" s="1"/>
  <c r="BB216" i="11"/>
  <c r="BM216" i="11" s="1"/>
  <c r="W216" i="11"/>
  <c r="AH216" i="11" s="1"/>
  <c r="CL216" i="11"/>
  <c r="CW216" i="11" s="1"/>
  <c r="AB216" i="11"/>
  <c r="AM216" i="11" s="1"/>
  <c r="DT216" i="11"/>
  <c r="EE216" i="11" s="1"/>
  <c r="BH216" i="11"/>
  <c r="BS216" i="11" s="1"/>
  <c r="X216" i="11"/>
  <c r="AI216" i="11" s="1"/>
  <c r="DS216" i="11"/>
  <c r="ED216" i="11" s="1"/>
  <c r="BG216" i="11"/>
  <c r="BR216" i="11" s="1"/>
  <c r="V216" i="11"/>
  <c r="AG216" i="11" s="1"/>
  <c r="CM216" i="11"/>
  <c r="CX216" i="11" s="1"/>
  <c r="BC216" i="11"/>
  <c r="BN216" i="11" s="1"/>
  <c r="BA216" i="11"/>
  <c r="BL216" i="11" s="1"/>
  <c r="DU216" i="11"/>
  <c r="EF216" i="11" s="1"/>
  <c r="CN216" i="11"/>
  <c r="CY216" i="11" s="1"/>
  <c r="BF216" i="11"/>
  <c r="BQ216" i="11" s="1"/>
  <c r="Z216" i="11"/>
  <c r="AK216" i="11" s="1"/>
  <c r="DQ216" i="11"/>
  <c r="EB216" i="11" s="1"/>
  <c r="CK216" i="11"/>
  <c r="CV216" i="11" s="1"/>
  <c r="BE216" i="11"/>
  <c r="BP216" i="11" s="1"/>
  <c r="U216" i="11"/>
  <c r="AF216" i="11" s="1"/>
  <c r="AA216" i="11"/>
  <c r="AL216" i="11" s="1"/>
  <c r="DO216" i="11"/>
  <c r="DZ216" i="11" s="1"/>
  <c r="CI216" i="11"/>
  <c r="CT216" i="11" s="1"/>
  <c r="T216" i="11"/>
  <c r="AE216" i="11" s="1"/>
  <c r="DW216" i="11"/>
  <c r="EH216" i="11" s="1"/>
  <c r="BI216" i="11"/>
  <c r="BT216" i="11" s="1"/>
  <c r="CO216" i="11"/>
  <c r="CZ216" i="11" s="1"/>
  <c r="AB90" i="5"/>
  <c r="AM90" i="5" s="1"/>
  <c r="V113" i="5"/>
  <c r="AG113" i="5" s="1"/>
  <c r="Y103" i="5"/>
  <c r="AJ103" i="5" s="1"/>
  <c r="X103" i="5"/>
  <c r="AI103" i="5" s="1"/>
  <c r="Y113" i="5"/>
  <c r="AJ113" i="5" s="1"/>
  <c r="U24" i="6"/>
  <c r="AF24" i="6" s="1"/>
  <c r="AW82" i="6"/>
  <c r="AX82" i="6"/>
  <c r="BE82" i="6"/>
  <c r="BL82" i="6"/>
  <c r="W103" i="6"/>
  <c r="AH103" i="6" s="1"/>
  <c r="V103" i="6"/>
  <c r="AG103" i="6" s="1"/>
  <c r="AQ103" i="6"/>
  <c r="BE103" i="6"/>
  <c r="BP103" i="6"/>
  <c r="X28" i="6"/>
  <c r="AI28" i="6" s="1"/>
  <c r="AS28" i="6"/>
  <c r="BA28" i="6"/>
  <c r="BM28" i="6"/>
  <c r="BE109" i="6"/>
  <c r="Y90" i="6"/>
  <c r="AJ90" i="6" s="1"/>
  <c r="AT90" i="6"/>
  <c r="BA90" i="6"/>
  <c r="BO90" i="6"/>
  <c r="T90" i="5"/>
  <c r="AE90" i="5" s="1"/>
  <c r="BL91" i="6"/>
  <c r="AW105" i="6"/>
  <c r="AP113" i="6"/>
  <c r="AU113" i="6"/>
  <c r="BB113" i="6"/>
  <c r="BP113" i="6"/>
  <c r="BO191" i="6"/>
  <c r="BS191" i="6"/>
  <c r="AR191" i="6"/>
  <c r="U191" i="6"/>
  <c r="AF191" i="6" s="1"/>
  <c r="BC149" i="6"/>
  <c r="BA149" i="6"/>
  <c r="AU149" i="6"/>
  <c r="BH149" i="6"/>
  <c r="BA155" i="6"/>
  <c r="W191" i="5"/>
  <c r="AH191" i="5" s="1"/>
  <c r="Z191" i="5"/>
  <c r="AK191" i="5" s="1"/>
  <c r="AV191" i="6"/>
  <c r="BO161" i="6"/>
  <c r="BO155" i="6"/>
  <c r="BQ155" i="6"/>
  <c r="BI155" i="6"/>
  <c r="BH155" i="6"/>
  <c r="Y191" i="5"/>
  <c r="AJ191" i="5" s="1"/>
  <c r="BT161" i="6"/>
  <c r="BQ141" i="6"/>
  <c r="BI137" i="6"/>
  <c r="BA45" i="6"/>
  <c r="AV140" i="6"/>
  <c r="V149" i="5"/>
  <c r="AG149" i="5" s="1"/>
  <c r="Y17" i="6"/>
  <c r="AJ17" i="6" s="1"/>
  <c r="BM17" i="6"/>
  <c r="BI17" i="6"/>
  <c r="AR130" i="6"/>
  <c r="AB17" i="6"/>
  <c r="AM17" i="6" s="1"/>
  <c r="BO130" i="6"/>
  <c r="X17" i="5"/>
  <c r="AI17" i="5" s="1"/>
  <c r="DU115" i="11"/>
  <c r="EF115" i="11" s="1"/>
  <c r="DV263" i="11"/>
  <c r="EG263" i="11" s="1"/>
  <c r="CO263" i="11"/>
  <c r="CZ263" i="11" s="1"/>
  <c r="BB263" i="11"/>
  <c r="BM263" i="11" s="1"/>
  <c r="V263" i="11"/>
  <c r="AG263" i="11" s="1"/>
  <c r="DS263" i="11"/>
  <c r="ED263" i="11" s="1"/>
  <c r="CL263" i="11"/>
  <c r="CW263" i="11" s="1"/>
  <c r="BG263" i="11"/>
  <c r="BR263" i="11" s="1"/>
  <c r="AA263" i="11"/>
  <c r="AL263" i="11" s="1"/>
  <c r="DR263" i="11"/>
  <c r="EC263" i="11" s="1"/>
  <c r="CH263" i="11"/>
  <c r="CS263" i="11" s="1"/>
  <c r="Y263" i="11"/>
  <c r="AJ263" i="11" s="1"/>
  <c r="DQ263" i="11"/>
  <c r="EB263" i="11" s="1"/>
  <c r="BI263" i="11"/>
  <c r="BT263" i="11" s="1"/>
  <c r="X263" i="11"/>
  <c r="AI263" i="11" s="1"/>
  <c r="DP263" i="11"/>
  <c r="EA263" i="11" s="1"/>
  <c r="CP263" i="11"/>
  <c r="DA263" i="11" s="1"/>
  <c r="BH263" i="11"/>
  <c r="BS263" i="11" s="1"/>
  <c r="W263" i="11"/>
  <c r="AH263" i="11" s="1"/>
  <c r="DO263" i="11"/>
  <c r="DZ263" i="11" s="1"/>
  <c r="CN263" i="11"/>
  <c r="CY263" i="11" s="1"/>
  <c r="BF263" i="11"/>
  <c r="BQ263" i="11" s="1"/>
  <c r="U263" i="11"/>
  <c r="AF263" i="11" s="1"/>
  <c r="CM263" i="11"/>
  <c r="CX263" i="11" s="1"/>
  <c r="BE263" i="11"/>
  <c r="BP263" i="11" s="1"/>
  <c r="T263" i="11"/>
  <c r="AE263" i="11" s="1"/>
  <c r="DW263" i="11"/>
  <c r="EH263" i="11" s="1"/>
  <c r="CK263" i="11"/>
  <c r="CV263" i="11" s="1"/>
  <c r="BD263" i="11"/>
  <c r="BO263" i="11" s="1"/>
  <c r="DT263" i="11"/>
  <c r="EE263" i="11" s="1"/>
  <c r="CI263" i="11"/>
  <c r="CT263" i="11" s="1"/>
  <c r="BA263" i="11"/>
  <c r="BL263" i="11" s="1"/>
  <c r="Z263" i="11"/>
  <c r="AK263" i="11" s="1"/>
  <c r="CJ263" i="11"/>
  <c r="CU263" i="11" s="1"/>
  <c r="AB263" i="11"/>
  <c r="AM263" i="11" s="1"/>
  <c r="DU263" i="11"/>
  <c r="EF263" i="11" s="1"/>
  <c r="BC263" i="11"/>
  <c r="BN263" i="11" s="1"/>
  <c r="DQ278" i="11"/>
  <c r="EB278" i="11" s="1"/>
  <c r="CJ278" i="11"/>
  <c r="CU278" i="11" s="1"/>
  <c r="BD278" i="11"/>
  <c r="BO278" i="11" s="1"/>
  <c r="V278" i="11"/>
  <c r="AG278" i="11" s="1"/>
  <c r="DW278" i="11"/>
  <c r="EH278" i="11" s="1"/>
  <c r="DO278" i="11"/>
  <c r="DZ278" i="11" s="1"/>
  <c r="CP278" i="11"/>
  <c r="DA278" i="11" s="1"/>
  <c r="CH278" i="11"/>
  <c r="CS278" i="11" s="1"/>
  <c r="BB278" i="11"/>
  <c r="BM278" i="11" s="1"/>
  <c r="AB278" i="11"/>
  <c r="AM278" i="11" s="1"/>
  <c r="T278" i="11"/>
  <c r="AE278" i="11" s="1"/>
  <c r="DV278" i="11"/>
  <c r="EG278" i="11" s="1"/>
  <c r="CO278" i="11"/>
  <c r="CZ278" i="11" s="1"/>
  <c r="BI278" i="11"/>
  <c r="BT278" i="11" s="1"/>
  <c r="BA278" i="11"/>
  <c r="BL278" i="11" s="1"/>
  <c r="AA278" i="11"/>
  <c r="AL278" i="11" s="1"/>
  <c r="CL278" i="11"/>
  <c r="CW278" i="11" s="1"/>
  <c r="U278" i="11"/>
  <c r="AF278" i="11" s="1"/>
  <c r="CK278" i="11"/>
  <c r="CV278" i="11" s="1"/>
  <c r="DU278" i="11"/>
  <c r="EF278" i="11" s="1"/>
  <c r="BG278" i="11"/>
  <c r="BR278" i="11" s="1"/>
  <c r="DS278" i="11"/>
  <c r="ED278" i="11" s="1"/>
  <c r="CM278" i="11"/>
  <c r="CX278" i="11" s="1"/>
  <c r="BH278" i="11"/>
  <c r="BS278" i="11" s="1"/>
  <c r="Y278" i="11"/>
  <c r="AJ278" i="11" s="1"/>
  <c r="DR278" i="11"/>
  <c r="EC278" i="11" s="1"/>
  <c r="CI278" i="11"/>
  <c r="CT278" i="11" s="1"/>
  <c r="BF278" i="11"/>
  <c r="BQ278" i="11" s="1"/>
  <c r="X278" i="11"/>
  <c r="AI278" i="11" s="1"/>
  <c r="BC278" i="11"/>
  <c r="BN278" i="11" s="1"/>
  <c r="W278" i="11"/>
  <c r="AH278" i="11" s="1"/>
  <c r="DT278" i="11"/>
  <c r="EE278" i="11" s="1"/>
  <c r="DP278" i="11"/>
  <c r="EA278" i="11" s="1"/>
  <c r="BE278" i="11"/>
  <c r="BP278" i="11" s="1"/>
  <c r="Z278" i="11"/>
  <c r="AK278" i="11" s="1"/>
  <c r="CN278" i="11"/>
  <c r="CY278" i="11" s="1"/>
  <c r="DS294" i="11"/>
  <c r="ED294" i="11" s="1"/>
  <c r="CK294" i="11"/>
  <c r="CV294" i="11" s="1"/>
  <c r="BC294" i="11"/>
  <c r="BN294" i="11" s="1"/>
  <c r="X294" i="11"/>
  <c r="AI294" i="11" s="1"/>
  <c r="DR294" i="11"/>
  <c r="EC294" i="11" s="1"/>
  <c r="CJ294" i="11"/>
  <c r="CU294" i="11" s="1"/>
  <c r="BB294" i="11"/>
  <c r="BM294" i="11" s="1"/>
  <c r="W294" i="11"/>
  <c r="AH294" i="11" s="1"/>
  <c r="DQ294" i="11"/>
  <c r="EB294" i="11" s="1"/>
  <c r="CI294" i="11"/>
  <c r="CT294" i="11" s="1"/>
  <c r="BI294" i="11"/>
  <c r="BT294" i="11" s="1"/>
  <c r="BA294" i="11"/>
  <c r="BL294" i="11" s="1"/>
  <c r="V294" i="11"/>
  <c r="AG294" i="11" s="1"/>
  <c r="DW294" i="11"/>
  <c r="EH294" i="11" s="1"/>
  <c r="DO294" i="11"/>
  <c r="DZ294" i="11" s="1"/>
  <c r="CO294" i="11"/>
  <c r="CZ294" i="11" s="1"/>
  <c r="BG294" i="11"/>
  <c r="BR294" i="11" s="1"/>
  <c r="AB294" i="11"/>
  <c r="AM294" i="11" s="1"/>
  <c r="T294" i="11"/>
  <c r="AE294" i="11" s="1"/>
  <c r="DV294" i="11"/>
  <c r="EG294" i="11" s="1"/>
  <c r="CN294" i="11"/>
  <c r="CY294" i="11" s="1"/>
  <c r="BF294" i="11"/>
  <c r="BQ294" i="11" s="1"/>
  <c r="AA294" i="11"/>
  <c r="AL294" i="11" s="1"/>
  <c r="DP294" i="11"/>
  <c r="EA294" i="11" s="1"/>
  <c r="CH294" i="11"/>
  <c r="CS294" i="11" s="1"/>
  <c r="Z294" i="11"/>
  <c r="AK294" i="11" s="1"/>
  <c r="CP294" i="11"/>
  <c r="DA294" i="11" s="1"/>
  <c r="BH294" i="11"/>
  <c r="BS294" i="11" s="1"/>
  <c r="Y294" i="11"/>
  <c r="AJ294" i="11" s="1"/>
  <c r="CL294" i="11"/>
  <c r="CW294" i="11" s="1"/>
  <c r="U294" i="11"/>
  <c r="AF294" i="11" s="1"/>
  <c r="DU294" i="11"/>
  <c r="EF294" i="11" s="1"/>
  <c r="DT294" i="11"/>
  <c r="EE294" i="11" s="1"/>
  <c r="BE294" i="11"/>
  <c r="BP294" i="11" s="1"/>
  <c r="BD294" i="11"/>
  <c r="BO294" i="11" s="1"/>
  <c r="CM294" i="11"/>
  <c r="CX294" i="11" s="1"/>
  <c r="DW277" i="11"/>
  <c r="EH277" i="11" s="1"/>
  <c r="DO277" i="11"/>
  <c r="DZ277" i="11" s="1"/>
  <c r="DU277" i="11"/>
  <c r="EF277" i="11" s="1"/>
  <c r="CN277" i="11"/>
  <c r="CY277" i="11" s="1"/>
  <c r="BG277" i="11"/>
  <c r="BR277" i="11" s="1"/>
  <c r="AA277" i="11"/>
  <c r="AL277" i="11" s="1"/>
  <c r="DT277" i="11"/>
  <c r="EE277" i="11" s="1"/>
  <c r="CM277" i="11"/>
  <c r="CX277" i="11" s="1"/>
  <c r="BF277" i="11"/>
  <c r="BQ277" i="11" s="1"/>
  <c r="Z277" i="11"/>
  <c r="AK277" i="11" s="1"/>
  <c r="DQ277" i="11"/>
  <c r="EB277" i="11" s="1"/>
  <c r="CO277" i="11"/>
  <c r="CZ277" i="11" s="1"/>
  <c r="BB277" i="11"/>
  <c r="BM277" i="11" s="1"/>
  <c r="AB277" i="11"/>
  <c r="AM277" i="11" s="1"/>
  <c r="DP277" i="11"/>
  <c r="EA277" i="11" s="1"/>
  <c r="CL277" i="11"/>
  <c r="CW277" i="11" s="1"/>
  <c r="BA277" i="11"/>
  <c r="BL277" i="11" s="1"/>
  <c r="Y277" i="11"/>
  <c r="AJ277" i="11" s="1"/>
  <c r="CJ277" i="11"/>
  <c r="CU277" i="11" s="1"/>
  <c r="BI277" i="11"/>
  <c r="BT277" i="11" s="1"/>
  <c r="W277" i="11"/>
  <c r="AH277" i="11" s="1"/>
  <c r="CP277" i="11"/>
  <c r="DA277" i="11" s="1"/>
  <c r="BE277" i="11"/>
  <c r="BP277" i="11" s="1"/>
  <c r="X277" i="11"/>
  <c r="AI277" i="11" s="1"/>
  <c r="DS277" i="11"/>
  <c r="ED277" i="11" s="1"/>
  <c r="CI277" i="11"/>
  <c r="CT277" i="11" s="1"/>
  <c r="BC277" i="11"/>
  <c r="BN277" i="11" s="1"/>
  <c r="U277" i="11"/>
  <c r="AF277" i="11" s="1"/>
  <c r="BH277" i="11"/>
  <c r="BS277" i="11" s="1"/>
  <c r="CH277" i="11"/>
  <c r="CS277" i="11" s="1"/>
  <c r="T277" i="11"/>
  <c r="AE277" i="11" s="1"/>
  <c r="DV277" i="11"/>
  <c r="EG277" i="11" s="1"/>
  <c r="DR277" i="11"/>
  <c r="EC277" i="11" s="1"/>
  <c r="BD277" i="11"/>
  <c r="BO277" i="11" s="1"/>
  <c r="CK277" i="11"/>
  <c r="CV277" i="11" s="1"/>
  <c r="V277" i="11"/>
  <c r="AG277" i="11" s="1"/>
  <c r="DP252" i="11"/>
  <c r="EA252" i="11" s="1"/>
  <c r="CP252" i="11"/>
  <c r="DA252" i="11" s="1"/>
  <c r="CH252" i="11"/>
  <c r="CS252" i="11" s="1"/>
  <c r="BC252" i="11"/>
  <c r="BN252" i="11" s="1"/>
  <c r="U252" i="11"/>
  <c r="AF252" i="11" s="1"/>
  <c r="DT252" i="11"/>
  <c r="EE252" i="11" s="1"/>
  <c r="CL252" i="11"/>
  <c r="CW252" i="11" s="1"/>
  <c r="BG252" i="11"/>
  <c r="BR252" i="11" s="1"/>
  <c r="Y252" i="11"/>
  <c r="AJ252" i="11" s="1"/>
  <c r="DQ252" i="11"/>
  <c r="EB252" i="11" s="1"/>
  <c r="CN252" i="11"/>
  <c r="CY252" i="11" s="1"/>
  <c r="BD252" i="11"/>
  <c r="BO252" i="11" s="1"/>
  <c r="AB252" i="11"/>
  <c r="AM252" i="11" s="1"/>
  <c r="DO252" i="11"/>
  <c r="DZ252" i="11" s="1"/>
  <c r="CM252" i="11"/>
  <c r="CX252" i="11" s="1"/>
  <c r="BB252" i="11"/>
  <c r="BM252" i="11" s="1"/>
  <c r="AA252" i="11"/>
  <c r="AL252" i="11" s="1"/>
  <c r="CK252" i="11"/>
  <c r="CV252" i="11" s="1"/>
  <c r="BA252" i="11"/>
  <c r="BL252" i="11" s="1"/>
  <c r="Z252" i="11"/>
  <c r="AK252" i="11" s="1"/>
  <c r="DW252" i="11"/>
  <c r="EH252" i="11" s="1"/>
  <c r="CJ252" i="11"/>
  <c r="CU252" i="11" s="1"/>
  <c r="X252" i="11"/>
  <c r="AI252" i="11" s="1"/>
  <c r="DV252" i="11"/>
  <c r="EG252" i="11" s="1"/>
  <c r="CI252" i="11"/>
  <c r="CT252" i="11" s="1"/>
  <c r="BI252" i="11"/>
  <c r="BT252" i="11" s="1"/>
  <c r="W252" i="11"/>
  <c r="AH252" i="11" s="1"/>
  <c r="DU252" i="11"/>
  <c r="EF252" i="11" s="1"/>
  <c r="BH252" i="11"/>
  <c r="BS252" i="11" s="1"/>
  <c r="V252" i="11"/>
  <c r="AG252" i="11" s="1"/>
  <c r="DS252" i="11"/>
  <c r="ED252" i="11" s="1"/>
  <c r="BF252" i="11"/>
  <c r="BQ252" i="11" s="1"/>
  <c r="T252" i="11"/>
  <c r="AE252" i="11" s="1"/>
  <c r="CO252" i="11"/>
  <c r="CZ252" i="11" s="1"/>
  <c r="BE252" i="11"/>
  <c r="BP252" i="11" s="1"/>
  <c r="DR252" i="11"/>
  <c r="EC252" i="11" s="1"/>
  <c r="DW267" i="11"/>
  <c r="EH267" i="11" s="1"/>
  <c r="DO267" i="11"/>
  <c r="DZ267" i="11" s="1"/>
  <c r="CO267" i="11"/>
  <c r="CZ267" i="11" s="1"/>
  <c r="BG267" i="11"/>
  <c r="BR267" i="11" s="1"/>
  <c r="Y267" i="11"/>
  <c r="AJ267" i="11" s="1"/>
  <c r="DU267" i="11"/>
  <c r="EF267" i="11" s="1"/>
  <c r="CM267" i="11"/>
  <c r="CX267" i="11" s="1"/>
  <c r="BE267" i="11"/>
  <c r="BP267" i="11" s="1"/>
  <c r="W267" i="11"/>
  <c r="AH267" i="11" s="1"/>
  <c r="DR267" i="11"/>
  <c r="EC267" i="11" s="1"/>
  <c r="CJ267" i="11"/>
  <c r="CU267" i="11" s="1"/>
  <c r="BB267" i="11"/>
  <c r="BM267" i="11" s="1"/>
  <c r="AB267" i="11"/>
  <c r="AM267" i="11" s="1"/>
  <c r="T267" i="11"/>
  <c r="AE267" i="11" s="1"/>
  <c r="DP267" i="11"/>
  <c r="EA267" i="11" s="1"/>
  <c r="CK267" i="11"/>
  <c r="CV267" i="11" s="1"/>
  <c r="BI267" i="11"/>
  <c r="BT267" i="11" s="1"/>
  <c r="CI267" i="11"/>
  <c r="CT267" i="11" s="1"/>
  <c r="BH267" i="11"/>
  <c r="BS267" i="11" s="1"/>
  <c r="CH267" i="11"/>
  <c r="CS267" i="11" s="1"/>
  <c r="BF267" i="11"/>
  <c r="BQ267" i="11" s="1"/>
  <c r="AA267" i="11"/>
  <c r="AL267" i="11" s="1"/>
  <c r="BD267" i="11"/>
  <c r="BO267" i="11" s="1"/>
  <c r="Z267" i="11"/>
  <c r="AK267" i="11" s="1"/>
  <c r="DV267" i="11"/>
  <c r="EG267" i="11" s="1"/>
  <c r="BC267" i="11"/>
  <c r="BN267" i="11" s="1"/>
  <c r="X267" i="11"/>
  <c r="AI267" i="11" s="1"/>
  <c r="DT267" i="11"/>
  <c r="EE267" i="11" s="1"/>
  <c r="CP267" i="11"/>
  <c r="DA267" i="11" s="1"/>
  <c r="BA267" i="11"/>
  <c r="BL267" i="11" s="1"/>
  <c r="V267" i="11"/>
  <c r="AG267" i="11" s="1"/>
  <c r="DQ267" i="11"/>
  <c r="EB267" i="11" s="1"/>
  <c r="CL267" i="11"/>
  <c r="CW267" i="11" s="1"/>
  <c r="CN267" i="11"/>
  <c r="CY267" i="11" s="1"/>
  <c r="DS267" i="11"/>
  <c r="ED267" i="11" s="1"/>
  <c r="U267" i="11"/>
  <c r="AF267" i="11" s="1"/>
  <c r="DQ250" i="11"/>
  <c r="EB250" i="11" s="1"/>
  <c r="CJ250" i="11"/>
  <c r="CU250" i="11" s="1"/>
  <c r="BD250" i="11"/>
  <c r="BO250" i="11" s="1"/>
  <c r="V250" i="11"/>
  <c r="AG250" i="11" s="1"/>
  <c r="DU250" i="11"/>
  <c r="EF250" i="11" s="1"/>
  <c r="CN250" i="11"/>
  <c r="CY250" i="11" s="1"/>
  <c r="BH250" i="11"/>
  <c r="BS250" i="11" s="1"/>
  <c r="Z250" i="11"/>
  <c r="AK250" i="11" s="1"/>
  <c r="DW250" i="11"/>
  <c r="EH250" i="11" s="1"/>
  <c r="CK250" i="11"/>
  <c r="CV250" i="11" s="1"/>
  <c r="X250" i="11"/>
  <c r="AI250" i="11" s="1"/>
  <c r="DV250" i="11"/>
  <c r="EG250" i="11" s="1"/>
  <c r="CI250" i="11"/>
  <c r="CT250" i="11" s="1"/>
  <c r="BI250" i="11"/>
  <c r="BT250" i="11" s="1"/>
  <c r="W250" i="11"/>
  <c r="AH250" i="11" s="1"/>
  <c r="DT250" i="11"/>
  <c r="EE250" i="11" s="1"/>
  <c r="CH250" i="11"/>
  <c r="CS250" i="11" s="1"/>
  <c r="BG250" i="11"/>
  <c r="BR250" i="11" s="1"/>
  <c r="U250" i="11"/>
  <c r="AF250" i="11" s="1"/>
  <c r="DS250" i="11"/>
  <c r="ED250" i="11" s="1"/>
  <c r="BF250" i="11"/>
  <c r="BQ250" i="11" s="1"/>
  <c r="T250" i="11"/>
  <c r="AE250" i="11" s="1"/>
  <c r="DR250" i="11"/>
  <c r="EC250" i="11" s="1"/>
  <c r="CP250" i="11"/>
  <c r="DA250" i="11" s="1"/>
  <c r="BE250" i="11"/>
  <c r="BP250" i="11" s="1"/>
  <c r="DP250" i="11"/>
  <c r="EA250" i="11" s="1"/>
  <c r="CO250" i="11"/>
  <c r="CZ250" i="11" s="1"/>
  <c r="BC250" i="11"/>
  <c r="BN250" i="11" s="1"/>
  <c r="AB250" i="11"/>
  <c r="AM250" i="11" s="1"/>
  <c r="DO250" i="11"/>
  <c r="DZ250" i="11" s="1"/>
  <c r="CM250" i="11"/>
  <c r="CX250" i="11" s="1"/>
  <c r="BB250" i="11"/>
  <c r="BM250" i="11" s="1"/>
  <c r="AA250" i="11"/>
  <c r="AL250" i="11" s="1"/>
  <c r="CL250" i="11"/>
  <c r="CW250" i="11" s="1"/>
  <c r="BA250" i="11"/>
  <c r="BL250" i="11" s="1"/>
  <c r="Y250" i="11"/>
  <c r="AJ250" i="11" s="1"/>
  <c r="DS239" i="11"/>
  <c r="ED239" i="11" s="1"/>
  <c r="CK239" i="11"/>
  <c r="CV239" i="11" s="1"/>
  <c r="BC239" i="11"/>
  <c r="BN239" i="11" s="1"/>
  <c r="U239" i="11"/>
  <c r="AF239" i="11" s="1"/>
  <c r="DR239" i="11"/>
  <c r="EC239" i="11" s="1"/>
  <c r="CJ239" i="11"/>
  <c r="CU239" i="11" s="1"/>
  <c r="BB239" i="11"/>
  <c r="BM239" i="11" s="1"/>
  <c r="AB239" i="11"/>
  <c r="AM239" i="11" s="1"/>
  <c r="T239" i="11"/>
  <c r="AE239" i="11" s="1"/>
  <c r="DQ239" i="11"/>
  <c r="EB239" i="11" s="1"/>
  <c r="CI239" i="11"/>
  <c r="CT239" i="11" s="1"/>
  <c r="BI239" i="11"/>
  <c r="BT239" i="11" s="1"/>
  <c r="BA239" i="11"/>
  <c r="BL239" i="11" s="1"/>
  <c r="AA239" i="11"/>
  <c r="AL239" i="11" s="1"/>
  <c r="DW239" i="11"/>
  <c r="EH239" i="11" s="1"/>
  <c r="DO239" i="11"/>
  <c r="DZ239" i="11" s="1"/>
  <c r="CO239" i="11"/>
  <c r="CZ239" i="11" s="1"/>
  <c r="BG239" i="11"/>
  <c r="BR239" i="11" s="1"/>
  <c r="Y239" i="11"/>
  <c r="AJ239" i="11" s="1"/>
  <c r="DV239" i="11"/>
  <c r="EG239" i="11" s="1"/>
  <c r="CN239" i="11"/>
  <c r="CY239" i="11" s="1"/>
  <c r="BF239" i="11"/>
  <c r="BQ239" i="11" s="1"/>
  <c r="X239" i="11"/>
  <c r="AI239" i="11" s="1"/>
  <c r="Z239" i="11"/>
  <c r="AK239" i="11" s="1"/>
  <c r="CP239" i="11"/>
  <c r="DA239" i="11" s="1"/>
  <c r="BH239" i="11"/>
  <c r="BS239" i="11" s="1"/>
  <c r="W239" i="11"/>
  <c r="AH239" i="11" s="1"/>
  <c r="DU239" i="11"/>
  <c r="EF239" i="11" s="1"/>
  <c r="CM239" i="11"/>
  <c r="CX239" i="11" s="1"/>
  <c r="BE239" i="11"/>
  <c r="BP239" i="11" s="1"/>
  <c r="V239" i="11"/>
  <c r="AG239" i="11" s="1"/>
  <c r="DT239" i="11"/>
  <c r="EE239" i="11" s="1"/>
  <c r="CL239" i="11"/>
  <c r="CW239" i="11" s="1"/>
  <c r="BD239" i="11"/>
  <c r="BO239" i="11" s="1"/>
  <c r="CH239" i="11"/>
  <c r="CS239" i="11" s="1"/>
  <c r="DP239" i="11"/>
  <c r="EA239" i="11" s="1"/>
  <c r="DP233" i="11"/>
  <c r="EA233" i="11" s="1"/>
  <c r="CO233" i="11"/>
  <c r="CZ233" i="11" s="1"/>
  <c r="BG233" i="11"/>
  <c r="BR233" i="11" s="1"/>
  <c r="DT233" i="11"/>
  <c r="EE233" i="11" s="1"/>
  <c r="CK233" i="11"/>
  <c r="CV233" i="11" s="1"/>
  <c r="BC233" i="11"/>
  <c r="BN233" i="11" s="1"/>
  <c r="AB233" i="11"/>
  <c r="AM233" i="11" s="1"/>
  <c r="T233" i="11"/>
  <c r="AE233" i="11" s="1"/>
  <c r="DW233" i="11"/>
  <c r="EH233" i="11" s="1"/>
  <c r="CI233" i="11"/>
  <c r="CT233" i="11" s="1"/>
  <c r="BH233" i="11"/>
  <c r="BS233" i="11" s="1"/>
  <c r="U233" i="11"/>
  <c r="AF233" i="11" s="1"/>
  <c r="DV233" i="11"/>
  <c r="EG233" i="11" s="1"/>
  <c r="CH233" i="11"/>
  <c r="CS233" i="11" s="1"/>
  <c r="BF233" i="11"/>
  <c r="BQ233" i="11" s="1"/>
  <c r="DU233" i="11"/>
  <c r="EF233" i="11" s="1"/>
  <c r="BE233" i="11"/>
  <c r="BP233" i="11" s="1"/>
  <c r="AA233" i="11"/>
  <c r="AL233" i="11" s="1"/>
  <c r="DS233" i="11"/>
  <c r="ED233" i="11" s="1"/>
  <c r="CP233" i="11"/>
  <c r="DA233" i="11" s="1"/>
  <c r="BD233" i="11"/>
  <c r="BO233" i="11" s="1"/>
  <c r="Z233" i="11"/>
  <c r="AK233" i="11" s="1"/>
  <c r="DR233" i="11"/>
  <c r="EC233" i="11" s="1"/>
  <c r="CN233" i="11"/>
  <c r="CY233" i="11" s="1"/>
  <c r="BB233" i="11"/>
  <c r="BM233" i="11" s="1"/>
  <c r="Y233" i="11"/>
  <c r="AJ233" i="11" s="1"/>
  <c r="DQ233" i="11"/>
  <c r="EB233" i="11" s="1"/>
  <c r="CM233" i="11"/>
  <c r="CX233" i="11" s="1"/>
  <c r="BA233" i="11"/>
  <c r="BL233" i="11" s="1"/>
  <c r="X233" i="11"/>
  <c r="AI233" i="11" s="1"/>
  <c r="DO233" i="11"/>
  <c r="DZ233" i="11" s="1"/>
  <c r="CL233" i="11"/>
  <c r="CW233" i="11" s="1"/>
  <c r="W233" i="11"/>
  <c r="AH233" i="11" s="1"/>
  <c r="BI233" i="11"/>
  <c r="BT233" i="11" s="1"/>
  <c r="V233" i="11"/>
  <c r="AG233" i="11" s="1"/>
  <c r="CJ233" i="11"/>
  <c r="CU233" i="11" s="1"/>
  <c r="DU301" i="11"/>
  <c r="EF301" i="11" s="1"/>
  <c r="CM301" i="11"/>
  <c r="CX301" i="11" s="1"/>
  <c r="BF301" i="11"/>
  <c r="BQ301" i="11" s="1"/>
  <c r="DT301" i="11"/>
  <c r="EE301" i="11" s="1"/>
  <c r="CL301" i="11"/>
  <c r="CW301" i="11" s="1"/>
  <c r="BE301" i="11"/>
  <c r="BP301" i="11" s="1"/>
  <c r="X301" i="11"/>
  <c r="AI301" i="11" s="1"/>
  <c r="DS301" i="11"/>
  <c r="ED301" i="11" s="1"/>
  <c r="CK301" i="11"/>
  <c r="CV301" i="11" s="1"/>
  <c r="BD301" i="11"/>
  <c r="BO301" i="11" s="1"/>
  <c r="W301" i="11"/>
  <c r="AH301" i="11" s="1"/>
  <c r="DR301" i="11"/>
  <c r="EC301" i="11" s="1"/>
  <c r="CJ301" i="11"/>
  <c r="CU301" i="11" s="1"/>
  <c r="BC301" i="11"/>
  <c r="BN301" i="11" s="1"/>
  <c r="DP301" i="11"/>
  <c r="EA301" i="11" s="1"/>
  <c r="CP301" i="11"/>
  <c r="DA301" i="11" s="1"/>
  <c r="CH301" i="11"/>
  <c r="CS301" i="11" s="1"/>
  <c r="BI301" i="11"/>
  <c r="BT301" i="11" s="1"/>
  <c r="BA301" i="11"/>
  <c r="BL301" i="11" s="1"/>
  <c r="AB301" i="11"/>
  <c r="AM301" i="11" s="1"/>
  <c r="T301" i="11"/>
  <c r="AE301" i="11" s="1"/>
  <c r="DW301" i="11"/>
  <c r="EH301" i="11" s="1"/>
  <c r="DO301" i="11"/>
  <c r="DZ301" i="11" s="1"/>
  <c r="CO301" i="11"/>
  <c r="CZ301" i="11" s="1"/>
  <c r="BH301" i="11"/>
  <c r="BS301" i="11" s="1"/>
  <c r="AA301" i="11"/>
  <c r="AL301" i="11" s="1"/>
  <c r="Z301" i="11"/>
  <c r="AK301" i="11" s="1"/>
  <c r="DV301" i="11"/>
  <c r="EG301" i="11" s="1"/>
  <c r="Y301" i="11"/>
  <c r="AJ301" i="11" s="1"/>
  <c r="DQ301" i="11"/>
  <c r="EB301" i="11" s="1"/>
  <c r="BG301" i="11"/>
  <c r="BR301" i="11" s="1"/>
  <c r="V301" i="11"/>
  <c r="AG301" i="11" s="1"/>
  <c r="BB301" i="11"/>
  <c r="BM301" i="11" s="1"/>
  <c r="U301" i="11"/>
  <c r="AF301" i="11" s="1"/>
  <c r="CN301" i="11"/>
  <c r="CY301" i="11" s="1"/>
  <c r="CI301" i="11"/>
  <c r="CT301" i="11" s="1"/>
  <c r="DP240" i="11"/>
  <c r="EA240" i="11" s="1"/>
  <c r="CO240" i="11"/>
  <c r="CZ240" i="11" s="1"/>
  <c r="DW240" i="11"/>
  <c r="EH240" i="11" s="1"/>
  <c r="DO240" i="11"/>
  <c r="DZ240" i="11" s="1"/>
  <c r="CN240" i="11"/>
  <c r="CY240" i="11" s="1"/>
  <c r="BF240" i="11"/>
  <c r="BQ240" i="11" s="1"/>
  <c r="Y240" i="11"/>
  <c r="AJ240" i="11" s="1"/>
  <c r="DV240" i="11"/>
  <c r="EG240" i="11" s="1"/>
  <c r="CM240" i="11"/>
  <c r="CX240" i="11" s="1"/>
  <c r="BE240" i="11"/>
  <c r="BP240" i="11" s="1"/>
  <c r="X240" i="11"/>
  <c r="AI240" i="11" s="1"/>
  <c r="DU240" i="11"/>
  <c r="EF240" i="11" s="1"/>
  <c r="CL240" i="11"/>
  <c r="CW240" i="11" s="1"/>
  <c r="BD240" i="11"/>
  <c r="BO240" i="11" s="1"/>
  <c r="W240" i="11"/>
  <c r="AH240" i="11" s="1"/>
  <c r="DS240" i="11"/>
  <c r="ED240" i="11" s="1"/>
  <c r="CJ240" i="11"/>
  <c r="CU240" i="11" s="1"/>
  <c r="BB240" i="11"/>
  <c r="BM240" i="11" s="1"/>
  <c r="U240" i="11"/>
  <c r="AF240" i="11" s="1"/>
  <c r="DR240" i="11"/>
  <c r="EC240" i="11" s="1"/>
  <c r="CI240" i="11"/>
  <c r="CT240" i="11" s="1"/>
  <c r="BI240" i="11"/>
  <c r="BT240" i="11" s="1"/>
  <c r="BA240" i="11"/>
  <c r="BL240" i="11" s="1"/>
  <c r="AB240" i="11"/>
  <c r="AM240" i="11" s="1"/>
  <c r="T240" i="11"/>
  <c r="AE240" i="11" s="1"/>
  <c r="BH240" i="11"/>
  <c r="BS240" i="11" s="1"/>
  <c r="Z240" i="11"/>
  <c r="AK240" i="11" s="1"/>
  <c r="BG240" i="11"/>
  <c r="BR240" i="11" s="1"/>
  <c r="V240" i="11"/>
  <c r="AG240" i="11" s="1"/>
  <c r="CP240" i="11"/>
  <c r="DA240" i="11" s="1"/>
  <c r="BC240" i="11"/>
  <c r="BN240" i="11" s="1"/>
  <c r="CK240" i="11"/>
  <c r="CV240" i="11" s="1"/>
  <c r="CH240" i="11"/>
  <c r="CS240" i="11" s="1"/>
  <c r="DT240" i="11"/>
  <c r="EE240" i="11" s="1"/>
  <c r="DQ240" i="11"/>
  <c r="EB240" i="11" s="1"/>
  <c r="AA240" i="11"/>
  <c r="AL240" i="11" s="1"/>
  <c r="DU309" i="11"/>
  <c r="EF309" i="11" s="1"/>
  <c r="CM309" i="11"/>
  <c r="CX309" i="11" s="1"/>
  <c r="BF309" i="11"/>
  <c r="BQ309" i="11" s="1"/>
  <c r="Y309" i="11"/>
  <c r="AJ309" i="11" s="1"/>
  <c r="DS309" i="11"/>
  <c r="ED309" i="11" s="1"/>
  <c r="CK309" i="11"/>
  <c r="CV309" i="11" s="1"/>
  <c r="BD309" i="11"/>
  <c r="BO309" i="11" s="1"/>
  <c r="W309" i="11"/>
  <c r="AH309" i="11" s="1"/>
  <c r="DR309" i="11"/>
  <c r="EC309" i="11" s="1"/>
  <c r="CJ309" i="11"/>
  <c r="CU309" i="11" s="1"/>
  <c r="BC309" i="11"/>
  <c r="BN309" i="11" s="1"/>
  <c r="V309" i="11"/>
  <c r="AG309" i="11" s="1"/>
  <c r="DV309" i="11"/>
  <c r="EG309" i="11" s="1"/>
  <c r="CP309" i="11"/>
  <c r="DA309" i="11" s="1"/>
  <c r="U309" i="11"/>
  <c r="AF309" i="11" s="1"/>
  <c r="DT309" i="11"/>
  <c r="EE309" i="11" s="1"/>
  <c r="CO309" i="11"/>
  <c r="CZ309" i="11" s="1"/>
  <c r="T309" i="11"/>
  <c r="AE309" i="11" s="1"/>
  <c r="DQ309" i="11"/>
  <c r="EB309" i="11" s="1"/>
  <c r="CN309" i="11"/>
  <c r="CY309" i="11" s="1"/>
  <c r="BI309" i="11"/>
  <c r="BT309" i="11" s="1"/>
  <c r="DP309" i="11"/>
  <c r="EA309" i="11" s="1"/>
  <c r="CL309" i="11"/>
  <c r="CW309" i="11" s="1"/>
  <c r="BH309" i="11"/>
  <c r="BS309" i="11" s="1"/>
  <c r="DO309" i="11"/>
  <c r="DZ309" i="11" s="1"/>
  <c r="CI309" i="11"/>
  <c r="CT309" i="11" s="1"/>
  <c r="BG309" i="11"/>
  <c r="BR309" i="11" s="1"/>
  <c r="AB309" i="11"/>
  <c r="AM309" i="11" s="1"/>
  <c r="CH309" i="11"/>
  <c r="CS309" i="11" s="1"/>
  <c r="BE309" i="11"/>
  <c r="BP309" i="11" s="1"/>
  <c r="AA309" i="11"/>
  <c r="AL309" i="11" s="1"/>
  <c r="BB309" i="11"/>
  <c r="BM309" i="11" s="1"/>
  <c r="Z309" i="11"/>
  <c r="AK309" i="11" s="1"/>
  <c r="BA309" i="11"/>
  <c r="BL309" i="11" s="1"/>
  <c r="DW309" i="11"/>
  <c r="EH309" i="11" s="1"/>
  <c r="X309" i="11"/>
  <c r="AI309" i="11" s="1"/>
  <c r="DV304" i="11"/>
  <c r="EG304" i="11" s="1"/>
  <c r="DT304" i="11"/>
  <c r="EE304" i="11" s="1"/>
  <c r="CL304" i="11"/>
  <c r="CW304" i="11" s="1"/>
  <c r="BD304" i="11"/>
  <c r="BO304" i="11" s="1"/>
  <c r="W304" i="11"/>
  <c r="AH304" i="11" s="1"/>
  <c r="DS304" i="11"/>
  <c r="ED304" i="11" s="1"/>
  <c r="CK304" i="11"/>
  <c r="CV304" i="11" s="1"/>
  <c r="BC304" i="11"/>
  <c r="BN304" i="11" s="1"/>
  <c r="V304" i="11"/>
  <c r="AG304" i="11" s="1"/>
  <c r="DW304" i="11"/>
  <c r="EH304" i="11" s="1"/>
  <c r="CH304" i="11"/>
  <c r="CS304" i="11" s="1"/>
  <c r="BF304" i="11"/>
  <c r="BQ304" i="11" s="1"/>
  <c r="DU304" i="11"/>
  <c r="EF304" i="11" s="1"/>
  <c r="BE304" i="11"/>
  <c r="BP304" i="11" s="1"/>
  <c r="AB304" i="11"/>
  <c r="AM304" i="11" s="1"/>
  <c r="DR304" i="11"/>
  <c r="EC304" i="11" s="1"/>
  <c r="CP304" i="11"/>
  <c r="DA304" i="11" s="1"/>
  <c r="BB304" i="11"/>
  <c r="BM304" i="11" s="1"/>
  <c r="AA304" i="11"/>
  <c r="AL304" i="11" s="1"/>
  <c r="DQ304" i="11"/>
  <c r="EB304" i="11" s="1"/>
  <c r="CO304" i="11"/>
  <c r="CZ304" i="11" s="1"/>
  <c r="BA304" i="11"/>
  <c r="BL304" i="11" s="1"/>
  <c r="Z304" i="11"/>
  <c r="AK304" i="11" s="1"/>
  <c r="DO304" i="11"/>
  <c r="DZ304" i="11" s="1"/>
  <c r="CM304" i="11"/>
  <c r="CX304" i="11" s="1"/>
  <c r="BI304" i="11"/>
  <c r="BT304" i="11" s="1"/>
  <c r="X304" i="11"/>
  <c r="AI304" i="11" s="1"/>
  <c r="CJ304" i="11"/>
  <c r="CU304" i="11" s="1"/>
  <c r="BH304" i="11"/>
  <c r="BS304" i="11" s="1"/>
  <c r="U304" i="11"/>
  <c r="AF304" i="11" s="1"/>
  <c r="CI304" i="11"/>
  <c r="CT304" i="11" s="1"/>
  <c r="T304" i="11"/>
  <c r="AE304" i="11" s="1"/>
  <c r="DP304" i="11"/>
  <c r="EA304" i="11" s="1"/>
  <c r="BG304" i="11"/>
  <c r="BR304" i="11" s="1"/>
  <c r="Y304" i="11"/>
  <c r="AJ304" i="11" s="1"/>
  <c r="CN304" i="11"/>
  <c r="CY304" i="11" s="1"/>
  <c r="DP273" i="11"/>
  <c r="EA273" i="11" s="1"/>
  <c r="CP273" i="11"/>
  <c r="DA273" i="11" s="1"/>
  <c r="CH273" i="11"/>
  <c r="CS273" i="11" s="1"/>
  <c r="BC273" i="11"/>
  <c r="BN273" i="11" s="1"/>
  <c r="V273" i="11"/>
  <c r="AG273" i="11" s="1"/>
  <c r="DW273" i="11"/>
  <c r="EH273" i="11" s="1"/>
  <c r="DO273" i="11"/>
  <c r="DZ273" i="11" s="1"/>
  <c r="CO273" i="11"/>
  <c r="CZ273" i="11" s="1"/>
  <c r="BB273" i="11"/>
  <c r="BM273" i="11" s="1"/>
  <c r="U273" i="11"/>
  <c r="AF273" i="11" s="1"/>
  <c r="DU273" i="11"/>
  <c r="EF273" i="11" s="1"/>
  <c r="CM273" i="11"/>
  <c r="CX273" i="11" s="1"/>
  <c r="BH273" i="11"/>
  <c r="BS273" i="11" s="1"/>
  <c r="AA273" i="11"/>
  <c r="AL273" i="11" s="1"/>
  <c r="DQ273" i="11"/>
  <c r="EB273" i="11" s="1"/>
  <c r="CK273" i="11"/>
  <c r="CV273" i="11" s="1"/>
  <c r="Y273" i="11"/>
  <c r="AJ273" i="11" s="1"/>
  <c r="CI273" i="11"/>
  <c r="CT273" i="11" s="1"/>
  <c r="BI273" i="11"/>
  <c r="BT273" i="11" s="1"/>
  <c r="W273" i="11"/>
  <c r="AH273" i="11" s="1"/>
  <c r="DT273" i="11"/>
  <c r="EE273" i="11" s="1"/>
  <c r="BE273" i="11"/>
  <c r="BP273" i="11" s="1"/>
  <c r="DR273" i="11"/>
  <c r="EC273" i="11" s="1"/>
  <c r="CL273" i="11"/>
  <c r="CW273" i="11" s="1"/>
  <c r="BA273" i="11"/>
  <c r="BL273" i="11" s="1"/>
  <c r="Z273" i="11"/>
  <c r="AK273" i="11" s="1"/>
  <c r="BG273" i="11"/>
  <c r="BR273" i="11" s="1"/>
  <c r="AB273" i="11"/>
  <c r="AM273" i="11" s="1"/>
  <c r="BF273" i="11"/>
  <c r="BQ273" i="11" s="1"/>
  <c r="X273" i="11"/>
  <c r="AI273" i="11" s="1"/>
  <c r="CN273" i="11"/>
  <c r="CY273" i="11" s="1"/>
  <c r="BD273" i="11"/>
  <c r="BO273" i="11" s="1"/>
  <c r="T273" i="11"/>
  <c r="AE273" i="11" s="1"/>
  <c r="CJ273" i="11"/>
  <c r="CU273" i="11" s="1"/>
  <c r="DV273" i="11"/>
  <c r="EG273" i="11" s="1"/>
  <c r="DS273" i="11"/>
  <c r="ED273" i="11" s="1"/>
  <c r="U90" i="5"/>
  <c r="AF90" i="5" s="1"/>
  <c r="AA113" i="5"/>
  <c r="AL113" i="5" s="1"/>
  <c r="T103" i="5"/>
  <c r="AE103" i="5" s="1"/>
  <c r="AB103" i="5"/>
  <c r="AM103" i="5" s="1"/>
  <c r="X113" i="5"/>
  <c r="AI113" i="5" s="1"/>
  <c r="AW24" i="6"/>
  <c r="V82" i="6"/>
  <c r="AG82" i="6" s="1"/>
  <c r="AQ82" i="6"/>
  <c r="BI82" i="6"/>
  <c r="BP82" i="6"/>
  <c r="AA103" i="6"/>
  <c r="AL103" i="6" s="1"/>
  <c r="Z103" i="6"/>
  <c r="AK103" i="6" s="1"/>
  <c r="AU103" i="6"/>
  <c r="BI103" i="6"/>
  <c r="BT103" i="6"/>
  <c r="AB28" i="6"/>
  <c r="AM28" i="6" s="1"/>
  <c r="AW28" i="6"/>
  <c r="BE28" i="6"/>
  <c r="BQ28" i="6"/>
  <c r="BG109" i="6"/>
  <c r="AS90" i="6"/>
  <c r="AX90" i="6"/>
  <c r="BE90" i="6"/>
  <c r="BL90" i="6"/>
  <c r="T91" i="6"/>
  <c r="AE91" i="6" s="1"/>
  <c r="BQ91" i="6"/>
  <c r="BF105" i="6"/>
  <c r="W113" i="6"/>
  <c r="AH113" i="6" s="1"/>
  <c r="AR113" i="6"/>
  <c r="BF113" i="6"/>
  <c r="BM113" i="6"/>
  <c r="BI191" i="6"/>
  <c r="BE191" i="6"/>
  <c r="Z191" i="6"/>
  <c r="AK191" i="6" s="1"/>
  <c r="BN149" i="6"/>
  <c r="BI149" i="6"/>
  <c r="AS149" i="6"/>
  <c r="AR149" i="6"/>
  <c r="X191" i="5"/>
  <c r="AI191" i="5" s="1"/>
  <c r="BF191" i="6"/>
  <c r="BS161" i="6"/>
  <c r="W155" i="6"/>
  <c r="AH155" i="6" s="1"/>
  <c r="BS155" i="6"/>
  <c r="BP155" i="6"/>
  <c r="BB155" i="6"/>
  <c r="AA137" i="5"/>
  <c r="AL137" i="5" s="1"/>
  <c r="AT159" i="6"/>
  <c r="U137" i="6"/>
  <c r="AF137" i="6" s="1"/>
  <c r="BP45" i="6"/>
  <c r="U140" i="6"/>
  <c r="AF140" i="6" s="1"/>
  <c r="Z17" i="6"/>
  <c r="AK17" i="6" s="1"/>
  <c r="BP17" i="6"/>
  <c r="BL17" i="6"/>
  <c r="BG129" i="6"/>
  <c r="BA115" i="6"/>
  <c r="U17" i="5"/>
  <c r="AF17" i="5" s="1"/>
  <c r="CO129" i="11"/>
  <c r="CZ129" i="11" s="1"/>
  <c r="U115" i="11"/>
  <c r="AF115" i="11" s="1"/>
  <c r="AT182" i="4"/>
  <c r="AY182" i="4" s="1"/>
  <c r="CK179" i="11"/>
  <c r="CV179" i="11" s="1"/>
  <c r="V179" i="11"/>
  <c r="AG179" i="11" s="1"/>
  <c r="DQ179" i="11"/>
  <c r="EB179" i="11" s="1"/>
  <c r="DS279" i="11"/>
  <c r="ED279" i="11" s="1"/>
  <c r="CM279" i="11"/>
  <c r="CX279" i="11" s="1"/>
  <c r="BE279" i="11"/>
  <c r="BP279" i="11" s="1"/>
  <c r="W279" i="11"/>
  <c r="AH279" i="11" s="1"/>
  <c r="DQ279" i="11"/>
  <c r="EB279" i="11" s="1"/>
  <c r="CK279" i="11"/>
  <c r="CV279" i="11" s="1"/>
  <c r="BC279" i="11"/>
  <c r="BN279" i="11" s="1"/>
  <c r="U279" i="11"/>
  <c r="AF279" i="11" s="1"/>
  <c r="DP279" i="11"/>
  <c r="EA279" i="11" s="1"/>
  <c r="CJ279" i="11"/>
  <c r="CU279" i="11" s="1"/>
  <c r="BB279" i="11"/>
  <c r="BM279" i="11" s="1"/>
  <c r="AB279" i="11"/>
  <c r="AM279" i="11" s="1"/>
  <c r="T279" i="11"/>
  <c r="AE279" i="11" s="1"/>
  <c r="CI279" i="11"/>
  <c r="CT279" i="11" s="1"/>
  <c r="BG279" i="11"/>
  <c r="BR279" i="11" s="1"/>
  <c r="DW279" i="11"/>
  <c r="EH279" i="11" s="1"/>
  <c r="CH279" i="11"/>
  <c r="CS279" i="11" s="1"/>
  <c r="BF279" i="11"/>
  <c r="BQ279" i="11" s="1"/>
  <c r="AA279" i="11"/>
  <c r="AL279" i="11" s="1"/>
  <c r="DU279" i="11"/>
  <c r="EF279" i="11" s="1"/>
  <c r="BA279" i="11"/>
  <c r="BL279" i="11" s="1"/>
  <c r="Y279" i="11"/>
  <c r="AJ279" i="11" s="1"/>
  <c r="DR279" i="11"/>
  <c r="EC279" i="11" s="1"/>
  <c r="CN279" i="11"/>
  <c r="CY279" i="11" s="1"/>
  <c r="BI279" i="11"/>
  <c r="BT279" i="11" s="1"/>
  <c r="Z279" i="11"/>
  <c r="AK279" i="11" s="1"/>
  <c r="DT279" i="11"/>
  <c r="EE279" i="11" s="1"/>
  <c r="CO279" i="11"/>
  <c r="CZ279" i="11" s="1"/>
  <c r="BD279" i="11"/>
  <c r="BO279" i="11" s="1"/>
  <c r="V279" i="11"/>
  <c r="AG279" i="11" s="1"/>
  <c r="DO279" i="11"/>
  <c r="DZ279" i="11" s="1"/>
  <c r="BH279" i="11"/>
  <c r="BS279" i="11" s="1"/>
  <c r="CP279" i="11"/>
  <c r="DA279" i="11" s="1"/>
  <c r="CL279" i="11"/>
  <c r="CW279" i="11" s="1"/>
  <c r="DV279" i="11"/>
  <c r="EG279" i="11" s="1"/>
  <c r="X279" i="11"/>
  <c r="AI279" i="11" s="1"/>
  <c r="DT286" i="11"/>
  <c r="EE286" i="11" s="1"/>
  <c r="CM286" i="11"/>
  <c r="CX286" i="11" s="1"/>
  <c r="BD286" i="11"/>
  <c r="BO286" i="11" s="1"/>
  <c r="W286" i="11"/>
  <c r="AH286" i="11" s="1"/>
  <c r="DS286" i="11"/>
  <c r="ED286" i="11" s="1"/>
  <c r="CL286" i="11"/>
  <c r="CW286" i="11" s="1"/>
  <c r="BC286" i="11"/>
  <c r="BN286" i="11" s="1"/>
  <c r="V286" i="11"/>
  <c r="AG286" i="11" s="1"/>
  <c r="DR286" i="11"/>
  <c r="EC286" i="11" s="1"/>
  <c r="CK286" i="11"/>
  <c r="CV286" i="11" s="1"/>
  <c r="BB286" i="11"/>
  <c r="BM286" i="11" s="1"/>
  <c r="U286" i="11"/>
  <c r="AF286" i="11" s="1"/>
  <c r="DP286" i="11"/>
  <c r="EA286" i="11" s="1"/>
  <c r="CI286" i="11"/>
  <c r="CT286" i="11" s="1"/>
  <c r="BH286" i="11"/>
  <c r="BS286" i="11" s="1"/>
  <c r="AA286" i="11"/>
  <c r="AL286" i="11" s="1"/>
  <c r="DW286" i="11"/>
  <c r="EH286" i="11" s="1"/>
  <c r="DO286" i="11"/>
  <c r="DZ286" i="11" s="1"/>
  <c r="CP286" i="11"/>
  <c r="DA286" i="11" s="1"/>
  <c r="CH286" i="11"/>
  <c r="CS286" i="11" s="1"/>
  <c r="BG286" i="11"/>
  <c r="BR286" i="11" s="1"/>
  <c r="Z286" i="11"/>
  <c r="AK286" i="11" s="1"/>
  <c r="CO286" i="11"/>
  <c r="CZ286" i="11" s="1"/>
  <c r="BE286" i="11"/>
  <c r="BP286" i="11" s="1"/>
  <c r="X286" i="11"/>
  <c r="AI286" i="11" s="1"/>
  <c r="DV286" i="11"/>
  <c r="EG286" i="11" s="1"/>
  <c r="CN286" i="11"/>
  <c r="CY286" i="11" s="1"/>
  <c r="BA286" i="11"/>
  <c r="BL286" i="11" s="1"/>
  <c r="T286" i="11"/>
  <c r="AE286" i="11" s="1"/>
  <c r="DU286" i="11"/>
  <c r="EF286" i="11" s="1"/>
  <c r="CJ286" i="11"/>
  <c r="CU286" i="11" s="1"/>
  <c r="DQ286" i="11"/>
  <c r="EB286" i="11" s="1"/>
  <c r="BI286" i="11"/>
  <c r="BT286" i="11" s="1"/>
  <c r="BF286" i="11"/>
  <c r="BQ286" i="11" s="1"/>
  <c r="AB286" i="11"/>
  <c r="AM286" i="11" s="1"/>
  <c r="Y286" i="11"/>
  <c r="AJ286" i="11" s="1"/>
  <c r="DT221" i="11"/>
  <c r="EE221" i="11" s="1"/>
  <c r="CO221" i="11"/>
  <c r="CZ221" i="11" s="1"/>
  <c r="DR221" i="11"/>
  <c r="EC221" i="11" s="1"/>
  <c r="CM221" i="11"/>
  <c r="CX221" i="11" s="1"/>
  <c r="BG221" i="11"/>
  <c r="BR221" i="11" s="1"/>
  <c r="Z221" i="11"/>
  <c r="AK221" i="11" s="1"/>
  <c r="DP221" i="11"/>
  <c r="EA221" i="11" s="1"/>
  <c r="CK221" i="11"/>
  <c r="CV221" i="11" s="1"/>
  <c r="BE221" i="11"/>
  <c r="BP221" i="11" s="1"/>
  <c r="X221" i="11"/>
  <c r="AI221" i="11" s="1"/>
  <c r="DW221" i="11"/>
  <c r="EH221" i="11" s="1"/>
  <c r="DO221" i="11"/>
  <c r="DZ221" i="11" s="1"/>
  <c r="CJ221" i="11"/>
  <c r="CU221" i="11" s="1"/>
  <c r="BD221" i="11"/>
  <c r="BO221" i="11" s="1"/>
  <c r="DV221" i="11"/>
  <c r="EG221" i="11" s="1"/>
  <c r="CI221" i="11"/>
  <c r="CT221" i="11" s="1"/>
  <c r="BC221" i="11"/>
  <c r="BN221" i="11" s="1"/>
  <c r="V221" i="11"/>
  <c r="AG221" i="11" s="1"/>
  <c r="DS221" i="11"/>
  <c r="ED221" i="11" s="1"/>
  <c r="CN221" i="11"/>
  <c r="CY221" i="11" s="1"/>
  <c r="BH221" i="11"/>
  <c r="BS221" i="11" s="1"/>
  <c r="AB221" i="11"/>
  <c r="AM221" i="11" s="1"/>
  <c r="DQ221" i="11"/>
  <c r="EB221" i="11" s="1"/>
  <c r="CL221" i="11"/>
  <c r="CW221" i="11" s="1"/>
  <c r="BF221" i="11"/>
  <c r="BQ221" i="11" s="1"/>
  <c r="AA221" i="11"/>
  <c r="AL221" i="11" s="1"/>
  <c r="CH221" i="11"/>
  <c r="CS221" i="11" s="1"/>
  <c r="BB221" i="11"/>
  <c r="BM221" i="11" s="1"/>
  <c r="Y221" i="11"/>
  <c r="AJ221" i="11" s="1"/>
  <c r="BA221" i="11"/>
  <c r="BL221" i="11" s="1"/>
  <c r="W221" i="11"/>
  <c r="AH221" i="11" s="1"/>
  <c r="T221" i="11"/>
  <c r="AE221" i="11" s="1"/>
  <c r="U221" i="11"/>
  <c r="AF221" i="11" s="1"/>
  <c r="CP221" i="11"/>
  <c r="DA221" i="11" s="1"/>
  <c r="BI221" i="11"/>
  <c r="BT221" i="11" s="1"/>
  <c r="DU221" i="11"/>
  <c r="EF221" i="11" s="1"/>
  <c r="DP285" i="11"/>
  <c r="EA285" i="11" s="1"/>
  <c r="CP285" i="11"/>
  <c r="DA285" i="11" s="1"/>
  <c r="CH285" i="11"/>
  <c r="CS285" i="11" s="1"/>
  <c r="BG285" i="11"/>
  <c r="BR285" i="11" s="1"/>
  <c r="X285" i="11"/>
  <c r="AI285" i="11" s="1"/>
  <c r="DW285" i="11"/>
  <c r="EH285" i="11" s="1"/>
  <c r="DO285" i="11"/>
  <c r="DZ285" i="11" s="1"/>
  <c r="CO285" i="11"/>
  <c r="CZ285" i="11" s="1"/>
  <c r="BF285" i="11"/>
  <c r="BQ285" i="11" s="1"/>
  <c r="W285" i="11"/>
  <c r="AH285" i="11" s="1"/>
  <c r="DV285" i="11"/>
  <c r="EG285" i="11" s="1"/>
  <c r="CN285" i="11"/>
  <c r="CY285" i="11" s="1"/>
  <c r="BE285" i="11"/>
  <c r="BP285" i="11" s="1"/>
  <c r="DT285" i="11"/>
  <c r="EE285" i="11" s="1"/>
  <c r="CL285" i="11"/>
  <c r="CW285" i="11" s="1"/>
  <c r="BC285" i="11"/>
  <c r="BN285" i="11" s="1"/>
  <c r="DS285" i="11"/>
  <c r="ED285" i="11" s="1"/>
  <c r="CK285" i="11"/>
  <c r="CV285" i="11" s="1"/>
  <c r="BB285" i="11"/>
  <c r="BM285" i="11" s="1"/>
  <c r="AA285" i="11"/>
  <c r="AL285" i="11" s="1"/>
  <c r="AB285" i="11"/>
  <c r="AM285" i="11" s="1"/>
  <c r="BI285" i="11"/>
  <c r="BT285" i="11" s="1"/>
  <c r="Y285" i="11"/>
  <c r="AJ285" i="11" s="1"/>
  <c r="BH285" i="11"/>
  <c r="BS285" i="11" s="1"/>
  <c r="V285" i="11"/>
  <c r="AG285" i="11" s="1"/>
  <c r="DU285" i="11"/>
  <c r="EF285" i="11" s="1"/>
  <c r="CI285" i="11"/>
  <c r="CT285" i="11" s="1"/>
  <c r="U285" i="11"/>
  <c r="AF285" i="11" s="1"/>
  <c r="DR285" i="11"/>
  <c r="EC285" i="11" s="1"/>
  <c r="T285" i="11"/>
  <c r="AE285" i="11" s="1"/>
  <c r="DQ285" i="11"/>
  <c r="EB285" i="11" s="1"/>
  <c r="BD285" i="11"/>
  <c r="BO285" i="11" s="1"/>
  <c r="BA285" i="11"/>
  <c r="BL285" i="11" s="1"/>
  <c r="CM285" i="11"/>
  <c r="CX285" i="11" s="1"/>
  <c r="Z285" i="11"/>
  <c r="AK285" i="11" s="1"/>
  <c r="CJ285" i="11"/>
  <c r="CU285" i="11" s="1"/>
  <c r="DP260" i="11"/>
  <c r="EA260" i="11" s="1"/>
  <c r="CJ260" i="11"/>
  <c r="CU260" i="11" s="1"/>
  <c r="BD260" i="11"/>
  <c r="BO260" i="11" s="1"/>
  <c r="X260" i="11"/>
  <c r="AI260" i="11" s="1"/>
  <c r="DW260" i="11"/>
  <c r="EH260" i="11" s="1"/>
  <c r="DO260" i="11"/>
  <c r="DZ260" i="11" s="1"/>
  <c r="CI260" i="11"/>
  <c r="CT260" i="11" s="1"/>
  <c r="BC260" i="11"/>
  <c r="BN260" i="11" s="1"/>
  <c r="W260" i="11"/>
  <c r="AH260" i="11" s="1"/>
  <c r="DV260" i="11"/>
  <c r="EG260" i="11" s="1"/>
  <c r="CP260" i="11"/>
  <c r="DA260" i="11" s="1"/>
  <c r="CH260" i="11"/>
  <c r="CS260" i="11" s="1"/>
  <c r="BB260" i="11"/>
  <c r="BM260" i="11" s="1"/>
  <c r="V260" i="11"/>
  <c r="AG260" i="11" s="1"/>
  <c r="DU260" i="11"/>
  <c r="EF260" i="11" s="1"/>
  <c r="CO260" i="11"/>
  <c r="CZ260" i="11" s="1"/>
  <c r="BI260" i="11"/>
  <c r="BT260" i="11" s="1"/>
  <c r="BA260" i="11"/>
  <c r="BL260" i="11" s="1"/>
  <c r="U260" i="11"/>
  <c r="AF260" i="11" s="1"/>
  <c r="DT260" i="11"/>
  <c r="EE260" i="11" s="1"/>
  <c r="CN260" i="11"/>
  <c r="CY260" i="11" s="1"/>
  <c r="BH260" i="11"/>
  <c r="BS260" i="11" s="1"/>
  <c r="AB260" i="11"/>
  <c r="AM260" i="11" s="1"/>
  <c r="T260" i="11"/>
  <c r="AE260" i="11" s="1"/>
  <c r="DS260" i="11"/>
  <c r="ED260" i="11" s="1"/>
  <c r="CM260" i="11"/>
  <c r="CX260" i="11" s="1"/>
  <c r="BG260" i="11"/>
  <c r="BR260" i="11" s="1"/>
  <c r="AA260" i="11"/>
  <c r="AL260" i="11" s="1"/>
  <c r="Z260" i="11"/>
  <c r="AK260" i="11" s="1"/>
  <c r="Y260" i="11"/>
  <c r="AJ260" i="11" s="1"/>
  <c r="BF260" i="11"/>
  <c r="BQ260" i="11" s="1"/>
  <c r="BE260" i="11"/>
  <c r="BP260" i="11" s="1"/>
  <c r="CL260" i="11"/>
  <c r="CW260" i="11" s="1"/>
  <c r="CK260" i="11"/>
  <c r="CV260" i="11" s="1"/>
  <c r="DR260" i="11"/>
  <c r="EC260" i="11" s="1"/>
  <c r="DQ260" i="11"/>
  <c r="EB260" i="11" s="1"/>
  <c r="DU275" i="11"/>
  <c r="EF275" i="11" s="1"/>
  <c r="CM275" i="11"/>
  <c r="CX275" i="11" s="1"/>
  <c r="BE275" i="11"/>
  <c r="BP275" i="11" s="1"/>
  <c r="X275" i="11"/>
  <c r="AI275" i="11" s="1"/>
  <c r="DT275" i="11"/>
  <c r="EE275" i="11" s="1"/>
  <c r="CL275" i="11"/>
  <c r="CW275" i="11" s="1"/>
  <c r="BD275" i="11"/>
  <c r="BO275" i="11" s="1"/>
  <c r="W275" i="11"/>
  <c r="AH275" i="11" s="1"/>
  <c r="DR275" i="11"/>
  <c r="EC275" i="11" s="1"/>
  <c r="CJ275" i="11"/>
  <c r="CU275" i="11" s="1"/>
  <c r="BB275" i="11"/>
  <c r="BM275" i="11" s="1"/>
  <c r="U275" i="11"/>
  <c r="AF275" i="11" s="1"/>
  <c r="CH275" i="11"/>
  <c r="CS275" i="11" s="1"/>
  <c r="BF275" i="11"/>
  <c r="BQ275" i="11" s="1"/>
  <c r="AB275" i="11"/>
  <c r="AM275" i="11" s="1"/>
  <c r="DW275" i="11"/>
  <c r="EH275" i="11" s="1"/>
  <c r="BA275" i="11"/>
  <c r="BL275" i="11" s="1"/>
  <c r="Z275" i="11"/>
  <c r="AK275" i="11" s="1"/>
  <c r="DQ275" i="11"/>
  <c r="EB275" i="11" s="1"/>
  <c r="CN275" i="11"/>
  <c r="CY275" i="11" s="1"/>
  <c r="BI275" i="11"/>
  <c r="BT275" i="11" s="1"/>
  <c r="T275" i="11"/>
  <c r="AE275" i="11" s="1"/>
  <c r="DO275" i="11"/>
  <c r="DZ275" i="11" s="1"/>
  <c r="CI275" i="11"/>
  <c r="CT275" i="11" s="1"/>
  <c r="BG275" i="11"/>
  <c r="BR275" i="11" s="1"/>
  <c r="Y275" i="11"/>
  <c r="AJ275" i="11" s="1"/>
  <c r="BH275" i="11"/>
  <c r="BS275" i="11" s="1"/>
  <c r="V275" i="11"/>
  <c r="AG275" i="11" s="1"/>
  <c r="BC275" i="11"/>
  <c r="BN275" i="11" s="1"/>
  <c r="CP275" i="11"/>
  <c r="DA275" i="11" s="1"/>
  <c r="CO275" i="11"/>
  <c r="CZ275" i="11" s="1"/>
  <c r="DV275" i="11"/>
  <c r="EG275" i="11" s="1"/>
  <c r="CK275" i="11"/>
  <c r="CV275" i="11" s="1"/>
  <c r="DP275" i="11"/>
  <c r="EA275" i="11" s="1"/>
  <c r="AA275" i="11"/>
  <c r="AL275" i="11" s="1"/>
  <c r="DS275" i="11"/>
  <c r="ED275" i="11" s="1"/>
  <c r="DW258" i="11"/>
  <c r="EH258" i="11" s="1"/>
  <c r="DO258" i="11"/>
  <c r="DZ258" i="11" s="1"/>
  <c r="CI258" i="11"/>
  <c r="CT258" i="11" s="1"/>
  <c r="BD258" i="11"/>
  <c r="BO258" i="11" s="1"/>
  <c r="X258" i="11"/>
  <c r="AI258" i="11" s="1"/>
  <c r="DV258" i="11"/>
  <c r="EG258" i="11" s="1"/>
  <c r="CP258" i="11"/>
  <c r="DA258" i="11" s="1"/>
  <c r="CH258" i="11"/>
  <c r="CS258" i="11" s="1"/>
  <c r="BC258" i="11"/>
  <c r="BN258" i="11" s="1"/>
  <c r="W258" i="11"/>
  <c r="AH258" i="11" s="1"/>
  <c r="DU258" i="11"/>
  <c r="EF258" i="11" s="1"/>
  <c r="CO258" i="11"/>
  <c r="CZ258" i="11" s="1"/>
  <c r="BB258" i="11"/>
  <c r="BM258" i="11" s="1"/>
  <c r="V258" i="11"/>
  <c r="AG258" i="11" s="1"/>
  <c r="DT258" i="11"/>
  <c r="EE258" i="11" s="1"/>
  <c r="CN258" i="11"/>
  <c r="CY258" i="11" s="1"/>
  <c r="BI258" i="11"/>
  <c r="BT258" i="11" s="1"/>
  <c r="BA258" i="11"/>
  <c r="BL258" i="11" s="1"/>
  <c r="DS258" i="11"/>
  <c r="ED258" i="11" s="1"/>
  <c r="CM258" i="11"/>
  <c r="CX258" i="11" s="1"/>
  <c r="BH258" i="11"/>
  <c r="BS258" i="11" s="1"/>
  <c r="AB258" i="11"/>
  <c r="AM258" i="11" s="1"/>
  <c r="T258" i="11"/>
  <c r="AE258" i="11" s="1"/>
  <c r="DR258" i="11"/>
  <c r="EC258" i="11" s="1"/>
  <c r="CL258" i="11"/>
  <c r="CW258" i="11" s="1"/>
  <c r="BG258" i="11"/>
  <c r="BR258" i="11" s="1"/>
  <c r="AA258" i="11"/>
  <c r="AL258" i="11" s="1"/>
  <c r="CK258" i="11"/>
  <c r="CV258" i="11" s="1"/>
  <c r="BE258" i="11"/>
  <c r="BP258" i="11" s="1"/>
  <c r="CJ258" i="11"/>
  <c r="CU258" i="11" s="1"/>
  <c r="DQ258" i="11"/>
  <c r="EB258" i="11" s="1"/>
  <c r="DP258" i="11"/>
  <c r="EA258" i="11" s="1"/>
  <c r="Z258" i="11"/>
  <c r="AK258" i="11" s="1"/>
  <c r="Y258" i="11"/>
  <c r="AJ258" i="11" s="1"/>
  <c r="BF258" i="11"/>
  <c r="BQ258" i="11" s="1"/>
  <c r="U258" i="11"/>
  <c r="AF258" i="11" s="1"/>
  <c r="DW228" i="11"/>
  <c r="EH228" i="11" s="1"/>
  <c r="DO228" i="11"/>
  <c r="DZ228" i="11" s="1"/>
  <c r="CI228" i="11"/>
  <c r="CT228" i="11" s="1"/>
  <c r="BH228" i="11"/>
  <c r="BS228" i="11" s="1"/>
  <c r="Y228" i="11"/>
  <c r="AJ228" i="11" s="1"/>
  <c r="DV228" i="11"/>
  <c r="EG228" i="11" s="1"/>
  <c r="CP228" i="11"/>
  <c r="DA228" i="11" s="1"/>
  <c r="CH228" i="11"/>
  <c r="CS228" i="11" s="1"/>
  <c r="BG228" i="11"/>
  <c r="BR228" i="11" s="1"/>
  <c r="X228" i="11"/>
  <c r="AI228" i="11" s="1"/>
  <c r="DU228" i="11"/>
  <c r="EF228" i="11" s="1"/>
  <c r="CO228" i="11"/>
  <c r="CZ228" i="11" s="1"/>
  <c r="BF228" i="11"/>
  <c r="BQ228" i="11" s="1"/>
  <c r="W228" i="11"/>
  <c r="AH228" i="11" s="1"/>
  <c r="DT228" i="11"/>
  <c r="EE228" i="11" s="1"/>
  <c r="CN228" i="11"/>
  <c r="CY228" i="11" s="1"/>
  <c r="BE228" i="11"/>
  <c r="BP228" i="11" s="1"/>
  <c r="V228" i="11"/>
  <c r="AG228" i="11" s="1"/>
  <c r="DS228" i="11"/>
  <c r="ED228" i="11" s="1"/>
  <c r="CM228" i="11"/>
  <c r="CX228" i="11" s="1"/>
  <c r="BD228" i="11"/>
  <c r="BO228" i="11" s="1"/>
  <c r="U228" i="11"/>
  <c r="AF228" i="11" s="1"/>
  <c r="DR228" i="11"/>
  <c r="EC228" i="11" s="1"/>
  <c r="CL228" i="11"/>
  <c r="CW228" i="11" s="1"/>
  <c r="BC228" i="11"/>
  <c r="BN228" i="11" s="1"/>
  <c r="AB228" i="11"/>
  <c r="AM228" i="11" s="1"/>
  <c r="T228" i="11"/>
  <c r="AE228" i="11" s="1"/>
  <c r="DQ228" i="11"/>
  <c r="EB228" i="11" s="1"/>
  <c r="CK228" i="11"/>
  <c r="CV228" i="11" s="1"/>
  <c r="BB228" i="11"/>
  <c r="BM228" i="11" s="1"/>
  <c r="AA228" i="11"/>
  <c r="AL228" i="11" s="1"/>
  <c r="BI228" i="11"/>
  <c r="BT228" i="11" s="1"/>
  <c r="DP228" i="11"/>
  <c r="EA228" i="11" s="1"/>
  <c r="BA228" i="11"/>
  <c r="BL228" i="11" s="1"/>
  <c r="Z228" i="11"/>
  <c r="AK228" i="11" s="1"/>
  <c r="CJ228" i="11"/>
  <c r="CU228" i="11" s="1"/>
  <c r="DW241" i="11"/>
  <c r="EH241" i="11" s="1"/>
  <c r="DO241" i="11"/>
  <c r="DZ241" i="11" s="1"/>
  <c r="CI241" i="11"/>
  <c r="CT241" i="11" s="1"/>
  <c r="BB241" i="11"/>
  <c r="BM241" i="11" s="1"/>
  <c r="W241" i="11"/>
  <c r="AH241" i="11" s="1"/>
  <c r="DV241" i="11"/>
  <c r="EG241" i="11" s="1"/>
  <c r="CP241" i="11"/>
  <c r="DA241" i="11" s="1"/>
  <c r="CH241" i="11"/>
  <c r="CS241" i="11" s="1"/>
  <c r="BI241" i="11"/>
  <c r="BT241" i="11" s="1"/>
  <c r="BA241" i="11"/>
  <c r="BL241" i="11" s="1"/>
  <c r="V241" i="11"/>
  <c r="AG241" i="11" s="1"/>
  <c r="DU241" i="11"/>
  <c r="EF241" i="11" s="1"/>
  <c r="CO241" i="11"/>
  <c r="CZ241" i="11" s="1"/>
  <c r="BH241" i="11"/>
  <c r="BS241" i="11" s="1"/>
  <c r="U241" i="11"/>
  <c r="AF241" i="11" s="1"/>
  <c r="DT241" i="11"/>
  <c r="EE241" i="11" s="1"/>
  <c r="CN241" i="11"/>
  <c r="CY241" i="11" s="1"/>
  <c r="BG241" i="11"/>
  <c r="BR241" i="11" s="1"/>
  <c r="AB241" i="11"/>
  <c r="AM241" i="11" s="1"/>
  <c r="T241" i="11"/>
  <c r="AE241" i="11" s="1"/>
  <c r="DS241" i="11"/>
  <c r="ED241" i="11" s="1"/>
  <c r="CM241" i="11"/>
  <c r="CX241" i="11" s="1"/>
  <c r="DR241" i="11"/>
  <c r="EC241" i="11" s="1"/>
  <c r="CL241" i="11"/>
  <c r="CW241" i="11" s="1"/>
  <c r="BE241" i="11"/>
  <c r="BP241" i="11" s="1"/>
  <c r="Z241" i="11"/>
  <c r="AK241" i="11" s="1"/>
  <c r="DQ241" i="11"/>
  <c r="EB241" i="11" s="1"/>
  <c r="CK241" i="11"/>
  <c r="CV241" i="11" s="1"/>
  <c r="BD241" i="11"/>
  <c r="BO241" i="11" s="1"/>
  <c r="Y241" i="11"/>
  <c r="AJ241" i="11" s="1"/>
  <c r="DP241" i="11"/>
  <c r="EA241" i="11" s="1"/>
  <c r="AA241" i="11"/>
  <c r="AL241" i="11" s="1"/>
  <c r="BF241" i="11"/>
  <c r="BQ241" i="11" s="1"/>
  <c r="X241" i="11"/>
  <c r="AI241" i="11" s="1"/>
  <c r="BC241" i="11"/>
  <c r="BN241" i="11" s="1"/>
  <c r="CJ241" i="11"/>
  <c r="CU241" i="11" s="1"/>
  <c r="DP271" i="11"/>
  <c r="EA271" i="11" s="1"/>
  <c r="CJ271" i="11"/>
  <c r="CU271" i="11" s="1"/>
  <c r="BC271" i="11"/>
  <c r="BN271" i="11" s="1"/>
  <c r="U271" i="11"/>
  <c r="AF271" i="11" s="1"/>
  <c r="DV271" i="11"/>
  <c r="EG271" i="11" s="1"/>
  <c r="CP271" i="11"/>
  <c r="DA271" i="11" s="1"/>
  <c r="CH271" i="11"/>
  <c r="CS271" i="11" s="1"/>
  <c r="BI271" i="11"/>
  <c r="BT271" i="11" s="1"/>
  <c r="BA271" i="11"/>
  <c r="BL271" i="11" s="1"/>
  <c r="AA271" i="11"/>
  <c r="AL271" i="11" s="1"/>
  <c r="DU271" i="11"/>
  <c r="EF271" i="11" s="1"/>
  <c r="CL271" i="11"/>
  <c r="CW271" i="11" s="1"/>
  <c r="X271" i="11"/>
  <c r="AI271" i="11" s="1"/>
  <c r="DS271" i="11"/>
  <c r="ED271" i="11" s="1"/>
  <c r="CI271" i="11"/>
  <c r="CT271" i="11" s="1"/>
  <c r="BG271" i="11"/>
  <c r="BR271" i="11" s="1"/>
  <c r="V271" i="11"/>
  <c r="AG271" i="11" s="1"/>
  <c r="DO271" i="11"/>
  <c r="DZ271" i="11" s="1"/>
  <c r="CO271" i="11"/>
  <c r="CZ271" i="11" s="1"/>
  <c r="BD271" i="11"/>
  <c r="BO271" i="11" s="1"/>
  <c r="AB271" i="11"/>
  <c r="AM271" i="11" s="1"/>
  <c r="DW271" i="11"/>
  <c r="EH271" i="11" s="1"/>
  <c r="CM271" i="11"/>
  <c r="CX271" i="11" s="1"/>
  <c r="Y271" i="11"/>
  <c r="AJ271" i="11" s="1"/>
  <c r="BH271" i="11"/>
  <c r="BS271" i="11" s="1"/>
  <c r="Z271" i="11"/>
  <c r="AK271" i="11" s="1"/>
  <c r="BF271" i="11"/>
  <c r="BQ271" i="11" s="1"/>
  <c r="W271" i="11"/>
  <c r="AH271" i="11" s="1"/>
  <c r="CN271" i="11"/>
  <c r="CY271" i="11" s="1"/>
  <c r="BE271" i="11"/>
  <c r="BP271" i="11" s="1"/>
  <c r="T271" i="11"/>
  <c r="AE271" i="11" s="1"/>
  <c r="DT271" i="11"/>
  <c r="EE271" i="11" s="1"/>
  <c r="CK271" i="11"/>
  <c r="CV271" i="11" s="1"/>
  <c r="BB271" i="11"/>
  <c r="BM271" i="11" s="1"/>
  <c r="DR271" i="11"/>
  <c r="EC271" i="11" s="1"/>
  <c r="DQ271" i="11"/>
  <c r="EB271" i="11" s="1"/>
  <c r="DV248" i="11"/>
  <c r="EG248" i="11" s="1"/>
  <c r="CN248" i="11"/>
  <c r="CY248" i="11" s="1"/>
  <c r="BG248" i="11"/>
  <c r="BR248" i="11" s="1"/>
  <c r="Z248" i="11"/>
  <c r="AK248" i="11" s="1"/>
  <c r="DR248" i="11"/>
  <c r="EC248" i="11" s="1"/>
  <c r="CJ248" i="11"/>
  <c r="CU248" i="11" s="1"/>
  <c r="BC248" i="11"/>
  <c r="BN248" i="11" s="1"/>
  <c r="V248" i="11"/>
  <c r="AG248" i="11" s="1"/>
  <c r="DW248" i="11"/>
  <c r="EH248" i="11" s="1"/>
  <c r="CK248" i="11"/>
  <c r="CV248" i="11" s="1"/>
  <c r="BI248" i="11"/>
  <c r="BT248" i="11" s="1"/>
  <c r="W248" i="11"/>
  <c r="AH248" i="11" s="1"/>
  <c r="DU248" i="11"/>
  <c r="EF248" i="11" s="1"/>
  <c r="CI248" i="11"/>
  <c r="CT248" i="11" s="1"/>
  <c r="BH248" i="11"/>
  <c r="BS248" i="11" s="1"/>
  <c r="U248" i="11"/>
  <c r="AF248" i="11" s="1"/>
  <c r="DT248" i="11"/>
  <c r="EE248" i="11" s="1"/>
  <c r="CH248" i="11"/>
  <c r="CS248" i="11" s="1"/>
  <c r="BF248" i="11"/>
  <c r="BQ248" i="11" s="1"/>
  <c r="T248" i="11"/>
  <c r="AE248" i="11" s="1"/>
  <c r="DS248" i="11"/>
  <c r="ED248" i="11" s="1"/>
  <c r="BE248" i="11"/>
  <c r="BP248" i="11" s="1"/>
  <c r="DQ248" i="11"/>
  <c r="EB248" i="11" s="1"/>
  <c r="CP248" i="11"/>
  <c r="DA248" i="11" s="1"/>
  <c r="BD248" i="11"/>
  <c r="BO248" i="11" s="1"/>
  <c r="AB248" i="11"/>
  <c r="AM248" i="11" s="1"/>
  <c r="DP248" i="11"/>
  <c r="EA248" i="11" s="1"/>
  <c r="CO248" i="11"/>
  <c r="CZ248" i="11" s="1"/>
  <c r="BB248" i="11"/>
  <c r="BM248" i="11" s="1"/>
  <c r="AA248" i="11"/>
  <c r="AL248" i="11" s="1"/>
  <c r="DO248" i="11"/>
  <c r="DZ248" i="11" s="1"/>
  <c r="CM248" i="11"/>
  <c r="CX248" i="11" s="1"/>
  <c r="BA248" i="11"/>
  <c r="BL248" i="11" s="1"/>
  <c r="Y248" i="11"/>
  <c r="AJ248" i="11" s="1"/>
  <c r="X248" i="11"/>
  <c r="AI248" i="11" s="1"/>
  <c r="CL248" i="11"/>
  <c r="CW248" i="11" s="1"/>
  <c r="DV302" i="11"/>
  <c r="EG302" i="11" s="1"/>
  <c r="DO302" i="11"/>
  <c r="DZ302" i="11" s="1"/>
  <c r="CP302" i="11"/>
  <c r="DA302" i="11" s="1"/>
  <c r="CH302" i="11"/>
  <c r="CS302" i="11" s="1"/>
  <c r="BI302" i="11"/>
  <c r="BT302" i="11" s="1"/>
  <c r="BA302" i="11"/>
  <c r="BL302" i="11" s="1"/>
  <c r="AA302" i="11"/>
  <c r="AL302" i="11" s="1"/>
  <c r="DW302" i="11"/>
  <c r="EH302" i="11" s="1"/>
  <c r="CO302" i="11"/>
  <c r="CZ302" i="11" s="1"/>
  <c r="BH302" i="11"/>
  <c r="BS302" i="11" s="1"/>
  <c r="Z302" i="11"/>
  <c r="AK302" i="11" s="1"/>
  <c r="DU302" i="11"/>
  <c r="EF302" i="11" s="1"/>
  <c r="CN302" i="11"/>
  <c r="CY302" i="11" s="1"/>
  <c r="BG302" i="11"/>
  <c r="BR302" i="11" s="1"/>
  <c r="Y302" i="11"/>
  <c r="AJ302" i="11" s="1"/>
  <c r="DT302" i="11"/>
  <c r="EE302" i="11" s="1"/>
  <c r="CM302" i="11"/>
  <c r="CX302" i="11" s="1"/>
  <c r="BF302" i="11"/>
  <c r="BQ302" i="11" s="1"/>
  <c r="X302" i="11"/>
  <c r="AI302" i="11" s="1"/>
  <c r="DR302" i="11"/>
  <c r="EC302" i="11" s="1"/>
  <c r="CK302" i="11"/>
  <c r="CV302" i="11" s="1"/>
  <c r="BD302" i="11"/>
  <c r="BO302" i="11" s="1"/>
  <c r="V302" i="11"/>
  <c r="AG302" i="11" s="1"/>
  <c r="DQ302" i="11"/>
  <c r="EB302" i="11" s="1"/>
  <c r="CJ302" i="11"/>
  <c r="CU302" i="11" s="1"/>
  <c r="BC302" i="11"/>
  <c r="BN302" i="11" s="1"/>
  <c r="U302" i="11"/>
  <c r="AF302" i="11" s="1"/>
  <c r="BB302" i="11"/>
  <c r="BM302" i="11" s="1"/>
  <c r="CL302" i="11"/>
  <c r="CW302" i="11" s="1"/>
  <c r="CI302" i="11"/>
  <c r="CT302" i="11" s="1"/>
  <c r="AB302" i="11"/>
  <c r="AM302" i="11" s="1"/>
  <c r="DS302" i="11"/>
  <c r="ED302" i="11" s="1"/>
  <c r="W302" i="11"/>
  <c r="AH302" i="11" s="1"/>
  <c r="DP302" i="11"/>
  <c r="EA302" i="11" s="1"/>
  <c r="T302" i="11"/>
  <c r="AE302" i="11" s="1"/>
  <c r="BE302" i="11"/>
  <c r="BP302" i="11" s="1"/>
  <c r="DU312" i="11"/>
  <c r="EF312" i="11" s="1"/>
  <c r="CL312" i="11"/>
  <c r="CW312" i="11" s="1"/>
  <c r="BC312" i="11"/>
  <c r="BN312" i="11" s="1"/>
  <c r="U312" i="11"/>
  <c r="AF312" i="11" s="1"/>
  <c r="DS312" i="11"/>
  <c r="ED312" i="11" s="1"/>
  <c r="CJ312" i="11"/>
  <c r="CU312" i="11" s="1"/>
  <c r="BI312" i="11"/>
  <c r="BT312" i="11" s="1"/>
  <c r="BA312" i="11"/>
  <c r="BL312" i="11" s="1"/>
  <c r="AA312" i="11"/>
  <c r="AL312" i="11" s="1"/>
  <c r="DR312" i="11"/>
  <c r="EC312" i="11" s="1"/>
  <c r="CI312" i="11"/>
  <c r="CT312" i="11" s="1"/>
  <c r="BH312" i="11"/>
  <c r="BS312" i="11" s="1"/>
  <c r="Z312" i="11"/>
  <c r="AK312" i="11" s="1"/>
  <c r="DP312" i="11"/>
  <c r="EA312" i="11" s="1"/>
  <c r="CM312" i="11"/>
  <c r="CX312" i="11" s="1"/>
  <c r="BF312" i="11"/>
  <c r="BQ312" i="11" s="1"/>
  <c r="DO312" i="11"/>
  <c r="DZ312" i="11" s="1"/>
  <c r="CK312" i="11"/>
  <c r="CV312" i="11" s="1"/>
  <c r="BE312" i="11"/>
  <c r="BP312" i="11" s="1"/>
  <c r="CH312" i="11"/>
  <c r="CS312" i="11" s="1"/>
  <c r="BD312" i="11"/>
  <c r="BO312" i="11" s="1"/>
  <c r="AB312" i="11"/>
  <c r="AM312" i="11" s="1"/>
  <c r="BB312" i="11"/>
  <c r="BM312" i="11" s="1"/>
  <c r="Y312" i="11"/>
  <c r="AJ312" i="11" s="1"/>
  <c r="DW312" i="11"/>
  <c r="EH312" i="11" s="1"/>
  <c r="X312" i="11"/>
  <c r="AI312" i="11" s="1"/>
  <c r="DV312" i="11"/>
  <c r="EG312" i="11" s="1"/>
  <c r="CP312" i="11"/>
  <c r="DA312" i="11" s="1"/>
  <c r="W312" i="11"/>
  <c r="AH312" i="11" s="1"/>
  <c r="DT312" i="11"/>
  <c r="EE312" i="11" s="1"/>
  <c r="CO312" i="11"/>
  <c r="CZ312" i="11" s="1"/>
  <c r="V312" i="11"/>
  <c r="AG312" i="11" s="1"/>
  <c r="T312" i="11"/>
  <c r="AE312" i="11" s="1"/>
  <c r="CN312" i="11"/>
  <c r="CY312" i="11" s="1"/>
  <c r="BG312" i="11"/>
  <c r="BR312" i="11" s="1"/>
  <c r="DQ312" i="11"/>
  <c r="EB312" i="11" s="1"/>
  <c r="DR290" i="11"/>
  <c r="EC290" i="11" s="1"/>
  <c r="CI290" i="11"/>
  <c r="CT290" i="11" s="1"/>
  <c r="BB290" i="11"/>
  <c r="BM290" i="11" s="1"/>
  <c r="U290" i="11"/>
  <c r="AF290" i="11" s="1"/>
  <c r="DU290" i="11"/>
  <c r="EF290" i="11" s="1"/>
  <c r="CK290" i="11"/>
  <c r="CV290" i="11" s="1"/>
  <c r="BC290" i="11"/>
  <c r="BN290" i="11" s="1"/>
  <c r="T290" i="11"/>
  <c r="AE290" i="11" s="1"/>
  <c r="DT290" i="11"/>
  <c r="EE290" i="11" s="1"/>
  <c r="CJ290" i="11"/>
  <c r="CU290" i="11" s="1"/>
  <c r="BA290" i="11"/>
  <c r="BL290" i="11" s="1"/>
  <c r="AB290" i="11"/>
  <c r="AM290" i="11" s="1"/>
  <c r="DS290" i="11"/>
  <c r="ED290" i="11" s="1"/>
  <c r="CH290" i="11"/>
  <c r="CS290" i="11" s="1"/>
  <c r="BI290" i="11"/>
  <c r="BT290" i="11" s="1"/>
  <c r="AA290" i="11"/>
  <c r="AL290" i="11" s="1"/>
  <c r="DP290" i="11"/>
  <c r="EA290" i="11" s="1"/>
  <c r="CO290" i="11"/>
  <c r="CZ290" i="11" s="1"/>
  <c r="BG290" i="11"/>
  <c r="BR290" i="11" s="1"/>
  <c r="Y290" i="11"/>
  <c r="AJ290" i="11" s="1"/>
  <c r="DO290" i="11"/>
  <c r="DZ290" i="11" s="1"/>
  <c r="CN290" i="11"/>
  <c r="CY290" i="11" s="1"/>
  <c r="BF290" i="11"/>
  <c r="BQ290" i="11" s="1"/>
  <c r="X290" i="11"/>
  <c r="AI290" i="11" s="1"/>
  <c r="DW290" i="11"/>
  <c r="EH290" i="11" s="1"/>
  <c r="CL290" i="11"/>
  <c r="CW290" i="11" s="1"/>
  <c r="DV290" i="11"/>
  <c r="EG290" i="11" s="1"/>
  <c r="DQ290" i="11"/>
  <c r="EB290" i="11" s="1"/>
  <c r="BH290" i="11"/>
  <c r="BS290" i="11" s="1"/>
  <c r="Z290" i="11"/>
  <c r="AK290" i="11" s="1"/>
  <c r="CP290" i="11"/>
  <c r="DA290" i="11" s="1"/>
  <c r="BE290" i="11"/>
  <c r="BP290" i="11" s="1"/>
  <c r="W290" i="11"/>
  <c r="AH290" i="11" s="1"/>
  <c r="V290" i="11"/>
  <c r="AG290" i="11" s="1"/>
  <c r="CM290" i="11"/>
  <c r="CX290" i="11" s="1"/>
  <c r="BD290" i="11"/>
  <c r="BO290" i="11" s="1"/>
  <c r="W90" i="5"/>
  <c r="AH90" i="5" s="1"/>
  <c r="Z90" i="5"/>
  <c r="AK90" i="5" s="1"/>
  <c r="Z113" i="5"/>
  <c r="AK113" i="5" s="1"/>
  <c r="U28" i="5"/>
  <c r="AF28" i="5" s="1"/>
  <c r="T113" i="5"/>
  <c r="AE113" i="5" s="1"/>
  <c r="AX24" i="6"/>
  <c r="Z82" i="6"/>
  <c r="AK82" i="6" s="1"/>
  <c r="AU82" i="6"/>
  <c r="BB82" i="6"/>
  <c r="BT82" i="6"/>
  <c r="T103" i="6"/>
  <c r="AE103" i="6" s="1"/>
  <c r="AV103" i="6"/>
  <c r="BC103" i="6"/>
  <c r="BB103" i="6"/>
  <c r="BM103" i="6"/>
  <c r="V28" i="6"/>
  <c r="AG28" i="6" s="1"/>
  <c r="AV28" i="6"/>
  <c r="AP28" i="6"/>
  <c r="BI28" i="6"/>
  <c r="BN28" i="6"/>
  <c r="BP109" i="6"/>
  <c r="V90" i="6"/>
  <c r="AG90" i="6" s="1"/>
  <c r="BD90" i="6"/>
  <c r="BI90" i="6"/>
  <c r="BP90" i="6"/>
  <c r="Y91" i="6"/>
  <c r="AJ91" i="6" s="1"/>
  <c r="BL105" i="6"/>
  <c r="AA113" i="6"/>
  <c r="AL113" i="6" s="1"/>
  <c r="AV113" i="6"/>
  <c r="BC113" i="6"/>
  <c r="BQ113" i="6"/>
  <c r="BD191" i="6"/>
  <c r="BC191" i="6"/>
  <c r="T191" i="6"/>
  <c r="AE191" i="6" s="1"/>
  <c r="BL149" i="6"/>
  <c r="BG149" i="6"/>
  <c r="BB149" i="6"/>
  <c r="Z197" i="6"/>
  <c r="AK197" i="6" s="1"/>
  <c r="BS149" i="6"/>
  <c r="V191" i="5"/>
  <c r="AG191" i="5" s="1"/>
  <c r="AA155" i="6"/>
  <c r="AL155" i="6" s="1"/>
  <c r="BM191" i="6"/>
  <c r="BE161" i="6"/>
  <c r="AS155" i="6"/>
  <c r="V155" i="6"/>
  <c r="AG155" i="6" s="1"/>
  <c r="T155" i="6"/>
  <c r="AE155" i="6" s="1"/>
  <c r="BN155" i="6"/>
  <c r="BT155" i="6"/>
  <c r="AA159" i="6"/>
  <c r="AL159" i="6" s="1"/>
  <c r="AP141" i="6"/>
  <c r="BM45" i="6"/>
  <c r="AA17" i="6"/>
  <c r="AL17" i="6" s="1"/>
  <c r="AQ17" i="6"/>
  <c r="BN17" i="6"/>
  <c r="U17" i="6"/>
  <c r="AF17" i="6" s="1"/>
  <c r="AV129" i="6"/>
  <c r="CK129" i="11"/>
  <c r="CV129" i="11" s="1"/>
  <c r="AB105" i="11"/>
  <c r="AM105" i="11" s="1"/>
  <c r="DR287" i="11"/>
  <c r="EC287" i="11" s="1"/>
  <c r="CI287" i="11"/>
  <c r="CT287" i="11" s="1"/>
  <c r="BB287" i="11"/>
  <c r="BM287" i="11" s="1"/>
  <c r="AA287" i="11"/>
  <c r="AL287" i="11" s="1"/>
  <c r="DQ287" i="11"/>
  <c r="EB287" i="11" s="1"/>
  <c r="CP287" i="11"/>
  <c r="DA287" i="11" s="1"/>
  <c r="CH287" i="11"/>
  <c r="CS287" i="11" s="1"/>
  <c r="BI287" i="11"/>
  <c r="BT287" i="11" s="1"/>
  <c r="BA287" i="11"/>
  <c r="BL287" i="11" s="1"/>
  <c r="Z287" i="11"/>
  <c r="AK287" i="11" s="1"/>
  <c r="DP287" i="11"/>
  <c r="EA287" i="11" s="1"/>
  <c r="CO287" i="11"/>
  <c r="CZ287" i="11" s="1"/>
  <c r="BH287" i="11"/>
  <c r="BS287" i="11" s="1"/>
  <c r="Y287" i="11"/>
  <c r="AJ287" i="11" s="1"/>
  <c r="DV287" i="11"/>
  <c r="EG287" i="11" s="1"/>
  <c r="CM287" i="11"/>
  <c r="CX287" i="11" s="1"/>
  <c r="BF287" i="11"/>
  <c r="BQ287" i="11" s="1"/>
  <c r="W287" i="11"/>
  <c r="AH287" i="11" s="1"/>
  <c r="DU287" i="11"/>
  <c r="EF287" i="11" s="1"/>
  <c r="CL287" i="11"/>
  <c r="CW287" i="11" s="1"/>
  <c r="BE287" i="11"/>
  <c r="BP287" i="11" s="1"/>
  <c r="V287" i="11"/>
  <c r="AG287" i="11" s="1"/>
  <c r="DW287" i="11"/>
  <c r="EH287" i="11" s="1"/>
  <c r="CN287" i="11"/>
  <c r="CY287" i="11" s="1"/>
  <c r="BG287" i="11"/>
  <c r="BR287" i="11" s="1"/>
  <c r="U287" i="11"/>
  <c r="AF287" i="11" s="1"/>
  <c r="DO287" i="11"/>
  <c r="DZ287" i="11" s="1"/>
  <c r="AB287" i="11"/>
  <c r="AM287" i="11" s="1"/>
  <c r="DT287" i="11"/>
  <c r="EE287" i="11" s="1"/>
  <c r="DS287" i="11"/>
  <c r="ED287" i="11" s="1"/>
  <c r="BD287" i="11"/>
  <c r="BO287" i="11" s="1"/>
  <c r="BC287" i="11"/>
  <c r="BN287" i="11" s="1"/>
  <c r="CK287" i="11"/>
  <c r="CV287" i="11" s="1"/>
  <c r="CJ287" i="11"/>
  <c r="CU287" i="11" s="1"/>
  <c r="X287" i="11"/>
  <c r="AI287" i="11" s="1"/>
  <c r="T287" i="11"/>
  <c r="AE287" i="11" s="1"/>
  <c r="DR300" i="11"/>
  <c r="EC300" i="11" s="1"/>
  <c r="CJ300" i="11"/>
  <c r="CU300" i="11" s="1"/>
  <c r="BB300" i="11"/>
  <c r="BM300" i="11" s="1"/>
  <c r="U300" i="11"/>
  <c r="AF300" i="11" s="1"/>
  <c r="DV300" i="11"/>
  <c r="EG300" i="11" s="1"/>
  <c r="CN300" i="11"/>
  <c r="CY300" i="11" s="1"/>
  <c r="BF300" i="11"/>
  <c r="BQ300" i="11" s="1"/>
  <c r="Y300" i="11"/>
  <c r="AJ300" i="11" s="1"/>
  <c r="CL300" i="11"/>
  <c r="CW300" i="11" s="1"/>
  <c r="Z300" i="11"/>
  <c r="AK300" i="11" s="1"/>
  <c r="DW300" i="11"/>
  <c r="EH300" i="11" s="1"/>
  <c r="CK300" i="11"/>
  <c r="CV300" i="11" s="1"/>
  <c r="BI300" i="11"/>
  <c r="BT300" i="11" s="1"/>
  <c r="X300" i="11"/>
  <c r="AI300" i="11" s="1"/>
  <c r="DU300" i="11"/>
  <c r="EF300" i="11" s="1"/>
  <c r="CI300" i="11"/>
  <c r="CT300" i="11" s="1"/>
  <c r="BH300" i="11"/>
  <c r="BS300" i="11" s="1"/>
  <c r="W300" i="11"/>
  <c r="AH300" i="11" s="1"/>
  <c r="DT300" i="11"/>
  <c r="EE300" i="11" s="1"/>
  <c r="CH300" i="11"/>
  <c r="CS300" i="11" s="1"/>
  <c r="BG300" i="11"/>
  <c r="BR300" i="11" s="1"/>
  <c r="V300" i="11"/>
  <c r="AG300" i="11" s="1"/>
  <c r="DS300" i="11"/>
  <c r="ED300" i="11" s="1"/>
  <c r="BE300" i="11"/>
  <c r="BP300" i="11" s="1"/>
  <c r="T300" i="11"/>
  <c r="AE300" i="11" s="1"/>
  <c r="DQ300" i="11"/>
  <c r="EB300" i="11" s="1"/>
  <c r="CP300" i="11"/>
  <c r="DA300" i="11" s="1"/>
  <c r="BD300" i="11"/>
  <c r="BO300" i="11" s="1"/>
  <c r="DP300" i="11"/>
  <c r="EA300" i="11" s="1"/>
  <c r="CO300" i="11"/>
  <c r="CZ300" i="11" s="1"/>
  <c r="BC300" i="11"/>
  <c r="BN300" i="11" s="1"/>
  <c r="AB300" i="11"/>
  <c r="AM300" i="11" s="1"/>
  <c r="CM300" i="11"/>
  <c r="CX300" i="11" s="1"/>
  <c r="BA300" i="11"/>
  <c r="BL300" i="11" s="1"/>
  <c r="DO300" i="11"/>
  <c r="DZ300" i="11" s="1"/>
  <c r="AA300" i="11"/>
  <c r="AL300" i="11" s="1"/>
  <c r="DR229" i="11"/>
  <c r="EC229" i="11" s="1"/>
  <c r="CK229" i="11"/>
  <c r="CV229" i="11" s="1"/>
  <c r="BC229" i="11"/>
  <c r="BN229" i="11" s="1"/>
  <c r="V229" i="11"/>
  <c r="AG229" i="11" s="1"/>
  <c r="DQ229" i="11"/>
  <c r="EB229" i="11" s="1"/>
  <c r="CJ229" i="11"/>
  <c r="CU229" i="11" s="1"/>
  <c r="BB229" i="11"/>
  <c r="BM229" i="11" s="1"/>
  <c r="U229" i="11"/>
  <c r="AF229" i="11" s="1"/>
  <c r="DP229" i="11"/>
  <c r="EA229" i="11" s="1"/>
  <c r="CI229" i="11"/>
  <c r="CT229" i="11" s="1"/>
  <c r="BI229" i="11"/>
  <c r="BT229" i="11" s="1"/>
  <c r="BA229" i="11"/>
  <c r="BL229" i="11" s="1"/>
  <c r="AB229" i="11"/>
  <c r="AM229" i="11" s="1"/>
  <c r="T229" i="11"/>
  <c r="AE229" i="11" s="1"/>
  <c r="DW229" i="11"/>
  <c r="EH229" i="11" s="1"/>
  <c r="DO229" i="11"/>
  <c r="DZ229" i="11" s="1"/>
  <c r="CP229" i="11"/>
  <c r="DA229" i="11" s="1"/>
  <c r="CH229" i="11"/>
  <c r="CS229" i="11" s="1"/>
  <c r="BH229" i="11"/>
  <c r="BS229" i="11" s="1"/>
  <c r="AA229" i="11"/>
  <c r="AL229" i="11" s="1"/>
  <c r="DV229" i="11"/>
  <c r="EG229" i="11" s="1"/>
  <c r="CO229" i="11"/>
  <c r="CZ229" i="11" s="1"/>
  <c r="BG229" i="11"/>
  <c r="BR229" i="11" s="1"/>
  <c r="Z229" i="11"/>
  <c r="AK229" i="11" s="1"/>
  <c r="DU229" i="11"/>
  <c r="EF229" i="11" s="1"/>
  <c r="CN229" i="11"/>
  <c r="CY229" i="11" s="1"/>
  <c r="BF229" i="11"/>
  <c r="BQ229" i="11" s="1"/>
  <c r="Y229" i="11"/>
  <c r="AJ229" i="11" s="1"/>
  <c r="DT229" i="11"/>
  <c r="EE229" i="11" s="1"/>
  <c r="CM229" i="11"/>
  <c r="CX229" i="11" s="1"/>
  <c r="BE229" i="11"/>
  <c r="BP229" i="11" s="1"/>
  <c r="X229" i="11"/>
  <c r="AI229" i="11" s="1"/>
  <c r="CL229" i="11"/>
  <c r="CW229" i="11" s="1"/>
  <c r="W229" i="11"/>
  <c r="AH229" i="11" s="1"/>
  <c r="DS229" i="11"/>
  <c r="ED229" i="11" s="1"/>
  <c r="BD229" i="11"/>
  <c r="BO229" i="11" s="1"/>
  <c r="DR293" i="11"/>
  <c r="EC293" i="11" s="1"/>
  <c r="CJ293" i="11"/>
  <c r="CU293" i="11" s="1"/>
  <c r="BB293" i="11"/>
  <c r="BM293" i="11" s="1"/>
  <c r="AB293" i="11"/>
  <c r="AM293" i="11" s="1"/>
  <c r="T293" i="11"/>
  <c r="AE293" i="11" s="1"/>
  <c r="DQ293" i="11"/>
  <c r="EB293" i="11" s="1"/>
  <c r="CI293" i="11"/>
  <c r="CT293" i="11" s="1"/>
  <c r="BI293" i="11"/>
  <c r="BT293" i="11" s="1"/>
  <c r="BA293" i="11"/>
  <c r="BL293" i="11" s="1"/>
  <c r="AA293" i="11"/>
  <c r="AL293" i="11" s="1"/>
  <c r="DP293" i="11"/>
  <c r="EA293" i="11" s="1"/>
  <c r="CP293" i="11"/>
  <c r="DA293" i="11" s="1"/>
  <c r="CH293" i="11"/>
  <c r="CS293" i="11" s="1"/>
  <c r="BH293" i="11"/>
  <c r="BS293" i="11" s="1"/>
  <c r="Z293" i="11"/>
  <c r="AK293" i="11" s="1"/>
  <c r="DV293" i="11"/>
  <c r="EG293" i="11" s="1"/>
  <c r="CN293" i="11"/>
  <c r="CY293" i="11" s="1"/>
  <c r="BF293" i="11"/>
  <c r="BQ293" i="11" s="1"/>
  <c r="X293" i="11"/>
  <c r="AI293" i="11" s="1"/>
  <c r="DU293" i="11"/>
  <c r="EF293" i="11" s="1"/>
  <c r="CM293" i="11"/>
  <c r="CX293" i="11" s="1"/>
  <c r="BE293" i="11"/>
  <c r="BP293" i="11" s="1"/>
  <c r="W293" i="11"/>
  <c r="AH293" i="11" s="1"/>
  <c r="Y293" i="11"/>
  <c r="AJ293" i="11" s="1"/>
  <c r="BG293" i="11"/>
  <c r="BR293" i="11" s="1"/>
  <c r="V293" i="11"/>
  <c r="AG293" i="11" s="1"/>
  <c r="DW293" i="11"/>
  <c r="EH293" i="11" s="1"/>
  <c r="CO293" i="11"/>
  <c r="CZ293" i="11" s="1"/>
  <c r="BD293" i="11"/>
  <c r="BO293" i="11" s="1"/>
  <c r="U293" i="11"/>
  <c r="AF293" i="11" s="1"/>
  <c r="DS293" i="11"/>
  <c r="ED293" i="11" s="1"/>
  <c r="CK293" i="11"/>
  <c r="CV293" i="11" s="1"/>
  <c r="DO293" i="11"/>
  <c r="DZ293" i="11" s="1"/>
  <c r="DT293" i="11"/>
  <c r="EE293" i="11" s="1"/>
  <c r="BC293" i="11"/>
  <c r="BN293" i="11" s="1"/>
  <c r="CL293" i="11"/>
  <c r="CW293" i="11" s="1"/>
  <c r="DQ219" i="11"/>
  <c r="EB219" i="11" s="1"/>
  <c r="CK219" i="11"/>
  <c r="CV219" i="11" s="1"/>
  <c r="BD219" i="11"/>
  <c r="BO219" i="11" s="1"/>
  <c r="Y219" i="11"/>
  <c r="AJ219" i="11" s="1"/>
  <c r="DW219" i="11"/>
  <c r="EH219" i="11" s="1"/>
  <c r="DO219" i="11"/>
  <c r="DZ219" i="11" s="1"/>
  <c r="CI219" i="11"/>
  <c r="CT219" i="11" s="1"/>
  <c r="BB219" i="11"/>
  <c r="BM219" i="11" s="1"/>
  <c r="W219" i="11"/>
  <c r="AH219" i="11" s="1"/>
  <c r="DU219" i="11"/>
  <c r="EF219" i="11" s="1"/>
  <c r="CO219" i="11"/>
  <c r="CZ219" i="11" s="1"/>
  <c r="BH219" i="11"/>
  <c r="BS219" i="11" s="1"/>
  <c r="U219" i="11"/>
  <c r="AF219" i="11" s="1"/>
  <c r="BG219" i="11"/>
  <c r="BR219" i="11" s="1"/>
  <c r="DR219" i="11"/>
  <c r="EC219" i="11" s="1"/>
  <c r="CP219" i="11"/>
  <c r="DA219" i="11" s="1"/>
  <c r="BC219" i="11"/>
  <c r="BN219" i="11" s="1"/>
  <c r="DP219" i="11"/>
  <c r="EA219" i="11" s="1"/>
  <c r="CN219" i="11"/>
  <c r="CY219" i="11" s="1"/>
  <c r="BA219" i="11"/>
  <c r="BL219" i="11" s="1"/>
  <c r="AB219" i="11"/>
  <c r="AM219" i="11" s="1"/>
  <c r="CM219" i="11"/>
  <c r="CX219" i="11" s="1"/>
  <c r="AA219" i="11"/>
  <c r="AL219" i="11" s="1"/>
  <c r="CJ219" i="11"/>
  <c r="CU219" i="11" s="1"/>
  <c r="BI219" i="11"/>
  <c r="BT219" i="11" s="1"/>
  <c r="X219" i="11"/>
  <c r="AI219" i="11" s="1"/>
  <c r="DV219" i="11"/>
  <c r="EG219" i="11" s="1"/>
  <c r="CH219" i="11"/>
  <c r="CS219" i="11" s="1"/>
  <c r="V219" i="11"/>
  <c r="AG219" i="11" s="1"/>
  <c r="DT219" i="11"/>
  <c r="EE219" i="11" s="1"/>
  <c r="DS219" i="11"/>
  <c r="ED219" i="11" s="1"/>
  <c r="Z219" i="11"/>
  <c r="AK219" i="11" s="1"/>
  <c r="BF219" i="11"/>
  <c r="BQ219" i="11" s="1"/>
  <c r="T219" i="11"/>
  <c r="AE219" i="11" s="1"/>
  <c r="BE219" i="11"/>
  <c r="BP219" i="11" s="1"/>
  <c r="CL219" i="11"/>
  <c r="CW219" i="11" s="1"/>
  <c r="DV283" i="11"/>
  <c r="EG283" i="11" s="1"/>
  <c r="CO283" i="11"/>
  <c r="CZ283" i="11" s="1"/>
  <c r="DU283" i="11"/>
  <c r="EF283" i="11" s="1"/>
  <c r="CN283" i="11"/>
  <c r="CY283" i="11" s="1"/>
  <c r="BG283" i="11"/>
  <c r="BR283" i="11" s="1"/>
  <c r="Y283" i="11"/>
  <c r="AJ283" i="11" s="1"/>
  <c r="DS283" i="11"/>
  <c r="ED283" i="11" s="1"/>
  <c r="CI283" i="11"/>
  <c r="CT283" i="11" s="1"/>
  <c r="BI283" i="11"/>
  <c r="BT283" i="11" s="1"/>
  <c r="X283" i="11"/>
  <c r="AI283" i="11" s="1"/>
  <c r="DQ283" i="11"/>
  <c r="EB283" i="11" s="1"/>
  <c r="BF283" i="11"/>
  <c r="BQ283" i="11" s="1"/>
  <c r="V283" i="11"/>
  <c r="AG283" i="11" s="1"/>
  <c r="DP283" i="11"/>
  <c r="EA283" i="11" s="1"/>
  <c r="CP283" i="11"/>
  <c r="DA283" i="11" s="1"/>
  <c r="BE283" i="11"/>
  <c r="BP283" i="11" s="1"/>
  <c r="U283" i="11"/>
  <c r="AF283" i="11" s="1"/>
  <c r="BA283" i="11"/>
  <c r="BL283" i="11" s="1"/>
  <c r="T283" i="11"/>
  <c r="AE283" i="11" s="1"/>
  <c r="DW283" i="11"/>
  <c r="EH283" i="11" s="1"/>
  <c r="DT283" i="11"/>
  <c r="EE283" i="11" s="1"/>
  <c r="CM283" i="11"/>
  <c r="CX283" i="11" s="1"/>
  <c r="DR283" i="11"/>
  <c r="EC283" i="11" s="1"/>
  <c r="CL283" i="11"/>
  <c r="CW283" i="11" s="1"/>
  <c r="DO283" i="11"/>
  <c r="DZ283" i="11" s="1"/>
  <c r="AB283" i="11"/>
  <c r="AM283" i="11" s="1"/>
  <c r="BH283" i="11"/>
  <c r="BS283" i="11" s="1"/>
  <c r="Z283" i="11"/>
  <c r="AK283" i="11" s="1"/>
  <c r="BD283" i="11"/>
  <c r="BO283" i="11" s="1"/>
  <c r="W283" i="11"/>
  <c r="AH283" i="11" s="1"/>
  <c r="BC283" i="11"/>
  <c r="BN283" i="11" s="1"/>
  <c r="CK283" i="11"/>
  <c r="CV283" i="11" s="1"/>
  <c r="BB283" i="11"/>
  <c r="BM283" i="11" s="1"/>
  <c r="CH283" i="11"/>
  <c r="CS283" i="11" s="1"/>
  <c r="CJ283" i="11"/>
  <c r="CU283" i="11" s="1"/>
  <c r="AA283" i="11"/>
  <c r="AL283" i="11" s="1"/>
  <c r="DT266" i="11"/>
  <c r="EE266" i="11" s="1"/>
  <c r="CN266" i="11"/>
  <c r="CY266" i="11" s="1"/>
  <c r="BI266" i="11"/>
  <c r="BT266" i="11" s="1"/>
  <c r="BA266" i="11"/>
  <c r="BL266" i="11" s="1"/>
  <c r="U266" i="11"/>
  <c r="AF266" i="11" s="1"/>
  <c r="DR266" i="11"/>
  <c r="EC266" i="11" s="1"/>
  <c r="CL266" i="11"/>
  <c r="CW266" i="11" s="1"/>
  <c r="BG266" i="11"/>
  <c r="BR266" i="11" s="1"/>
  <c r="AA266" i="11"/>
  <c r="AL266" i="11" s="1"/>
  <c r="DW266" i="11"/>
  <c r="EH266" i="11" s="1"/>
  <c r="DO266" i="11"/>
  <c r="DZ266" i="11" s="1"/>
  <c r="CI266" i="11"/>
  <c r="CT266" i="11" s="1"/>
  <c r="BD266" i="11"/>
  <c r="BO266" i="11" s="1"/>
  <c r="X266" i="11"/>
  <c r="AI266" i="11" s="1"/>
  <c r="DP266" i="11"/>
  <c r="EA266" i="11" s="1"/>
  <c r="CO266" i="11"/>
  <c r="CZ266" i="11" s="1"/>
  <c r="Y266" i="11"/>
  <c r="AJ266" i="11" s="1"/>
  <c r="CM266" i="11"/>
  <c r="CX266" i="11" s="1"/>
  <c r="W266" i="11"/>
  <c r="AH266" i="11" s="1"/>
  <c r="CK266" i="11"/>
  <c r="CV266" i="11" s="1"/>
  <c r="V266" i="11"/>
  <c r="AG266" i="11" s="1"/>
  <c r="CJ266" i="11"/>
  <c r="CU266" i="11" s="1"/>
  <c r="BH266" i="11"/>
  <c r="BS266" i="11" s="1"/>
  <c r="T266" i="11"/>
  <c r="AE266" i="11" s="1"/>
  <c r="DV266" i="11"/>
  <c r="EG266" i="11" s="1"/>
  <c r="CH266" i="11"/>
  <c r="CS266" i="11" s="1"/>
  <c r="BF266" i="11"/>
  <c r="BQ266" i="11" s="1"/>
  <c r="DU266" i="11"/>
  <c r="EF266" i="11" s="1"/>
  <c r="BE266" i="11"/>
  <c r="BP266" i="11" s="1"/>
  <c r="DQ266" i="11"/>
  <c r="EB266" i="11" s="1"/>
  <c r="CP266" i="11"/>
  <c r="DA266" i="11" s="1"/>
  <c r="BB266" i="11"/>
  <c r="BM266" i="11" s="1"/>
  <c r="Z266" i="11"/>
  <c r="AK266" i="11" s="1"/>
  <c r="BC266" i="11"/>
  <c r="BN266" i="11" s="1"/>
  <c r="DS266" i="11"/>
  <c r="ED266" i="11" s="1"/>
  <c r="AB266" i="11"/>
  <c r="AM266" i="11" s="1"/>
  <c r="DT276" i="11"/>
  <c r="EE276" i="11" s="1"/>
  <c r="CL276" i="11"/>
  <c r="CW276" i="11" s="1"/>
  <c r="BE276" i="11"/>
  <c r="BP276" i="11" s="1"/>
  <c r="Y276" i="11"/>
  <c r="AJ276" i="11" s="1"/>
  <c r="DS276" i="11"/>
  <c r="ED276" i="11" s="1"/>
  <c r="CK276" i="11"/>
  <c r="CV276" i="11" s="1"/>
  <c r="BD276" i="11"/>
  <c r="BO276" i="11" s="1"/>
  <c r="DO276" i="11"/>
  <c r="DZ276" i="11" s="1"/>
  <c r="CM276" i="11"/>
  <c r="CX276" i="11" s="1"/>
  <c r="Z276" i="11"/>
  <c r="AK276" i="11" s="1"/>
  <c r="CJ276" i="11"/>
  <c r="CU276" i="11" s="1"/>
  <c r="BI276" i="11"/>
  <c r="BT276" i="11" s="1"/>
  <c r="X276" i="11"/>
  <c r="AI276" i="11" s="1"/>
  <c r="DV276" i="11"/>
  <c r="EG276" i="11" s="1"/>
  <c r="CH276" i="11"/>
  <c r="CS276" i="11" s="1"/>
  <c r="BG276" i="11"/>
  <c r="BR276" i="11" s="1"/>
  <c r="V276" i="11"/>
  <c r="AG276" i="11" s="1"/>
  <c r="DR276" i="11"/>
  <c r="EC276" i="11" s="1"/>
  <c r="CN276" i="11"/>
  <c r="CY276" i="11" s="1"/>
  <c r="BF276" i="11"/>
  <c r="BQ276" i="11" s="1"/>
  <c r="AB276" i="11"/>
  <c r="AM276" i="11" s="1"/>
  <c r="DP276" i="11"/>
  <c r="EA276" i="11" s="1"/>
  <c r="BB276" i="11"/>
  <c r="BM276" i="11" s="1"/>
  <c r="W276" i="11"/>
  <c r="AH276" i="11" s="1"/>
  <c r="DU276" i="11"/>
  <c r="EF276" i="11" s="1"/>
  <c r="CO276" i="11"/>
  <c r="CZ276" i="11" s="1"/>
  <c r="BH276" i="11"/>
  <c r="BS276" i="11" s="1"/>
  <c r="AA276" i="11"/>
  <c r="AL276" i="11" s="1"/>
  <c r="U276" i="11"/>
  <c r="AF276" i="11" s="1"/>
  <c r="DW276" i="11"/>
  <c r="EH276" i="11" s="1"/>
  <c r="T276" i="11"/>
  <c r="AE276" i="11" s="1"/>
  <c r="DQ276" i="11"/>
  <c r="EB276" i="11" s="1"/>
  <c r="BC276" i="11"/>
  <c r="BN276" i="11" s="1"/>
  <c r="BA276" i="11"/>
  <c r="BL276" i="11" s="1"/>
  <c r="CI276" i="11"/>
  <c r="CT276" i="11" s="1"/>
  <c r="CP276" i="11"/>
  <c r="DA276" i="11" s="1"/>
  <c r="DW249" i="11"/>
  <c r="EH249" i="11" s="1"/>
  <c r="DO249" i="11"/>
  <c r="DZ249" i="11" s="1"/>
  <c r="CP249" i="11"/>
  <c r="DA249" i="11" s="1"/>
  <c r="CH249" i="11"/>
  <c r="CS249" i="11" s="1"/>
  <c r="BI249" i="11"/>
  <c r="BT249" i="11" s="1"/>
  <c r="BA249" i="11"/>
  <c r="BL249" i="11" s="1"/>
  <c r="U249" i="11"/>
  <c r="AF249" i="11" s="1"/>
  <c r="DS249" i="11"/>
  <c r="ED249" i="11" s="1"/>
  <c r="CL249" i="11"/>
  <c r="CW249" i="11" s="1"/>
  <c r="BE249" i="11"/>
  <c r="BP249" i="11" s="1"/>
  <c r="Y249" i="11"/>
  <c r="AJ249" i="11" s="1"/>
  <c r="DV249" i="11"/>
  <c r="EG249" i="11" s="1"/>
  <c r="CJ249" i="11"/>
  <c r="CU249" i="11" s="1"/>
  <c r="BH249" i="11"/>
  <c r="BS249" i="11" s="1"/>
  <c r="X249" i="11"/>
  <c r="AI249" i="11" s="1"/>
  <c r="DU249" i="11"/>
  <c r="EF249" i="11" s="1"/>
  <c r="CI249" i="11"/>
  <c r="CT249" i="11" s="1"/>
  <c r="BG249" i="11"/>
  <c r="BR249" i="11" s="1"/>
  <c r="W249" i="11"/>
  <c r="AH249" i="11" s="1"/>
  <c r="DT249" i="11"/>
  <c r="EE249" i="11" s="1"/>
  <c r="BF249" i="11"/>
  <c r="BQ249" i="11" s="1"/>
  <c r="V249" i="11"/>
  <c r="AG249" i="11" s="1"/>
  <c r="DR249" i="11"/>
  <c r="EC249" i="11" s="1"/>
  <c r="BD249" i="11"/>
  <c r="BO249" i="11" s="1"/>
  <c r="T249" i="11"/>
  <c r="AE249" i="11" s="1"/>
  <c r="DQ249" i="11"/>
  <c r="EB249" i="11" s="1"/>
  <c r="CO249" i="11"/>
  <c r="CZ249" i="11" s="1"/>
  <c r="BC249" i="11"/>
  <c r="BN249" i="11" s="1"/>
  <c r="DP249" i="11"/>
  <c r="EA249" i="11" s="1"/>
  <c r="CN249" i="11"/>
  <c r="CY249" i="11" s="1"/>
  <c r="BB249" i="11"/>
  <c r="BM249" i="11" s="1"/>
  <c r="AB249" i="11"/>
  <c r="AM249" i="11" s="1"/>
  <c r="CM249" i="11"/>
  <c r="CX249" i="11" s="1"/>
  <c r="AA249" i="11"/>
  <c r="AL249" i="11" s="1"/>
  <c r="Z249" i="11"/>
  <c r="AK249" i="11" s="1"/>
  <c r="CK249" i="11"/>
  <c r="CV249" i="11" s="1"/>
  <c r="DU220" i="11"/>
  <c r="EF220" i="11" s="1"/>
  <c r="CN220" i="11"/>
  <c r="CY220" i="11" s="1"/>
  <c r="BI220" i="11"/>
  <c r="BT220" i="11" s="1"/>
  <c r="BA220" i="11"/>
  <c r="BL220" i="11" s="1"/>
  <c r="U220" i="11"/>
  <c r="AF220" i="11" s="1"/>
  <c r="DS220" i="11"/>
  <c r="ED220" i="11" s="1"/>
  <c r="CL220" i="11"/>
  <c r="CW220" i="11" s="1"/>
  <c r="BG220" i="11"/>
  <c r="BR220" i="11" s="1"/>
  <c r="AA220" i="11"/>
  <c r="AL220" i="11" s="1"/>
  <c r="DQ220" i="11"/>
  <c r="EB220" i="11" s="1"/>
  <c r="CJ220" i="11"/>
  <c r="CU220" i="11" s="1"/>
  <c r="BE220" i="11"/>
  <c r="BP220" i="11" s="1"/>
  <c r="Y220" i="11"/>
  <c r="AJ220" i="11" s="1"/>
  <c r="W220" i="11"/>
  <c r="AH220" i="11" s="1"/>
  <c r="CH220" i="11"/>
  <c r="CS220" i="11" s="1"/>
  <c r="BF220" i="11"/>
  <c r="BQ220" i="11" s="1"/>
  <c r="DW220" i="11"/>
  <c r="EH220" i="11" s="1"/>
  <c r="BD220" i="11"/>
  <c r="BO220" i="11" s="1"/>
  <c r="DV220" i="11"/>
  <c r="EG220" i="11" s="1"/>
  <c r="BC220" i="11"/>
  <c r="BN220" i="11" s="1"/>
  <c r="AB220" i="11"/>
  <c r="AM220" i="11" s="1"/>
  <c r="DR220" i="11"/>
  <c r="EC220" i="11" s="1"/>
  <c r="CO220" i="11"/>
  <c r="CZ220" i="11" s="1"/>
  <c r="X220" i="11"/>
  <c r="AI220" i="11" s="1"/>
  <c r="DP220" i="11"/>
  <c r="EA220" i="11" s="1"/>
  <c r="CM220" i="11"/>
  <c r="CX220" i="11" s="1"/>
  <c r="CP220" i="11"/>
  <c r="DA220" i="11" s="1"/>
  <c r="CK220" i="11"/>
  <c r="CV220" i="11" s="1"/>
  <c r="BH220" i="11"/>
  <c r="BS220" i="11" s="1"/>
  <c r="CI220" i="11"/>
  <c r="CT220" i="11" s="1"/>
  <c r="DT220" i="11"/>
  <c r="EE220" i="11" s="1"/>
  <c r="Z220" i="11"/>
  <c r="AK220" i="11" s="1"/>
  <c r="DO220" i="11"/>
  <c r="DZ220" i="11" s="1"/>
  <c r="V220" i="11"/>
  <c r="AG220" i="11" s="1"/>
  <c r="T220" i="11"/>
  <c r="AE220" i="11" s="1"/>
  <c r="BB220" i="11"/>
  <c r="BM220" i="11" s="1"/>
  <c r="DV256" i="11"/>
  <c r="EG256" i="11" s="1"/>
  <c r="CI256" i="11"/>
  <c r="CT256" i="11" s="1"/>
  <c r="BC256" i="11"/>
  <c r="BN256" i="11" s="1"/>
  <c r="W256" i="11"/>
  <c r="AH256" i="11" s="1"/>
  <c r="DU256" i="11"/>
  <c r="EF256" i="11" s="1"/>
  <c r="DS256" i="11"/>
  <c r="ED256" i="11" s="1"/>
  <c r="CN256" i="11"/>
  <c r="CY256" i="11" s="1"/>
  <c r="BH256" i="11"/>
  <c r="BS256" i="11" s="1"/>
  <c r="AB256" i="11"/>
  <c r="AM256" i="11" s="1"/>
  <c r="T256" i="11"/>
  <c r="AE256" i="11" s="1"/>
  <c r="DR256" i="11"/>
  <c r="EC256" i="11" s="1"/>
  <c r="CM256" i="11"/>
  <c r="CX256" i="11" s="1"/>
  <c r="BG256" i="11"/>
  <c r="BR256" i="11" s="1"/>
  <c r="AA256" i="11"/>
  <c r="AL256" i="11" s="1"/>
  <c r="CL256" i="11"/>
  <c r="CW256" i="11" s="1"/>
  <c r="V256" i="11"/>
  <c r="AG256" i="11" s="1"/>
  <c r="CK256" i="11"/>
  <c r="CV256" i="11" s="1"/>
  <c r="BI256" i="11"/>
  <c r="BT256" i="11" s="1"/>
  <c r="U256" i="11"/>
  <c r="AF256" i="11" s="1"/>
  <c r="DW256" i="11"/>
  <c r="EH256" i="11" s="1"/>
  <c r="CJ256" i="11"/>
  <c r="CU256" i="11" s="1"/>
  <c r="BF256" i="11"/>
  <c r="BQ256" i="11" s="1"/>
  <c r="DT256" i="11"/>
  <c r="EE256" i="11" s="1"/>
  <c r="CH256" i="11"/>
  <c r="CS256" i="11" s="1"/>
  <c r="BE256" i="11"/>
  <c r="BP256" i="11" s="1"/>
  <c r="DQ256" i="11"/>
  <c r="EB256" i="11" s="1"/>
  <c r="BD256" i="11"/>
  <c r="BO256" i="11" s="1"/>
  <c r="DP256" i="11"/>
  <c r="EA256" i="11" s="1"/>
  <c r="BB256" i="11"/>
  <c r="BM256" i="11" s="1"/>
  <c r="Z256" i="11"/>
  <c r="AK256" i="11" s="1"/>
  <c r="DO256" i="11"/>
  <c r="DZ256" i="11" s="1"/>
  <c r="CP256" i="11"/>
  <c r="DA256" i="11" s="1"/>
  <c r="BA256" i="11"/>
  <c r="BL256" i="11" s="1"/>
  <c r="Y256" i="11"/>
  <c r="AJ256" i="11" s="1"/>
  <c r="X256" i="11"/>
  <c r="AI256" i="11" s="1"/>
  <c r="CO256" i="11"/>
  <c r="CZ256" i="11" s="1"/>
  <c r="DR310" i="11"/>
  <c r="EC310" i="11" s="1"/>
  <c r="CJ310" i="11"/>
  <c r="CU310" i="11" s="1"/>
  <c r="BB310" i="11"/>
  <c r="BM310" i="11" s="1"/>
  <c r="AA310" i="11"/>
  <c r="AL310" i="11" s="1"/>
  <c r="DP310" i="11"/>
  <c r="EA310" i="11" s="1"/>
  <c r="CP310" i="11"/>
  <c r="DA310" i="11" s="1"/>
  <c r="CH310" i="11"/>
  <c r="CS310" i="11" s="1"/>
  <c r="BH310" i="11"/>
  <c r="BS310" i="11" s="1"/>
  <c r="Y310" i="11"/>
  <c r="AJ310" i="11" s="1"/>
  <c r="DW310" i="11"/>
  <c r="EH310" i="11" s="1"/>
  <c r="DO310" i="11"/>
  <c r="DZ310" i="11" s="1"/>
  <c r="CO310" i="11"/>
  <c r="CZ310" i="11" s="1"/>
  <c r="BG310" i="11"/>
  <c r="BR310" i="11" s="1"/>
  <c r="X310" i="11"/>
  <c r="AI310" i="11" s="1"/>
  <c r="DU310" i="11"/>
  <c r="EF310" i="11" s="1"/>
  <c r="BC310" i="11"/>
  <c r="BN310" i="11" s="1"/>
  <c r="W310" i="11"/>
  <c r="AH310" i="11" s="1"/>
  <c r="DT310" i="11"/>
  <c r="EE310" i="11" s="1"/>
  <c r="CN310" i="11"/>
  <c r="CY310" i="11" s="1"/>
  <c r="BA310" i="11"/>
  <c r="BL310" i="11" s="1"/>
  <c r="V310" i="11"/>
  <c r="AG310" i="11" s="1"/>
  <c r="DS310" i="11"/>
  <c r="ED310" i="11" s="1"/>
  <c r="CM310" i="11"/>
  <c r="CX310" i="11" s="1"/>
  <c r="U310" i="11"/>
  <c r="AF310" i="11" s="1"/>
  <c r="DQ310" i="11"/>
  <c r="EB310" i="11" s="1"/>
  <c r="CL310" i="11"/>
  <c r="CW310" i="11" s="1"/>
  <c r="T310" i="11"/>
  <c r="AE310" i="11" s="1"/>
  <c r="CK310" i="11"/>
  <c r="CV310" i="11" s="1"/>
  <c r="BI310" i="11"/>
  <c r="BT310" i="11" s="1"/>
  <c r="CI310" i="11"/>
  <c r="CT310" i="11" s="1"/>
  <c r="BF310" i="11"/>
  <c r="BQ310" i="11" s="1"/>
  <c r="BE310" i="11"/>
  <c r="BP310" i="11" s="1"/>
  <c r="AB310" i="11"/>
  <c r="AM310" i="11" s="1"/>
  <c r="Z310" i="11"/>
  <c r="AK310" i="11" s="1"/>
  <c r="BD310" i="11"/>
  <c r="BO310" i="11" s="1"/>
  <c r="DV310" i="11"/>
  <c r="EG310" i="11" s="1"/>
  <c r="DQ303" i="11"/>
  <c r="EB303" i="11" s="1"/>
  <c r="CK303" i="11"/>
  <c r="CV303" i="11" s="1"/>
  <c r="BC303" i="11"/>
  <c r="BN303" i="11" s="1"/>
  <c r="U303" i="11"/>
  <c r="AF303" i="11" s="1"/>
  <c r="DP303" i="11"/>
  <c r="EA303" i="11" s="1"/>
  <c r="CJ303" i="11"/>
  <c r="CU303" i="11" s="1"/>
  <c r="DT303" i="11"/>
  <c r="EE303" i="11" s="1"/>
  <c r="CH303" i="11"/>
  <c r="CS303" i="11" s="1"/>
  <c r="BG303" i="11"/>
  <c r="BR303" i="11" s="1"/>
  <c r="X303" i="11"/>
  <c r="AI303" i="11" s="1"/>
  <c r="DS303" i="11"/>
  <c r="ED303" i="11" s="1"/>
  <c r="BF303" i="11"/>
  <c r="BQ303" i="11" s="1"/>
  <c r="W303" i="11"/>
  <c r="AH303" i="11" s="1"/>
  <c r="DR303" i="11"/>
  <c r="EC303" i="11" s="1"/>
  <c r="CP303" i="11"/>
  <c r="DA303" i="11" s="1"/>
  <c r="BE303" i="11"/>
  <c r="BP303" i="11" s="1"/>
  <c r="V303" i="11"/>
  <c r="AG303" i="11" s="1"/>
  <c r="DO303" i="11"/>
  <c r="DZ303" i="11" s="1"/>
  <c r="CO303" i="11"/>
  <c r="CZ303" i="11" s="1"/>
  <c r="BD303" i="11"/>
  <c r="BO303" i="11" s="1"/>
  <c r="T303" i="11"/>
  <c r="AE303" i="11" s="1"/>
  <c r="DW303" i="11"/>
  <c r="EH303" i="11" s="1"/>
  <c r="CM303" i="11"/>
  <c r="CX303" i="11" s="1"/>
  <c r="BA303" i="11"/>
  <c r="BL303" i="11" s="1"/>
  <c r="AA303" i="11"/>
  <c r="AL303" i="11" s="1"/>
  <c r="DV303" i="11"/>
  <c r="EG303" i="11" s="1"/>
  <c r="CL303" i="11"/>
  <c r="CW303" i="11" s="1"/>
  <c r="BI303" i="11"/>
  <c r="BT303" i="11" s="1"/>
  <c r="Z303" i="11"/>
  <c r="AK303" i="11" s="1"/>
  <c r="AB303" i="11"/>
  <c r="AM303" i="11" s="1"/>
  <c r="Y303" i="11"/>
  <c r="AJ303" i="11" s="1"/>
  <c r="DU303" i="11"/>
  <c r="EF303" i="11" s="1"/>
  <c r="BH303" i="11"/>
  <c r="BS303" i="11" s="1"/>
  <c r="BB303" i="11"/>
  <c r="BM303" i="11" s="1"/>
  <c r="CN303" i="11"/>
  <c r="CY303" i="11" s="1"/>
  <c r="CI303" i="11"/>
  <c r="CT303" i="11" s="1"/>
  <c r="DT218" i="11"/>
  <c r="EE218" i="11" s="1"/>
  <c r="CO218" i="11"/>
  <c r="CZ218" i="11" s="1"/>
  <c r="BI218" i="11"/>
  <c r="BT218" i="11" s="1"/>
  <c r="BA218" i="11"/>
  <c r="BL218" i="11" s="1"/>
  <c r="AB218" i="11"/>
  <c r="AM218" i="11" s="1"/>
  <c r="T218" i="11"/>
  <c r="AE218" i="11" s="1"/>
  <c r="DR218" i="11"/>
  <c r="EC218" i="11" s="1"/>
  <c r="CM218" i="11"/>
  <c r="CX218" i="11" s="1"/>
  <c r="BG218" i="11"/>
  <c r="BR218" i="11" s="1"/>
  <c r="Z218" i="11"/>
  <c r="AK218" i="11" s="1"/>
  <c r="DP218" i="11"/>
  <c r="EA218" i="11" s="1"/>
  <c r="CK218" i="11"/>
  <c r="CV218" i="11" s="1"/>
  <c r="BE218" i="11"/>
  <c r="BP218" i="11" s="1"/>
  <c r="X218" i="11"/>
  <c r="AI218" i="11" s="1"/>
  <c r="DQ218" i="11"/>
  <c r="EB218" i="11" s="1"/>
  <c r="CP218" i="11"/>
  <c r="DA218" i="11" s="1"/>
  <c r="BB218" i="11"/>
  <c r="BM218" i="11" s="1"/>
  <c r="W218" i="11"/>
  <c r="AH218" i="11" s="1"/>
  <c r="DO218" i="11"/>
  <c r="DZ218" i="11" s="1"/>
  <c r="CN218" i="11"/>
  <c r="CY218" i="11" s="1"/>
  <c r="V218" i="11"/>
  <c r="AG218" i="11" s="1"/>
  <c r="DW218" i="11"/>
  <c r="EH218" i="11" s="1"/>
  <c r="CI218" i="11"/>
  <c r="CT218" i="11" s="1"/>
  <c r="BH218" i="11"/>
  <c r="BS218" i="11" s="1"/>
  <c r="DV218" i="11"/>
  <c r="EG218" i="11" s="1"/>
  <c r="CH218" i="11"/>
  <c r="CS218" i="11" s="1"/>
  <c r="BF218" i="11"/>
  <c r="BQ218" i="11" s="1"/>
  <c r="AA218" i="11"/>
  <c r="AL218" i="11" s="1"/>
  <c r="Y218" i="11"/>
  <c r="AJ218" i="11" s="1"/>
  <c r="DS218" i="11"/>
  <c r="ED218" i="11" s="1"/>
  <c r="BD218" i="11"/>
  <c r="BO218" i="11" s="1"/>
  <c r="U218" i="11"/>
  <c r="AF218" i="11" s="1"/>
  <c r="DU218" i="11"/>
  <c r="EF218" i="11" s="1"/>
  <c r="BC218" i="11"/>
  <c r="BN218" i="11" s="1"/>
  <c r="CL218" i="11"/>
  <c r="CW218" i="11" s="1"/>
  <c r="CJ218" i="11"/>
  <c r="CU218" i="11" s="1"/>
  <c r="V90" i="5"/>
  <c r="AG90" i="5" s="1"/>
  <c r="U113" i="5"/>
  <c r="AF113" i="5" s="1"/>
  <c r="V103" i="5"/>
  <c r="AG103" i="5" s="1"/>
  <c r="AA105" i="5"/>
  <c r="AL105" i="5" s="1"/>
  <c r="AA28" i="5"/>
  <c r="AL28" i="5" s="1"/>
  <c r="AA82" i="5"/>
  <c r="AL82" i="5" s="1"/>
  <c r="W82" i="5"/>
  <c r="AH82" i="5" s="1"/>
  <c r="V82" i="5"/>
  <c r="AG82" i="5" s="1"/>
  <c r="BA24" i="6"/>
  <c r="T82" i="6"/>
  <c r="AE82" i="6" s="1"/>
  <c r="W82" i="6"/>
  <c r="AH82" i="6" s="1"/>
  <c r="AR82" i="6"/>
  <c r="BF82" i="6"/>
  <c r="BM82" i="6"/>
  <c r="X103" i="6"/>
  <c r="AI103" i="6" s="1"/>
  <c r="AS103" i="6"/>
  <c r="BG103" i="6"/>
  <c r="BF103" i="6"/>
  <c r="BQ103" i="6"/>
  <c r="Z28" i="6"/>
  <c r="AK28" i="6" s="1"/>
  <c r="BG28" i="6"/>
  <c r="AT28" i="6"/>
  <c r="BB28" i="6"/>
  <c r="BR28" i="6"/>
  <c r="U109" i="6"/>
  <c r="AF109" i="6" s="1"/>
  <c r="BN109" i="6"/>
  <c r="Z90" i="6"/>
  <c r="AK90" i="6" s="1"/>
  <c r="AQ90" i="6"/>
  <c r="BB90" i="6"/>
  <c r="BT90" i="6"/>
  <c r="AS91" i="6"/>
  <c r="BM105" i="6"/>
  <c r="Y113" i="6"/>
  <c r="AJ113" i="6" s="1"/>
  <c r="AX113" i="6"/>
  <c r="BE113" i="6"/>
  <c r="BG113" i="6"/>
  <c r="BN113" i="6"/>
  <c r="AU191" i="6"/>
  <c r="AQ191" i="6"/>
  <c r="Z149" i="6"/>
  <c r="AK149" i="6" s="1"/>
  <c r="BQ149" i="6"/>
  <c r="BR149" i="6"/>
  <c r="BD149" i="6"/>
  <c r="W149" i="5"/>
  <c r="AH149" i="5" s="1"/>
  <c r="V149" i="6"/>
  <c r="AG149" i="6" s="1"/>
  <c r="X155" i="5"/>
  <c r="AI155" i="5" s="1"/>
  <c r="BM15" i="6"/>
  <c r="BL161" i="6"/>
  <c r="BF155" i="6"/>
  <c r="AV155" i="6"/>
  <c r="U155" i="6"/>
  <c r="AF155" i="6" s="1"/>
  <c r="X155" i="6"/>
  <c r="AI155" i="6" s="1"/>
  <c r="BR155" i="6"/>
  <c r="AA161" i="5"/>
  <c r="AL161" i="5" s="1"/>
  <c r="V161" i="5"/>
  <c r="AG161" i="5" s="1"/>
  <c r="V159" i="6"/>
  <c r="AG159" i="6" s="1"/>
  <c r="BC141" i="6"/>
  <c r="X17" i="6"/>
  <c r="AI17" i="6" s="1"/>
  <c r="AX17" i="6"/>
  <c r="BO17" i="6"/>
  <c r="BB17" i="6"/>
  <c r="BD105" i="11"/>
  <c r="BO105" i="11" s="1"/>
  <c r="DT214" i="11"/>
  <c r="EE214" i="11" s="1"/>
  <c r="CN214" i="11"/>
  <c r="CY214" i="11" s="1"/>
  <c r="BG214" i="11"/>
  <c r="BR214" i="11" s="1"/>
  <c r="AA214" i="11"/>
  <c r="AL214" i="11" s="1"/>
  <c r="DS214" i="11"/>
  <c r="ED214" i="11" s="1"/>
  <c r="CM214" i="11"/>
  <c r="CX214" i="11" s="1"/>
  <c r="BF214" i="11"/>
  <c r="BQ214" i="11" s="1"/>
  <c r="Z214" i="11"/>
  <c r="AK214" i="11" s="1"/>
  <c r="DP214" i="11"/>
  <c r="EA214" i="11" s="1"/>
  <c r="CJ214" i="11"/>
  <c r="CU214" i="11" s="1"/>
  <c r="BC214" i="11"/>
  <c r="BN214" i="11" s="1"/>
  <c r="W214" i="11"/>
  <c r="AH214" i="11" s="1"/>
  <c r="CI214" i="11"/>
  <c r="CT214" i="11" s="1"/>
  <c r="BE214" i="11"/>
  <c r="BP214" i="11" s="1"/>
  <c r="CH214" i="11"/>
  <c r="CS214" i="11" s="1"/>
  <c r="BD214" i="11"/>
  <c r="BO214" i="11" s="1"/>
  <c r="AB214" i="11"/>
  <c r="AM214" i="11" s="1"/>
  <c r="BB214" i="11"/>
  <c r="BM214" i="11" s="1"/>
  <c r="Y214" i="11"/>
  <c r="AJ214" i="11" s="1"/>
  <c r="CL214" i="11"/>
  <c r="CW214" i="11" s="1"/>
  <c r="DW214" i="11"/>
  <c r="EH214" i="11" s="1"/>
  <c r="DO214" i="11"/>
  <c r="DZ214" i="11" s="1"/>
  <c r="BH214" i="11"/>
  <c r="BS214" i="11" s="1"/>
  <c r="DV214" i="11"/>
  <c r="EG214" i="11" s="1"/>
  <c r="T214" i="11"/>
  <c r="AE214" i="11" s="1"/>
  <c r="DU214" i="11"/>
  <c r="EF214" i="11" s="1"/>
  <c r="BA214" i="11"/>
  <c r="BL214" i="11" s="1"/>
  <c r="X214" i="11"/>
  <c r="AI214" i="11" s="1"/>
  <c r="CK214" i="11"/>
  <c r="CV214" i="11" s="1"/>
  <c r="DR214" i="11"/>
  <c r="EC214" i="11" s="1"/>
  <c r="CP214" i="11"/>
  <c r="DA214" i="11" s="1"/>
  <c r="V214" i="11"/>
  <c r="AG214" i="11" s="1"/>
  <c r="CO214" i="11"/>
  <c r="CZ214" i="11" s="1"/>
  <c r="U214" i="11"/>
  <c r="AF214" i="11" s="1"/>
  <c r="BI214" i="11"/>
  <c r="BT214" i="11" s="1"/>
  <c r="DQ214" i="11"/>
  <c r="EB214" i="11" s="1"/>
  <c r="DV231" i="11"/>
  <c r="EG231" i="11" s="1"/>
  <c r="CO231" i="11"/>
  <c r="CZ231" i="11" s="1"/>
  <c r="BF231" i="11"/>
  <c r="BQ231" i="11" s="1"/>
  <c r="W231" i="11"/>
  <c r="AH231" i="11" s="1"/>
  <c r="DU231" i="11"/>
  <c r="EF231" i="11" s="1"/>
  <c r="CN231" i="11"/>
  <c r="CY231" i="11" s="1"/>
  <c r="BE231" i="11"/>
  <c r="BP231" i="11" s="1"/>
  <c r="V231" i="11"/>
  <c r="AG231" i="11" s="1"/>
  <c r="DT231" i="11"/>
  <c r="EE231" i="11" s="1"/>
  <c r="CM231" i="11"/>
  <c r="CX231" i="11" s="1"/>
  <c r="BD231" i="11"/>
  <c r="BO231" i="11" s="1"/>
  <c r="U231" i="11"/>
  <c r="AF231" i="11" s="1"/>
  <c r="DS231" i="11"/>
  <c r="ED231" i="11" s="1"/>
  <c r="CL231" i="11"/>
  <c r="CW231" i="11" s="1"/>
  <c r="BC231" i="11"/>
  <c r="BN231" i="11" s="1"/>
  <c r="AB231" i="11"/>
  <c r="AM231" i="11" s="1"/>
  <c r="T231" i="11"/>
  <c r="AE231" i="11" s="1"/>
  <c r="DR231" i="11"/>
  <c r="EC231" i="11" s="1"/>
  <c r="CK231" i="11"/>
  <c r="CV231" i="11" s="1"/>
  <c r="BB231" i="11"/>
  <c r="BM231" i="11" s="1"/>
  <c r="AA231" i="11"/>
  <c r="AL231" i="11" s="1"/>
  <c r="DQ231" i="11"/>
  <c r="EB231" i="11" s="1"/>
  <c r="CJ231" i="11"/>
  <c r="CU231" i="11" s="1"/>
  <c r="BI231" i="11"/>
  <c r="BT231" i="11" s="1"/>
  <c r="BA231" i="11"/>
  <c r="BL231" i="11" s="1"/>
  <c r="Z231" i="11"/>
  <c r="AK231" i="11" s="1"/>
  <c r="DP231" i="11"/>
  <c r="EA231" i="11" s="1"/>
  <c r="CI231" i="11"/>
  <c r="CT231" i="11" s="1"/>
  <c r="BH231" i="11"/>
  <c r="BS231" i="11" s="1"/>
  <c r="Y231" i="11"/>
  <c r="AJ231" i="11" s="1"/>
  <c r="CP231" i="11"/>
  <c r="DA231" i="11" s="1"/>
  <c r="X231" i="11"/>
  <c r="AI231" i="11" s="1"/>
  <c r="CH231" i="11"/>
  <c r="CS231" i="11" s="1"/>
  <c r="DO231" i="11"/>
  <c r="DZ231" i="11" s="1"/>
  <c r="BG231" i="11"/>
  <c r="BR231" i="11" s="1"/>
  <c r="DW231" i="11"/>
  <c r="EH231" i="11" s="1"/>
  <c r="DQ237" i="11"/>
  <c r="EB237" i="11" s="1"/>
  <c r="CP237" i="11"/>
  <c r="DA237" i="11" s="1"/>
  <c r="CH237" i="11"/>
  <c r="CS237" i="11" s="1"/>
  <c r="BH237" i="11"/>
  <c r="BS237" i="11" s="1"/>
  <c r="AA237" i="11"/>
  <c r="AL237" i="11" s="1"/>
  <c r="DP237" i="11"/>
  <c r="EA237" i="11" s="1"/>
  <c r="CO237" i="11"/>
  <c r="CZ237" i="11" s="1"/>
  <c r="BG237" i="11"/>
  <c r="BR237" i="11" s="1"/>
  <c r="Z237" i="11"/>
  <c r="AK237" i="11" s="1"/>
  <c r="DU237" i="11"/>
  <c r="EF237" i="11" s="1"/>
  <c r="CL237" i="11"/>
  <c r="CW237" i="11" s="1"/>
  <c r="BD237" i="11"/>
  <c r="BO237" i="11" s="1"/>
  <c r="W237" i="11"/>
  <c r="AH237" i="11" s="1"/>
  <c r="DT237" i="11"/>
  <c r="EE237" i="11" s="1"/>
  <c r="CK237" i="11"/>
  <c r="CV237" i="11" s="1"/>
  <c r="BC237" i="11"/>
  <c r="BN237" i="11" s="1"/>
  <c r="V237" i="11"/>
  <c r="AG237" i="11" s="1"/>
  <c r="DO237" i="11"/>
  <c r="DZ237" i="11" s="1"/>
  <c r="BA237" i="11"/>
  <c r="BL237" i="11" s="1"/>
  <c r="U237" i="11"/>
  <c r="AF237" i="11" s="1"/>
  <c r="T237" i="11"/>
  <c r="AE237" i="11" s="1"/>
  <c r="DW237" i="11"/>
  <c r="EH237" i="11" s="1"/>
  <c r="CN237" i="11"/>
  <c r="CY237" i="11" s="1"/>
  <c r="BI237" i="11"/>
  <c r="BT237" i="11" s="1"/>
  <c r="DV237" i="11"/>
  <c r="EG237" i="11" s="1"/>
  <c r="CM237" i="11"/>
  <c r="CX237" i="11" s="1"/>
  <c r="BF237" i="11"/>
  <c r="BQ237" i="11" s="1"/>
  <c r="AB237" i="11"/>
  <c r="AM237" i="11" s="1"/>
  <c r="DS237" i="11"/>
  <c r="ED237" i="11" s="1"/>
  <c r="CJ237" i="11"/>
  <c r="CU237" i="11" s="1"/>
  <c r="BE237" i="11"/>
  <c r="BP237" i="11" s="1"/>
  <c r="Y237" i="11"/>
  <c r="AJ237" i="11" s="1"/>
  <c r="BB237" i="11"/>
  <c r="BM237" i="11" s="1"/>
  <c r="DR237" i="11"/>
  <c r="EC237" i="11" s="1"/>
  <c r="X237" i="11"/>
  <c r="AI237" i="11" s="1"/>
  <c r="CI237" i="11"/>
  <c r="CT237" i="11" s="1"/>
  <c r="DS298" i="11"/>
  <c r="ED298" i="11" s="1"/>
  <c r="CL298" i="11"/>
  <c r="CW298" i="11" s="1"/>
  <c r="BE298" i="11"/>
  <c r="BP298" i="11" s="1"/>
  <c r="DW298" i="11"/>
  <c r="EH298" i="11" s="1"/>
  <c r="DO298" i="11"/>
  <c r="DZ298" i="11" s="1"/>
  <c r="CP298" i="11"/>
  <c r="DA298" i="11" s="1"/>
  <c r="CH298" i="11"/>
  <c r="CS298" i="11" s="1"/>
  <c r="BI298" i="11"/>
  <c r="BT298" i="11" s="1"/>
  <c r="DU298" i="11"/>
  <c r="EF298" i="11" s="1"/>
  <c r="CI298" i="11"/>
  <c r="CT298" i="11" s="1"/>
  <c r="BG298" i="11"/>
  <c r="BR298" i="11" s="1"/>
  <c r="V298" i="11"/>
  <c r="AG298" i="11" s="1"/>
  <c r="DT298" i="11"/>
  <c r="EE298" i="11" s="1"/>
  <c r="BF298" i="11"/>
  <c r="BQ298" i="11" s="1"/>
  <c r="U298" i="11"/>
  <c r="AF298" i="11" s="1"/>
  <c r="DR298" i="11"/>
  <c r="EC298" i="11" s="1"/>
  <c r="BD298" i="11"/>
  <c r="BO298" i="11" s="1"/>
  <c r="AB298" i="11"/>
  <c r="AM298" i="11" s="1"/>
  <c r="T298" i="11"/>
  <c r="AE298" i="11" s="1"/>
  <c r="DP298" i="11"/>
  <c r="EA298" i="11" s="1"/>
  <c r="CN298" i="11"/>
  <c r="CY298" i="11" s="1"/>
  <c r="BB298" i="11"/>
  <c r="BM298" i="11" s="1"/>
  <c r="Z298" i="11"/>
  <c r="AK298" i="11" s="1"/>
  <c r="CM298" i="11"/>
  <c r="CX298" i="11" s="1"/>
  <c r="BA298" i="11"/>
  <c r="BL298" i="11" s="1"/>
  <c r="Y298" i="11"/>
  <c r="AJ298" i="11" s="1"/>
  <c r="CK298" i="11"/>
  <c r="CV298" i="11" s="1"/>
  <c r="DV298" i="11"/>
  <c r="EG298" i="11" s="1"/>
  <c r="CJ298" i="11"/>
  <c r="CU298" i="11" s="1"/>
  <c r="DQ298" i="11"/>
  <c r="EB298" i="11" s="1"/>
  <c r="AA298" i="11"/>
  <c r="AL298" i="11" s="1"/>
  <c r="X298" i="11"/>
  <c r="AI298" i="11" s="1"/>
  <c r="W298" i="11"/>
  <c r="AH298" i="11" s="1"/>
  <c r="BH298" i="11"/>
  <c r="BS298" i="11" s="1"/>
  <c r="BC298" i="11"/>
  <c r="BN298" i="11" s="1"/>
  <c r="CO298" i="11"/>
  <c r="CZ298" i="11" s="1"/>
  <c r="DS227" i="11"/>
  <c r="ED227" i="11" s="1"/>
  <c r="CJ227" i="11"/>
  <c r="CU227" i="11" s="1"/>
  <c r="BD227" i="11"/>
  <c r="BO227" i="11" s="1"/>
  <c r="V227" i="11"/>
  <c r="AG227" i="11" s="1"/>
  <c r="DR227" i="11"/>
  <c r="EC227" i="11" s="1"/>
  <c r="CI227" i="11"/>
  <c r="CT227" i="11" s="1"/>
  <c r="BC227" i="11"/>
  <c r="BN227" i="11" s="1"/>
  <c r="U227" i="11"/>
  <c r="AF227" i="11" s="1"/>
  <c r="DQ227" i="11"/>
  <c r="EB227" i="11" s="1"/>
  <c r="CP227" i="11"/>
  <c r="DA227" i="11" s="1"/>
  <c r="CH227" i="11"/>
  <c r="CS227" i="11" s="1"/>
  <c r="BB227" i="11"/>
  <c r="BM227" i="11" s="1"/>
  <c r="AB227" i="11"/>
  <c r="AM227" i="11" s="1"/>
  <c r="T227" i="11"/>
  <c r="AE227" i="11" s="1"/>
  <c r="DP227" i="11"/>
  <c r="EA227" i="11" s="1"/>
  <c r="CO227" i="11"/>
  <c r="CZ227" i="11" s="1"/>
  <c r="BI227" i="11"/>
  <c r="BT227" i="11" s="1"/>
  <c r="BA227" i="11"/>
  <c r="BL227" i="11" s="1"/>
  <c r="AA227" i="11"/>
  <c r="AL227" i="11" s="1"/>
  <c r="DW227" i="11"/>
  <c r="EH227" i="11" s="1"/>
  <c r="DO227" i="11"/>
  <c r="DZ227" i="11" s="1"/>
  <c r="CN227" i="11"/>
  <c r="CY227" i="11" s="1"/>
  <c r="BH227" i="11"/>
  <c r="BS227" i="11" s="1"/>
  <c r="Z227" i="11"/>
  <c r="AK227" i="11" s="1"/>
  <c r="DV227" i="11"/>
  <c r="EG227" i="11" s="1"/>
  <c r="CM227" i="11"/>
  <c r="CX227" i="11" s="1"/>
  <c r="BG227" i="11"/>
  <c r="BR227" i="11" s="1"/>
  <c r="Y227" i="11"/>
  <c r="AJ227" i="11" s="1"/>
  <c r="DU227" i="11"/>
  <c r="EF227" i="11" s="1"/>
  <c r="CL227" i="11"/>
  <c r="CW227" i="11" s="1"/>
  <c r="BF227" i="11"/>
  <c r="BQ227" i="11" s="1"/>
  <c r="X227" i="11"/>
  <c r="AI227" i="11" s="1"/>
  <c r="DT227" i="11"/>
  <c r="EE227" i="11" s="1"/>
  <c r="BE227" i="11"/>
  <c r="BP227" i="11" s="1"/>
  <c r="CK227" i="11"/>
  <c r="CV227" i="11" s="1"/>
  <c r="W227" i="11"/>
  <c r="AH227" i="11" s="1"/>
  <c r="DW291" i="11"/>
  <c r="EH291" i="11" s="1"/>
  <c r="DO291" i="11"/>
  <c r="DZ291" i="11" s="1"/>
  <c r="CO291" i="11"/>
  <c r="CZ291" i="11" s="1"/>
  <c r="BG291" i="11"/>
  <c r="BR291" i="11" s="1"/>
  <c r="Y291" i="11"/>
  <c r="AJ291" i="11" s="1"/>
  <c r="DV291" i="11"/>
  <c r="EG291" i="11" s="1"/>
  <c r="DS291" i="11"/>
  <c r="ED291" i="11" s="1"/>
  <c r="CK291" i="11"/>
  <c r="CV291" i="11" s="1"/>
  <c r="DR291" i="11"/>
  <c r="EC291" i="11" s="1"/>
  <c r="DU291" i="11"/>
  <c r="EF291" i="11" s="1"/>
  <c r="BE291" i="11"/>
  <c r="BP291" i="11" s="1"/>
  <c r="U291" i="11"/>
  <c r="AF291" i="11" s="1"/>
  <c r="DT291" i="11"/>
  <c r="EE291" i="11" s="1"/>
  <c r="CP291" i="11"/>
  <c r="DA291" i="11" s="1"/>
  <c r="BD291" i="11"/>
  <c r="BO291" i="11" s="1"/>
  <c r="T291" i="11"/>
  <c r="AE291" i="11" s="1"/>
  <c r="DQ291" i="11"/>
  <c r="EB291" i="11" s="1"/>
  <c r="CN291" i="11"/>
  <c r="CY291" i="11" s="1"/>
  <c r="BC291" i="11"/>
  <c r="BN291" i="11" s="1"/>
  <c r="AB291" i="11"/>
  <c r="AM291" i="11" s="1"/>
  <c r="CL291" i="11"/>
  <c r="CW291" i="11" s="1"/>
  <c r="BA291" i="11"/>
  <c r="BL291" i="11" s="1"/>
  <c r="Z291" i="11"/>
  <c r="AK291" i="11" s="1"/>
  <c r="CJ291" i="11"/>
  <c r="CU291" i="11" s="1"/>
  <c r="BI291" i="11"/>
  <c r="BT291" i="11" s="1"/>
  <c r="X291" i="11"/>
  <c r="AI291" i="11" s="1"/>
  <c r="CH291" i="11"/>
  <c r="CS291" i="11" s="1"/>
  <c r="DP291" i="11"/>
  <c r="EA291" i="11" s="1"/>
  <c r="AA291" i="11"/>
  <c r="AL291" i="11" s="1"/>
  <c r="BH291" i="11"/>
  <c r="BS291" i="11" s="1"/>
  <c r="W291" i="11"/>
  <c r="AH291" i="11" s="1"/>
  <c r="BF291" i="11"/>
  <c r="BQ291" i="11" s="1"/>
  <c r="V291" i="11"/>
  <c r="AG291" i="11" s="1"/>
  <c r="CM291" i="11"/>
  <c r="CX291" i="11" s="1"/>
  <c r="BB291" i="11"/>
  <c r="BM291" i="11" s="1"/>
  <c r="CI291" i="11"/>
  <c r="CT291" i="11" s="1"/>
  <c r="DR274" i="11"/>
  <c r="EC274" i="11" s="1"/>
  <c r="CL274" i="11"/>
  <c r="CW274" i="11" s="1"/>
  <c r="BD274" i="11"/>
  <c r="BO274" i="11" s="1"/>
  <c r="V274" i="11"/>
  <c r="AG274" i="11" s="1"/>
  <c r="DQ274" i="11"/>
  <c r="EB274" i="11" s="1"/>
  <c r="CK274" i="11"/>
  <c r="CV274" i="11" s="1"/>
  <c r="BC274" i="11"/>
  <c r="BN274" i="11" s="1"/>
  <c r="U274" i="11"/>
  <c r="AF274" i="11" s="1"/>
  <c r="DW274" i="11"/>
  <c r="EH274" i="11" s="1"/>
  <c r="DO274" i="11"/>
  <c r="DZ274" i="11" s="1"/>
  <c r="CI274" i="11"/>
  <c r="CT274" i="11" s="1"/>
  <c r="BI274" i="11"/>
  <c r="BT274" i="11" s="1"/>
  <c r="BA274" i="11"/>
  <c r="BL274" i="11" s="1"/>
  <c r="AA274" i="11"/>
  <c r="AL274" i="11" s="1"/>
  <c r="CM274" i="11"/>
  <c r="CX274" i="11" s="1"/>
  <c r="BG274" i="11"/>
  <c r="BR274" i="11" s="1"/>
  <c r="DV274" i="11"/>
  <c r="EG274" i="11" s="1"/>
  <c r="CH274" i="11"/>
  <c r="CS274" i="11" s="1"/>
  <c r="BE274" i="11"/>
  <c r="BP274" i="11" s="1"/>
  <c r="Z274" i="11"/>
  <c r="AK274" i="11" s="1"/>
  <c r="DS274" i="11"/>
  <c r="ED274" i="11" s="1"/>
  <c r="CP274" i="11"/>
  <c r="DA274" i="11" s="1"/>
  <c r="W274" i="11"/>
  <c r="AH274" i="11" s="1"/>
  <c r="CN274" i="11"/>
  <c r="CY274" i="11" s="1"/>
  <c r="BH274" i="11"/>
  <c r="BS274" i="11" s="1"/>
  <c r="X274" i="11"/>
  <c r="AI274" i="11" s="1"/>
  <c r="BF274" i="11"/>
  <c r="BQ274" i="11" s="1"/>
  <c r="T274" i="11"/>
  <c r="AE274" i="11" s="1"/>
  <c r="BB274" i="11"/>
  <c r="BM274" i="11" s="1"/>
  <c r="DU274" i="11"/>
  <c r="EF274" i="11" s="1"/>
  <c r="CO274" i="11"/>
  <c r="CZ274" i="11" s="1"/>
  <c r="DT274" i="11"/>
  <c r="EE274" i="11" s="1"/>
  <c r="CJ274" i="11"/>
  <c r="CU274" i="11" s="1"/>
  <c r="Y274" i="11"/>
  <c r="AJ274" i="11" s="1"/>
  <c r="DP274" i="11"/>
  <c r="EA274" i="11" s="1"/>
  <c r="AB274" i="11"/>
  <c r="AM274" i="11" s="1"/>
  <c r="DR284" i="11"/>
  <c r="EC284" i="11" s="1"/>
  <c r="CK284" i="11"/>
  <c r="CV284" i="11" s="1"/>
  <c r="BC284" i="11"/>
  <c r="BN284" i="11" s="1"/>
  <c r="V284" i="11"/>
  <c r="AG284" i="11" s="1"/>
  <c r="DQ284" i="11"/>
  <c r="EB284" i="11" s="1"/>
  <c r="CJ284" i="11"/>
  <c r="CU284" i="11" s="1"/>
  <c r="BB284" i="11"/>
  <c r="BM284" i="11" s="1"/>
  <c r="U284" i="11"/>
  <c r="AF284" i="11" s="1"/>
  <c r="DU284" i="11"/>
  <c r="EF284" i="11" s="1"/>
  <c r="CN284" i="11"/>
  <c r="CY284" i="11" s="1"/>
  <c r="CH284" i="11"/>
  <c r="CS284" i="11" s="1"/>
  <c r="BG284" i="11"/>
  <c r="BR284" i="11" s="1"/>
  <c r="W284" i="11"/>
  <c r="AH284" i="11" s="1"/>
  <c r="DV284" i="11"/>
  <c r="EG284" i="11" s="1"/>
  <c r="BE284" i="11"/>
  <c r="BP284" i="11" s="1"/>
  <c r="DT284" i="11"/>
  <c r="EE284" i="11" s="1"/>
  <c r="CP284" i="11"/>
  <c r="DA284" i="11" s="1"/>
  <c r="BD284" i="11"/>
  <c r="BO284" i="11" s="1"/>
  <c r="AB284" i="11"/>
  <c r="AM284" i="11" s="1"/>
  <c r="DO284" i="11"/>
  <c r="DZ284" i="11" s="1"/>
  <c r="CO284" i="11"/>
  <c r="CZ284" i="11" s="1"/>
  <c r="BI284" i="11"/>
  <c r="BT284" i="11" s="1"/>
  <c r="DW284" i="11"/>
  <c r="EH284" i="11" s="1"/>
  <c r="CM284" i="11"/>
  <c r="CX284" i="11" s="1"/>
  <c r="BH284" i="11"/>
  <c r="BS284" i="11" s="1"/>
  <c r="AA284" i="11"/>
  <c r="AL284" i="11" s="1"/>
  <c r="DS284" i="11"/>
  <c r="ED284" i="11" s="1"/>
  <c r="CL284" i="11"/>
  <c r="CW284" i="11" s="1"/>
  <c r="BF284" i="11"/>
  <c r="BQ284" i="11" s="1"/>
  <c r="Z284" i="11"/>
  <c r="AK284" i="11" s="1"/>
  <c r="Y284" i="11"/>
  <c r="AJ284" i="11" s="1"/>
  <c r="X284" i="11"/>
  <c r="AI284" i="11" s="1"/>
  <c r="DP284" i="11"/>
  <c r="EA284" i="11" s="1"/>
  <c r="T284" i="11"/>
  <c r="AE284" i="11" s="1"/>
  <c r="CI284" i="11"/>
  <c r="CT284" i="11" s="1"/>
  <c r="BA284" i="11"/>
  <c r="BL284" i="11" s="1"/>
  <c r="DT257" i="11"/>
  <c r="EE257" i="11" s="1"/>
  <c r="CN257" i="11"/>
  <c r="CY257" i="11" s="1"/>
  <c r="BH257" i="11"/>
  <c r="BS257" i="11" s="1"/>
  <c r="DS257" i="11"/>
  <c r="ED257" i="11" s="1"/>
  <c r="CM257" i="11"/>
  <c r="CX257" i="11" s="1"/>
  <c r="BG257" i="11"/>
  <c r="BR257" i="11" s="1"/>
  <c r="AB257" i="11"/>
  <c r="AM257" i="11" s="1"/>
  <c r="T257" i="11"/>
  <c r="AE257" i="11" s="1"/>
  <c r="DR257" i="11"/>
  <c r="EC257" i="11" s="1"/>
  <c r="CL257" i="11"/>
  <c r="CW257" i="11" s="1"/>
  <c r="BF257" i="11"/>
  <c r="BQ257" i="11" s="1"/>
  <c r="AA257" i="11"/>
  <c r="AL257" i="11" s="1"/>
  <c r="DP257" i="11"/>
  <c r="EA257" i="11" s="1"/>
  <c r="CJ257" i="11"/>
  <c r="CU257" i="11" s="1"/>
  <c r="BD257" i="11"/>
  <c r="BO257" i="11" s="1"/>
  <c r="Y257" i="11"/>
  <c r="AJ257" i="11" s="1"/>
  <c r="DW257" i="11"/>
  <c r="EH257" i="11" s="1"/>
  <c r="DO257" i="11"/>
  <c r="DZ257" i="11" s="1"/>
  <c r="CI257" i="11"/>
  <c r="CT257" i="11" s="1"/>
  <c r="BC257" i="11"/>
  <c r="BN257" i="11" s="1"/>
  <c r="X257" i="11"/>
  <c r="AI257" i="11" s="1"/>
  <c r="BI257" i="11"/>
  <c r="BT257" i="11" s="1"/>
  <c r="CP257" i="11"/>
  <c r="DA257" i="11" s="1"/>
  <c r="BE257" i="11"/>
  <c r="BP257" i="11" s="1"/>
  <c r="Z257" i="11"/>
  <c r="AK257" i="11" s="1"/>
  <c r="DV257" i="11"/>
  <c r="EG257" i="11" s="1"/>
  <c r="CO257" i="11"/>
  <c r="CZ257" i="11" s="1"/>
  <c r="BB257" i="11"/>
  <c r="BM257" i="11" s="1"/>
  <c r="W257" i="11"/>
  <c r="AH257" i="11" s="1"/>
  <c r="DU257" i="11"/>
  <c r="EF257" i="11" s="1"/>
  <c r="CK257" i="11"/>
  <c r="CV257" i="11" s="1"/>
  <c r="BA257" i="11"/>
  <c r="BL257" i="11" s="1"/>
  <c r="V257" i="11"/>
  <c r="AG257" i="11" s="1"/>
  <c r="DQ257" i="11"/>
  <c r="EB257" i="11" s="1"/>
  <c r="CH257" i="11"/>
  <c r="CS257" i="11" s="1"/>
  <c r="U257" i="11"/>
  <c r="AF257" i="11" s="1"/>
  <c r="DT236" i="11"/>
  <c r="EE236" i="11" s="1"/>
  <c r="CJ236" i="11"/>
  <c r="CU236" i="11" s="1"/>
  <c r="BC236" i="11"/>
  <c r="BN236" i="11" s="1"/>
  <c r="U236" i="11"/>
  <c r="AF236" i="11" s="1"/>
  <c r="DS236" i="11"/>
  <c r="ED236" i="11" s="1"/>
  <c r="CI236" i="11"/>
  <c r="CT236" i="11" s="1"/>
  <c r="BB236" i="11"/>
  <c r="BM236" i="11" s="1"/>
  <c r="AB236" i="11"/>
  <c r="AM236" i="11" s="1"/>
  <c r="T236" i="11"/>
  <c r="AE236" i="11" s="1"/>
  <c r="DP236" i="11"/>
  <c r="EA236" i="11" s="1"/>
  <c r="CN236" i="11"/>
  <c r="CY236" i="11" s="1"/>
  <c r="BG236" i="11"/>
  <c r="BR236" i="11" s="1"/>
  <c r="Y236" i="11"/>
  <c r="AJ236" i="11" s="1"/>
  <c r="DW236" i="11"/>
  <c r="EH236" i="11" s="1"/>
  <c r="DO236" i="11"/>
  <c r="DZ236" i="11" s="1"/>
  <c r="CM236" i="11"/>
  <c r="CX236" i="11" s="1"/>
  <c r="BF236" i="11"/>
  <c r="BQ236" i="11" s="1"/>
  <c r="X236" i="11"/>
  <c r="AI236" i="11" s="1"/>
  <c r="DQ236" i="11"/>
  <c r="EB236" i="11" s="1"/>
  <c r="CH236" i="11"/>
  <c r="CS236" i="11" s="1"/>
  <c r="BD236" i="11"/>
  <c r="BO236" i="11" s="1"/>
  <c r="W236" i="11"/>
  <c r="AH236" i="11" s="1"/>
  <c r="BA236" i="11"/>
  <c r="BL236" i="11" s="1"/>
  <c r="V236" i="11"/>
  <c r="AG236" i="11" s="1"/>
  <c r="CP236" i="11"/>
  <c r="DA236" i="11" s="1"/>
  <c r="DV236" i="11"/>
  <c r="EG236" i="11" s="1"/>
  <c r="CO236" i="11"/>
  <c r="CZ236" i="11" s="1"/>
  <c r="BI236" i="11"/>
  <c r="BT236" i="11" s="1"/>
  <c r="DU236" i="11"/>
  <c r="EF236" i="11" s="1"/>
  <c r="CL236" i="11"/>
  <c r="CW236" i="11" s="1"/>
  <c r="BH236" i="11"/>
  <c r="BS236" i="11" s="1"/>
  <c r="AA236" i="11"/>
  <c r="AL236" i="11" s="1"/>
  <c r="Z236" i="11"/>
  <c r="AK236" i="11" s="1"/>
  <c r="CK236" i="11"/>
  <c r="CV236" i="11" s="1"/>
  <c r="BE236" i="11"/>
  <c r="BP236" i="11" s="1"/>
  <c r="DR236" i="11"/>
  <c r="EC236" i="11" s="1"/>
  <c r="DR264" i="11"/>
  <c r="EC264" i="11" s="1"/>
  <c r="CM264" i="11"/>
  <c r="CX264" i="11" s="1"/>
  <c r="BG264" i="11"/>
  <c r="BR264" i="11" s="1"/>
  <c r="AA264" i="11"/>
  <c r="AL264" i="11" s="1"/>
  <c r="DW264" i="11"/>
  <c r="EH264" i="11" s="1"/>
  <c r="DO264" i="11"/>
  <c r="DZ264" i="11" s="1"/>
  <c r="CJ264" i="11"/>
  <c r="CU264" i="11" s="1"/>
  <c r="BD264" i="11"/>
  <c r="BO264" i="11" s="1"/>
  <c r="X264" i="11"/>
  <c r="AI264" i="11" s="1"/>
  <c r="CO264" i="11"/>
  <c r="CZ264" i="11" s="1"/>
  <c r="BC264" i="11"/>
  <c r="BN264" i="11" s="1"/>
  <c r="CN264" i="11"/>
  <c r="CY264" i="11" s="1"/>
  <c r="BB264" i="11"/>
  <c r="BM264" i="11" s="1"/>
  <c r="AB264" i="11"/>
  <c r="AM264" i="11" s="1"/>
  <c r="DV264" i="11"/>
  <c r="EG264" i="11" s="1"/>
  <c r="CL264" i="11"/>
  <c r="CW264" i="11" s="1"/>
  <c r="BA264" i="11"/>
  <c r="BL264" i="11" s="1"/>
  <c r="Z264" i="11"/>
  <c r="AK264" i="11" s="1"/>
  <c r="DU264" i="11"/>
  <c r="EF264" i="11" s="1"/>
  <c r="CK264" i="11"/>
  <c r="CV264" i="11" s="1"/>
  <c r="Y264" i="11"/>
  <c r="AJ264" i="11" s="1"/>
  <c r="DT264" i="11"/>
  <c r="EE264" i="11" s="1"/>
  <c r="CI264" i="11"/>
  <c r="CT264" i="11" s="1"/>
  <c r="BI264" i="11"/>
  <c r="BT264" i="11" s="1"/>
  <c r="W264" i="11"/>
  <c r="AH264" i="11" s="1"/>
  <c r="DS264" i="11"/>
  <c r="ED264" i="11" s="1"/>
  <c r="CH264" i="11"/>
  <c r="CS264" i="11" s="1"/>
  <c r="BH264" i="11"/>
  <c r="BS264" i="11" s="1"/>
  <c r="V264" i="11"/>
  <c r="AG264" i="11" s="1"/>
  <c r="DP264" i="11"/>
  <c r="EA264" i="11" s="1"/>
  <c r="CP264" i="11"/>
  <c r="DA264" i="11" s="1"/>
  <c r="BE264" i="11"/>
  <c r="BP264" i="11" s="1"/>
  <c r="T264" i="11"/>
  <c r="AE264" i="11" s="1"/>
  <c r="BF264" i="11"/>
  <c r="BQ264" i="11" s="1"/>
  <c r="DQ264" i="11"/>
  <c r="EB264" i="11" s="1"/>
  <c r="U264" i="11"/>
  <c r="AF264" i="11" s="1"/>
  <c r="DR307" i="11"/>
  <c r="EC307" i="11" s="1"/>
  <c r="CL307" i="11"/>
  <c r="CW307" i="11" s="1"/>
  <c r="BE307" i="11"/>
  <c r="BP307" i="11" s="1"/>
  <c r="W307" i="11"/>
  <c r="AH307" i="11" s="1"/>
  <c r="DP307" i="11"/>
  <c r="EA307" i="11" s="1"/>
  <c r="CJ307" i="11"/>
  <c r="CU307" i="11" s="1"/>
  <c r="BC307" i="11"/>
  <c r="BN307" i="11" s="1"/>
  <c r="U307" i="11"/>
  <c r="AF307" i="11" s="1"/>
  <c r="DW307" i="11"/>
  <c r="EH307" i="11" s="1"/>
  <c r="DO307" i="11"/>
  <c r="DZ307" i="11" s="1"/>
  <c r="CI307" i="11"/>
  <c r="CT307" i="11" s="1"/>
  <c r="BB307" i="11"/>
  <c r="BM307" i="11" s="1"/>
  <c r="AB307" i="11"/>
  <c r="AM307" i="11" s="1"/>
  <c r="T307" i="11"/>
  <c r="AE307" i="11" s="1"/>
  <c r="DV307" i="11"/>
  <c r="EG307" i="11" s="1"/>
  <c r="CH307" i="11"/>
  <c r="CS307" i="11" s="1"/>
  <c r="BG307" i="11"/>
  <c r="BR307" i="11" s="1"/>
  <c r="DU307" i="11"/>
  <c r="EF307" i="11" s="1"/>
  <c r="BF307" i="11"/>
  <c r="BQ307" i="11" s="1"/>
  <c r="AA307" i="11"/>
  <c r="AL307" i="11" s="1"/>
  <c r="DT307" i="11"/>
  <c r="EE307" i="11" s="1"/>
  <c r="BD307" i="11"/>
  <c r="BO307" i="11" s="1"/>
  <c r="Z307" i="11"/>
  <c r="AK307" i="11" s="1"/>
  <c r="DS307" i="11"/>
  <c r="ED307" i="11" s="1"/>
  <c r="CP307" i="11"/>
  <c r="DA307" i="11" s="1"/>
  <c r="BA307" i="11"/>
  <c r="BL307" i="11" s="1"/>
  <c r="Y307" i="11"/>
  <c r="AJ307" i="11" s="1"/>
  <c r="DQ307" i="11"/>
  <c r="EB307" i="11" s="1"/>
  <c r="CO307" i="11"/>
  <c r="CZ307" i="11" s="1"/>
  <c r="X307" i="11"/>
  <c r="AI307" i="11" s="1"/>
  <c r="CN307" i="11"/>
  <c r="CY307" i="11" s="1"/>
  <c r="V307" i="11"/>
  <c r="AG307" i="11" s="1"/>
  <c r="CM307" i="11"/>
  <c r="CX307" i="11" s="1"/>
  <c r="BI307" i="11"/>
  <c r="BT307" i="11" s="1"/>
  <c r="BH307" i="11"/>
  <c r="BS307" i="11" s="1"/>
  <c r="CK307" i="11"/>
  <c r="CV307" i="11" s="1"/>
  <c r="DU311" i="11"/>
  <c r="EF311" i="11" s="1"/>
  <c r="CL311" i="11"/>
  <c r="CW311" i="11" s="1"/>
  <c r="BB311" i="11"/>
  <c r="BM311" i="11" s="1"/>
  <c r="Z311" i="11"/>
  <c r="AK311" i="11" s="1"/>
  <c r="DS311" i="11"/>
  <c r="ED311" i="11" s="1"/>
  <c r="CJ311" i="11"/>
  <c r="CU311" i="11" s="1"/>
  <c r="BH311" i="11"/>
  <c r="BS311" i="11" s="1"/>
  <c r="X311" i="11"/>
  <c r="AI311" i="11" s="1"/>
  <c r="DR311" i="11"/>
  <c r="EC311" i="11" s="1"/>
  <c r="CI311" i="11"/>
  <c r="CT311" i="11" s="1"/>
  <c r="BG311" i="11"/>
  <c r="BR311" i="11" s="1"/>
  <c r="W311" i="11"/>
  <c r="AH311" i="11" s="1"/>
  <c r="CH311" i="11"/>
  <c r="CS311" i="11" s="1"/>
  <c r="BD311" i="11"/>
  <c r="BO311" i="11" s="1"/>
  <c r="Y311" i="11"/>
  <c r="AJ311" i="11" s="1"/>
  <c r="BC311" i="11"/>
  <c r="BN311" i="11" s="1"/>
  <c r="V311" i="11"/>
  <c r="AG311" i="11" s="1"/>
  <c r="DW311" i="11"/>
  <c r="EH311" i="11" s="1"/>
  <c r="BA311" i="11"/>
  <c r="BL311" i="11" s="1"/>
  <c r="U311" i="11"/>
  <c r="AF311" i="11" s="1"/>
  <c r="DV311" i="11"/>
  <c r="EG311" i="11" s="1"/>
  <c r="CP311" i="11"/>
  <c r="DA311" i="11" s="1"/>
  <c r="T311" i="11"/>
  <c r="AE311" i="11" s="1"/>
  <c r="DT311" i="11"/>
  <c r="EE311" i="11" s="1"/>
  <c r="CO311" i="11"/>
  <c r="CZ311" i="11" s="1"/>
  <c r="DQ311" i="11"/>
  <c r="EB311" i="11" s="1"/>
  <c r="CN311" i="11"/>
  <c r="CY311" i="11" s="1"/>
  <c r="BI311" i="11"/>
  <c r="BT311" i="11" s="1"/>
  <c r="DP311" i="11"/>
  <c r="EA311" i="11" s="1"/>
  <c r="CM311" i="11"/>
  <c r="CX311" i="11" s="1"/>
  <c r="BF311" i="11"/>
  <c r="BQ311" i="11" s="1"/>
  <c r="AB311" i="11"/>
  <c r="AM311" i="11" s="1"/>
  <c r="BE311" i="11"/>
  <c r="BP311" i="11" s="1"/>
  <c r="DO311" i="11"/>
  <c r="DZ311" i="11" s="1"/>
  <c r="AA311" i="11"/>
  <c r="AL311" i="11" s="1"/>
  <c r="CK311" i="11"/>
  <c r="CV311" i="11" s="1"/>
  <c r="DW226" i="11"/>
  <c r="EH226" i="11" s="1"/>
  <c r="DO226" i="11"/>
  <c r="DZ226" i="11" s="1"/>
  <c r="CP226" i="11"/>
  <c r="DA226" i="11" s="1"/>
  <c r="CH226" i="11"/>
  <c r="CS226" i="11" s="1"/>
  <c r="BH226" i="11"/>
  <c r="BS226" i="11" s="1"/>
  <c r="AB226" i="11"/>
  <c r="AM226" i="11" s="1"/>
  <c r="T226" i="11"/>
  <c r="AE226" i="11" s="1"/>
  <c r="DV226" i="11"/>
  <c r="EG226" i="11" s="1"/>
  <c r="CO226" i="11"/>
  <c r="CZ226" i="11" s="1"/>
  <c r="BG226" i="11"/>
  <c r="BR226" i="11" s="1"/>
  <c r="AA226" i="11"/>
  <c r="AL226" i="11" s="1"/>
  <c r="DU226" i="11"/>
  <c r="EF226" i="11" s="1"/>
  <c r="CN226" i="11"/>
  <c r="CY226" i="11" s="1"/>
  <c r="BF226" i="11"/>
  <c r="BQ226" i="11" s="1"/>
  <c r="Z226" i="11"/>
  <c r="AK226" i="11" s="1"/>
  <c r="DT226" i="11"/>
  <c r="EE226" i="11" s="1"/>
  <c r="CM226" i="11"/>
  <c r="CX226" i="11" s="1"/>
  <c r="BE226" i="11"/>
  <c r="BP226" i="11" s="1"/>
  <c r="Y226" i="11"/>
  <c r="AJ226" i="11" s="1"/>
  <c r="DS226" i="11"/>
  <c r="ED226" i="11" s="1"/>
  <c r="CL226" i="11"/>
  <c r="CW226" i="11" s="1"/>
  <c r="BD226" i="11"/>
  <c r="BO226" i="11" s="1"/>
  <c r="X226" i="11"/>
  <c r="AI226" i="11" s="1"/>
  <c r="DR226" i="11"/>
  <c r="EC226" i="11" s="1"/>
  <c r="CK226" i="11"/>
  <c r="CV226" i="11" s="1"/>
  <c r="BC226" i="11"/>
  <c r="BN226" i="11" s="1"/>
  <c r="W226" i="11"/>
  <c r="AH226" i="11" s="1"/>
  <c r="DQ226" i="11"/>
  <c r="EB226" i="11" s="1"/>
  <c r="CJ226" i="11"/>
  <c r="CU226" i="11" s="1"/>
  <c r="BB226" i="11"/>
  <c r="BM226" i="11" s="1"/>
  <c r="V226" i="11"/>
  <c r="AG226" i="11" s="1"/>
  <c r="U226" i="11"/>
  <c r="AF226" i="11" s="1"/>
  <c r="CI226" i="11"/>
  <c r="CT226" i="11" s="1"/>
  <c r="BI226" i="11"/>
  <c r="BT226" i="11" s="1"/>
  <c r="BA226" i="11"/>
  <c r="BL226" i="11" s="1"/>
  <c r="DP226" i="11"/>
  <c r="EA226" i="11" s="1"/>
  <c r="X90" i="5"/>
  <c r="AI90" i="5" s="1"/>
  <c r="AA90" i="5"/>
  <c r="AL90" i="5" s="1"/>
  <c r="W113" i="5"/>
  <c r="AH113" i="5" s="1"/>
  <c r="W103" i="5"/>
  <c r="AH103" i="5" s="1"/>
  <c r="Z28" i="5"/>
  <c r="AK28" i="5" s="1"/>
  <c r="V105" i="5"/>
  <c r="AG105" i="5" s="1"/>
  <c r="W28" i="5"/>
  <c r="AH28" i="5" s="1"/>
  <c r="T28" i="5"/>
  <c r="AE28" i="5" s="1"/>
  <c r="Z82" i="5"/>
  <c r="AK82" i="5" s="1"/>
  <c r="X82" i="6"/>
  <c r="AI82" i="6" s="1"/>
  <c r="AA82" i="6"/>
  <c r="AL82" i="6" s="1"/>
  <c r="AV82" i="6"/>
  <c r="BC82" i="6"/>
  <c r="AB103" i="6"/>
  <c r="AM103" i="6" s="1"/>
  <c r="AW103" i="6"/>
  <c r="BD103" i="6"/>
  <c r="W28" i="6"/>
  <c r="AH28" i="6" s="1"/>
  <c r="AR28" i="6"/>
  <c r="AX28" i="6"/>
  <c r="BF28" i="6"/>
  <c r="X90" i="6"/>
  <c r="AI90" i="6" s="1"/>
  <c r="AW90" i="6"/>
  <c r="AU90" i="6"/>
  <c r="BF90" i="6"/>
  <c r="Y105" i="6"/>
  <c r="AJ105" i="6" s="1"/>
  <c r="BR105" i="6"/>
  <c r="U113" i="6"/>
  <c r="AF113" i="6" s="1"/>
  <c r="T113" i="6"/>
  <c r="AE113" i="6" s="1"/>
  <c r="AS113" i="6"/>
  <c r="BD113" i="6"/>
  <c r="AP191" i="6"/>
  <c r="BG191" i="6"/>
  <c r="BL191" i="6"/>
  <c r="AT149" i="6"/>
  <c r="U149" i="6"/>
  <c r="AF149" i="6" s="1"/>
  <c r="BP149" i="6"/>
  <c r="BO149" i="6"/>
  <c r="AB149" i="5"/>
  <c r="AM149" i="5" s="1"/>
  <c r="AW149" i="6"/>
  <c r="U149" i="5"/>
  <c r="AF149" i="5" s="1"/>
  <c r="V155" i="5"/>
  <c r="AG155" i="5" s="1"/>
  <c r="W155" i="5"/>
  <c r="AH155" i="5" s="1"/>
  <c r="X161" i="6"/>
  <c r="AI161" i="6" s="1"/>
  <c r="AT155" i="6"/>
  <c r="AX155" i="6"/>
  <c r="Z155" i="6"/>
  <c r="AK155" i="6" s="1"/>
  <c r="AX141" i="6"/>
  <c r="BT17" i="6"/>
  <c r="AV17" i="6"/>
  <c r="AU17" i="6"/>
  <c r="BF17" i="6"/>
  <c r="BQ17" i="6"/>
  <c r="BP115" i="6"/>
  <c r="BE17" i="6"/>
  <c r="U137" i="5"/>
  <c r="AF137" i="5" s="1"/>
  <c r="DR137" i="11"/>
  <c r="EC137" i="11" s="1"/>
  <c r="DS222" i="11"/>
  <c r="ED222" i="11" s="1"/>
  <c r="CM222" i="11"/>
  <c r="CX222" i="11" s="1"/>
  <c r="BF222" i="11"/>
  <c r="BQ222" i="11" s="1"/>
  <c r="Z222" i="11"/>
  <c r="AK222" i="11" s="1"/>
  <c r="DQ222" i="11"/>
  <c r="EB222" i="11" s="1"/>
  <c r="CK222" i="11"/>
  <c r="CV222" i="11" s="1"/>
  <c r="BD222" i="11"/>
  <c r="BO222" i="11" s="1"/>
  <c r="X222" i="11"/>
  <c r="AI222" i="11" s="1"/>
  <c r="DW222" i="11"/>
  <c r="EH222" i="11" s="1"/>
  <c r="DO222" i="11"/>
  <c r="DZ222" i="11" s="1"/>
  <c r="CI222" i="11"/>
  <c r="CT222" i="11" s="1"/>
  <c r="BB222" i="11"/>
  <c r="BM222" i="11" s="1"/>
  <c r="V222" i="11"/>
  <c r="AG222" i="11" s="1"/>
  <c r="DV222" i="11"/>
  <c r="EG222" i="11" s="1"/>
  <c r="CP222" i="11"/>
  <c r="DA222" i="11" s="1"/>
  <c r="CH222" i="11"/>
  <c r="CS222" i="11" s="1"/>
  <c r="BI222" i="11"/>
  <c r="BT222" i="11" s="1"/>
  <c r="BA222" i="11"/>
  <c r="BL222" i="11" s="1"/>
  <c r="U222" i="11"/>
  <c r="AF222" i="11" s="1"/>
  <c r="DU222" i="11"/>
  <c r="EF222" i="11" s="1"/>
  <c r="CO222" i="11"/>
  <c r="CZ222" i="11" s="1"/>
  <c r="BH222" i="11"/>
  <c r="BS222" i="11" s="1"/>
  <c r="AB222" i="11"/>
  <c r="AM222" i="11" s="1"/>
  <c r="T222" i="11"/>
  <c r="AE222" i="11" s="1"/>
  <c r="DT222" i="11"/>
  <c r="EE222" i="11" s="1"/>
  <c r="CN222" i="11"/>
  <c r="CY222" i="11" s="1"/>
  <c r="BG222" i="11"/>
  <c r="BR222" i="11" s="1"/>
  <c r="AA222" i="11"/>
  <c r="AL222" i="11" s="1"/>
  <c r="DR222" i="11"/>
  <c r="EC222" i="11" s="1"/>
  <c r="CL222" i="11"/>
  <c r="CW222" i="11" s="1"/>
  <c r="BE222" i="11"/>
  <c r="BP222" i="11" s="1"/>
  <c r="Y222" i="11"/>
  <c r="AJ222" i="11" s="1"/>
  <c r="DP222" i="11"/>
  <c r="EA222" i="11" s="1"/>
  <c r="CJ222" i="11"/>
  <c r="CU222" i="11" s="1"/>
  <c r="BC222" i="11"/>
  <c r="BN222" i="11" s="1"/>
  <c r="W222" i="11"/>
  <c r="AH222" i="11" s="1"/>
  <c r="DV247" i="11"/>
  <c r="EG247" i="11" s="1"/>
  <c r="DR247" i="11"/>
  <c r="EC247" i="11" s="1"/>
  <c r="CN247" i="11"/>
  <c r="CY247" i="11" s="1"/>
  <c r="BF247" i="11"/>
  <c r="BQ247" i="11" s="1"/>
  <c r="Y247" i="11"/>
  <c r="AJ247" i="11" s="1"/>
  <c r="DW247" i="11"/>
  <c r="EH247" i="11" s="1"/>
  <c r="CM247" i="11"/>
  <c r="CX247" i="11" s="1"/>
  <c r="BE247" i="11"/>
  <c r="BP247" i="11" s="1"/>
  <c r="X247" i="11"/>
  <c r="AI247" i="11" s="1"/>
  <c r="DU247" i="11"/>
  <c r="EF247" i="11" s="1"/>
  <c r="CL247" i="11"/>
  <c r="CW247" i="11" s="1"/>
  <c r="BD247" i="11"/>
  <c r="BO247" i="11" s="1"/>
  <c r="W247" i="11"/>
  <c r="AH247" i="11" s="1"/>
  <c r="DT247" i="11"/>
  <c r="EE247" i="11" s="1"/>
  <c r="CK247" i="11"/>
  <c r="CV247" i="11" s="1"/>
  <c r="BC247" i="11"/>
  <c r="BN247" i="11" s="1"/>
  <c r="V247" i="11"/>
  <c r="AG247" i="11" s="1"/>
  <c r="DS247" i="11"/>
  <c r="ED247" i="11" s="1"/>
  <c r="CJ247" i="11"/>
  <c r="CU247" i="11" s="1"/>
  <c r="BB247" i="11"/>
  <c r="BM247" i="11" s="1"/>
  <c r="U247" i="11"/>
  <c r="AF247" i="11" s="1"/>
  <c r="DQ247" i="11"/>
  <c r="EB247" i="11" s="1"/>
  <c r="CI247" i="11"/>
  <c r="CT247" i="11" s="1"/>
  <c r="BI247" i="11"/>
  <c r="BT247" i="11" s="1"/>
  <c r="BA247" i="11"/>
  <c r="BL247" i="11" s="1"/>
  <c r="AB247" i="11"/>
  <c r="AM247" i="11" s="1"/>
  <c r="T247" i="11"/>
  <c r="AE247" i="11" s="1"/>
  <c r="DP247" i="11"/>
  <c r="EA247" i="11" s="1"/>
  <c r="CP247" i="11"/>
  <c r="DA247" i="11" s="1"/>
  <c r="CH247" i="11"/>
  <c r="CS247" i="11" s="1"/>
  <c r="BH247" i="11"/>
  <c r="BS247" i="11" s="1"/>
  <c r="AA247" i="11"/>
  <c r="AL247" i="11" s="1"/>
  <c r="Z247" i="11"/>
  <c r="AK247" i="11" s="1"/>
  <c r="CO247" i="11"/>
  <c r="CZ247" i="11" s="1"/>
  <c r="BG247" i="11"/>
  <c r="BR247" i="11" s="1"/>
  <c r="DO247" i="11"/>
  <c r="DZ247" i="11" s="1"/>
  <c r="DR245" i="11"/>
  <c r="EC245" i="11" s="1"/>
  <c r="CJ245" i="11"/>
  <c r="CU245" i="11" s="1"/>
  <c r="BE245" i="11"/>
  <c r="BP245" i="11" s="1"/>
  <c r="X245" i="11"/>
  <c r="AI245" i="11" s="1"/>
  <c r="DQ245" i="11"/>
  <c r="EB245" i="11" s="1"/>
  <c r="CI245" i="11"/>
  <c r="CT245" i="11" s="1"/>
  <c r="BD245" i="11"/>
  <c r="BO245" i="11" s="1"/>
  <c r="W245" i="11"/>
  <c r="AH245" i="11" s="1"/>
  <c r="DP245" i="11"/>
  <c r="EA245" i="11" s="1"/>
  <c r="CP245" i="11"/>
  <c r="DA245" i="11" s="1"/>
  <c r="CH245" i="11"/>
  <c r="CS245" i="11" s="1"/>
  <c r="BC245" i="11"/>
  <c r="BN245" i="11" s="1"/>
  <c r="V245" i="11"/>
  <c r="AG245" i="11" s="1"/>
  <c r="DW245" i="11"/>
  <c r="EH245" i="11" s="1"/>
  <c r="DO245" i="11"/>
  <c r="DZ245" i="11" s="1"/>
  <c r="CO245" i="11"/>
  <c r="CZ245" i="11" s="1"/>
  <c r="BB245" i="11"/>
  <c r="BM245" i="11" s="1"/>
  <c r="U245" i="11"/>
  <c r="AF245" i="11" s="1"/>
  <c r="DV245" i="11"/>
  <c r="EG245" i="11" s="1"/>
  <c r="CN245" i="11"/>
  <c r="CY245" i="11" s="1"/>
  <c r="BI245" i="11"/>
  <c r="BT245" i="11" s="1"/>
  <c r="BA245" i="11"/>
  <c r="BL245" i="11" s="1"/>
  <c r="AB245" i="11"/>
  <c r="AM245" i="11" s="1"/>
  <c r="T245" i="11"/>
  <c r="AE245" i="11" s="1"/>
  <c r="DU245" i="11"/>
  <c r="EF245" i="11" s="1"/>
  <c r="CM245" i="11"/>
  <c r="CX245" i="11" s="1"/>
  <c r="BH245" i="11"/>
  <c r="BS245" i="11" s="1"/>
  <c r="AA245" i="11"/>
  <c r="AL245" i="11" s="1"/>
  <c r="DT245" i="11"/>
  <c r="EE245" i="11" s="1"/>
  <c r="CL245" i="11"/>
  <c r="CW245" i="11" s="1"/>
  <c r="BG245" i="11"/>
  <c r="BR245" i="11" s="1"/>
  <c r="Z245" i="11"/>
  <c r="AK245" i="11" s="1"/>
  <c r="Y245" i="11"/>
  <c r="AJ245" i="11" s="1"/>
  <c r="DS245" i="11"/>
  <c r="ED245" i="11" s="1"/>
  <c r="BF245" i="11"/>
  <c r="BQ245" i="11" s="1"/>
  <c r="CK245" i="11"/>
  <c r="CV245" i="11" s="1"/>
  <c r="DT308" i="11"/>
  <c r="EE308" i="11" s="1"/>
  <c r="CM308" i="11"/>
  <c r="CX308" i="11" s="1"/>
  <c r="BE308" i="11"/>
  <c r="BP308" i="11" s="1"/>
  <c r="X308" i="11"/>
  <c r="AI308" i="11" s="1"/>
  <c r="DR308" i="11"/>
  <c r="EC308" i="11" s="1"/>
  <c r="CK308" i="11"/>
  <c r="CV308" i="11" s="1"/>
  <c r="BC308" i="11"/>
  <c r="BN308" i="11" s="1"/>
  <c r="V308" i="11"/>
  <c r="AG308" i="11" s="1"/>
  <c r="DQ308" i="11"/>
  <c r="EB308" i="11" s="1"/>
  <c r="CJ308" i="11"/>
  <c r="CU308" i="11" s="1"/>
  <c r="BB308" i="11"/>
  <c r="BM308" i="11" s="1"/>
  <c r="U308" i="11"/>
  <c r="AF308" i="11" s="1"/>
  <c r="DU308" i="11"/>
  <c r="EF308" i="11" s="1"/>
  <c r="CP308" i="11"/>
  <c r="DA308" i="11" s="1"/>
  <c r="Y308" i="11"/>
  <c r="AJ308" i="11" s="1"/>
  <c r="DS308" i="11"/>
  <c r="ED308" i="11" s="1"/>
  <c r="CO308" i="11"/>
  <c r="CZ308" i="11" s="1"/>
  <c r="W308" i="11"/>
  <c r="AH308" i="11" s="1"/>
  <c r="DP308" i="11"/>
  <c r="EA308" i="11" s="1"/>
  <c r="CN308" i="11"/>
  <c r="CY308" i="11" s="1"/>
  <c r="BI308" i="11"/>
  <c r="BT308" i="11" s="1"/>
  <c r="T308" i="11"/>
  <c r="AE308" i="11" s="1"/>
  <c r="DO308" i="11"/>
  <c r="DZ308" i="11" s="1"/>
  <c r="CL308" i="11"/>
  <c r="CW308" i="11" s="1"/>
  <c r="BH308" i="11"/>
  <c r="BS308" i="11" s="1"/>
  <c r="CI308" i="11"/>
  <c r="CT308" i="11" s="1"/>
  <c r="BG308" i="11"/>
  <c r="BR308" i="11" s="1"/>
  <c r="CH308" i="11"/>
  <c r="CS308" i="11" s="1"/>
  <c r="BF308" i="11"/>
  <c r="BQ308" i="11" s="1"/>
  <c r="AB308" i="11"/>
  <c r="AM308" i="11" s="1"/>
  <c r="DW308" i="11"/>
  <c r="EH308" i="11" s="1"/>
  <c r="BD308" i="11"/>
  <c r="BO308" i="11" s="1"/>
  <c r="AA308" i="11"/>
  <c r="AL308" i="11" s="1"/>
  <c r="BA308" i="11"/>
  <c r="BL308" i="11" s="1"/>
  <c r="DV308" i="11"/>
  <c r="EG308" i="11" s="1"/>
  <c r="Z308" i="11"/>
  <c r="AK308" i="11" s="1"/>
  <c r="DV235" i="11"/>
  <c r="EG235" i="11" s="1"/>
  <c r="CM235" i="11"/>
  <c r="CX235" i="11" s="1"/>
  <c r="DU235" i="11"/>
  <c r="EF235" i="11" s="1"/>
  <c r="CL235" i="11"/>
  <c r="CW235" i="11" s="1"/>
  <c r="BE235" i="11"/>
  <c r="BP235" i="11" s="1"/>
  <c r="V235" i="11"/>
  <c r="AG235" i="11" s="1"/>
  <c r="DR235" i="11"/>
  <c r="EC235" i="11" s="1"/>
  <c r="CI235" i="11"/>
  <c r="CT235" i="11" s="1"/>
  <c r="DQ235" i="11"/>
  <c r="EB235" i="11" s="1"/>
  <c r="CP235" i="11"/>
  <c r="DA235" i="11" s="1"/>
  <c r="CH235" i="11"/>
  <c r="CS235" i="11" s="1"/>
  <c r="BI235" i="11"/>
  <c r="BT235" i="11" s="1"/>
  <c r="BA235" i="11"/>
  <c r="BL235" i="11" s="1"/>
  <c r="Z235" i="11"/>
  <c r="AK235" i="11" s="1"/>
  <c r="DP235" i="11"/>
  <c r="EA235" i="11" s="1"/>
  <c r="CK235" i="11"/>
  <c r="CV235" i="11" s="1"/>
  <c r="BG235" i="11"/>
  <c r="BR235" i="11" s="1"/>
  <c r="DO235" i="11"/>
  <c r="DZ235" i="11" s="1"/>
  <c r="CJ235" i="11"/>
  <c r="CU235" i="11" s="1"/>
  <c r="BF235" i="11"/>
  <c r="BQ235" i="11" s="1"/>
  <c r="AB235" i="11"/>
  <c r="AM235" i="11" s="1"/>
  <c r="BD235" i="11"/>
  <c r="BO235" i="11" s="1"/>
  <c r="AA235" i="11"/>
  <c r="AL235" i="11" s="1"/>
  <c r="BC235" i="11"/>
  <c r="BN235" i="11" s="1"/>
  <c r="Y235" i="11"/>
  <c r="AJ235" i="11" s="1"/>
  <c r="BB235" i="11"/>
  <c r="BM235" i="11" s="1"/>
  <c r="X235" i="11"/>
  <c r="AI235" i="11" s="1"/>
  <c r="DW235" i="11"/>
  <c r="EH235" i="11" s="1"/>
  <c r="W235" i="11"/>
  <c r="AH235" i="11" s="1"/>
  <c r="DT235" i="11"/>
  <c r="EE235" i="11" s="1"/>
  <c r="CO235" i="11"/>
  <c r="CZ235" i="11" s="1"/>
  <c r="U235" i="11"/>
  <c r="AF235" i="11" s="1"/>
  <c r="BH235" i="11"/>
  <c r="BS235" i="11" s="1"/>
  <c r="DS235" i="11"/>
  <c r="ED235" i="11" s="1"/>
  <c r="CN235" i="11"/>
  <c r="CY235" i="11" s="1"/>
  <c r="T235" i="11"/>
  <c r="AE235" i="11" s="1"/>
  <c r="DP306" i="11"/>
  <c r="EA306" i="11" s="1"/>
  <c r="CI306" i="11"/>
  <c r="CT306" i="11" s="1"/>
  <c r="BC306" i="11"/>
  <c r="BN306" i="11" s="1"/>
  <c r="V306" i="11"/>
  <c r="AG306" i="11" s="1"/>
  <c r="DV306" i="11"/>
  <c r="EG306" i="11" s="1"/>
  <c r="CO306" i="11"/>
  <c r="CZ306" i="11" s="1"/>
  <c r="BI306" i="11"/>
  <c r="BT306" i="11" s="1"/>
  <c r="BA306" i="11"/>
  <c r="BL306" i="11" s="1"/>
  <c r="AB306" i="11"/>
  <c r="AM306" i="11" s="1"/>
  <c r="T306" i="11"/>
  <c r="AE306" i="11" s="1"/>
  <c r="DU306" i="11"/>
  <c r="EF306" i="11" s="1"/>
  <c r="CN306" i="11"/>
  <c r="CY306" i="11" s="1"/>
  <c r="BH306" i="11"/>
  <c r="BS306" i="11" s="1"/>
  <c r="AA306" i="11"/>
  <c r="AL306" i="11" s="1"/>
  <c r="DO306" i="11"/>
  <c r="DZ306" i="11" s="1"/>
  <c r="CM306" i="11"/>
  <c r="CX306" i="11" s="1"/>
  <c r="X306" i="11"/>
  <c r="AI306" i="11" s="1"/>
  <c r="CL306" i="11"/>
  <c r="CW306" i="11" s="1"/>
  <c r="W306" i="11"/>
  <c r="AH306" i="11" s="1"/>
  <c r="CK306" i="11"/>
  <c r="CV306" i="11" s="1"/>
  <c r="U306" i="11"/>
  <c r="AF306" i="11" s="1"/>
  <c r="DW306" i="11"/>
  <c r="EH306" i="11" s="1"/>
  <c r="CJ306" i="11"/>
  <c r="CU306" i="11" s="1"/>
  <c r="BG306" i="11"/>
  <c r="BR306" i="11" s="1"/>
  <c r="DT306" i="11"/>
  <c r="EE306" i="11" s="1"/>
  <c r="CH306" i="11"/>
  <c r="CS306" i="11" s="1"/>
  <c r="BF306" i="11"/>
  <c r="BQ306" i="11" s="1"/>
  <c r="DS306" i="11"/>
  <c r="ED306" i="11" s="1"/>
  <c r="BE306" i="11"/>
  <c r="BP306" i="11" s="1"/>
  <c r="DR306" i="11"/>
  <c r="EC306" i="11" s="1"/>
  <c r="BD306" i="11"/>
  <c r="BO306" i="11" s="1"/>
  <c r="Z306" i="11"/>
  <c r="AK306" i="11" s="1"/>
  <c r="Y306" i="11"/>
  <c r="AJ306" i="11" s="1"/>
  <c r="CP306" i="11"/>
  <c r="DA306" i="11" s="1"/>
  <c r="BB306" i="11"/>
  <c r="BM306" i="11" s="1"/>
  <c r="DQ306" i="11"/>
  <c r="EB306" i="11" s="1"/>
  <c r="DS282" i="11"/>
  <c r="ED282" i="11" s="1"/>
  <c r="CK282" i="11"/>
  <c r="CV282" i="11" s="1"/>
  <c r="BC282" i="11"/>
  <c r="BN282" i="11" s="1"/>
  <c r="V282" i="11"/>
  <c r="AG282" i="11" s="1"/>
  <c r="DP282" i="11"/>
  <c r="EA282" i="11" s="1"/>
  <c r="CO282" i="11"/>
  <c r="CZ282" i="11" s="1"/>
  <c r="BE282" i="11"/>
  <c r="BP282" i="11" s="1"/>
  <c r="U282" i="11"/>
  <c r="AF282" i="11" s="1"/>
  <c r="DW282" i="11"/>
  <c r="EH282" i="11" s="1"/>
  <c r="CM282" i="11"/>
  <c r="CX282" i="11" s="1"/>
  <c r="BB282" i="11"/>
  <c r="BM282" i="11" s="1"/>
  <c r="AB282" i="11"/>
  <c r="AM282" i="11" s="1"/>
  <c r="DV282" i="11"/>
  <c r="EG282" i="11" s="1"/>
  <c r="CL282" i="11"/>
  <c r="CW282" i="11" s="1"/>
  <c r="BA282" i="11"/>
  <c r="BL282" i="11" s="1"/>
  <c r="AA282" i="11"/>
  <c r="AL282" i="11" s="1"/>
  <c r="DQ282" i="11"/>
  <c r="EB282" i="11" s="1"/>
  <c r="CJ282" i="11"/>
  <c r="CU282" i="11" s="1"/>
  <c r="BG282" i="11"/>
  <c r="BR282" i="11" s="1"/>
  <c r="Z282" i="11"/>
  <c r="AK282" i="11" s="1"/>
  <c r="DO282" i="11"/>
  <c r="DZ282" i="11" s="1"/>
  <c r="CI282" i="11"/>
  <c r="CT282" i="11" s="1"/>
  <c r="BF282" i="11"/>
  <c r="BQ282" i="11" s="1"/>
  <c r="Y282" i="11"/>
  <c r="AJ282" i="11" s="1"/>
  <c r="CH282" i="11"/>
  <c r="CS282" i="11" s="1"/>
  <c r="BD282" i="11"/>
  <c r="BO282" i="11" s="1"/>
  <c r="W282" i="11"/>
  <c r="AH282" i="11" s="1"/>
  <c r="BI282" i="11"/>
  <c r="BT282" i="11" s="1"/>
  <c r="T282" i="11"/>
  <c r="AE282" i="11" s="1"/>
  <c r="CP282" i="11"/>
  <c r="DA282" i="11" s="1"/>
  <c r="CN282" i="11"/>
  <c r="CY282" i="11" s="1"/>
  <c r="DU282" i="11"/>
  <c r="EF282" i="11" s="1"/>
  <c r="DR282" i="11"/>
  <c r="EC282" i="11" s="1"/>
  <c r="X282" i="11"/>
  <c r="AI282" i="11" s="1"/>
  <c r="DT282" i="11"/>
  <c r="EE282" i="11" s="1"/>
  <c r="BH282" i="11"/>
  <c r="BS282" i="11" s="1"/>
  <c r="DV292" i="11"/>
  <c r="EG292" i="11" s="1"/>
  <c r="CN292" i="11"/>
  <c r="CY292" i="11" s="1"/>
  <c r="BF292" i="11"/>
  <c r="BQ292" i="11" s="1"/>
  <c r="W292" i="11"/>
  <c r="AH292" i="11" s="1"/>
  <c r="DU292" i="11"/>
  <c r="EF292" i="11" s="1"/>
  <c r="CM292" i="11"/>
  <c r="CX292" i="11" s="1"/>
  <c r="BE292" i="11"/>
  <c r="BP292" i="11" s="1"/>
  <c r="V292" i="11"/>
  <c r="AG292" i="11" s="1"/>
  <c r="DT292" i="11"/>
  <c r="EE292" i="11" s="1"/>
  <c r="CL292" i="11"/>
  <c r="CW292" i="11" s="1"/>
  <c r="BD292" i="11"/>
  <c r="BO292" i="11" s="1"/>
  <c r="DR292" i="11"/>
  <c r="EC292" i="11" s="1"/>
  <c r="CJ292" i="11"/>
  <c r="CU292" i="11" s="1"/>
  <c r="BB292" i="11"/>
  <c r="BM292" i="11" s="1"/>
  <c r="AA292" i="11"/>
  <c r="AL292" i="11" s="1"/>
  <c r="DQ292" i="11"/>
  <c r="EB292" i="11" s="1"/>
  <c r="CI292" i="11"/>
  <c r="CT292" i="11" s="1"/>
  <c r="BI292" i="11"/>
  <c r="BT292" i="11" s="1"/>
  <c r="BA292" i="11"/>
  <c r="BL292" i="11" s="1"/>
  <c r="Z292" i="11"/>
  <c r="AK292" i="11" s="1"/>
  <c r="DO292" i="11"/>
  <c r="DZ292" i="11" s="1"/>
  <c r="AB292" i="11"/>
  <c r="AM292" i="11" s="1"/>
  <c r="Y292" i="11"/>
  <c r="AJ292" i="11" s="1"/>
  <c r="CP292" i="11"/>
  <c r="DA292" i="11" s="1"/>
  <c r="BG292" i="11"/>
  <c r="BR292" i="11" s="1"/>
  <c r="U292" i="11"/>
  <c r="AF292" i="11" s="1"/>
  <c r="DW292" i="11"/>
  <c r="EH292" i="11" s="1"/>
  <c r="CO292" i="11"/>
  <c r="CZ292" i="11" s="1"/>
  <c r="BC292" i="11"/>
  <c r="BN292" i="11" s="1"/>
  <c r="T292" i="11"/>
  <c r="AE292" i="11" s="1"/>
  <c r="DS292" i="11"/>
  <c r="ED292" i="11" s="1"/>
  <c r="BH292" i="11"/>
  <c r="BS292" i="11" s="1"/>
  <c r="DP292" i="11"/>
  <c r="EA292" i="11" s="1"/>
  <c r="CK292" i="11"/>
  <c r="CV292" i="11" s="1"/>
  <c r="X292" i="11"/>
  <c r="AI292" i="11" s="1"/>
  <c r="CH292" i="11"/>
  <c r="CS292" i="11" s="1"/>
  <c r="DQ265" i="11"/>
  <c r="EB265" i="11" s="1"/>
  <c r="CK265" i="11"/>
  <c r="CV265" i="11" s="1"/>
  <c r="DW265" i="11"/>
  <c r="EH265" i="11" s="1"/>
  <c r="DO265" i="11"/>
  <c r="DZ265" i="11" s="1"/>
  <c r="CI265" i="11"/>
  <c r="CT265" i="11" s="1"/>
  <c r="BC265" i="11"/>
  <c r="BN265" i="11" s="1"/>
  <c r="X265" i="11"/>
  <c r="AI265" i="11" s="1"/>
  <c r="DT265" i="11"/>
  <c r="EE265" i="11" s="1"/>
  <c r="CN265" i="11"/>
  <c r="CY265" i="11" s="1"/>
  <c r="BH265" i="11"/>
  <c r="BS265" i="11" s="1"/>
  <c r="U265" i="11"/>
  <c r="AF265" i="11" s="1"/>
  <c r="CJ265" i="11"/>
  <c r="CU265" i="11" s="1"/>
  <c r="BG265" i="11"/>
  <c r="BR265" i="11" s="1"/>
  <c r="Z265" i="11"/>
  <c r="AK265" i="11" s="1"/>
  <c r="DV265" i="11"/>
  <c r="EG265" i="11" s="1"/>
  <c r="CH265" i="11"/>
  <c r="CS265" i="11" s="1"/>
  <c r="BF265" i="11"/>
  <c r="BQ265" i="11" s="1"/>
  <c r="Y265" i="11"/>
  <c r="AJ265" i="11" s="1"/>
  <c r="DU265" i="11"/>
  <c r="EF265" i="11" s="1"/>
  <c r="BE265" i="11"/>
  <c r="BP265" i="11" s="1"/>
  <c r="W265" i="11"/>
  <c r="AH265" i="11" s="1"/>
  <c r="DS265" i="11"/>
  <c r="ED265" i="11" s="1"/>
  <c r="BD265" i="11"/>
  <c r="BO265" i="11" s="1"/>
  <c r="V265" i="11"/>
  <c r="AG265" i="11" s="1"/>
  <c r="DR265" i="11"/>
  <c r="EC265" i="11" s="1"/>
  <c r="CP265" i="11"/>
  <c r="DA265" i="11" s="1"/>
  <c r="BB265" i="11"/>
  <c r="BM265" i="11" s="1"/>
  <c r="T265" i="11"/>
  <c r="AE265" i="11" s="1"/>
  <c r="DP265" i="11"/>
  <c r="EA265" i="11" s="1"/>
  <c r="CO265" i="11"/>
  <c r="CZ265" i="11" s="1"/>
  <c r="BA265" i="11"/>
  <c r="BL265" i="11" s="1"/>
  <c r="CL265" i="11"/>
  <c r="CW265" i="11" s="1"/>
  <c r="BI265" i="11"/>
  <c r="BT265" i="11" s="1"/>
  <c r="AA265" i="11"/>
  <c r="AL265" i="11" s="1"/>
  <c r="CM265" i="11"/>
  <c r="CX265" i="11" s="1"/>
  <c r="AB265" i="11"/>
  <c r="AM265" i="11" s="1"/>
  <c r="DS268" i="11"/>
  <c r="ED268" i="11" s="1"/>
  <c r="CK268" i="11"/>
  <c r="CV268" i="11" s="1"/>
  <c r="BC268" i="11"/>
  <c r="BN268" i="11" s="1"/>
  <c r="V268" i="11"/>
  <c r="AG268" i="11" s="1"/>
  <c r="DQ268" i="11"/>
  <c r="EB268" i="11" s="1"/>
  <c r="CI268" i="11"/>
  <c r="CT268" i="11" s="1"/>
  <c r="BI268" i="11"/>
  <c r="BT268" i="11" s="1"/>
  <c r="BA268" i="11"/>
  <c r="BL268" i="11" s="1"/>
  <c r="AB268" i="11"/>
  <c r="AM268" i="11" s="1"/>
  <c r="T268" i="11"/>
  <c r="AE268" i="11" s="1"/>
  <c r="DV268" i="11"/>
  <c r="EG268" i="11" s="1"/>
  <c r="CN268" i="11"/>
  <c r="CY268" i="11" s="1"/>
  <c r="BF268" i="11"/>
  <c r="BQ268" i="11" s="1"/>
  <c r="Y268" i="11"/>
  <c r="AJ268" i="11" s="1"/>
  <c r="DT268" i="11"/>
  <c r="EE268" i="11" s="1"/>
  <c r="CL268" i="11"/>
  <c r="CW268" i="11" s="1"/>
  <c r="DW268" i="11"/>
  <c r="EH268" i="11" s="1"/>
  <c r="DU268" i="11"/>
  <c r="EF268" i="11" s="1"/>
  <c r="CP268" i="11"/>
  <c r="DA268" i="11" s="1"/>
  <c r="BH268" i="11"/>
  <c r="BS268" i="11" s="1"/>
  <c r="DR268" i="11"/>
  <c r="EC268" i="11" s="1"/>
  <c r="CO268" i="11"/>
  <c r="CZ268" i="11" s="1"/>
  <c r="BG268" i="11"/>
  <c r="BR268" i="11" s="1"/>
  <c r="DP268" i="11"/>
  <c r="EA268" i="11" s="1"/>
  <c r="CM268" i="11"/>
  <c r="CX268" i="11" s="1"/>
  <c r="BE268" i="11"/>
  <c r="BP268" i="11" s="1"/>
  <c r="AA268" i="11"/>
  <c r="AL268" i="11" s="1"/>
  <c r="DO268" i="11"/>
  <c r="DZ268" i="11" s="1"/>
  <c r="CJ268" i="11"/>
  <c r="CU268" i="11" s="1"/>
  <c r="BD268" i="11"/>
  <c r="BO268" i="11" s="1"/>
  <c r="Z268" i="11"/>
  <c r="AK268" i="11" s="1"/>
  <c r="CH268" i="11"/>
  <c r="CS268" i="11" s="1"/>
  <c r="BB268" i="11"/>
  <c r="BM268" i="11" s="1"/>
  <c r="X268" i="11"/>
  <c r="AI268" i="11" s="1"/>
  <c r="U268" i="11"/>
  <c r="AF268" i="11" s="1"/>
  <c r="W268" i="11"/>
  <c r="AH268" i="11" s="1"/>
  <c r="DQ272" i="11"/>
  <c r="EB272" i="11" s="1"/>
  <c r="DP272" i="11"/>
  <c r="EA272" i="11" s="1"/>
  <c r="CI272" i="11"/>
  <c r="CT272" i="11" s="1"/>
  <c r="BB272" i="11"/>
  <c r="BM272" i="11" s="1"/>
  <c r="V272" i="11"/>
  <c r="AG272" i="11" s="1"/>
  <c r="DV272" i="11"/>
  <c r="EG272" i="11" s="1"/>
  <c r="CO272" i="11"/>
  <c r="CZ272" i="11" s="1"/>
  <c r="BH272" i="11"/>
  <c r="BS272" i="11" s="1"/>
  <c r="AB272" i="11"/>
  <c r="AM272" i="11" s="1"/>
  <c r="T272" i="11"/>
  <c r="AE272" i="11" s="1"/>
  <c r="CN272" i="11"/>
  <c r="CY272" i="11" s="1"/>
  <c r="BE272" i="11"/>
  <c r="BP272" i="11" s="1"/>
  <c r="U272" i="11"/>
  <c r="AF272" i="11" s="1"/>
  <c r="DW272" i="11"/>
  <c r="EH272" i="11" s="1"/>
  <c r="CL272" i="11"/>
  <c r="CW272" i="11" s="1"/>
  <c r="BC272" i="11"/>
  <c r="BN272" i="11" s="1"/>
  <c r="DS272" i="11"/>
  <c r="ED272" i="11" s="1"/>
  <c r="CH272" i="11"/>
  <c r="CS272" i="11" s="1"/>
  <c r="BI272" i="11"/>
  <c r="BT272" i="11" s="1"/>
  <c r="Y272" i="11"/>
  <c r="AJ272" i="11" s="1"/>
  <c r="DO272" i="11"/>
  <c r="DZ272" i="11" s="1"/>
  <c r="CP272" i="11"/>
  <c r="DA272" i="11" s="1"/>
  <c r="BF272" i="11"/>
  <c r="BQ272" i="11" s="1"/>
  <c r="W272" i="11"/>
  <c r="AH272" i="11" s="1"/>
  <c r="DR272" i="11"/>
  <c r="EC272" i="11" s="1"/>
  <c r="CJ272" i="11"/>
  <c r="CU272" i="11" s="1"/>
  <c r="AA272" i="11"/>
  <c r="AL272" i="11" s="1"/>
  <c r="BG272" i="11"/>
  <c r="BR272" i="11" s="1"/>
  <c r="Z272" i="11"/>
  <c r="AK272" i="11" s="1"/>
  <c r="DT272" i="11"/>
  <c r="EE272" i="11" s="1"/>
  <c r="CK272" i="11"/>
  <c r="CV272" i="11" s="1"/>
  <c r="BA272" i="11"/>
  <c r="BL272" i="11" s="1"/>
  <c r="BD272" i="11"/>
  <c r="BO272" i="11" s="1"/>
  <c r="DU272" i="11"/>
  <c r="EF272" i="11" s="1"/>
  <c r="X272" i="11"/>
  <c r="AI272" i="11" s="1"/>
  <c r="CM272" i="11"/>
  <c r="CX272" i="11" s="1"/>
  <c r="DQ314" i="11"/>
  <c r="EB314" i="11" s="1"/>
  <c r="CP314" i="11"/>
  <c r="DA314" i="11" s="1"/>
  <c r="CH314" i="11"/>
  <c r="CS314" i="11" s="1"/>
  <c r="BF314" i="11"/>
  <c r="BQ314" i="11" s="1"/>
  <c r="W314" i="11"/>
  <c r="AH314" i="11" s="1"/>
  <c r="DW314" i="11"/>
  <c r="EH314" i="11" s="1"/>
  <c r="DO314" i="11"/>
  <c r="DZ314" i="11" s="1"/>
  <c r="CN314" i="11"/>
  <c r="CY314" i="11" s="1"/>
  <c r="BD314" i="11"/>
  <c r="BO314" i="11" s="1"/>
  <c r="U314" i="11"/>
  <c r="AF314" i="11" s="1"/>
  <c r="DV314" i="11"/>
  <c r="EG314" i="11" s="1"/>
  <c r="CM314" i="11"/>
  <c r="CX314" i="11" s="1"/>
  <c r="BC314" i="11"/>
  <c r="BN314" i="11" s="1"/>
  <c r="AB314" i="11"/>
  <c r="AM314" i="11" s="1"/>
  <c r="T314" i="11"/>
  <c r="AE314" i="11" s="1"/>
  <c r="CI314" i="11"/>
  <c r="CT314" i="11" s="1"/>
  <c r="BA314" i="11"/>
  <c r="BL314" i="11" s="1"/>
  <c r="X314" i="11"/>
  <c r="AI314" i="11" s="1"/>
  <c r="V314" i="11"/>
  <c r="AG314" i="11" s="1"/>
  <c r="DU314" i="11"/>
  <c r="EF314" i="11" s="1"/>
  <c r="DT314" i="11"/>
  <c r="EE314" i="11" s="1"/>
  <c r="BI314" i="11"/>
  <c r="BT314" i="11" s="1"/>
  <c r="DS314" i="11"/>
  <c r="ED314" i="11" s="1"/>
  <c r="CO314" i="11"/>
  <c r="CZ314" i="11" s="1"/>
  <c r="BH314" i="11"/>
  <c r="BS314" i="11" s="1"/>
  <c r="DR314" i="11"/>
  <c r="EC314" i="11" s="1"/>
  <c r="CL314" i="11"/>
  <c r="CW314" i="11" s="1"/>
  <c r="BG314" i="11"/>
  <c r="BR314" i="11" s="1"/>
  <c r="AA314" i="11"/>
  <c r="AL314" i="11" s="1"/>
  <c r="DP314" i="11"/>
  <c r="EA314" i="11" s="1"/>
  <c r="CK314" i="11"/>
  <c r="CV314" i="11" s="1"/>
  <c r="BE314" i="11"/>
  <c r="BP314" i="11" s="1"/>
  <c r="Z314" i="11"/>
  <c r="AK314" i="11" s="1"/>
  <c r="Y314" i="11"/>
  <c r="AJ314" i="11" s="1"/>
  <c r="CJ314" i="11"/>
  <c r="CU314" i="11" s="1"/>
  <c r="BB314" i="11"/>
  <c r="BM314" i="11" s="1"/>
  <c r="AX212" i="6"/>
  <c r="BD212" i="6"/>
  <c r="AU128" i="4"/>
  <c r="CI125" i="11"/>
  <c r="CT125" i="11" s="1"/>
  <c r="BH125" i="11"/>
  <c r="BS125" i="11" s="1"/>
  <c r="DS125" i="11"/>
  <c r="ED125" i="11" s="1"/>
  <c r="DP125" i="11"/>
  <c r="EA125" i="11" s="1"/>
  <c r="CM206" i="11"/>
  <c r="CX206" i="11" s="1"/>
  <c r="T212" i="6"/>
  <c r="AE212" i="6" s="1"/>
  <c r="BT212" i="6"/>
  <c r="AV128" i="4"/>
  <c r="AB125" i="11"/>
  <c r="AM125" i="11" s="1"/>
  <c r="DQ125" i="11"/>
  <c r="EB125" i="11" s="1"/>
  <c r="Y125" i="11"/>
  <c r="AJ125" i="11" s="1"/>
  <c r="X125" i="11"/>
  <c r="AI125" i="11" s="1"/>
  <c r="BA206" i="11"/>
  <c r="BL206" i="11" s="1"/>
  <c r="AA212" i="5"/>
  <c r="AL212" i="5" s="1"/>
  <c r="AW212" i="6"/>
  <c r="AB212" i="6"/>
  <c r="AM212" i="6" s="1"/>
  <c r="V125" i="11"/>
  <c r="AG125" i="11" s="1"/>
  <c r="CN125" i="11"/>
  <c r="CY125" i="11" s="1"/>
  <c r="T125" i="11"/>
  <c r="AE125" i="11" s="1"/>
  <c r="BF125" i="11"/>
  <c r="BQ125" i="11" s="1"/>
  <c r="BC125" i="11"/>
  <c r="BN125" i="11" s="1"/>
  <c r="DS206" i="11"/>
  <c r="ED206" i="11" s="1"/>
  <c r="BE212" i="6"/>
  <c r="AT212" i="6"/>
  <c r="BI125" i="11"/>
  <c r="BT125" i="11" s="1"/>
  <c r="CO125" i="11"/>
  <c r="CZ125" i="11" s="1"/>
  <c r="BB125" i="11"/>
  <c r="BM125" i="11" s="1"/>
  <c r="CM125" i="11"/>
  <c r="CX125" i="11" s="1"/>
  <c r="CH125" i="11"/>
  <c r="CS125" i="11" s="1"/>
  <c r="BQ212" i="6"/>
  <c r="Y212" i="6"/>
  <c r="AJ212" i="6" s="1"/>
  <c r="DW125" i="11"/>
  <c r="EH125" i="11" s="1"/>
  <c r="DO125" i="11"/>
  <c r="DZ125" i="11" s="1"/>
  <c r="BA125" i="11"/>
  <c r="BL125" i="11" s="1"/>
  <c r="BD125" i="11"/>
  <c r="BO125" i="11" s="1"/>
  <c r="AQ125" i="6"/>
  <c r="AV212" i="6"/>
  <c r="AQ212" i="6"/>
  <c r="AT128" i="4"/>
  <c r="AY128" i="4" s="1"/>
  <c r="AA125" i="11"/>
  <c r="AL125" i="11" s="1"/>
  <c r="U125" i="11"/>
  <c r="AF125" i="11" s="1"/>
  <c r="CK125" i="11"/>
  <c r="CV125" i="11" s="1"/>
  <c r="BD206" i="11"/>
  <c r="BO206" i="11" s="1"/>
  <c r="AT209" i="4"/>
  <c r="AY209" i="4" s="1"/>
  <c r="CK206" i="11"/>
  <c r="CV206" i="11" s="1"/>
  <c r="X206" i="11"/>
  <c r="AI206" i="11" s="1"/>
  <c r="BN230" i="6"/>
  <c r="BE230" i="6"/>
  <c r="AV230" i="6"/>
  <c r="X230" i="6"/>
  <c r="AI230" i="6" s="1"/>
  <c r="BM230" i="6"/>
  <c r="BD230" i="6"/>
  <c r="AU230" i="6"/>
  <c r="W230" i="6"/>
  <c r="AH230" i="6" s="1"/>
  <c r="BT230" i="6"/>
  <c r="BL230" i="6"/>
  <c r="BC230" i="6"/>
  <c r="AT230" i="6"/>
  <c r="V230" i="6"/>
  <c r="AG230" i="6" s="1"/>
  <c r="BQ230" i="6"/>
  <c r="BH230" i="6"/>
  <c r="AQ230" i="6"/>
  <c r="BF230" i="6"/>
  <c r="AP230" i="6"/>
  <c r="T230" i="6"/>
  <c r="AE230" i="6" s="1"/>
  <c r="BR230" i="6"/>
  <c r="BA230" i="6"/>
  <c r="BO230" i="6"/>
  <c r="AX230" i="6"/>
  <c r="AA230" i="6"/>
  <c r="AL230" i="6" s="1"/>
  <c r="AW230" i="6"/>
  <c r="Z230" i="6"/>
  <c r="AK230" i="6" s="1"/>
  <c r="BI230" i="6"/>
  <c r="AS230" i="6"/>
  <c r="Y230" i="6"/>
  <c r="AJ230" i="6" s="1"/>
  <c r="BB230" i="6"/>
  <c r="AR230" i="6"/>
  <c r="BS230" i="6"/>
  <c r="BP230" i="6"/>
  <c r="AB230" i="6"/>
  <c r="AM230" i="6" s="1"/>
  <c r="U230" i="6"/>
  <c r="AF230" i="6" s="1"/>
  <c r="BG230" i="6"/>
  <c r="BP238" i="6"/>
  <c r="BG238" i="6"/>
  <c r="AX238" i="6"/>
  <c r="AP238" i="6"/>
  <c r="Z238" i="6"/>
  <c r="AK238" i="6" s="1"/>
  <c r="BO238" i="6"/>
  <c r="BF238" i="6"/>
  <c r="AW238" i="6"/>
  <c r="Y238" i="6"/>
  <c r="AJ238" i="6" s="1"/>
  <c r="BN238" i="6"/>
  <c r="BE238" i="6"/>
  <c r="AV238" i="6"/>
  <c r="X238" i="6"/>
  <c r="AI238" i="6" s="1"/>
  <c r="BM238" i="6"/>
  <c r="BD238" i="6"/>
  <c r="AU238" i="6"/>
  <c r="W238" i="6"/>
  <c r="AH238" i="6" s="1"/>
  <c r="BS238" i="6"/>
  <c r="BB238" i="6"/>
  <c r="AS238" i="6"/>
  <c r="U238" i="6"/>
  <c r="AF238" i="6" s="1"/>
  <c r="BC238" i="6"/>
  <c r="AB238" i="6"/>
  <c r="AM238" i="6" s="1"/>
  <c r="BR238" i="6"/>
  <c r="V238" i="6"/>
  <c r="AG238" i="6" s="1"/>
  <c r="BL238" i="6"/>
  <c r="AR238" i="6"/>
  <c r="AQ238" i="6"/>
  <c r="BI238" i="6"/>
  <c r="BH238" i="6"/>
  <c r="BA238" i="6"/>
  <c r="AT238" i="6"/>
  <c r="BT238" i="6"/>
  <c r="AA238" i="6"/>
  <c r="AL238" i="6" s="1"/>
  <c r="BQ238" i="6"/>
  <c r="T238" i="6"/>
  <c r="AE238" i="6" s="1"/>
  <c r="BQ253" i="6"/>
  <c r="BH253" i="6"/>
  <c r="AQ253" i="6"/>
  <c r="Z253" i="6"/>
  <c r="AK253" i="6" s="1"/>
  <c r="BP253" i="6"/>
  <c r="BG253" i="6"/>
  <c r="AX253" i="6"/>
  <c r="AP253" i="6"/>
  <c r="Y253" i="6"/>
  <c r="AJ253" i="6" s="1"/>
  <c r="BO253" i="6"/>
  <c r="BF253" i="6"/>
  <c r="AW253" i="6"/>
  <c r="X253" i="6"/>
  <c r="AI253" i="6" s="1"/>
  <c r="BN253" i="6"/>
  <c r="BE253" i="6"/>
  <c r="AV253" i="6"/>
  <c r="W253" i="6"/>
  <c r="AH253" i="6" s="1"/>
  <c r="BT253" i="6"/>
  <c r="BL253" i="6"/>
  <c r="BC253" i="6"/>
  <c r="AT253" i="6"/>
  <c r="U253" i="6"/>
  <c r="AF253" i="6" s="1"/>
  <c r="AR253" i="6"/>
  <c r="BD253" i="6"/>
  <c r="BA253" i="6"/>
  <c r="AA253" i="6"/>
  <c r="AL253" i="6" s="1"/>
  <c r="BS253" i="6"/>
  <c r="V253" i="6"/>
  <c r="AG253" i="6" s="1"/>
  <c r="BR253" i="6"/>
  <c r="AU253" i="6"/>
  <c r="T253" i="6"/>
  <c r="AE253" i="6" s="1"/>
  <c r="BM253" i="6"/>
  <c r="AB253" i="6"/>
  <c r="AM253" i="6" s="1"/>
  <c r="BI253" i="6"/>
  <c r="BB253" i="6"/>
  <c r="AS253" i="6"/>
  <c r="BQ255" i="6"/>
  <c r="BH255" i="6"/>
  <c r="AQ255" i="6"/>
  <c r="Z255" i="6"/>
  <c r="AK255" i="6" s="1"/>
  <c r="BP255" i="6"/>
  <c r="BG255" i="6"/>
  <c r="AX255" i="6"/>
  <c r="AP255" i="6"/>
  <c r="Y255" i="6"/>
  <c r="AJ255" i="6" s="1"/>
  <c r="BO255" i="6"/>
  <c r="BF255" i="6"/>
  <c r="AW255" i="6"/>
  <c r="X255" i="6"/>
  <c r="AI255" i="6" s="1"/>
  <c r="BN255" i="6"/>
  <c r="BE255" i="6"/>
  <c r="AV255" i="6"/>
  <c r="W255" i="6"/>
  <c r="AH255" i="6" s="1"/>
  <c r="BT255" i="6"/>
  <c r="BL255" i="6"/>
  <c r="BC255" i="6"/>
  <c r="AT255" i="6"/>
  <c r="U255" i="6"/>
  <c r="AF255" i="6" s="1"/>
  <c r="BR255" i="6"/>
  <c r="AU255" i="6"/>
  <c r="T255" i="6"/>
  <c r="AE255" i="6" s="1"/>
  <c r="BM255" i="6"/>
  <c r="AS255" i="6"/>
  <c r="AR255" i="6"/>
  <c r="BD255" i="6"/>
  <c r="BB255" i="6"/>
  <c r="AB255" i="6"/>
  <c r="AM255" i="6" s="1"/>
  <c r="BA255" i="6"/>
  <c r="AA255" i="6"/>
  <c r="AL255" i="6" s="1"/>
  <c r="BS255" i="6"/>
  <c r="BI255" i="6"/>
  <c r="V255" i="6"/>
  <c r="AG255" i="6" s="1"/>
  <c r="BM243" i="6"/>
  <c r="BD243" i="6"/>
  <c r="AU243" i="6"/>
  <c r="W243" i="6"/>
  <c r="AH243" i="6" s="1"/>
  <c r="BT243" i="6"/>
  <c r="BL243" i="6"/>
  <c r="BC243" i="6"/>
  <c r="AT243" i="6"/>
  <c r="V243" i="6"/>
  <c r="AG243" i="6" s="1"/>
  <c r="BS243" i="6"/>
  <c r="BB243" i="6"/>
  <c r="AS243" i="6"/>
  <c r="U243" i="6"/>
  <c r="AF243" i="6" s="1"/>
  <c r="BR243" i="6"/>
  <c r="BI243" i="6"/>
  <c r="BA243" i="6"/>
  <c r="AR243" i="6"/>
  <c r="AB243" i="6"/>
  <c r="AM243" i="6" s="1"/>
  <c r="T243" i="6"/>
  <c r="AE243" i="6" s="1"/>
  <c r="BP243" i="6"/>
  <c r="BG243" i="6"/>
  <c r="AX243" i="6"/>
  <c r="AP243" i="6"/>
  <c r="Z243" i="6"/>
  <c r="AK243" i="6" s="1"/>
  <c r="BE243" i="6"/>
  <c r="AA243" i="6"/>
  <c r="AL243" i="6" s="1"/>
  <c r="BQ243" i="6"/>
  <c r="AW243" i="6"/>
  <c r="X243" i="6"/>
  <c r="AI243" i="6" s="1"/>
  <c r="BN243" i="6"/>
  <c r="AQ243" i="6"/>
  <c r="BH243" i="6"/>
  <c r="Y243" i="6"/>
  <c r="AJ243" i="6" s="1"/>
  <c r="BO243" i="6"/>
  <c r="BF243" i="6"/>
  <c r="AV243" i="6"/>
  <c r="BN226" i="6"/>
  <c r="BE226" i="6"/>
  <c r="AV226" i="6"/>
  <c r="X226" i="6"/>
  <c r="AI226" i="6" s="1"/>
  <c r="BT226" i="6"/>
  <c r="BL226" i="6"/>
  <c r="BC226" i="6"/>
  <c r="AT226" i="6"/>
  <c r="V226" i="6"/>
  <c r="AG226" i="6" s="1"/>
  <c r="BS226" i="6"/>
  <c r="BB226" i="6"/>
  <c r="AS226" i="6"/>
  <c r="U226" i="6"/>
  <c r="AF226" i="6" s="1"/>
  <c r="BR226" i="6"/>
  <c r="BI226" i="6"/>
  <c r="BA226" i="6"/>
  <c r="AR226" i="6"/>
  <c r="AB226" i="6"/>
  <c r="AM226" i="6" s="1"/>
  <c r="T226" i="6"/>
  <c r="AE226" i="6" s="1"/>
  <c r="BQ226" i="6"/>
  <c r="BD226" i="6"/>
  <c r="BP226" i="6"/>
  <c r="BO226" i="6"/>
  <c r="AX226" i="6"/>
  <c r="AA226" i="6"/>
  <c r="AL226" i="6" s="1"/>
  <c r="BM226" i="6"/>
  <c r="AW226" i="6"/>
  <c r="Z226" i="6"/>
  <c r="AK226" i="6" s="1"/>
  <c r="AU226" i="6"/>
  <c r="Y226" i="6"/>
  <c r="AJ226" i="6" s="1"/>
  <c r="BH226" i="6"/>
  <c r="AQ226" i="6"/>
  <c r="W226" i="6"/>
  <c r="AH226" i="6" s="1"/>
  <c r="AP226" i="6"/>
  <c r="BG226" i="6"/>
  <c r="BF226" i="6"/>
  <c r="BQ290" i="6"/>
  <c r="BH290" i="6"/>
  <c r="AQ290" i="6"/>
  <c r="Y290" i="6"/>
  <c r="AJ290" i="6" s="1"/>
  <c r="BP290" i="6"/>
  <c r="BG290" i="6"/>
  <c r="AX290" i="6"/>
  <c r="AP290" i="6"/>
  <c r="X290" i="6"/>
  <c r="AI290" i="6" s="1"/>
  <c r="BO290" i="6"/>
  <c r="BF290" i="6"/>
  <c r="AW290" i="6"/>
  <c r="W290" i="6"/>
  <c r="AH290" i="6" s="1"/>
  <c r="BN290" i="6"/>
  <c r="BE290" i="6"/>
  <c r="AV290" i="6"/>
  <c r="V290" i="6"/>
  <c r="AG290" i="6" s="1"/>
  <c r="BT290" i="6"/>
  <c r="BL290" i="6"/>
  <c r="BC290" i="6"/>
  <c r="AT290" i="6"/>
  <c r="AB290" i="6"/>
  <c r="AM290" i="6" s="1"/>
  <c r="T290" i="6"/>
  <c r="AE290" i="6" s="1"/>
  <c r="BS290" i="6"/>
  <c r="BR290" i="6"/>
  <c r="AU290" i="6"/>
  <c r="BM290" i="6"/>
  <c r="AS290" i="6"/>
  <c r="AR290" i="6"/>
  <c r="BD290" i="6"/>
  <c r="AA290" i="6"/>
  <c r="AL290" i="6" s="1"/>
  <c r="U290" i="6"/>
  <c r="AF290" i="6" s="1"/>
  <c r="BI290" i="6"/>
  <c r="BB290" i="6"/>
  <c r="BA290" i="6"/>
  <c r="Z290" i="6"/>
  <c r="AK290" i="6" s="1"/>
  <c r="BN218" i="6"/>
  <c r="BE218" i="6"/>
  <c r="AV218" i="6"/>
  <c r="X218" i="6"/>
  <c r="AI218" i="6" s="1"/>
  <c r="BM218" i="6"/>
  <c r="BS218" i="6"/>
  <c r="BB218" i="6"/>
  <c r="BQ218" i="6"/>
  <c r="BH218" i="6"/>
  <c r="AQ218" i="6"/>
  <c r="AA218" i="6"/>
  <c r="AL218" i="6" s="1"/>
  <c r="BL218" i="6"/>
  <c r="V218" i="6"/>
  <c r="AG218" i="6" s="1"/>
  <c r="AX218" i="6"/>
  <c r="U218" i="6"/>
  <c r="AF218" i="6" s="1"/>
  <c r="BI218" i="6"/>
  <c r="AW218" i="6"/>
  <c r="T218" i="6"/>
  <c r="AE218" i="6" s="1"/>
  <c r="BC218" i="6"/>
  <c r="BG218" i="6"/>
  <c r="AU218" i="6"/>
  <c r="BT218" i="6"/>
  <c r="BF218" i="6"/>
  <c r="AT218" i="6"/>
  <c r="AB218" i="6"/>
  <c r="AM218" i="6" s="1"/>
  <c r="BR218" i="6"/>
  <c r="BD218" i="6"/>
  <c r="AS218" i="6"/>
  <c r="Z218" i="6"/>
  <c r="AK218" i="6" s="1"/>
  <c r="BP218" i="6"/>
  <c r="AR218" i="6"/>
  <c r="Y218" i="6"/>
  <c r="AJ218" i="6" s="1"/>
  <c r="BO218" i="6"/>
  <c r="BA218" i="6"/>
  <c r="AP218" i="6"/>
  <c r="W218" i="6"/>
  <c r="AH218" i="6" s="1"/>
  <c r="BN273" i="6"/>
  <c r="BE273" i="6"/>
  <c r="AV273" i="6"/>
  <c r="V273" i="6"/>
  <c r="AG273" i="6" s="1"/>
  <c r="BM273" i="6"/>
  <c r="BD273" i="6"/>
  <c r="AU273" i="6"/>
  <c r="U273" i="6"/>
  <c r="AF273" i="6" s="1"/>
  <c r="BT273" i="6"/>
  <c r="BL273" i="6"/>
  <c r="BC273" i="6"/>
  <c r="AT273" i="6"/>
  <c r="AB273" i="6"/>
  <c r="AM273" i="6" s="1"/>
  <c r="T273" i="6"/>
  <c r="AE273" i="6" s="1"/>
  <c r="BS273" i="6"/>
  <c r="BB273" i="6"/>
  <c r="AS273" i="6"/>
  <c r="AA273" i="6"/>
  <c r="AL273" i="6" s="1"/>
  <c r="BQ273" i="6"/>
  <c r="BH273" i="6"/>
  <c r="AQ273" i="6"/>
  <c r="Y273" i="6"/>
  <c r="AJ273" i="6" s="1"/>
  <c r="BP273" i="6"/>
  <c r="AX273" i="6"/>
  <c r="W273" i="6"/>
  <c r="AH273" i="6" s="1"/>
  <c r="BO273" i="6"/>
  <c r="AW273" i="6"/>
  <c r="AR273" i="6"/>
  <c r="BI273" i="6"/>
  <c r="AP273" i="6"/>
  <c r="BF273" i="6"/>
  <c r="BR273" i="6"/>
  <c r="X273" i="6"/>
  <c r="AI273" i="6" s="1"/>
  <c r="BG273" i="6"/>
  <c r="BA273" i="6"/>
  <c r="Z273" i="6"/>
  <c r="AK273" i="6" s="1"/>
  <c r="BM216" i="6"/>
  <c r="BD216" i="6"/>
  <c r="AU216" i="6"/>
  <c r="W216" i="6"/>
  <c r="AH216" i="6" s="1"/>
  <c r="BP216" i="6"/>
  <c r="BG216" i="6"/>
  <c r="AX216" i="6"/>
  <c r="AP216" i="6"/>
  <c r="Z216" i="6"/>
  <c r="AK216" i="6" s="1"/>
  <c r="BQ216" i="6"/>
  <c r="BE216" i="6"/>
  <c r="AS216" i="6"/>
  <c r="AA216" i="6"/>
  <c r="AL216" i="6" s="1"/>
  <c r="BO216" i="6"/>
  <c r="BC216" i="6"/>
  <c r="AR216" i="6"/>
  <c r="Y216" i="6"/>
  <c r="AJ216" i="6" s="1"/>
  <c r="BN216" i="6"/>
  <c r="BB216" i="6"/>
  <c r="AQ216" i="6"/>
  <c r="X216" i="6"/>
  <c r="AI216" i="6" s="1"/>
  <c r="BL216" i="6"/>
  <c r="BA216" i="6"/>
  <c r="V216" i="6"/>
  <c r="AG216" i="6" s="1"/>
  <c r="U216" i="6"/>
  <c r="AF216" i="6" s="1"/>
  <c r="BT216" i="6"/>
  <c r="BI216" i="6"/>
  <c r="AW216" i="6"/>
  <c r="T216" i="6"/>
  <c r="AE216" i="6" s="1"/>
  <c r="BS216" i="6"/>
  <c r="BH216" i="6"/>
  <c r="AV216" i="6"/>
  <c r="BR216" i="6"/>
  <c r="BF216" i="6"/>
  <c r="AT216" i="6"/>
  <c r="AB216" i="6"/>
  <c r="AM216" i="6" s="1"/>
  <c r="BS280" i="6"/>
  <c r="BB280" i="6"/>
  <c r="AS280" i="6"/>
  <c r="Z280" i="6"/>
  <c r="AK280" i="6" s="1"/>
  <c r="BR280" i="6"/>
  <c r="BI280" i="6"/>
  <c r="BA280" i="6"/>
  <c r="AR280" i="6"/>
  <c r="Y280" i="6"/>
  <c r="AJ280" i="6" s="1"/>
  <c r="BP280" i="6"/>
  <c r="BG280" i="6"/>
  <c r="AX280" i="6"/>
  <c r="AP280" i="6"/>
  <c r="W280" i="6"/>
  <c r="AH280" i="6" s="1"/>
  <c r="BN280" i="6"/>
  <c r="BE280" i="6"/>
  <c r="AV280" i="6"/>
  <c r="U280" i="6"/>
  <c r="AF280" i="6" s="1"/>
  <c r="BL280" i="6"/>
  <c r="AU280" i="6"/>
  <c r="V280" i="6"/>
  <c r="AG280" i="6" s="1"/>
  <c r="AT280" i="6"/>
  <c r="T280" i="6"/>
  <c r="AE280" i="6" s="1"/>
  <c r="BH280" i="6"/>
  <c r="AQ280" i="6"/>
  <c r="BF280" i="6"/>
  <c r="BQ280" i="6"/>
  <c r="BC280" i="6"/>
  <c r="AB280" i="6"/>
  <c r="AM280" i="6" s="1"/>
  <c r="BO280" i="6"/>
  <c r="X280" i="6"/>
  <c r="AI280" i="6" s="1"/>
  <c r="BM280" i="6"/>
  <c r="BD280" i="6"/>
  <c r="AW280" i="6"/>
  <c r="BT280" i="6"/>
  <c r="AA280" i="6"/>
  <c r="AL280" i="6" s="1"/>
  <c r="BP297" i="6"/>
  <c r="BG297" i="6"/>
  <c r="AX297" i="6"/>
  <c r="AP297" i="6"/>
  <c r="X297" i="6"/>
  <c r="AI297" i="6" s="1"/>
  <c r="BO297" i="6"/>
  <c r="BF297" i="6"/>
  <c r="AW297" i="6"/>
  <c r="W297" i="6"/>
  <c r="AH297" i="6" s="1"/>
  <c r="BN297" i="6"/>
  <c r="BE297" i="6"/>
  <c r="AV297" i="6"/>
  <c r="V297" i="6"/>
  <c r="AG297" i="6" s="1"/>
  <c r="BM297" i="6"/>
  <c r="BD297" i="6"/>
  <c r="AU297" i="6"/>
  <c r="U297" i="6"/>
  <c r="AF297" i="6" s="1"/>
  <c r="BS297" i="6"/>
  <c r="BB297" i="6"/>
  <c r="AS297" i="6"/>
  <c r="AA297" i="6"/>
  <c r="AL297" i="6" s="1"/>
  <c r="BC297" i="6"/>
  <c r="Z297" i="6"/>
  <c r="AK297" i="6" s="1"/>
  <c r="BT297" i="6"/>
  <c r="BA297" i="6"/>
  <c r="Y297" i="6"/>
  <c r="AJ297" i="6" s="1"/>
  <c r="BR297" i="6"/>
  <c r="T297" i="6"/>
  <c r="AE297" i="6" s="1"/>
  <c r="BQ297" i="6"/>
  <c r="AT297" i="6"/>
  <c r="AQ297" i="6"/>
  <c r="BI297" i="6"/>
  <c r="BH297" i="6"/>
  <c r="AR297" i="6"/>
  <c r="AB297" i="6"/>
  <c r="AM297" i="6" s="1"/>
  <c r="BL297" i="6"/>
  <c r="Y206" i="11"/>
  <c r="AJ206" i="11" s="1"/>
  <c r="AB206" i="11"/>
  <c r="AM206" i="11" s="1"/>
  <c r="CP206" i="11"/>
  <c r="DA206" i="11" s="1"/>
  <c r="BR246" i="6"/>
  <c r="BI246" i="6"/>
  <c r="BA246" i="6"/>
  <c r="AR246" i="6"/>
  <c r="AB246" i="6"/>
  <c r="AM246" i="6" s="1"/>
  <c r="T246" i="6"/>
  <c r="AE246" i="6" s="1"/>
  <c r="BQ246" i="6"/>
  <c r="BH246" i="6"/>
  <c r="AQ246" i="6"/>
  <c r="AA246" i="6"/>
  <c r="AL246" i="6" s="1"/>
  <c r="BP246" i="6"/>
  <c r="BG246" i="6"/>
  <c r="AX246" i="6"/>
  <c r="AP246" i="6"/>
  <c r="Z246" i="6"/>
  <c r="AK246" i="6" s="1"/>
  <c r="BO246" i="6"/>
  <c r="BF246" i="6"/>
  <c r="AW246" i="6"/>
  <c r="Y246" i="6"/>
  <c r="AJ246" i="6" s="1"/>
  <c r="BM246" i="6"/>
  <c r="BD246" i="6"/>
  <c r="AU246" i="6"/>
  <c r="W246" i="6"/>
  <c r="AH246" i="6" s="1"/>
  <c r="BB246" i="6"/>
  <c r="X246" i="6"/>
  <c r="AI246" i="6" s="1"/>
  <c r="BS246" i="6"/>
  <c r="AV246" i="6"/>
  <c r="U246" i="6"/>
  <c r="AF246" i="6" s="1"/>
  <c r="BL246" i="6"/>
  <c r="AS246" i="6"/>
  <c r="BE246" i="6"/>
  <c r="BN246" i="6"/>
  <c r="BC246" i="6"/>
  <c r="AT246" i="6"/>
  <c r="V246" i="6"/>
  <c r="AG246" i="6" s="1"/>
  <c r="BT246" i="6"/>
  <c r="BT262" i="6"/>
  <c r="BL262" i="6"/>
  <c r="BC262" i="6"/>
  <c r="AT262" i="6"/>
  <c r="W262" i="6"/>
  <c r="AH262" i="6" s="1"/>
  <c r="BS262" i="6"/>
  <c r="BB262" i="6"/>
  <c r="AS262" i="6"/>
  <c r="V262" i="6"/>
  <c r="AG262" i="6" s="1"/>
  <c r="BR262" i="6"/>
  <c r="BI262" i="6"/>
  <c r="BA262" i="6"/>
  <c r="AR262" i="6"/>
  <c r="U262" i="6"/>
  <c r="AF262" i="6" s="1"/>
  <c r="BQ262" i="6"/>
  <c r="BH262" i="6"/>
  <c r="AQ262" i="6"/>
  <c r="AB262" i="6"/>
  <c r="AM262" i="6" s="1"/>
  <c r="T262" i="6"/>
  <c r="AE262" i="6" s="1"/>
  <c r="BO262" i="6"/>
  <c r="BF262" i="6"/>
  <c r="AW262" i="6"/>
  <c r="Z262" i="6"/>
  <c r="AK262" i="6" s="1"/>
  <c r="BM262" i="6"/>
  <c r="AU262" i="6"/>
  <c r="AP262" i="6"/>
  <c r="BG262" i="6"/>
  <c r="BE262" i="6"/>
  <c r="BD262" i="6"/>
  <c r="BP262" i="6"/>
  <c r="AX262" i="6"/>
  <c r="Y262" i="6"/>
  <c r="AJ262" i="6" s="1"/>
  <c r="AV262" i="6"/>
  <c r="AA262" i="6"/>
  <c r="AL262" i="6" s="1"/>
  <c r="X262" i="6"/>
  <c r="AI262" i="6" s="1"/>
  <c r="BN262" i="6"/>
  <c r="BQ261" i="6"/>
  <c r="BH261" i="6"/>
  <c r="AQ261" i="6"/>
  <c r="Z261" i="6"/>
  <c r="AK261" i="6" s="1"/>
  <c r="BP261" i="6"/>
  <c r="BG261" i="6"/>
  <c r="AX261" i="6"/>
  <c r="AP261" i="6"/>
  <c r="Y261" i="6"/>
  <c r="AJ261" i="6" s="1"/>
  <c r="BO261" i="6"/>
  <c r="BF261" i="6"/>
  <c r="AW261" i="6"/>
  <c r="X261" i="6"/>
  <c r="AI261" i="6" s="1"/>
  <c r="BN261" i="6"/>
  <c r="BE261" i="6"/>
  <c r="AV261" i="6"/>
  <c r="W261" i="6"/>
  <c r="AH261" i="6" s="1"/>
  <c r="BT261" i="6"/>
  <c r="BL261" i="6"/>
  <c r="BC261" i="6"/>
  <c r="AT261" i="6"/>
  <c r="U261" i="6"/>
  <c r="AF261" i="6" s="1"/>
  <c r="BA261" i="6"/>
  <c r="AA261" i="6"/>
  <c r="AL261" i="6" s="1"/>
  <c r="BS261" i="6"/>
  <c r="V261" i="6"/>
  <c r="AG261" i="6" s="1"/>
  <c r="BR261" i="6"/>
  <c r="AU261" i="6"/>
  <c r="T261" i="6"/>
  <c r="AE261" i="6" s="1"/>
  <c r="BM261" i="6"/>
  <c r="AS261" i="6"/>
  <c r="AR261" i="6"/>
  <c r="BD261" i="6"/>
  <c r="AB261" i="6"/>
  <c r="AM261" i="6" s="1"/>
  <c r="BI261" i="6"/>
  <c r="BB261" i="6"/>
  <c r="BS295" i="6"/>
  <c r="BB295" i="6"/>
  <c r="AS295" i="6"/>
  <c r="Z295" i="6"/>
  <c r="AK295" i="6" s="1"/>
  <c r="BR295" i="6"/>
  <c r="BI295" i="6"/>
  <c r="BA295" i="6"/>
  <c r="AR295" i="6"/>
  <c r="Y295" i="6"/>
  <c r="AJ295" i="6" s="1"/>
  <c r="BQ295" i="6"/>
  <c r="BH295" i="6"/>
  <c r="AQ295" i="6"/>
  <c r="X295" i="6"/>
  <c r="AI295" i="6" s="1"/>
  <c r="BP295" i="6"/>
  <c r="BG295" i="6"/>
  <c r="AX295" i="6"/>
  <c r="AP295" i="6"/>
  <c r="W295" i="6"/>
  <c r="AH295" i="6" s="1"/>
  <c r="BN295" i="6"/>
  <c r="BE295" i="6"/>
  <c r="AV295" i="6"/>
  <c r="U295" i="6"/>
  <c r="AF295" i="6" s="1"/>
  <c r="BL295" i="6"/>
  <c r="AT295" i="6"/>
  <c r="BF295" i="6"/>
  <c r="BD295" i="6"/>
  <c r="AB295" i="6"/>
  <c r="AM295" i="6" s="1"/>
  <c r="BT295" i="6"/>
  <c r="V295" i="6"/>
  <c r="AG295" i="6" s="1"/>
  <c r="BO295" i="6"/>
  <c r="AA295" i="6"/>
  <c r="AL295" i="6" s="1"/>
  <c r="BM295" i="6"/>
  <c r="T295" i="6"/>
  <c r="AE295" i="6" s="1"/>
  <c r="BC295" i="6"/>
  <c r="AW295" i="6"/>
  <c r="AU295" i="6"/>
  <c r="BP251" i="6"/>
  <c r="BG251" i="6"/>
  <c r="AX251" i="6"/>
  <c r="AP251" i="6"/>
  <c r="Y251" i="6"/>
  <c r="AJ251" i="6" s="1"/>
  <c r="BO251" i="6"/>
  <c r="BF251" i="6"/>
  <c r="AW251" i="6"/>
  <c r="X251" i="6"/>
  <c r="AI251" i="6" s="1"/>
  <c r="BN251" i="6"/>
  <c r="BE251" i="6"/>
  <c r="AV251" i="6"/>
  <c r="W251" i="6"/>
  <c r="AH251" i="6" s="1"/>
  <c r="BM251" i="6"/>
  <c r="BD251" i="6"/>
  <c r="AU251" i="6"/>
  <c r="V251" i="6"/>
  <c r="AG251" i="6" s="1"/>
  <c r="BS251" i="6"/>
  <c r="BB251" i="6"/>
  <c r="AS251" i="6"/>
  <c r="AB251" i="6"/>
  <c r="AM251" i="6" s="1"/>
  <c r="T251" i="6"/>
  <c r="AE251" i="6" s="1"/>
  <c r="BI251" i="6"/>
  <c r="BC251" i="6"/>
  <c r="Z251" i="6"/>
  <c r="AK251" i="6" s="1"/>
  <c r="BR251" i="6"/>
  <c r="BQ251" i="6"/>
  <c r="AT251" i="6"/>
  <c r="BL251" i="6"/>
  <c r="AR251" i="6"/>
  <c r="BA251" i="6"/>
  <c r="AQ251" i="6"/>
  <c r="AA251" i="6"/>
  <c r="AL251" i="6" s="1"/>
  <c r="BT251" i="6"/>
  <c r="U251" i="6"/>
  <c r="AF251" i="6" s="1"/>
  <c r="BH251" i="6"/>
  <c r="BO234" i="6"/>
  <c r="BF234" i="6"/>
  <c r="AW234" i="6"/>
  <c r="Y234" i="6"/>
  <c r="AJ234" i="6" s="1"/>
  <c r="BN234" i="6"/>
  <c r="BE234" i="6"/>
  <c r="AV234" i="6"/>
  <c r="X234" i="6"/>
  <c r="AI234" i="6" s="1"/>
  <c r="BM234" i="6"/>
  <c r="BD234" i="6"/>
  <c r="AU234" i="6"/>
  <c r="W234" i="6"/>
  <c r="AH234" i="6" s="1"/>
  <c r="BT234" i="6"/>
  <c r="BL234" i="6"/>
  <c r="BC234" i="6"/>
  <c r="AT234" i="6"/>
  <c r="V234" i="6"/>
  <c r="AG234" i="6" s="1"/>
  <c r="BR234" i="6"/>
  <c r="BI234" i="6"/>
  <c r="BA234" i="6"/>
  <c r="AR234" i="6"/>
  <c r="AB234" i="6"/>
  <c r="AM234" i="6" s="1"/>
  <c r="T234" i="6"/>
  <c r="AE234" i="6" s="1"/>
  <c r="AP234" i="6"/>
  <c r="BG234" i="6"/>
  <c r="AA234" i="6"/>
  <c r="AL234" i="6" s="1"/>
  <c r="U234" i="6"/>
  <c r="AF234" i="6" s="1"/>
  <c r="BS234" i="6"/>
  <c r="AX234" i="6"/>
  <c r="BQ234" i="6"/>
  <c r="AS234" i="6"/>
  <c r="BB234" i="6"/>
  <c r="AQ234" i="6"/>
  <c r="Z234" i="6"/>
  <c r="AK234" i="6" s="1"/>
  <c r="BP234" i="6"/>
  <c r="BH234" i="6"/>
  <c r="BT299" i="6"/>
  <c r="BL299" i="6"/>
  <c r="BC299" i="6"/>
  <c r="AT299" i="6"/>
  <c r="AB299" i="6"/>
  <c r="AM299" i="6" s="1"/>
  <c r="T299" i="6"/>
  <c r="AE299" i="6" s="1"/>
  <c r="BS299" i="6"/>
  <c r="BB299" i="6"/>
  <c r="AS299" i="6"/>
  <c r="AA299" i="6"/>
  <c r="AL299" i="6" s="1"/>
  <c r="BR299" i="6"/>
  <c r="BI299" i="6"/>
  <c r="BA299" i="6"/>
  <c r="AR299" i="6"/>
  <c r="Z299" i="6"/>
  <c r="AK299" i="6" s="1"/>
  <c r="BQ299" i="6"/>
  <c r="BH299" i="6"/>
  <c r="BO299" i="6"/>
  <c r="BF299" i="6"/>
  <c r="AW299" i="6"/>
  <c r="W299" i="6"/>
  <c r="AH299" i="6" s="1"/>
  <c r="BM299" i="6"/>
  <c r="AU299" i="6"/>
  <c r="U299" i="6"/>
  <c r="AF299" i="6" s="1"/>
  <c r="AQ299" i="6"/>
  <c r="BG299" i="6"/>
  <c r="AP299" i="6"/>
  <c r="BE299" i="6"/>
  <c r="Y299" i="6"/>
  <c r="AJ299" i="6" s="1"/>
  <c r="BP299" i="6"/>
  <c r="X299" i="6"/>
  <c r="AI299" i="6" s="1"/>
  <c r="BN299" i="6"/>
  <c r="V299" i="6"/>
  <c r="AG299" i="6" s="1"/>
  <c r="BD299" i="6"/>
  <c r="AX299" i="6"/>
  <c r="AV299" i="6"/>
  <c r="BR217" i="6"/>
  <c r="BI217" i="6"/>
  <c r="BA217" i="6"/>
  <c r="AR217" i="6"/>
  <c r="AA217" i="6"/>
  <c r="AL217" i="6" s="1"/>
  <c r="BM217" i="6"/>
  <c r="BD217" i="6"/>
  <c r="AU217" i="6"/>
  <c r="V217" i="6"/>
  <c r="AG217" i="6" s="1"/>
  <c r="BO217" i="6"/>
  <c r="BC217" i="6"/>
  <c r="AQ217" i="6"/>
  <c r="X217" i="6"/>
  <c r="AI217" i="6" s="1"/>
  <c r="BN217" i="6"/>
  <c r="BB217" i="6"/>
  <c r="AP217" i="6"/>
  <c r="W217" i="6"/>
  <c r="AH217" i="6" s="1"/>
  <c r="BL217" i="6"/>
  <c r="U217" i="6"/>
  <c r="AF217" i="6" s="1"/>
  <c r="AX217" i="6"/>
  <c r="T217" i="6"/>
  <c r="AE217" i="6" s="1"/>
  <c r="BT217" i="6"/>
  <c r="BH217" i="6"/>
  <c r="AW217" i="6"/>
  <c r="BS217" i="6"/>
  <c r="BG217" i="6"/>
  <c r="AV217" i="6"/>
  <c r="AB217" i="6"/>
  <c r="AM217" i="6" s="1"/>
  <c r="BQ217" i="6"/>
  <c r="BF217" i="6"/>
  <c r="AT217" i="6"/>
  <c r="Z217" i="6"/>
  <c r="AK217" i="6" s="1"/>
  <c r="BP217" i="6"/>
  <c r="BE217" i="6"/>
  <c r="AS217" i="6"/>
  <c r="Y217" i="6"/>
  <c r="AJ217" i="6" s="1"/>
  <c r="BR281" i="6"/>
  <c r="BI281" i="6"/>
  <c r="BA281" i="6"/>
  <c r="AR281" i="6"/>
  <c r="Y281" i="6"/>
  <c r="AJ281" i="6" s="1"/>
  <c r="BQ281" i="6"/>
  <c r="BH281" i="6"/>
  <c r="AQ281" i="6"/>
  <c r="X281" i="6"/>
  <c r="AI281" i="6" s="1"/>
  <c r="BP281" i="6"/>
  <c r="BG281" i="6"/>
  <c r="AX281" i="6"/>
  <c r="AP281" i="6"/>
  <c r="BO281" i="6"/>
  <c r="BF281" i="6"/>
  <c r="AW281" i="6"/>
  <c r="V281" i="6"/>
  <c r="AG281" i="6" s="1"/>
  <c r="BM281" i="6"/>
  <c r="BD281" i="6"/>
  <c r="AU281" i="6"/>
  <c r="AB281" i="6"/>
  <c r="AM281" i="6" s="1"/>
  <c r="T281" i="6"/>
  <c r="AE281" i="6" s="1"/>
  <c r="BC281" i="6"/>
  <c r="Z281" i="6"/>
  <c r="AK281" i="6" s="1"/>
  <c r="BB281" i="6"/>
  <c r="W281" i="6"/>
  <c r="AH281" i="6" s="1"/>
  <c r="BT281" i="6"/>
  <c r="U281" i="6"/>
  <c r="AF281" i="6" s="1"/>
  <c r="BS281" i="6"/>
  <c r="AV281" i="6"/>
  <c r="BL281" i="6"/>
  <c r="AS281" i="6"/>
  <c r="BE281" i="6"/>
  <c r="AT281" i="6"/>
  <c r="AA281" i="6"/>
  <c r="AL281" i="6" s="1"/>
  <c r="BN281" i="6"/>
  <c r="BM224" i="6"/>
  <c r="BD224" i="6"/>
  <c r="AU224" i="6"/>
  <c r="BS224" i="6"/>
  <c r="BR224" i="6"/>
  <c r="BI224" i="6"/>
  <c r="BA224" i="6"/>
  <c r="BQ224" i="6"/>
  <c r="BH224" i="6"/>
  <c r="AQ224" i="6"/>
  <c r="BO224" i="6"/>
  <c r="BB224" i="6"/>
  <c r="AP224" i="6"/>
  <c r="Y224" i="6"/>
  <c r="AJ224" i="6" s="1"/>
  <c r="BN224" i="6"/>
  <c r="X224" i="6"/>
  <c r="AI224" i="6" s="1"/>
  <c r="BL224" i="6"/>
  <c r="AX224" i="6"/>
  <c r="W224" i="6"/>
  <c r="AH224" i="6" s="1"/>
  <c r="AW224" i="6"/>
  <c r="V224" i="6"/>
  <c r="AG224" i="6" s="1"/>
  <c r="BG224" i="6"/>
  <c r="AV224" i="6"/>
  <c r="U224" i="6"/>
  <c r="AF224" i="6" s="1"/>
  <c r="BF224" i="6"/>
  <c r="AT224" i="6"/>
  <c r="AB224" i="6"/>
  <c r="AM224" i="6" s="1"/>
  <c r="T224" i="6"/>
  <c r="AE224" i="6" s="1"/>
  <c r="BE224" i="6"/>
  <c r="BC224" i="6"/>
  <c r="AS224" i="6"/>
  <c r="AR224" i="6"/>
  <c r="BT224" i="6"/>
  <c r="BP224" i="6"/>
  <c r="AA224" i="6"/>
  <c r="AL224" i="6" s="1"/>
  <c r="Z224" i="6"/>
  <c r="AK224" i="6" s="1"/>
  <c r="BT288" i="6"/>
  <c r="BL288" i="6"/>
  <c r="BC288" i="6"/>
  <c r="AT288" i="6"/>
  <c r="AA288" i="6"/>
  <c r="AL288" i="6" s="1"/>
  <c r="BS288" i="6"/>
  <c r="BB288" i="6"/>
  <c r="AS288" i="6"/>
  <c r="Z288" i="6"/>
  <c r="AK288" i="6" s="1"/>
  <c r="BR288" i="6"/>
  <c r="BI288" i="6"/>
  <c r="BA288" i="6"/>
  <c r="AR288" i="6"/>
  <c r="Y288" i="6"/>
  <c r="AJ288" i="6" s="1"/>
  <c r="BQ288" i="6"/>
  <c r="BH288" i="6"/>
  <c r="AQ288" i="6"/>
  <c r="X288" i="6"/>
  <c r="AI288" i="6" s="1"/>
  <c r="BO288" i="6"/>
  <c r="BF288" i="6"/>
  <c r="AW288" i="6"/>
  <c r="V288" i="6"/>
  <c r="AG288" i="6" s="1"/>
  <c r="BG288" i="6"/>
  <c r="BE288" i="6"/>
  <c r="AB288" i="6"/>
  <c r="AM288" i="6" s="1"/>
  <c r="BD288" i="6"/>
  <c r="W288" i="6"/>
  <c r="AH288" i="6" s="1"/>
  <c r="U288" i="6"/>
  <c r="AF288" i="6" s="1"/>
  <c r="BN288" i="6"/>
  <c r="AV288" i="6"/>
  <c r="AU288" i="6"/>
  <c r="AP288" i="6"/>
  <c r="BP288" i="6"/>
  <c r="T288" i="6"/>
  <c r="AE288" i="6" s="1"/>
  <c r="AX288" i="6"/>
  <c r="BM288" i="6"/>
  <c r="BR305" i="6"/>
  <c r="BI305" i="6"/>
  <c r="BA305" i="6"/>
  <c r="AR305" i="6"/>
  <c r="V305" i="6"/>
  <c r="AG305" i="6" s="1"/>
  <c r="BQ305" i="6"/>
  <c r="BH305" i="6"/>
  <c r="AQ305" i="6"/>
  <c r="U305" i="6"/>
  <c r="AF305" i="6" s="1"/>
  <c r="BP305" i="6"/>
  <c r="BG305" i="6"/>
  <c r="AX305" i="6"/>
  <c r="AP305" i="6"/>
  <c r="AB305" i="6"/>
  <c r="AM305" i="6" s="1"/>
  <c r="T305" i="6"/>
  <c r="AE305" i="6" s="1"/>
  <c r="BO305" i="6"/>
  <c r="BF305" i="6"/>
  <c r="AW305" i="6"/>
  <c r="AA305" i="6"/>
  <c r="AL305" i="6" s="1"/>
  <c r="BM305" i="6"/>
  <c r="BD305" i="6"/>
  <c r="AU305" i="6"/>
  <c r="Y305" i="6"/>
  <c r="AJ305" i="6" s="1"/>
  <c r="BE305" i="6"/>
  <c r="BC305" i="6"/>
  <c r="BB305" i="6"/>
  <c r="BS305" i="6"/>
  <c r="AV305" i="6"/>
  <c r="Z305" i="6"/>
  <c r="AK305" i="6" s="1"/>
  <c r="AS305" i="6"/>
  <c r="BT305" i="6"/>
  <c r="BN305" i="6"/>
  <c r="X305" i="6"/>
  <c r="AI305" i="6" s="1"/>
  <c r="AT305" i="6"/>
  <c r="W305" i="6"/>
  <c r="AH305" i="6" s="1"/>
  <c r="BL305" i="6"/>
  <c r="BE206" i="11"/>
  <c r="BP206" i="11" s="1"/>
  <c r="BG206" i="11"/>
  <c r="BR206" i="11" s="1"/>
  <c r="DU206" i="11"/>
  <c r="EF206" i="11" s="1"/>
  <c r="BS223" i="6"/>
  <c r="BB223" i="6"/>
  <c r="AS223" i="6"/>
  <c r="U223" i="6"/>
  <c r="AF223" i="6" s="1"/>
  <c r="BR223" i="6"/>
  <c r="BI223" i="6"/>
  <c r="BA223" i="6"/>
  <c r="AR223" i="6"/>
  <c r="AB223" i="6"/>
  <c r="AM223" i="6" s="1"/>
  <c r="T223" i="6"/>
  <c r="AE223" i="6" s="1"/>
  <c r="BQ223" i="6"/>
  <c r="BH223" i="6"/>
  <c r="AQ223" i="6"/>
  <c r="AA223" i="6"/>
  <c r="AL223" i="6" s="1"/>
  <c r="BP223" i="6"/>
  <c r="BG223" i="6"/>
  <c r="AX223" i="6"/>
  <c r="AP223" i="6"/>
  <c r="Z223" i="6"/>
  <c r="AK223" i="6" s="1"/>
  <c r="BO223" i="6"/>
  <c r="BF223" i="6"/>
  <c r="AW223" i="6"/>
  <c r="Y223" i="6"/>
  <c r="AJ223" i="6" s="1"/>
  <c r="BN223" i="6"/>
  <c r="BE223" i="6"/>
  <c r="AV223" i="6"/>
  <c r="X223" i="6"/>
  <c r="AI223" i="6" s="1"/>
  <c r="AU223" i="6"/>
  <c r="BT223" i="6"/>
  <c r="AT223" i="6"/>
  <c r="BM223" i="6"/>
  <c r="BL223" i="6"/>
  <c r="BD223" i="6"/>
  <c r="BC223" i="6"/>
  <c r="W223" i="6"/>
  <c r="AH223" i="6" s="1"/>
  <c r="V223" i="6"/>
  <c r="AG223" i="6" s="1"/>
  <c r="BT254" i="6"/>
  <c r="BL254" i="6"/>
  <c r="BC254" i="6"/>
  <c r="AT254" i="6"/>
  <c r="W254" i="6"/>
  <c r="AH254" i="6" s="1"/>
  <c r="BS254" i="6"/>
  <c r="BB254" i="6"/>
  <c r="AS254" i="6"/>
  <c r="V254" i="6"/>
  <c r="AG254" i="6" s="1"/>
  <c r="BR254" i="6"/>
  <c r="BI254" i="6"/>
  <c r="BA254" i="6"/>
  <c r="AR254" i="6"/>
  <c r="U254" i="6"/>
  <c r="AF254" i="6" s="1"/>
  <c r="BQ254" i="6"/>
  <c r="BH254" i="6"/>
  <c r="AQ254" i="6"/>
  <c r="AB254" i="6"/>
  <c r="AM254" i="6" s="1"/>
  <c r="T254" i="6"/>
  <c r="AE254" i="6" s="1"/>
  <c r="BO254" i="6"/>
  <c r="BF254" i="6"/>
  <c r="AW254" i="6"/>
  <c r="Z254" i="6"/>
  <c r="AK254" i="6" s="1"/>
  <c r="BD254" i="6"/>
  <c r="BP254" i="6"/>
  <c r="AX254" i="6"/>
  <c r="Y254" i="6"/>
  <c r="AJ254" i="6" s="1"/>
  <c r="BM254" i="6"/>
  <c r="AU254" i="6"/>
  <c r="AP254" i="6"/>
  <c r="BG254" i="6"/>
  <c r="BN254" i="6"/>
  <c r="X254" i="6"/>
  <c r="AI254" i="6" s="1"/>
  <c r="BE254" i="6"/>
  <c r="AV254" i="6"/>
  <c r="AA254" i="6"/>
  <c r="AL254" i="6" s="1"/>
  <c r="BM270" i="6"/>
  <c r="BD270" i="6"/>
  <c r="AU270" i="6"/>
  <c r="V270" i="6"/>
  <c r="AG270" i="6" s="1"/>
  <c r="BT270" i="6"/>
  <c r="BL270" i="6"/>
  <c r="BC270" i="6"/>
  <c r="AT270" i="6"/>
  <c r="U270" i="6"/>
  <c r="AF270" i="6" s="1"/>
  <c r="BS270" i="6"/>
  <c r="BB270" i="6"/>
  <c r="AS270" i="6"/>
  <c r="AB270" i="6"/>
  <c r="AM270" i="6" s="1"/>
  <c r="T270" i="6"/>
  <c r="AE270" i="6" s="1"/>
  <c r="BR270" i="6"/>
  <c r="BI270" i="6"/>
  <c r="BA270" i="6"/>
  <c r="AR270" i="6"/>
  <c r="AA270" i="6"/>
  <c r="AL270" i="6" s="1"/>
  <c r="BP270" i="6"/>
  <c r="BG270" i="6"/>
  <c r="AX270" i="6"/>
  <c r="AP270" i="6"/>
  <c r="Y270" i="6"/>
  <c r="AJ270" i="6" s="1"/>
  <c r="BO270" i="6"/>
  <c r="AV270" i="6"/>
  <c r="BN270" i="6"/>
  <c r="AQ270" i="6"/>
  <c r="BH270" i="6"/>
  <c r="BE270" i="6"/>
  <c r="Z270" i="6"/>
  <c r="AK270" i="6" s="1"/>
  <c r="AW270" i="6"/>
  <c r="X270" i="6"/>
  <c r="AI270" i="6" s="1"/>
  <c r="BQ270" i="6"/>
  <c r="W270" i="6"/>
  <c r="AH270" i="6" s="1"/>
  <c r="BF270" i="6"/>
  <c r="BP269" i="6"/>
  <c r="BG269" i="6"/>
  <c r="AX269" i="6"/>
  <c r="AP269" i="6"/>
  <c r="X269" i="6"/>
  <c r="AI269" i="6" s="1"/>
  <c r="BO269" i="6"/>
  <c r="BF269" i="6"/>
  <c r="AW269" i="6"/>
  <c r="W269" i="6"/>
  <c r="AH269" i="6" s="1"/>
  <c r="BN269" i="6"/>
  <c r="BE269" i="6"/>
  <c r="AV269" i="6"/>
  <c r="V269" i="6"/>
  <c r="AG269" i="6" s="1"/>
  <c r="BM269" i="6"/>
  <c r="BD269" i="6"/>
  <c r="AU269" i="6"/>
  <c r="U269" i="6"/>
  <c r="AF269" i="6" s="1"/>
  <c r="BS269" i="6"/>
  <c r="BB269" i="6"/>
  <c r="AS269" i="6"/>
  <c r="AA269" i="6"/>
  <c r="AL269" i="6" s="1"/>
  <c r="BC269" i="6"/>
  <c r="Z269" i="6"/>
  <c r="AK269" i="6" s="1"/>
  <c r="BT269" i="6"/>
  <c r="BA269" i="6"/>
  <c r="Y269" i="6"/>
  <c r="AJ269" i="6" s="1"/>
  <c r="BR269" i="6"/>
  <c r="T269" i="6"/>
  <c r="AE269" i="6" s="1"/>
  <c r="BQ269" i="6"/>
  <c r="AT269" i="6"/>
  <c r="AQ269" i="6"/>
  <c r="BI269" i="6"/>
  <c r="BH269" i="6"/>
  <c r="AR269" i="6"/>
  <c r="AB269" i="6"/>
  <c r="AM269" i="6" s="1"/>
  <c r="BL269" i="6"/>
  <c r="BQ244" i="6"/>
  <c r="BH244" i="6"/>
  <c r="AQ244" i="6"/>
  <c r="AA244" i="6"/>
  <c r="AL244" i="6" s="1"/>
  <c r="BP244" i="6"/>
  <c r="BG244" i="6"/>
  <c r="AX244" i="6"/>
  <c r="AP244" i="6"/>
  <c r="Z244" i="6"/>
  <c r="AK244" i="6" s="1"/>
  <c r="BO244" i="6"/>
  <c r="BF244" i="6"/>
  <c r="AW244" i="6"/>
  <c r="Y244" i="6"/>
  <c r="AJ244" i="6" s="1"/>
  <c r="BN244" i="6"/>
  <c r="BE244" i="6"/>
  <c r="AV244" i="6"/>
  <c r="X244" i="6"/>
  <c r="AI244" i="6" s="1"/>
  <c r="BT244" i="6"/>
  <c r="BL244" i="6"/>
  <c r="BC244" i="6"/>
  <c r="AT244" i="6"/>
  <c r="V244" i="6"/>
  <c r="AG244" i="6" s="1"/>
  <c r="BR244" i="6"/>
  <c r="AU244" i="6"/>
  <c r="T244" i="6"/>
  <c r="AE244" i="6" s="1"/>
  <c r="AR244" i="6"/>
  <c r="BD244" i="6"/>
  <c r="BB244" i="6"/>
  <c r="AB244" i="6"/>
  <c r="AM244" i="6" s="1"/>
  <c r="BA244" i="6"/>
  <c r="W244" i="6"/>
  <c r="AH244" i="6" s="1"/>
  <c r="BS244" i="6"/>
  <c r="U244" i="6"/>
  <c r="AF244" i="6" s="1"/>
  <c r="BM244" i="6"/>
  <c r="BI244" i="6"/>
  <c r="AS244" i="6"/>
  <c r="BP259" i="6"/>
  <c r="BG259" i="6"/>
  <c r="AX259" i="6"/>
  <c r="AP259" i="6"/>
  <c r="Y259" i="6"/>
  <c r="AJ259" i="6" s="1"/>
  <c r="BO259" i="6"/>
  <c r="BF259" i="6"/>
  <c r="AW259" i="6"/>
  <c r="X259" i="6"/>
  <c r="AI259" i="6" s="1"/>
  <c r="BN259" i="6"/>
  <c r="BE259" i="6"/>
  <c r="AV259" i="6"/>
  <c r="W259" i="6"/>
  <c r="AH259" i="6" s="1"/>
  <c r="BM259" i="6"/>
  <c r="BD259" i="6"/>
  <c r="AU259" i="6"/>
  <c r="V259" i="6"/>
  <c r="AG259" i="6" s="1"/>
  <c r="BS259" i="6"/>
  <c r="BB259" i="6"/>
  <c r="AS259" i="6"/>
  <c r="AB259" i="6"/>
  <c r="AM259" i="6" s="1"/>
  <c r="T259" i="6"/>
  <c r="AE259" i="6" s="1"/>
  <c r="BQ259" i="6"/>
  <c r="AT259" i="6"/>
  <c r="BL259" i="6"/>
  <c r="AR259" i="6"/>
  <c r="AQ259" i="6"/>
  <c r="BI259" i="6"/>
  <c r="BC259" i="6"/>
  <c r="Z259" i="6"/>
  <c r="AK259" i="6" s="1"/>
  <c r="BH259" i="6"/>
  <c r="BA259" i="6"/>
  <c r="AA259" i="6"/>
  <c r="AL259" i="6" s="1"/>
  <c r="BT259" i="6"/>
  <c r="U259" i="6"/>
  <c r="AF259" i="6" s="1"/>
  <c r="BR259" i="6"/>
  <c r="BQ242" i="6"/>
  <c r="BH242" i="6"/>
  <c r="AQ242" i="6"/>
  <c r="AA242" i="6"/>
  <c r="AL242" i="6" s="1"/>
  <c r="BP242" i="6"/>
  <c r="BG242" i="6"/>
  <c r="AX242" i="6"/>
  <c r="AP242" i="6"/>
  <c r="Z242" i="6"/>
  <c r="AK242" i="6" s="1"/>
  <c r="BO242" i="6"/>
  <c r="BF242" i="6"/>
  <c r="AW242" i="6"/>
  <c r="Y242" i="6"/>
  <c r="AJ242" i="6" s="1"/>
  <c r="BN242" i="6"/>
  <c r="BE242" i="6"/>
  <c r="AV242" i="6"/>
  <c r="X242" i="6"/>
  <c r="AI242" i="6" s="1"/>
  <c r="BT242" i="6"/>
  <c r="BL242" i="6"/>
  <c r="BC242" i="6"/>
  <c r="AT242" i="6"/>
  <c r="V242" i="6"/>
  <c r="AG242" i="6" s="1"/>
  <c r="BI242" i="6"/>
  <c r="BB242" i="6"/>
  <c r="AB242" i="6"/>
  <c r="AM242" i="6" s="1"/>
  <c r="BS242" i="6"/>
  <c r="U242" i="6"/>
  <c r="AF242" i="6" s="1"/>
  <c r="BR242" i="6"/>
  <c r="AU242" i="6"/>
  <c r="T242" i="6"/>
  <c r="AE242" i="6" s="1"/>
  <c r="BM242" i="6"/>
  <c r="AS242" i="6"/>
  <c r="AR242" i="6"/>
  <c r="W242" i="6"/>
  <c r="AH242" i="6" s="1"/>
  <c r="BD242" i="6"/>
  <c r="BA242" i="6"/>
  <c r="BQ215" i="6"/>
  <c r="BH215" i="6"/>
  <c r="BT215" i="6"/>
  <c r="BL215" i="6"/>
  <c r="BC215" i="6"/>
  <c r="BR215" i="6"/>
  <c r="BF215" i="6"/>
  <c r="AV215" i="6"/>
  <c r="X215" i="6"/>
  <c r="AI215" i="6" s="1"/>
  <c r="BI215" i="6"/>
  <c r="BP215" i="6"/>
  <c r="BE215" i="6"/>
  <c r="AU215" i="6"/>
  <c r="W215" i="6"/>
  <c r="AH215" i="6" s="1"/>
  <c r="BO215" i="6"/>
  <c r="BD215" i="6"/>
  <c r="AT215" i="6"/>
  <c r="V215" i="6"/>
  <c r="AG215" i="6" s="1"/>
  <c r="T215" i="6"/>
  <c r="AE215" i="6" s="1"/>
  <c r="BN215" i="6"/>
  <c r="BB215" i="6"/>
  <c r="AS215" i="6"/>
  <c r="U215" i="6"/>
  <c r="AF215" i="6" s="1"/>
  <c r="AR215" i="6"/>
  <c r="BM215" i="6"/>
  <c r="BA215" i="6"/>
  <c r="AB215" i="6"/>
  <c r="AM215" i="6" s="1"/>
  <c r="AX215" i="6"/>
  <c r="AQ215" i="6"/>
  <c r="AA215" i="6"/>
  <c r="AL215" i="6" s="1"/>
  <c r="Z215" i="6"/>
  <c r="AK215" i="6" s="1"/>
  <c r="BS215" i="6"/>
  <c r="BG215" i="6"/>
  <c r="AW215" i="6"/>
  <c r="Y215" i="6"/>
  <c r="AJ215" i="6" s="1"/>
  <c r="AP215" i="6"/>
  <c r="BR225" i="6"/>
  <c r="BI225" i="6"/>
  <c r="BA225" i="6"/>
  <c r="AR225" i="6"/>
  <c r="AA225" i="6"/>
  <c r="AL225" i="6" s="1"/>
  <c r="BP225" i="6"/>
  <c r="BG225" i="6"/>
  <c r="AX225" i="6"/>
  <c r="AP225" i="6"/>
  <c r="Y225" i="6"/>
  <c r="AJ225" i="6" s="1"/>
  <c r="BO225" i="6"/>
  <c r="BF225" i="6"/>
  <c r="AW225" i="6"/>
  <c r="X225" i="6"/>
  <c r="AI225" i="6" s="1"/>
  <c r="BN225" i="6"/>
  <c r="BE225" i="6"/>
  <c r="AV225" i="6"/>
  <c r="W225" i="6"/>
  <c r="AH225" i="6" s="1"/>
  <c r="BS225" i="6"/>
  <c r="BB225" i="6"/>
  <c r="AB225" i="6"/>
  <c r="AM225" i="6" s="1"/>
  <c r="BQ225" i="6"/>
  <c r="Z225" i="6"/>
  <c r="AK225" i="6" s="1"/>
  <c r="BM225" i="6"/>
  <c r="AU225" i="6"/>
  <c r="V225" i="6"/>
  <c r="AG225" i="6" s="1"/>
  <c r="BL225" i="6"/>
  <c r="AT225" i="6"/>
  <c r="U225" i="6"/>
  <c r="AF225" i="6" s="1"/>
  <c r="AS225" i="6"/>
  <c r="T225" i="6"/>
  <c r="AE225" i="6" s="1"/>
  <c r="BH225" i="6"/>
  <c r="AQ225" i="6"/>
  <c r="BC225" i="6"/>
  <c r="BT225" i="6"/>
  <c r="BD225" i="6"/>
  <c r="BS289" i="6"/>
  <c r="BB289" i="6"/>
  <c r="AS289" i="6"/>
  <c r="Z289" i="6"/>
  <c r="AK289" i="6" s="1"/>
  <c r="BR289" i="6"/>
  <c r="BI289" i="6"/>
  <c r="BA289" i="6"/>
  <c r="AR289" i="6"/>
  <c r="Y289" i="6"/>
  <c r="AJ289" i="6" s="1"/>
  <c r="BQ289" i="6"/>
  <c r="BH289" i="6"/>
  <c r="AQ289" i="6"/>
  <c r="X289" i="6"/>
  <c r="AI289" i="6" s="1"/>
  <c r="BP289" i="6"/>
  <c r="BG289" i="6"/>
  <c r="AX289" i="6"/>
  <c r="AP289" i="6"/>
  <c r="W289" i="6"/>
  <c r="AH289" i="6" s="1"/>
  <c r="BN289" i="6"/>
  <c r="BE289" i="6"/>
  <c r="AV289" i="6"/>
  <c r="U289" i="6"/>
  <c r="AF289" i="6" s="1"/>
  <c r="BC289" i="6"/>
  <c r="AA289" i="6"/>
  <c r="AL289" i="6" s="1"/>
  <c r="BT289" i="6"/>
  <c r="V289" i="6"/>
  <c r="AG289" i="6" s="1"/>
  <c r="BO289" i="6"/>
  <c r="AW289" i="6"/>
  <c r="T289" i="6"/>
  <c r="AE289" i="6" s="1"/>
  <c r="BM289" i="6"/>
  <c r="AU289" i="6"/>
  <c r="AB289" i="6"/>
  <c r="AM289" i="6" s="1"/>
  <c r="BL289" i="6"/>
  <c r="BD289" i="6"/>
  <c r="BF289" i="6"/>
  <c r="AT289" i="6"/>
  <c r="BN232" i="6"/>
  <c r="BE232" i="6"/>
  <c r="AV232" i="6"/>
  <c r="X232" i="6"/>
  <c r="AI232" i="6" s="1"/>
  <c r="BM232" i="6"/>
  <c r="BD232" i="6"/>
  <c r="AU232" i="6"/>
  <c r="W232" i="6"/>
  <c r="AH232" i="6" s="1"/>
  <c r="BT232" i="6"/>
  <c r="BL232" i="6"/>
  <c r="BC232" i="6"/>
  <c r="AT232" i="6"/>
  <c r="V232" i="6"/>
  <c r="AG232" i="6" s="1"/>
  <c r="BS232" i="6"/>
  <c r="BB232" i="6"/>
  <c r="AS232" i="6"/>
  <c r="U232" i="6"/>
  <c r="AF232" i="6" s="1"/>
  <c r="BQ232" i="6"/>
  <c r="BH232" i="6"/>
  <c r="AQ232" i="6"/>
  <c r="AA232" i="6"/>
  <c r="AL232" i="6" s="1"/>
  <c r="BA232" i="6"/>
  <c r="AB232" i="6"/>
  <c r="AM232" i="6" s="1"/>
  <c r="BP232" i="6"/>
  <c r="AX232" i="6"/>
  <c r="Y232" i="6"/>
  <c r="AJ232" i="6" s="1"/>
  <c r="AR232" i="6"/>
  <c r="BI232" i="6"/>
  <c r="AP232" i="6"/>
  <c r="BG232" i="6"/>
  <c r="Z232" i="6"/>
  <c r="AK232" i="6" s="1"/>
  <c r="BR232" i="6"/>
  <c r="T232" i="6"/>
  <c r="AE232" i="6" s="1"/>
  <c r="BO232" i="6"/>
  <c r="BF232" i="6"/>
  <c r="AW232" i="6"/>
  <c r="BR296" i="6"/>
  <c r="BI296" i="6"/>
  <c r="BA296" i="6"/>
  <c r="AR296" i="6"/>
  <c r="Y296" i="6"/>
  <c r="AJ296" i="6" s="1"/>
  <c r="BQ296" i="6"/>
  <c r="BH296" i="6"/>
  <c r="AQ296" i="6"/>
  <c r="X296" i="6"/>
  <c r="AI296" i="6" s="1"/>
  <c r="BP296" i="6"/>
  <c r="BG296" i="6"/>
  <c r="AX296" i="6"/>
  <c r="AP296" i="6"/>
  <c r="W296" i="6"/>
  <c r="AH296" i="6" s="1"/>
  <c r="BO296" i="6"/>
  <c r="BF296" i="6"/>
  <c r="AW296" i="6"/>
  <c r="V296" i="6"/>
  <c r="AG296" i="6" s="1"/>
  <c r="BM296" i="6"/>
  <c r="BD296" i="6"/>
  <c r="AU296" i="6"/>
  <c r="AB296" i="6"/>
  <c r="AM296" i="6" s="1"/>
  <c r="T296" i="6"/>
  <c r="AE296" i="6" s="1"/>
  <c r="BE296" i="6"/>
  <c r="AA296" i="6"/>
  <c r="AL296" i="6" s="1"/>
  <c r="BC296" i="6"/>
  <c r="Z296" i="6"/>
  <c r="AK296" i="6" s="1"/>
  <c r="BB296" i="6"/>
  <c r="U296" i="6"/>
  <c r="AF296" i="6" s="1"/>
  <c r="BS296" i="6"/>
  <c r="AV296" i="6"/>
  <c r="BN296" i="6"/>
  <c r="BL296" i="6"/>
  <c r="AS296" i="6"/>
  <c r="AT296" i="6"/>
  <c r="BT296" i="6"/>
  <c r="BN313" i="6"/>
  <c r="BE313" i="6"/>
  <c r="AV313" i="6"/>
  <c r="W313" i="6"/>
  <c r="AH313" i="6" s="1"/>
  <c r="BM313" i="6"/>
  <c r="BD313" i="6"/>
  <c r="AU313" i="6"/>
  <c r="V313" i="6"/>
  <c r="AG313" i="6" s="1"/>
  <c r="BT313" i="6"/>
  <c r="BL313" i="6"/>
  <c r="BC313" i="6"/>
  <c r="AT313" i="6"/>
  <c r="U313" i="6"/>
  <c r="AF313" i="6" s="1"/>
  <c r="BS313" i="6"/>
  <c r="BB313" i="6"/>
  <c r="AS313" i="6"/>
  <c r="AB313" i="6"/>
  <c r="AM313" i="6" s="1"/>
  <c r="T313" i="6"/>
  <c r="AE313" i="6" s="1"/>
  <c r="BQ313" i="6"/>
  <c r="BH313" i="6"/>
  <c r="AQ313" i="6"/>
  <c r="Z313" i="6"/>
  <c r="AK313" i="6" s="1"/>
  <c r="BF313" i="6"/>
  <c r="BA313" i="6"/>
  <c r="AA313" i="6"/>
  <c r="AL313" i="6" s="1"/>
  <c r="BR313" i="6"/>
  <c r="Y313" i="6"/>
  <c r="AJ313" i="6" s="1"/>
  <c r="BP313" i="6"/>
  <c r="AX313" i="6"/>
  <c r="X313" i="6"/>
  <c r="AI313" i="6" s="1"/>
  <c r="AR313" i="6"/>
  <c r="BO313" i="6"/>
  <c r="BI313" i="6"/>
  <c r="BG313" i="6"/>
  <c r="AW313" i="6"/>
  <c r="AP313" i="6"/>
  <c r="BH206" i="11"/>
  <c r="BS206" i="11" s="1"/>
  <c r="V206" i="11"/>
  <c r="AG206" i="11" s="1"/>
  <c r="BR263" i="6"/>
  <c r="BI263" i="6"/>
  <c r="BA263" i="6"/>
  <c r="AR263" i="6"/>
  <c r="Z263" i="6"/>
  <c r="AK263" i="6" s="1"/>
  <c r="BQ263" i="6"/>
  <c r="BH263" i="6"/>
  <c r="AQ263" i="6"/>
  <c r="Y263" i="6"/>
  <c r="AJ263" i="6" s="1"/>
  <c r="BP263" i="6"/>
  <c r="BG263" i="6"/>
  <c r="AX263" i="6"/>
  <c r="AP263" i="6"/>
  <c r="X263" i="6"/>
  <c r="AI263" i="6" s="1"/>
  <c r="BO263" i="6"/>
  <c r="BF263" i="6"/>
  <c r="AW263" i="6"/>
  <c r="W263" i="6"/>
  <c r="AH263" i="6" s="1"/>
  <c r="BM263" i="6"/>
  <c r="BD263" i="6"/>
  <c r="AU263" i="6"/>
  <c r="U263" i="6"/>
  <c r="AF263" i="6" s="1"/>
  <c r="BE263" i="6"/>
  <c r="BC263" i="6"/>
  <c r="AB263" i="6"/>
  <c r="AM263" i="6" s="1"/>
  <c r="BB263" i="6"/>
  <c r="AA263" i="6"/>
  <c r="AL263" i="6" s="1"/>
  <c r="BT263" i="6"/>
  <c r="V263" i="6"/>
  <c r="AG263" i="6" s="1"/>
  <c r="BS263" i="6"/>
  <c r="AV263" i="6"/>
  <c r="T263" i="6"/>
  <c r="AE263" i="6" s="1"/>
  <c r="BN263" i="6"/>
  <c r="AT263" i="6"/>
  <c r="BL263" i="6"/>
  <c r="AS263" i="6"/>
  <c r="BM278" i="6"/>
  <c r="BD278" i="6"/>
  <c r="AU278" i="6"/>
  <c r="V278" i="6"/>
  <c r="AG278" i="6" s="1"/>
  <c r="BT278" i="6"/>
  <c r="BL278" i="6"/>
  <c r="BC278" i="6"/>
  <c r="AT278" i="6"/>
  <c r="U278" i="6"/>
  <c r="AF278" i="6" s="1"/>
  <c r="BO278" i="6"/>
  <c r="BB278" i="6"/>
  <c r="AQ278" i="6"/>
  <c r="Y278" i="6"/>
  <c r="AJ278" i="6" s="1"/>
  <c r="BN278" i="6"/>
  <c r="BA278" i="6"/>
  <c r="AP278" i="6"/>
  <c r="X278" i="6"/>
  <c r="AI278" i="6" s="1"/>
  <c r="W278" i="6"/>
  <c r="AH278" i="6" s="1"/>
  <c r="BI278" i="6"/>
  <c r="AX278" i="6"/>
  <c r="T278" i="6"/>
  <c r="AE278" i="6" s="1"/>
  <c r="BR278" i="6"/>
  <c r="BG278" i="6"/>
  <c r="AV278" i="6"/>
  <c r="AB278" i="6"/>
  <c r="AM278" i="6" s="1"/>
  <c r="BH278" i="6"/>
  <c r="BF278" i="6"/>
  <c r="AA278" i="6"/>
  <c r="AL278" i="6" s="1"/>
  <c r="BE278" i="6"/>
  <c r="Z278" i="6"/>
  <c r="AK278" i="6" s="1"/>
  <c r="BS278" i="6"/>
  <c r="AW278" i="6"/>
  <c r="AS278" i="6"/>
  <c r="AR278" i="6"/>
  <c r="BQ278" i="6"/>
  <c r="BP278" i="6"/>
  <c r="BT294" i="6"/>
  <c r="BL294" i="6"/>
  <c r="BC294" i="6"/>
  <c r="AT294" i="6"/>
  <c r="AB294" i="6"/>
  <c r="AM294" i="6" s="1"/>
  <c r="T294" i="6"/>
  <c r="AE294" i="6" s="1"/>
  <c r="BS294" i="6"/>
  <c r="BB294" i="6"/>
  <c r="AS294" i="6"/>
  <c r="AA294" i="6"/>
  <c r="AL294" i="6" s="1"/>
  <c r="BR294" i="6"/>
  <c r="BI294" i="6"/>
  <c r="BA294" i="6"/>
  <c r="AR294" i="6"/>
  <c r="Z294" i="6"/>
  <c r="AK294" i="6" s="1"/>
  <c r="BQ294" i="6"/>
  <c r="BH294" i="6"/>
  <c r="AQ294" i="6"/>
  <c r="Y294" i="6"/>
  <c r="AJ294" i="6" s="1"/>
  <c r="BO294" i="6"/>
  <c r="BF294" i="6"/>
  <c r="AW294" i="6"/>
  <c r="W294" i="6"/>
  <c r="AH294" i="6" s="1"/>
  <c r="BP294" i="6"/>
  <c r="AX294" i="6"/>
  <c r="U294" i="6"/>
  <c r="AF294" i="6" s="1"/>
  <c r="BN294" i="6"/>
  <c r="AV294" i="6"/>
  <c r="BM294" i="6"/>
  <c r="AU294" i="6"/>
  <c r="AP294" i="6"/>
  <c r="BE294" i="6"/>
  <c r="X294" i="6"/>
  <c r="AI294" i="6" s="1"/>
  <c r="V294" i="6"/>
  <c r="AG294" i="6" s="1"/>
  <c r="BD294" i="6"/>
  <c r="BG294" i="6"/>
  <c r="BP277" i="6"/>
  <c r="BG277" i="6"/>
  <c r="AX277" i="6"/>
  <c r="AP277" i="6"/>
  <c r="W277" i="6"/>
  <c r="AH277" i="6" s="1"/>
  <c r="BO277" i="6"/>
  <c r="BF277" i="6"/>
  <c r="AW277" i="6"/>
  <c r="V277" i="6"/>
  <c r="AG277" i="6" s="1"/>
  <c r="BQ277" i="6"/>
  <c r="BD277" i="6"/>
  <c r="AS277" i="6"/>
  <c r="X277" i="6"/>
  <c r="AI277" i="6" s="1"/>
  <c r="BN277" i="6"/>
  <c r="BC277" i="6"/>
  <c r="AR277" i="6"/>
  <c r="U277" i="6"/>
  <c r="AF277" i="6" s="1"/>
  <c r="BM277" i="6"/>
  <c r="BB277" i="6"/>
  <c r="AQ277" i="6"/>
  <c r="T277" i="6"/>
  <c r="AE277" i="6" s="1"/>
  <c r="BL277" i="6"/>
  <c r="BA277" i="6"/>
  <c r="BT277" i="6"/>
  <c r="BI277" i="6"/>
  <c r="AV277" i="6"/>
  <c r="AA277" i="6"/>
  <c r="AL277" i="6" s="1"/>
  <c r="BH277" i="6"/>
  <c r="Y277" i="6"/>
  <c r="AJ277" i="6" s="1"/>
  <c r="BE277" i="6"/>
  <c r="AU277" i="6"/>
  <c r="BS277" i="6"/>
  <c r="AT277" i="6"/>
  <c r="AB277" i="6"/>
  <c r="AM277" i="6" s="1"/>
  <c r="Z277" i="6"/>
  <c r="AK277" i="6" s="1"/>
  <c r="BR277" i="6"/>
  <c r="BT252" i="6"/>
  <c r="BL252" i="6"/>
  <c r="BC252" i="6"/>
  <c r="AT252" i="6"/>
  <c r="V252" i="6"/>
  <c r="AG252" i="6" s="1"/>
  <c r="BS252" i="6"/>
  <c r="BB252" i="6"/>
  <c r="AS252" i="6"/>
  <c r="U252" i="6"/>
  <c r="AF252" i="6" s="1"/>
  <c r="BR252" i="6"/>
  <c r="BI252" i="6"/>
  <c r="BA252" i="6"/>
  <c r="AR252" i="6"/>
  <c r="AB252" i="6"/>
  <c r="AM252" i="6" s="1"/>
  <c r="T252" i="6"/>
  <c r="AE252" i="6" s="1"/>
  <c r="BQ252" i="6"/>
  <c r="BH252" i="6"/>
  <c r="AQ252" i="6"/>
  <c r="AA252" i="6"/>
  <c r="AL252" i="6" s="1"/>
  <c r="BO252" i="6"/>
  <c r="BF252" i="6"/>
  <c r="AW252" i="6"/>
  <c r="Y252" i="6"/>
  <c r="AJ252" i="6" s="1"/>
  <c r="BP252" i="6"/>
  <c r="AX252" i="6"/>
  <c r="X252" i="6"/>
  <c r="AI252" i="6" s="1"/>
  <c r="BM252" i="6"/>
  <c r="AU252" i="6"/>
  <c r="BG252" i="6"/>
  <c r="BE252" i="6"/>
  <c r="BD252" i="6"/>
  <c r="AP252" i="6"/>
  <c r="Z252" i="6"/>
  <c r="AK252" i="6" s="1"/>
  <c r="W252" i="6"/>
  <c r="AH252" i="6" s="1"/>
  <c r="BN252" i="6"/>
  <c r="AV252" i="6"/>
  <c r="BM267" i="6"/>
  <c r="BD267" i="6"/>
  <c r="AU267" i="6"/>
  <c r="BT267" i="6"/>
  <c r="BL267" i="6"/>
  <c r="BC267" i="6"/>
  <c r="AT267" i="6"/>
  <c r="AB267" i="6"/>
  <c r="AM267" i="6" s="1"/>
  <c r="BS267" i="6"/>
  <c r="BB267" i="6"/>
  <c r="AS267" i="6"/>
  <c r="AA267" i="6"/>
  <c r="AL267" i="6" s="1"/>
  <c r="BR267" i="6"/>
  <c r="BI267" i="6"/>
  <c r="BA267" i="6"/>
  <c r="BP267" i="6"/>
  <c r="BG267" i="6"/>
  <c r="AX267" i="6"/>
  <c r="AP267" i="6"/>
  <c r="BO267" i="6"/>
  <c r="AV267" i="6"/>
  <c r="X267" i="6"/>
  <c r="AI267" i="6" s="1"/>
  <c r="BN267" i="6"/>
  <c r="AR267" i="6"/>
  <c r="W267" i="6"/>
  <c r="AH267" i="6" s="1"/>
  <c r="AQ267" i="6"/>
  <c r="V267" i="6"/>
  <c r="AG267" i="6" s="1"/>
  <c r="BH267" i="6"/>
  <c r="U267" i="6"/>
  <c r="AF267" i="6" s="1"/>
  <c r="BE267" i="6"/>
  <c r="Z267" i="6"/>
  <c r="AK267" i="6" s="1"/>
  <c r="BQ267" i="6"/>
  <c r="Y267" i="6"/>
  <c r="AJ267" i="6" s="1"/>
  <c r="T267" i="6"/>
  <c r="AE267" i="6" s="1"/>
  <c r="BF267" i="6"/>
  <c r="AW267" i="6"/>
  <c r="BS250" i="6"/>
  <c r="BB250" i="6"/>
  <c r="AS250" i="6"/>
  <c r="V250" i="6"/>
  <c r="AG250" i="6" s="1"/>
  <c r="BR250" i="6"/>
  <c r="BI250" i="6"/>
  <c r="BA250" i="6"/>
  <c r="AR250" i="6"/>
  <c r="U250" i="6"/>
  <c r="AF250" i="6" s="1"/>
  <c r="BQ250" i="6"/>
  <c r="BH250" i="6"/>
  <c r="AQ250" i="6"/>
  <c r="AB250" i="6"/>
  <c r="AM250" i="6" s="1"/>
  <c r="T250" i="6"/>
  <c r="AE250" i="6" s="1"/>
  <c r="BP250" i="6"/>
  <c r="BG250" i="6"/>
  <c r="AX250" i="6"/>
  <c r="AP250" i="6"/>
  <c r="AA250" i="6"/>
  <c r="AL250" i="6" s="1"/>
  <c r="BN250" i="6"/>
  <c r="BE250" i="6"/>
  <c r="AV250" i="6"/>
  <c r="Y250" i="6"/>
  <c r="AJ250" i="6" s="1"/>
  <c r="BL250" i="6"/>
  <c r="AT250" i="6"/>
  <c r="BF250" i="6"/>
  <c r="BC250" i="6"/>
  <c r="BT250" i="6"/>
  <c r="Z250" i="6"/>
  <c r="AK250" i="6" s="1"/>
  <c r="BO250" i="6"/>
  <c r="AW250" i="6"/>
  <c r="X250" i="6"/>
  <c r="AI250" i="6" s="1"/>
  <c r="BD250" i="6"/>
  <c r="AU250" i="6"/>
  <c r="W250" i="6"/>
  <c r="AH250" i="6" s="1"/>
  <c r="BM250" i="6"/>
  <c r="BT239" i="6"/>
  <c r="BL239" i="6"/>
  <c r="BC239" i="6"/>
  <c r="AT239" i="6"/>
  <c r="V239" i="6"/>
  <c r="AG239" i="6" s="1"/>
  <c r="BS239" i="6"/>
  <c r="BB239" i="6"/>
  <c r="AS239" i="6"/>
  <c r="U239" i="6"/>
  <c r="AF239" i="6" s="1"/>
  <c r="BR239" i="6"/>
  <c r="BI239" i="6"/>
  <c r="BA239" i="6"/>
  <c r="AR239" i="6"/>
  <c r="AB239" i="6"/>
  <c r="AM239" i="6" s="1"/>
  <c r="T239" i="6"/>
  <c r="AE239" i="6" s="1"/>
  <c r="BQ239" i="6"/>
  <c r="BH239" i="6"/>
  <c r="AQ239" i="6"/>
  <c r="AA239" i="6"/>
  <c r="AL239" i="6" s="1"/>
  <c r="BO239" i="6"/>
  <c r="BF239" i="6"/>
  <c r="AW239" i="6"/>
  <c r="Y239" i="6"/>
  <c r="AJ239" i="6" s="1"/>
  <c r="AP239" i="6"/>
  <c r="BE239" i="6"/>
  <c r="BP239" i="6"/>
  <c r="AX239" i="6"/>
  <c r="Z239" i="6"/>
  <c r="AK239" i="6" s="1"/>
  <c r="BN239" i="6"/>
  <c r="AV239" i="6"/>
  <c r="X239" i="6"/>
  <c r="AI239" i="6" s="1"/>
  <c r="BM239" i="6"/>
  <c r="W239" i="6"/>
  <c r="AH239" i="6" s="1"/>
  <c r="BG239" i="6"/>
  <c r="BD239" i="6"/>
  <c r="AU239" i="6"/>
  <c r="BS233" i="6"/>
  <c r="BB233" i="6"/>
  <c r="AS233" i="6"/>
  <c r="AB233" i="6"/>
  <c r="AM233" i="6" s="1"/>
  <c r="T233" i="6"/>
  <c r="AE233" i="6" s="1"/>
  <c r="BR233" i="6"/>
  <c r="BI233" i="6"/>
  <c r="BA233" i="6"/>
  <c r="AR233" i="6"/>
  <c r="AA233" i="6"/>
  <c r="AL233" i="6" s="1"/>
  <c r="BQ233" i="6"/>
  <c r="BH233" i="6"/>
  <c r="AQ233" i="6"/>
  <c r="Z233" i="6"/>
  <c r="AK233" i="6" s="1"/>
  <c r="BP233" i="6"/>
  <c r="BG233" i="6"/>
  <c r="AX233" i="6"/>
  <c r="AP233" i="6"/>
  <c r="Y233" i="6"/>
  <c r="AJ233" i="6" s="1"/>
  <c r="BN233" i="6"/>
  <c r="BE233" i="6"/>
  <c r="AV233" i="6"/>
  <c r="W233" i="6"/>
  <c r="AH233" i="6" s="1"/>
  <c r="BM233" i="6"/>
  <c r="AU233" i="6"/>
  <c r="BD233" i="6"/>
  <c r="BC233" i="6"/>
  <c r="X233" i="6"/>
  <c r="AI233" i="6" s="1"/>
  <c r="BT233" i="6"/>
  <c r="V233" i="6"/>
  <c r="AG233" i="6" s="1"/>
  <c r="BF233" i="6"/>
  <c r="AW233" i="6"/>
  <c r="AT233" i="6"/>
  <c r="U233" i="6"/>
  <c r="AF233" i="6" s="1"/>
  <c r="BO233" i="6"/>
  <c r="BL233" i="6"/>
  <c r="BP301" i="6"/>
  <c r="BG301" i="6"/>
  <c r="AX301" i="6"/>
  <c r="AP301" i="6"/>
  <c r="X301" i="6"/>
  <c r="AI301" i="6" s="1"/>
  <c r="BO301" i="6"/>
  <c r="BF301" i="6"/>
  <c r="AW301" i="6"/>
  <c r="W301" i="6"/>
  <c r="AH301" i="6" s="1"/>
  <c r="BN301" i="6"/>
  <c r="BE301" i="6"/>
  <c r="AV301" i="6"/>
  <c r="V301" i="6"/>
  <c r="AG301" i="6" s="1"/>
  <c r="BM301" i="6"/>
  <c r="BD301" i="6"/>
  <c r="AU301" i="6"/>
  <c r="U301" i="6"/>
  <c r="AF301" i="6" s="1"/>
  <c r="BS301" i="6"/>
  <c r="BB301" i="6"/>
  <c r="AS301" i="6"/>
  <c r="AA301" i="6"/>
  <c r="AL301" i="6" s="1"/>
  <c r="BT301" i="6"/>
  <c r="BA301" i="6"/>
  <c r="Y301" i="6"/>
  <c r="AJ301" i="6" s="1"/>
  <c r="BR301" i="6"/>
  <c r="T301" i="6"/>
  <c r="AE301" i="6" s="1"/>
  <c r="BQ301" i="6"/>
  <c r="AT301" i="6"/>
  <c r="BL301" i="6"/>
  <c r="AR301" i="6"/>
  <c r="BI301" i="6"/>
  <c r="AQ301" i="6"/>
  <c r="AB301" i="6"/>
  <c r="AM301" i="6" s="1"/>
  <c r="BH301" i="6"/>
  <c r="Z301" i="6"/>
  <c r="AK301" i="6" s="1"/>
  <c r="BC301" i="6"/>
  <c r="BP240" i="6"/>
  <c r="BG240" i="6"/>
  <c r="AX240" i="6"/>
  <c r="AP240" i="6"/>
  <c r="Z240" i="6"/>
  <c r="AK240" i="6" s="1"/>
  <c r="BO240" i="6"/>
  <c r="BF240" i="6"/>
  <c r="AW240" i="6"/>
  <c r="Y240" i="6"/>
  <c r="AJ240" i="6" s="1"/>
  <c r="BN240" i="6"/>
  <c r="BE240" i="6"/>
  <c r="AV240" i="6"/>
  <c r="X240" i="6"/>
  <c r="AI240" i="6" s="1"/>
  <c r="BM240" i="6"/>
  <c r="BD240" i="6"/>
  <c r="AU240" i="6"/>
  <c r="W240" i="6"/>
  <c r="AH240" i="6" s="1"/>
  <c r="BS240" i="6"/>
  <c r="BB240" i="6"/>
  <c r="AS240" i="6"/>
  <c r="U240" i="6"/>
  <c r="AF240" i="6" s="1"/>
  <c r="BC240" i="6"/>
  <c r="AB240" i="6"/>
  <c r="AM240" i="6" s="1"/>
  <c r="BR240" i="6"/>
  <c r="V240" i="6"/>
  <c r="AG240" i="6" s="1"/>
  <c r="BL240" i="6"/>
  <c r="AR240" i="6"/>
  <c r="AQ240" i="6"/>
  <c r="BI240" i="6"/>
  <c r="BQ240" i="6"/>
  <c r="T240" i="6"/>
  <c r="AE240" i="6" s="1"/>
  <c r="BH240" i="6"/>
  <c r="BA240" i="6"/>
  <c r="AT240" i="6"/>
  <c r="AA240" i="6"/>
  <c r="AL240" i="6" s="1"/>
  <c r="BT240" i="6"/>
  <c r="BN309" i="6"/>
  <c r="BE309" i="6"/>
  <c r="AV309" i="6"/>
  <c r="Z309" i="6"/>
  <c r="AK309" i="6" s="1"/>
  <c r="BM309" i="6"/>
  <c r="BD309" i="6"/>
  <c r="AU309" i="6"/>
  <c r="Y309" i="6"/>
  <c r="AJ309" i="6" s="1"/>
  <c r="BT309" i="6"/>
  <c r="BL309" i="6"/>
  <c r="BC309" i="6"/>
  <c r="AT309" i="6"/>
  <c r="X309" i="6"/>
  <c r="AI309" i="6" s="1"/>
  <c r="BS309" i="6"/>
  <c r="BB309" i="6"/>
  <c r="AS309" i="6"/>
  <c r="W309" i="6"/>
  <c r="AH309" i="6" s="1"/>
  <c r="BQ309" i="6"/>
  <c r="BH309" i="6"/>
  <c r="AQ309" i="6"/>
  <c r="U309" i="6"/>
  <c r="AF309" i="6" s="1"/>
  <c r="AR309" i="6"/>
  <c r="T309" i="6"/>
  <c r="AE309" i="6" s="1"/>
  <c r="BI309" i="6"/>
  <c r="AP309" i="6"/>
  <c r="BG309" i="6"/>
  <c r="BF309" i="6"/>
  <c r="BR309" i="6"/>
  <c r="AB309" i="6"/>
  <c r="AM309" i="6" s="1"/>
  <c r="BP309" i="6"/>
  <c r="BO309" i="6"/>
  <c r="AA309" i="6"/>
  <c r="AL309" i="6" s="1"/>
  <c r="V309" i="6"/>
  <c r="AG309" i="6" s="1"/>
  <c r="BA309" i="6"/>
  <c r="AX309" i="6"/>
  <c r="AW309" i="6"/>
  <c r="BP304" i="6"/>
  <c r="BG304" i="6"/>
  <c r="AX304" i="6"/>
  <c r="AP304" i="6"/>
  <c r="Y304" i="6"/>
  <c r="AJ304" i="6" s="1"/>
  <c r="BO304" i="6"/>
  <c r="BF304" i="6"/>
  <c r="AW304" i="6"/>
  <c r="X304" i="6"/>
  <c r="AI304" i="6" s="1"/>
  <c r="BN304" i="6"/>
  <c r="BE304" i="6"/>
  <c r="AV304" i="6"/>
  <c r="W304" i="6"/>
  <c r="AH304" i="6" s="1"/>
  <c r="BM304" i="6"/>
  <c r="BD304" i="6"/>
  <c r="AU304" i="6"/>
  <c r="V304" i="6"/>
  <c r="AG304" i="6" s="1"/>
  <c r="BS304" i="6"/>
  <c r="BB304" i="6"/>
  <c r="AS304" i="6"/>
  <c r="AB304" i="6"/>
  <c r="AM304" i="6" s="1"/>
  <c r="T304" i="6"/>
  <c r="AE304" i="6" s="1"/>
  <c r="BC304" i="6"/>
  <c r="Z304" i="6"/>
  <c r="AK304" i="6" s="1"/>
  <c r="BT304" i="6"/>
  <c r="BA304" i="6"/>
  <c r="U304" i="6"/>
  <c r="AF304" i="6" s="1"/>
  <c r="BR304" i="6"/>
  <c r="BQ304" i="6"/>
  <c r="AT304" i="6"/>
  <c r="AQ304" i="6"/>
  <c r="BI304" i="6"/>
  <c r="BH304" i="6"/>
  <c r="AR304" i="6"/>
  <c r="AA304" i="6"/>
  <c r="AL304" i="6" s="1"/>
  <c r="BL304" i="6"/>
  <c r="BT279" i="6"/>
  <c r="BL279" i="6"/>
  <c r="BC279" i="6"/>
  <c r="AT279" i="6"/>
  <c r="AA279" i="6"/>
  <c r="AL279" i="6" s="1"/>
  <c r="BS279" i="6"/>
  <c r="BB279" i="6"/>
  <c r="AS279" i="6"/>
  <c r="Z279" i="6"/>
  <c r="AK279" i="6" s="1"/>
  <c r="BQ279" i="6"/>
  <c r="BH279" i="6"/>
  <c r="AQ279" i="6"/>
  <c r="X279" i="6"/>
  <c r="AI279" i="6" s="1"/>
  <c r="BO279" i="6"/>
  <c r="BF279" i="6"/>
  <c r="AW279" i="6"/>
  <c r="BI279" i="6"/>
  <c r="AU279" i="6"/>
  <c r="V279" i="6"/>
  <c r="AG279" i="6" s="1"/>
  <c r="BG279" i="6"/>
  <c r="AR279" i="6"/>
  <c r="U279" i="6"/>
  <c r="AF279" i="6" s="1"/>
  <c r="BE279" i="6"/>
  <c r="AP279" i="6"/>
  <c r="T279" i="6"/>
  <c r="AE279" i="6" s="1"/>
  <c r="BR279" i="6"/>
  <c r="BD279" i="6"/>
  <c r="BN279" i="6"/>
  <c r="AB279" i="6"/>
  <c r="AM279" i="6" s="1"/>
  <c r="AV279" i="6"/>
  <c r="BP279" i="6"/>
  <c r="Y279" i="6"/>
  <c r="AJ279" i="6" s="1"/>
  <c r="BM279" i="6"/>
  <c r="W279" i="6"/>
  <c r="AH279" i="6" s="1"/>
  <c r="BA279" i="6"/>
  <c r="AX279" i="6"/>
  <c r="BR286" i="6"/>
  <c r="BI286" i="6"/>
  <c r="BA286" i="6"/>
  <c r="AR286" i="6"/>
  <c r="AA286" i="6"/>
  <c r="AL286" i="6" s="1"/>
  <c r="BQ286" i="6"/>
  <c r="BH286" i="6"/>
  <c r="AQ286" i="6"/>
  <c r="Z286" i="6"/>
  <c r="AK286" i="6" s="1"/>
  <c r="BP286" i="6"/>
  <c r="BG286" i="6"/>
  <c r="AX286" i="6"/>
  <c r="AP286" i="6"/>
  <c r="Y286" i="6"/>
  <c r="AJ286" i="6" s="1"/>
  <c r="BO286" i="6"/>
  <c r="BF286" i="6"/>
  <c r="AW286" i="6"/>
  <c r="X286" i="6"/>
  <c r="AI286" i="6" s="1"/>
  <c r="BM286" i="6"/>
  <c r="BD286" i="6"/>
  <c r="AU286" i="6"/>
  <c r="V286" i="6"/>
  <c r="AG286" i="6" s="1"/>
  <c r="BS286" i="6"/>
  <c r="AV286" i="6"/>
  <c r="T286" i="6"/>
  <c r="AE286" i="6" s="1"/>
  <c r="BN286" i="6"/>
  <c r="AT286" i="6"/>
  <c r="BL286" i="6"/>
  <c r="AS286" i="6"/>
  <c r="BC286" i="6"/>
  <c r="AB286" i="6"/>
  <c r="AM286" i="6" s="1"/>
  <c r="BE286" i="6"/>
  <c r="BB286" i="6"/>
  <c r="W286" i="6"/>
  <c r="AH286" i="6" s="1"/>
  <c r="U286" i="6"/>
  <c r="AF286" i="6" s="1"/>
  <c r="BT286" i="6"/>
  <c r="BS221" i="6"/>
  <c r="BB221" i="6"/>
  <c r="AS221" i="6"/>
  <c r="AB221" i="6"/>
  <c r="AM221" i="6" s="1"/>
  <c r="T221" i="6"/>
  <c r="AE221" i="6" s="1"/>
  <c r="BR221" i="6"/>
  <c r="BI221" i="6"/>
  <c r="BA221" i="6"/>
  <c r="AR221" i="6"/>
  <c r="AA221" i="6"/>
  <c r="AL221" i="6" s="1"/>
  <c r="BQ221" i="6"/>
  <c r="BH221" i="6"/>
  <c r="AQ221" i="6"/>
  <c r="Z221" i="6"/>
  <c r="AK221" i="6" s="1"/>
  <c r="BP221" i="6"/>
  <c r="BG221" i="6"/>
  <c r="AX221" i="6"/>
  <c r="AP221" i="6"/>
  <c r="Y221" i="6"/>
  <c r="AJ221" i="6" s="1"/>
  <c r="BO221" i="6"/>
  <c r="BF221" i="6"/>
  <c r="AW221" i="6"/>
  <c r="X221" i="6"/>
  <c r="AI221" i="6" s="1"/>
  <c r="BN221" i="6"/>
  <c r="BE221" i="6"/>
  <c r="AV221" i="6"/>
  <c r="W221" i="6"/>
  <c r="AH221" i="6" s="1"/>
  <c r="BL221" i="6"/>
  <c r="V221" i="6"/>
  <c r="AG221" i="6" s="1"/>
  <c r="BD221" i="6"/>
  <c r="U221" i="6"/>
  <c r="AF221" i="6" s="1"/>
  <c r="BC221" i="6"/>
  <c r="AU221" i="6"/>
  <c r="BT221" i="6"/>
  <c r="AT221" i="6"/>
  <c r="BM221" i="6"/>
  <c r="BM285" i="6"/>
  <c r="BD285" i="6"/>
  <c r="AU285" i="6"/>
  <c r="AB285" i="6"/>
  <c r="AM285" i="6" s="1"/>
  <c r="T285" i="6"/>
  <c r="AE285" i="6" s="1"/>
  <c r="BT285" i="6"/>
  <c r="BL285" i="6"/>
  <c r="BC285" i="6"/>
  <c r="AT285" i="6"/>
  <c r="AA285" i="6"/>
  <c r="AL285" i="6" s="1"/>
  <c r="BS285" i="6"/>
  <c r="BB285" i="6"/>
  <c r="AS285" i="6"/>
  <c r="Z285" i="6"/>
  <c r="AK285" i="6" s="1"/>
  <c r="BR285" i="6"/>
  <c r="BI285" i="6"/>
  <c r="BA285" i="6"/>
  <c r="AR285" i="6"/>
  <c r="Y285" i="6"/>
  <c r="AJ285" i="6" s="1"/>
  <c r="BP285" i="6"/>
  <c r="BG285" i="6"/>
  <c r="AX285" i="6"/>
  <c r="AP285" i="6"/>
  <c r="W285" i="6"/>
  <c r="AH285" i="6" s="1"/>
  <c r="BE285" i="6"/>
  <c r="V285" i="6"/>
  <c r="AG285" i="6" s="1"/>
  <c r="U285" i="6"/>
  <c r="AF285" i="6" s="1"/>
  <c r="BQ285" i="6"/>
  <c r="AW285" i="6"/>
  <c r="BO285" i="6"/>
  <c r="AV285" i="6"/>
  <c r="BN285" i="6"/>
  <c r="BH285" i="6"/>
  <c r="BF285" i="6"/>
  <c r="AQ285" i="6"/>
  <c r="X285" i="6"/>
  <c r="AI285" i="6" s="1"/>
  <c r="BT260" i="6"/>
  <c r="BL260" i="6"/>
  <c r="BC260" i="6"/>
  <c r="AT260" i="6"/>
  <c r="V260" i="6"/>
  <c r="AG260" i="6" s="1"/>
  <c r="BS260" i="6"/>
  <c r="BB260" i="6"/>
  <c r="AS260" i="6"/>
  <c r="U260" i="6"/>
  <c r="AF260" i="6" s="1"/>
  <c r="BR260" i="6"/>
  <c r="BI260" i="6"/>
  <c r="BA260" i="6"/>
  <c r="AR260" i="6"/>
  <c r="AB260" i="6"/>
  <c r="AM260" i="6" s="1"/>
  <c r="T260" i="6"/>
  <c r="AE260" i="6" s="1"/>
  <c r="BQ260" i="6"/>
  <c r="BH260" i="6"/>
  <c r="AQ260" i="6"/>
  <c r="AA260" i="6"/>
  <c r="AL260" i="6" s="1"/>
  <c r="BO260" i="6"/>
  <c r="BF260" i="6"/>
  <c r="AW260" i="6"/>
  <c r="Y260" i="6"/>
  <c r="AJ260" i="6" s="1"/>
  <c r="BG260" i="6"/>
  <c r="BE260" i="6"/>
  <c r="BD260" i="6"/>
  <c r="Z260" i="6"/>
  <c r="AK260" i="6" s="1"/>
  <c r="BP260" i="6"/>
  <c r="AX260" i="6"/>
  <c r="X260" i="6"/>
  <c r="AI260" i="6" s="1"/>
  <c r="BM260" i="6"/>
  <c r="AU260" i="6"/>
  <c r="AV260" i="6"/>
  <c r="AP260" i="6"/>
  <c r="W260" i="6"/>
  <c r="AH260" i="6" s="1"/>
  <c r="BN260" i="6"/>
  <c r="BS275" i="6"/>
  <c r="BB275" i="6"/>
  <c r="AS275" i="6"/>
  <c r="Z275" i="6"/>
  <c r="AK275" i="6" s="1"/>
  <c r="BR275" i="6"/>
  <c r="BI275" i="6"/>
  <c r="BA275" i="6"/>
  <c r="AR275" i="6"/>
  <c r="Y275" i="6"/>
  <c r="AJ275" i="6" s="1"/>
  <c r="BQ275" i="6"/>
  <c r="BH275" i="6"/>
  <c r="AQ275" i="6"/>
  <c r="X275" i="6"/>
  <c r="AI275" i="6" s="1"/>
  <c r="BP275" i="6"/>
  <c r="BG275" i="6"/>
  <c r="AX275" i="6"/>
  <c r="AP275" i="6"/>
  <c r="W275" i="6"/>
  <c r="AH275" i="6" s="1"/>
  <c r="BN275" i="6"/>
  <c r="BE275" i="6"/>
  <c r="AV275" i="6"/>
  <c r="U275" i="6"/>
  <c r="AF275" i="6" s="1"/>
  <c r="BD275" i="6"/>
  <c r="AB275" i="6"/>
  <c r="AM275" i="6" s="1"/>
  <c r="BC275" i="6"/>
  <c r="AA275" i="6"/>
  <c r="AL275" i="6" s="1"/>
  <c r="BT275" i="6"/>
  <c r="V275" i="6"/>
  <c r="AG275" i="6" s="1"/>
  <c r="BO275" i="6"/>
  <c r="AW275" i="6"/>
  <c r="T275" i="6"/>
  <c r="AE275" i="6" s="1"/>
  <c r="BL275" i="6"/>
  <c r="AT275" i="6"/>
  <c r="BF275" i="6"/>
  <c r="AU275" i="6"/>
  <c r="BM275" i="6"/>
  <c r="BS258" i="6"/>
  <c r="BB258" i="6"/>
  <c r="AS258" i="6"/>
  <c r="W258" i="6"/>
  <c r="AH258" i="6" s="1"/>
  <c r="BR258" i="6"/>
  <c r="BI258" i="6"/>
  <c r="BA258" i="6"/>
  <c r="AR258" i="6"/>
  <c r="V258" i="6"/>
  <c r="AG258" i="6" s="1"/>
  <c r="BQ258" i="6"/>
  <c r="BH258" i="6"/>
  <c r="AQ258" i="6"/>
  <c r="U258" i="6"/>
  <c r="AF258" i="6" s="1"/>
  <c r="BP258" i="6"/>
  <c r="BG258" i="6"/>
  <c r="AX258" i="6"/>
  <c r="AP258" i="6"/>
  <c r="AB258" i="6"/>
  <c r="AM258" i="6" s="1"/>
  <c r="T258" i="6"/>
  <c r="AE258" i="6" s="1"/>
  <c r="BN258" i="6"/>
  <c r="BE258" i="6"/>
  <c r="AV258" i="6"/>
  <c r="Z258" i="6"/>
  <c r="AK258" i="6" s="1"/>
  <c r="BT258" i="6"/>
  <c r="AA258" i="6"/>
  <c r="AL258" i="6" s="1"/>
  <c r="BO258" i="6"/>
  <c r="AW258" i="6"/>
  <c r="Y258" i="6"/>
  <c r="AJ258" i="6" s="1"/>
  <c r="BM258" i="6"/>
  <c r="AU258" i="6"/>
  <c r="X258" i="6"/>
  <c r="AI258" i="6" s="1"/>
  <c r="BL258" i="6"/>
  <c r="AT258" i="6"/>
  <c r="BF258" i="6"/>
  <c r="BD258" i="6"/>
  <c r="BC258" i="6"/>
  <c r="BN228" i="6"/>
  <c r="BE228" i="6"/>
  <c r="AV228" i="6"/>
  <c r="X228" i="6"/>
  <c r="AI228" i="6" s="1"/>
  <c r="BT228" i="6"/>
  <c r="BL228" i="6"/>
  <c r="BC228" i="6"/>
  <c r="AT228" i="6"/>
  <c r="V228" i="6"/>
  <c r="AG228" i="6" s="1"/>
  <c r="BS228" i="6"/>
  <c r="BB228" i="6"/>
  <c r="AS228" i="6"/>
  <c r="U228" i="6"/>
  <c r="AF228" i="6" s="1"/>
  <c r="BR228" i="6"/>
  <c r="BI228" i="6"/>
  <c r="BA228" i="6"/>
  <c r="AR228" i="6"/>
  <c r="AB228" i="6"/>
  <c r="AM228" i="6" s="1"/>
  <c r="T228" i="6"/>
  <c r="AE228" i="6" s="1"/>
  <c r="BG228" i="6"/>
  <c r="AP228" i="6"/>
  <c r="BF228" i="6"/>
  <c r="BQ228" i="6"/>
  <c r="BD228" i="6"/>
  <c r="BP228" i="6"/>
  <c r="BO228" i="6"/>
  <c r="AX228" i="6"/>
  <c r="AA228" i="6"/>
  <c r="AL228" i="6" s="1"/>
  <c r="BM228" i="6"/>
  <c r="AW228" i="6"/>
  <c r="Z228" i="6"/>
  <c r="AK228" i="6" s="1"/>
  <c r="AQ228" i="6"/>
  <c r="Y228" i="6"/>
  <c r="AJ228" i="6" s="1"/>
  <c r="W228" i="6"/>
  <c r="AH228" i="6" s="1"/>
  <c r="BH228" i="6"/>
  <c r="AU228" i="6"/>
  <c r="BM241" i="6"/>
  <c r="BD241" i="6"/>
  <c r="AU241" i="6"/>
  <c r="V241" i="6"/>
  <c r="AG241" i="6" s="1"/>
  <c r="BT241" i="6"/>
  <c r="BL241" i="6"/>
  <c r="BC241" i="6"/>
  <c r="AT241" i="6"/>
  <c r="U241" i="6"/>
  <c r="AF241" i="6" s="1"/>
  <c r="BS241" i="6"/>
  <c r="BB241" i="6"/>
  <c r="AS241" i="6"/>
  <c r="AB241" i="6"/>
  <c r="AM241" i="6" s="1"/>
  <c r="T241" i="6"/>
  <c r="AE241" i="6" s="1"/>
  <c r="BR241" i="6"/>
  <c r="BI241" i="6"/>
  <c r="BA241" i="6"/>
  <c r="AR241" i="6"/>
  <c r="AA241" i="6"/>
  <c r="AL241" i="6" s="1"/>
  <c r="BP241" i="6"/>
  <c r="BG241" i="6"/>
  <c r="AX241" i="6"/>
  <c r="AP241" i="6"/>
  <c r="Y241" i="6"/>
  <c r="AJ241" i="6" s="1"/>
  <c r="BO241" i="6"/>
  <c r="AV241" i="6"/>
  <c r="BF241" i="6"/>
  <c r="BE241" i="6"/>
  <c r="Z241" i="6"/>
  <c r="AK241" i="6" s="1"/>
  <c r="X241" i="6"/>
  <c r="AI241" i="6" s="1"/>
  <c r="AW241" i="6"/>
  <c r="AQ241" i="6"/>
  <c r="BQ241" i="6"/>
  <c r="BN241" i="6"/>
  <c r="W241" i="6"/>
  <c r="AH241" i="6" s="1"/>
  <c r="BH241" i="6"/>
  <c r="BS271" i="6"/>
  <c r="BB271" i="6"/>
  <c r="AS271" i="6"/>
  <c r="AA271" i="6"/>
  <c r="AL271" i="6" s="1"/>
  <c r="BR271" i="6"/>
  <c r="BI271" i="6"/>
  <c r="BA271" i="6"/>
  <c r="AR271" i="6"/>
  <c r="Z271" i="6"/>
  <c r="AK271" i="6" s="1"/>
  <c r="BQ271" i="6"/>
  <c r="BH271" i="6"/>
  <c r="AQ271" i="6"/>
  <c r="Y271" i="6"/>
  <c r="AJ271" i="6" s="1"/>
  <c r="BP271" i="6"/>
  <c r="BG271" i="6"/>
  <c r="AX271" i="6"/>
  <c r="AP271" i="6"/>
  <c r="X271" i="6"/>
  <c r="AI271" i="6" s="1"/>
  <c r="BN271" i="6"/>
  <c r="BE271" i="6"/>
  <c r="AV271" i="6"/>
  <c r="V271" i="6"/>
  <c r="AG271" i="6" s="1"/>
  <c r="BF271" i="6"/>
  <c r="BD271" i="6"/>
  <c r="AB271" i="6"/>
  <c r="AM271" i="6" s="1"/>
  <c r="BC271" i="6"/>
  <c r="W271" i="6"/>
  <c r="AH271" i="6" s="1"/>
  <c r="BO271" i="6"/>
  <c r="AW271" i="6"/>
  <c r="T271" i="6"/>
  <c r="AE271" i="6" s="1"/>
  <c r="AT271" i="6"/>
  <c r="BT271" i="6"/>
  <c r="U271" i="6"/>
  <c r="AF271" i="6" s="1"/>
  <c r="BM271" i="6"/>
  <c r="BL271" i="6"/>
  <c r="AU271" i="6"/>
  <c r="BS248" i="6"/>
  <c r="BB248" i="6"/>
  <c r="AS248" i="6"/>
  <c r="U248" i="6"/>
  <c r="AF248" i="6" s="1"/>
  <c r="BR248" i="6"/>
  <c r="BI248" i="6"/>
  <c r="BA248" i="6"/>
  <c r="AR248" i="6"/>
  <c r="AB248" i="6"/>
  <c r="AM248" i="6" s="1"/>
  <c r="T248" i="6"/>
  <c r="AE248" i="6" s="1"/>
  <c r="BQ248" i="6"/>
  <c r="BH248" i="6"/>
  <c r="AQ248" i="6"/>
  <c r="AA248" i="6"/>
  <c r="AL248" i="6" s="1"/>
  <c r="BP248" i="6"/>
  <c r="BG248" i="6"/>
  <c r="AX248" i="6"/>
  <c r="AP248" i="6"/>
  <c r="Z248" i="6"/>
  <c r="AK248" i="6" s="1"/>
  <c r="BN248" i="6"/>
  <c r="BE248" i="6"/>
  <c r="AV248" i="6"/>
  <c r="X248" i="6"/>
  <c r="AI248" i="6" s="1"/>
  <c r="BF248" i="6"/>
  <c r="BC248" i="6"/>
  <c r="BO248" i="6"/>
  <c r="AW248" i="6"/>
  <c r="W248" i="6"/>
  <c r="AH248" i="6" s="1"/>
  <c r="BM248" i="6"/>
  <c r="AU248" i="6"/>
  <c r="V248" i="6"/>
  <c r="AG248" i="6" s="1"/>
  <c r="BL248" i="6"/>
  <c r="AT248" i="6"/>
  <c r="Y248" i="6"/>
  <c r="AJ248" i="6" s="1"/>
  <c r="BT248" i="6"/>
  <c r="BD248" i="6"/>
  <c r="BM302" i="6"/>
  <c r="BD302" i="6"/>
  <c r="AU302" i="6"/>
  <c r="V302" i="6"/>
  <c r="AG302" i="6" s="1"/>
  <c r="BT302" i="6"/>
  <c r="BL302" i="6"/>
  <c r="BC302" i="6"/>
  <c r="AT302" i="6"/>
  <c r="U302" i="6"/>
  <c r="AF302" i="6" s="1"/>
  <c r="BS302" i="6"/>
  <c r="BB302" i="6"/>
  <c r="AS302" i="6"/>
  <c r="AB302" i="6"/>
  <c r="AM302" i="6" s="1"/>
  <c r="T302" i="6"/>
  <c r="AE302" i="6" s="1"/>
  <c r="BR302" i="6"/>
  <c r="BI302" i="6"/>
  <c r="BA302" i="6"/>
  <c r="AR302" i="6"/>
  <c r="AA302" i="6"/>
  <c r="AL302" i="6" s="1"/>
  <c r="BP302" i="6"/>
  <c r="BG302" i="6"/>
  <c r="AX302" i="6"/>
  <c r="AP302" i="6"/>
  <c r="Y302" i="6"/>
  <c r="AJ302" i="6" s="1"/>
  <c r="BN302" i="6"/>
  <c r="AQ302" i="6"/>
  <c r="BH302" i="6"/>
  <c r="BF302" i="6"/>
  <c r="X302" i="6"/>
  <c r="AI302" i="6" s="1"/>
  <c r="BQ302" i="6"/>
  <c r="BO302" i="6"/>
  <c r="Z302" i="6"/>
  <c r="AK302" i="6" s="1"/>
  <c r="W302" i="6"/>
  <c r="AH302" i="6" s="1"/>
  <c r="BE302" i="6"/>
  <c r="AW302" i="6"/>
  <c r="AV302" i="6"/>
  <c r="BQ312" i="6"/>
  <c r="BH312" i="6"/>
  <c r="AQ312" i="6"/>
  <c r="AA312" i="6"/>
  <c r="AL312" i="6" s="1"/>
  <c r="BP312" i="6"/>
  <c r="BG312" i="6"/>
  <c r="AX312" i="6"/>
  <c r="AP312" i="6"/>
  <c r="Z312" i="6"/>
  <c r="AK312" i="6" s="1"/>
  <c r="BO312" i="6"/>
  <c r="BF312" i="6"/>
  <c r="AW312" i="6"/>
  <c r="Y312" i="6"/>
  <c r="AJ312" i="6" s="1"/>
  <c r="BN312" i="6"/>
  <c r="BE312" i="6"/>
  <c r="AV312" i="6"/>
  <c r="X312" i="6"/>
  <c r="AI312" i="6" s="1"/>
  <c r="BT312" i="6"/>
  <c r="BL312" i="6"/>
  <c r="BC312" i="6"/>
  <c r="AT312" i="6"/>
  <c r="V312" i="6"/>
  <c r="AG312" i="6" s="1"/>
  <c r="AR312" i="6"/>
  <c r="BI312" i="6"/>
  <c r="BD312" i="6"/>
  <c r="BB312" i="6"/>
  <c r="AB312" i="6"/>
  <c r="AM312" i="6" s="1"/>
  <c r="BS312" i="6"/>
  <c r="U312" i="6"/>
  <c r="AF312" i="6" s="1"/>
  <c r="AU312" i="6"/>
  <c r="AS312" i="6"/>
  <c r="BR312" i="6"/>
  <c r="W312" i="6"/>
  <c r="AH312" i="6" s="1"/>
  <c r="BA312" i="6"/>
  <c r="T312" i="6"/>
  <c r="AE312" i="6" s="1"/>
  <c r="BM312" i="6"/>
  <c r="BS287" i="6"/>
  <c r="BQ287" i="6"/>
  <c r="BH287" i="6"/>
  <c r="AQ287" i="6"/>
  <c r="X287" i="6"/>
  <c r="AI287" i="6" s="1"/>
  <c r="BP287" i="6"/>
  <c r="BG287" i="6"/>
  <c r="AX287" i="6"/>
  <c r="AP287" i="6"/>
  <c r="W287" i="6"/>
  <c r="AH287" i="6" s="1"/>
  <c r="BO287" i="6"/>
  <c r="BF287" i="6"/>
  <c r="AW287" i="6"/>
  <c r="V287" i="6"/>
  <c r="AG287" i="6" s="1"/>
  <c r="BN287" i="6"/>
  <c r="BE287" i="6"/>
  <c r="AV287" i="6"/>
  <c r="U287" i="6"/>
  <c r="AF287" i="6" s="1"/>
  <c r="BL287" i="6"/>
  <c r="BC287" i="6"/>
  <c r="AT287" i="6"/>
  <c r="AA287" i="6"/>
  <c r="AL287" i="6" s="1"/>
  <c r="AR287" i="6"/>
  <c r="BI287" i="6"/>
  <c r="BD287" i="6"/>
  <c r="AB287" i="6"/>
  <c r="AM287" i="6" s="1"/>
  <c r="BB287" i="6"/>
  <c r="Z287" i="6"/>
  <c r="AK287" i="6" s="1"/>
  <c r="BT287" i="6"/>
  <c r="T287" i="6"/>
  <c r="AE287" i="6" s="1"/>
  <c r="BA287" i="6"/>
  <c r="AU287" i="6"/>
  <c r="AS287" i="6"/>
  <c r="BR287" i="6"/>
  <c r="Y287" i="6"/>
  <c r="AJ287" i="6" s="1"/>
  <c r="BM287" i="6"/>
  <c r="BR300" i="6"/>
  <c r="BI300" i="6"/>
  <c r="BA300" i="6"/>
  <c r="AR300" i="6"/>
  <c r="Z300" i="6"/>
  <c r="AK300" i="6" s="1"/>
  <c r="BQ300" i="6"/>
  <c r="BH300" i="6"/>
  <c r="AQ300" i="6"/>
  <c r="Y300" i="6"/>
  <c r="AJ300" i="6" s="1"/>
  <c r="BP300" i="6"/>
  <c r="BG300" i="6"/>
  <c r="AX300" i="6"/>
  <c r="AP300" i="6"/>
  <c r="X300" i="6"/>
  <c r="AI300" i="6" s="1"/>
  <c r="BO300" i="6"/>
  <c r="BF300" i="6"/>
  <c r="AW300" i="6"/>
  <c r="W300" i="6"/>
  <c r="AH300" i="6" s="1"/>
  <c r="BM300" i="6"/>
  <c r="BD300" i="6"/>
  <c r="AU300" i="6"/>
  <c r="U300" i="6"/>
  <c r="AF300" i="6" s="1"/>
  <c r="BE300" i="6"/>
  <c r="BC300" i="6"/>
  <c r="AB300" i="6"/>
  <c r="AM300" i="6" s="1"/>
  <c r="BB300" i="6"/>
  <c r="AA300" i="6"/>
  <c r="AL300" i="6" s="1"/>
  <c r="BT300" i="6"/>
  <c r="V300" i="6"/>
  <c r="AG300" i="6" s="1"/>
  <c r="BN300" i="6"/>
  <c r="AT300" i="6"/>
  <c r="AV300" i="6"/>
  <c r="AS300" i="6"/>
  <c r="BS300" i="6"/>
  <c r="BL300" i="6"/>
  <c r="T300" i="6"/>
  <c r="AE300" i="6" s="1"/>
  <c r="BP229" i="6"/>
  <c r="BM229" i="6"/>
  <c r="BD229" i="6"/>
  <c r="AU229" i="6"/>
  <c r="V229" i="6"/>
  <c r="AG229" i="6" s="1"/>
  <c r="BT229" i="6"/>
  <c r="BB229" i="6"/>
  <c r="AS229" i="6"/>
  <c r="AB229" i="6"/>
  <c r="AM229" i="6" s="1"/>
  <c r="T229" i="6"/>
  <c r="AE229" i="6" s="1"/>
  <c r="BR229" i="6"/>
  <c r="BH229" i="6"/>
  <c r="AQ229" i="6"/>
  <c r="Z229" i="6"/>
  <c r="AK229" i="6" s="1"/>
  <c r="BQ229" i="6"/>
  <c r="BG229" i="6"/>
  <c r="AX229" i="6"/>
  <c r="AP229" i="6"/>
  <c r="Y229" i="6"/>
  <c r="AJ229" i="6" s="1"/>
  <c r="BO229" i="6"/>
  <c r="BF229" i="6"/>
  <c r="AW229" i="6"/>
  <c r="X229" i="6"/>
  <c r="AI229" i="6" s="1"/>
  <c r="BS229" i="6"/>
  <c r="U229" i="6"/>
  <c r="AF229" i="6" s="1"/>
  <c r="BN229" i="6"/>
  <c r="AV229" i="6"/>
  <c r="BL229" i="6"/>
  <c r="AT229" i="6"/>
  <c r="AR229" i="6"/>
  <c r="BI229" i="6"/>
  <c r="BE229" i="6"/>
  <c r="AA229" i="6"/>
  <c r="AL229" i="6" s="1"/>
  <c r="W229" i="6"/>
  <c r="AH229" i="6" s="1"/>
  <c r="BC229" i="6"/>
  <c r="BA229" i="6"/>
  <c r="BN293" i="6"/>
  <c r="BE293" i="6"/>
  <c r="AV293" i="6"/>
  <c r="U293" i="6"/>
  <c r="AF293" i="6" s="1"/>
  <c r="BM293" i="6"/>
  <c r="BD293" i="6"/>
  <c r="AU293" i="6"/>
  <c r="AB293" i="6"/>
  <c r="AM293" i="6" s="1"/>
  <c r="T293" i="6"/>
  <c r="AE293" i="6" s="1"/>
  <c r="BT293" i="6"/>
  <c r="BL293" i="6"/>
  <c r="BC293" i="6"/>
  <c r="AT293" i="6"/>
  <c r="AA293" i="6"/>
  <c r="AL293" i="6" s="1"/>
  <c r="BS293" i="6"/>
  <c r="BB293" i="6"/>
  <c r="AS293" i="6"/>
  <c r="Z293" i="6"/>
  <c r="AK293" i="6" s="1"/>
  <c r="BQ293" i="6"/>
  <c r="BH293" i="6"/>
  <c r="AQ293" i="6"/>
  <c r="X293" i="6"/>
  <c r="AI293" i="6" s="1"/>
  <c r="BF293" i="6"/>
  <c r="BA293" i="6"/>
  <c r="Y293" i="6"/>
  <c r="AJ293" i="6" s="1"/>
  <c r="BR293" i="6"/>
  <c r="W293" i="6"/>
  <c r="AH293" i="6" s="1"/>
  <c r="BP293" i="6"/>
  <c r="AX293" i="6"/>
  <c r="V293" i="6"/>
  <c r="AG293" i="6" s="1"/>
  <c r="AR293" i="6"/>
  <c r="AW293" i="6"/>
  <c r="AP293" i="6"/>
  <c r="BI293" i="6"/>
  <c r="BG293" i="6"/>
  <c r="BO293" i="6"/>
  <c r="BR219" i="6"/>
  <c r="BI219" i="6"/>
  <c r="BA219" i="6"/>
  <c r="AR219" i="6"/>
  <c r="AB219" i="6"/>
  <c r="AM219" i="6" s="1"/>
  <c r="T219" i="6"/>
  <c r="AE219" i="6" s="1"/>
  <c r="BQ219" i="6"/>
  <c r="BH219" i="6"/>
  <c r="AQ219" i="6"/>
  <c r="AA219" i="6"/>
  <c r="AL219" i="6" s="1"/>
  <c r="BP219" i="6"/>
  <c r="BO219" i="6"/>
  <c r="BF219" i="6"/>
  <c r="AW219" i="6"/>
  <c r="Y219" i="6"/>
  <c r="AJ219" i="6" s="1"/>
  <c r="BN219" i="6"/>
  <c r="BE219" i="6"/>
  <c r="AV219" i="6"/>
  <c r="X219" i="6"/>
  <c r="AI219" i="6" s="1"/>
  <c r="BM219" i="6"/>
  <c r="BD219" i="6"/>
  <c r="AU219" i="6"/>
  <c r="W219" i="6"/>
  <c r="AH219" i="6" s="1"/>
  <c r="BB219" i="6"/>
  <c r="Z219" i="6"/>
  <c r="AK219" i="6" s="1"/>
  <c r="V219" i="6"/>
  <c r="AG219" i="6" s="1"/>
  <c r="BT219" i="6"/>
  <c r="AX219" i="6"/>
  <c r="U219" i="6"/>
  <c r="AF219" i="6" s="1"/>
  <c r="BS219" i="6"/>
  <c r="AT219" i="6"/>
  <c r="BL219" i="6"/>
  <c r="AS219" i="6"/>
  <c r="AP219" i="6"/>
  <c r="BG219" i="6"/>
  <c r="BC219" i="6"/>
  <c r="BO283" i="6"/>
  <c r="BF283" i="6"/>
  <c r="AW283" i="6"/>
  <c r="V283" i="6"/>
  <c r="AG283" i="6" s="1"/>
  <c r="BN283" i="6"/>
  <c r="BE283" i="6"/>
  <c r="AV283" i="6"/>
  <c r="U283" i="6"/>
  <c r="AF283" i="6" s="1"/>
  <c r="BM283" i="6"/>
  <c r="BD283" i="6"/>
  <c r="AU283" i="6"/>
  <c r="AB283" i="6"/>
  <c r="AM283" i="6" s="1"/>
  <c r="T283" i="6"/>
  <c r="AE283" i="6" s="1"/>
  <c r="BT283" i="6"/>
  <c r="BL283" i="6"/>
  <c r="BC283" i="6"/>
  <c r="AT283" i="6"/>
  <c r="AA283" i="6"/>
  <c r="AL283" i="6" s="1"/>
  <c r="BR283" i="6"/>
  <c r="BI283" i="6"/>
  <c r="BA283" i="6"/>
  <c r="AR283" i="6"/>
  <c r="Y283" i="6"/>
  <c r="AJ283" i="6" s="1"/>
  <c r="BP283" i="6"/>
  <c r="AQ283" i="6"/>
  <c r="AP283" i="6"/>
  <c r="BH283" i="6"/>
  <c r="BG283" i="6"/>
  <c r="Z283" i="6"/>
  <c r="AK283" i="6" s="1"/>
  <c r="W283" i="6"/>
  <c r="AH283" i="6" s="1"/>
  <c r="AX283" i="6"/>
  <c r="AS283" i="6"/>
  <c r="BS283" i="6"/>
  <c r="X283" i="6"/>
  <c r="AI283" i="6" s="1"/>
  <c r="BQ283" i="6"/>
  <c r="BB283" i="6"/>
  <c r="BR266" i="6"/>
  <c r="BI266" i="6"/>
  <c r="BA266" i="6"/>
  <c r="AR266" i="6"/>
  <c r="AA266" i="6"/>
  <c r="AL266" i="6" s="1"/>
  <c r="BQ266" i="6"/>
  <c r="BH266" i="6"/>
  <c r="AQ266" i="6"/>
  <c r="Z266" i="6"/>
  <c r="AK266" i="6" s="1"/>
  <c r="BP266" i="6"/>
  <c r="BG266" i="6"/>
  <c r="AX266" i="6"/>
  <c r="AP266" i="6"/>
  <c r="Y266" i="6"/>
  <c r="AJ266" i="6" s="1"/>
  <c r="BO266" i="6"/>
  <c r="BF266" i="6"/>
  <c r="AW266" i="6"/>
  <c r="X266" i="6"/>
  <c r="AI266" i="6" s="1"/>
  <c r="BM266" i="6"/>
  <c r="BD266" i="6"/>
  <c r="AU266" i="6"/>
  <c r="V266" i="6"/>
  <c r="AG266" i="6" s="1"/>
  <c r="BE266" i="6"/>
  <c r="BC266" i="6"/>
  <c r="AB266" i="6"/>
  <c r="AM266" i="6" s="1"/>
  <c r="BB266" i="6"/>
  <c r="W266" i="6"/>
  <c r="AH266" i="6" s="1"/>
  <c r="BT266" i="6"/>
  <c r="U266" i="6"/>
  <c r="AF266" i="6" s="1"/>
  <c r="BS266" i="6"/>
  <c r="AV266" i="6"/>
  <c r="T266" i="6"/>
  <c r="AE266" i="6" s="1"/>
  <c r="BN266" i="6"/>
  <c r="AT266" i="6"/>
  <c r="AS266" i="6"/>
  <c r="BL266" i="6"/>
  <c r="BQ276" i="6"/>
  <c r="BH276" i="6"/>
  <c r="AQ276" i="6"/>
  <c r="BP276" i="6"/>
  <c r="BG276" i="6"/>
  <c r="AX276" i="6"/>
  <c r="BN276" i="6"/>
  <c r="BC276" i="6"/>
  <c r="AS276" i="6"/>
  <c r="Y276" i="6"/>
  <c r="AJ276" i="6" s="1"/>
  <c r="BM276" i="6"/>
  <c r="BB276" i="6"/>
  <c r="AR276" i="6"/>
  <c r="X276" i="6"/>
  <c r="AI276" i="6" s="1"/>
  <c r="BL276" i="6"/>
  <c r="BA276" i="6"/>
  <c r="AP276" i="6"/>
  <c r="W276" i="6"/>
  <c r="AH276" i="6" s="1"/>
  <c r="V276" i="6"/>
  <c r="AG276" i="6" s="1"/>
  <c r="BS276" i="6"/>
  <c r="BF276" i="6"/>
  <c r="AV276" i="6"/>
  <c r="AB276" i="6"/>
  <c r="AM276" i="6" s="1"/>
  <c r="T276" i="6"/>
  <c r="AE276" i="6" s="1"/>
  <c r="BD276" i="6"/>
  <c r="U276" i="6"/>
  <c r="AF276" i="6" s="1"/>
  <c r="BT276" i="6"/>
  <c r="AW276" i="6"/>
  <c r="BR276" i="6"/>
  <c r="AU276" i="6"/>
  <c r="BE276" i="6"/>
  <c r="AT276" i="6"/>
  <c r="AA276" i="6"/>
  <c r="AL276" i="6" s="1"/>
  <c r="BO276" i="6"/>
  <c r="Z276" i="6"/>
  <c r="AK276" i="6" s="1"/>
  <c r="BI276" i="6"/>
  <c r="BP249" i="6"/>
  <c r="BG249" i="6"/>
  <c r="AX249" i="6"/>
  <c r="AP249" i="6"/>
  <c r="Y249" i="6"/>
  <c r="AJ249" i="6" s="1"/>
  <c r="BO249" i="6"/>
  <c r="BF249" i="6"/>
  <c r="AW249" i="6"/>
  <c r="X249" i="6"/>
  <c r="AI249" i="6" s="1"/>
  <c r="BN249" i="6"/>
  <c r="BE249" i="6"/>
  <c r="AV249" i="6"/>
  <c r="W249" i="6"/>
  <c r="AH249" i="6" s="1"/>
  <c r="BM249" i="6"/>
  <c r="BD249" i="6"/>
  <c r="AU249" i="6"/>
  <c r="V249" i="6"/>
  <c r="AG249" i="6" s="1"/>
  <c r="BS249" i="6"/>
  <c r="BB249" i="6"/>
  <c r="AS249" i="6"/>
  <c r="AB249" i="6"/>
  <c r="AM249" i="6" s="1"/>
  <c r="T249" i="6"/>
  <c r="AE249" i="6" s="1"/>
  <c r="BC249" i="6"/>
  <c r="Z249" i="6"/>
  <c r="AK249" i="6" s="1"/>
  <c r="BR249" i="6"/>
  <c r="BL249" i="6"/>
  <c r="AR249" i="6"/>
  <c r="AQ249" i="6"/>
  <c r="BI249" i="6"/>
  <c r="BT249" i="6"/>
  <c r="AA249" i="6"/>
  <c r="AL249" i="6" s="1"/>
  <c r="BQ249" i="6"/>
  <c r="U249" i="6"/>
  <c r="AF249" i="6" s="1"/>
  <c r="BH249" i="6"/>
  <c r="BA249" i="6"/>
  <c r="AT249" i="6"/>
  <c r="BN220" i="6"/>
  <c r="BE220" i="6"/>
  <c r="AV220" i="6"/>
  <c r="X220" i="6"/>
  <c r="AI220" i="6" s="1"/>
  <c r="BM220" i="6"/>
  <c r="BD220" i="6"/>
  <c r="AU220" i="6"/>
  <c r="W220" i="6"/>
  <c r="AH220" i="6" s="1"/>
  <c r="BT220" i="6"/>
  <c r="BL220" i="6"/>
  <c r="BC220" i="6"/>
  <c r="AT220" i="6"/>
  <c r="V220" i="6"/>
  <c r="AG220" i="6" s="1"/>
  <c r="BS220" i="6"/>
  <c r="BB220" i="6"/>
  <c r="AS220" i="6"/>
  <c r="U220" i="6"/>
  <c r="AF220" i="6" s="1"/>
  <c r="BR220" i="6"/>
  <c r="BI220" i="6"/>
  <c r="BA220" i="6"/>
  <c r="AR220" i="6"/>
  <c r="AB220" i="6"/>
  <c r="AM220" i="6" s="1"/>
  <c r="T220" i="6"/>
  <c r="AE220" i="6" s="1"/>
  <c r="BQ220" i="6"/>
  <c r="BH220" i="6"/>
  <c r="AQ220" i="6"/>
  <c r="AA220" i="6"/>
  <c r="AL220" i="6" s="1"/>
  <c r="BF220" i="6"/>
  <c r="Y220" i="6"/>
  <c r="AJ220" i="6" s="1"/>
  <c r="AX220" i="6"/>
  <c r="AW220" i="6"/>
  <c r="BP220" i="6"/>
  <c r="AP220" i="6"/>
  <c r="BO220" i="6"/>
  <c r="BG220" i="6"/>
  <c r="Z220" i="6"/>
  <c r="AK220" i="6" s="1"/>
  <c r="BT256" i="6"/>
  <c r="BL256" i="6"/>
  <c r="BC256" i="6"/>
  <c r="AT256" i="6"/>
  <c r="W256" i="6"/>
  <c r="AH256" i="6" s="1"/>
  <c r="BS256" i="6"/>
  <c r="BB256" i="6"/>
  <c r="AS256" i="6"/>
  <c r="V256" i="6"/>
  <c r="AG256" i="6" s="1"/>
  <c r="BR256" i="6"/>
  <c r="BI256" i="6"/>
  <c r="BA256" i="6"/>
  <c r="AR256" i="6"/>
  <c r="U256" i="6"/>
  <c r="AF256" i="6" s="1"/>
  <c r="BQ256" i="6"/>
  <c r="BH256" i="6"/>
  <c r="AQ256" i="6"/>
  <c r="AB256" i="6"/>
  <c r="AM256" i="6" s="1"/>
  <c r="T256" i="6"/>
  <c r="AE256" i="6" s="1"/>
  <c r="BO256" i="6"/>
  <c r="BF256" i="6"/>
  <c r="AW256" i="6"/>
  <c r="Z256" i="6"/>
  <c r="AK256" i="6" s="1"/>
  <c r="BG256" i="6"/>
  <c r="BE256" i="6"/>
  <c r="BD256" i="6"/>
  <c r="AA256" i="6"/>
  <c r="AL256" i="6" s="1"/>
  <c r="BP256" i="6"/>
  <c r="AX256" i="6"/>
  <c r="Y256" i="6"/>
  <c r="AJ256" i="6" s="1"/>
  <c r="BN256" i="6"/>
  <c r="AV256" i="6"/>
  <c r="X256" i="6"/>
  <c r="AI256" i="6" s="1"/>
  <c r="BM256" i="6"/>
  <c r="AU256" i="6"/>
  <c r="AP256" i="6"/>
  <c r="BQ310" i="6"/>
  <c r="BH310" i="6"/>
  <c r="AQ310" i="6"/>
  <c r="AB310" i="6"/>
  <c r="AM310" i="6" s="1"/>
  <c r="T310" i="6"/>
  <c r="AE310" i="6" s="1"/>
  <c r="BP310" i="6"/>
  <c r="BG310" i="6"/>
  <c r="AX310" i="6"/>
  <c r="AP310" i="6"/>
  <c r="AA310" i="6"/>
  <c r="AL310" i="6" s="1"/>
  <c r="BO310" i="6"/>
  <c r="BF310" i="6"/>
  <c r="AW310" i="6"/>
  <c r="Z310" i="6"/>
  <c r="AK310" i="6" s="1"/>
  <c r="BN310" i="6"/>
  <c r="BE310" i="6"/>
  <c r="AV310" i="6"/>
  <c r="Y310" i="6"/>
  <c r="AJ310" i="6" s="1"/>
  <c r="BT310" i="6"/>
  <c r="BL310" i="6"/>
  <c r="BC310" i="6"/>
  <c r="AT310" i="6"/>
  <c r="W310" i="6"/>
  <c r="AH310" i="6" s="1"/>
  <c r="BB310" i="6"/>
  <c r="BA310" i="6"/>
  <c r="X310" i="6"/>
  <c r="AI310" i="6" s="1"/>
  <c r="BS310" i="6"/>
  <c r="V310" i="6"/>
  <c r="AG310" i="6" s="1"/>
  <c r="BR310" i="6"/>
  <c r="AU310" i="6"/>
  <c r="U310" i="6"/>
  <c r="AF310" i="6" s="1"/>
  <c r="AR310" i="6"/>
  <c r="BI310" i="6"/>
  <c r="BD310" i="6"/>
  <c r="BM310" i="6"/>
  <c r="AS310" i="6"/>
  <c r="BS303" i="6"/>
  <c r="BB303" i="6"/>
  <c r="AS303" i="6"/>
  <c r="AA303" i="6"/>
  <c r="AL303" i="6" s="1"/>
  <c r="BR303" i="6"/>
  <c r="BI303" i="6"/>
  <c r="BA303" i="6"/>
  <c r="AR303" i="6"/>
  <c r="Z303" i="6"/>
  <c r="AK303" i="6" s="1"/>
  <c r="BQ303" i="6"/>
  <c r="BH303" i="6"/>
  <c r="AQ303" i="6"/>
  <c r="Y303" i="6"/>
  <c r="AJ303" i="6" s="1"/>
  <c r="BP303" i="6"/>
  <c r="BG303" i="6"/>
  <c r="AX303" i="6"/>
  <c r="AP303" i="6"/>
  <c r="X303" i="6"/>
  <c r="AI303" i="6" s="1"/>
  <c r="BN303" i="6"/>
  <c r="BE303" i="6"/>
  <c r="AV303" i="6"/>
  <c r="V303" i="6"/>
  <c r="AG303" i="6" s="1"/>
  <c r="BF303" i="6"/>
  <c r="BD303" i="6"/>
  <c r="AB303" i="6"/>
  <c r="AM303" i="6" s="1"/>
  <c r="BC303" i="6"/>
  <c r="W303" i="6"/>
  <c r="AH303" i="6" s="1"/>
  <c r="BT303" i="6"/>
  <c r="U303" i="6"/>
  <c r="AF303" i="6" s="1"/>
  <c r="BM303" i="6"/>
  <c r="AU303" i="6"/>
  <c r="BL303" i="6"/>
  <c r="AW303" i="6"/>
  <c r="T303" i="6"/>
  <c r="AE303" i="6" s="1"/>
  <c r="BO303" i="6"/>
  <c r="AT303" i="6"/>
  <c r="U206" i="11"/>
  <c r="AF206" i="11" s="1"/>
  <c r="W206" i="11"/>
  <c r="AH206" i="11" s="1"/>
  <c r="BR214" i="6"/>
  <c r="BI214" i="6"/>
  <c r="BA214" i="6"/>
  <c r="AR214" i="6"/>
  <c r="AB214" i="6"/>
  <c r="AM214" i="6" s="1"/>
  <c r="T214" i="6"/>
  <c r="AE214" i="6" s="1"/>
  <c r="BC214" i="6"/>
  <c r="BQ214" i="6"/>
  <c r="BH214" i="6"/>
  <c r="AQ214" i="6"/>
  <c r="AA214" i="6"/>
  <c r="AL214" i="6" s="1"/>
  <c r="BL214" i="6"/>
  <c r="V214" i="6"/>
  <c r="AG214" i="6" s="1"/>
  <c r="BP214" i="6"/>
  <c r="BG214" i="6"/>
  <c r="AX214" i="6"/>
  <c r="AP214" i="6"/>
  <c r="Z214" i="6"/>
  <c r="AK214" i="6" s="1"/>
  <c r="BO214" i="6"/>
  <c r="BF214" i="6"/>
  <c r="AW214" i="6"/>
  <c r="Y214" i="6"/>
  <c r="AJ214" i="6" s="1"/>
  <c r="BT214" i="6"/>
  <c r="AT214" i="6"/>
  <c r="BN214" i="6"/>
  <c r="BE214" i="6"/>
  <c r="AV214" i="6"/>
  <c r="X214" i="6"/>
  <c r="AI214" i="6" s="1"/>
  <c r="BM214" i="6"/>
  <c r="BD214" i="6"/>
  <c r="AU214" i="6"/>
  <c r="W214" i="6"/>
  <c r="AH214" i="6" s="1"/>
  <c r="BS214" i="6"/>
  <c r="BB214" i="6"/>
  <c r="AS214" i="6"/>
  <c r="U214" i="6"/>
  <c r="AF214" i="6" s="1"/>
  <c r="BR231" i="6"/>
  <c r="BI231" i="6"/>
  <c r="BA231" i="6"/>
  <c r="AR231" i="6"/>
  <c r="AB231" i="6"/>
  <c r="AM231" i="6" s="1"/>
  <c r="T231" i="6"/>
  <c r="AE231" i="6" s="1"/>
  <c r="BQ231" i="6"/>
  <c r="BH231" i="6"/>
  <c r="AQ231" i="6"/>
  <c r="AA231" i="6"/>
  <c r="AL231" i="6" s="1"/>
  <c r="BP231" i="6"/>
  <c r="BG231" i="6"/>
  <c r="AX231" i="6"/>
  <c r="AP231" i="6"/>
  <c r="Z231" i="6"/>
  <c r="AK231" i="6" s="1"/>
  <c r="BO231" i="6"/>
  <c r="BF231" i="6"/>
  <c r="AW231" i="6"/>
  <c r="BM231" i="6"/>
  <c r="BD231" i="6"/>
  <c r="AU231" i="6"/>
  <c r="W231" i="6"/>
  <c r="AH231" i="6" s="1"/>
  <c r="BL231" i="6"/>
  <c r="AS231" i="6"/>
  <c r="BE231" i="6"/>
  <c r="BB231" i="6"/>
  <c r="Y231" i="6"/>
  <c r="AJ231" i="6" s="1"/>
  <c r="BT231" i="6"/>
  <c r="X231" i="6"/>
  <c r="AI231" i="6" s="1"/>
  <c r="BS231" i="6"/>
  <c r="AV231" i="6"/>
  <c r="V231" i="6"/>
  <c r="AG231" i="6" s="1"/>
  <c r="U231" i="6"/>
  <c r="AF231" i="6" s="1"/>
  <c r="BN231" i="6"/>
  <c r="BC231" i="6"/>
  <c r="AT231" i="6"/>
  <c r="BT237" i="6"/>
  <c r="BL237" i="6"/>
  <c r="BC237" i="6"/>
  <c r="AT237" i="6"/>
  <c r="U237" i="6"/>
  <c r="AF237" i="6" s="1"/>
  <c r="BS237" i="6"/>
  <c r="BB237" i="6"/>
  <c r="AS237" i="6"/>
  <c r="AB237" i="6"/>
  <c r="AM237" i="6" s="1"/>
  <c r="T237" i="6"/>
  <c r="AE237" i="6" s="1"/>
  <c r="BR237" i="6"/>
  <c r="BI237" i="6"/>
  <c r="BA237" i="6"/>
  <c r="AR237" i="6"/>
  <c r="AA237" i="6"/>
  <c r="AL237" i="6" s="1"/>
  <c r="BQ237" i="6"/>
  <c r="BH237" i="6"/>
  <c r="AQ237" i="6"/>
  <c r="Z237" i="6"/>
  <c r="AK237" i="6" s="1"/>
  <c r="BO237" i="6"/>
  <c r="BF237" i="6"/>
  <c r="AW237" i="6"/>
  <c r="X237" i="6"/>
  <c r="AI237" i="6" s="1"/>
  <c r="AP237" i="6"/>
  <c r="BE237" i="6"/>
  <c r="Y237" i="6"/>
  <c r="AJ237" i="6" s="1"/>
  <c r="BP237" i="6"/>
  <c r="AX237" i="6"/>
  <c r="W237" i="6"/>
  <c r="AH237" i="6" s="1"/>
  <c r="BN237" i="6"/>
  <c r="AV237" i="6"/>
  <c r="V237" i="6"/>
  <c r="AG237" i="6" s="1"/>
  <c r="BM237" i="6"/>
  <c r="BG237" i="6"/>
  <c r="BD237" i="6"/>
  <c r="AU237" i="6"/>
  <c r="BN298" i="6"/>
  <c r="BE298" i="6"/>
  <c r="BM298" i="6"/>
  <c r="BD298" i="6"/>
  <c r="BT298" i="6"/>
  <c r="BL298" i="6"/>
  <c r="BC298" i="6"/>
  <c r="BQ298" i="6"/>
  <c r="BH298" i="6"/>
  <c r="BG298" i="6"/>
  <c r="AU298" i="6"/>
  <c r="V298" i="6"/>
  <c r="AG298" i="6" s="1"/>
  <c r="BF298" i="6"/>
  <c r="AT298" i="6"/>
  <c r="U298" i="6"/>
  <c r="AF298" i="6" s="1"/>
  <c r="BS298" i="6"/>
  <c r="BB298" i="6"/>
  <c r="AS298" i="6"/>
  <c r="AB298" i="6"/>
  <c r="AM298" i="6" s="1"/>
  <c r="T298" i="6"/>
  <c r="AE298" i="6" s="1"/>
  <c r="BR298" i="6"/>
  <c r="BA298" i="6"/>
  <c r="AR298" i="6"/>
  <c r="AA298" i="6"/>
  <c r="AL298" i="6" s="1"/>
  <c r="BO298" i="6"/>
  <c r="AX298" i="6"/>
  <c r="AP298" i="6"/>
  <c r="Y298" i="6"/>
  <c r="AJ298" i="6" s="1"/>
  <c r="AV298" i="6"/>
  <c r="AQ298" i="6"/>
  <c r="BP298" i="6"/>
  <c r="BI298" i="6"/>
  <c r="Z298" i="6"/>
  <c r="AK298" i="6" s="1"/>
  <c r="AW298" i="6"/>
  <c r="X298" i="6"/>
  <c r="AI298" i="6" s="1"/>
  <c r="W298" i="6"/>
  <c r="AH298" i="6" s="1"/>
  <c r="BR227" i="6"/>
  <c r="BI227" i="6"/>
  <c r="BA227" i="6"/>
  <c r="AR227" i="6"/>
  <c r="AB227" i="6"/>
  <c r="AM227" i="6" s="1"/>
  <c r="T227" i="6"/>
  <c r="AE227" i="6" s="1"/>
  <c r="BP227" i="6"/>
  <c r="BG227" i="6"/>
  <c r="AX227" i="6"/>
  <c r="AP227" i="6"/>
  <c r="Z227" i="6"/>
  <c r="AK227" i="6" s="1"/>
  <c r="BO227" i="6"/>
  <c r="BF227" i="6"/>
  <c r="AW227" i="6"/>
  <c r="Y227" i="6"/>
  <c r="AJ227" i="6" s="1"/>
  <c r="BN227" i="6"/>
  <c r="BE227" i="6"/>
  <c r="AV227" i="6"/>
  <c r="X227" i="6"/>
  <c r="AI227" i="6" s="1"/>
  <c r="BD227" i="6"/>
  <c r="BT227" i="6"/>
  <c r="BC227" i="6"/>
  <c r="BS227" i="6"/>
  <c r="BB227" i="6"/>
  <c r="BQ227" i="6"/>
  <c r="AA227" i="6"/>
  <c r="AL227" i="6" s="1"/>
  <c r="BM227" i="6"/>
  <c r="AU227" i="6"/>
  <c r="W227" i="6"/>
  <c r="AH227" i="6" s="1"/>
  <c r="BL227" i="6"/>
  <c r="AT227" i="6"/>
  <c r="V227" i="6"/>
  <c r="AG227" i="6" s="1"/>
  <c r="AS227" i="6"/>
  <c r="AQ227" i="6"/>
  <c r="U227" i="6"/>
  <c r="AF227" i="6" s="1"/>
  <c r="BH227" i="6"/>
  <c r="BP291" i="6"/>
  <c r="BG291" i="6"/>
  <c r="AX291" i="6"/>
  <c r="AP291" i="6"/>
  <c r="W291" i="6"/>
  <c r="AH291" i="6" s="1"/>
  <c r="BO291" i="6"/>
  <c r="BF291" i="6"/>
  <c r="AW291" i="6"/>
  <c r="V291" i="6"/>
  <c r="AG291" i="6" s="1"/>
  <c r="BN291" i="6"/>
  <c r="BE291" i="6"/>
  <c r="AV291" i="6"/>
  <c r="U291" i="6"/>
  <c r="AF291" i="6" s="1"/>
  <c r="BM291" i="6"/>
  <c r="BD291" i="6"/>
  <c r="AU291" i="6"/>
  <c r="AB291" i="6"/>
  <c r="AM291" i="6" s="1"/>
  <c r="T291" i="6"/>
  <c r="AE291" i="6" s="1"/>
  <c r="BS291" i="6"/>
  <c r="BB291" i="6"/>
  <c r="AS291" i="6"/>
  <c r="Z291" i="6"/>
  <c r="AK291" i="6" s="1"/>
  <c r="BQ291" i="6"/>
  <c r="AT291" i="6"/>
  <c r="BL291" i="6"/>
  <c r="AR291" i="6"/>
  <c r="AQ291" i="6"/>
  <c r="BI291" i="6"/>
  <c r="BC291" i="6"/>
  <c r="Y291" i="6"/>
  <c r="AJ291" i="6" s="1"/>
  <c r="BR291" i="6"/>
  <c r="BH291" i="6"/>
  <c r="BA291" i="6"/>
  <c r="AA291" i="6"/>
  <c r="AL291" i="6" s="1"/>
  <c r="X291" i="6"/>
  <c r="AI291" i="6" s="1"/>
  <c r="BT291" i="6"/>
  <c r="BT274" i="6"/>
  <c r="BL274" i="6"/>
  <c r="BC274" i="6"/>
  <c r="AT274" i="6"/>
  <c r="AB274" i="6"/>
  <c r="AM274" i="6" s="1"/>
  <c r="T274" i="6"/>
  <c r="AE274" i="6" s="1"/>
  <c r="BS274" i="6"/>
  <c r="BB274" i="6"/>
  <c r="AS274" i="6"/>
  <c r="AA274" i="6"/>
  <c r="AL274" i="6" s="1"/>
  <c r="BR274" i="6"/>
  <c r="BI274" i="6"/>
  <c r="BA274" i="6"/>
  <c r="AR274" i="6"/>
  <c r="Z274" i="6"/>
  <c r="AK274" i="6" s="1"/>
  <c r="BQ274" i="6"/>
  <c r="BH274" i="6"/>
  <c r="AQ274" i="6"/>
  <c r="Y274" i="6"/>
  <c r="AJ274" i="6" s="1"/>
  <c r="BO274" i="6"/>
  <c r="BF274" i="6"/>
  <c r="AW274" i="6"/>
  <c r="W274" i="6"/>
  <c r="AH274" i="6" s="1"/>
  <c r="AP274" i="6"/>
  <c r="BG274" i="6"/>
  <c r="BE274" i="6"/>
  <c r="BD274" i="6"/>
  <c r="X274" i="6"/>
  <c r="AI274" i="6" s="1"/>
  <c r="BP274" i="6"/>
  <c r="AX274" i="6"/>
  <c r="U274" i="6"/>
  <c r="AF274" i="6" s="1"/>
  <c r="BM274" i="6"/>
  <c r="AV274" i="6"/>
  <c r="AU274" i="6"/>
  <c r="V274" i="6"/>
  <c r="AG274" i="6" s="1"/>
  <c r="BN274" i="6"/>
  <c r="BN284" i="6"/>
  <c r="BE284" i="6"/>
  <c r="AV284" i="6"/>
  <c r="U284" i="6"/>
  <c r="AF284" i="6" s="1"/>
  <c r="BM284" i="6"/>
  <c r="BD284" i="6"/>
  <c r="AU284" i="6"/>
  <c r="AB284" i="6"/>
  <c r="AM284" i="6" s="1"/>
  <c r="T284" i="6"/>
  <c r="AE284" i="6" s="1"/>
  <c r="BT284" i="6"/>
  <c r="BL284" i="6"/>
  <c r="BC284" i="6"/>
  <c r="AT284" i="6"/>
  <c r="AA284" i="6"/>
  <c r="AL284" i="6" s="1"/>
  <c r="BS284" i="6"/>
  <c r="BB284" i="6"/>
  <c r="AS284" i="6"/>
  <c r="Z284" i="6"/>
  <c r="AK284" i="6" s="1"/>
  <c r="BQ284" i="6"/>
  <c r="BH284" i="6"/>
  <c r="AQ284" i="6"/>
  <c r="X284" i="6"/>
  <c r="AI284" i="6" s="1"/>
  <c r="BG284" i="6"/>
  <c r="BF284" i="6"/>
  <c r="BA284" i="6"/>
  <c r="Y284" i="6"/>
  <c r="AJ284" i="6" s="1"/>
  <c r="BR284" i="6"/>
  <c r="W284" i="6"/>
  <c r="AH284" i="6" s="1"/>
  <c r="BO284" i="6"/>
  <c r="AW284" i="6"/>
  <c r="BP284" i="6"/>
  <c r="V284" i="6"/>
  <c r="AG284" i="6" s="1"/>
  <c r="BI284" i="6"/>
  <c r="AX284" i="6"/>
  <c r="AR284" i="6"/>
  <c r="AP284" i="6"/>
  <c r="BQ257" i="6"/>
  <c r="BH257" i="6"/>
  <c r="BP257" i="6"/>
  <c r="BG257" i="6"/>
  <c r="AX257" i="6"/>
  <c r="AP257" i="6"/>
  <c r="Z257" i="6"/>
  <c r="AK257" i="6" s="1"/>
  <c r="BO257" i="6"/>
  <c r="BF257" i="6"/>
  <c r="AW257" i="6"/>
  <c r="BN257" i="6"/>
  <c r="BT257" i="6"/>
  <c r="BL257" i="6"/>
  <c r="BC257" i="6"/>
  <c r="AT257" i="6"/>
  <c r="BI257" i="6"/>
  <c r="AS257" i="6"/>
  <c r="AA257" i="6"/>
  <c r="AL257" i="6" s="1"/>
  <c r="BE257" i="6"/>
  <c r="AR257" i="6"/>
  <c r="Y257" i="6"/>
  <c r="AJ257" i="6" s="1"/>
  <c r="BD257" i="6"/>
  <c r="AQ257" i="6"/>
  <c r="X257" i="6"/>
  <c r="AI257" i="6" s="1"/>
  <c r="BB257" i="6"/>
  <c r="W257" i="6"/>
  <c r="AH257" i="6" s="1"/>
  <c r="BR257" i="6"/>
  <c r="U257" i="6"/>
  <c r="AF257" i="6" s="1"/>
  <c r="BM257" i="6"/>
  <c r="AB257" i="6"/>
  <c r="AM257" i="6" s="1"/>
  <c r="V257" i="6"/>
  <c r="AG257" i="6" s="1"/>
  <c r="BA257" i="6"/>
  <c r="T257" i="6"/>
  <c r="AE257" i="6" s="1"/>
  <c r="AV257" i="6"/>
  <c r="AU257" i="6"/>
  <c r="BS257" i="6"/>
  <c r="BO236" i="6"/>
  <c r="BF236" i="6"/>
  <c r="AW236" i="6"/>
  <c r="Y236" i="6"/>
  <c r="AJ236" i="6" s="1"/>
  <c r="BN236" i="6"/>
  <c r="BE236" i="6"/>
  <c r="AV236" i="6"/>
  <c r="X236" i="6"/>
  <c r="AI236" i="6" s="1"/>
  <c r="BM236" i="6"/>
  <c r="BD236" i="6"/>
  <c r="AU236" i="6"/>
  <c r="W236" i="6"/>
  <c r="AH236" i="6" s="1"/>
  <c r="BT236" i="6"/>
  <c r="BL236" i="6"/>
  <c r="BC236" i="6"/>
  <c r="AT236" i="6"/>
  <c r="V236" i="6"/>
  <c r="AG236" i="6" s="1"/>
  <c r="BR236" i="6"/>
  <c r="BI236" i="6"/>
  <c r="BA236" i="6"/>
  <c r="AR236" i="6"/>
  <c r="AB236" i="6"/>
  <c r="AM236" i="6" s="1"/>
  <c r="T236" i="6"/>
  <c r="AE236" i="6" s="1"/>
  <c r="BS236" i="6"/>
  <c r="AX236" i="6"/>
  <c r="BP236" i="6"/>
  <c r="AQ236" i="6"/>
  <c r="BH236" i="6"/>
  <c r="BG236" i="6"/>
  <c r="AA236" i="6"/>
  <c r="AL236" i="6" s="1"/>
  <c r="BB236" i="6"/>
  <c r="Z236" i="6"/>
  <c r="AK236" i="6" s="1"/>
  <c r="BQ236" i="6"/>
  <c r="AS236" i="6"/>
  <c r="AP236" i="6"/>
  <c r="U236" i="6"/>
  <c r="AF236" i="6" s="1"/>
  <c r="BO264" i="6"/>
  <c r="BF264" i="6"/>
  <c r="AW264" i="6"/>
  <c r="X264" i="6"/>
  <c r="AI264" i="6" s="1"/>
  <c r="BN264" i="6"/>
  <c r="BE264" i="6"/>
  <c r="AV264" i="6"/>
  <c r="W264" i="6"/>
  <c r="AH264" i="6" s="1"/>
  <c r="BM264" i="6"/>
  <c r="BD264" i="6"/>
  <c r="AU264" i="6"/>
  <c r="V264" i="6"/>
  <c r="AG264" i="6" s="1"/>
  <c r="BT264" i="6"/>
  <c r="BL264" i="6"/>
  <c r="BC264" i="6"/>
  <c r="AT264" i="6"/>
  <c r="U264" i="6"/>
  <c r="AF264" i="6" s="1"/>
  <c r="BR264" i="6"/>
  <c r="BI264" i="6"/>
  <c r="BA264" i="6"/>
  <c r="AR264" i="6"/>
  <c r="AA264" i="6"/>
  <c r="AL264" i="6" s="1"/>
  <c r="Y264" i="6"/>
  <c r="AJ264" i="6" s="1"/>
  <c r="BS264" i="6"/>
  <c r="AX264" i="6"/>
  <c r="T264" i="6"/>
  <c r="AE264" i="6" s="1"/>
  <c r="BQ264" i="6"/>
  <c r="AS264" i="6"/>
  <c r="BP264" i="6"/>
  <c r="AQ264" i="6"/>
  <c r="AP264" i="6"/>
  <c r="BH264" i="6"/>
  <c r="BG264" i="6"/>
  <c r="AB264" i="6"/>
  <c r="AM264" i="6" s="1"/>
  <c r="BB264" i="6"/>
  <c r="Z264" i="6"/>
  <c r="AK264" i="6" s="1"/>
  <c r="BP307" i="6"/>
  <c r="BG307" i="6"/>
  <c r="AX307" i="6"/>
  <c r="AP307" i="6"/>
  <c r="AA307" i="6"/>
  <c r="AL307" i="6" s="1"/>
  <c r="BO307" i="6"/>
  <c r="BF307" i="6"/>
  <c r="AW307" i="6"/>
  <c r="Z307" i="6"/>
  <c r="AK307" i="6" s="1"/>
  <c r="BN307" i="6"/>
  <c r="BE307" i="6"/>
  <c r="AV307" i="6"/>
  <c r="Y307" i="6"/>
  <c r="AJ307" i="6" s="1"/>
  <c r="BM307" i="6"/>
  <c r="BD307" i="6"/>
  <c r="AU307" i="6"/>
  <c r="X307" i="6"/>
  <c r="AI307" i="6" s="1"/>
  <c r="BS307" i="6"/>
  <c r="BB307" i="6"/>
  <c r="AS307" i="6"/>
  <c r="V307" i="6"/>
  <c r="AG307" i="6" s="1"/>
  <c r="BL307" i="6"/>
  <c r="AR307" i="6"/>
  <c r="AQ307" i="6"/>
  <c r="BI307" i="6"/>
  <c r="BH307" i="6"/>
  <c r="BT307" i="6"/>
  <c r="BA307" i="6"/>
  <c r="W307" i="6"/>
  <c r="AH307" i="6" s="1"/>
  <c r="BQ307" i="6"/>
  <c r="T307" i="6"/>
  <c r="AE307" i="6" s="1"/>
  <c r="BC307" i="6"/>
  <c r="BR307" i="6"/>
  <c r="AT307" i="6"/>
  <c r="AB307" i="6"/>
  <c r="AM307" i="6" s="1"/>
  <c r="U307" i="6"/>
  <c r="AF307" i="6" s="1"/>
  <c r="BM311" i="6"/>
  <c r="BD311" i="6"/>
  <c r="AU311" i="6"/>
  <c r="W311" i="6"/>
  <c r="AH311" i="6" s="1"/>
  <c r="BT311" i="6"/>
  <c r="BL311" i="6"/>
  <c r="BC311" i="6"/>
  <c r="AT311" i="6"/>
  <c r="V311" i="6"/>
  <c r="AG311" i="6" s="1"/>
  <c r="BS311" i="6"/>
  <c r="BB311" i="6"/>
  <c r="AS311" i="6"/>
  <c r="U311" i="6"/>
  <c r="AF311" i="6" s="1"/>
  <c r="BR311" i="6"/>
  <c r="BI311" i="6"/>
  <c r="BA311" i="6"/>
  <c r="AR311" i="6"/>
  <c r="AB311" i="6"/>
  <c r="AM311" i="6" s="1"/>
  <c r="T311" i="6"/>
  <c r="AE311" i="6" s="1"/>
  <c r="BP311" i="6"/>
  <c r="BG311" i="6"/>
  <c r="AX311" i="6"/>
  <c r="AP311" i="6"/>
  <c r="Z311" i="6"/>
  <c r="AK311" i="6" s="1"/>
  <c r="BQ311" i="6"/>
  <c r="AW311" i="6"/>
  <c r="X311" i="6"/>
  <c r="AI311" i="6" s="1"/>
  <c r="BO311" i="6"/>
  <c r="AV311" i="6"/>
  <c r="BN311" i="6"/>
  <c r="AQ311" i="6"/>
  <c r="BF311" i="6"/>
  <c r="BE311" i="6"/>
  <c r="Y311" i="6"/>
  <c r="AJ311" i="6" s="1"/>
  <c r="AA311" i="6"/>
  <c r="AL311" i="6" s="1"/>
  <c r="BH311" i="6"/>
  <c r="AV209" i="4"/>
  <c r="BF206" i="11"/>
  <c r="BQ206" i="11" s="1"/>
  <c r="DT206" i="11"/>
  <c r="EE206" i="11" s="1"/>
  <c r="BO222" i="6"/>
  <c r="BF222" i="6"/>
  <c r="AW222" i="6"/>
  <c r="Y222" i="6"/>
  <c r="AJ222" i="6" s="1"/>
  <c r="BN222" i="6"/>
  <c r="BE222" i="6"/>
  <c r="AV222" i="6"/>
  <c r="X222" i="6"/>
  <c r="AI222" i="6" s="1"/>
  <c r="BM222" i="6"/>
  <c r="BD222" i="6"/>
  <c r="AU222" i="6"/>
  <c r="W222" i="6"/>
  <c r="AH222" i="6" s="1"/>
  <c r="BT222" i="6"/>
  <c r="BL222" i="6"/>
  <c r="BC222" i="6"/>
  <c r="AT222" i="6"/>
  <c r="V222" i="6"/>
  <c r="AG222" i="6" s="1"/>
  <c r="BS222" i="6"/>
  <c r="BB222" i="6"/>
  <c r="AS222" i="6"/>
  <c r="U222" i="6"/>
  <c r="AF222" i="6" s="1"/>
  <c r="BR222" i="6"/>
  <c r="BI222" i="6"/>
  <c r="BA222" i="6"/>
  <c r="AR222" i="6"/>
  <c r="AB222" i="6"/>
  <c r="AM222" i="6" s="1"/>
  <c r="T222" i="6"/>
  <c r="AE222" i="6" s="1"/>
  <c r="AQ222" i="6"/>
  <c r="BQ222" i="6"/>
  <c r="AP222" i="6"/>
  <c r="BP222" i="6"/>
  <c r="AA222" i="6"/>
  <c r="AL222" i="6" s="1"/>
  <c r="BH222" i="6"/>
  <c r="Z222" i="6"/>
  <c r="AK222" i="6" s="1"/>
  <c r="BG222" i="6"/>
  <c r="AX222" i="6"/>
  <c r="BO247" i="6"/>
  <c r="BF247" i="6"/>
  <c r="AW247" i="6"/>
  <c r="X247" i="6"/>
  <c r="AI247" i="6" s="1"/>
  <c r="BN247" i="6"/>
  <c r="BE247" i="6"/>
  <c r="AV247" i="6"/>
  <c r="W247" i="6"/>
  <c r="AH247" i="6" s="1"/>
  <c r="BM247" i="6"/>
  <c r="BD247" i="6"/>
  <c r="AU247" i="6"/>
  <c r="V247" i="6"/>
  <c r="AG247" i="6" s="1"/>
  <c r="BT247" i="6"/>
  <c r="BL247" i="6"/>
  <c r="BC247" i="6"/>
  <c r="AT247" i="6"/>
  <c r="U247" i="6"/>
  <c r="AF247" i="6" s="1"/>
  <c r="BR247" i="6"/>
  <c r="BI247" i="6"/>
  <c r="BA247" i="6"/>
  <c r="AR247" i="6"/>
  <c r="AA247" i="6"/>
  <c r="AL247" i="6" s="1"/>
  <c r="BQ247" i="6"/>
  <c r="AS247" i="6"/>
  <c r="AP247" i="6"/>
  <c r="BG247" i="6"/>
  <c r="AB247" i="6"/>
  <c r="AM247" i="6" s="1"/>
  <c r="BB247" i="6"/>
  <c r="Z247" i="6"/>
  <c r="AK247" i="6" s="1"/>
  <c r="Y247" i="6"/>
  <c r="AJ247" i="6" s="1"/>
  <c r="BH247" i="6"/>
  <c r="AX247" i="6"/>
  <c r="AQ247" i="6"/>
  <c r="BS247" i="6"/>
  <c r="T247" i="6"/>
  <c r="AE247" i="6" s="1"/>
  <c r="BP247" i="6"/>
  <c r="BN245" i="6"/>
  <c r="BE245" i="6"/>
  <c r="AV245" i="6"/>
  <c r="W245" i="6"/>
  <c r="AH245" i="6" s="1"/>
  <c r="BM245" i="6"/>
  <c r="BD245" i="6"/>
  <c r="AU245" i="6"/>
  <c r="V245" i="6"/>
  <c r="AG245" i="6" s="1"/>
  <c r="BT245" i="6"/>
  <c r="BL245" i="6"/>
  <c r="BC245" i="6"/>
  <c r="AT245" i="6"/>
  <c r="U245" i="6"/>
  <c r="AF245" i="6" s="1"/>
  <c r="BS245" i="6"/>
  <c r="BB245" i="6"/>
  <c r="AS245" i="6"/>
  <c r="AB245" i="6"/>
  <c r="AM245" i="6" s="1"/>
  <c r="T245" i="6"/>
  <c r="AE245" i="6" s="1"/>
  <c r="BQ245" i="6"/>
  <c r="BH245" i="6"/>
  <c r="AQ245" i="6"/>
  <c r="Z245" i="6"/>
  <c r="AK245" i="6" s="1"/>
  <c r="BI245" i="6"/>
  <c r="AP245" i="6"/>
  <c r="BF245" i="6"/>
  <c r="BR245" i="6"/>
  <c r="Y245" i="6"/>
  <c r="AJ245" i="6" s="1"/>
  <c r="BP245" i="6"/>
  <c r="AX245" i="6"/>
  <c r="X245" i="6"/>
  <c r="AI245" i="6" s="1"/>
  <c r="BO245" i="6"/>
  <c r="AW245" i="6"/>
  <c r="BG245" i="6"/>
  <c r="BA245" i="6"/>
  <c r="AR245" i="6"/>
  <c r="AA245" i="6"/>
  <c r="AL245" i="6" s="1"/>
  <c r="BT308" i="6"/>
  <c r="BL308" i="6"/>
  <c r="BC308" i="6"/>
  <c r="AT308" i="6"/>
  <c r="V308" i="6"/>
  <c r="AG308" i="6" s="1"/>
  <c r="BS308" i="6"/>
  <c r="BB308" i="6"/>
  <c r="AS308" i="6"/>
  <c r="U308" i="6"/>
  <c r="AF308" i="6" s="1"/>
  <c r="BR308" i="6"/>
  <c r="BI308" i="6"/>
  <c r="BA308" i="6"/>
  <c r="AR308" i="6"/>
  <c r="AB308" i="6"/>
  <c r="AM308" i="6" s="1"/>
  <c r="T308" i="6"/>
  <c r="AE308" i="6" s="1"/>
  <c r="BQ308" i="6"/>
  <c r="BH308" i="6"/>
  <c r="AQ308" i="6"/>
  <c r="AA308" i="6"/>
  <c r="AL308" i="6" s="1"/>
  <c r="BO308" i="6"/>
  <c r="BF308" i="6"/>
  <c r="AW308" i="6"/>
  <c r="Y308" i="6"/>
  <c r="AJ308" i="6" s="1"/>
  <c r="BD308" i="6"/>
  <c r="Z308" i="6"/>
  <c r="AK308" i="6" s="1"/>
  <c r="BP308" i="6"/>
  <c r="AX308" i="6"/>
  <c r="X308" i="6"/>
  <c r="AI308" i="6" s="1"/>
  <c r="BN308" i="6"/>
  <c r="AV308" i="6"/>
  <c r="W308" i="6"/>
  <c r="AH308" i="6" s="1"/>
  <c r="AP308" i="6"/>
  <c r="BE308" i="6"/>
  <c r="AU308" i="6"/>
  <c r="BM308" i="6"/>
  <c r="BG308" i="6"/>
  <c r="BS235" i="6"/>
  <c r="BB235" i="6"/>
  <c r="AS235" i="6"/>
  <c r="U235" i="6"/>
  <c r="AF235" i="6" s="1"/>
  <c r="BR235" i="6"/>
  <c r="BI235" i="6"/>
  <c r="BA235" i="6"/>
  <c r="AR235" i="6"/>
  <c r="AB235" i="6"/>
  <c r="AM235" i="6" s="1"/>
  <c r="T235" i="6"/>
  <c r="AE235" i="6" s="1"/>
  <c r="BQ235" i="6"/>
  <c r="BH235" i="6"/>
  <c r="AQ235" i="6"/>
  <c r="AA235" i="6"/>
  <c r="AL235" i="6" s="1"/>
  <c r="BP235" i="6"/>
  <c r="BG235" i="6"/>
  <c r="AX235" i="6"/>
  <c r="AP235" i="6"/>
  <c r="Z235" i="6"/>
  <c r="AK235" i="6" s="1"/>
  <c r="BN235" i="6"/>
  <c r="BE235" i="6"/>
  <c r="AV235" i="6"/>
  <c r="X235" i="6"/>
  <c r="AI235" i="6" s="1"/>
  <c r="BC235" i="6"/>
  <c r="BO235" i="6"/>
  <c r="AW235" i="6"/>
  <c r="W235" i="6"/>
  <c r="AH235" i="6" s="1"/>
  <c r="BL235" i="6"/>
  <c r="AT235" i="6"/>
  <c r="BF235" i="6"/>
  <c r="BT235" i="6"/>
  <c r="BM235" i="6"/>
  <c r="Y235" i="6"/>
  <c r="AJ235" i="6" s="1"/>
  <c r="V235" i="6"/>
  <c r="AG235" i="6" s="1"/>
  <c r="BD235" i="6"/>
  <c r="AU235" i="6"/>
  <c r="BM306" i="6"/>
  <c r="BD306" i="6"/>
  <c r="AU306" i="6"/>
  <c r="X306" i="6"/>
  <c r="AI306" i="6" s="1"/>
  <c r="BT306" i="6"/>
  <c r="BL306" i="6"/>
  <c r="BC306" i="6"/>
  <c r="AT306" i="6"/>
  <c r="W306" i="6"/>
  <c r="AH306" i="6" s="1"/>
  <c r="BS306" i="6"/>
  <c r="BB306" i="6"/>
  <c r="AS306" i="6"/>
  <c r="V306" i="6"/>
  <c r="AG306" i="6" s="1"/>
  <c r="BR306" i="6"/>
  <c r="BI306" i="6"/>
  <c r="BA306" i="6"/>
  <c r="AR306" i="6"/>
  <c r="U306" i="6"/>
  <c r="AF306" i="6" s="1"/>
  <c r="BP306" i="6"/>
  <c r="BG306" i="6"/>
  <c r="AX306" i="6"/>
  <c r="AP306" i="6"/>
  <c r="AA306" i="6"/>
  <c r="AL306" i="6" s="1"/>
  <c r="Z306" i="6"/>
  <c r="AK306" i="6" s="1"/>
  <c r="BQ306" i="6"/>
  <c r="AW306" i="6"/>
  <c r="Y306" i="6"/>
  <c r="AJ306" i="6" s="1"/>
  <c r="BO306" i="6"/>
  <c r="AV306" i="6"/>
  <c r="T306" i="6"/>
  <c r="AE306" i="6" s="1"/>
  <c r="BN306" i="6"/>
  <c r="AQ306" i="6"/>
  <c r="BH306" i="6"/>
  <c r="AB306" i="6"/>
  <c r="AM306" i="6" s="1"/>
  <c r="BF306" i="6"/>
  <c r="BE306" i="6"/>
  <c r="BP282" i="6"/>
  <c r="BG282" i="6"/>
  <c r="AX282" i="6"/>
  <c r="AP282" i="6"/>
  <c r="X282" i="6"/>
  <c r="AI282" i="6" s="1"/>
  <c r="BO282" i="6"/>
  <c r="BF282" i="6"/>
  <c r="AW282" i="6"/>
  <c r="W282" i="6"/>
  <c r="AH282" i="6" s="1"/>
  <c r="BN282" i="6"/>
  <c r="BE282" i="6"/>
  <c r="AV282" i="6"/>
  <c r="V282" i="6"/>
  <c r="AG282" i="6" s="1"/>
  <c r="BM282" i="6"/>
  <c r="BD282" i="6"/>
  <c r="AU282" i="6"/>
  <c r="U282" i="6"/>
  <c r="AF282" i="6" s="1"/>
  <c r="BS282" i="6"/>
  <c r="BB282" i="6"/>
  <c r="AS282" i="6"/>
  <c r="AA282" i="6"/>
  <c r="AL282" i="6" s="1"/>
  <c r="BR282" i="6"/>
  <c r="T282" i="6"/>
  <c r="AE282" i="6" s="1"/>
  <c r="BQ282" i="6"/>
  <c r="AT282" i="6"/>
  <c r="BL282" i="6"/>
  <c r="AR282" i="6"/>
  <c r="AQ282" i="6"/>
  <c r="BH282" i="6"/>
  <c r="AB282" i="6"/>
  <c r="AM282" i="6" s="1"/>
  <c r="BC282" i="6"/>
  <c r="BA282" i="6"/>
  <c r="BT282" i="6"/>
  <c r="Y282" i="6"/>
  <c r="AJ282" i="6" s="1"/>
  <c r="Z282" i="6"/>
  <c r="AK282" i="6" s="1"/>
  <c r="BI282" i="6"/>
  <c r="BO292" i="6"/>
  <c r="BF292" i="6"/>
  <c r="AW292" i="6"/>
  <c r="V292" i="6"/>
  <c r="AG292" i="6" s="1"/>
  <c r="BN292" i="6"/>
  <c r="BE292" i="6"/>
  <c r="AV292" i="6"/>
  <c r="U292" i="6"/>
  <c r="AF292" i="6" s="1"/>
  <c r="BM292" i="6"/>
  <c r="BD292" i="6"/>
  <c r="AU292" i="6"/>
  <c r="AB292" i="6"/>
  <c r="AM292" i="6" s="1"/>
  <c r="T292" i="6"/>
  <c r="AE292" i="6" s="1"/>
  <c r="BT292" i="6"/>
  <c r="BL292" i="6"/>
  <c r="BC292" i="6"/>
  <c r="AT292" i="6"/>
  <c r="AA292" i="6"/>
  <c r="AL292" i="6" s="1"/>
  <c r="BR292" i="6"/>
  <c r="BI292" i="6"/>
  <c r="BA292" i="6"/>
  <c r="AR292" i="6"/>
  <c r="Y292" i="6"/>
  <c r="AJ292" i="6" s="1"/>
  <c r="AP292" i="6"/>
  <c r="BH292" i="6"/>
  <c r="BG292" i="6"/>
  <c r="Z292" i="6"/>
  <c r="AK292" i="6" s="1"/>
  <c r="BB292" i="6"/>
  <c r="X292" i="6"/>
  <c r="AI292" i="6" s="1"/>
  <c r="BS292" i="6"/>
  <c r="AX292" i="6"/>
  <c r="AS292" i="6"/>
  <c r="AQ292" i="6"/>
  <c r="W292" i="6"/>
  <c r="AH292" i="6" s="1"/>
  <c r="BP292" i="6"/>
  <c r="BQ292" i="6"/>
  <c r="BM265" i="6"/>
  <c r="BD265" i="6"/>
  <c r="AU265" i="6"/>
  <c r="U265" i="6"/>
  <c r="AF265" i="6" s="1"/>
  <c r="BT265" i="6"/>
  <c r="BL265" i="6"/>
  <c r="BC265" i="6"/>
  <c r="AT265" i="6"/>
  <c r="AB265" i="6"/>
  <c r="AM265" i="6" s="1"/>
  <c r="T265" i="6"/>
  <c r="AE265" i="6" s="1"/>
  <c r="BS265" i="6"/>
  <c r="BB265" i="6"/>
  <c r="AS265" i="6"/>
  <c r="AA265" i="6"/>
  <c r="AL265" i="6" s="1"/>
  <c r="BR265" i="6"/>
  <c r="BI265" i="6"/>
  <c r="BA265" i="6"/>
  <c r="AR265" i="6"/>
  <c r="Z265" i="6"/>
  <c r="AK265" i="6" s="1"/>
  <c r="BP265" i="6"/>
  <c r="BG265" i="6"/>
  <c r="AX265" i="6"/>
  <c r="AP265" i="6"/>
  <c r="X265" i="6"/>
  <c r="AI265" i="6" s="1"/>
  <c r="BO265" i="6"/>
  <c r="AV265" i="6"/>
  <c r="BN265" i="6"/>
  <c r="AQ265" i="6"/>
  <c r="BH265" i="6"/>
  <c r="BF265" i="6"/>
  <c r="BE265" i="6"/>
  <c r="Y265" i="6"/>
  <c r="AJ265" i="6" s="1"/>
  <c r="W265" i="6"/>
  <c r="AH265" i="6" s="1"/>
  <c r="V265" i="6"/>
  <c r="AG265" i="6" s="1"/>
  <c r="BQ265" i="6"/>
  <c r="AW265" i="6"/>
  <c r="BR268" i="6"/>
  <c r="BI268" i="6"/>
  <c r="BA268" i="6"/>
  <c r="AR268" i="6"/>
  <c r="AA268" i="6"/>
  <c r="AL268" i="6" s="1"/>
  <c r="BQ268" i="6"/>
  <c r="BH268" i="6"/>
  <c r="AQ268" i="6"/>
  <c r="Z268" i="6"/>
  <c r="AK268" i="6" s="1"/>
  <c r="BP268" i="6"/>
  <c r="BG268" i="6"/>
  <c r="AX268" i="6"/>
  <c r="AP268" i="6"/>
  <c r="Y268" i="6"/>
  <c r="AJ268" i="6" s="1"/>
  <c r="BO268" i="6"/>
  <c r="BF268" i="6"/>
  <c r="AW268" i="6"/>
  <c r="X268" i="6"/>
  <c r="AI268" i="6" s="1"/>
  <c r="BM268" i="6"/>
  <c r="BD268" i="6"/>
  <c r="AU268" i="6"/>
  <c r="V268" i="6"/>
  <c r="AG268" i="6" s="1"/>
  <c r="BE268" i="6"/>
  <c r="BC268" i="6"/>
  <c r="AB268" i="6"/>
  <c r="AM268" i="6" s="1"/>
  <c r="BB268" i="6"/>
  <c r="W268" i="6"/>
  <c r="AH268" i="6" s="1"/>
  <c r="BS268" i="6"/>
  <c r="AV268" i="6"/>
  <c r="T268" i="6"/>
  <c r="AE268" i="6" s="1"/>
  <c r="BN268" i="6"/>
  <c r="BL268" i="6"/>
  <c r="AT268" i="6"/>
  <c r="AS268" i="6"/>
  <c r="BT268" i="6"/>
  <c r="U268" i="6"/>
  <c r="AF268" i="6" s="1"/>
  <c r="BP272" i="6"/>
  <c r="BG272" i="6"/>
  <c r="AX272" i="6"/>
  <c r="AP272" i="6"/>
  <c r="Y272" i="6"/>
  <c r="AJ272" i="6" s="1"/>
  <c r="BO272" i="6"/>
  <c r="BF272" i="6"/>
  <c r="AW272" i="6"/>
  <c r="X272" i="6"/>
  <c r="AI272" i="6" s="1"/>
  <c r="BN272" i="6"/>
  <c r="BE272" i="6"/>
  <c r="AV272" i="6"/>
  <c r="W272" i="6"/>
  <c r="AH272" i="6" s="1"/>
  <c r="BM272" i="6"/>
  <c r="BD272" i="6"/>
  <c r="AU272" i="6"/>
  <c r="V272" i="6"/>
  <c r="AG272" i="6" s="1"/>
  <c r="BS272" i="6"/>
  <c r="BB272" i="6"/>
  <c r="AS272" i="6"/>
  <c r="AB272" i="6"/>
  <c r="AM272" i="6" s="1"/>
  <c r="T272" i="6"/>
  <c r="AE272" i="6" s="1"/>
  <c r="BH272" i="6"/>
  <c r="AA272" i="6"/>
  <c r="AL272" i="6" s="1"/>
  <c r="BC272" i="6"/>
  <c r="Z272" i="6"/>
  <c r="AK272" i="6" s="1"/>
  <c r="BT272" i="6"/>
  <c r="BA272" i="6"/>
  <c r="U272" i="6"/>
  <c r="AF272" i="6" s="1"/>
  <c r="BR272" i="6"/>
  <c r="BL272" i="6"/>
  <c r="AR272" i="6"/>
  <c r="BQ272" i="6"/>
  <c r="BI272" i="6"/>
  <c r="AT272" i="6"/>
  <c r="AQ272" i="6"/>
  <c r="BT314" i="6"/>
  <c r="BL314" i="6"/>
  <c r="BC314" i="6"/>
  <c r="AT314" i="6"/>
  <c r="AB314" i="6"/>
  <c r="AM314" i="6" s="1"/>
  <c r="T314" i="6"/>
  <c r="AE314" i="6" s="1"/>
  <c r="BS314" i="6"/>
  <c r="BB314" i="6"/>
  <c r="AS314" i="6"/>
  <c r="AA314" i="6"/>
  <c r="AL314" i="6" s="1"/>
  <c r="BR314" i="6"/>
  <c r="BI314" i="6"/>
  <c r="BA314" i="6"/>
  <c r="AR314" i="6"/>
  <c r="Z314" i="6"/>
  <c r="AK314" i="6" s="1"/>
  <c r="BQ314" i="6"/>
  <c r="BH314" i="6"/>
  <c r="AQ314" i="6"/>
  <c r="Y314" i="6"/>
  <c r="AJ314" i="6" s="1"/>
  <c r="BO314" i="6"/>
  <c r="BF314" i="6"/>
  <c r="AW314" i="6"/>
  <c r="W314" i="6"/>
  <c r="AH314" i="6" s="1"/>
  <c r="BP314" i="6"/>
  <c r="AX314" i="6"/>
  <c r="U314" i="6"/>
  <c r="AF314" i="6" s="1"/>
  <c r="BN314" i="6"/>
  <c r="AV314" i="6"/>
  <c r="BM314" i="6"/>
  <c r="AU314" i="6"/>
  <c r="AP314" i="6"/>
  <c r="BE314" i="6"/>
  <c r="BG314" i="6"/>
  <c r="BD314" i="6"/>
  <c r="V314" i="6"/>
  <c r="AG314" i="6" s="1"/>
  <c r="X314" i="6"/>
  <c r="AI314" i="6" s="1"/>
  <c r="DW105" i="11"/>
  <c r="EH105" i="11" s="1"/>
  <c r="DU105" i="11"/>
  <c r="EF105" i="11" s="1"/>
  <c r="X105" i="11"/>
  <c r="AI105" i="11" s="1"/>
  <c r="DV105" i="11"/>
  <c r="EG105" i="11" s="1"/>
  <c r="AV108" i="4"/>
  <c r="CH105" i="11"/>
  <c r="CS105" i="11" s="1"/>
  <c r="CO105" i="11"/>
  <c r="CZ105" i="11" s="1"/>
  <c r="BE105" i="11"/>
  <c r="BP105" i="11" s="1"/>
  <c r="CK105" i="11"/>
  <c r="CV105" i="11" s="1"/>
  <c r="AU108" i="4"/>
  <c r="BB105" i="11"/>
  <c r="BM105" i="11" s="1"/>
  <c r="BG105" i="11"/>
  <c r="BR105" i="11" s="1"/>
  <c r="V105" i="11"/>
  <c r="AG105" i="11" s="1"/>
  <c r="BA105" i="11"/>
  <c r="BL105" i="11" s="1"/>
  <c r="AT108" i="4"/>
  <c r="AY108" i="4" s="1"/>
  <c r="W105" i="11"/>
  <c r="AH105" i="11" s="1"/>
  <c r="AA105" i="11"/>
  <c r="AL105" i="11" s="1"/>
  <c r="CP105" i="11"/>
  <c r="DA105" i="11" s="1"/>
  <c r="DS105" i="11"/>
  <c r="ED105" i="11" s="1"/>
  <c r="CM105" i="11"/>
  <c r="CX105" i="11" s="1"/>
  <c r="CN105" i="11"/>
  <c r="CY105" i="11" s="1"/>
  <c r="Y105" i="11"/>
  <c r="AJ105" i="11" s="1"/>
  <c r="T105" i="11"/>
  <c r="AE105" i="11" s="1"/>
  <c r="DQ105" i="11"/>
  <c r="EB105" i="11" s="1"/>
  <c r="BH105" i="11"/>
  <c r="BS105" i="11" s="1"/>
  <c r="BF105" i="11"/>
  <c r="BQ105" i="11" s="1"/>
  <c r="DO105" i="11"/>
  <c r="DZ105" i="11" s="1"/>
  <c r="CL105" i="11"/>
  <c r="CW105" i="11" s="1"/>
  <c r="CI105" i="11"/>
  <c r="CT105" i="11" s="1"/>
  <c r="BC129" i="11"/>
  <c r="BN129" i="11" s="1"/>
  <c r="CJ129" i="11"/>
  <c r="CU129" i="11" s="1"/>
  <c r="BI129" i="11"/>
  <c r="BT129" i="11" s="1"/>
  <c r="BE129" i="11"/>
  <c r="BP129" i="11" s="1"/>
  <c r="Z129" i="11"/>
  <c r="AK129" i="11" s="1"/>
  <c r="Z129" i="5"/>
  <c r="AK129" i="5" s="1"/>
  <c r="T129" i="6"/>
  <c r="AE129" i="6" s="1"/>
  <c r="X129" i="11"/>
  <c r="AI129" i="11" s="1"/>
  <c r="BB129" i="11"/>
  <c r="BM129" i="11" s="1"/>
  <c r="Y129" i="11"/>
  <c r="AJ129" i="11" s="1"/>
  <c r="CM129" i="11"/>
  <c r="CX129" i="11" s="1"/>
  <c r="AV132" i="4"/>
  <c r="AB129" i="5"/>
  <c r="AM129" i="5" s="1"/>
  <c r="BT129" i="6"/>
  <c r="V129" i="5"/>
  <c r="AG129" i="5" s="1"/>
  <c r="BM129" i="6"/>
  <c r="Y129" i="6"/>
  <c r="AJ129" i="6" s="1"/>
  <c r="W129" i="6"/>
  <c r="AH129" i="6" s="1"/>
  <c r="DT129" i="11"/>
  <c r="EE129" i="11" s="1"/>
  <c r="U129" i="11"/>
  <c r="AF129" i="11" s="1"/>
  <c r="DP129" i="11"/>
  <c r="EA129" i="11" s="1"/>
  <c r="BA129" i="11"/>
  <c r="BL129" i="11" s="1"/>
  <c r="AU132" i="4"/>
  <c r="BQ129" i="6"/>
  <c r="Y129" i="5"/>
  <c r="AJ129" i="5" s="1"/>
  <c r="BO129" i="6"/>
  <c r="BN129" i="6"/>
  <c r="AP129" i="6"/>
  <c r="CN129" i="11"/>
  <c r="CY129" i="11" s="1"/>
  <c r="DS129" i="11"/>
  <c r="ED129" i="11" s="1"/>
  <c r="BG129" i="11"/>
  <c r="BR129" i="11" s="1"/>
  <c r="CL129" i="11"/>
  <c r="CW129" i="11" s="1"/>
  <c r="AT132" i="4"/>
  <c r="AY132" i="4" s="1"/>
  <c r="AT129" i="6"/>
  <c r="AW129" i="6"/>
  <c r="X129" i="5"/>
  <c r="AI129" i="5" s="1"/>
  <c r="DU129" i="11"/>
  <c r="EF129" i="11" s="1"/>
  <c r="AB129" i="11"/>
  <c r="AM129" i="11" s="1"/>
  <c r="BD129" i="11"/>
  <c r="BO129" i="11" s="1"/>
  <c r="BF129" i="11"/>
  <c r="BQ129" i="11" s="1"/>
  <c r="CI129" i="11"/>
  <c r="CT129" i="11" s="1"/>
  <c r="BL129" i="6"/>
  <c r="BF129" i="6"/>
  <c r="AS129" i="6"/>
  <c r="BB129" i="6"/>
  <c r="CP129" i="11"/>
  <c r="DA129" i="11" s="1"/>
  <c r="DO129" i="11"/>
  <c r="DZ129" i="11" s="1"/>
  <c r="V129" i="11"/>
  <c r="AG129" i="11" s="1"/>
  <c r="T129" i="11"/>
  <c r="AE129" i="11" s="1"/>
  <c r="AA129" i="11"/>
  <c r="AL129" i="11" s="1"/>
  <c r="U129" i="5"/>
  <c r="AF129" i="5" s="1"/>
  <c r="AU129" i="6"/>
  <c r="AQ129" i="6"/>
  <c r="BE129" i="6"/>
  <c r="T130" i="5"/>
  <c r="AE130" i="5" s="1"/>
  <c r="BE130" i="11"/>
  <c r="BP130" i="11" s="1"/>
  <c r="DO130" i="11"/>
  <c r="DZ130" i="11" s="1"/>
  <c r="DT130" i="11"/>
  <c r="EE130" i="11" s="1"/>
  <c r="BF130" i="11"/>
  <c r="BQ130" i="11" s="1"/>
  <c r="Y130" i="5"/>
  <c r="AJ130" i="5" s="1"/>
  <c r="BG130" i="6"/>
  <c r="AQ130" i="6"/>
  <c r="Y130" i="6"/>
  <c r="AJ130" i="6" s="1"/>
  <c r="DU130" i="11"/>
  <c r="EF130" i="11" s="1"/>
  <c r="Y130" i="11"/>
  <c r="AJ130" i="11" s="1"/>
  <c r="BI130" i="11"/>
  <c r="BT130" i="11" s="1"/>
  <c r="CJ130" i="11"/>
  <c r="CU130" i="11" s="1"/>
  <c r="CO130" i="11"/>
  <c r="CZ130" i="11" s="1"/>
  <c r="V130" i="5"/>
  <c r="AG130" i="5" s="1"/>
  <c r="AS130" i="6"/>
  <c r="AT130" i="6"/>
  <c r="BC130" i="6"/>
  <c r="BL130" i="6"/>
  <c r="CP130" i="11"/>
  <c r="DA130" i="11" s="1"/>
  <c r="DP130" i="11"/>
  <c r="EA130" i="11" s="1"/>
  <c r="AA130" i="11"/>
  <c r="AL130" i="11" s="1"/>
  <c r="W130" i="11"/>
  <c r="AH130" i="11" s="1"/>
  <c r="BD130" i="11"/>
  <c r="BO130" i="11" s="1"/>
  <c r="AB130" i="5"/>
  <c r="AM130" i="5" s="1"/>
  <c r="BI130" i="6"/>
  <c r="BA130" i="6"/>
  <c r="BE130" i="6"/>
  <c r="BN130" i="6"/>
  <c r="CH130" i="11"/>
  <c r="CS130" i="11" s="1"/>
  <c r="CI130" i="11"/>
  <c r="CT130" i="11" s="1"/>
  <c r="DW130" i="11"/>
  <c r="EH130" i="11" s="1"/>
  <c r="DS130" i="11"/>
  <c r="ED130" i="11" s="1"/>
  <c r="CN130" i="11"/>
  <c r="CY130" i="11" s="1"/>
  <c r="W130" i="5"/>
  <c r="AH130" i="5" s="1"/>
  <c r="X130" i="5"/>
  <c r="AI130" i="5" s="1"/>
  <c r="V130" i="6"/>
  <c r="AG130" i="6" s="1"/>
  <c r="X130" i="11"/>
  <c r="AI130" i="11" s="1"/>
  <c r="T130" i="11"/>
  <c r="AE130" i="11" s="1"/>
  <c r="DV130" i="11"/>
  <c r="EG130" i="11" s="1"/>
  <c r="DR130" i="11"/>
  <c r="EC130" i="11" s="1"/>
  <c r="AV133" i="4"/>
  <c r="AA130" i="5"/>
  <c r="AL130" i="5" s="1"/>
  <c r="U130" i="5"/>
  <c r="AF130" i="5" s="1"/>
  <c r="Z130" i="5"/>
  <c r="AK130" i="5" s="1"/>
  <c r="BD130" i="6"/>
  <c r="AA130" i="6"/>
  <c r="AL130" i="6" s="1"/>
  <c r="AU130" i="6"/>
  <c r="DQ130" i="11"/>
  <c r="EB130" i="11" s="1"/>
  <c r="BH130" i="11"/>
  <c r="BS130" i="11" s="1"/>
  <c r="CL130" i="11"/>
  <c r="CW130" i="11" s="1"/>
  <c r="BG130" i="11"/>
  <c r="BR130" i="11" s="1"/>
  <c r="AU133" i="4"/>
  <c r="AB130" i="6"/>
  <c r="AM130" i="6" s="1"/>
  <c r="AW130" i="6"/>
  <c r="AP130" i="6"/>
  <c r="BF141" i="6"/>
  <c r="BD141" i="11"/>
  <c r="BO141" i="11" s="1"/>
  <c r="DO141" i="11"/>
  <c r="DZ141" i="11" s="1"/>
  <c r="DW141" i="11"/>
  <c r="EH141" i="11" s="1"/>
  <c r="DS141" i="11"/>
  <c r="ED141" i="11" s="1"/>
  <c r="Y141" i="5"/>
  <c r="AJ141" i="5" s="1"/>
  <c r="DU141" i="11"/>
  <c r="EF141" i="11" s="1"/>
  <c r="W141" i="11"/>
  <c r="AH141" i="11" s="1"/>
  <c r="BI141" i="11"/>
  <c r="BT141" i="11" s="1"/>
  <c r="CM141" i="11"/>
  <c r="CX141" i="11" s="1"/>
  <c r="V141" i="11"/>
  <c r="AG141" i="11" s="1"/>
  <c r="T141" i="5"/>
  <c r="AE141" i="5" s="1"/>
  <c r="AW141" i="6"/>
  <c r="CP141" i="11"/>
  <c r="DA141" i="11" s="1"/>
  <c r="DR141" i="11"/>
  <c r="EC141" i="11" s="1"/>
  <c r="AA141" i="11"/>
  <c r="AL141" i="11" s="1"/>
  <c r="DV141" i="11"/>
  <c r="EG141" i="11" s="1"/>
  <c r="DQ141" i="11"/>
  <c r="EB141" i="11" s="1"/>
  <c r="CH141" i="11"/>
  <c r="CS141" i="11" s="1"/>
  <c r="CK141" i="11"/>
  <c r="CV141" i="11" s="1"/>
  <c r="BF141" i="11"/>
  <c r="BQ141" i="11" s="1"/>
  <c r="CL141" i="11"/>
  <c r="CW141" i="11" s="1"/>
  <c r="BG141" i="11"/>
  <c r="BR141" i="11" s="1"/>
  <c r="X141" i="11"/>
  <c r="AI141" i="11" s="1"/>
  <c r="U141" i="11"/>
  <c r="AF141" i="11" s="1"/>
  <c r="BE141" i="11"/>
  <c r="BP141" i="11" s="1"/>
  <c r="DT141" i="11"/>
  <c r="EE141" i="11" s="1"/>
  <c r="AV144" i="4"/>
  <c r="V141" i="6"/>
  <c r="AG141" i="6" s="1"/>
  <c r="DP141" i="11"/>
  <c r="EA141" i="11" s="1"/>
  <c r="BH141" i="11"/>
  <c r="BS141" i="11" s="1"/>
  <c r="CN141" i="11"/>
  <c r="CY141" i="11" s="1"/>
  <c r="CI141" i="11"/>
  <c r="CT141" i="11" s="1"/>
  <c r="AU144" i="4"/>
  <c r="W230" i="5"/>
  <c r="AH230" i="5" s="1"/>
  <c r="U230" i="5"/>
  <c r="AF230" i="5" s="1"/>
  <c r="AB230" i="5"/>
  <c r="AM230" i="5" s="1"/>
  <c r="T230" i="5"/>
  <c r="AE230" i="5" s="1"/>
  <c r="Z230" i="5"/>
  <c r="AK230" i="5" s="1"/>
  <c r="AA230" i="5"/>
  <c r="AL230" i="5" s="1"/>
  <c r="V230" i="5"/>
  <c r="AG230" i="5" s="1"/>
  <c r="X230" i="5"/>
  <c r="AI230" i="5" s="1"/>
  <c r="Y230" i="5"/>
  <c r="AJ230" i="5" s="1"/>
  <c r="AB255" i="5"/>
  <c r="AM255" i="5" s="1"/>
  <c r="T255" i="5"/>
  <c r="AE255" i="5" s="1"/>
  <c r="AA255" i="5"/>
  <c r="AL255" i="5" s="1"/>
  <c r="Z255" i="5"/>
  <c r="AK255" i="5" s="1"/>
  <c r="Y255" i="5"/>
  <c r="AJ255" i="5" s="1"/>
  <c r="W255" i="5"/>
  <c r="AH255" i="5" s="1"/>
  <c r="X255" i="5"/>
  <c r="AI255" i="5" s="1"/>
  <c r="V255" i="5"/>
  <c r="AG255" i="5" s="1"/>
  <c r="U255" i="5"/>
  <c r="AF255" i="5" s="1"/>
  <c r="AA226" i="5"/>
  <c r="AL226" i="5" s="1"/>
  <c r="Y226" i="5"/>
  <c r="AJ226" i="5" s="1"/>
  <c r="X226" i="5"/>
  <c r="AI226" i="5" s="1"/>
  <c r="V226" i="5"/>
  <c r="AG226" i="5" s="1"/>
  <c r="W226" i="5"/>
  <c r="AH226" i="5" s="1"/>
  <c r="U226" i="5"/>
  <c r="AF226" i="5" s="1"/>
  <c r="T226" i="5"/>
  <c r="AE226" i="5" s="1"/>
  <c r="Z226" i="5"/>
  <c r="AK226" i="5" s="1"/>
  <c r="AB226" i="5"/>
  <c r="AM226" i="5" s="1"/>
  <c r="W290" i="5"/>
  <c r="AH290" i="5" s="1"/>
  <c r="V290" i="5"/>
  <c r="AG290" i="5" s="1"/>
  <c r="U290" i="5"/>
  <c r="AF290" i="5" s="1"/>
  <c r="AB290" i="5"/>
  <c r="AM290" i="5" s="1"/>
  <c r="T290" i="5"/>
  <c r="AE290" i="5" s="1"/>
  <c r="Y290" i="5"/>
  <c r="AJ290" i="5" s="1"/>
  <c r="X290" i="5"/>
  <c r="AI290" i="5" s="1"/>
  <c r="AA290" i="5"/>
  <c r="AL290" i="5" s="1"/>
  <c r="Z290" i="5"/>
  <c r="AK290" i="5" s="1"/>
  <c r="U273" i="5"/>
  <c r="AF273" i="5" s="1"/>
  <c r="AB273" i="5"/>
  <c r="AM273" i="5" s="1"/>
  <c r="T273" i="5"/>
  <c r="AE273" i="5" s="1"/>
  <c r="AA273" i="5"/>
  <c r="AL273" i="5" s="1"/>
  <c r="Z273" i="5"/>
  <c r="AK273" i="5" s="1"/>
  <c r="X273" i="5"/>
  <c r="AI273" i="5" s="1"/>
  <c r="Y273" i="5"/>
  <c r="AJ273" i="5" s="1"/>
  <c r="W273" i="5"/>
  <c r="AH273" i="5" s="1"/>
  <c r="V273" i="5"/>
  <c r="AG273" i="5" s="1"/>
  <c r="AB297" i="5"/>
  <c r="AM297" i="5" s="1"/>
  <c r="T297" i="5"/>
  <c r="AE297" i="5" s="1"/>
  <c r="AA297" i="5"/>
  <c r="AL297" i="5" s="1"/>
  <c r="Z297" i="5"/>
  <c r="AK297" i="5" s="1"/>
  <c r="Y297" i="5"/>
  <c r="AJ297" i="5" s="1"/>
  <c r="V297" i="5"/>
  <c r="AG297" i="5" s="1"/>
  <c r="U297" i="5"/>
  <c r="AF297" i="5" s="1"/>
  <c r="W297" i="5"/>
  <c r="AH297" i="5" s="1"/>
  <c r="X297" i="5"/>
  <c r="AI297" i="5" s="1"/>
  <c r="X92" i="5"/>
  <c r="AI92" i="5" s="1"/>
  <c r="X58" i="5"/>
  <c r="AI58" i="5" s="1"/>
  <c r="T105" i="5"/>
  <c r="AE105" i="5" s="1"/>
  <c r="T41" i="5"/>
  <c r="AE41" i="5" s="1"/>
  <c r="X93" i="5"/>
  <c r="AI93" i="5" s="1"/>
  <c r="T58" i="5"/>
  <c r="AE58" i="5" s="1"/>
  <c r="Z67" i="5"/>
  <c r="AK67" i="5" s="1"/>
  <c r="AB21" i="5"/>
  <c r="AM21" i="5" s="1"/>
  <c r="X71" i="5"/>
  <c r="AI71" i="5" s="1"/>
  <c r="X71" i="6"/>
  <c r="AI71" i="6" s="1"/>
  <c r="AS71" i="6"/>
  <c r="BG71" i="6"/>
  <c r="BN71" i="6"/>
  <c r="BQ71" i="6"/>
  <c r="AB92" i="6"/>
  <c r="AM92" i="6" s="1"/>
  <c r="BB92" i="6"/>
  <c r="BH92" i="6"/>
  <c r="BO92" i="6"/>
  <c r="U62" i="6"/>
  <c r="AF62" i="6" s="1"/>
  <c r="AW62" i="6"/>
  <c r="AV62" i="6"/>
  <c r="BO62" i="6"/>
  <c r="BR62" i="6"/>
  <c r="AA21" i="6"/>
  <c r="AL21" i="6" s="1"/>
  <c r="AR21" i="6"/>
  <c r="BH21" i="6"/>
  <c r="BT21" i="6"/>
  <c r="AP105" i="6"/>
  <c r="AV105" i="6"/>
  <c r="BC105" i="6"/>
  <c r="BQ105" i="6"/>
  <c r="X67" i="6"/>
  <c r="AI67" i="6" s="1"/>
  <c r="BC67" i="6"/>
  <c r="BG67" i="6"/>
  <c r="BF67" i="6"/>
  <c r="BQ67" i="6"/>
  <c r="Z41" i="6"/>
  <c r="AK41" i="6" s="1"/>
  <c r="X41" i="6"/>
  <c r="AI41" i="6" s="1"/>
  <c r="BC41" i="6"/>
  <c r="BS41" i="6"/>
  <c r="AX93" i="6"/>
  <c r="Z147" i="6"/>
  <c r="AK147" i="6" s="1"/>
  <c r="AB147" i="5"/>
  <c r="AM147" i="5" s="1"/>
  <c r="BG147" i="6"/>
  <c r="AW147" i="6"/>
  <c r="V147" i="6"/>
  <c r="AG147" i="6" s="1"/>
  <c r="X147" i="5"/>
  <c r="AI147" i="5" s="1"/>
  <c r="U152" i="6"/>
  <c r="AF152" i="6" s="1"/>
  <c r="V152" i="6"/>
  <c r="AG152" i="6" s="1"/>
  <c r="BQ152" i="6"/>
  <c r="BP152" i="6"/>
  <c r="T165" i="5"/>
  <c r="AE165" i="5" s="1"/>
  <c r="U165" i="5"/>
  <c r="AF165" i="5" s="1"/>
  <c r="AU165" i="6"/>
  <c r="BD165" i="6"/>
  <c r="BS165" i="6"/>
  <c r="BN165" i="6"/>
  <c r="BI165" i="6"/>
  <c r="BI161" i="6"/>
  <c r="AX161" i="6"/>
  <c r="Y161" i="6"/>
  <c r="AJ161" i="6" s="1"/>
  <c r="BQ161" i="6"/>
  <c r="W186" i="6"/>
  <c r="AH186" i="6" s="1"/>
  <c r="V137" i="6"/>
  <c r="AG137" i="6" s="1"/>
  <c r="AB141" i="6"/>
  <c r="AM141" i="6" s="1"/>
  <c r="BD137" i="6"/>
  <c r="AT186" i="6"/>
  <c r="AR186" i="6"/>
  <c r="BB186" i="6"/>
  <c r="AV186" i="6"/>
  <c r="AV141" i="6"/>
  <c r="T141" i="6"/>
  <c r="AE141" i="6" s="1"/>
  <c r="AT141" i="6"/>
  <c r="BS137" i="6"/>
  <c r="W141" i="5"/>
  <c r="AH141" i="5" s="1"/>
  <c r="BO132" i="6"/>
  <c r="BQ132" i="6"/>
  <c r="T132" i="6"/>
  <c r="AE132" i="6" s="1"/>
  <c r="BR129" i="6"/>
  <c r="W130" i="6"/>
  <c r="AH130" i="6" s="1"/>
  <c r="AU115" i="6"/>
  <c r="W202" i="6"/>
  <c r="AH202" i="6" s="1"/>
  <c r="AA132" i="6"/>
  <c r="AL132" i="6" s="1"/>
  <c r="AR129" i="6"/>
  <c r="Z130" i="6"/>
  <c r="AK130" i="6" s="1"/>
  <c r="BT130" i="6"/>
  <c r="AT115" i="6"/>
  <c r="AA129" i="6"/>
  <c r="AL129" i="6" s="1"/>
  <c r="V132" i="5"/>
  <c r="AG132" i="5" s="1"/>
  <c r="AS115" i="6"/>
  <c r="T202" i="6"/>
  <c r="AE202" i="6" s="1"/>
  <c r="AA129" i="5"/>
  <c r="AL129" i="5" s="1"/>
  <c r="T62" i="11"/>
  <c r="AE62" i="11" s="1"/>
  <c r="W129" i="11"/>
  <c r="AH129" i="11" s="1"/>
  <c r="DP202" i="11"/>
  <c r="EA202" i="11" s="1"/>
  <c r="BG21" i="11"/>
  <c r="BR21" i="11" s="1"/>
  <c r="Y147" i="11"/>
  <c r="AJ147" i="11" s="1"/>
  <c r="CJ105" i="11"/>
  <c r="CU105" i="11" s="1"/>
  <c r="DR105" i="11"/>
  <c r="EC105" i="11" s="1"/>
  <c r="AB186" i="11"/>
  <c r="AM186" i="11" s="1"/>
  <c r="BB130" i="11"/>
  <c r="BM130" i="11" s="1"/>
  <c r="BC130" i="11"/>
  <c r="BN130" i="11" s="1"/>
  <c r="AB141" i="11"/>
  <c r="AM141" i="11" s="1"/>
  <c r="DQ165" i="11"/>
  <c r="EB165" i="11" s="1"/>
  <c r="U161" i="5"/>
  <c r="AF161" i="5" s="1"/>
  <c r="V161" i="11"/>
  <c r="AG161" i="11" s="1"/>
  <c r="Z161" i="11"/>
  <c r="AK161" i="11" s="1"/>
  <c r="CP137" i="11"/>
  <c r="DA137" i="11" s="1"/>
  <c r="BI137" i="11"/>
  <c r="BT137" i="11" s="1"/>
  <c r="U137" i="11"/>
  <c r="AF137" i="11" s="1"/>
  <c r="CK137" i="11"/>
  <c r="CV137" i="11" s="1"/>
  <c r="W137" i="11"/>
  <c r="AH137" i="11" s="1"/>
  <c r="AT137" i="6"/>
  <c r="CH137" i="11"/>
  <c r="CS137" i="11" s="1"/>
  <c r="AA137" i="11"/>
  <c r="AL137" i="11" s="1"/>
  <c r="CM137" i="11"/>
  <c r="CX137" i="11" s="1"/>
  <c r="BA137" i="11"/>
  <c r="BL137" i="11" s="1"/>
  <c r="BF137" i="11"/>
  <c r="BQ137" i="11" s="1"/>
  <c r="BO137" i="6"/>
  <c r="AV137" i="6"/>
  <c r="BC137" i="11"/>
  <c r="BN137" i="11" s="1"/>
  <c r="DO137" i="11"/>
  <c r="DZ137" i="11" s="1"/>
  <c r="BD137" i="11"/>
  <c r="BO137" i="11" s="1"/>
  <c r="DS137" i="11"/>
  <c r="ED137" i="11" s="1"/>
  <c r="V137" i="11"/>
  <c r="AG137" i="11" s="1"/>
  <c r="BC137" i="6"/>
  <c r="BT137" i="6"/>
  <c r="X137" i="11"/>
  <c r="AI137" i="11" s="1"/>
  <c r="Z137" i="11"/>
  <c r="AK137" i="11" s="1"/>
  <c r="T137" i="11"/>
  <c r="AE137" i="11" s="1"/>
  <c r="CJ137" i="11"/>
  <c r="CU137" i="11" s="1"/>
  <c r="AT140" i="4"/>
  <c r="AY140" i="4" s="1"/>
  <c r="CN137" i="11"/>
  <c r="CY137" i="11" s="1"/>
  <c r="CI137" i="11"/>
  <c r="CT137" i="11" s="1"/>
  <c r="CL137" i="11"/>
  <c r="CW137" i="11" s="1"/>
  <c r="Y137" i="11"/>
  <c r="AJ137" i="11" s="1"/>
  <c r="AU140" i="4"/>
  <c r="BE137" i="6"/>
  <c r="BN137" i="6"/>
  <c r="BH137" i="11"/>
  <c r="BS137" i="11" s="1"/>
  <c r="CO137" i="11"/>
  <c r="CZ137" i="11" s="1"/>
  <c r="BB137" i="11"/>
  <c r="BM137" i="11" s="1"/>
  <c r="DQ137" i="11"/>
  <c r="EB137" i="11" s="1"/>
  <c r="W137" i="5"/>
  <c r="AH137" i="5" s="1"/>
  <c r="BR137" i="6"/>
  <c r="AB115" i="5"/>
  <c r="AM115" i="5" s="1"/>
  <c r="W115" i="11"/>
  <c r="AH115" i="11" s="1"/>
  <c r="CN115" i="11"/>
  <c r="CY115" i="11" s="1"/>
  <c r="BG115" i="11"/>
  <c r="BR115" i="11" s="1"/>
  <c r="CO115" i="11"/>
  <c r="CZ115" i="11" s="1"/>
  <c r="BO115" i="6"/>
  <c r="AA115" i="5"/>
  <c r="AL115" i="5" s="1"/>
  <c r="Y115" i="6"/>
  <c r="AJ115" i="6" s="1"/>
  <c r="Z115" i="6"/>
  <c r="AK115" i="6" s="1"/>
  <c r="AW115" i="6"/>
  <c r="DR115" i="11"/>
  <c r="EC115" i="11" s="1"/>
  <c r="DV115" i="11"/>
  <c r="EG115" i="11" s="1"/>
  <c r="BE115" i="11"/>
  <c r="BP115" i="11" s="1"/>
  <c r="V115" i="11"/>
  <c r="AG115" i="11" s="1"/>
  <c r="BA115" i="11"/>
  <c r="BL115" i="11" s="1"/>
  <c r="BQ115" i="6"/>
  <c r="Y115" i="5"/>
  <c r="AJ115" i="5" s="1"/>
  <c r="AR115" i="6"/>
  <c r="U115" i="6"/>
  <c r="AF115" i="6" s="1"/>
  <c r="AV115" i="6"/>
  <c r="CM115" i="11"/>
  <c r="CX115" i="11" s="1"/>
  <c r="CP115" i="11"/>
  <c r="DA115" i="11" s="1"/>
  <c r="X115" i="11"/>
  <c r="AI115" i="11" s="1"/>
  <c r="DS115" i="11"/>
  <c r="ED115" i="11" s="1"/>
  <c r="CK115" i="11"/>
  <c r="CV115" i="11" s="1"/>
  <c r="BG115" i="6"/>
  <c r="T115" i="5"/>
  <c r="AE115" i="5" s="1"/>
  <c r="AP115" i="6"/>
  <c r="BM115" i="6"/>
  <c r="T115" i="6"/>
  <c r="AE115" i="6" s="1"/>
  <c r="AB115" i="6"/>
  <c r="AM115" i="6" s="1"/>
  <c r="BH115" i="11"/>
  <c r="BS115" i="11" s="1"/>
  <c r="BI115" i="11"/>
  <c r="BT115" i="11" s="1"/>
  <c r="DT115" i="11"/>
  <c r="EE115" i="11" s="1"/>
  <c r="BF115" i="11"/>
  <c r="BQ115" i="11" s="1"/>
  <c r="CJ115" i="11"/>
  <c r="CU115" i="11" s="1"/>
  <c r="V115" i="5"/>
  <c r="AG115" i="5" s="1"/>
  <c r="X115" i="6"/>
  <c r="AI115" i="6" s="1"/>
  <c r="Z115" i="5"/>
  <c r="AK115" i="5" s="1"/>
  <c r="BD115" i="6"/>
  <c r="DW115" i="11"/>
  <c r="EH115" i="11" s="1"/>
  <c r="DO115" i="11"/>
  <c r="DZ115" i="11" s="1"/>
  <c r="DP115" i="11"/>
  <c r="EA115" i="11" s="1"/>
  <c r="DQ115" i="11"/>
  <c r="EB115" i="11" s="1"/>
  <c r="AU118" i="4"/>
  <c r="AX115" i="6"/>
  <c r="W115" i="5"/>
  <c r="AH115" i="5" s="1"/>
  <c r="BH115" i="6"/>
  <c r="BE115" i="6"/>
  <c r="CH115" i="11"/>
  <c r="CS115" i="11" s="1"/>
  <c r="AA115" i="11"/>
  <c r="AL115" i="11" s="1"/>
  <c r="CI115" i="11"/>
  <c r="CT115" i="11" s="1"/>
  <c r="BD115" i="11"/>
  <c r="BO115" i="11" s="1"/>
  <c r="AT118" i="4"/>
  <c r="AY118" i="4" s="1"/>
  <c r="BF115" i="6"/>
  <c r="X115" i="5"/>
  <c r="AI115" i="5" s="1"/>
  <c r="BC115" i="6"/>
  <c r="BR115" i="6"/>
  <c r="W238" i="5"/>
  <c r="AH238" i="5" s="1"/>
  <c r="V238" i="5"/>
  <c r="AG238" i="5" s="1"/>
  <c r="U238" i="5"/>
  <c r="AF238" i="5" s="1"/>
  <c r="AB238" i="5"/>
  <c r="AM238" i="5" s="1"/>
  <c r="T238" i="5"/>
  <c r="AE238" i="5" s="1"/>
  <c r="Z238" i="5"/>
  <c r="AK238" i="5" s="1"/>
  <c r="AA238" i="5"/>
  <c r="AL238" i="5" s="1"/>
  <c r="Y238" i="5"/>
  <c r="AJ238" i="5" s="1"/>
  <c r="X238" i="5"/>
  <c r="AI238" i="5" s="1"/>
  <c r="V253" i="5"/>
  <c r="AG253" i="5" s="1"/>
  <c r="U253" i="5"/>
  <c r="AF253" i="5" s="1"/>
  <c r="AB253" i="5"/>
  <c r="AM253" i="5" s="1"/>
  <c r="T253" i="5"/>
  <c r="AE253" i="5" s="1"/>
  <c r="AA253" i="5"/>
  <c r="AL253" i="5" s="1"/>
  <c r="Z253" i="5"/>
  <c r="AK253" i="5" s="1"/>
  <c r="Y253" i="5"/>
  <c r="AJ253" i="5" s="1"/>
  <c r="W253" i="5"/>
  <c r="AH253" i="5" s="1"/>
  <c r="X253" i="5"/>
  <c r="AI253" i="5" s="1"/>
  <c r="X243" i="5"/>
  <c r="AI243" i="5" s="1"/>
  <c r="W243" i="5"/>
  <c r="AH243" i="5" s="1"/>
  <c r="U243" i="5"/>
  <c r="AF243" i="5" s="1"/>
  <c r="T243" i="5"/>
  <c r="AE243" i="5" s="1"/>
  <c r="AB243" i="5"/>
  <c r="AM243" i="5" s="1"/>
  <c r="Z243" i="5"/>
  <c r="AK243" i="5" s="1"/>
  <c r="AA243" i="5"/>
  <c r="AL243" i="5" s="1"/>
  <c r="Y243" i="5"/>
  <c r="AJ243" i="5" s="1"/>
  <c r="V243" i="5"/>
  <c r="AG243" i="5" s="1"/>
  <c r="AA218" i="5"/>
  <c r="AL218" i="5" s="1"/>
  <c r="Z218" i="5"/>
  <c r="AK218" i="5" s="1"/>
  <c r="Y218" i="5"/>
  <c r="AJ218" i="5" s="1"/>
  <c r="X218" i="5"/>
  <c r="AI218" i="5" s="1"/>
  <c r="W218" i="5"/>
  <c r="AH218" i="5" s="1"/>
  <c r="AB218" i="5"/>
  <c r="AM218" i="5" s="1"/>
  <c r="T218" i="5"/>
  <c r="AE218" i="5" s="1"/>
  <c r="V218" i="5"/>
  <c r="AG218" i="5" s="1"/>
  <c r="U218" i="5"/>
  <c r="AF218" i="5" s="1"/>
  <c r="U216" i="5"/>
  <c r="AF216" i="5" s="1"/>
  <c r="AB216" i="5"/>
  <c r="AM216" i="5" s="1"/>
  <c r="T216" i="5"/>
  <c r="AE216" i="5" s="1"/>
  <c r="AA216" i="5"/>
  <c r="AL216" i="5" s="1"/>
  <c r="Z216" i="5"/>
  <c r="AK216" i="5" s="1"/>
  <c r="Y216" i="5"/>
  <c r="AJ216" i="5" s="1"/>
  <c r="V216" i="5"/>
  <c r="AG216" i="5" s="1"/>
  <c r="W216" i="5"/>
  <c r="AH216" i="5" s="1"/>
  <c r="X216" i="5"/>
  <c r="AI216" i="5" s="1"/>
  <c r="Z280" i="5"/>
  <c r="AK280" i="5" s="1"/>
  <c r="Y280" i="5"/>
  <c r="AJ280" i="5" s="1"/>
  <c r="X280" i="5"/>
  <c r="AI280" i="5" s="1"/>
  <c r="W280" i="5"/>
  <c r="AH280" i="5" s="1"/>
  <c r="U280" i="5"/>
  <c r="AF280" i="5" s="1"/>
  <c r="AB280" i="5"/>
  <c r="AM280" i="5" s="1"/>
  <c r="AA280" i="5"/>
  <c r="AL280" i="5" s="1"/>
  <c r="V280" i="5"/>
  <c r="AG280" i="5" s="1"/>
  <c r="T280" i="5"/>
  <c r="AE280" i="5" s="1"/>
  <c r="W105" i="5"/>
  <c r="AH105" i="5" s="1"/>
  <c r="Y41" i="5"/>
  <c r="AJ41" i="5" s="1"/>
  <c r="Z41" i="5"/>
  <c r="AK41" i="5" s="1"/>
  <c r="V93" i="5"/>
  <c r="AG93" i="5" s="1"/>
  <c r="W58" i="5"/>
  <c r="AH58" i="5" s="1"/>
  <c r="V67" i="5"/>
  <c r="AG67" i="5" s="1"/>
  <c r="AB62" i="5"/>
  <c r="AM62" i="5" s="1"/>
  <c r="V21" i="5"/>
  <c r="AG21" i="5" s="1"/>
  <c r="AB71" i="6"/>
  <c r="AM71" i="6" s="1"/>
  <c r="AW71" i="6"/>
  <c r="BD71" i="6"/>
  <c r="BR71" i="6"/>
  <c r="Z92" i="6"/>
  <c r="AK92" i="6" s="1"/>
  <c r="AU92" i="6"/>
  <c r="AP92" i="6"/>
  <c r="BA92" i="6"/>
  <c r="BS92" i="6"/>
  <c r="Y62" i="6"/>
  <c r="AJ62" i="6" s="1"/>
  <c r="AP62" i="6"/>
  <c r="BA62" i="6"/>
  <c r="BS62" i="6"/>
  <c r="Z62" i="5"/>
  <c r="AK62" i="5" s="1"/>
  <c r="U21" i="6"/>
  <c r="AF21" i="6" s="1"/>
  <c r="AU21" i="6"/>
  <c r="AV21" i="6"/>
  <c r="BA21" i="6"/>
  <c r="BM21" i="6"/>
  <c r="U105" i="6"/>
  <c r="AF105" i="6" s="1"/>
  <c r="T105" i="6"/>
  <c r="AE105" i="6" s="1"/>
  <c r="AS105" i="6"/>
  <c r="BG105" i="6"/>
  <c r="BN105" i="6"/>
  <c r="AB67" i="6"/>
  <c r="AM67" i="6" s="1"/>
  <c r="AS67" i="6"/>
  <c r="BD67" i="6"/>
  <c r="BN67" i="6"/>
  <c r="AP41" i="6"/>
  <c r="AB41" i="6"/>
  <c r="AM41" i="6" s="1"/>
  <c r="BG41" i="6"/>
  <c r="BL41" i="6"/>
  <c r="AQ93" i="6"/>
  <c r="AA197" i="6"/>
  <c r="AL197" i="6" s="1"/>
  <c r="BF147" i="6"/>
  <c r="T147" i="6"/>
  <c r="AE147" i="6" s="1"/>
  <c r="BE147" i="6"/>
  <c r="AX147" i="6"/>
  <c r="BC147" i="6"/>
  <c r="BT152" i="6"/>
  <c r="AQ152" i="6"/>
  <c r="T152" i="6"/>
  <c r="AE152" i="6" s="1"/>
  <c r="W152" i="6"/>
  <c r="AH152" i="6" s="1"/>
  <c r="BN152" i="6"/>
  <c r="AB152" i="6"/>
  <c r="AM152" i="6" s="1"/>
  <c r="Y165" i="5"/>
  <c r="AJ165" i="5" s="1"/>
  <c r="BO165" i="6"/>
  <c r="Z165" i="6"/>
  <c r="AK165" i="6" s="1"/>
  <c r="BM165" i="6"/>
  <c r="BL165" i="6"/>
  <c r="BG165" i="6"/>
  <c r="BD161" i="6"/>
  <c r="BB161" i="6"/>
  <c r="T161" i="6"/>
  <c r="AE161" i="6" s="1"/>
  <c r="W161" i="6"/>
  <c r="AH161" i="6" s="1"/>
  <c r="X165" i="5"/>
  <c r="AI165" i="5" s="1"/>
  <c r="Y161" i="5"/>
  <c r="AJ161" i="5" s="1"/>
  <c r="BP141" i="6"/>
  <c r="BP137" i="6"/>
  <c r="X141" i="5"/>
  <c r="AI141" i="5" s="1"/>
  <c r="BB137" i="6"/>
  <c r="X137" i="5"/>
  <c r="AI137" i="5" s="1"/>
  <c r="BH186" i="6"/>
  <c r="BI186" i="6"/>
  <c r="BT186" i="6"/>
  <c r="BE186" i="6"/>
  <c r="BA141" i="6"/>
  <c r="AQ141" i="6"/>
  <c r="X141" i="6"/>
  <c r="AI141" i="6" s="1"/>
  <c r="BG137" i="6"/>
  <c r="BT132" i="6"/>
  <c r="W132" i="6"/>
  <c r="AH132" i="6" s="1"/>
  <c r="BS132" i="6"/>
  <c r="V132" i="6"/>
  <c r="AG132" i="6" s="1"/>
  <c r="BH129" i="6"/>
  <c r="T130" i="6"/>
  <c r="AE130" i="6" s="1"/>
  <c r="V115" i="6"/>
  <c r="AG115" i="6" s="1"/>
  <c r="X202" i="6"/>
  <c r="AI202" i="6" s="1"/>
  <c r="AW132" i="6"/>
  <c r="BD129" i="6"/>
  <c r="BH130" i="6"/>
  <c r="BB115" i="6"/>
  <c r="BS129" i="6"/>
  <c r="BL115" i="6"/>
  <c r="X202" i="5"/>
  <c r="AI202" i="5" s="1"/>
  <c r="AA141" i="5"/>
  <c r="AL141" i="5" s="1"/>
  <c r="BN141" i="6"/>
  <c r="AP137" i="6"/>
  <c r="DV62" i="11"/>
  <c r="EG62" i="11" s="1"/>
  <c r="DQ129" i="11"/>
  <c r="EB129" i="11" s="1"/>
  <c r="DQ202" i="11"/>
  <c r="EB202" i="11" s="1"/>
  <c r="DS21" i="11"/>
  <c r="ED21" i="11" s="1"/>
  <c r="BC105" i="11"/>
  <c r="BN105" i="11" s="1"/>
  <c r="DQ186" i="11"/>
  <c r="EB186" i="11" s="1"/>
  <c r="BB186" i="11"/>
  <c r="BM186" i="11" s="1"/>
  <c r="U130" i="11"/>
  <c r="AF130" i="11" s="1"/>
  <c r="AV118" i="4"/>
  <c r="BB115" i="11"/>
  <c r="BM115" i="11" s="1"/>
  <c r="DW137" i="11"/>
  <c r="EH137" i="11" s="1"/>
  <c r="BA141" i="11"/>
  <c r="BL141" i="11" s="1"/>
  <c r="DR165" i="11"/>
  <c r="EC165" i="11" s="1"/>
  <c r="AB132" i="5"/>
  <c r="AM132" i="5" s="1"/>
  <c r="Z132" i="5"/>
  <c r="AK132" i="5" s="1"/>
  <c r="AA132" i="5"/>
  <c r="AL132" i="5" s="1"/>
  <c r="U132" i="5"/>
  <c r="AF132" i="5" s="1"/>
  <c r="BC132" i="6"/>
  <c r="X132" i="5"/>
  <c r="AI132" i="5" s="1"/>
  <c r="X147" i="11"/>
  <c r="AI147" i="11" s="1"/>
  <c r="DP147" i="11"/>
  <c r="EA147" i="11" s="1"/>
  <c r="DV147" i="11"/>
  <c r="EG147" i="11" s="1"/>
  <c r="DQ147" i="11"/>
  <c r="EB147" i="11" s="1"/>
  <c r="AV150" i="4"/>
  <c r="DW147" i="11"/>
  <c r="EH147" i="11" s="1"/>
  <c r="CJ147" i="11"/>
  <c r="CU147" i="11" s="1"/>
  <c r="CK147" i="11"/>
  <c r="CV147" i="11" s="1"/>
  <c r="BH147" i="11"/>
  <c r="BS147" i="11" s="1"/>
  <c r="AU150" i="4"/>
  <c r="BA147" i="11"/>
  <c r="BL147" i="11" s="1"/>
  <c r="BD147" i="11"/>
  <c r="BO147" i="11" s="1"/>
  <c r="AA147" i="11"/>
  <c r="AL147" i="11" s="1"/>
  <c r="BF147" i="11"/>
  <c r="BQ147" i="11" s="1"/>
  <c r="AT150" i="4"/>
  <c r="AY150" i="4" s="1"/>
  <c r="BA147" i="6"/>
  <c r="U147" i="11"/>
  <c r="AF147" i="11" s="1"/>
  <c r="V147" i="11"/>
  <c r="AG147" i="11" s="1"/>
  <c r="DT147" i="11"/>
  <c r="EE147" i="11" s="1"/>
  <c r="CO147" i="11"/>
  <c r="CZ147" i="11" s="1"/>
  <c r="CP147" i="11"/>
  <c r="DA147" i="11" s="1"/>
  <c r="CM147" i="11"/>
  <c r="CX147" i="11" s="1"/>
  <c r="CI147" i="11"/>
  <c r="CT147" i="11" s="1"/>
  <c r="DR147" i="11"/>
  <c r="EC147" i="11" s="1"/>
  <c r="CN147" i="11"/>
  <c r="CY147" i="11" s="1"/>
  <c r="CH147" i="11"/>
  <c r="CS147" i="11" s="1"/>
  <c r="BG147" i="11"/>
  <c r="BR147" i="11" s="1"/>
  <c r="BB147" i="11"/>
  <c r="BM147" i="11" s="1"/>
  <c r="BI147" i="11"/>
  <c r="BT147" i="11" s="1"/>
  <c r="CL147" i="11"/>
  <c r="CW147" i="11" s="1"/>
  <c r="Y304" i="5"/>
  <c r="AJ304" i="5" s="1"/>
  <c r="X304" i="5"/>
  <c r="AI304" i="5" s="1"/>
  <c r="W304" i="5"/>
  <c r="AH304" i="5" s="1"/>
  <c r="V304" i="5"/>
  <c r="AG304" i="5" s="1"/>
  <c r="AA304" i="5"/>
  <c r="AL304" i="5" s="1"/>
  <c r="Z304" i="5"/>
  <c r="AK304" i="5" s="1"/>
  <c r="U304" i="5"/>
  <c r="AF304" i="5" s="1"/>
  <c r="T304" i="5"/>
  <c r="AE304" i="5" s="1"/>
  <c r="AB304" i="5"/>
  <c r="AM304" i="5" s="1"/>
  <c r="Y62" i="5"/>
  <c r="AJ62" i="5" s="1"/>
  <c r="AB71" i="5"/>
  <c r="AM71" i="5" s="1"/>
  <c r="AB105" i="5"/>
  <c r="AM105" i="5" s="1"/>
  <c r="X41" i="5"/>
  <c r="AI41" i="5" s="1"/>
  <c r="AA93" i="5"/>
  <c r="AL93" i="5" s="1"/>
  <c r="V58" i="5"/>
  <c r="AG58" i="5" s="1"/>
  <c r="V71" i="5"/>
  <c r="AG71" i="5" s="1"/>
  <c r="U67" i="5"/>
  <c r="AF67" i="5" s="1"/>
  <c r="T21" i="5"/>
  <c r="AE21" i="5" s="1"/>
  <c r="T92" i="5"/>
  <c r="AE92" i="5" s="1"/>
  <c r="Y71" i="6"/>
  <c r="AJ71" i="6" s="1"/>
  <c r="AT71" i="6"/>
  <c r="BA71" i="6"/>
  <c r="BS71" i="6"/>
  <c r="W92" i="6"/>
  <c r="AH92" i="6" s="1"/>
  <c r="Y92" i="6"/>
  <c r="AJ92" i="6" s="1"/>
  <c r="AX92" i="6"/>
  <c r="BI92" i="6"/>
  <c r="BP92" i="6"/>
  <c r="V62" i="6"/>
  <c r="AG62" i="6" s="1"/>
  <c r="AX62" i="6"/>
  <c r="BF62" i="6"/>
  <c r="BP62" i="6"/>
  <c r="AQ21" i="6"/>
  <c r="T21" i="6"/>
  <c r="AE21" i="6" s="1"/>
  <c r="AW21" i="6"/>
  <c r="BI21" i="6"/>
  <c r="BN21" i="6"/>
  <c r="V105" i="6"/>
  <c r="AG105" i="6" s="1"/>
  <c r="AB105" i="6"/>
  <c r="AM105" i="6" s="1"/>
  <c r="BA105" i="6"/>
  <c r="BD105" i="6"/>
  <c r="BO105" i="6"/>
  <c r="U67" i="6"/>
  <c r="AF67" i="6" s="1"/>
  <c r="AP67" i="6"/>
  <c r="BR67" i="6"/>
  <c r="BS67" i="6"/>
  <c r="BB41" i="6"/>
  <c r="BF41" i="6"/>
  <c r="BH41" i="6"/>
  <c r="BT41" i="6"/>
  <c r="W58" i="6"/>
  <c r="AH58" i="6" s="1"/>
  <c r="U147" i="5"/>
  <c r="AF147" i="5" s="1"/>
  <c r="BP147" i="6"/>
  <c r="BO147" i="6"/>
  <c r="BI147" i="6"/>
  <c r="BH147" i="6"/>
  <c r="V152" i="5"/>
  <c r="AG152" i="5" s="1"/>
  <c r="BC152" i="6"/>
  <c r="AR152" i="6"/>
  <c r="BF152" i="6"/>
  <c r="V147" i="5"/>
  <c r="AG147" i="5" s="1"/>
  <c r="BE165" i="6"/>
  <c r="AX165" i="6"/>
  <c r="T165" i="6"/>
  <c r="AE165" i="6" s="1"/>
  <c r="U165" i="6"/>
  <c r="AF165" i="6" s="1"/>
  <c r="BP165" i="6"/>
  <c r="AU161" i="6"/>
  <c r="U161" i="6"/>
  <c r="AF161" i="6" s="1"/>
  <c r="AR161" i="6"/>
  <c r="AP161" i="6"/>
  <c r="W161" i="5"/>
  <c r="AH161" i="5" s="1"/>
  <c r="T161" i="5"/>
  <c r="AE161" i="5" s="1"/>
  <c r="BF137" i="6"/>
  <c r="AU137" i="6"/>
  <c r="T186" i="5"/>
  <c r="AE186" i="5" s="1"/>
  <c r="BG186" i="6"/>
  <c r="BO186" i="6"/>
  <c r="BS186" i="6"/>
  <c r="BL186" i="6"/>
  <c r="BO141" i="6"/>
  <c r="BE141" i="6"/>
  <c r="AS141" i="6"/>
  <c r="W141" i="6"/>
  <c r="AH141" i="6" s="1"/>
  <c r="AS137" i="6"/>
  <c r="AB137" i="5"/>
  <c r="AM137" i="5" s="1"/>
  <c r="BB132" i="6"/>
  <c r="AR132" i="6"/>
  <c r="AB129" i="6"/>
  <c r="AM129" i="6" s="1"/>
  <c r="BP202" i="6"/>
  <c r="X132" i="6"/>
  <c r="AI132" i="6" s="1"/>
  <c r="Z129" i="6"/>
  <c r="AK129" i="6" s="1"/>
  <c r="BQ130" i="6"/>
  <c r="BH202" i="6"/>
  <c r="U129" i="6"/>
  <c r="AF129" i="6" s="1"/>
  <c r="AW202" i="6"/>
  <c r="T129" i="5"/>
  <c r="AE129" i="5" s="1"/>
  <c r="DO62" i="11"/>
  <c r="DZ62" i="11" s="1"/>
  <c r="DR129" i="11"/>
  <c r="EC129" i="11" s="1"/>
  <c r="Z175" i="5"/>
  <c r="AK175" i="5" s="1"/>
  <c r="T175" i="5"/>
  <c r="AE175" i="5" s="1"/>
  <c r="W186" i="5"/>
  <c r="AH186" i="5" s="1"/>
  <c r="AT205" i="4"/>
  <c r="AY205" i="4" s="1"/>
  <c r="CO202" i="11"/>
  <c r="CZ202" i="11" s="1"/>
  <c r="BB21" i="11"/>
  <c r="BM21" i="11" s="1"/>
  <c r="Z147" i="11"/>
  <c r="AK147" i="11" s="1"/>
  <c r="BI105" i="11"/>
  <c r="BT105" i="11" s="1"/>
  <c r="AB130" i="11"/>
  <c r="AM130" i="11" s="1"/>
  <c r="BC115" i="11"/>
  <c r="BN115" i="11" s="1"/>
  <c r="DP137" i="11"/>
  <c r="EA137" i="11" s="1"/>
  <c r="Z141" i="11"/>
  <c r="AK141" i="11" s="1"/>
  <c r="BC165" i="11"/>
  <c r="BN165" i="11" s="1"/>
  <c r="W186" i="11"/>
  <c r="AH186" i="11" s="1"/>
  <c r="Y186" i="11"/>
  <c r="AJ186" i="11" s="1"/>
  <c r="Z186" i="11"/>
  <c r="AK186" i="11" s="1"/>
  <c r="AA186" i="11"/>
  <c r="AL186" i="11" s="1"/>
  <c r="BA186" i="11"/>
  <c r="BL186" i="11" s="1"/>
  <c r="DS186" i="11"/>
  <c r="ED186" i="11" s="1"/>
  <c r="CP186" i="11"/>
  <c r="DA186" i="11" s="1"/>
  <c r="DO186" i="11"/>
  <c r="DZ186" i="11" s="1"/>
  <c r="CI186" i="11"/>
  <c r="CT186" i="11" s="1"/>
  <c r="AV189" i="4"/>
  <c r="CM186" i="11"/>
  <c r="CX186" i="11" s="1"/>
  <c r="DW186" i="11"/>
  <c r="EH186" i="11" s="1"/>
  <c r="BD186" i="11"/>
  <c r="BO186" i="11" s="1"/>
  <c r="X186" i="11"/>
  <c r="AI186" i="11" s="1"/>
  <c r="AU189" i="4"/>
  <c r="AU186" i="6"/>
  <c r="BH186" i="11"/>
  <c r="BS186" i="11" s="1"/>
  <c r="CN186" i="11"/>
  <c r="CY186" i="11" s="1"/>
  <c r="T186" i="11"/>
  <c r="AE186" i="11" s="1"/>
  <c r="CH186" i="11"/>
  <c r="CS186" i="11" s="1"/>
  <c r="AT189" i="4"/>
  <c r="AY189" i="4" s="1"/>
  <c r="DT186" i="11"/>
  <c r="EE186" i="11" s="1"/>
  <c r="DU186" i="11"/>
  <c r="EF186" i="11" s="1"/>
  <c r="DR186" i="11"/>
  <c r="EC186" i="11" s="1"/>
  <c r="BE186" i="11"/>
  <c r="BP186" i="11" s="1"/>
  <c r="BG186" i="11"/>
  <c r="BR186" i="11" s="1"/>
  <c r="Z186" i="5"/>
  <c r="AK186" i="5" s="1"/>
  <c r="CO186" i="11"/>
  <c r="CZ186" i="11" s="1"/>
  <c r="CL186" i="11"/>
  <c r="CW186" i="11" s="1"/>
  <c r="CJ186" i="11"/>
  <c r="CU186" i="11" s="1"/>
  <c r="U186" i="11"/>
  <c r="AF186" i="11" s="1"/>
  <c r="BC186" i="11"/>
  <c r="BN186" i="11" s="1"/>
  <c r="AB263" i="5"/>
  <c r="AM263" i="5" s="1"/>
  <c r="T263" i="5"/>
  <c r="AE263" i="5" s="1"/>
  <c r="AA263" i="5"/>
  <c r="AL263" i="5" s="1"/>
  <c r="Z263" i="5"/>
  <c r="AK263" i="5" s="1"/>
  <c r="Y263" i="5"/>
  <c r="AJ263" i="5" s="1"/>
  <c r="X263" i="5"/>
  <c r="AI263" i="5" s="1"/>
  <c r="W263" i="5"/>
  <c r="AH263" i="5" s="1"/>
  <c r="U263" i="5"/>
  <c r="AF263" i="5" s="1"/>
  <c r="V263" i="5"/>
  <c r="AG263" i="5" s="1"/>
  <c r="X301" i="5"/>
  <c r="AI301" i="5" s="1"/>
  <c r="W301" i="5"/>
  <c r="AH301" i="5" s="1"/>
  <c r="V301" i="5"/>
  <c r="AG301" i="5" s="1"/>
  <c r="U301" i="5"/>
  <c r="AF301" i="5" s="1"/>
  <c r="Z301" i="5"/>
  <c r="AK301" i="5" s="1"/>
  <c r="Y301" i="5"/>
  <c r="AJ301" i="5" s="1"/>
  <c r="T301" i="5"/>
  <c r="AE301" i="5" s="1"/>
  <c r="AB301" i="5"/>
  <c r="AM301" i="5" s="1"/>
  <c r="AA301" i="5"/>
  <c r="AL301" i="5" s="1"/>
  <c r="U62" i="5"/>
  <c r="AF62" i="5" s="1"/>
  <c r="T71" i="5"/>
  <c r="AE71" i="5" s="1"/>
  <c r="U105" i="5"/>
  <c r="AF105" i="5" s="1"/>
  <c r="AA41" i="5"/>
  <c r="AL41" i="5" s="1"/>
  <c r="AB93" i="5"/>
  <c r="AM93" i="5" s="1"/>
  <c r="AB58" i="5"/>
  <c r="AM58" i="5" s="1"/>
  <c r="AB92" i="5"/>
  <c r="AM92" i="5" s="1"/>
  <c r="U58" i="5"/>
  <c r="AF58" i="5" s="1"/>
  <c r="AB67" i="5"/>
  <c r="AM67" i="5" s="1"/>
  <c r="X62" i="5"/>
  <c r="AI62" i="5" s="1"/>
  <c r="W21" i="5"/>
  <c r="AH21" i="5" s="1"/>
  <c r="Y105" i="5"/>
  <c r="AJ105" i="5" s="1"/>
  <c r="T67" i="5"/>
  <c r="AE67" i="5" s="1"/>
  <c r="W92" i="5"/>
  <c r="AH92" i="5" s="1"/>
  <c r="AR71" i="6"/>
  <c r="AX71" i="6"/>
  <c r="BE71" i="6"/>
  <c r="BL71" i="6"/>
  <c r="AA92" i="6"/>
  <c r="AL92" i="6" s="1"/>
  <c r="AR92" i="6"/>
  <c r="BF92" i="6"/>
  <c r="BQ92" i="6"/>
  <c r="BT92" i="6"/>
  <c r="Z62" i="6"/>
  <c r="AK62" i="6" s="1"/>
  <c r="BI62" i="6"/>
  <c r="BC62" i="6"/>
  <c r="BT62" i="6"/>
  <c r="V21" i="6"/>
  <c r="AG21" i="6" s="1"/>
  <c r="X21" i="6"/>
  <c r="AI21" i="6" s="1"/>
  <c r="BB21" i="6"/>
  <c r="BS21" i="6"/>
  <c r="BR21" i="6"/>
  <c r="Z105" i="6"/>
  <c r="AK105" i="6" s="1"/>
  <c r="AT105" i="6"/>
  <c r="BE105" i="6"/>
  <c r="BH105" i="6"/>
  <c r="BS105" i="6"/>
  <c r="Y67" i="6"/>
  <c r="AJ67" i="6" s="1"/>
  <c r="AT67" i="6"/>
  <c r="BA67" i="6"/>
  <c r="BL67" i="6"/>
  <c r="U41" i="6"/>
  <c r="AF41" i="6" s="1"/>
  <c r="W41" i="6"/>
  <c r="AH41" i="6" s="1"/>
  <c r="AR41" i="6"/>
  <c r="BO41" i="6"/>
  <c r="BM41" i="6"/>
  <c r="BR152" i="6"/>
  <c r="W152" i="5"/>
  <c r="AH152" i="5" s="1"/>
  <c r="X147" i="6"/>
  <c r="AI147" i="6" s="1"/>
  <c r="BT147" i="6"/>
  <c r="BM147" i="6"/>
  <c r="BB147" i="6"/>
  <c r="T152" i="5"/>
  <c r="AE152" i="5" s="1"/>
  <c r="BA152" i="6"/>
  <c r="AT152" i="6"/>
  <c r="AS152" i="6"/>
  <c r="BT165" i="6"/>
  <c r="BA165" i="6"/>
  <c r="AQ165" i="6"/>
  <c r="W165" i="6"/>
  <c r="AH165" i="6" s="1"/>
  <c r="AS161" i="6"/>
  <c r="AT161" i="6"/>
  <c r="AW161" i="6"/>
  <c r="AV161" i="6"/>
  <c r="AB161" i="5"/>
  <c r="AM161" i="5" s="1"/>
  <c r="BA137" i="6"/>
  <c r="X137" i="6"/>
  <c r="AI137" i="6" s="1"/>
  <c r="AB141" i="5"/>
  <c r="AM141" i="5" s="1"/>
  <c r="BN186" i="6"/>
  <c r="Y186" i="6"/>
  <c r="AJ186" i="6" s="1"/>
  <c r="U186" i="6"/>
  <c r="AF186" i="6" s="1"/>
  <c r="BR186" i="6"/>
  <c r="BT141" i="6"/>
  <c r="BG141" i="6"/>
  <c r="BB141" i="6"/>
  <c r="AQ137" i="6"/>
  <c r="V186" i="5"/>
  <c r="AG186" i="5" s="1"/>
  <c r="Z137" i="5"/>
  <c r="AK137" i="5" s="1"/>
  <c r="AS132" i="6"/>
  <c r="AP132" i="6"/>
  <c r="BI132" i="6"/>
  <c r="BM132" i="6"/>
  <c r="V129" i="6"/>
  <c r="AG129" i="6" s="1"/>
  <c r="BE202" i="6"/>
  <c r="Z132" i="6"/>
  <c r="AK132" i="6" s="1"/>
  <c r="AX132" i="6"/>
  <c r="AX129" i="6"/>
  <c r="X130" i="6"/>
  <c r="AI130" i="6" s="1"/>
  <c r="AA115" i="6"/>
  <c r="AL115" i="6" s="1"/>
  <c r="AP202" i="6"/>
  <c r="BS130" i="6"/>
  <c r="BD202" i="6"/>
  <c r="Y132" i="5"/>
  <c r="AJ132" i="5" s="1"/>
  <c r="AU65" i="4"/>
  <c r="BH129" i="11"/>
  <c r="BS129" i="11" s="1"/>
  <c r="DW202" i="11"/>
  <c r="EH202" i="11" s="1"/>
  <c r="BC202" i="11"/>
  <c r="BN202" i="11" s="1"/>
  <c r="T21" i="11"/>
  <c r="AE21" i="11" s="1"/>
  <c r="DS147" i="11"/>
  <c r="ED147" i="11" s="1"/>
  <c r="DP105" i="11"/>
  <c r="EA105" i="11" s="1"/>
  <c r="DP186" i="11"/>
  <c r="EA186" i="11" s="1"/>
  <c r="CM130" i="11"/>
  <c r="CX130" i="11" s="1"/>
  <c r="T115" i="11"/>
  <c r="AE115" i="11" s="1"/>
  <c r="AB137" i="11"/>
  <c r="AM137" i="11" s="1"/>
  <c r="BB141" i="11"/>
  <c r="BM141" i="11" s="1"/>
  <c r="CN165" i="11"/>
  <c r="CY165" i="11" s="1"/>
  <c r="CM165" i="11"/>
  <c r="CX165" i="11" s="1"/>
  <c r="CK165" i="11"/>
  <c r="CV165" i="11" s="1"/>
  <c r="Y165" i="11"/>
  <c r="AJ165" i="11" s="1"/>
  <c r="AT168" i="4"/>
  <c r="AY168" i="4" s="1"/>
  <c r="AA165" i="5"/>
  <c r="AL165" i="5" s="1"/>
  <c r="BH165" i="11"/>
  <c r="BS165" i="11" s="1"/>
  <c r="BF165" i="11"/>
  <c r="BQ165" i="11" s="1"/>
  <c r="BA165" i="11"/>
  <c r="BL165" i="11" s="1"/>
  <c r="DP165" i="11"/>
  <c r="EA165" i="11" s="1"/>
  <c r="DW165" i="11"/>
  <c r="EH165" i="11" s="1"/>
  <c r="AB165" i="11"/>
  <c r="AM165" i="11" s="1"/>
  <c r="X165" i="11"/>
  <c r="AI165" i="11" s="1"/>
  <c r="DV165" i="11"/>
  <c r="EG165" i="11" s="1"/>
  <c r="BI165" i="11"/>
  <c r="BT165" i="11" s="1"/>
  <c r="DO165" i="11"/>
  <c r="DZ165" i="11" s="1"/>
  <c r="DS165" i="11"/>
  <c r="ED165" i="11" s="1"/>
  <c r="CP165" i="11"/>
  <c r="DA165" i="11" s="1"/>
  <c r="CI165" i="11"/>
  <c r="CT165" i="11" s="1"/>
  <c r="V165" i="11"/>
  <c r="AG165" i="11" s="1"/>
  <c r="BE165" i="11"/>
  <c r="BP165" i="11" s="1"/>
  <c r="BD165" i="11"/>
  <c r="BO165" i="11" s="1"/>
  <c r="T165" i="11"/>
  <c r="AE165" i="11" s="1"/>
  <c r="CH165" i="11"/>
  <c r="CS165" i="11" s="1"/>
  <c r="U165" i="11"/>
  <c r="AF165" i="11" s="1"/>
  <c r="Z165" i="11"/>
  <c r="AK165" i="11" s="1"/>
  <c r="W165" i="11"/>
  <c r="AH165" i="11" s="1"/>
  <c r="CO165" i="11"/>
  <c r="CZ165" i="11" s="1"/>
  <c r="AA165" i="11"/>
  <c r="AL165" i="11" s="1"/>
  <c r="AV168" i="4"/>
  <c r="DR62" i="11"/>
  <c r="EC62" i="11" s="1"/>
  <c r="DW62" i="11"/>
  <c r="EH62" i="11" s="1"/>
  <c r="DT62" i="11"/>
  <c r="EE62" i="11" s="1"/>
  <c r="Y62" i="11"/>
  <c r="AJ62" i="11" s="1"/>
  <c r="AT65" i="4"/>
  <c r="AY65" i="4" s="1"/>
  <c r="CL62" i="11"/>
  <c r="CW62" i="11" s="1"/>
  <c r="CM62" i="11"/>
  <c r="CX62" i="11" s="1"/>
  <c r="CJ62" i="11"/>
  <c r="CU62" i="11" s="1"/>
  <c r="CO62" i="11"/>
  <c r="CZ62" i="11" s="1"/>
  <c r="AV65" i="4"/>
  <c r="BF62" i="11"/>
  <c r="BQ62" i="11" s="1"/>
  <c r="BD62" i="11"/>
  <c r="BO62" i="11" s="1"/>
  <c r="BA62" i="11"/>
  <c r="BL62" i="11" s="1"/>
  <c r="BG62" i="11"/>
  <c r="BR62" i="11" s="1"/>
  <c r="DU62" i="11"/>
  <c r="EF62" i="11" s="1"/>
  <c r="Z62" i="11"/>
  <c r="AK62" i="11" s="1"/>
  <c r="U62" i="11"/>
  <c r="AF62" i="11" s="1"/>
  <c r="DS62" i="11"/>
  <c r="ED62" i="11" s="1"/>
  <c r="W62" i="11"/>
  <c r="AH62" i="11" s="1"/>
  <c r="CH62" i="11"/>
  <c r="CS62" i="11" s="1"/>
  <c r="BI62" i="11"/>
  <c r="BT62" i="11" s="1"/>
  <c r="CK62" i="11"/>
  <c r="CV62" i="11" s="1"/>
  <c r="DQ62" i="11"/>
  <c r="EB62" i="11" s="1"/>
  <c r="BE62" i="11"/>
  <c r="BP62" i="11" s="1"/>
  <c r="BC62" i="11"/>
  <c r="BN62" i="11" s="1"/>
  <c r="AB62" i="11"/>
  <c r="AM62" i="11" s="1"/>
  <c r="BB62" i="11"/>
  <c r="BM62" i="11" s="1"/>
  <c r="AA62" i="11"/>
  <c r="AL62" i="11" s="1"/>
  <c r="V62" i="11"/>
  <c r="AG62" i="11" s="1"/>
  <c r="AB278" i="5"/>
  <c r="AM278" i="5" s="1"/>
  <c r="T278" i="5"/>
  <c r="AE278" i="5" s="1"/>
  <c r="AA278" i="5"/>
  <c r="AL278" i="5" s="1"/>
  <c r="Z278" i="5"/>
  <c r="AK278" i="5" s="1"/>
  <c r="Y278" i="5"/>
  <c r="AJ278" i="5" s="1"/>
  <c r="W278" i="5"/>
  <c r="AH278" i="5" s="1"/>
  <c r="X278" i="5"/>
  <c r="AI278" i="5" s="1"/>
  <c r="V278" i="5"/>
  <c r="AG278" i="5" s="1"/>
  <c r="U278" i="5"/>
  <c r="AF278" i="5" s="1"/>
  <c r="Y277" i="5"/>
  <c r="AJ277" i="5" s="1"/>
  <c r="X277" i="5"/>
  <c r="AI277" i="5" s="1"/>
  <c r="W277" i="5"/>
  <c r="AH277" i="5" s="1"/>
  <c r="V277" i="5"/>
  <c r="AG277" i="5" s="1"/>
  <c r="AB277" i="5"/>
  <c r="AM277" i="5" s="1"/>
  <c r="T277" i="5"/>
  <c r="AE277" i="5" s="1"/>
  <c r="AA277" i="5"/>
  <c r="AL277" i="5" s="1"/>
  <c r="Z277" i="5"/>
  <c r="AK277" i="5" s="1"/>
  <c r="U277" i="5"/>
  <c r="AF277" i="5" s="1"/>
  <c r="X267" i="5"/>
  <c r="AI267" i="5" s="1"/>
  <c r="W267" i="5"/>
  <c r="AH267" i="5" s="1"/>
  <c r="V267" i="5"/>
  <c r="AG267" i="5" s="1"/>
  <c r="U267" i="5"/>
  <c r="AF267" i="5" s="1"/>
  <c r="T267" i="5"/>
  <c r="AE267" i="5" s="1"/>
  <c r="AA267" i="5"/>
  <c r="AL267" i="5" s="1"/>
  <c r="AB267" i="5"/>
  <c r="AM267" i="5" s="1"/>
  <c r="Z267" i="5"/>
  <c r="AK267" i="5" s="1"/>
  <c r="Y267" i="5"/>
  <c r="AJ267" i="5" s="1"/>
  <c r="AB239" i="5"/>
  <c r="AM239" i="5" s="1"/>
  <c r="AA239" i="5"/>
  <c r="AL239" i="5" s="1"/>
  <c r="Y239" i="5"/>
  <c r="AJ239" i="5" s="1"/>
  <c r="Z239" i="5"/>
  <c r="AK239" i="5" s="1"/>
  <c r="X239" i="5"/>
  <c r="AI239" i="5" s="1"/>
  <c r="W239" i="5"/>
  <c r="AH239" i="5" s="1"/>
  <c r="U239" i="5"/>
  <c r="AF239" i="5" s="1"/>
  <c r="T239" i="5"/>
  <c r="AE239" i="5" s="1"/>
  <c r="V239" i="5"/>
  <c r="AG239" i="5" s="1"/>
  <c r="W240" i="5"/>
  <c r="AH240" i="5" s="1"/>
  <c r="V240" i="5"/>
  <c r="AG240" i="5" s="1"/>
  <c r="AB240" i="5"/>
  <c r="AM240" i="5" s="1"/>
  <c r="T240" i="5"/>
  <c r="AE240" i="5" s="1"/>
  <c r="AA240" i="5"/>
  <c r="AL240" i="5" s="1"/>
  <c r="Y240" i="5"/>
  <c r="AJ240" i="5" s="1"/>
  <c r="Z240" i="5"/>
  <c r="AK240" i="5" s="1"/>
  <c r="X240" i="5"/>
  <c r="AI240" i="5" s="1"/>
  <c r="U240" i="5"/>
  <c r="AF240" i="5" s="1"/>
  <c r="T62" i="5"/>
  <c r="AE62" i="5" s="1"/>
  <c r="Y71" i="5"/>
  <c r="AJ71" i="5" s="1"/>
  <c r="X105" i="5"/>
  <c r="AI105" i="5" s="1"/>
  <c r="AB41" i="5"/>
  <c r="AM41" i="5" s="1"/>
  <c r="Y93" i="5"/>
  <c r="AJ93" i="5" s="1"/>
  <c r="AA58" i="5"/>
  <c r="AL58" i="5" s="1"/>
  <c r="V92" i="5"/>
  <c r="AG92" i="5" s="1"/>
  <c r="AA62" i="5"/>
  <c r="AL62" i="5" s="1"/>
  <c r="Y67" i="5"/>
  <c r="AJ67" i="5" s="1"/>
  <c r="Z58" i="5"/>
  <c r="AK58" i="5" s="1"/>
  <c r="AA21" i="5"/>
  <c r="AL21" i="5" s="1"/>
  <c r="X67" i="5"/>
  <c r="AI67" i="5" s="1"/>
  <c r="U92" i="5"/>
  <c r="AF92" i="5" s="1"/>
  <c r="W71" i="6"/>
  <c r="AH71" i="6" s="1"/>
  <c r="V71" i="6"/>
  <c r="AG71" i="6" s="1"/>
  <c r="AQ71" i="6"/>
  <c r="BI71" i="6"/>
  <c r="BP71" i="6"/>
  <c r="AQ92" i="6"/>
  <c r="AV92" i="6"/>
  <c r="BC92" i="6"/>
  <c r="BM92" i="6"/>
  <c r="X62" i="6"/>
  <c r="AI62" i="6" s="1"/>
  <c r="AS62" i="6"/>
  <c r="AQ62" i="6"/>
  <c r="BG62" i="6"/>
  <c r="BM62" i="6"/>
  <c r="Z21" i="6"/>
  <c r="AK21" i="6" s="1"/>
  <c r="AB21" i="6"/>
  <c r="AM21" i="6" s="1"/>
  <c r="BC21" i="6"/>
  <c r="BO21" i="6"/>
  <c r="AX105" i="6"/>
  <c r="AQ105" i="6"/>
  <c r="BI105" i="6"/>
  <c r="BP105" i="6"/>
  <c r="AA67" i="6"/>
  <c r="AL67" i="6" s="1"/>
  <c r="AV67" i="6"/>
  <c r="AX67" i="6"/>
  <c r="BE67" i="6"/>
  <c r="BP67" i="6"/>
  <c r="Y41" i="6"/>
  <c r="AJ41" i="6" s="1"/>
  <c r="AA41" i="6"/>
  <c r="AL41" i="6" s="1"/>
  <c r="AV41" i="6"/>
  <c r="BA41" i="6"/>
  <c r="BQ41" i="6"/>
  <c r="BB152" i="6"/>
  <c r="AB152" i="5"/>
  <c r="AM152" i="5" s="1"/>
  <c r="AA147" i="5"/>
  <c r="AL147" i="5" s="1"/>
  <c r="AP147" i="6"/>
  <c r="Y147" i="6"/>
  <c r="AJ147" i="6" s="1"/>
  <c r="W147" i="6"/>
  <c r="AH147" i="6" s="1"/>
  <c r="BS147" i="6"/>
  <c r="BN147" i="6"/>
  <c r="AA152" i="5"/>
  <c r="AL152" i="5" s="1"/>
  <c r="U147" i="6"/>
  <c r="AF147" i="6" s="1"/>
  <c r="Y152" i="5"/>
  <c r="AJ152" i="5" s="1"/>
  <c r="BO152" i="6"/>
  <c r="BG152" i="6"/>
  <c r="AX152" i="6"/>
  <c r="V161" i="6"/>
  <c r="AG161" i="6" s="1"/>
  <c r="AA165" i="6"/>
  <c r="AL165" i="6" s="1"/>
  <c r="AS165" i="6"/>
  <c r="AR165" i="6"/>
  <c r="X165" i="6"/>
  <c r="AI165" i="6" s="1"/>
  <c r="BH161" i="6"/>
  <c r="AQ161" i="6"/>
  <c r="BC161" i="6"/>
  <c r="BA161" i="6"/>
  <c r="X161" i="5"/>
  <c r="AI161" i="5" s="1"/>
  <c r="AR137" i="6"/>
  <c r="U186" i="5"/>
  <c r="AF186" i="5" s="1"/>
  <c r="T137" i="5"/>
  <c r="AE137" i="5" s="1"/>
  <c r="BF186" i="6"/>
  <c r="W137" i="6"/>
  <c r="AH137" i="6" s="1"/>
  <c r="Z141" i="5"/>
  <c r="AK141" i="5" s="1"/>
  <c r="AB186" i="6"/>
  <c r="AM186" i="6" s="1"/>
  <c r="X186" i="6"/>
  <c r="AI186" i="6" s="1"/>
  <c r="Z186" i="6"/>
  <c r="AK186" i="6" s="1"/>
  <c r="Z141" i="6"/>
  <c r="AK141" i="6" s="1"/>
  <c r="BR141" i="6"/>
  <c r="BS141" i="6"/>
  <c r="BD141" i="6"/>
  <c r="T137" i="6"/>
  <c r="AE137" i="6" s="1"/>
  <c r="AB186" i="5"/>
  <c r="AM186" i="5" s="1"/>
  <c r="U132" i="6"/>
  <c r="AF132" i="6" s="1"/>
  <c r="BF132" i="6"/>
  <c r="BG132" i="6"/>
  <c r="Z161" i="5"/>
  <c r="AK161" i="5" s="1"/>
  <c r="BP130" i="6"/>
  <c r="BG202" i="6"/>
  <c r="AV132" i="6"/>
  <c r="BP132" i="6"/>
  <c r="BA129" i="6"/>
  <c r="AX130" i="6"/>
  <c r="AQ115" i="6"/>
  <c r="BM130" i="6"/>
  <c r="AU202" i="6"/>
  <c r="CN62" i="11"/>
  <c r="CY62" i="11" s="1"/>
  <c r="CP62" i="11"/>
  <c r="DA62" i="11" s="1"/>
  <c r="DV129" i="11"/>
  <c r="EG129" i="11" s="1"/>
  <c r="CH129" i="11"/>
  <c r="CS129" i="11" s="1"/>
  <c r="AT24" i="4"/>
  <c r="AY24" i="4" s="1"/>
  <c r="AB147" i="11"/>
  <c r="AM147" i="11" s="1"/>
  <c r="BC147" i="11"/>
  <c r="BN147" i="11" s="1"/>
  <c r="Z105" i="11"/>
  <c r="AK105" i="11" s="1"/>
  <c r="BI186" i="11"/>
  <c r="BT186" i="11" s="1"/>
  <c r="Z130" i="11"/>
  <c r="AK130" i="11" s="1"/>
  <c r="Y115" i="11"/>
  <c r="AJ115" i="11" s="1"/>
  <c r="AV140" i="4"/>
  <c r="DT137" i="11"/>
  <c r="EE137" i="11" s="1"/>
  <c r="AT144" i="4"/>
  <c r="AY144" i="4" s="1"/>
  <c r="CJ141" i="11"/>
  <c r="CU141" i="11" s="1"/>
  <c r="CL165" i="11"/>
  <c r="CW165" i="11" s="1"/>
  <c r="Z202" i="5"/>
  <c r="AK202" i="5" s="1"/>
  <c r="BB202" i="11"/>
  <c r="BM202" i="11" s="1"/>
  <c r="CL202" i="11"/>
  <c r="CW202" i="11" s="1"/>
  <c r="DO202" i="11"/>
  <c r="DZ202" i="11" s="1"/>
  <c r="CM202" i="11"/>
  <c r="CX202" i="11" s="1"/>
  <c r="BC202" i="6"/>
  <c r="T202" i="5"/>
  <c r="AE202" i="5" s="1"/>
  <c r="AB202" i="5"/>
  <c r="AM202" i="5" s="1"/>
  <c r="BB202" i="6"/>
  <c r="DU202" i="11"/>
  <c r="EF202" i="11" s="1"/>
  <c r="W202" i="11"/>
  <c r="AH202" i="11" s="1"/>
  <c r="BG202" i="11"/>
  <c r="BR202" i="11" s="1"/>
  <c r="BD202" i="11"/>
  <c r="BO202" i="11" s="1"/>
  <c r="CJ202" i="11"/>
  <c r="CU202" i="11" s="1"/>
  <c r="BS202" i="6"/>
  <c r="V202" i="6"/>
  <c r="AG202" i="6" s="1"/>
  <c r="Y202" i="5"/>
  <c r="AJ202" i="5" s="1"/>
  <c r="W202" i="5"/>
  <c r="AH202" i="5" s="1"/>
  <c r="BL202" i="6"/>
  <c r="CP202" i="11"/>
  <c r="DA202" i="11" s="1"/>
  <c r="DS202" i="11"/>
  <c r="ED202" i="11" s="1"/>
  <c r="AB202" i="11"/>
  <c r="AM202" i="11" s="1"/>
  <c r="DV202" i="11"/>
  <c r="EG202" i="11" s="1"/>
  <c r="CI202" i="11"/>
  <c r="CT202" i="11" s="1"/>
  <c r="BM202" i="6"/>
  <c r="BO202" i="6"/>
  <c r="AA202" i="5"/>
  <c r="AL202" i="5" s="1"/>
  <c r="U202" i="6"/>
  <c r="AF202" i="6" s="1"/>
  <c r="BR202" i="6"/>
  <c r="CH202" i="11"/>
  <c r="CS202" i="11" s="1"/>
  <c r="CN202" i="11"/>
  <c r="CY202" i="11" s="1"/>
  <c r="T202" i="11"/>
  <c r="AE202" i="11" s="1"/>
  <c r="BH202" i="11"/>
  <c r="BS202" i="11" s="1"/>
  <c r="U202" i="11"/>
  <c r="AF202" i="11" s="1"/>
  <c r="BA202" i="6"/>
  <c r="BF202" i="6"/>
  <c r="AA202" i="6"/>
  <c r="AL202" i="6" s="1"/>
  <c r="U202" i="5"/>
  <c r="AF202" i="5" s="1"/>
  <c r="Z202" i="6"/>
  <c r="AK202" i="6" s="1"/>
  <c r="X202" i="11"/>
  <c r="AI202" i="11" s="1"/>
  <c r="BA202" i="11"/>
  <c r="BL202" i="11" s="1"/>
  <c r="CK202" i="11"/>
  <c r="CV202" i="11" s="1"/>
  <c r="Z202" i="11"/>
  <c r="AK202" i="11" s="1"/>
  <c r="AV205" i="4"/>
  <c r="AB202" i="6"/>
  <c r="AM202" i="6" s="1"/>
  <c r="AT202" i="6"/>
  <c r="V202" i="5"/>
  <c r="AG202" i="5" s="1"/>
  <c r="AQ202" i="6"/>
  <c r="DT202" i="11"/>
  <c r="EE202" i="11" s="1"/>
  <c r="V202" i="11"/>
  <c r="AG202" i="11" s="1"/>
  <c r="BF202" i="11"/>
  <c r="BQ202" i="11" s="1"/>
  <c r="BE202" i="11"/>
  <c r="BP202" i="11" s="1"/>
  <c r="AU205" i="4"/>
  <c r="BT202" i="6"/>
  <c r="Y202" i="6"/>
  <c r="AJ202" i="6" s="1"/>
  <c r="BN202" i="6"/>
  <c r="AS202" i="6"/>
  <c r="AB21" i="11"/>
  <c r="AM21" i="11" s="1"/>
  <c r="U21" i="11"/>
  <c r="AF21" i="11" s="1"/>
  <c r="Y21" i="11"/>
  <c r="AJ21" i="11" s="1"/>
  <c r="V21" i="11"/>
  <c r="AG21" i="11" s="1"/>
  <c r="DP21" i="11"/>
  <c r="EA21" i="11" s="1"/>
  <c r="DO21" i="11"/>
  <c r="DZ21" i="11" s="1"/>
  <c r="BC21" i="11"/>
  <c r="BN21" i="11" s="1"/>
  <c r="DR21" i="11"/>
  <c r="EC21" i="11" s="1"/>
  <c r="CO21" i="11"/>
  <c r="CZ21" i="11" s="1"/>
  <c r="CK21" i="11"/>
  <c r="CV21" i="11" s="1"/>
  <c r="CH21" i="11"/>
  <c r="CS21" i="11" s="1"/>
  <c r="DV21" i="11"/>
  <c r="EG21" i="11" s="1"/>
  <c r="BI21" i="11"/>
  <c r="BT21" i="11" s="1"/>
  <c r="BD21" i="11"/>
  <c r="BO21" i="11" s="1"/>
  <c r="BF21" i="11"/>
  <c r="BQ21" i="11" s="1"/>
  <c r="BA21" i="11"/>
  <c r="BL21" i="11" s="1"/>
  <c r="CL21" i="11"/>
  <c r="CW21" i="11" s="1"/>
  <c r="X21" i="11"/>
  <c r="AI21" i="11" s="1"/>
  <c r="DW21" i="11"/>
  <c r="EH21" i="11" s="1"/>
  <c r="DT21" i="11"/>
  <c r="EE21" i="11" s="1"/>
  <c r="DQ21" i="11"/>
  <c r="EB21" i="11" s="1"/>
  <c r="CJ21" i="11"/>
  <c r="CU21" i="11" s="1"/>
  <c r="W21" i="11"/>
  <c r="AH21" i="11" s="1"/>
  <c r="AV24" i="4"/>
  <c r="CN21" i="11"/>
  <c r="CY21" i="11" s="1"/>
  <c r="CI21" i="11"/>
  <c r="CT21" i="11" s="1"/>
  <c r="Z21" i="11"/>
  <c r="AK21" i="11" s="1"/>
  <c r="CP21" i="11"/>
  <c r="DA21" i="11" s="1"/>
  <c r="AU24" i="4"/>
  <c r="AA294" i="5"/>
  <c r="AL294" i="5" s="1"/>
  <c r="Z294" i="5"/>
  <c r="AK294" i="5" s="1"/>
  <c r="Y294" i="5"/>
  <c r="AJ294" i="5" s="1"/>
  <c r="X294" i="5"/>
  <c r="AI294" i="5" s="1"/>
  <c r="U294" i="5"/>
  <c r="AF294" i="5" s="1"/>
  <c r="AB294" i="5"/>
  <c r="AM294" i="5" s="1"/>
  <c r="T294" i="5"/>
  <c r="AE294" i="5" s="1"/>
  <c r="V294" i="5"/>
  <c r="AG294" i="5" s="1"/>
  <c r="W294" i="5"/>
  <c r="AH294" i="5" s="1"/>
  <c r="AA252" i="5"/>
  <c r="AL252" i="5" s="1"/>
  <c r="Z252" i="5"/>
  <c r="AK252" i="5" s="1"/>
  <c r="Y252" i="5"/>
  <c r="AJ252" i="5" s="1"/>
  <c r="X252" i="5"/>
  <c r="AI252" i="5" s="1"/>
  <c r="AB252" i="5"/>
  <c r="AM252" i="5" s="1"/>
  <c r="V252" i="5"/>
  <c r="AG252" i="5" s="1"/>
  <c r="W252" i="5"/>
  <c r="AH252" i="5" s="1"/>
  <c r="U252" i="5"/>
  <c r="AF252" i="5" s="1"/>
  <c r="T252" i="5"/>
  <c r="AE252" i="5" s="1"/>
  <c r="AB250" i="5"/>
  <c r="AM250" i="5" s="1"/>
  <c r="U250" i="5"/>
  <c r="AF250" i="5" s="1"/>
  <c r="T250" i="5"/>
  <c r="AE250" i="5" s="1"/>
  <c r="Z250" i="5"/>
  <c r="AK250" i="5" s="1"/>
  <c r="X250" i="5"/>
  <c r="AI250" i="5" s="1"/>
  <c r="Y250" i="5"/>
  <c r="AJ250" i="5" s="1"/>
  <c r="AA250" i="5"/>
  <c r="AL250" i="5" s="1"/>
  <c r="W250" i="5"/>
  <c r="AH250" i="5" s="1"/>
  <c r="V250" i="5"/>
  <c r="AG250" i="5" s="1"/>
  <c r="X233" i="5"/>
  <c r="AI233" i="5" s="1"/>
  <c r="V233" i="5"/>
  <c r="AG233" i="5" s="1"/>
  <c r="U233" i="5"/>
  <c r="AF233" i="5" s="1"/>
  <c r="AA233" i="5"/>
  <c r="AL233" i="5" s="1"/>
  <c r="T233" i="5"/>
  <c r="AE233" i="5" s="1"/>
  <c r="AB233" i="5"/>
  <c r="AM233" i="5" s="1"/>
  <c r="W233" i="5"/>
  <c r="AH233" i="5" s="1"/>
  <c r="Y233" i="5"/>
  <c r="AJ233" i="5" s="1"/>
  <c r="Z233" i="5"/>
  <c r="AK233" i="5" s="1"/>
  <c r="X309" i="5"/>
  <c r="AI309" i="5" s="1"/>
  <c r="W309" i="5"/>
  <c r="AH309" i="5" s="1"/>
  <c r="V309" i="5"/>
  <c r="AG309" i="5" s="1"/>
  <c r="U309" i="5"/>
  <c r="AF309" i="5" s="1"/>
  <c r="Z309" i="5"/>
  <c r="AK309" i="5" s="1"/>
  <c r="Y309" i="5"/>
  <c r="AJ309" i="5" s="1"/>
  <c r="AA309" i="5"/>
  <c r="AL309" i="5" s="1"/>
  <c r="AB309" i="5"/>
  <c r="AM309" i="5" s="1"/>
  <c r="T309" i="5"/>
  <c r="AE309" i="5" s="1"/>
  <c r="W71" i="5"/>
  <c r="AH71" i="5" s="1"/>
  <c r="Z105" i="5"/>
  <c r="AK105" i="5" s="1"/>
  <c r="W41" i="5"/>
  <c r="AH41" i="5" s="1"/>
  <c r="AA92" i="5"/>
  <c r="AL92" i="5" s="1"/>
  <c r="V62" i="5"/>
  <c r="AG62" i="5" s="1"/>
  <c r="Z92" i="5"/>
  <c r="AK92" i="5" s="1"/>
  <c r="Z21" i="5"/>
  <c r="AK21" i="5" s="1"/>
  <c r="AA67" i="5"/>
  <c r="AL67" i="5" s="1"/>
  <c r="AA71" i="6"/>
  <c r="AL71" i="6" s="1"/>
  <c r="Z71" i="6"/>
  <c r="AK71" i="6" s="1"/>
  <c r="AU71" i="6"/>
  <c r="BB71" i="6"/>
  <c r="T92" i="6"/>
  <c r="AE92" i="6" s="1"/>
  <c r="AS92" i="6"/>
  <c r="BG92" i="6"/>
  <c r="T62" i="6"/>
  <c r="AE62" i="6" s="1"/>
  <c r="W62" i="6"/>
  <c r="AH62" i="6" s="1"/>
  <c r="AU62" i="6"/>
  <c r="BD62" i="6"/>
  <c r="BQ62" i="6"/>
  <c r="AT21" i="6"/>
  <c r="AP21" i="6"/>
  <c r="BG21" i="6"/>
  <c r="BL21" i="6"/>
  <c r="W105" i="6"/>
  <c r="AH105" i="6" s="1"/>
  <c r="AU105" i="6"/>
  <c r="BB105" i="6"/>
  <c r="BT105" i="6"/>
  <c r="W67" i="6"/>
  <c r="AH67" i="6" s="1"/>
  <c r="V67" i="6"/>
  <c r="AG67" i="6" s="1"/>
  <c r="AQ67" i="6"/>
  <c r="BI67" i="6"/>
  <c r="AU41" i="6"/>
  <c r="AQ41" i="6"/>
  <c r="AS41" i="6"/>
  <c r="BE41" i="6"/>
  <c r="AX77" i="6"/>
  <c r="AA152" i="6"/>
  <c r="AL152" i="6" s="1"/>
  <c r="Y147" i="5"/>
  <c r="AJ147" i="5" s="1"/>
  <c r="BR147" i="6"/>
  <c r="AS147" i="6"/>
  <c r="AB147" i="6"/>
  <c r="AM147" i="6" s="1"/>
  <c r="AA147" i="6"/>
  <c r="AL147" i="6" s="1"/>
  <c r="BL147" i="6"/>
  <c r="U152" i="5"/>
  <c r="AF152" i="5" s="1"/>
  <c r="BS152" i="6"/>
  <c r="Z152" i="6"/>
  <c r="AK152" i="6" s="1"/>
  <c r="BM152" i="6"/>
  <c r="BE152" i="6"/>
  <c r="BD152" i="6"/>
  <c r="Z165" i="5"/>
  <c r="AK165" i="5" s="1"/>
  <c r="BB165" i="6"/>
  <c r="BF165" i="6"/>
  <c r="AW165" i="6"/>
  <c r="AT165" i="6"/>
  <c r="BM161" i="6"/>
  <c r="BF161" i="6"/>
  <c r="BR161" i="6"/>
  <c r="BG161" i="6"/>
  <c r="AB137" i="6"/>
  <c r="AM137" i="6" s="1"/>
  <c r="AA186" i="5"/>
  <c r="AL186" i="5" s="1"/>
  <c r="Y137" i="5"/>
  <c r="AJ137" i="5" s="1"/>
  <c r="T186" i="6"/>
  <c r="AE186" i="6" s="1"/>
  <c r="BQ137" i="6"/>
  <c r="Y137" i="6"/>
  <c r="AJ137" i="6" s="1"/>
  <c r="AP186" i="6"/>
  <c r="BD186" i="6"/>
  <c r="AA186" i="6"/>
  <c r="AL186" i="6" s="1"/>
  <c r="AA141" i="6"/>
  <c r="AL141" i="6" s="1"/>
  <c r="U141" i="6"/>
  <c r="AF141" i="6" s="1"/>
  <c r="BM141" i="6"/>
  <c r="BL141" i="6"/>
  <c r="AX137" i="6"/>
  <c r="AU132" i="6"/>
  <c r="BH132" i="6"/>
  <c r="AT132" i="6"/>
  <c r="BF130" i="6"/>
  <c r="BT115" i="6"/>
  <c r="AR202" i="6"/>
  <c r="BD132" i="6"/>
  <c r="BN132" i="6"/>
  <c r="BC129" i="6"/>
  <c r="AV130" i="6"/>
  <c r="BN115" i="6"/>
  <c r="BI202" i="6"/>
  <c r="BR130" i="6"/>
  <c r="U115" i="5"/>
  <c r="AF115" i="5" s="1"/>
  <c r="BH62" i="11"/>
  <c r="BS62" i="11" s="1"/>
  <c r="DW129" i="11"/>
  <c r="EH129" i="11" s="1"/>
  <c r="W129" i="5"/>
  <c r="AH129" i="5" s="1"/>
  <c r="DR202" i="11"/>
  <c r="EC202" i="11" s="1"/>
  <c r="CM21" i="11"/>
  <c r="CX21" i="11" s="1"/>
  <c r="AA21" i="11"/>
  <c r="AL21" i="11" s="1"/>
  <c r="BE147" i="11"/>
  <c r="BP147" i="11" s="1"/>
  <c r="DU147" i="11"/>
  <c r="EF147" i="11" s="1"/>
  <c r="DT105" i="11"/>
  <c r="EE105" i="11" s="1"/>
  <c r="DV186" i="11"/>
  <c r="EG186" i="11" s="1"/>
  <c r="BA130" i="11"/>
  <c r="BL130" i="11" s="1"/>
  <c r="CL115" i="11"/>
  <c r="CW115" i="11" s="1"/>
  <c r="BG137" i="11"/>
  <c r="BR137" i="11" s="1"/>
  <c r="DU137" i="11"/>
  <c r="EF137" i="11" s="1"/>
  <c r="T141" i="11"/>
  <c r="AE141" i="11" s="1"/>
  <c r="BC141" i="11"/>
  <c r="BN141" i="11" s="1"/>
  <c r="AU168" i="4"/>
  <c r="DT165" i="11"/>
  <c r="EE165" i="11" s="1"/>
  <c r="Y246" i="5"/>
  <c r="AJ246" i="5" s="1"/>
  <c r="X246" i="5"/>
  <c r="AI246" i="5" s="1"/>
  <c r="V246" i="5"/>
  <c r="AG246" i="5" s="1"/>
  <c r="U246" i="5"/>
  <c r="AF246" i="5" s="1"/>
  <c r="T246" i="5"/>
  <c r="AE246" i="5" s="1"/>
  <c r="AA246" i="5"/>
  <c r="AL246" i="5" s="1"/>
  <c r="AB246" i="5"/>
  <c r="AM246" i="5" s="1"/>
  <c r="Z246" i="5"/>
  <c r="AK246" i="5" s="1"/>
  <c r="W246" i="5"/>
  <c r="AH246" i="5" s="1"/>
  <c r="Y262" i="5"/>
  <c r="AJ262" i="5" s="1"/>
  <c r="X262" i="5"/>
  <c r="AI262" i="5" s="1"/>
  <c r="W262" i="5"/>
  <c r="AH262" i="5" s="1"/>
  <c r="V262" i="5"/>
  <c r="AG262" i="5" s="1"/>
  <c r="AB262" i="5"/>
  <c r="AM262" i="5" s="1"/>
  <c r="Z262" i="5"/>
  <c r="AK262" i="5" s="1"/>
  <c r="T262" i="5"/>
  <c r="AE262" i="5" s="1"/>
  <c r="U262" i="5"/>
  <c r="AF262" i="5" s="1"/>
  <c r="AA262" i="5"/>
  <c r="AL262" i="5" s="1"/>
  <c r="V261" i="5"/>
  <c r="AG261" i="5" s="1"/>
  <c r="U261" i="5"/>
  <c r="AF261" i="5" s="1"/>
  <c r="AB261" i="5"/>
  <c r="AM261" i="5" s="1"/>
  <c r="T261" i="5"/>
  <c r="AE261" i="5" s="1"/>
  <c r="AA261" i="5"/>
  <c r="AL261" i="5" s="1"/>
  <c r="Y261" i="5"/>
  <c r="AJ261" i="5" s="1"/>
  <c r="Z261" i="5"/>
  <c r="AK261" i="5" s="1"/>
  <c r="X261" i="5"/>
  <c r="AI261" i="5" s="1"/>
  <c r="W261" i="5"/>
  <c r="AH261" i="5" s="1"/>
  <c r="V295" i="5"/>
  <c r="AG295" i="5" s="1"/>
  <c r="U295" i="5"/>
  <c r="AF295" i="5" s="1"/>
  <c r="AB295" i="5"/>
  <c r="AM295" i="5" s="1"/>
  <c r="T295" i="5"/>
  <c r="AE295" i="5" s="1"/>
  <c r="AA295" i="5"/>
  <c r="AL295" i="5" s="1"/>
  <c r="X295" i="5"/>
  <c r="AI295" i="5" s="1"/>
  <c r="W295" i="5"/>
  <c r="AH295" i="5" s="1"/>
  <c r="Z295" i="5"/>
  <c r="AK295" i="5" s="1"/>
  <c r="Y295" i="5"/>
  <c r="AJ295" i="5" s="1"/>
  <c r="X251" i="5"/>
  <c r="AI251" i="5" s="1"/>
  <c r="W251" i="5"/>
  <c r="AH251" i="5" s="1"/>
  <c r="V251" i="5"/>
  <c r="AG251" i="5" s="1"/>
  <c r="U251" i="5"/>
  <c r="AF251" i="5" s="1"/>
  <c r="T251" i="5"/>
  <c r="AE251" i="5" s="1"/>
  <c r="AA251" i="5"/>
  <c r="AL251" i="5" s="1"/>
  <c r="AB251" i="5"/>
  <c r="AM251" i="5" s="1"/>
  <c r="Y251" i="5"/>
  <c r="AJ251" i="5" s="1"/>
  <c r="Z251" i="5"/>
  <c r="AK251" i="5" s="1"/>
  <c r="AA234" i="5"/>
  <c r="AL234" i="5" s="1"/>
  <c r="Y234" i="5"/>
  <c r="AJ234" i="5" s="1"/>
  <c r="X234" i="5"/>
  <c r="AI234" i="5" s="1"/>
  <c r="V234" i="5"/>
  <c r="AG234" i="5" s="1"/>
  <c r="AB234" i="5"/>
  <c r="AM234" i="5" s="1"/>
  <c r="Z234" i="5"/>
  <c r="AK234" i="5" s="1"/>
  <c r="W234" i="5"/>
  <c r="AH234" i="5" s="1"/>
  <c r="U234" i="5"/>
  <c r="AF234" i="5" s="1"/>
  <c r="T234" i="5"/>
  <c r="AE234" i="5" s="1"/>
  <c r="Z299" i="5"/>
  <c r="AK299" i="5" s="1"/>
  <c r="Y299" i="5"/>
  <c r="AJ299" i="5" s="1"/>
  <c r="X299" i="5"/>
  <c r="AI299" i="5" s="1"/>
  <c r="W299" i="5"/>
  <c r="AH299" i="5" s="1"/>
  <c r="AB299" i="5"/>
  <c r="AM299" i="5" s="1"/>
  <c r="T299" i="5"/>
  <c r="AE299" i="5" s="1"/>
  <c r="AA299" i="5"/>
  <c r="AL299" i="5" s="1"/>
  <c r="V299" i="5"/>
  <c r="AG299" i="5" s="1"/>
  <c r="U299" i="5"/>
  <c r="AF299" i="5" s="1"/>
  <c r="X217" i="5"/>
  <c r="AI217" i="5" s="1"/>
  <c r="W217" i="5"/>
  <c r="AH217" i="5" s="1"/>
  <c r="V217" i="5"/>
  <c r="AG217" i="5" s="1"/>
  <c r="U217" i="5"/>
  <c r="AF217" i="5" s="1"/>
  <c r="AB217" i="5"/>
  <c r="AM217" i="5" s="1"/>
  <c r="T217" i="5"/>
  <c r="AE217" i="5" s="1"/>
  <c r="Y217" i="5"/>
  <c r="AJ217" i="5" s="1"/>
  <c r="AA217" i="5"/>
  <c r="AL217" i="5" s="1"/>
  <c r="Z217" i="5"/>
  <c r="AK217" i="5" s="1"/>
  <c r="U281" i="5"/>
  <c r="AF281" i="5" s="1"/>
  <c r="AB281" i="5"/>
  <c r="AM281" i="5" s="1"/>
  <c r="T281" i="5"/>
  <c r="AE281" i="5" s="1"/>
  <c r="AA281" i="5"/>
  <c r="AL281" i="5" s="1"/>
  <c r="Z281" i="5"/>
  <c r="AK281" i="5" s="1"/>
  <c r="X281" i="5"/>
  <c r="AI281" i="5" s="1"/>
  <c r="Y281" i="5"/>
  <c r="AJ281" i="5" s="1"/>
  <c r="V281" i="5"/>
  <c r="AG281" i="5" s="1"/>
  <c r="W281" i="5"/>
  <c r="AH281" i="5" s="1"/>
  <c r="U224" i="5"/>
  <c r="AF224" i="5" s="1"/>
  <c r="AA224" i="5"/>
  <c r="AL224" i="5" s="1"/>
  <c r="Z224" i="5"/>
  <c r="AK224" i="5" s="1"/>
  <c r="X224" i="5"/>
  <c r="AI224" i="5" s="1"/>
  <c r="AB224" i="5"/>
  <c r="AM224" i="5" s="1"/>
  <c r="Y224" i="5"/>
  <c r="AJ224" i="5" s="1"/>
  <c r="T224" i="5"/>
  <c r="AE224" i="5" s="1"/>
  <c r="V224" i="5"/>
  <c r="AG224" i="5" s="1"/>
  <c r="W224" i="5"/>
  <c r="AH224" i="5" s="1"/>
  <c r="Y288" i="5"/>
  <c r="AJ288" i="5" s="1"/>
  <c r="X288" i="5"/>
  <c r="AI288" i="5" s="1"/>
  <c r="W288" i="5"/>
  <c r="AH288" i="5" s="1"/>
  <c r="V288" i="5"/>
  <c r="AG288" i="5" s="1"/>
  <c r="AA288" i="5"/>
  <c r="AL288" i="5" s="1"/>
  <c r="Z288" i="5"/>
  <c r="AK288" i="5" s="1"/>
  <c r="AB288" i="5"/>
  <c r="AM288" i="5" s="1"/>
  <c r="T288" i="5"/>
  <c r="AE288" i="5" s="1"/>
  <c r="U288" i="5"/>
  <c r="AF288" i="5" s="1"/>
  <c r="AB305" i="5"/>
  <c r="AM305" i="5" s="1"/>
  <c r="T305" i="5"/>
  <c r="AE305" i="5" s="1"/>
  <c r="AA305" i="5"/>
  <c r="AL305" i="5" s="1"/>
  <c r="Z305" i="5"/>
  <c r="AK305" i="5" s="1"/>
  <c r="Y305" i="5"/>
  <c r="AJ305" i="5" s="1"/>
  <c r="V305" i="5"/>
  <c r="AG305" i="5" s="1"/>
  <c r="U305" i="5"/>
  <c r="AF305" i="5" s="1"/>
  <c r="X305" i="5"/>
  <c r="AI305" i="5" s="1"/>
  <c r="W305" i="5"/>
  <c r="AH305" i="5" s="1"/>
  <c r="Z223" i="5"/>
  <c r="AK223" i="5" s="1"/>
  <c r="X223" i="5"/>
  <c r="AI223" i="5" s="1"/>
  <c r="W223" i="5"/>
  <c r="AH223" i="5" s="1"/>
  <c r="V223" i="5"/>
  <c r="AG223" i="5" s="1"/>
  <c r="U223" i="5"/>
  <c r="AF223" i="5" s="1"/>
  <c r="T223" i="5"/>
  <c r="AE223" i="5" s="1"/>
  <c r="Y223" i="5"/>
  <c r="AJ223" i="5" s="1"/>
  <c r="AB223" i="5"/>
  <c r="AM223" i="5" s="1"/>
  <c r="AA223" i="5"/>
  <c r="AL223" i="5" s="1"/>
  <c r="Y254" i="5"/>
  <c r="AJ254" i="5" s="1"/>
  <c r="X254" i="5"/>
  <c r="AI254" i="5" s="1"/>
  <c r="W254" i="5"/>
  <c r="AH254" i="5" s="1"/>
  <c r="V254" i="5"/>
  <c r="AG254" i="5" s="1"/>
  <c r="U254" i="5"/>
  <c r="AF254" i="5" s="1"/>
  <c r="T254" i="5"/>
  <c r="AE254" i="5" s="1"/>
  <c r="AB254" i="5"/>
  <c r="AM254" i="5" s="1"/>
  <c r="AA254" i="5"/>
  <c r="AL254" i="5" s="1"/>
  <c r="Z254" i="5"/>
  <c r="AK254" i="5" s="1"/>
  <c r="AA270" i="5"/>
  <c r="AL270" i="5" s="1"/>
  <c r="Z270" i="5"/>
  <c r="AK270" i="5" s="1"/>
  <c r="Y270" i="5"/>
  <c r="AJ270" i="5" s="1"/>
  <c r="W270" i="5"/>
  <c r="AH270" i="5" s="1"/>
  <c r="AB270" i="5"/>
  <c r="AM270" i="5" s="1"/>
  <c r="X270" i="5"/>
  <c r="AI270" i="5" s="1"/>
  <c r="V270" i="5"/>
  <c r="AG270" i="5" s="1"/>
  <c r="U270" i="5"/>
  <c r="AF270" i="5" s="1"/>
  <c r="T270" i="5"/>
  <c r="AE270" i="5" s="1"/>
  <c r="X269" i="5"/>
  <c r="AI269" i="5" s="1"/>
  <c r="W269" i="5"/>
  <c r="AH269" i="5" s="1"/>
  <c r="V269" i="5"/>
  <c r="AG269" i="5" s="1"/>
  <c r="AB269" i="5"/>
  <c r="AM269" i="5" s="1"/>
  <c r="T269" i="5"/>
  <c r="AE269" i="5" s="1"/>
  <c r="AA269" i="5"/>
  <c r="AL269" i="5" s="1"/>
  <c r="Z269" i="5"/>
  <c r="AK269" i="5" s="1"/>
  <c r="Y269" i="5"/>
  <c r="AJ269" i="5" s="1"/>
  <c r="U269" i="5"/>
  <c r="AF269" i="5" s="1"/>
  <c r="AA244" i="5"/>
  <c r="AL244" i="5" s="1"/>
  <c r="Z244" i="5"/>
  <c r="AK244" i="5" s="1"/>
  <c r="X244" i="5"/>
  <c r="AI244" i="5" s="1"/>
  <c r="Y244" i="5"/>
  <c r="AJ244" i="5" s="1"/>
  <c r="W244" i="5"/>
  <c r="AH244" i="5" s="1"/>
  <c r="V244" i="5"/>
  <c r="AG244" i="5" s="1"/>
  <c r="U244" i="5"/>
  <c r="AF244" i="5" s="1"/>
  <c r="AB244" i="5"/>
  <c r="AM244" i="5" s="1"/>
  <c r="T244" i="5"/>
  <c r="AE244" i="5" s="1"/>
  <c r="X259" i="5"/>
  <c r="AI259" i="5" s="1"/>
  <c r="W259" i="5"/>
  <c r="AH259" i="5" s="1"/>
  <c r="V259" i="5"/>
  <c r="AG259" i="5" s="1"/>
  <c r="U259" i="5"/>
  <c r="AF259" i="5" s="1"/>
  <c r="AB259" i="5"/>
  <c r="AM259" i="5" s="1"/>
  <c r="AA259" i="5"/>
  <c r="AL259" i="5" s="1"/>
  <c r="Y259" i="5"/>
  <c r="AJ259" i="5" s="1"/>
  <c r="T259" i="5"/>
  <c r="AE259" i="5" s="1"/>
  <c r="Z259" i="5"/>
  <c r="AK259" i="5" s="1"/>
  <c r="U242" i="5"/>
  <c r="AF242" i="5" s="1"/>
  <c r="AB242" i="5"/>
  <c r="AM242" i="5" s="1"/>
  <c r="T242" i="5"/>
  <c r="AE242" i="5" s="1"/>
  <c r="Z242" i="5"/>
  <c r="AK242" i="5" s="1"/>
  <c r="AA242" i="5"/>
  <c r="AL242" i="5" s="1"/>
  <c r="Y242" i="5"/>
  <c r="AJ242" i="5" s="1"/>
  <c r="X242" i="5"/>
  <c r="AI242" i="5" s="1"/>
  <c r="V242" i="5"/>
  <c r="AG242" i="5" s="1"/>
  <c r="W242" i="5"/>
  <c r="AH242" i="5" s="1"/>
  <c r="Z215" i="5"/>
  <c r="AK215" i="5" s="1"/>
  <c r="Y215" i="5"/>
  <c r="AJ215" i="5" s="1"/>
  <c r="X215" i="5"/>
  <c r="AI215" i="5" s="1"/>
  <c r="W215" i="5"/>
  <c r="AH215" i="5" s="1"/>
  <c r="V215" i="5"/>
  <c r="AG215" i="5" s="1"/>
  <c r="AA215" i="5"/>
  <c r="AL215" i="5" s="1"/>
  <c r="U215" i="5"/>
  <c r="AF215" i="5" s="1"/>
  <c r="AB215" i="5"/>
  <c r="AM215" i="5" s="1"/>
  <c r="T215" i="5"/>
  <c r="AE215" i="5" s="1"/>
  <c r="X225" i="5"/>
  <c r="AI225" i="5" s="1"/>
  <c r="V225" i="5"/>
  <c r="AG225" i="5" s="1"/>
  <c r="U225" i="5"/>
  <c r="AF225" i="5" s="1"/>
  <c r="AA225" i="5"/>
  <c r="AL225" i="5" s="1"/>
  <c r="AB225" i="5"/>
  <c r="AM225" i="5" s="1"/>
  <c r="Z225" i="5"/>
  <c r="AK225" i="5" s="1"/>
  <c r="Y225" i="5"/>
  <c r="AJ225" i="5" s="1"/>
  <c r="W225" i="5"/>
  <c r="AH225" i="5" s="1"/>
  <c r="T225" i="5"/>
  <c r="AE225" i="5" s="1"/>
  <c r="AB289" i="5"/>
  <c r="AM289" i="5" s="1"/>
  <c r="T289" i="5"/>
  <c r="AE289" i="5" s="1"/>
  <c r="AA289" i="5"/>
  <c r="AL289" i="5" s="1"/>
  <c r="Z289" i="5"/>
  <c r="AK289" i="5" s="1"/>
  <c r="Y289" i="5"/>
  <c r="AJ289" i="5" s="1"/>
  <c r="V289" i="5"/>
  <c r="AG289" i="5" s="1"/>
  <c r="U289" i="5"/>
  <c r="AF289" i="5" s="1"/>
  <c r="X289" i="5"/>
  <c r="AI289" i="5" s="1"/>
  <c r="W289" i="5"/>
  <c r="AH289" i="5" s="1"/>
  <c r="U232" i="5"/>
  <c r="AF232" i="5" s="1"/>
  <c r="AA232" i="5"/>
  <c r="AL232" i="5" s="1"/>
  <c r="Z232" i="5"/>
  <c r="AK232" i="5" s="1"/>
  <c r="X232" i="5"/>
  <c r="AI232" i="5" s="1"/>
  <c r="Y232" i="5"/>
  <c r="AJ232" i="5" s="1"/>
  <c r="W232" i="5"/>
  <c r="AH232" i="5" s="1"/>
  <c r="V232" i="5"/>
  <c r="AG232" i="5" s="1"/>
  <c r="T232" i="5"/>
  <c r="AE232" i="5" s="1"/>
  <c r="AB232" i="5"/>
  <c r="AM232" i="5" s="1"/>
  <c r="Y296" i="5"/>
  <c r="AJ296" i="5" s="1"/>
  <c r="X296" i="5"/>
  <c r="AI296" i="5" s="1"/>
  <c r="W296" i="5"/>
  <c r="AH296" i="5" s="1"/>
  <c r="V296" i="5"/>
  <c r="AG296" i="5" s="1"/>
  <c r="AA296" i="5"/>
  <c r="AL296" i="5" s="1"/>
  <c r="Z296" i="5"/>
  <c r="AK296" i="5" s="1"/>
  <c r="AB296" i="5"/>
  <c r="AM296" i="5" s="1"/>
  <c r="U296" i="5"/>
  <c r="AF296" i="5" s="1"/>
  <c r="T296" i="5"/>
  <c r="AE296" i="5" s="1"/>
  <c r="AB313" i="5"/>
  <c r="AM313" i="5" s="1"/>
  <c r="T313" i="5"/>
  <c r="AE313" i="5" s="1"/>
  <c r="AA313" i="5"/>
  <c r="AL313" i="5" s="1"/>
  <c r="Z313" i="5"/>
  <c r="AK313" i="5" s="1"/>
  <c r="Y313" i="5"/>
  <c r="AJ313" i="5" s="1"/>
  <c r="V313" i="5"/>
  <c r="AG313" i="5" s="1"/>
  <c r="U313" i="5"/>
  <c r="AF313" i="5" s="1"/>
  <c r="X313" i="5"/>
  <c r="AI313" i="5" s="1"/>
  <c r="W313" i="5"/>
  <c r="AH313" i="5" s="1"/>
  <c r="W279" i="5"/>
  <c r="AH279" i="5" s="1"/>
  <c r="V279" i="5"/>
  <c r="AG279" i="5" s="1"/>
  <c r="U279" i="5"/>
  <c r="AF279" i="5" s="1"/>
  <c r="AB279" i="5"/>
  <c r="AM279" i="5" s="1"/>
  <c r="T279" i="5"/>
  <c r="AE279" i="5" s="1"/>
  <c r="Z279" i="5"/>
  <c r="AK279" i="5" s="1"/>
  <c r="AA279" i="5"/>
  <c r="AL279" i="5" s="1"/>
  <c r="Y279" i="5"/>
  <c r="AJ279" i="5" s="1"/>
  <c r="X279" i="5"/>
  <c r="AI279" i="5" s="1"/>
  <c r="AA286" i="5"/>
  <c r="AL286" i="5" s="1"/>
  <c r="Z286" i="5"/>
  <c r="AK286" i="5" s="1"/>
  <c r="Y286" i="5"/>
  <c r="AJ286" i="5" s="1"/>
  <c r="X286" i="5"/>
  <c r="AI286" i="5" s="1"/>
  <c r="U286" i="5"/>
  <c r="AF286" i="5" s="1"/>
  <c r="AB286" i="5"/>
  <c r="AM286" i="5" s="1"/>
  <c r="T286" i="5"/>
  <c r="AE286" i="5" s="1"/>
  <c r="V286" i="5"/>
  <c r="AG286" i="5" s="1"/>
  <c r="W286" i="5"/>
  <c r="AH286" i="5" s="1"/>
  <c r="AB221" i="5"/>
  <c r="AM221" i="5" s="1"/>
  <c r="T221" i="5"/>
  <c r="AE221" i="5" s="1"/>
  <c r="Z221" i="5"/>
  <c r="AK221" i="5" s="1"/>
  <c r="Y221" i="5"/>
  <c r="AJ221" i="5" s="1"/>
  <c r="AA221" i="5"/>
  <c r="AL221" i="5" s="1"/>
  <c r="X221" i="5"/>
  <c r="AI221" i="5" s="1"/>
  <c r="W221" i="5"/>
  <c r="AH221" i="5" s="1"/>
  <c r="V221" i="5"/>
  <c r="AG221" i="5" s="1"/>
  <c r="U221" i="5"/>
  <c r="AF221" i="5" s="1"/>
  <c r="X285" i="5"/>
  <c r="AI285" i="5" s="1"/>
  <c r="W285" i="5"/>
  <c r="AH285" i="5" s="1"/>
  <c r="V285" i="5"/>
  <c r="AG285" i="5" s="1"/>
  <c r="U285" i="5"/>
  <c r="AF285" i="5" s="1"/>
  <c r="Z285" i="5"/>
  <c r="AK285" i="5" s="1"/>
  <c r="Y285" i="5"/>
  <c r="AJ285" i="5" s="1"/>
  <c r="AB285" i="5"/>
  <c r="AM285" i="5" s="1"/>
  <c r="AA285" i="5"/>
  <c r="AL285" i="5" s="1"/>
  <c r="T285" i="5"/>
  <c r="AE285" i="5" s="1"/>
  <c r="AA260" i="5"/>
  <c r="AL260" i="5" s="1"/>
  <c r="Z260" i="5"/>
  <c r="AK260" i="5" s="1"/>
  <c r="Y260" i="5"/>
  <c r="AJ260" i="5" s="1"/>
  <c r="X260" i="5"/>
  <c r="AI260" i="5" s="1"/>
  <c r="W260" i="5"/>
  <c r="AH260" i="5" s="1"/>
  <c r="V260" i="5"/>
  <c r="AG260" i="5" s="1"/>
  <c r="T260" i="5"/>
  <c r="AE260" i="5" s="1"/>
  <c r="U260" i="5"/>
  <c r="AF260" i="5" s="1"/>
  <c r="AB260" i="5"/>
  <c r="AM260" i="5" s="1"/>
  <c r="AA275" i="5"/>
  <c r="AL275" i="5" s="1"/>
  <c r="Z275" i="5"/>
  <c r="AK275" i="5" s="1"/>
  <c r="Y275" i="5"/>
  <c r="AJ275" i="5" s="1"/>
  <c r="X275" i="5"/>
  <c r="AI275" i="5" s="1"/>
  <c r="V275" i="5"/>
  <c r="AG275" i="5" s="1"/>
  <c r="AB275" i="5"/>
  <c r="AM275" i="5" s="1"/>
  <c r="W275" i="5"/>
  <c r="AH275" i="5" s="1"/>
  <c r="T275" i="5"/>
  <c r="AE275" i="5" s="1"/>
  <c r="U275" i="5"/>
  <c r="AF275" i="5" s="1"/>
  <c r="U258" i="5"/>
  <c r="AF258" i="5" s="1"/>
  <c r="AB258" i="5"/>
  <c r="AM258" i="5" s="1"/>
  <c r="T258" i="5"/>
  <c r="AE258" i="5" s="1"/>
  <c r="AA258" i="5"/>
  <c r="AL258" i="5" s="1"/>
  <c r="Z258" i="5"/>
  <c r="AK258" i="5" s="1"/>
  <c r="X258" i="5"/>
  <c r="AI258" i="5" s="1"/>
  <c r="Y258" i="5"/>
  <c r="AJ258" i="5" s="1"/>
  <c r="W258" i="5"/>
  <c r="AH258" i="5" s="1"/>
  <c r="V258" i="5"/>
  <c r="AG258" i="5" s="1"/>
  <c r="Y228" i="5"/>
  <c r="AJ228" i="5" s="1"/>
  <c r="W228" i="5"/>
  <c r="AH228" i="5" s="1"/>
  <c r="V228" i="5"/>
  <c r="AG228" i="5" s="1"/>
  <c r="AB228" i="5"/>
  <c r="AM228" i="5" s="1"/>
  <c r="T228" i="5"/>
  <c r="AE228" i="5" s="1"/>
  <c r="AA228" i="5"/>
  <c r="AL228" i="5" s="1"/>
  <c r="Z228" i="5"/>
  <c r="AK228" i="5" s="1"/>
  <c r="X228" i="5"/>
  <c r="AI228" i="5" s="1"/>
  <c r="U228" i="5"/>
  <c r="AF228" i="5" s="1"/>
  <c r="Z241" i="5"/>
  <c r="AK241" i="5" s="1"/>
  <c r="Y241" i="5"/>
  <c r="AJ241" i="5" s="1"/>
  <c r="W241" i="5"/>
  <c r="AH241" i="5" s="1"/>
  <c r="X241" i="5"/>
  <c r="AI241" i="5" s="1"/>
  <c r="V241" i="5"/>
  <c r="AG241" i="5" s="1"/>
  <c r="U241" i="5"/>
  <c r="AF241" i="5" s="1"/>
  <c r="T241" i="5"/>
  <c r="AE241" i="5" s="1"/>
  <c r="AB241" i="5"/>
  <c r="AM241" i="5" s="1"/>
  <c r="AA241" i="5"/>
  <c r="AL241" i="5" s="1"/>
  <c r="V271" i="5"/>
  <c r="AG271" i="5" s="1"/>
  <c r="U271" i="5"/>
  <c r="AF271" i="5" s="1"/>
  <c r="AB271" i="5"/>
  <c r="AM271" i="5" s="1"/>
  <c r="T271" i="5"/>
  <c r="AE271" i="5" s="1"/>
  <c r="Z271" i="5"/>
  <c r="AK271" i="5" s="1"/>
  <c r="W271" i="5"/>
  <c r="AH271" i="5" s="1"/>
  <c r="AA271" i="5"/>
  <c r="AL271" i="5" s="1"/>
  <c r="Y271" i="5"/>
  <c r="AJ271" i="5" s="1"/>
  <c r="X271" i="5"/>
  <c r="AI271" i="5" s="1"/>
  <c r="W248" i="5"/>
  <c r="AH248" i="5" s="1"/>
  <c r="V248" i="5"/>
  <c r="AG248" i="5" s="1"/>
  <c r="AB248" i="5"/>
  <c r="AM248" i="5" s="1"/>
  <c r="T248" i="5"/>
  <c r="AE248" i="5" s="1"/>
  <c r="AA248" i="5"/>
  <c r="AL248" i="5" s="1"/>
  <c r="Z248" i="5"/>
  <c r="AK248" i="5" s="1"/>
  <c r="X248" i="5"/>
  <c r="AI248" i="5" s="1"/>
  <c r="Y248" i="5"/>
  <c r="AJ248" i="5" s="1"/>
  <c r="U248" i="5"/>
  <c r="AF248" i="5" s="1"/>
  <c r="AA302" i="5"/>
  <c r="AL302" i="5" s="1"/>
  <c r="Z302" i="5"/>
  <c r="AK302" i="5" s="1"/>
  <c r="Y302" i="5"/>
  <c r="AJ302" i="5" s="1"/>
  <c r="X302" i="5"/>
  <c r="AI302" i="5" s="1"/>
  <c r="U302" i="5"/>
  <c r="AF302" i="5" s="1"/>
  <c r="AB302" i="5"/>
  <c r="AM302" i="5" s="1"/>
  <c r="T302" i="5"/>
  <c r="AE302" i="5" s="1"/>
  <c r="W302" i="5"/>
  <c r="AH302" i="5" s="1"/>
  <c r="V302" i="5"/>
  <c r="AG302" i="5" s="1"/>
  <c r="Y312" i="5"/>
  <c r="AJ312" i="5" s="1"/>
  <c r="X312" i="5"/>
  <c r="AI312" i="5" s="1"/>
  <c r="W312" i="5"/>
  <c r="AH312" i="5" s="1"/>
  <c r="V312" i="5"/>
  <c r="AG312" i="5" s="1"/>
  <c r="AA312" i="5"/>
  <c r="AL312" i="5" s="1"/>
  <c r="Z312" i="5"/>
  <c r="AK312" i="5" s="1"/>
  <c r="AB312" i="5"/>
  <c r="AM312" i="5" s="1"/>
  <c r="U312" i="5"/>
  <c r="AF312" i="5" s="1"/>
  <c r="T312" i="5"/>
  <c r="AE312" i="5" s="1"/>
  <c r="V287" i="5"/>
  <c r="AG287" i="5" s="1"/>
  <c r="U287" i="5"/>
  <c r="AF287" i="5" s="1"/>
  <c r="AB287" i="5"/>
  <c r="AM287" i="5" s="1"/>
  <c r="T287" i="5"/>
  <c r="AE287" i="5" s="1"/>
  <c r="AA287" i="5"/>
  <c r="AL287" i="5" s="1"/>
  <c r="X287" i="5"/>
  <c r="AI287" i="5" s="1"/>
  <c r="W287" i="5"/>
  <c r="AH287" i="5" s="1"/>
  <c r="Z287" i="5"/>
  <c r="AK287" i="5" s="1"/>
  <c r="Y287" i="5"/>
  <c r="AJ287" i="5" s="1"/>
  <c r="U300" i="5"/>
  <c r="AF300" i="5" s="1"/>
  <c r="AB300" i="5"/>
  <c r="AM300" i="5" s="1"/>
  <c r="T300" i="5"/>
  <c r="AE300" i="5" s="1"/>
  <c r="AA300" i="5"/>
  <c r="AL300" i="5" s="1"/>
  <c r="Z300" i="5"/>
  <c r="AK300" i="5" s="1"/>
  <c r="W300" i="5"/>
  <c r="AH300" i="5" s="1"/>
  <c r="V300" i="5"/>
  <c r="AG300" i="5" s="1"/>
  <c r="X300" i="5"/>
  <c r="AI300" i="5" s="1"/>
  <c r="Y300" i="5"/>
  <c r="AJ300" i="5" s="1"/>
  <c r="AB229" i="5"/>
  <c r="AM229" i="5" s="1"/>
  <c r="T229" i="5"/>
  <c r="AE229" i="5" s="1"/>
  <c r="Z229" i="5"/>
  <c r="AK229" i="5" s="1"/>
  <c r="Y229" i="5"/>
  <c r="AJ229" i="5" s="1"/>
  <c r="W229" i="5"/>
  <c r="AH229" i="5" s="1"/>
  <c r="X229" i="5"/>
  <c r="AI229" i="5" s="1"/>
  <c r="V229" i="5"/>
  <c r="AG229" i="5" s="1"/>
  <c r="U229" i="5"/>
  <c r="AF229" i="5" s="1"/>
  <c r="AA229" i="5"/>
  <c r="AL229" i="5" s="1"/>
  <c r="X293" i="5"/>
  <c r="AI293" i="5" s="1"/>
  <c r="W293" i="5"/>
  <c r="AH293" i="5" s="1"/>
  <c r="V293" i="5"/>
  <c r="AG293" i="5" s="1"/>
  <c r="U293" i="5"/>
  <c r="AF293" i="5" s="1"/>
  <c r="Z293" i="5"/>
  <c r="AK293" i="5" s="1"/>
  <c r="Y293" i="5"/>
  <c r="AJ293" i="5" s="1"/>
  <c r="AB293" i="5"/>
  <c r="AM293" i="5" s="1"/>
  <c r="AA293" i="5"/>
  <c r="AL293" i="5" s="1"/>
  <c r="T293" i="5"/>
  <c r="AE293" i="5" s="1"/>
  <c r="V219" i="5"/>
  <c r="AG219" i="5" s="1"/>
  <c r="U219" i="5"/>
  <c r="AF219" i="5" s="1"/>
  <c r="AB219" i="5"/>
  <c r="AM219" i="5" s="1"/>
  <c r="T219" i="5"/>
  <c r="AE219" i="5" s="1"/>
  <c r="AA219" i="5"/>
  <c r="AL219" i="5" s="1"/>
  <c r="Z219" i="5"/>
  <c r="AK219" i="5" s="1"/>
  <c r="W219" i="5"/>
  <c r="AH219" i="5" s="1"/>
  <c r="X219" i="5"/>
  <c r="AI219" i="5" s="1"/>
  <c r="Y219" i="5"/>
  <c r="AJ219" i="5" s="1"/>
  <c r="Z283" i="5"/>
  <c r="AK283" i="5" s="1"/>
  <c r="Y283" i="5"/>
  <c r="AJ283" i="5" s="1"/>
  <c r="X283" i="5"/>
  <c r="AI283" i="5" s="1"/>
  <c r="W283" i="5"/>
  <c r="AH283" i="5" s="1"/>
  <c r="AA283" i="5"/>
  <c r="AL283" i="5" s="1"/>
  <c r="V283" i="5"/>
  <c r="AG283" i="5" s="1"/>
  <c r="U283" i="5"/>
  <c r="AF283" i="5" s="1"/>
  <c r="T283" i="5"/>
  <c r="AE283" i="5" s="1"/>
  <c r="AB283" i="5"/>
  <c r="AM283" i="5" s="1"/>
  <c r="U266" i="5"/>
  <c r="AF266" i="5" s="1"/>
  <c r="AB266" i="5"/>
  <c r="AM266" i="5" s="1"/>
  <c r="T266" i="5"/>
  <c r="AE266" i="5" s="1"/>
  <c r="AA266" i="5"/>
  <c r="AL266" i="5" s="1"/>
  <c r="Z266" i="5"/>
  <c r="AK266" i="5" s="1"/>
  <c r="Y266" i="5"/>
  <c r="AJ266" i="5" s="1"/>
  <c r="X266" i="5"/>
  <c r="AI266" i="5" s="1"/>
  <c r="V266" i="5"/>
  <c r="AG266" i="5" s="1"/>
  <c r="W266" i="5"/>
  <c r="AH266" i="5" s="1"/>
  <c r="V276" i="5"/>
  <c r="AG276" i="5" s="1"/>
  <c r="U276" i="5"/>
  <c r="AF276" i="5" s="1"/>
  <c r="AB276" i="5"/>
  <c r="AM276" i="5" s="1"/>
  <c r="T276" i="5"/>
  <c r="AE276" i="5" s="1"/>
  <c r="AA276" i="5"/>
  <c r="AL276" i="5" s="1"/>
  <c r="Y276" i="5"/>
  <c r="AJ276" i="5" s="1"/>
  <c r="Z276" i="5"/>
  <c r="AK276" i="5" s="1"/>
  <c r="X276" i="5"/>
  <c r="AI276" i="5" s="1"/>
  <c r="W276" i="5"/>
  <c r="AH276" i="5" s="1"/>
  <c r="Z249" i="5"/>
  <c r="AK249" i="5" s="1"/>
  <c r="Y249" i="5"/>
  <c r="AJ249" i="5" s="1"/>
  <c r="W249" i="5"/>
  <c r="AH249" i="5" s="1"/>
  <c r="U249" i="5"/>
  <c r="AF249" i="5" s="1"/>
  <c r="X249" i="5"/>
  <c r="AI249" i="5" s="1"/>
  <c r="V249" i="5"/>
  <c r="AG249" i="5" s="1"/>
  <c r="T249" i="5"/>
  <c r="AE249" i="5" s="1"/>
  <c r="AB249" i="5"/>
  <c r="AM249" i="5" s="1"/>
  <c r="AA249" i="5"/>
  <c r="AL249" i="5" s="1"/>
  <c r="Y220" i="5"/>
  <c r="AJ220" i="5" s="1"/>
  <c r="W220" i="5"/>
  <c r="AH220" i="5" s="1"/>
  <c r="V220" i="5"/>
  <c r="AG220" i="5" s="1"/>
  <c r="U220" i="5"/>
  <c r="AF220" i="5" s="1"/>
  <c r="T220" i="5"/>
  <c r="AE220" i="5" s="1"/>
  <c r="AB220" i="5"/>
  <c r="AM220" i="5" s="1"/>
  <c r="X220" i="5"/>
  <c r="AI220" i="5" s="1"/>
  <c r="AA220" i="5"/>
  <c r="AL220" i="5" s="1"/>
  <c r="Z220" i="5"/>
  <c r="AK220" i="5" s="1"/>
  <c r="W256" i="5"/>
  <c r="AH256" i="5" s="1"/>
  <c r="V256" i="5"/>
  <c r="AG256" i="5" s="1"/>
  <c r="U256" i="5"/>
  <c r="AF256" i="5" s="1"/>
  <c r="AB256" i="5"/>
  <c r="AM256" i="5" s="1"/>
  <c r="T256" i="5"/>
  <c r="AE256" i="5" s="1"/>
  <c r="AA256" i="5"/>
  <c r="AL256" i="5" s="1"/>
  <c r="Z256" i="5"/>
  <c r="AK256" i="5" s="1"/>
  <c r="X256" i="5"/>
  <c r="AI256" i="5" s="1"/>
  <c r="Y256" i="5"/>
  <c r="AJ256" i="5" s="1"/>
  <c r="AA310" i="5"/>
  <c r="AL310" i="5" s="1"/>
  <c r="Z310" i="5"/>
  <c r="AK310" i="5" s="1"/>
  <c r="Y310" i="5"/>
  <c r="AJ310" i="5" s="1"/>
  <c r="X310" i="5"/>
  <c r="AI310" i="5" s="1"/>
  <c r="U310" i="5"/>
  <c r="AF310" i="5" s="1"/>
  <c r="AB310" i="5"/>
  <c r="AM310" i="5" s="1"/>
  <c r="T310" i="5"/>
  <c r="AE310" i="5" s="1"/>
  <c r="W310" i="5"/>
  <c r="AH310" i="5" s="1"/>
  <c r="V310" i="5"/>
  <c r="AG310" i="5" s="1"/>
  <c r="V303" i="5"/>
  <c r="AG303" i="5" s="1"/>
  <c r="U303" i="5"/>
  <c r="AF303" i="5" s="1"/>
  <c r="AB303" i="5"/>
  <c r="AM303" i="5" s="1"/>
  <c r="T303" i="5"/>
  <c r="AE303" i="5" s="1"/>
  <c r="AA303" i="5"/>
  <c r="AL303" i="5" s="1"/>
  <c r="X303" i="5"/>
  <c r="AI303" i="5" s="1"/>
  <c r="W303" i="5"/>
  <c r="AH303" i="5" s="1"/>
  <c r="Y303" i="5"/>
  <c r="AJ303" i="5" s="1"/>
  <c r="Z303" i="5"/>
  <c r="AK303" i="5" s="1"/>
  <c r="W214" i="5"/>
  <c r="AH214" i="5" s="1"/>
  <c r="V214" i="5"/>
  <c r="AG214" i="5" s="1"/>
  <c r="U214" i="5"/>
  <c r="AF214" i="5" s="1"/>
  <c r="AB214" i="5"/>
  <c r="AM214" i="5" s="1"/>
  <c r="T214" i="5"/>
  <c r="AE214" i="5" s="1"/>
  <c r="AA214" i="5"/>
  <c r="AL214" i="5" s="1"/>
  <c r="X214" i="5"/>
  <c r="AI214" i="5" s="1"/>
  <c r="Z214" i="5"/>
  <c r="AK214" i="5" s="1"/>
  <c r="Y214" i="5"/>
  <c r="AJ214" i="5" s="1"/>
  <c r="Z231" i="5"/>
  <c r="AK231" i="5" s="1"/>
  <c r="X231" i="5"/>
  <c r="AI231" i="5" s="1"/>
  <c r="W231" i="5"/>
  <c r="AH231" i="5" s="1"/>
  <c r="U231" i="5"/>
  <c r="AF231" i="5" s="1"/>
  <c r="AB231" i="5"/>
  <c r="AM231" i="5" s="1"/>
  <c r="AA231" i="5"/>
  <c r="AL231" i="5" s="1"/>
  <c r="Y231" i="5"/>
  <c r="AJ231" i="5" s="1"/>
  <c r="V231" i="5"/>
  <c r="AG231" i="5" s="1"/>
  <c r="T231" i="5"/>
  <c r="AE231" i="5" s="1"/>
  <c r="AB237" i="5"/>
  <c r="AM237" i="5" s="1"/>
  <c r="T237" i="5"/>
  <c r="AE237" i="5" s="1"/>
  <c r="AA237" i="5"/>
  <c r="AL237" i="5" s="1"/>
  <c r="Z237" i="5"/>
  <c r="AK237" i="5" s="1"/>
  <c r="Y237" i="5"/>
  <c r="AJ237" i="5" s="1"/>
  <c r="W237" i="5"/>
  <c r="AH237" i="5" s="1"/>
  <c r="U237" i="5"/>
  <c r="AF237" i="5" s="1"/>
  <c r="X237" i="5"/>
  <c r="AI237" i="5" s="1"/>
  <c r="V237" i="5"/>
  <c r="AG237" i="5" s="1"/>
  <c r="W298" i="5"/>
  <c r="AH298" i="5" s="1"/>
  <c r="V298" i="5"/>
  <c r="AG298" i="5" s="1"/>
  <c r="U298" i="5"/>
  <c r="AF298" i="5" s="1"/>
  <c r="AB298" i="5"/>
  <c r="AM298" i="5" s="1"/>
  <c r="T298" i="5"/>
  <c r="AE298" i="5" s="1"/>
  <c r="Y298" i="5"/>
  <c r="AJ298" i="5" s="1"/>
  <c r="X298" i="5"/>
  <c r="AI298" i="5" s="1"/>
  <c r="Z298" i="5"/>
  <c r="AK298" i="5" s="1"/>
  <c r="AA298" i="5"/>
  <c r="AL298" i="5" s="1"/>
  <c r="V227" i="5"/>
  <c r="AG227" i="5" s="1"/>
  <c r="AB227" i="5"/>
  <c r="AM227" i="5" s="1"/>
  <c r="T227" i="5"/>
  <c r="AE227" i="5" s="1"/>
  <c r="AA227" i="5"/>
  <c r="AL227" i="5" s="1"/>
  <c r="Y227" i="5"/>
  <c r="AJ227" i="5" s="1"/>
  <c r="Z227" i="5"/>
  <c r="AK227" i="5" s="1"/>
  <c r="U227" i="5"/>
  <c r="AF227" i="5" s="1"/>
  <c r="X227" i="5"/>
  <c r="AI227" i="5" s="1"/>
  <c r="W227" i="5"/>
  <c r="AH227" i="5" s="1"/>
  <c r="Z291" i="5"/>
  <c r="AK291" i="5" s="1"/>
  <c r="Y291" i="5"/>
  <c r="AJ291" i="5" s="1"/>
  <c r="X291" i="5"/>
  <c r="AI291" i="5" s="1"/>
  <c r="W291" i="5"/>
  <c r="AH291" i="5" s="1"/>
  <c r="AB291" i="5"/>
  <c r="AM291" i="5" s="1"/>
  <c r="T291" i="5"/>
  <c r="AE291" i="5" s="1"/>
  <c r="AA291" i="5"/>
  <c r="AL291" i="5" s="1"/>
  <c r="U291" i="5"/>
  <c r="AF291" i="5" s="1"/>
  <c r="V291" i="5"/>
  <c r="AG291" i="5" s="1"/>
  <c r="X274" i="5"/>
  <c r="AI274" i="5" s="1"/>
  <c r="W274" i="5"/>
  <c r="AH274" i="5" s="1"/>
  <c r="V274" i="5"/>
  <c r="AG274" i="5" s="1"/>
  <c r="U274" i="5"/>
  <c r="AF274" i="5" s="1"/>
  <c r="AA274" i="5"/>
  <c r="AL274" i="5" s="1"/>
  <c r="AB274" i="5"/>
  <c r="AM274" i="5" s="1"/>
  <c r="Z274" i="5"/>
  <c r="AK274" i="5" s="1"/>
  <c r="Y274" i="5"/>
  <c r="AJ274" i="5" s="1"/>
  <c r="T274" i="5"/>
  <c r="AE274" i="5" s="1"/>
  <c r="U284" i="5"/>
  <c r="AF284" i="5" s="1"/>
  <c r="AB284" i="5"/>
  <c r="AM284" i="5" s="1"/>
  <c r="T284" i="5"/>
  <c r="AE284" i="5" s="1"/>
  <c r="AA284" i="5"/>
  <c r="AL284" i="5" s="1"/>
  <c r="Z284" i="5"/>
  <c r="AK284" i="5" s="1"/>
  <c r="W284" i="5"/>
  <c r="AH284" i="5" s="1"/>
  <c r="V284" i="5"/>
  <c r="AG284" i="5" s="1"/>
  <c r="Y284" i="5"/>
  <c r="AJ284" i="5" s="1"/>
  <c r="X284" i="5"/>
  <c r="AI284" i="5" s="1"/>
  <c r="Z257" i="5"/>
  <c r="AK257" i="5" s="1"/>
  <c r="Y257" i="5"/>
  <c r="AJ257" i="5" s="1"/>
  <c r="X257" i="5"/>
  <c r="AI257" i="5" s="1"/>
  <c r="W257" i="5"/>
  <c r="AH257" i="5" s="1"/>
  <c r="V257" i="5"/>
  <c r="AG257" i="5" s="1"/>
  <c r="U257" i="5"/>
  <c r="AF257" i="5" s="1"/>
  <c r="T257" i="5"/>
  <c r="AE257" i="5" s="1"/>
  <c r="AB257" i="5"/>
  <c r="AM257" i="5" s="1"/>
  <c r="AA257" i="5"/>
  <c r="AL257" i="5" s="1"/>
  <c r="Y236" i="5"/>
  <c r="AJ236" i="5" s="1"/>
  <c r="W236" i="5"/>
  <c r="AH236" i="5" s="1"/>
  <c r="V236" i="5"/>
  <c r="AG236" i="5" s="1"/>
  <c r="AB236" i="5"/>
  <c r="AM236" i="5" s="1"/>
  <c r="T236" i="5"/>
  <c r="AE236" i="5" s="1"/>
  <c r="U236" i="5"/>
  <c r="AF236" i="5" s="1"/>
  <c r="X236" i="5"/>
  <c r="AI236" i="5" s="1"/>
  <c r="Z236" i="5"/>
  <c r="AK236" i="5" s="1"/>
  <c r="AA236" i="5"/>
  <c r="AL236" i="5" s="1"/>
  <c r="W264" i="5"/>
  <c r="AH264" i="5" s="1"/>
  <c r="V264" i="5"/>
  <c r="AG264" i="5" s="1"/>
  <c r="U264" i="5"/>
  <c r="AF264" i="5" s="1"/>
  <c r="AB264" i="5"/>
  <c r="AM264" i="5" s="1"/>
  <c r="T264" i="5"/>
  <c r="AE264" i="5" s="1"/>
  <c r="Z264" i="5"/>
  <c r="AK264" i="5" s="1"/>
  <c r="AA264" i="5"/>
  <c r="AL264" i="5" s="1"/>
  <c r="Y264" i="5"/>
  <c r="AJ264" i="5" s="1"/>
  <c r="X264" i="5"/>
  <c r="AI264" i="5" s="1"/>
  <c r="Z307" i="5"/>
  <c r="AK307" i="5" s="1"/>
  <c r="Y307" i="5"/>
  <c r="AJ307" i="5" s="1"/>
  <c r="X307" i="5"/>
  <c r="AI307" i="5" s="1"/>
  <c r="W307" i="5"/>
  <c r="AH307" i="5" s="1"/>
  <c r="AB307" i="5"/>
  <c r="AM307" i="5" s="1"/>
  <c r="T307" i="5"/>
  <c r="AE307" i="5" s="1"/>
  <c r="AA307" i="5"/>
  <c r="AL307" i="5" s="1"/>
  <c r="V307" i="5"/>
  <c r="AG307" i="5" s="1"/>
  <c r="U307" i="5"/>
  <c r="AF307" i="5" s="1"/>
  <c r="V311" i="5"/>
  <c r="AG311" i="5" s="1"/>
  <c r="U311" i="5"/>
  <c r="AF311" i="5" s="1"/>
  <c r="AB311" i="5"/>
  <c r="AM311" i="5" s="1"/>
  <c r="T311" i="5"/>
  <c r="AE311" i="5" s="1"/>
  <c r="AA311" i="5"/>
  <c r="AL311" i="5" s="1"/>
  <c r="X311" i="5"/>
  <c r="AI311" i="5" s="1"/>
  <c r="W311" i="5"/>
  <c r="AH311" i="5" s="1"/>
  <c r="Z311" i="5"/>
  <c r="AK311" i="5" s="1"/>
  <c r="Y311" i="5"/>
  <c r="AJ311" i="5" s="1"/>
  <c r="W222" i="5"/>
  <c r="AH222" i="5" s="1"/>
  <c r="U222" i="5"/>
  <c r="AF222" i="5" s="1"/>
  <c r="AB222" i="5"/>
  <c r="AM222" i="5" s="1"/>
  <c r="T222" i="5"/>
  <c r="AE222" i="5" s="1"/>
  <c r="AA222" i="5"/>
  <c r="AL222" i="5" s="1"/>
  <c r="Z222" i="5"/>
  <c r="AK222" i="5" s="1"/>
  <c r="Y222" i="5"/>
  <c r="AJ222" i="5" s="1"/>
  <c r="X222" i="5"/>
  <c r="AI222" i="5" s="1"/>
  <c r="V222" i="5"/>
  <c r="AG222" i="5" s="1"/>
  <c r="AB247" i="5"/>
  <c r="AM247" i="5" s="1"/>
  <c r="T247" i="5"/>
  <c r="AE247" i="5" s="1"/>
  <c r="AA247" i="5"/>
  <c r="AL247" i="5" s="1"/>
  <c r="Y247" i="5"/>
  <c r="AJ247" i="5" s="1"/>
  <c r="Z247" i="5"/>
  <c r="AK247" i="5" s="1"/>
  <c r="X247" i="5"/>
  <c r="AI247" i="5" s="1"/>
  <c r="W247" i="5"/>
  <c r="AH247" i="5" s="1"/>
  <c r="V247" i="5"/>
  <c r="AG247" i="5" s="1"/>
  <c r="U247" i="5"/>
  <c r="AF247" i="5" s="1"/>
  <c r="V245" i="5"/>
  <c r="AG245" i="5" s="1"/>
  <c r="U245" i="5"/>
  <c r="AF245" i="5" s="1"/>
  <c r="AA245" i="5"/>
  <c r="AL245" i="5" s="1"/>
  <c r="AB245" i="5"/>
  <c r="AM245" i="5" s="1"/>
  <c r="Z245" i="5"/>
  <c r="AK245" i="5" s="1"/>
  <c r="Y245" i="5"/>
  <c r="AJ245" i="5" s="1"/>
  <c r="W245" i="5"/>
  <c r="AH245" i="5" s="1"/>
  <c r="X245" i="5"/>
  <c r="AI245" i="5" s="1"/>
  <c r="T245" i="5"/>
  <c r="AE245" i="5" s="1"/>
  <c r="U308" i="5"/>
  <c r="AF308" i="5" s="1"/>
  <c r="AB308" i="5"/>
  <c r="AM308" i="5" s="1"/>
  <c r="T308" i="5"/>
  <c r="AE308" i="5" s="1"/>
  <c r="AA308" i="5"/>
  <c r="AL308" i="5" s="1"/>
  <c r="Z308" i="5"/>
  <c r="AK308" i="5" s="1"/>
  <c r="W308" i="5"/>
  <c r="AH308" i="5" s="1"/>
  <c r="V308" i="5"/>
  <c r="AG308" i="5" s="1"/>
  <c r="Y308" i="5"/>
  <c r="AJ308" i="5" s="1"/>
  <c r="X308" i="5"/>
  <c r="AI308" i="5" s="1"/>
  <c r="V235" i="5"/>
  <c r="AG235" i="5" s="1"/>
  <c r="AB235" i="5"/>
  <c r="AM235" i="5" s="1"/>
  <c r="T235" i="5"/>
  <c r="AE235" i="5" s="1"/>
  <c r="AA235" i="5"/>
  <c r="AL235" i="5" s="1"/>
  <c r="Y235" i="5"/>
  <c r="AJ235" i="5" s="1"/>
  <c r="Z235" i="5"/>
  <c r="AK235" i="5" s="1"/>
  <c r="X235" i="5"/>
  <c r="AI235" i="5" s="1"/>
  <c r="W235" i="5"/>
  <c r="AH235" i="5" s="1"/>
  <c r="U235" i="5"/>
  <c r="AF235" i="5" s="1"/>
  <c r="W306" i="5"/>
  <c r="AH306" i="5" s="1"/>
  <c r="V306" i="5"/>
  <c r="AG306" i="5" s="1"/>
  <c r="U306" i="5"/>
  <c r="AF306" i="5" s="1"/>
  <c r="AB306" i="5"/>
  <c r="AM306" i="5" s="1"/>
  <c r="T306" i="5"/>
  <c r="AE306" i="5" s="1"/>
  <c r="Y306" i="5"/>
  <c r="AJ306" i="5" s="1"/>
  <c r="X306" i="5"/>
  <c r="AI306" i="5" s="1"/>
  <c r="Z306" i="5"/>
  <c r="AK306" i="5" s="1"/>
  <c r="AA306" i="5"/>
  <c r="AL306" i="5" s="1"/>
  <c r="X282" i="5"/>
  <c r="AI282" i="5" s="1"/>
  <c r="W282" i="5"/>
  <c r="AH282" i="5" s="1"/>
  <c r="V282" i="5"/>
  <c r="AG282" i="5" s="1"/>
  <c r="U282" i="5"/>
  <c r="AF282" i="5" s="1"/>
  <c r="AA282" i="5"/>
  <c r="AL282" i="5" s="1"/>
  <c r="AB282" i="5"/>
  <c r="AM282" i="5" s="1"/>
  <c r="Z282" i="5"/>
  <c r="AK282" i="5" s="1"/>
  <c r="Y282" i="5"/>
  <c r="AJ282" i="5" s="1"/>
  <c r="T282" i="5"/>
  <c r="AE282" i="5" s="1"/>
  <c r="U292" i="5"/>
  <c r="AF292" i="5" s="1"/>
  <c r="AB292" i="5"/>
  <c r="AM292" i="5" s="1"/>
  <c r="T292" i="5"/>
  <c r="AE292" i="5" s="1"/>
  <c r="AA292" i="5"/>
  <c r="AL292" i="5" s="1"/>
  <c r="Z292" i="5"/>
  <c r="AK292" i="5" s="1"/>
  <c r="W292" i="5"/>
  <c r="AH292" i="5" s="1"/>
  <c r="V292" i="5"/>
  <c r="AG292" i="5" s="1"/>
  <c r="Y292" i="5"/>
  <c r="AJ292" i="5" s="1"/>
  <c r="X292" i="5"/>
  <c r="AI292" i="5" s="1"/>
  <c r="Z265" i="5"/>
  <c r="AK265" i="5" s="1"/>
  <c r="Y265" i="5"/>
  <c r="AJ265" i="5" s="1"/>
  <c r="X265" i="5"/>
  <c r="AI265" i="5" s="1"/>
  <c r="W265" i="5"/>
  <c r="AH265" i="5" s="1"/>
  <c r="AA265" i="5"/>
  <c r="AL265" i="5" s="1"/>
  <c r="U265" i="5"/>
  <c r="AF265" i="5" s="1"/>
  <c r="V265" i="5"/>
  <c r="AG265" i="5" s="1"/>
  <c r="AB265" i="5"/>
  <c r="AM265" i="5" s="1"/>
  <c r="T265" i="5"/>
  <c r="AE265" i="5" s="1"/>
  <c r="U268" i="5"/>
  <c r="AF268" i="5" s="1"/>
  <c r="AB268" i="5"/>
  <c r="AM268" i="5" s="1"/>
  <c r="T268" i="5"/>
  <c r="AE268" i="5" s="1"/>
  <c r="AA268" i="5"/>
  <c r="AL268" i="5" s="1"/>
  <c r="Y268" i="5"/>
  <c r="AJ268" i="5" s="1"/>
  <c r="V268" i="5"/>
  <c r="AG268" i="5" s="1"/>
  <c r="Z268" i="5"/>
  <c r="AK268" i="5" s="1"/>
  <c r="X268" i="5"/>
  <c r="AI268" i="5" s="1"/>
  <c r="W268" i="5"/>
  <c r="AH268" i="5" s="1"/>
  <c r="Y272" i="5"/>
  <c r="AJ272" i="5" s="1"/>
  <c r="X272" i="5"/>
  <c r="AI272" i="5" s="1"/>
  <c r="W272" i="5"/>
  <c r="AH272" i="5" s="1"/>
  <c r="U272" i="5"/>
  <c r="AF272" i="5" s="1"/>
  <c r="AB272" i="5"/>
  <c r="AM272" i="5" s="1"/>
  <c r="AA272" i="5"/>
  <c r="AL272" i="5" s="1"/>
  <c r="Z272" i="5"/>
  <c r="AK272" i="5" s="1"/>
  <c r="V272" i="5"/>
  <c r="AG272" i="5" s="1"/>
  <c r="T272" i="5"/>
  <c r="AE272" i="5" s="1"/>
  <c r="W314" i="5"/>
  <c r="AH314" i="5" s="1"/>
  <c r="V314" i="5"/>
  <c r="AG314" i="5" s="1"/>
  <c r="U314" i="5"/>
  <c r="AF314" i="5" s="1"/>
  <c r="AB314" i="5"/>
  <c r="AM314" i="5" s="1"/>
  <c r="T314" i="5"/>
  <c r="AE314" i="5" s="1"/>
  <c r="Y314" i="5"/>
  <c r="AJ314" i="5" s="1"/>
  <c r="X314" i="5"/>
  <c r="AI314" i="5" s="1"/>
  <c r="AA314" i="5"/>
  <c r="AL314" i="5" s="1"/>
  <c r="Z314" i="5"/>
  <c r="AK314" i="5" s="1"/>
  <c r="DR206" i="11"/>
  <c r="EC206" i="11" s="1"/>
  <c r="DV206" i="11"/>
  <c r="EG206" i="11" s="1"/>
  <c r="DP206" i="11"/>
  <c r="EA206" i="11" s="1"/>
  <c r="BI206" i="11"/>
  <c r="BT206" i="11" s="1"/>
  <c r="BC206" i="11"/>
  <c r="BN206" i="11" s="1"/>
  <c r="X161" i="11"/>
  <c r="AI161" i="11" s="1"/>
  <c r="DW206" i="11"/>
  <c r="EH206" i="11" s="1"/>
  <c r="Z206" i="11"/>
  <c r="AK206" i="11" s="1"/>
  <c r="T206" i="11"/>
  <c r="AE206" i="11" s="1"/>
  <c r="CN206" i="11"/>
  <c r="CY206" i="11" s="1"/>
  <c r="CH206" i="11"/>
  <c r="CS206" i="11" s="1"/>
  <c r="DO206" i="11"/>
  <c r="DZ206" i="11" s="1"/>
  <c r="CI206" i="11"/>
  <c r="CT206" i="11" s="1"/>
  <c r="CL206" i="11"/>
  <c r="CW206" i="11" s="1"/>
  <c r="BB206" i="11"/>
  <c r="BM206" i="11" s="1"/>
  <c r="W206" i="5"/>
  <c r="AH206" i="5" s="1"/>
  <c r="AU209" i="4"/>
  <c r="CJ206" i="11"/>
  <c r="CU206" i="11" s="1"/>
  <c r="AA206" i="11"/>
  <c r="AL206" i="11" s="1"/>
  <c r="DQ206" i="11"/>
  <c r="EB206" i="11" s="1"/>
  <c r="AV164" i="4"/>
  <c r="CH161" i="11"/>
  <c r="CS161" i="11" s="1"/>
  <c r="DP161" i="11"/>
  <c r="EA161" i="11" s="1"/>
  <c r="BF161" i="11"/>
  <c r="BQ161" i="11" s="1"/>
  <c r="CJ161" i="11"/>
  <c r="CU161" i="11" s="1"/>
  <c r="BT96" i="6"/>
  <c r="BI96" i="6"/>
  <c r="BF96" i="6"/>
  <c r="AR96" i="6"/>
  <c r="AA96" i="6"/>
  <c r="AL96" i="6" s="1"/>
  <c r="BP96" i="6"/>
  <c r="BE96" i="6"/>
  <c r="BB96" i="6"/>
  <c r="AU96" i="6"/>
  <c r="W96" i="6"/>
  <c r="AH96" i="6" s="1"/>
  <c r="BL96" i="6"/>
  <c r="BA96" i="6"/>
  <c r="AX96" i="6"/>
  <c r="Y96" i="6"/>
  <c r="AJ96" i="6" s="1"/>
  <c r="Z96" i="6"/>
  <c r="AK96" i="6" s="1"/>
  <c r="BS96" i="6"/>
  <c r="BH96" i="6"/>
  <c r="AT96" i="6"/>
  <c r="U96" i="6"/>
  <c r="AF96" i="6" s="1"/>
  <c r="V96" i="6"/>
  <c r="AG96" i="6" s="1"/>
  <c r="BO96" i="6"/>
  <c r="BD96" i="6"/>
  <c r="AP96" i="6"/>
  <c r="AQ96" i="6"/>
  <c r="Z96" i="5"/>
  <c r="AK96" i="5" s="1"/>
  <c r="BR96" i="6"/>
  <c r="BM96" i="6"/>
  <c r="AW96" i="6"/>
  <c r="AB96" i="6"/>
  <c r="AM96" i="6" s="1"/>
  <c r="V96" i="5"/>
  <c r="AG96" i="5" s="1"/>
  <c r="BN96" i="6"/>
  <c r="BG96" i="6"/>
  <c r="AS96" i="6"/>
  <c r="X96" i="6"/>
  <c r="AI96" i="6" s="1"/>
  <c r="X73" i="5"/>
  <c r="AI73" i="5" s="1"/>
  <c r="W66" i="5"/>
  <c r="AH66" i="5" s="1"/>
  <c r="Z32" i="5"/>
  <c r="AK32" i="5" s="1"/>
  <c r="W48" i="5"/>
  <c r="AH48" i="5" s="1"/>
  <c r="AA70" i="5"/>
  <c r="AL70" i="5" s="1"/>
  <c r="T48" i="5"/>
  <c r="AE48" i="5" s="1"/>
  <c r="BQ96" i="6"/>
  <c r="T32" i="6"/>
  <c r="AE32" i="6" s="1"/>
  <c r="Z42" i="6"/>
  <c r="AK42" i="6" s="1"/>
  <c r="T181" i="5"/>
  <c r="AE181" i="5" s="1"/>
  <c r="BO181" i="6"/>
  <c r="AR193" i="6"/>
  <c r="BQ30" i="6"/>
  <c r="BH30" i="6"/>
  <c r="AR30" i="6"/>
  <c r="W30" i="6"/>
  <c r="AH30" i="6" s="1"/>
  <c r="AP30" i="6"/>
  <c r="BM30" i="6"/>
  <c r="BD30" i="6"/>
  <c r="BR30" i="6"/>
  <c r="AT30" i="6"/>
  <c r="AB30" i="6"/>
  <c r="AM30" i="6" s="1"/>
  <c r="BT30" i="6"/>
  <c r="BG30" i="6"/>
  <c r="AU30" i="6"/>
  <c r="Z30" i="6"/>
  <c r="AK30" i="6" s="1"/>
  <c r="X30" i="6"/>
  <c r="AI30" i="6" s="1"/>
  <c r="BP30" i="6"/>
  <c r="BC30" i="6"/>
  <c r="AQ30" i="6"/>
  <c r="V30" i="6"/>
  <c r="AG30" i="6" s="1"/>
  <c r="T30" i="6"/>
  <c r="AE30" i="6" s="1"/>
  <c r="BL30" i="6"/>
  <c r="BF30" i="6"/>
  <c r="BI30" i="6"/>
  <c r="AX30" i="6"/>
  <c r="BS30" i="6"/>
  <c r="BB30" i="6"/>
  <c r="BE30" i="6"/>
  <c r="AS30" i="6"/>
  <c r="BO30" i="6"/>
  <c r="BA30" i="6"/>
  <c r="AW30" i="6"/>
  <c r="Y30" i="6"/>
  <c r="AJ30" i="6" s="1"/>
  <c r="BO54" i="6"/>
  <c r="BI54" i="6"/>
  <c r="AT54" i="6"/>
  <c r="AA86" i="5"/>
  <c r="AL86" i="5" s="1"/>
  <c r="AW86" i="6"/>
  <c r="BM70" i="6"/>
  <c r="BF70" i="6"/>
  <c r="BH70" i="6"/>
  <c r="Z70" i="6"/>
  <c r="AK70" i="6" s="1"/>
  <c r="AB70" i="6"/>
  <c r="AM70" i="6" s="1"/>
  <c r="BT70" i="6"/>
  <c r="BB70" i="6"/>
  <c r="AU70" i="6"/>
  <c r="V70" i="6"/>
  <c r="AG70" i="6" s="1"/>
  <c r="U70" i="5"/>
  <c r="AF70" i="5" s="1"/>
  <c r="X70" i="5"/>
  <c r="AI70" i="5" s="1"/>
  <c r="BP70" i="6"/>
  <c r="BI70" i="6"/>
  <c r="AQ70" i="6"/>
  <c r="AW70" i="6"/>
  <c r="BL70" i="6"/>
  <c r="BE70" i="6"/>
  <c r="AX70" i="6"/>
  <c r="Y70" i="6"/>
  <c r="AJ70" i="6" s="1"/>
  <c r="Y70" i="5"/>
  <c r="AJ70" i="5" s="1"/>
  <c r="BS70" i="6"/>
  <c r="BA70" i="6"/>
  <c r="AT70" i="6"/>
  <c r="U70" i="6"/>
  <c r="AF70" i="6" s="1"/>
  <c r="V70" i="5"/>
  <c r="AG70" i="5" s="1"/>
  <c r="BR70" i="6"/>
  <c r="BO70" i="6"/>
  <c r="BD70" i="6"/>
  <c r="AP70" i="6"/>
  <c r="AS70" i="6"/>
  <c r="AB70" i="5"/>
  <c r="AM70" i="5" s="1"/>
  <c r="BN70" i="6"/>
  <c r="BG70" i="6"/>
  <c r="AV70" i="6"/>
  <c r="AA70" i="6"/>
  <c r="AL70" i="6" s="1"/>
  <c r="X70" i="6"/>
  <c r="AI70" i="6" s="1"/>
  <c r="Z70" i="5"/>
  <c r="AK70" i="5" s="1"/>
  <c r="BR111" i="6"/>
  <c r="BD111" i="6"/>
  <c r="AW111" i="6"/>
  <c r="X111" i="6"/>
  <c r="AI111" i="6" s="1"/>
  <c r="BQ111" i="6"/>
  <c r="BN111" i="6"/>
  <c r="BC111" i="6"/>
  <c r="AS111" i="6"/>
  <c r="T111" i="6"/>
  <c r="AE111" i="6" s="1"/>
  <c r="BM111" i="6"/>
  <c r="BF111" i="6"/>
  <c r="AU111" i="6"/>
  <c r="Z111" i="6"/>
  <c r="AK111" i="6" s="1"/>
  <c r="AR111" i="6"/>
  <c r="BT111" i="6"/>
  <c r="BB111" i="6"/>
  <c r="AQ111" i="6"/>
  <c r="V111" i="6"/>
  <c r="AG111" i="6" s="1"/>
  <c r="W111" i="6"/>
  <c r="AH111" i="6" s="1"/>
  <c r="BP111" i="6"/>
  <c r="BI111" i="6"/>
  <c r="AX111" i="6"/>
  <c r="Y111" i="6"/>
  <c r="AJ111" i="6" s="1"/>
  <c r="AA111" i="6"/>
  <c r="AL111" i="6" s="1"/>
  <c r="BL111" i="6"/>
  <c r="BE111" i="6"/>
  <c r="AT111" i="6"/>
  <c r="U111" i="6"/>
  <c r="AF111" i="6" s="1"/>
  <c r="BS111" i="6"/>
  <c r="BA111" i="6"/>
  <c r="AP111" i="6"/>
  <c r="AV111" i="6"/>
  <c r="T111" i="5"/>
  <c r="AE111" i="5" s="1"/>
  <c r="BN48" i="6"/>
  <c r="BI48" i="6"/>
  <c r="AW48" i="6"/>
  <c r="AQ48" i="6"/>
  <c r="V48" i="6"/>
  <c r="AG48" i="6" s="1"/>
  <c r="BQ48" i="6"/>
  <c r="BE48" i="6"/>
  <c r="AS48" i="6"/>
  <c r="AB48" i="6"/>
  <c r="AM48" i="6" s="1"/>
  <c r="BM48" i="6"/>
  <c r="BA48" i="6"/>
  <c r="BG48" i="6"/>
  <c r="X48" i="6"/>
  <c r="AI48" i="6" s="1"/>
  <c r="BL48" i="6"/>
  <c r="BH48" i="6"/>
  <c r="AV48" i="6"/>
  <c r="T48" i="6"/>
  <c r="AE48" i="6" s="1"/>
  <c r="U48" i="5"/>
  <c r="AF48" i="5" s="1"/>
  <c r="BT48" i="6"/>
  <c r="BD48" i="6"/>
  <c r="AR48" i="6"/>
  <c r="BC48" i="6"/>
  <c r="BS48" i="6"/>
  <c r="BF48" i="6"/>
  <c r="AX48" i="6"/>
  <c r="AU48" i="6"/>
  <c r="AA48" i="6"/>
  <c r="AL48" i="6" s="1"/>
  <c r="BO48" i="6"/>
  <c r="BB48" i="6"/>
  <c r="AT48" i="6"/>
  <c r="Y48" i="6"/>
  <c r="AJ48" i="6" s="1"/>
  <c r="W48" i="6"/>
  <c r="AH48" i="6" s="1"/>
  <c r="U96" i="5"/>
  <c r="AF96" i="5" s="1"/>
  <c r="U42" i="5"/>
  <c r="AF42" i="5" s="1"/>
  <c r="U111" i="5"/>
  <c r="AF111" i="5" s="1"/>
  <c r="W73" i="5"/>
  <c r="AH73" i="5" s="1"/>
  <c r="AA66" i="5"/>
  <c r="AL66" i="5" s="1"/>
  <c r="X32" i="5"/>
  <c r="AI32" i="5" s="1"/>
  <c r="AB66" i="5"/>
  <c r="AM66" i="5" s="1"/>
  <c r="V66" i="5"/>
  <c r="AG66" i="5" s="1"/>
  <c r="AR70" i="6"/>
  <c r="BA32" i="6"/>
  <c r="AQ66" i="6"/>
  <c r="AB111" i="6"/>
  <c r="AM111" i="6" s="1"/>
  <c r="BR48" i="6"/>
  <c r="AX193" i="6"/>
  <c r="Z162" i="5"/>
  <c r="AK162" i="5" s="1"/>
  <c r="T162" i="5"/>
  <c r="AE162" i="5" s="1"/>
  <c r="BQ162" i="6"/>
  <c r="BT162" i="6"/>
  <c r="AB162" i="6"/>
  <c r="AM162" i="6" s="1"/>
  <c r="X162" i="6"/>
  <c r="AI162" i="6" s="1"/>
  <c r="AS162" i="6"/>
  <c r="Z162" i="6"/>
  <c r="AK162" i="6" s="1"/>
  <c r="BF162" i="6"/>
  <c r="BO162" i="6"/>
  <c r="BP162" i="6"/>
  <c r="Y162" i="6"/>
  <c r="AJ162" i="6" s="1"/>
  <c r="BA162" i="6"/>
  <c r="BM162" i="6"/>
  <c r="BR162" i="6"/>
  <c r="BL162" i="6"/>
  <c r="AR162" i="6"/>
  <c r="BB162" i="6"/>
  <c r="BG162" i="6"/>
  <c r="AV162" i="6"/>
  <c r="BE162" i="6"/>
  <c r="U162" i="5"/>
  <c r="AF162" i="5" s="1"/>
  <c r="AB162" i="5"/>
  <c r="AM162" i="5" s="1"/>
  <c r="AP162" i="6"/>
  <c r="BH162" i="6"/>
  <c r="BI162" i="6"/>
  <c r="U162" i="6"/>
  <c r="AF162" i="6" s="1"/>
  <c r="AA162" i="5"/>
  <c r="AL162" i="5" s="1"/>
  <c r="W162" i="5"/>
  <c r="AH162" i="5" s="1"/>
  <c r="AA162" i="6"/>
  <c r="AL162" i="6" s="1"/>
  <c r="AU162" i="6"/>
  <c r="BD162" i="6"/>
  <c r="BN162" i="6"/>
  <c r="V162" i="6"/>
  <c r="AG162" i="6" s="1"/>
  <c r="AW162" i="6"/>
  <c r="AQ162" i="6"/>
  <c r="AX162" i="6"/>
  <c r="BS42" i="6"/>
  <c r="BF42" i="6"/>
  <c r="AS42" i="6"/>
  <c r="V42" i="6"/>
  <c r="AG42" i="6" s="1"/>
  <c r="BO42" i="6"/>
  <c r="BB42" i="6"/>
  <c r="AA42" i="6"/>
  <c r="AL42" i="6" s="1"/>
  <c r="AW42" i="6"/>
  <c r="AA42" i="5"/>
  <c r="AL42" i="5" s="1"/>
  <c r="BR42" i="6"/>
  <c r="BE42" i="6"/>
  <c r="W42" i="6"/>
  <c r="AH42" i="6" s="1"/>
  <c r="Y42" i="6"/>
  <c r="AJ42" i="6" s="1"/>
  <c r="V42" i="5"/>
  <c r="AG42" i="5" s="1"/>
  <c r="X42" i="5"/>
  <c r="AI42" i="5" s="1"/>
  <c r="BQ42" i="6"/>
  <c r="BN42" i="6"/>
  <c r="AV42" i="6"/>
  <c r="AT42" i="6"/>
  <c r="U42" i="6"/>
  <c r="AF42" i="6" s="1"/>
  <c r="W42" i="5"/>
  <c r="AH42" i="5" s="1"/>
  <c r="BM42" i="6"/>
  <c r="BH42" i="6"/>
  <c r="AR42" i="6"/>
  <c r="BI42" i="6"/>
  <c r="T42" i="6"/>
  <c r="AE42" i="6" s="1"/>
  <c r="BT42" i="6"/>
  <c r="BD42" i="6"/>
  <c r="BA42" i="6"/>
  <c r="AX42" i="6"/>
  <c r="AB42" i="6"/>
  <c r="AM42" i="6" s="1"/>
  <c r="BP42" i="6"/>
  <c r="BG42" i="6"/>
  <c r="AU42" i="6"/>
  <c r="AP42" i="6"/>
  <c r="X42" i="6"/>
  <c r="AI42" i="6" s="1"/>
  <c r="W96" i="5"/>
  <c r="AH96" i="5" s="1"/>
  <c r="Y42" i="5"/>
  <c r="AJ42" i="5" s="1"/>
  <c r="AB111" i="5"/>
  <c r="AM111" i="5" s="1"/>
  <c r="Z111" i="5"/>
  <c r="AK111" i="5" s="1"/>
  <c r="V73" i="5"/>
  <c r="AG73" i="5" s="1"/>
  <c r="AB32" i="5"/>
  <c r="AM32" i="5" s="1"/>
  <c r="X48" i="5"/>
  <c r="AI48" i="5" s="1"/>
  <c r="AB96" i="5"/>
  <c r="AM96" i="5" s="1"/>
  <c r="BC70" i="6"/>
  <c r="BQ32" i="6"/>
  <c r="BL42" i="6"/>
  <c r="BI66" i="6"/>
  <c r="BG111" i="6"/>
  <c r="W162" i="6"/>
  <c r="AH162" i="6" s="1"/>
  <c r="AP181" i="6"/>
  <c r="BB181" i="6"/>
  <c r="BG181" i="6"/>
  <c r="AU181" i="6"/>
  <c r="W181" i="6"/>
  <c r="AH181" i="6" s="1"/>
  <c r="BE181" i="6"/>
  <c r="BI181" i="6"/>
  <c r="AX181" i="6"/>
  <c r="BC181" i="6"/>
  <c r="AQ181" i="6"/>
  <c r="AV181" i="6"/>
  <c r="AW181" i="6"/>
  <c r="X181" i="6"/>
  <c r="AI181" i="6" s="1"/>
  <c r="AA181" i="5"/>
  <c r="AL181" i="5" s="1"/>
  <c r="U181" i="5"/>
  <c r="AF181" i="5" s="1"/>
  <c r="T181" i="6"/>
  <c r="AE181" i="6" s="1"/>
  <c r="BA181" i="6"/>
  <c r="AR181" i="6"/>
  <c r="W181" i="5"/>
  <c r="AH181" i="5" s="1"/>
  <c r="Z181" i="5"/>
  <c r="AK181" i="5" s="1"/>
  <c r="X181" i="5"/>
  <c r="AI181" i="5" s="1"/>
  <c r="BP181" i="6"/>
  <c r="Y181" i="6"/>
  <c r="AJ181" i="6" s="1"/>
  <c r="U181" i="6"/>
  <c r="AF181" i="6" s="1"/>
  <c r="AB181" i="6"/>
  <c r="AM181" i="6" s="1"/>
  <c r="AB181" i="5"/>
  <c r="AM181" i="5" s="1"/>
  <c r="V181" i="5"/>
  <c r="AG181" i="5" s="1"/>
  <c r="BR181" i="6"/>
  <c r="BL181" i="6"/>
  <c r="Z181" i="6"/>
  <c r="AK181" i="6" s="1"/>
  <c r="AA181" i="6"/>
  <c r="AL181" i="6" s="1"/>
  <c r="Y181" i="5"/>
  <c r="AJ181" i="5" s="1"/>
  <c r="BH181" i="6"/>
  <c r="BN181" i="6"/>
  <c r="BS181" i="6"/>
  <c r="V181" i="6"/>
  <c r="AG181" i="6" s="1"/>
  <c r="BT181" i="6"/>
  <c r="Y193" i="6"/>
  <c r="AJ193" i="6" s="1"/>
  <c r="AB193" i="6"/>
  <c r="AM193" i="6" s="1"/>
  <c r="AS193" i="6"/>
  <c r="V193" i="6"/>
  <c r="AG193" i="6" s="1"/>
  <c r="AA193" i="6"/>
  <c r="AL193" i="6" s="1"/>
  <c r="Y193" i="5"/>
  <c r="AJ193" i="5" s="1"/>
  <c r="AQ193" i="6"/>
  <c r="BE193" i="6"/>
  <c r="BR193" i="6"/>
  <c r="BL193" i="6"/>
  <c r="Z193" i="6"/>
  <c r="AK193" i="6" s="1"/>
  <c r="T193" i="6"/>
  <c r="AE193" i="6" s="1"/>
  <c r="BF193" i="6"/>
  <c r="BN193" i="6"/>
  <c r="BT193" i="6"/>
  <c r="W193" i="6"/>
  <c r="AH193" i="6" s="1"/>
  <c r="BI193" i="6"/>
  <c r="AU193" i="6"/>
  <c r="V193" i="5"/>
  <c r="AG193" i="5" s="1"/>
  <c r="BD193" i="6"/>
  <c r="BO193" i="6"/>
  <c r="BS193" i="6"/>
  <c r="U193" i="6"/>
  <c r="AF193" i="6" s="1"/>
  <c r="T193" i="5"/>
  <c r="AE193" i="5" s="1"/>
  <c r="BB193" i="6"/>
  <c r="BQ193" i="6"/>
  <c r="BG193" i="6"/>
  <c r="BM193" i="6"/>
  <c r="W193" i="5"/>
  <c r="AH193" i="5" s="1"/>
  <c r="AT193" i="6"/>
  <c r="BH193" i="6"/>
  <c r="AP193" i="6"/>
  <c r="BC193" i="6"/>
  <c r="AW193" i="6"/>
  <c r="BA193" i="6"/>
  <c r="X193" i="5"/>
  <c r="AI193" i="5" s="1"/>
  <c r="AB193" i="5"/>
  <c r="AM193" i="5" s="1"/>
  <c r="Y96" i="5"/>
  <c r="AJ96" i="5" s="1"/>
  <c r="Y111" i="5"/>
  <c r="AJ111" i="5" s="1"/>
  <c r="T73" i="5"/>
  <c r="AE73" i="5" s="1"/>
  <c r="AB48" i="5"/>
  <c r="AM48" i="5" s="1"/>
  <c r="T70" i="5"/>
  <c r="AE70" i="5" s="1"/>
  <c r="T96" i="5"/>
  <c r="AE96" i="5" s="1"/>
  <c r="W73" i="6"/>
  <c r="AH73" i="6" s="1"/>
  <c r="BQ70" i="6"/>
  <c r="BH111" i="6"/>
  <c r="BM181" i="6"/>
  <c r="T162" i="6"/>
  <c r="AE162" i="6" s="1"/>
  <c r="AP97" i="6"/>
  <c r="BR97" i="6"/>
  <c r="U97" i="6"/>
  <c r="AF97" i="6" s="1"/>
  <c r="BP97" i="6"/>
  <c r="BT97" i="6"/>
  <c r="BB97" i="6"/>
  <c r="AS97" i="6"/>
  <c r="AU97" i="6"/>
  <c r="BM32" i="6"/>
  <c r="BP32" i="6"/>
  <c r="BG32" i="6"/>
  <c r="BC32" i="6"/>
  <c r="BL32" i="6"/>
  <c r="BH32" i="6"/>
  <c r="AU32" i="6"/>
  <c r="AV32" i="6"/>
  <c r="AA32" i="5"/>
  <c r="AL32" i="5" s="1"/>
  <c r="BT32" i="6"/>
  <c r="BD32" i="6"/>
  <c r="Y32" i="6"/>
  <c r="AJ32" i="6" s="1"/>
  <c r="AQ32" i="6"/>
  <c r="BS32" i="6"/>
  <c r="BF32" i="6"/>
  <c r="AX32" i="6"/>
  <c r="U32" i="6"/>
  <c r="AF32" i="6" s="1"/>
  <c r="AA32" i="6"/>
  <c r="AL32" i="6" s="1"/>
  <c r="BO32" i="6"/>
  <c r="BB32" i="6"/>
  <c r="AT32" i="6"/>
  <c r="AR32" i="6"/>
  <c r="W32" i="6"/>
  <c r="AH32" i="6" s="1"/>
  <c r="T32" i="5"/>
  <c r="AE32" i="5" s="1"/>
  <c r="BR32" i="6"/>
  <c r="BI32" i="6"/>
  <c r="AP32" i="6"/>
  <c r="AB32" i="6"/>
  <c r="AM32" i="6" s="1"/>
  <c r="Z32" i="6"/>
  <c r="AK32" i="6" s="1"/>
  <c r="V32" i="5"/>
  <c r="AG32" i="5" s="1"/>
  <c r="BN32" i="6"/>
  <c r="BE32" i="6"/>
  <c r="AW32" i="6"/>
  <c r="X32" i="6"/>
  <c r="AI32" i="6" s="1"/>
  <c r="V32" i="6"/>
  <c r="AG32" i="6" s="1"/>
  <c r="V111" i="5"/>
  <c r="AG111" i="5" s="1"/>
  <c r="Z73" i="5"/>
  <c r="AK73" i="5" s="1"/>
  <c r="Z42" i="5"/>
  <c r="AK42" i="5" s="1"/>
  <c r="Y48" i="5"/>
  <c r="AJ48" i="5" s="1"/>
  <c r="T96" i="6"/>
  <c r="AE96" i="6" s="1"/>
  <c r="T97" i="6"/>
  <c r="AE97" i="6" s="1"/>
  <c r="BO111" i="6"/>
  <c r="BQ181" i="6"/>
  <c r="BS162" i="6"/>
  <c r="AA28" i="4"/>
  <c r="Q16" i="4"/>
  <c r="Q15" i="4"/>
  <c r="AV205" i="6"/>
  <c r="BD205" i="6"/>
  <c r="BI205" i="6"/>
  <c r="V205" i="6"/>
  <c r="AG205" i="6" s="1"/>
  <c r="X205" i="6"/>
  <c r="AI205" i="6" s="1"/>
  <c r="BH205" i="6"/>
  <c r="AX205" i="6"/>
  <c r="AT205" i="6"/>
  <c r="BN205" i="6"/>
  <c r="Y205" i="6"/>
  <c r="AJ205" i="6" s="1"/>
  <c r="AR205" i="6"/>
  <c r="AW205" i="6"/>
  <c r="BL205" i="6"/>
  <c r="Y205" i="5"/>
  <c r="AJ205" i="5" s="1"/>
  <c r="BS205" i="6"/>
  <c r="U205" i="6"/>
  <c r="AF205" i="6" s="1"/>
  <c r="T205" i="6"/>
  <c r="AE205" i="6" s="1"/>
  <c r="AQ205" i="6"/>
  <c r="Z205" i="5"/>
  <c r="AK205" i="5" s="1"/>
  <c r="AB205" i="6"/>
  <c r="AM205" i="6" s="1"/>
  <c r="AS205" i="6"/>
  <c r="BQ205" i="6"/>
  <c r="BT205" i="6"/>
  <c r="AU205" i="6"/>
  <c r="AA205" i="6"/>
  <c r="AL205" i="6" s="1"/>
  <c r="U205" i="5"/>
  <c r="AF205" i="5" s="1"/>
  <c r="W205" i="5"/>
  <c r="AH205" i="5" s="1"/>
  <c r="BC205" i="6"/>
  <c r="T205" i="5"/>
  <c r="AE205" i="5" s="1"/>
  <c r="BF205" i="6"/>
  <c r="BO205" i="6"/>
  <c r="BP205" i="6"/>
  <c r="Z205" i="6"/>
  <c r="AK205" i="6" s="1"/>
  <c r="AB205" i="5"/>
  <c r="AM205" i="5" s="1"/>
  <c r="W205" i="6"/>
  <c r="AH205" i="6" s="1"/>
  <c r="BA205" i="6"/>
  <c r="BM205" i="6"/>
  <c r="BR205" i="6"/>
  <c r="BE205" i="6"/>
  <c r="V205" i="5"/>
  <c r="AG205" i="5" s="1"/>
  <c r="BN74" i="6"/>
  <c r="BC74" i="6"/>
  <c r="AV74" i="6"/>
  <c r="W74" i="6"/>
  <c r="AH74" i="6" s="1"/>
  <c r="T74" i="6"/>
  <c r="AE74" i="6" s="1"/>
  <c r="BQ74" i="6"/>
  <c r="BF74" i="6"/>
  <c r="AR74" i="6"/>
  <c r="AW74" i="6"/>
  <c r="X74" i="6"/>
  <c r="AI74" i="6" s="1"/>
  <c r="BM74" i="6"/>
  <c r="BB74" i="6"/>
  <c r="AU74" i="6"/>
  <c r="Z74" i="6"/>
  <c r="AK74" i="6" s="1"/>
  <c r="AB74" i="6"/>
  <c r="AM74" i="6" s="1"/>
  <c r="BT74" i="6"/>
  <c r="BS74" i="6"/>
  <c r="AQ74" i="6"/>
  <c r="V74" i="6"/>
  <c r="AG74" i="6" s="1"/>
  <c r="BP74" i="6"/>
  <c r="BI74" i="6"/>
  <c r="AX74" i="6"/>
  <c r="AS74" i="6"/>
  <c r="BL74" i="6"/>
  <c r="BE74" i="6"/>
  <c r="AT74" i="6"/>
  <c r="Y74" i="6"/>
  <c r="AJ74" i="6" s="1"/>
  <c r="T74" i="5"/>
  <c r="AE74" i="5" s="1"/>
  <c r="BO74" i="6"/>
  <c r="BA74" i="6"/>
  <c r="AP74" i="6"/>
  <c r="U74" i="6"/>
  <c r="AF74" i="6" s="1"/>
  <c r="BL66" i="6"/>
  <c r="BH66" i="6"/>
  <c r="AX66" i="6"/>
  <c r="Y66" i="6"/>
  <c r="AJ66" i="6" s="1"/>
  <c r="BS66" i="6"/>
  <c r="BE66" i="6"/>
  <c r="AT66" i="6"/>
  <c r="U66" i="6"/>
  <c r="AF66" i="6" s="1"/>
  <c r="BR66" i="6"/>
  <c r="BO66" i="6"/>
  <c r="BD66" i="6"/>
  <c r="AP66" i="6"/>
  <c r="AW66" i="6"/>
  <c r="BN66" i="6"/>
  <c r="BG66" i="6"/>
  <c r="BA66" i="6"/>
  <c r="AS66" i="6"/>
  <c r="AB66" i="6"/>
  <c r="AM66" i="6" s="1"/>
  <c r="T66" i="5"/>
  <c r="AE66" i="5" s="1"/>
  <c r="BQ66" i="6"/>
  <c r="BC66" i="6"/>
  <c r="AV66" i="6"/>
  <c r="AA66" i="6"/>
  <c r="AL66" i="6" s="1"/>
  <c r="X66" i="6"/>
  <c r="AI66" i="6" s="1"/>
  <c r="Y66" i="5"/>
  <c r="AJ66" i="5" s="1"/>
  <c r="BM66" i="6"/>
  <c r="BF66" i="6"/>
  <c r="AR66" i="6"/>
  <c r="W66" i="6"/>
  <c r="AH66" i="6" s="1"/>
  <c r="T66" i="6"/>
  <c r="AE66" i="6" s="1"/>
  <c r="U66" i="5"/>
  <c r="AF66" i="5" s="1"/>
  <c r="BT66" i="6"/>
  <c r="BB66" i="6"/>
  <c r="AU66" i="6"/>
  <c r="Z66" i="6"/>
  <c r="AK66" i="6" s="1"/>
  <c r="BL131" i="6"/>
  <c r="BH131" i="6"/>
  <c r="BR131" i="6"/>
  <c r="BO131" i="6"/>
  <c r="AA131" i="6"/>
  <c r="AL131" i="6" s="1"/>
  <c r="AQ131" i="6"/>
  <c r="Y131" i="5"/>
  <c r="AJ131" i="5" s="1"/>
  <c r="BC131" i="6"/>
  <c r="BP131" i="6"/>
  <c r="T131" i="6"/>
  <c r="AE131" i="6" s="1"/>
  <c r="BT131" i="6"/>
  <c r="X131" i="6"/>
  <c r="AI131" i="6" s="1"/>
  <c r="Z131" i="5"/>
  <c r="AK131" i="5" s="1"/>
  <c r="W131" i="6"/>
  <c r="AH131" i="6" s="1"/>
  <c r="T131" i="5"/>
  <c r="AE131" i="5" s="1"/>
  <c r="V131" i="5"/>
  <c r="AG131" i="5" s="1"/>
  <c r="U131" i="5"/>
  <c r="AF131" i="5" s="1"/>
  <c r="AR131" i="6"/>
  <c r="U131" i="6"/>
  <c r="AF131" i="6" s="1"/>
  <c r="Y131" i="6"/>
  <c r="AJ131" i="6" s="1"/>
  <c r="BN131" i="6"/>
  <c r="AA131" i="5"/>
  <c r="AL131" i="5" s="1"/>
  <c r="AB131" i="5"/>
  <c r="AM131" i="5" s="1"/>
  <c r="V131" i="6"/>
  <c r="AG131" i="6" s="1"/>
  <c r="Z131" i="6"/>
  <c r="AK131" i="6" s="1"/>
  <c r="AS131" i="6"/>
  <c r="AW131" i="6"/>
  <c r="W131" i="5"/>
  <c r="AH131" i="5" s="1"/>
  <c r="AP131" i="6"/>
  <c r="AT131" i="6"/>
  <c r="AX131" i="6"/>
  <c r="BB131" i="6"/>
  <c r="AU131" i="6"/>
  <c r="BG131" i="6"/>
  <c r="BD131" i="6"/>
  <c r="AV131" i="6"/>
  <c r="BA131" i="6"/>
  <c r="BE131" i="6"/>
  <c r="BI131" i="6"/>
  <c r="BP73" i="6"/>
  <c r="BE73" i="6"/>
  <c r="AQ73" i="6"/>
  <c r="Z73" i="6"/>
  <c r="AK73" i="6" s="1"/>
  <c r="BS73" i="6"/>
  <c r="BH73" i="6"/>
  <c r="BA73" i="6"/>
  <c r="AT73" i="6"/>
  <c r="V73" i="6"/>
  <c r="AG73" i="6" s="1"/>
  <c r="BO73" i="6"/>
  <c r="BD73" i="6"/>
  <c r="AW73" i="6"/>
  <c r="AB73" i="6"/>
  <c r="AM73" i="6" s="1"/>
  <c r="AX73" i="6"/>
  <c r="BR73" i="6"/>
  <c r="BG73" i="6"/>
  <c r="AS73" i="6"/>
  <c r="X73" i="6"/>
  <c r="AI73" i="6" s="1"/>
  <c r="Y73" i="6"/>
  <c r="AJ73" i="6" s="1"/>
  <c r="Y73" i="5"/>
  <c r="AJ73" i="5" s="1"/>
  <c r="BN73" i="6"/>
  <c r="BC73" i="6"/>
  <c r="BL73" i="6"/>
  <c r="T73" i="6"/>
  <c r="AE73" i="6" s="1"/>
  <c r="U73" i="6"/>
  <c r="AF73" i="6" s="1"/>
  <c r="BQ73" i="6"/>
  <c r="BF73" i="6"/>
  <c r="AV73" i="6"/>
  <c r="AP73" i="6"/>
  <c r="BM73" i="6"/>
  <c r="BB73" i="6"/>
  <c r="AR73" i="6"/>
  <c r="AA73" i="6"/>
  <c r="AL73" i="6" s="1"/>
  <c r="X96" i="5"/>
  <c r="AI96" i="5" s="1"/>
  <c r="AA73" i="5"/>
  <c r="AL73" i="5" s="1"/>
  <c r="W32" i="5"/>
  <c r="AH32" i="5" s="1"/>
  <c r="W70" i="5"/>
  <c r="AH70" i="5" s="1"/>
  <c r="AB73" i="5"/>
  <c r="AM73" i="5" s="1"/>
  <c r="X111" i="5"/>
  <c r="AI111" i="5" s="1"/>
  <c r="AB42" i="5"/>
  <c r="AM42" i="5" s="1"/>
  <c r="V48" i="5"/>
  <c r="AG48" i="5" s="1"/>
  <c r="BI73" i="6"/>
  <c r="AV96" i="6"/>
  <c r="Z48" i="6"/>
  <c r="AK48" i="6" s="1"/>
  <c r="BQ131" i="6"/>
  <c r="BF131" i="6"/>
  <c r="BD181" i="6"/>
  <c r="BG205" i="6"/>
  <c r="AA96" i="5"/>
  <c r="AL96" i="5" s="1"/>
  <c r="AA111" i="5"/>
  <c r="AL111" i="5" s="1"/>
  <c r="X66" i="5"/>
  <c r="AI66" i="5" s="1"/>
  <c r="U32" i="5"/>
  <c r="AF32" i="5" s="1"/>
  <c r="AA48" i="5"/>
  <c r="AL48" i="5" s="1"/>
  <c r="BT73" i="6"/>
  <c r="BC96" i="6"/>
  <c r="U48" i="6"/>
  <c r="AF48" i="6" s="1"/>
  <c r="BM131" i="6"/>
  <c r="BF181" i="6"/>
  <c r="BB205" i="6"/>
  <c r="X162" i="5"/>
  <c r="AI162" i="5" s="1"/>
  <c r="U193" i="5"/>
  <c r="AF193" i="5" s="1"/>
  <c r="BG77" i="6"/>
  <c r="BP38" i="6"/>
  <c r="AQ38" i="6"/>
  <c r="AX38" i="6"/>
  <c r="BL38" i="6"/>
  <c r="BP54" i="6"/>
  <c r="U54" i="6"/>
  <c r="AF54" i="6" s="1"/>
  <c r="BN86" i="6"/>
  <c r="V86" i="11"/>
  <c r="AG86" i="11" s="1"/>
  <c r="BL86" i="6"/>
  <c r="BE86" i="6"/>
  <c r="AX86" i="6"/>
  <c r="CK195" i="11"/>
  <c r="CV195" i="11" s="1"/>
  <c r="BP195" i="6"/>
  <c r="X195" i="5"/>
  <c r="AI195" i="5" s="1"/>
  <c r="BQ156" i="6"/>
  <c r="DT156" i="11"/>
  <c r="EE156" i="11" s="1"/>
  <c r="BI77" i="6"/>
  <c r="BL77" i="6"/>
  <c r="BM77" i="6"/>
  <c r="BR77" i="6"/>
  <c r="Y77" i="6"/>
  <c r="AJ77" i="6" s="1"/>
  <c r="BN77" i="6"/>
  <c r="Z77" i="5"/>
  <c r="AK77" i="5" s="1"/>
  <c r="BC77" i="6"/>
  <c r="BH77" i="6"/>
  <c r="BT77" i="6"/>
  <c r="AB77" i="5"/>
  <c r="AM77" i="5" s="1"/>
  <c r="AQ77" i="6"/>
  <c r="BA77" i="6"/>
  <c r="BF77" i="6"/>
  <c r="BD77" i="6"/>
  <c r="BP77" i="6"/>
  <c r="V77" i="5"/>
  <c r="AG77" i="5" s="1"/>
  <c r="AV77" i="6"/>
  <c r="AW77" i="6"/>
  <c r="BB77" i="6"/>
  <c r="Z77" i="6"/>
  <c r="AK77" i="6" s="1"/>
  <c r="X77" i="5"/>
  <c r="AI77" i="5" s="1"/>
  <c r="AP77" i="6"/>
  <c r="AR77" i="6"/>
  <c r="AS77" i="6"/>
  <c r="BE77" i="6"/>
  <c r="AA77" i="5"/>
  <c r="AL77" i="5" s="1"/>
  <c r="U77" i="5"/>
  <c r="AF77" i="5" s="1"/>
  <c r="AA77" i="6"/>
  <c r="AL77" i="6" s="1"/>
  <c r="AB77" i="6"/>
  <c r="AM77" i="6" s="1"/>
  <c r="AU77" i="6"/>
  <c r="U77" i="6"/>
  <c r="AF77" i="6" s="1"/>
  <c r="Y77" i="5"/>
  <c r="AJ77" i="5" s="1"/>
  <c r="W77" i="5"/>
  <c r="AH77" i="5" s="1"/>
  <c r="BS77" i="6"/>
  <c r="V77" i="6"/>
  <c r="AG77" i="6" s="1"/>
  <c r="W77" i="6"/>
  <c r="AH77" i="6" s="1"/>
  <c r="X77" i="6"/>
  <c r="AI77" i="6" s="1"/>
  <c r="T77" i="6"/>
  <c r="AE77" i="6" s="1"/>
  <c r="BM197" i="6"/>
  <c r="BR197" i="6"/>
  <c r="BL197" i="6"/>
  <c r="V197" i="6"/>
  <c r="AG197" i="6" s="1"/>
  <c r="AB197" i="6"/>
  <c r="AM197" i="6" s="1"/>
  <c r="BH197" i="6"/>
  <c r="BF197" i="6"/>
  <c r="BN197" i="6"/>
  <c r="BB197" i="6"/>
  <c r="W197" i="5"/>
  <c r="AH197" i="5" s="1"/>
  <c r="Y197" i="5"/>
  <c r="AJ197" i="5" s="1"/>
  <c r="U197" i="5"/>
  <c r="AF197" i="5" s="1"/>
  <c r="AX197" i="6"/>
  <c r="BC197" i="6"/>
  <c r="BI197" i="6"/>
  <c r="W197" i="6"/>
  <c r="AH197" i="6" s="1"/>
  <c r="Z197" i="5"/>
  <c r="AK197" i="5" s="1"/>
  <c r="X197" i="5"/>
  <c r="AI197" i="5" s="1"/>
  <c r="AS197" i="6"/>
  <c r="AT197" i="6"/>
  <c r="BG197" i="6"/>
  <c r="BS197" i="6"/>
  <c r="T197" i="5"/>
  <c r="AE197" i="5" s="1"/>
  <c r="AU197" i="6"/>
  <c r="BE197" i="6"/>
  <c r="AP197" i="6"/>
  <c r="AW197" i="6"/>
  <c r="BD197" i="6"/>
  <c r="X197" i="6"/>
  <c r="AI197" i="6" s="1"/>
  <c r="BA197" i="6"/>
  <c r="AV197" i="6"/>
  <c r="Y197" i="6"/>
  <c r="AJ197" i="6" s="1"/>
  <c r="AB197" i="5"/>
  <c r="AM197" i="5" s="1"/>
  <c r="BT197" i="6"/>
  <c r="U197" i="6"/>
  <c r="AF197" i="6" s="1"/>
  <c r="T197" i="6"/>
  <c r="AE197" i="6" s="1"/>
  <c r="AQ197" i="6"/>
  <c r="BQ197" i="6"/>
  <c r="AA197" i="5"/>
  <c r="AL197" i="5" s="1"/>
  <c r="BS93" i="6"/>
  <c r="BL93" i="6"/>
  <c r="BA93" i="6"/>
  <c r="AP93" i="6"/>
  <c r="Z93" i="6"/>
  <c r="AK93" i="6" s="1"/>
  <c r="BO93" i="6"/>
  <c r="BH93" i="6"/>
  <c r="BI93" i="6"/>
  <c r="AB93" i="6"/>
  <c r="AM93" i="6" s="1"/>
  <c r="V93" i="6"/>
  <c r="AG93" i="6" s="1"/>
  <c r="BR93" i="6"/>
  <c r="BD93" i="6"/>
  <c r="AW93" i="6"/>
  <c r="X93" i="6"/>
  <c r="AI93" i="6" s="1"/>
  <c r="Y93" i="6"/>
  <c r="AJ93" i="6" s="1"/>
  <c r="BN93" i="6"/>
  <c r="BG93" i="6"/>
  <c r="AS93" i="6"/>
  <c r="T93" i="6"/>
  <c r="AE93" i="6" s="1"/>
  <c r="U93" i="6"/>
  <c r="AF93" i="6" s="1"/>
  <c r="BQ93" i="6"/>
  <c r="BC93" i="6"/>
  <c r="AV93" i="6"/>
  <c r="AA93" i="6"/>
  <c r="AL93" i="6" s="1"/>
  <c r="BM93" i="6"/>
  <c r="BF93" i="6"/>
  <c r="AR93" i="6"/>
  <c r="W93" i="6"/>
  <c r="AH93" i="6" s="1"/>
  <c r="BT93" i="6"/>
  <c r="BB93" i="6"/>
  <c r="AU93" i="6"/>
  <c r="AT93" i="6"/>
  <c r="BL106" i="6"/>
  <c r="BE106" i="6"/>
  <c r="AX106" i="6"/>
  <c r="AS106" i="6"/>
  <c r="AB106" i="5"/>
  <c r="AM106" i="5" s="1"/>
  <c r="BO106" i="6"/>
  <c r="BA106" i="6"/>
  <c r="AT106" i="6"/>
  <c r="Y106" i="6"/>
  <c r="AJ106" i="6" s="1"/>
  <c r="BR106" i="6"/>
  <c r="BS106" i="6"/>
  <c r="BH106" i="6"/>
  <c r="AP106" i="6"/>
  <c r="U106" i="6"/>
  <c r="AF106" i="6" s="1"/>
  <c r="BN106" i="6"/>
  <c r="BG106" i="6"/>
  <c r="AV106" i="6"/>
  <c r="AA106" i="6"/>
  <c r="AL106" i="6" s="1"/>
  <c r="T106" i="6"/>
  <c r="AE106" i="6" s="1"/>
  <c r="BQ106" i="6"/>
  <c r="BC106" i="6"/>
  <c r="AR106" i="6"/>
  <c r="W106" i="6"/>
  <c r="AH106" i="6" s="1"/>
  <c r="AB106" i="6"/>
  <c r="AM106" i="6" s="1"/>
  <c r="BM106" i="6"/>
  <c r="BF106" i="6"/>
  <c r="BD106" i="6"/>
  <c r="AW106" i="6"/>
  <c r="X106" i="6"/>
  <c r="AI106" i="6" s="1"/>
  <c r="BT106" i="6"/>
  <c r="BB106" i="6"/>
  <c r="AU106" i="6"/>
  <c r="Z106" i="6"/>
  <c r="AK106" i="6" s="1"/>
  <c r="BP64" i="6"/>
  <c r="BF64" i="6"/>
  <c r="AT64" i="6"/>
  <c r="Y64" i="6"/>
  <c r="AJ64" i="6" s="1"/>
  <c r="W64" i="6"/>
  <c r="AH64" i="6" s="1"/>
  <c r="BL64" i="6"/>
  <c r="BR64" i="6"/>
  <c r="BA64" i="6"/>
  <c r="BG64" i="6"/>
  <c r="AB64" i="6"/>
  <c r="AM64" i="6" s="1"/>
  <c r="AR197" i="6"/>
  <c r="X180" i="5"/>
  <c r="AI180" i="5" s="1"/>
  <c r="AR180" i="6"/>
  <c r="AP180" i="6"/>
  <c r="BB180" i="6"/>
  <c r="U180" i="6"/>
  <c r="AF180" i="6" s="1"/>
  <c r="AA180" i="5"/>
  <c r="AL180" i="5" s="1"/>
  <c r="AB180" i="6"/>
  <c r="AM180" i="6" s="1"/>
  <c r="AV180" i="6"/>
  <c r="AW180" i="6"/>
  <c r="BQ180" i="6"/>
  <c r="V180" i="5"/>
  <c r="AG180" i="5" s="1"/>
  <c r="BM180" i="6"/>
  <c r="AA180" i="6"/>
  <c r="AL180" i="6" s="1"/>
  <c r="X180" i="6"/>
  <c r="AI180" i="6" s="1"/>
  <c r="Y180" i="6"/>
  <c r="AJ180" i="6" s="1"/>
  <c r="BF180" i="6"/>
  <c r="BS180" i="6"/>
  <c r="BT180" i="6"/>
  <c r="W180" i="6"/>
  <c r="AH180" i="6" s="1"/>
  <c r="T180" i="6"/>
  <c r="AE180" i="6" s="1"/>
  <c r="V180" i="6"/>
  <c r="AG180" i="6" s="1"/>
  <c r="BI180" i="6"/>
  <c r="BO180" i="6"/>
  <c r="BP180" i="6"/>
  <c r="Z180" i="6"/>
  <c r="AK180" i="6" s="1"/>
  <c r="BL180" i="6"/>
  <c r="AB180" i="5"/>
  <c r="AM180" i="5" s="1"/>
  <c r="BD180" i="6"/>
  <c r="BE180" i="6"/>
  <c r="BR180" i="6"/>
  <c r="BN180" i="6"/>
  <c r="W180" i="5"/>
  <c r="AH180" i="5" s="1"/>
  <c r="T180" i="5"/>
  <c r="AE180" i="5" s="1"/>
  <c r="Y180" i="5"/>
  <c r="AJ180" i="5" s="1"/>
  <c r="AU180" i="6"/>
  <c r="BG180" i="6"/>
  <c r="BA180" i="6"/>
  <c r="AS180" i="6"/>
  <c r="U180" i="5"/>
  <c r="AF180" i="5" s="1"/>
  <c r="Z180" i="5"/>
  <c r="AK180" i="5" s="1"/>
  <c r="BL35" i="6"/>
  <c r="BC35" i="6"/>
  <c r="AQ35" i="6"/>
  <c r="AW35" i="6"/>
  <c r="AA35" i="6"/>
  <c r="AL35" i="6" s="1"/>
  <c r="BS35" i="6"/>
  <c r="BF35" i="6"/>
  <c r="AX35" i="6"/>
  <c r="Y35" i="6"/>
  <c r="AJ35" i="6" s="1"/>
  <c r="W35" i="6"/>
  <c r="AH35" i="6" s="1"/>
  <c r="BO35" i="6"/>
  <c r="BB35" i="6"/>
  <c r="AT35" i="6"/>
  <c r="U35" i="6"/>
  <c r="AF35" i="6" s="1"/>
  <c r="BR35" i="6"/>
  <c r="BI35" i="6"/>
  <c r="AP35" i="6"/>
  <c r="AS35" i="6"/>
  <c r="BN35" i="6"/>
  <c r="BE35" i="6"/>
  <c r="AR35" i="6"/>
  <c r="AV35" i="6"/>
  <c r="BQ35" i="6"/>
  <c r="BA35" i="6"/>
  <c r="Z35" i="6"/>
  <c r="AK35" i="6" s="1"/>
  <c r="AB35" i="6"/>
  <c r="AM35" i="6" s="1"/>
  <c r="BT35" i="6"/>
  <c r="BM35" i="6"/>
  <c r="BD35" i="6"/>
  <c r="V35" i="6"/>
  <c r="AG35" i="6" s="1"/>
  <c r="X35" i="6"/>
  <c r="AI35" i="6" s="1"/>
  <c r="AP120" i="6"/>
  <c r="BH120" i="6"/>
  <c r="BI120" i="6"/>
  <c r="AA120" i="5"/>
  <c r="AL120" i="5" s="1"/>
  <c r="V120" i="6"/>
  <c r="AG120" i="6" s="1"/>
  <c r="AV120" i="6"/>
  <c r="BB120" i="6"/>
  <c r="BD120" i="6"/>
  <c r="AT120" i="6"/>
  <c r="AB120" i="6"/>
  <c r="AM120" i="6" s="1"/>
  <c r="BF120" i="6"/>
  <c r="AX120" i="6"/>
  <c r="BQ120" i="6"/>
  <c r="V120" i="5"/>
  <c r="AG120" i="5" s="1"/>
  <c r="AU120" i="6"/>
  <c r="AR120" i="6"/>
  <c r="AW120" i="6"/>
  <c r="Z120" i="5"/>
  <c r="AK120" i="5" s="1"/>
  <c r="W120" i="5"/>
  <c r="AH120" i="5" s="1"/>
  <c r="BP120" i="6"/>
  <c r="Z120" i="6"/>
  <c r="AK120" i="6" s="1"/>
  <c r="X120" i="6"/>
  <c r="AI120" i="6" s="1"/>
  <c r="Y120" i="6"/>
  <c r="AJ120" i="6" s="1"/>
  <c r="T120" i="5"/>
  <c r="AE120" i="5" s="1"/>
  <c r="BG120" i="6"/>
  <c r="BT120" i="6"/>
  <c r="BS120" i="6"/>
  <c r="AA120" i="6"/>
  <c r="AL120" i="6" s="1"/>
  <c r="T120" i="6"/>
  <c r="AE120" i="6" s="1"/>
  <c r="U120" i="6"/>
  <c r="AF120" i="6" s="1"/>
  <c r="AB120" i="5"/>
  <c r="AM120" i="5" s="1"/>
  <c r="BA120" i="6"/>
  <c r="BL120" i="6"/>
  <c r="BR120" i="6"/>
  <c r="W120" i="6"/>
  <c r="AH120" i="6" s="1"/>
  <c r="U120" i="5"/>
  <c r="AF120" i="5" s="1"/>
  <c r="BE120" i="6"/>
  <c r="AS120" i="6"/>
  <c r="BS49" i="6"/>
  <c r="BC49" i="6"/>
  <c r="AQ49" i="6"/>
  <c r="AT49" i="6"/>
  <c r="BR49" i="6"/>
  <c r="BO49" i="6"/>
  <c r="BF49" i="6"/>
  <c r="AB49" i="6"/>
  <c r="AM49" i="6" s="1"/>
  <c r="BN49" i="6"/>
  <c r="BI49" i="6"/>
  <c r="AW49" i="6"/>
  <c r="X49" i="6"/>
  <c r="AI49" i="6" s="1"/>
  <c r="V49" i="6"/>
  <c r="AG49" i="6" s="1"/>
  <c r="BQ49" i="6"/>
  <c r="BE49" i="6"/>
  <c r="AS49" i="6"/>
  <c r="T49" i="6"/>
  <c r="AE49" i="6" s="1"/>
  <c r="U49" i="6"/>
  <c r="AF49" i="6" s="1"/>
  <c r="BM49" i="6"/>
  <c r="BA49" i="6"/>
  <c r="BB49" i="6"/>
  <c r="AX49" i="6"/>
  <c r="Y49" i="6"/>
  <c r="AJ49" i="6" s="1"/>
  <c r="BT49" i="6"/>
  <c r="BH49" i="6"/>
  <c r="AV49" i="6"/>
  <c r="AA49" i="6"/>
  <c r="AL49" i="6" s="1"/>
  <c r="BP49" i="6"/>
  <c r="BD49" i="6"/>
  <c r="AR49" i="6"/>
  <c r="W49" i="6"/>
  <c r="AH49" i="6" s="1"/>
  <c r="U199" i="6"/>
  <c r="AF199" i="6" s="1"/>
  <c r="Z199" i="6"/>
  <c r="AK199" i="6" s="1"/>
  <c r="AU199" i="6"/>
  <c r="BD199" i="6"/>
  <c r="Y199" i="5"/>
  <c r="AJ199" i="5" s="1"/>
  <c r="BQ199" i="6"/>
  <c r="T199" i="6"/>
  <c r="AE199" i="6" s="1"/>
  <c r="W199" i="6"/>
  <c r="AH199" i="6" s="1"/>
  <c r="AP199" i="6"/>
  <c r="Y199" i="6"/>
  <c r="AJ199" i="6" s="1"/>
  <c r="X199" i="5"/>
  <c r="AI199" i="5" s="1"/>
  <c r="BL199" i="6"/>
  <c r="BM199" i="6"/>
  <c r="AA199" i="6"/>
  <c r="AL199" i="6" s="1"/>
  <c r="V199" i="6"/>
  <c r="AG199" i="6" s="1"/>
  <c r="AA199" i="5"/>
  <c r="AL199" i="5" s="1"/>
  <c r="BP199" i="6"/>
  <c r="BE199" i="6"/>
  <c r="BS199" i="6"/>
  <c r="BR199" i="6"/>
  <c r="AB199" i="6"/>
  <c r="AM199" i="6" s="1"/>
  <c r="U199" i="5"/>
  <c r="AF199" i="5" s="1"/>
  <c r="BG199" i="6"/>
  <c r="BA199" i="6"/>
  <c r="BT199" i="6"/>
  <c r="BI199" i="6"/>
  <c r="BN199" i="6"/>
  <c r="AV199" i="6"/>
  <c r="BC199" i="6"/>
  <c r="BO199" i="6"/>
  <c r="AW199" i="6"/>
  <c r="BB199" i="6"/>
  <c r="T199" i="5"/>
  <c r="AE199" i="5" s="1"/>
  <c r="AX199" i="6"/>
  <c r="AR199" i="6"/>
  <c r="BH199" i="6"/>
  <c r="W199" i="5"/>
  <c r="AH199" i="5" s="1"/>
  <c r="X199" i="6"/>
  <c r="AI199" i="6" s="1"/>
  <c r="BR57" i="6"/>
  <c r="BE57" i="6"/>
  <c r="AV57" i="6"/>
  <c r="T57" i="6"/>
  <c r="AE57" i="6" s="1"/>
  <c r="Y57" i="6"/>
  <c r="AJ57" i="6" s="1"/>
  <c r="BT57" i="6"/>
  <c r="BG57" i="6"/>
  <c r="AQ57" i="6"/>
  <c r="W57" i="6"/>
  <c r="AH57" i="6" s="1"/>
  <c r="BA194" i="6"/>
  <c r="AA194" i="6"/>
  <c r="AL194" i="6" s="1"/>
  <c r="Z194" i="5"/>
  <c r="AK194" i="5" s="1"/>
  <c r="BB194" i="6"/>
  <c r="BG194" i="6"/>
  <c r="BT194" i="6"/>
  <c r="AB194" i="5"/>
  <c r="AM194" i="5" s="1"/>
  <c r="Y194" i="5"/>
  <c r="AJ194" i="5" s="1"/>
  <c r="X194" i="6"/>
  <c r="AI194" i="6" s="1"/>
  <c r="BH194" i="6"/>
  <c r="BI194" i="6"/>
  <c r="BC194" i="6"/>
  <c r="BN194" i="6"/>
  <c r="AV194" i="6"/>
  <c r="AW194" i="6"/>
  <c r="BE194" i="6"/>
  <c r="BD194" i="6"/>
  <c r="X194" i="5"/>
  <c r="AI194" i="5" s="1"/>
  <c r="AT194" i="6"/>
  <c r="AR194" i="6"/>
  <c r="AS194" i="6"/>
  <c r="T194" i="5"/>
  <c r="AE194" i="5" s="1"/>
  <c r="T194" i="6"/>
  <c r="AE194" i="6" s="1"/>
  <c r="W194" i="5"/>
  <c r="AH194" i="5" s="1"/>
  <c r="W194" i="6"/>
  <c r="AH194" i="6" s="1"/>
  <c r="AP194" i="6"/>
  <c r="AU194" i="6"/>
  <c r="BP194" i="6"/>
  <c r="BS194" i="6"/>
  <c r="Y194" i="6"/>
  <c r="AJ194" i="6" s="1"/>
  <c r="Z194" i="6"/>
  <c r="AK194" i="6" s="1"/>
  <c r="AX194" i="6"/>
  <c r="V194" i="5"/>
  <c r="AG194" i="5" s="1"/>
  <c r="AQ194" i="6"/>
  <c r="BQ194" i="6"/>
  <c r="BO194" i="6"/>
  <c r="U194" i="6"/>
  <c r="AF194" i="6" s="1"/>
  <c r="V194" i="6"/>
  <c r="AG194" i="6" s="1"/>
  <c r="V170" i="5"/>
  <c r="AG170" i="5" s="1"/>
  <c r="AQ170" i="6"/>
  <c r="AR170" i="6"/>
  <c r="BE170" i="6"/>
  <c r="BF170" i="6"/>
  <c r="BO170" i="6"/>
  <c r="Y170" i="6"/>
  <c r="AJ170" i="6" s="1"/>
  <c r="AX170" i="6"/>
  <c r="BH170" i="6"/>
  <c r="BA170" i="6"/>
  <c r="U170" i="5"/>
  <c r="AF170" i="5" s="1"/>
  <c r="AV170" i="6"/>
  <c r="AT170" i="6"/>
  <c r="AP170" i="6"/>
  <c r="AU170" i="6"/>
  <c r="AA170" i="5"/>
  <c r="AL170" i="5" s="1"/>
  <c r="Z170" i="6"/>
  <c r="AK170" i="6" s="1"/>
  <c r="AA170" i="6"/>
  <c r="AL170" i="6" s="1"/>
  <c r="BD170" i="6"/>
  <c r="BP170" i="6"/>
  <c r="U170" i="6"/>
  <c r="AF170" i="6" s="1"/>
  <c r="V170" i="6"/>
  <c r="AG170" i="6" s="1"/>
  <c r="W170" i="6"/>
  <c r="AH170" i="6" s="1"/>
  <c r="AB170" i="5"/>
  <c r="AM170" i="5" s="1"/>
  <c r="BQ170" i="6"/>
  <c r="BR170" i="6"/>
  <c r="BL170" i="6"/>
  <c r="AS170" i="6"/>
  <c r="X170" i="6"/>
  <c r="AI170" i="6" s="1"/>
  <c r="T170" i="5"/>
  <c r="AE170" i="5" s="1"/>
  <c r="X170" i="5"/>
  <c r="AI170" i="5" s="1"/>
  <c r="BG170" i="6"/>
  <c r="BN170" i="6"/>
  <c r="BS170" i="6"/>
  <c r="AB170" i="6"/>
  <c r="AM170" i="6" s="1"/>
  <c r="W170" i="5"/>
  <c r="AH170" i="5" s="1"/>
  <c r="T170" i="6"/>
  <c r="AE170" i="6" s="1"/>
  <c r="AA207" i="5"/>
  <c r="AL207" i="5" s="1"/>
  <c r="BI207" i="6"/>
  <c r="BP93" i="6"/>
  <c r="AT77" i="6"/>
  <c r="BP197" i="6"/>
  <c r="CL161" i="11"/>
  <c r="CW161" i="11" s="1"/>
  <c r="CP161" i="11"/>
  <c r="DA161" i="11" s="1"/>
  <c r="DS121" i="11"/>
  <c r="ED121" i="11" s="1"/>
  <c r="V121" i="11"/>
  <c r="AG121" i="11" s="1"/>
  <c r="Z121" i="11"/>
  <c r="AK121" i="11" s="1"/>
  <c r="W121" i="11"/>
  <c r="AH121" i="11" s="1"/>
  <c r="V121" i="5"/>
  <c r="AG121" i="5" s="1"/>
  <c r="DS161" i="11"/>
  <c r="ED161" i="11" s="1"/>
  <c r="AU124" i="4"/>
  <c r="BC121" i="11"/>
  <c r="BN121" i="11" s="1"/>
  <c r="BD121" i="11"/>
  <c r="BO121" i="11" s="1"/>
  <c r="BG121" i="11"/>
  <c r="BR121" i="11" s="1"/>
  <c r="BB121" i="11"/>
  <c r="BM121" i="11" s="1"/>
  <c r="DQ161" i="11"/>
  <c r="EB161" i="11" s="1"/>
  <c r="CK121" i="11"/>
  <c r="CV121" i="11" s="1"/>
  <c r="DP121" i="11"/>
  <c r="EA121" i="11" s="1"/>
  <c r="X121" i="11"/>
  <c r="AI121" i="11" s="1"/>
  <c r="AB121" i="11"/>
  <c r="AM121" i="11" s="1"/>
  <c r="AA153" i="6"/>
  <c r="AL153" i="6" s="1"/>
  <c r="AA142" i="5"/>
  <c r="AL142" i="5" s="1"/>
  <c r="T86" i="5"/>
  <c r="AE86" i="5" s="1"/>
  <c r="AA38" i="5"/>
  <c r="AL38" i="5" s="1"/>
  <c r="AB54" i="5"/>
  <c r="AM54" i="5" s="1"/>
  <c r="Y54" i="5"/>
  <c r="AJ54" i="5" s="1"/>
  <c r="Y54" i="6"/>
  <c r="AJ54" i="6" s="1"/>
  <c r="AX54" i="6"/>
  <c r="BB54" i="6"/>
  <c r="BL54" i="6"/>
  <c r="AS86" i="6"/>
  <c r="AQ86" i="6"/>
  <c r="BI86" i="6"/>
  <c r="BP86" i="6"/>
  <c r="AB38" i="6"/>
  <c r="AM38" i="6" s="1"/>
  <c r="V38" i="6"/>
  <c r="AG38" i="6" s="1"/>
  <c r="AU38" i="6"/>
  <c r="BG38" i="6"/>
  <c r="T195" i="5"/>
  <c r="AE195" i="5" s="1"/>
  <c r="BC195" i="6"/>
  <c r="AB156" i="6"/>
  <c r="AM156" i="6" s="1"/>
  <c r="X157" i="5"/>
  <c r="AI157" i="5" s="1"/>
  <c r="BE79" i="6"/>
  <c r="AB79" i="5"/>
  <c r="AM79" i="5" s="1"/>
  <c r="AX79" i="6"/>
  <c r="U79" i="5"/>
  <c r="AF79" i="5" s="1"/>
  <c r="BL79" i="6"/>
  <c r="AS79" i="6"/>
  <c r="BN79" i="6"/>
  <c r="Z79" i="5"/>
  <c r="AK79" i="5" s="1"/>
  <c r="U79" i="6"/>
  <c r="AF79" i="6" s="1"/>
  <c r="BC143" i="6"/>
  <c r="AU143" i="6"/>
  <c r="AW143" i="6"/>
  <c r="U143" i="6"/>
  <c r="AF143" i="6" s="1"/>
  <c r="Z143" i="5"/>
  <c r="AK143" i="5" s="1"/>
  <c r="BP143" i="6"/>
  <c r="AP143" i="6"/>
  <c r="Y143" i="6"/>
  <c r="AJ143" i="6" s="1"/>
  <c r="T143" i="6"/>
  <c r="AE143" i="6" s="1"/>
  <c r="X143" i="5"/>
  <c r="AI143" i="5" s="1"/>
  <c r="BR143" i="6"/>
  <c r="V143" i="6"/>
  <c r="AG143" i="6" s="1"/>
  <c r="X143" i="6"/>
  <c r="AI143" i="6" s="1"/>
  <c r="AT143" i="6"/>
  <c r="BQ143" i="6"/>
  <c r="BF143" i="6"/>
  <c r="AB143" i="6"/>
  <c r="AM143" i="6" s="1"/>
  <c r="AA143" i="6"/>
  <c r="AL143" i="6" s="1"/>
  <c r="AV143" i="6"/>
  <c r="U143" i="5"/>
  <c r="AF143" i="5" s="1"/>
  <c r="BT143" i="6"/>
  <c r="BA143" i="6"/>
  <c r="W143" i="6"/>
  <c r="AH143" i="6" s="1"/>
  <c r="BN143" i="6"/>
  <c r="V143" i="5"/>
  <c r="AG143" i="5" s="1"/>
  <c r="W143" i="5"/>
  <c r="AH143" i="5" s="1"/>
  <c r="BO143" i="6"/>
  <c r="BG143" i="6"/>
  <c r="BS143" i="6"/>
  <c r="BH143" i="6"/>
  <c r="T143" i="5"/>
  <c r="AE143" i="5" s="1"/>
  <c r="AB143" i="5"/>
  <c r="AM143" i="5" s="1"/>
  <c r="BD143" i="6"/>
  <c r="BM143" i="6"/>
  <c r="BL143" i="6"/>
  <c r="BI143" i="6"/>
  <c r="AX143" i="6"/>
  <c r="Y143" i="5"/>
  <c r="AJ143" i="5" s="1"/>
  <c r="DW156" i="11"/>
  <c r="EH156" i="11" s="1"/>
  <c r="T195" i="11"/>
  <c r="AE195" i="11" s="1"/>
  <c r="AV160" i="4"/>
  <c r="DU86" i="11"/>
  <c r="EF86" i="11" s="1"/>
  <c r="W38" i="11"/>
  <c r="AH38" i="11" s="1"/>
  <c r="U38" i="11"/>
  <c r="AF38" i="11" s="1"/>
  <c r="DT38" i="11"/>
  <c r="EE38" i="11" s="1"/>
  <c r="BG38" i="11"/>
  <c r="BR38" i="11" s="1"/>
  <c r="DP38" i="11"/>
  <c r="EA38" i="11" s="1"/>
  <c r="DQ38" i="11"/>
  <c r="EB38" i="11" s="1"/>
  <c r="DW38" i="11"/>
  <c r="EH38" i="11" s="1"/>
  <c r="Z38" i="11"/>
  <c r="AK38" i="11" s="1"/>
  <c r="V38" i="11"/>
  <c r="AG38" i="11" s="1"/>
  <c r="CK38" i="11"/>
  <c r="CV38" i="11" s="1"/>
  <c r="CH38" i="11"/>
  <c r="CS38" i="11" s="1"/>
  <c r="BD38" i="11"/>
  <c r="BO38" i="11" s="1"/>
  <c r="DS38" i="11"/>
  <c r="ED38" i="11" s="1"/>
  <c r="CO38" i="11"/>
  <c r="CZ38" i="11" s="1"/>
  <c r="BF38" i="11"/>
  <c r="BQ38" i="11" s="1"/>
  <c r="BA38" i="11"/>
  <c r="BL38" i="11" s="1"/>
  <c r="DV38" i="11"/>
  <c r="EG38" i="11" s="1"/>
  <c r="BI38" i="11"/>
  <c r="BT38" i="11" s="1"/>
  <c r="BE38" i="11"/>
  <c r="BP38" i="11" s="1"/>
  <c r="AA38" i="11"/>
  <c r="AL38" i="11" s="1"/>
  <c r="T38" i="11"/>
  <c r="AE38" i="11" s="1"/>
  <c r="CM38" i="11"/>
  <c r="CX38" i="11" s="1"/>
  <c r="Y38" i="11"/>
  <c r="AJ38" i="11" s="1"/>
  <c r="CN38" i="11"/>
  <c r="CY38" i="11" s="1"/>
  <c r="DO38" i="11"/>
  <c r="DZ38" i="11" s="1"/>
  <c r="DR38" i="11"/>
  <c r="EC38" i="11" s="1"/>
  <c r="DU38" i="11"/>
  <c r="EF38" i="11" s="1"/>
  <c r="BH38" i="11"/>
  <c r="BS38" i="11" s="1"/>
  <c r="AT41" i="4"/>
  <c r="AY41" i="4" s="1"/>
  <c r="CI38" i="11"/>
  <c r="CT38" i="11" s="1"/>
  <c r="CJ38" i="11"/>
  <c r="CU38" i="11" s="1"/>
  <c r="CL38" i="11"/>
  <c r="CW38" i="11" s="1"/>
  <c r="X38" i="11"/>
  <c r="AI38" i="11" s="1"/>
  <c r="AV41" i="4"/>
  <c r="X86" i="5"/>
  <c r="AI86" i="5" s="1"/>
  <c r="T38" i="5"/>
  <c r="AE38" i="5" s="1"/>
  <c r="U38" i="5"/>
  <c r="AF38" i="5" s="1"/>
  <c r="W54" i="5"/>
  <c r="AH54" i="5" s="1"/>
  <c r="AW54" i="6"/>
  <c r="BA54" i="6"/>
  <c r="BF54" i="6"/>
  <c r="V86" i="6"/>
  <c r="AG86" i="6" s="1"/>
  <c r="AU86" i="6"/>
  <c r="BB86" i="6"/>
  <c r="BT86" i="6"/>
  <c r="T38" i="6"/>
  <c r="AE38" i="6" s="1"/>
  <c r="Z38" i="6"/>
  <c r="AK38" i="6" s="1"/>
  <c r="BE38" i="6"/>
  <c r="BD38" i="6"/>
  <c r="BT38" i="6"/>
  <c r="V195" i="5"/>
  <c r="AG195" i="5" s="1"/>
  <c r="BE195" i="6"/>
  <c r="U156" i="5"/>
  <c r="AF156" i="5" s="1"/>
  <c r="BC156" i="11"/>
  <c r="BN156" i="11" s="1"/>
  <c r="DO195" i="11"/>
  <c r="DZ195" i="11" s="1"/>
  <c r="DR86" i="11"/>
  <c r="EC86" i="11" s="1"/>
  <c r="Y183" i="5"/>
  <c r="AJ183" i="5" s="1"/>
  <c r="AS183" i="6"/>
  <c r="BD183" i="6"/>
  <c r="BO183" i="6"/>
  <c r="BP183" i="6"/>
  <c r="AU183" i="6"/>
  <c r="BE183" i="6"/>
  <c r="BF183" i="6"/>
  <c r="Z183" i="5"/>
  <c r="AK183" i="5" s="1"/>
  <c r="AT183" i="6"/>
  <c r="AV183" i="6"/>
  <c r="BA183" i="6"/>
  <c r="X183" i="6"/>
  <c r="AI183" i="6" s="1"/>
  <c r="AB183" i="5"/>
  <c r="AM183" i="5" s="1"/>
  <c r="X183" i="5"/>
  <c r="AI183" i="5" s="1"/>
  <c r="Z183" i="6"/>
  <c r="AK183" i="6" s="1"/>
  <c r="AQ183" i="6"/>
  <c r="AR183" i="6"/>
  <c r="BG183" i="6"/>
  <c r="W183" i="5"/>
  <c r="AH183" i="5" s="1"/>
  <c r="U183" i="6"/>
  <c r="AF183" i="6" s="1"/>
  <c r="AP183" i="6"/>
  <c r="BC183" i="6"/>
  <c r="V183" i="5"/>
  <c r="AG183" i="5" s="1"/>
  <c r="BQ183" i="6"/>
  <c r="Y183" i="6"/>
  <c r="AJ183" i="6" s="1"/>
  <c r="BM183" i="6"/>
  <c r="T183" i="6"/>
  <c r="AE183" i="6" s="1"/>
  <c r="V183" i="6"/>
  <c r="AG183" i="6" s="1"/>
  <c r="AW183" i="6"/>
  <c r="T183" i="5"/>
  <c r="AE183" i="5" s="1"/>
  <c r="BH183" i="6"/>
  <c r="BS183" i="6"/>
  <c r="BR183" i="6"/>
  <c r="AA183" i="6"/>
  <c r="AL183" i="6" s="1"/>
  <c r="W183" i="6"/>
  <c r="AH183" i="6" s="1"/>
  <c r="AX183" i="6"/>
  <c r="U183" i="5"/>
  <c r="AF183" i="5" s="1"/>
  <c r="DP157" i="11"/>
  <c r="EA157" i="11" s="1"/>
  <c r="BH157" i="11"/>
  <c r="BS157" i="11" s="1"/>
  <c r="BF157" i="11"/>
  <c r="BQ157" i="11" s="1"/>
  <c r="BB157" i="11"/>
  <c r="BM157" i="11" s="1"/>
  <c r="AU160" i="4"/>
  <c r="BQ157" i="6"/>
  <c r="X157" i="6"/>
  <c r="AI157" i="6" s="1"/>
  <c r="U157" i="5"/>
  <c r="AF157" i="5" s="1"/>
  <c r="BG157" i="6"/>
  <c r="BH157" i="6"/>
  <c r="CJ157" i="11"/>
  <c r="CU157" i="11" s="1"/>
  <c r="AA157" i="11"/>
  <c r="AL157" i="11" s="1"/>
  <c r="Y157" i="11"/>
  <c r="AJ157" i="11" s="1"/>
  <c r="U157" i="11"/>
  <c r="AF157" i="11" s="1"/>
  <c r="AT160" i="4"/>
  <c r="AY160" i="4" s="1"/>
  <c r="Z157" i="5"/>
  <c r="AK157" i="5" s="1"/>
  <c r="BN157" i="6"/>
  <c r="V157" i="6"/>
  <c r="AG157" i="6" s="1"/>
  <c r="BL157" i="6"/>
  <c r="BR157" i="6"/>
  <c r="BS157" i="6"/>
  <c r="BC157" i="6"/>
  <c r="BD157" i="11"/>
  <c r="BO157" i="11" s="1"/>
  <c r="DW157" i="11"/>
  <c r="EH157" i="11" s="1"/>
  <c r="DT157" i="11"/>
  <c r="EE157" i="11" s="1"/>
  <c r="DR157" i="11"/>
  <c r="EC157" i="11" s="1"/>
  <c r="BA157" i="6"/>
  <c r="AR157" i="6"/>
  <c r="V157" i="5"/>
  <c r="AG157" i="5" s="1"/>
  <c r="Y157" i="6"/>
  <c r="AJ157" i="6" s="1"/>
  <c r="BP157" i="6"/>
  <c r="Z157" i="6"/>
  <c r="AK157" i="6" s="1"/>
  <c r="DU157" i="11"/>
  <c r="EF157" i="11" s="1"/>
  <c r="W157" i="11"/>
  <c r="AH157" i="11" s="1"/>
  <c r="CN157" i="11"/>
  <c r="CY157" i="11" s="1"/>
  <c r="CL157" i="11"/>
  <c r="CW157" i="11" s="1"/>
  <c r="CI157" i="11"/>
  <c r="CT157" i="11" s="1"/>
  <c r="BM157" i="6"/>
  <c r="AQ157" i="6"/>
  <c r="W157" i="5"/>
  <c r="AH157" i="5" s="1"/>
  <c r="T157" i="5"/>
  <c r="AE157" i="5" s="1"/>
  <c r="U157" i="6"/>
  <c r="AF157" i="6" s="1"/>
  <c r="AA157" i="6"/>
  <c r="AL157" i="6" s="1"/>
  <c r="CP157" i="11"/>
  <c r="DA157" i="11" s="1"/>
  <c r="DO157" i="11"/>
  <c r="DZ157" i="11" s="1"/>
  <c r="BG157" i="11"/>
  <c r="BR157" i="11" s="1"/>
  <c r="BE157" i="11"/>
  <c r="BP157" i="11" s="1"/>
  <c r="BA157" i="11"/>
  <c r="BL157" i="11" s="1"/>
  <c r="BO157" i="6"/>
  <c r="AP157" i="6"/>
  <c r="AB157" i="5"/>
  <c r="AM157" i="5" s="1"/>
  <c r="Y157" i="5"/>
  <c r="AJ157" i="5" s="1"/>
  <c r="T157" i="6"/>
  <c r="AE157" i="6" s="1"/>
  <c r="AB157" i="6"/>
  <c r="AM157" i="6" s="1"/>
  <c r="CH157" i="11"/>
  <c r="CS157" i="11" s="1"/>
  <c r="BI157" i="11"/>
  <c r="BT157" i="11" s="1"/>
  <c r="Z157" i="11"/>
  <c r="AK157" i="11" s="1"/>
  <c r="V157" i="11"/>
  <c r="AG157" i="11" s="1"/>
  <c r="T157" i="11"/>
  <c r="AE157" i="11" s="1"/>
  <c r="BB157" i="6"/>
  <c r="BT157" i="6"/>
  <c r="AX157" i="6"/>
  <c r="AT157" i="6"/>
  <c r="BI157" i="6"/>
  <c r="BC157" i="11"/>
  <c r="BN157" i="11" s="1"/>
  <c r="AB157" i="11"/>
  <c r="AM157" i="11" s="1"/>
  <c r="DV157" i="11"/>
  <c r="EG157" i="11" s="1"/>
  <c r="DS157" i="11"/>
  <c r="ED157" i="11" s="1"/>
  <c r="DQ157" i="11"/>
  <c r="EB157" i="11" s="1"/>
  <c r="AU157" i="6"/>
  <c r="BD157" i="6"/>
  <c r="AV157" i="6"/>
  <c r="AW157" i="6"/>
  <c r="V54" i="11"/>
  <c r="AG54" i="11" s="1"/>
  <c r="T54" i="11"/>
  <c r="AE54" i="11" s="1"/>
  <c r="BF54" i="11"/>
  <c r="BQ54" i="11" s="1"/>
  <c r="DU54" i="11"/>
  <c r="EF54" i="11" s="1"/>
  <c r="AT57" i="4"/>
  <c r="AY57" i="4" s="1"/>
  <c r="DT54" i="11"/>
  <c r="EE54" i="11" s="1"/>
  <c r="DQ54" i="11"/>
  <c r="EB54" i="11" s="1"/>
  <c r="W54" i="11"/>
  <c r="AH54" i="11" s="1"/>
  <c r="CH54" i="11"/>
  <c r="CS54" i="11" s="1"/>
  <c r="AV57" i="4"/>
  <c r="CM54" i="11"/>
  <c r="CX54" i="11" s="1"/>
  <c r="CJ54" i="11"/>
  <c r="CU54" i="11" s="1"/>
  <c r="CP54" i="11"/>
  <c r="DA54" i="11" s="1"/>
  <c r="Z54" i="11"/>
  <c r="AK54" i="11" s="1"/>
  <c r="AU57" i="4"/>
  <c r="BG54" i="11"/>
  <c r="BR54" i="11" s="1"/>
  <c r="BC54" i="11"/>
  <c r="BN54" i="11" s="1"/>
  <c r="BE54" i="11"/>
  <c r="BP54" i="11" s="1"/>
  <c r="DR54" i="11"/>
  <c r="EC54" i="11" s="1"/>
  <c r="DS54" i="11"/>
  <c r="ED54" i="11" s="1"/>
  <c r="AA54" i="11"/>
  <c r="AL54" i="11" s="1"/>
  <c r="U54" i="11"/>
  <c r="AF54" i="11" s="1"/>
  <c r="CO54" i="11"/>
  <c r="CZ54" i="11" s="1"/>
  <c r="Y54" i="11"/>
  <c r="AJ54" i="11" s="1"/>
  <c r="CN54" i="11"/>
  <c r="CY54" i="11" s="1"/>
  <c r="DP54" i="11"/>
  <c r="EA54" i="11" s="1"/>
  <c r="DO54" i="11"/>
  <c r="DZ54" i="11" s="1"/>
  <c r="BD54" i="11"/>
  <c r="BO54" i="11" s="1"/>
  <c r="CK54" i="11"/>
  <c r="CV54" i="11" s="1"/>
  <c r="BI54" i="11"/>
  <c r="BT54" i="11" s="1"/>
  <c r="CI54" i="11"/>
  <c r="CT54" i="11" s="1"/>
  <c r="BH54" i="11"/>
  <c r="BS54" i="11" s="1"/>
  <c r="DW54" i="11"/>
  <c r="EH54" i="11" s="1"/>
  <c r="AB54" i="11"/>
  <c r="AM54" i="11" s="1"/>
  <c r="U86" i="5"/>
  <c r="AF86" i="5" s="1"/>
  <c r="V86" i="5"/>
  <c r="AG86" i="5" s="1"/>
  <c r="W38" i="5"/>
  <c r="AH38" i="5" s="1"/>
  <c r="V38" i="5"/>
  <c r="AG38" i="5" s="1"/>
  <c r="X54" i="5"/>
  <c r="AI54" i="5" s="1"/>
  <c r="V54" i="6"/>
  <c r="AG54" i="6" s="1"/>
  <c r="AQ54" i="6"/>
  <c r="BC54" i="6"/>
  <c r="BM54" i="6"/>
  <c r="T86" i="6"/>
  <c r="AE86" i="6" s="1"/>
  <c r="Z86" i="6"/>
  <c r="AK86" i="6" s="1"/>
  <c r="AR86" i="6"/>
  <c r="BF86" i="6"/>
  <c r="BM86" i="6"/>
  <c r="X38" i="6"/>
  <c r="AI38" i="6" s="1"/>
  <c r="AT38" i="6"/>
  <c r="AR38" i="6"/>
  <c r="BH38" i="6"/>
  <c r="BM38" i="6"/>
  <c r="AU195" i="6"/>
  <c r="BO195" i="6"/>
  <c r="DU195" i="11"/>
  <c r="EF195" i="11" s="1"/>
  <c r="BA164" i="6"/>
  <c r="BS164" i="6"/>
  <c r="AX164" i="6"/>
  <c r="AT164" i="6"/>
  <c r="BC164" i="6"/>
  <c r="U164" i="6"/>
  <c r="AF164" i="6" s="1"/>
  <c r="AV164" i="6"/>
  <c r="V164" i="6"/>
  <c r="AG164" i="6" s="1"/>
  <c r="Z164" i="6"/>
  <c r="AK164" i="6" s="1"/>
  <c r="BL164" i="6"/>
  <c r="Y164" i="6"/>
  <c r="AJ164" i="6" s="1"/>
  <c r="X164" i="5"/>
  <c r="AI164" i="5" s="1"/>
  <c r="BG164" i="6"/>
  <c r="BQ164" i="6"/>
  <c r="Y164" i="5"/>
  <c r="AJ164" i="5" s="1"/>
  <c r="AB164" i="5"/>
  <c r="AM164" i="5" s="1"/>
  <c r="BR164" i="6"/>
  <c r="AS164" i="6"/>
  <c r="W164" i="6"/>
  <c r="AH164" i="6" s="1"/>
  <c r="W164" i="5"/>
  <c r="AH164" i="5" s="1"/>
  <c r="T164" i="5"/>
  <c r="AE164" i="5" s="1"/>
  <c r="CM157" i="11"/>
  <c r="CX157" i="11" s="1"/>
  <c r="DV54" i="11"/>
  <c r="EG54" i="11" s="1"/>
  <c r="X156" i="11"/>
  <c r="AI156" i="11" s="1"/>
  <c r="CO156" i="11"/>
  <c r="CZ156" i="11" s="1"/>
  <c r="CL156" i="11"/>
  <c r="CW156" i="11" s="1"/>
  <c r="CJ156" i="11"/>
  <c r="CU156" i="11" s="1"/>
  <c r="AV159" i="4"/>
  <c r="AV156" i="6"/>
  <c r="BE156" i="6"/>
  <c r="BH156" i="6"/>
  <c r="BD156" i="6"/>
  <c r="BA156" i="6"/>
  <c r="DS156" i="11"/>
  <c r="ED156" i="11" s="1"/>
  <c r="BF156" i="11"/>
  <c r="BQ156" i="11" s="1"/>
  <c r="BD156" i="11"/>
  <c r="BO156" i="11" s="1"/>
  <c r="BA156" i="11"/>
  <c r="BL156" i="11" s="1"/>
  <c r="AU159" i="4"/>
  <c r="T156" i="6"/>
  <c r="AE156" i="6" s="1"/>
  <c r="AP156" i="6"/>
  <c r="V156" i="5"/>
  <c r="AG156" i="5" s="1"/>
  <c r="BI156" i="6"/>
  <c r="BS156" i="6"/>
  <c r="CM156" i="11"/>
  <c r="CX156" i="11" s="1"/>
  <c r="W156" i="11"/>
  <c r="AH156" i="11" s="1"/>
  <c r="U156" i="11"/>
  <c r="AF156" i="11" s="1"/>
  <c r="DP156" i="11"/>
  <c r="EA156" i="11" s="1"/>
  <c r="AT159" i="4"/>
  <c r="AY159" i="4" s="1"/>
  <c r="AB156" i="5"/>
  <c r="AM156" i="5" s="1"/>
  <c r="BR156" i="6"/>
  <c r="Y156" i="6"/>
  <c r="AJ156" i="6" s="1"/>
  <c r="T156" i="5"/>
  <c r="AE156" i="5" s="1"/>
  <c r="BP156" i="6"/>
  <c r="Z156" i="6"/>
  <c r="AK156" i="6" s="1"/>
  <c r="W156" i="5"/>
  <c r="AH156" i="5" s="1"/>
  <c r="BG156" i="11"/>
  <c r="BR156" i="11" s="1"/>
  <c r="DV156" i="11"/>
  <c r="EG156" i="11" s="1"/>
  <c r="DR156" i="11"/>
  <c r="EC156" i="11" s="1"/>
  <c r="CI156" i="11"/>
  <c r="CT156" i="11" s="1"/>
  <c r="BO156" i="6"/>
  <c r="AQ156" i="6"/>
  <c r="Y156" i="5"/>
  <c r="AJ156" i="5" s="1"/>
  <c r="W156" i="6"/>
  <c r="AH156" i="6" s="1"/>
  <c r="BN156" i="6"/>
  <c r="V156" i="6"/>
  <c r="AG156" i="6" s="1"/>
  <c r="DU156" i="11"/>
  <c r="EF156" i="11" s="1"/>
  <c r="AA156" i="11"/>
  <c r="AL156" i="11" s="1"/>
  <c r="CN156" i="11"/>
  <c r="CY156" i="11" s="1"/>
  <c r="CK156" i="11"/>
  <c r="CV156" i="11" s="1"/>
  <c r="DO156" i="11"/>
  <c r="DZ156" i="11" s="1"/>
  <c r="AX156" i="6"/>
  <c r="BT156" i="6"/>
  <c r="AW156" i="6"/>
  <c r="X156" i="6"/>
  <c r="AI156" i="6" s="1"/>
  <c r="U156" i="6"/>
  <c r="AF156" i="6" s="1"/>
  <c r="CP156" i="11"/>
  <c r="DA156" i="11" s="1"/>
  <c r="BI156" i="11"/>
  <c r="BT156" i="11" s="1"/>
  <c r="BE156" i="11"/>
  <c r="BP156" i="11" s="1"/>
  <c r="BB156" i="11"/>
  <c r="BM156" i="11" s="1"/>
  <c r="Z156" i="11"/>
  <c r="AK156" i="11" s="1"/>
  <c r="BM156" i="6"/>
  <c r="AU156" i="6"/>
  <c r="Z156" i="5"/>
  <c r="AK156" i="5" s="1"/>
  <c r="AR156" i="6"/>
  <c r="BB156" i="6"/>
  <c r="CH156" i="11"/>
  <c r="CS156" i="11" s="1"/>
  <c r="AB156" i="11"/>
  <c r="AM156" i="11" s="1"/>
  <c r="V156" i="11"/>
  <c r="AG156" i="11" s="1"/>
  <c r="T156" i="11"/>
  <c r="AE156" i="11" s="1"/>
  <c r="BH156" i="11"/>
  <c r="BS156" i="11" s="1"/>
  <c r="BL156" i="6"/>
  <c r="AA156" i="6"/>
  <c r="AL156" i="6" s="1"/>
  <c r="AA156" i="5"/>
  <c r="AL156" i="5" s="1"/>
  <c r="X156" i="5"/>
  <c r="AI156" i="5" s="1"/>
  <c r="AS156" i="6"/>
  <c r="BF156" i="6"/>
  <c r="Z86" i="5"/>
  <c r="AK86" i="5" s="1"/>
  <c r="Z38" i="5"/>
  <c r="AK38" i="5" s="1"/>
  <c r="AA54" i="5"/>
  <c r="AL54" i="5" s="1"/>
  <c r="T54" i="6"/>
  <c r="AE54" i="6" s="1"/>
  <c r="Z54" i="6"/>
  <c r="AK54" i="6" s="1"/>
  <c r="AU54" i="6"/>
  <c r="BG54" i="6"/>
  <c r="BS54" i="6"/>
  <c r="AB86" i="6"/>
  <c r="AM86" i="6" s="1"/>
  <c r="W86" i="6"/>
  <c r="AH86" i="6" s="1"/>
  <c r="AV86" i="6"/>
  <c r="BC86" i="6"/>
  <c r="BQ86" i="6"/>
  <c r="AP38" i="6"/>
  <c r="W38" i="6"/>
  <c r="AH38" i="6" s="1"/>
  <c r="AV38" i="6"/>
  <c r="BN38" i="6"/>
  <c r="BQ38" i="6"/>
  <c r="AT195" i="6"/>
  <c r="BR195" i="6"/>
  <c r="BG156" i="6"/>
  <c r="CO157" i="11"/>
  <c r="CZ157" i="11" s="1"/>
  <c r="CL54" i="11"/>
  <c r="CW54" i="11" s="1"/>
  <c r="AU41" i="4"/>
  <c r="BH195" i="11"/>
  <c r="BS195" i="11" s="1"/>
  <c r="BE195" i="11"/>
  <c r="BP195" i="11" s="1"/>
  <c r="CJ195" i="11"/>
  <c r="CU195" i="11" s="1"/>
  <c r="Z195" i="11"/>
  <c r="AK195" i="11" s="1"/>
  <c r="BG195" i="11"/>
  <c r="BR195" i="11" s="1"/>
  <c r="U195" i="11"/>
  <c r="AF195" i="11" s="1"/>
  <c r="Y195" i="11"/>
  <c r="AJ195" i="11" s="1"/>
  <c r="BA195" i="11"/>
  <c r="BL195" i="11" s="1"/>
  <c r="CP195" i="11"/>
  <c r="DA195" i="11" s="1"/>
  <c r="X195" i="11"/>
  <c r="AI195" i="11" s="1"/>
  <c r="AA195" i="5"/>
  <c r="AL195" i="5" s="1"/>
  <c r="AP195" i="6"/>
  <c r="AV195" i="6"/>
  <c r="BA195" i="6"/>
  <c r="BB195" i="6"/>
  <c r="X195" i="6"/>
  <c r="AI195" i="6" s="1"/>
  <c r="DT195" i="11"/>
  <c r="EE195" i="11" s="1"/>
  <c r="BI195" i="11"/>
  <c r="BT195" i="11" s="1"/>
  <c r="DQ195" i="11"/>
  <c r="EB195" i="11" s="1"/>
  <c r="BF195" i="11"/>
  <c r="BQ195" i="11" s="1"/>
  <c r="AU198" i="4"/>
  <c r="V195" i="6"/>
  <c r="AG195" i="6" s="1"/>
  <c r="BG195" i="6"/>
  <c r="AR195" i="6"/>
  <c r="Z195" i="6"/>
  <c r="AK195" i="6" s="1"/>
  <c r="Z195" i="5"/>
  <c r="AK195" i="5" s="1"/>
  <c r="CO195" i="11"/>
  <c r="CZ195" i="11" s="1"/>
  <c r="AA195" i="11"/>
  <c r="AL195" i="11" s="1"/>
  <c r="CI195" i="11"/>
  <c r="CT195" i="11" s="1"/>
  <c r="V195" i="11"/>
  <c r="AG195" i="11" s="1"/>
  <c r="AT198" i="4"/>
  <c r="AY198" i="4" s="1"/>
  <c r="AA195" i="6"/>
  <c r="AL195" i="6" s="1"/>
  <c r="AW195" i="6"/>
  <c r="AX195" i="6"/>
  <c r="BH195" i="6"/>
  <c r="AB195" i="5"/>
  <c r="AM195" i="5" s="1"/>
  <c r="BB195" i="11"/>
  <c r="BM195" i="11" s="1"/>
  <c r="DV195" i="11"/>
  <c r="EG195" i="11" s="1"/>
  <c r="DP195" i="11"/>
  <c r="EA195" i="11" s="1"/>
  <c r="DW195" i="11"/>
  <c r="EH195" i="11" s="1"/>
  <c r="AV198" i="4"/>
  <c r="BM195" i="6"/>
  <c r="T195" i="6"/>
  <c r="AE195" i="6" s="1"/>
  <c r="W195" i="6"/>
  <c r="AH195" i="6" s="1"/>
  <c r="AS195" i="6"/>
  <c r="U195" i="6"/>
  <c r="AF195" i="6" s="1"/>
  <c r="U195" i="5"/>
  <c r="AF195" i="5" s="1"/>
  <c r="Y195" i="5"/>
  <c r="AJ195" i="5" s="1"/>
  <c r="W195" i="11"/>
  <c r="AH195" i="11" s="1"/>
  <c r="CL195" i="11"/>
  <c r="CW195" i="11" s="1"/>
  <c r="CH195" i="11"/>
  <c r="CS195" i="11" s="1"/>
  <c r="CN195" i="11"/>
  <c r="CY195" i="11" s="1"/>
  <c r="DR195" i="11"/>
  <c r="EC195" i="11" s="1"/>
  <c r="DS195" i="11"/>
  <c r="ED195" i="11" s="1"/>
  <c r="BC195" i="11"/>
  <c r="BN195" i="11" s="1"/>
  <c r="AB195" i="11"/>
  <c r="AM195" i="11" s="1"/>
  <c r="BD195" i="11"/>
  <c r="BO195" i="11" s="1"/>
  <c r="BI195" i="6"/>
  <c r="BT195" i="6"/>
  <c r="BN195" i="6"/>
  <c r="AB195" i="6"/>
  <c r="AM195" i="6" s="1"/>
  <c r="W86" i="5"/>
  <c r="AH86" i="5" s="1"/>
  <c r="X38" i="5"/>
  <c r="AI38" i="5" s="1"/>
  <c r="Z54" i="5"/>
  <c r="AK54" i="5" s="1"/>
  <c r="AB54" i="6"/>
  <c r="AM54" i="6" s="1"/>
  <c r="W54" i="6"/>
  <c r="AH54" i="6" s="1"/>
  <c r="BE54" i="6"/>
  <c r="BD54" i="6"/>
  <c r="BT54" i="6"/>
  <c r="X86" i="6"/>
  <c r="AI86" i="6" s="1"/>
  <c r="AA86" i="6"/>
  <c r="AL86" i="6" s="1"/>
  <c r="BH86" i="6"/>
  <c r="BG86" i="6"/>
  <c r="U38" i="6"/>
  <c r="AF38" i="6" s="1"/>
  <c r="AA38" i="6"/>
  <c r="AL38" i="6" s="1"/>
  <c r="BI38" i="6"/>
  <c r="BR38" i="6"/>
  <c r="BL195" i="6"/>
  <c r="AQ195" i="6"/>
  <c r="Z143" i="6"/>
  <c r="AK143" i="6" s="1"/>
  <c r="BC156" i="6"/>
  <c r="AT156" i="6"/>
  <c r="AA157" i="5"/>
  <c r="AL157" i="5" s="1"/>
  <c r="CM195" i="11"/>
  <c r="CX195" i="11" s="1"/>
  <c r="X157" i="11"/>
  <c r="AI157" i="11" s="1"/>
  <c r="X54" i="11"/>
  <c r="AI54" i="11" s="1"/>
  <c r="CP38" i="11"/>
  <c r="DA38" i="11" s="1"/>
  <c r="CM86" i="11"/>
  <c r="CX86" i="11" s="1"/>
  <c r="CO86" i="11"/>
  <c r="CZ86" i="11" s="1"/>
  <c r="CP86" i="11"/>
  <c r="DA86" i="11" s="1"/>
  <c r="DQ86" i="11"/>
  <c r="EB86" i="11" s="1"/>
  <c r="AV89" i="4"/>
  <c r="BG86" i="11"/>
  <c r="BR86" i="11" s="1"/>
  <c r="BH86" i="11"/>
  <c r="BS86" i="11" s="1"/>
  <c r="BC86" i="11"/>
  <c r="BN86" i="11" s="1"/>
  <c r="CH86" i="11"/>
  <c r="CS86" i="11" s="1"/>
  <c r="AU89" i="4"/>
  <c r="AA86" i="11"/>
  <c r="AL86" i="11" s="1"/>
  <c r="Z86" i="11"/>
  <c r="AK86" i="11" s="1"/>
  <c r="T86" i="11"/>
  <c r="AE86" i="11" s="1"/>
  <c r="AB86" i="11"/>
  <c r="AM86" i="11" s="1"/>
  <c r="DV86" i="11"/>
  <c r="EG86" i="11" s="1"/>
  <c r="DT86" i="11"/>
  <c r="EE86" i="11" s="1"/>
  <c r="DP86" i="11"/>
  <c r="EA86" i="11" s="1"/>
  <c r="CL86" i="11"/>
  <c r="CW86" i="11" s="1"/>
  <c r="CK86" i="11"/>
  <c r="CV86" i="11" s="1"/>
  <c r="CI86" i="11"/>
  <c r="CT86" i="11" s="1"/>
  <c r="CN86" i="11"/>
  <c r="CY86" i="11" s="1"/>
  <c r="W86" i="11"/>
  <c r="AH86" i="11" s="1"/>
  <c r="BB86" i="11"/>
  <c r="BM86" i="11" s="1"/>
  <c r="BE86" i="11"/>
  <c r="BP86" i="11" s="1"/>
  <c r="BD86" i="11"/>
  <c r="BO86" i="11" s="1"/>
  <c r="BF86" i="11"/>
  <c r="BQ86" i="11" s="1"/>
  <c r="DO86" i="11"/>
  <c r="DZ86" i="11" s="1"/>
  <c r="DW86" i="11"/>
  <c r="EH86" i="11" s="1"/>
  <c r="BA86" i="11"/>
  <c r="BL86" i="11" s="1"/>
  <c r="Y86" i="11"/>
  <c r="AJ86" i="11" s="1"/>
  <c r="X86" i="11"/>
  <c r="AI86" i="11" s="1"/>
  <c r="BI86" i="11"/>
  <c r="BT86" i="11" s="1"/>
  <c r="DS86" i="11"/>
  <c r="ED86" i="11" s="1"/>
  <c r="U86" i="11"/>
  <c r="AF86" i="11" s="1"/>
  <c r="Y86" i="5"/>
  <c r="AJ86" i="5" s="1"/>
  <c r="V54" i="5"/>
  <c r="AG54" i="5" s="1"/>
  <c r="U54" i="5"/>
  <c r="AF54" i="5" s="1"/>
  <c r="X54" i="6"/>
  <c r="AI54" i="6" s="1"/>
  <c r="AA54" i="6"/>
  <c r="AL54" i="6" s="1"/>
  <c r="AR54" i="6"/>
  <c r="BH54" i="6"/>
  <c r="BQ54" i="6"/>
  <c r="U86" i="6"/>
  <c r="AF86" i="6" s="1"/>
  <c r="AP86" i="6"/>
  <c r="BD86" i="6"/>
  <c r="BO86" i="6"/>
  <c r="BR86" i="6"/>
  <c r="Y38" i="6"/>
  <c r="AJ38" i="6" s="1"/>
  <c r="AW38" i="6"/>
  <c r="BB38" i="6"/>
  <c r="BO38" i="6"/>
  <c r="Y195" i="6"/>
  <c r="AJ195" i="6" s="1"/>
  <c r="BD195" i="6"/>
  <c r="BQ195" i="6"/>
  <c r="BF157" i="6"/>
  <c r="BE157" i="6"/>
  <c r="AS157" i="6"/>
  <c r="Y156" i="11"/>
  <c r="AJ156" i="11" s="1"/>
  <c r="V45" i="5"/>
  <c r="AG45" i="5" s="1"/>
  <c r="BI45" i="6"/>
  <c r="BE45" i="6"/>
  <c r="AS45" i="6"/>
  <c r="W45" i="6"/>
  <c r="AH45" i="6" s="1"/>
  <c r="X45" i="5"/>
  <c r="AI45" i="5" s="1"/>
  <c r="AW45" i="6"/>
  <c r="BG45" i="6"/>
  <c r="BC45" i="6"/>
  <c r="AU45" i="6"/>
  <c r="BD45" i="6"/>
  <c r="AA45" i="5"/>
  <c r="AL45" i="5" s="1"/>
  <c r="BH45" i="6"/>
  <c r="AV45" i="6"/>
  <c r="BB45" i="6"/>
  <c r="T45" i="6"/>
  <c r="AE45" i="6" s="1"/>
  <c r="Y45" i="6"/>
  <c r="AJ45" i="6" s="1"/>
  <c r="U45" i="5"/>
  <c r="AF45" i="5" s="1"/>
  <c r="BO45" i="6"/>
  <c r="AB45" i="6"/>
  <c r="AM45" i="6" s="1"/>
  <c r="X45" i="6"/>
  <c r="AI45" i="6" s="1"/>
  <c r="V45" i="6"/>
  <c r="AG45" i="6" s="1"/>
  <c r="Z45" i="5"/>
  <c r="AK45" i="5" s="1"/>
  <c r="AB45" i="5"/>
  <c r="AM45" i="5" s="1"/>
  <c r="BT45" i="6"/>
  <c r="AT45" i="6"/>
  <c r="AX45" i="6"/>
  <c r="BF45" i="6"/>
  <c r="Y45" i="5"/>
  <c r="AJ45" i="5" s="1"/>
  <c r="Z45" i="6"/>
  <c r="AK45" i="6" s="1"/>
  <c r="U45" i="6"/>
  <c r="AF45" i="6" s="1"/>
  <c r="BN45" i="6"/>
  <c r="BQ45" i="6"/>
  <c r="AA45" i="6"/>
  <c r="AL45" i="6" s="1"/>
  <c r="BR45" i="6"/>
  <c r="BL45" i="6"/>
  <c r="AQ45" i="6"/>
  <c r="AP45" i="6"/>
  <c r="AP159" i="6"/>
  <c r="AV159" i="6"/>
  <c r="BN159" i="6"/>
  <c r="BG159" i="6"/>
  <c r="BR159" i="6"/>
  <c r="T159" i="6"/>
  <c r="AE159" i="6" s="1"/>
  <c r="BI159" i="6"/>
  <c r="AB159" i="6"/>
  <c r="AM159" i="6" s="1"/>
  <c r="T159" i="5"/>
  <c r="AE159" i="5" s="1"/>
  <c r="BP159" i="6"/>
  <c r="BS159" i="6"/>
  <c r="AX159" i="6"/>
  <c r="AR159" i="6"/>
  <c r="BO159" i="6"/>
  <c r="BB159" i="6"/>
  <c r="BT159" i="6"/>
  <c r="Z159" i="6"/>
  <c r="AK159" i="6" s="1"/>
  <c r="Y159" i="6"/>
  <c r="AJ159" i="6" s="1"/>
  <c r="W159" i="5"/>
  <c r="AH159" i="5" s="1"/>
  <c r="BM159" i="6"/>
  <c r="BH159" i="6"/>
  <c r="BC159" i="6"/>
  <c r="W159" i="6"/>
  <c r="AH159" i="6" s="1"/>
  <c r="BL159" i="6"/>
  <c r="U159" i="5"/>
  <c r="AF159" i="5" s="1"/>
  <c r="BF159" i="6"/>
  <c r="AQ159" i="6"/>
  <c r="AW159" i="6"/>
  <c r="BQ159" i="6"/>
  <c r="X159" i="6"/>
  <c r="AI159" i="6" s="1"/>
  <c r="V159" i="5"/>
  <c r="AG159" i="5" s="1"/>
  <c r="AA159" i="5"/>
  <c r="AL159" i="5" s="1"/>
  <c r="Y159" i="5"/>
  <c r="AJ159" i="5" s="1"/>
  <c r="BA159" i="6"/>
  <c r="AS159" i="6"/>
  <c r="U159" i="6"/>
  <c r="AF159" i="6" s="1"/>
  <c r="BE159" i="6"/>
  <c r="Z159" i="5"/>
  <c r="AK159" i="5" s="1"/>
  <c r="X159" i="5"/>
  <c r="AI159" i="5" s="1"/>
  <c r="T140" i="6"/>
  <c r="AE140" i="6" s="1"/>
  <c r="AU140" i="6"/>
  <c r="AW140" i="6"/>
  <c r="U140" i="5"/>
  <c r="AF140" i="5" s="1"/>
  <c r="AX140" i="6"/>
  <c r="AB140" i="5"/>
  <c r="AM140" i="5" s="1"/>
  <c r="Z140" i="5"/>
  <c r="AK140" i="5" s="1"/>
  <c r="Y140" i="5"/>
  <c r="AJ140" i="5" s="1"/>
  <c r="BR140" i="6"/>
  <c r="Z140" i="6"/>
  <c r="AK140" i="6" s="1"/>
  <c r="AQ140" i="6"/>
  <c r="AR140" i="6"/>
  <c r="AA140" i="5"/>
  <c r="AL140" i="5" s="1"/>
  <c r="BO140" i="6"/>
  <c r="W140" i="5"/>
  <c r="AH140" i="5" s="1"/>
  <c r="BL140" i="6"/>
  <c r="BN140" i="6"/>
  <c r="V140" i="6"/>
  <c r="AG140" i="6" s="1"/>
  <c r="AB140" i="6"/>
  <c r="AM140" i="6" s="1"/>
  <c r="X140" i="6"/>
  <c r="AI140" i="6" s="1"/>
  <c r="Y140" i="6"/>
  <c r="AJ140" i="6" s="1"/>
  <c r="BE140" i="6"/>
  <c r="BT140" i="6"/>
  <c r="BS140" i="6"/>
  <c r="AA140" i="6"/>
  <c r="AL140" i="6" s="1"/>
  <c r="BD140" i="6"/>
  <c r="BI140" i="6"/>
  <c r="V140" i="5"/>
  <c r="AG140" i="5" s="1"/>
  <c r="BG140" i="6"/>
  <c r="BA140" i="6"/>
  <c r="BQ140" i="6"/>
  <c r="T140" i="5"/>
  <c r="AE140" i="5" s="1"/>
  <c r="BM140" i="6"/>
  <c r="AT140" i="6"/>
  <c r="BC140" i="6"/>
  <c r="BP140" i="6"/>
  <c r="BB140" i="6"/>
  <c r="AP140" i="6"/>
  <c r="BH140" i="6"/>
  <c r="AT89" i="4"/>
  <c r="AY89" i="4" s="1"/>
  <c r="BB54" i="11"/>
  <c r="BM54" i="11" s="1"/>
  <c r="AB38" i="11"/>
  <c r="AM38" i="11" s="1"/>
  <c r="AB86" i="5"/>
  <c r="AM86" i="5" s="1"/>
  <c r="AS54" i="6"/>
  <c r="AP54" i="6"/>
  <c r="AV54" i="6"/>
  <c r="BN54" i="6"/>
  <c r="BR54" i="6"/>
  <c r="Y86" i="6"/>
  <c r="AJ86" i="6" s="1"/>
  <c r="AT86" i="6"/>
  <c r="BA86" i="6"/>
  <c r="BS86" i="6"/>
  <c r="AS38" i="6"/>
  <c r="BA38" i="6"/>
  <c r="BF38" i="6"/>
  <c r="BS38" i="6"/>
  <c r="W195" i="5"/>
  <c r="AH195" i="5" s="1"/>
  <c r="BF195" i="6"/>
  <c r="BS195" i="6"/>
  <c r="W157" i="6"/>
  <c r="AH157" i="6" s="1"/>
  <c r="DQ156" i="11"/>
  <c r="EB156" i="11" s="1"/>
  <c r="CJ86" i="11"/>
  <c r="CU86" i="11" s="1"/>
  <c r="BA54" i="11"/>
  <c r="BL54" i="11" s="1"/>
  <c r="BB38" i="11"/>
  <c r="BM38" i="11" s="1"/>
  <c r="DW161" i="11"/>
  <c r="EH161" i="11" s="1"/>
  <c r="CM161" i="11"/>
  <c r="CX161" i="11" s="1"/>
  <c r="CK161" i="11"/>
  <c r="CV161" i="11" s="1"/>
  <c r="DU161" i="11"/>
  <c r="EF161" i="11" s="1"/>
  <c r="BG161" i="11"/>
  <c r="BR161" i="11" s="1"/>
  <c r="DV161" i="11"/>
  <c r="EG161" i="11" s="1"/>
  <c r="DR161" i="11"/>
  <c r="EC161" i="11" s="1"/>
  <c r="CI161" i="11"/>
  <c r="CT161" i="11" s="1"/>
  <c r="BI161" i="11"/>
  <c r="BT161" i="11" s="1"/>
  <c r="AB161" i="11"/>
  <c r="AM161" i="11" s="1"/>
  <c r="AT164" i="4"/>
  <c r="AY164" i="4" s="1"/>
  <c r="CO161" i="11"/>
  <c r="CZ161" i="11" s="1"/>
  <c r="DO161" i="11"/>
  <c r="DZ161" i="11" s="1"/>
  <c r="CN161" i="11"/>
  <c r="CY161" i="11" s="1"/>
  <c r="AU164" i="4"/>
  <c r="BE161" i="11"/>
  <c r="BP161" i="11" s="1"/>
  <c r="U161" i="11"/>
  <c r="AF161" i="11" s="1"/>
  <c r="DT161" i="11"/>
  <c r="EE161" i="11" s="1"/>
  <c r="T161" i="11"/>
  <c r="AE161" i="11" s="1"/>
  <c r="W161" i="11"/>
  <c r="AH161" i="11" s="1"/>
  <c r="AA161" i="11"/>
  <c r="AL161" i="11" s="1"/>
  <c r="BD161" i="11"/>
  <c r="BO161" i="11" s="1"/>
  <c r="BC161" i="11"/>
  <c r="BN161" i="11" s="1"/>
  <c r="BA161" i="11"/>
  <c r="BL161" i="11" s="1"/>
  <c r="Y161" i="11"/>
  <c r="AJ161" i="11" s="1"/>
  <c r="BB161" i="11"/>
  <c r="BM161" i="11" s="1"/>
  <c r="BH161" i="11"/>
  <c r="BS161" i="11" s="1"/>
  <c r="V50" i="11"/>
  <c r="AG50" i="11" s="1"/>
  <c r="Z50" i="11"/>
  <c r="AK50" i="11" s="1"/>
  <c r="BB50" i="11"/>
  <c r="BM50" i="11" s="1"/>
  <c r="BF50" i="11"/>
  <c r="BQ50" i="11" s="1"/>
  <c r="AV53" i="4"/>
  <c r="DO50" i="11"/>
  <c r="DZ50" i="11" s="1"/>
  <c r="DW50" i="11"/>
  <c r="EH50" i="11" s="1"/>
  <c r="DT50" i="11"/>
  <c r="EE50" i="11" s="1"/>
  <c r="U50" i="11"/>
  <c r="AF50" i="11" s="1"/>
  <c r="AU53" i="4"/>
  <c r="CI50" i="11"/>
  <c r="CT50" i="11" s="1"/>
  <c r="CP50" i="11"/>
  <c r="DA50" i="11" s="1"/>
  <c r="CJ50" i="11"/>
  <c r="CU50" i="11" s="1"/>
  <c r="BE50" i="11"/>
  <c r="BP50" i="11" s="1"/>
  <c r="AT53" i="4"/>
  <c r="AY53" i="4" s="1"/>
  <c r="BC50" i="11"/>
  <c r="BN50" i="11" s="1"/>
  <c r="BH50" i="11"/>
  <c r="BS50" i="11" s="1"/>
  <c r="AB50" i="11"/>
  <c r="AM50" i="11" s="1"/>
  <c r="T50" i="11"/>
  <c r="AE50" i="11" s="1"/>
  <c r="DS50" i="11"/>
  <c r="ED50" i="11" s="1"/>
  <c r="W50" i="11"/>
  <c r="AH50" i="11" s="1"/>
  <c r="AA50" i="11"/>
  <c r="AL50" i="11" s="1"/>
  <c r="DR50" i="11"/>
  <c r="EC50" i="11" s="1"/>
  <c r="X50" i="11"/>
  <c r="AI50" i="11" s="1"/>
  <c r="CN50" i="11"/>
  <c r="CY50" i="11" s="1"/>
  <c r="DV50" i="11"/>
  <c r="EG50" i="11" s="1"/>
  <c r="CM50" i="11"/>
  <c r="CX50" i="11" s="1"/>
  <c r="CH50" i="11"/>
  <c r="CS50" i="11" s="1"/>
  <c r="DU50" i="11"/>
  <c r="EF50" i="11" s="1"/>
  <c r="BI50" i="11"/>
  <c r="BT50" i="11" s="1"/>
  <c r="CO50" i="11"/>
  <c r="CZ50" i="11" s="1"/>
  <c r="BD50" i="11"/>
  <c r="BO50" i="11" s="1"/>
  <c r="Y50" i="11"/>
  <c r="AJ50" i="11" s="1"/>
  <c r="DQ50" i="11"/>
  <c r="EB50" i="11" s="1"/>
  <c r="X75" i="11"/>
  <c r="AI75" i="11" s="1"/>
  <c r="V75" i="11"/>
  <c r="AG75" i="11" s="1"/>
  <c r="Z75" i="11"/>
  <c r="AK75" i="11" s="1"/>
  <c r="U75" i="11"/>
  <c r="AF75" i="11" s="1"/>
  <c r="AV78" i="4"/>
  <c r="DS75" i="11"/>
  <c r="ED75" i="11" s="1"/>
  <c r="DP75" i="11"/>
  <c r="EA75" i="11" s="1"/>
  <c r="DT75" i="11"/>
  <c r="EE75" i="11" s="1"/>
  <c r="CO75" i="11"/>
  <c r="CZ75" i="11" s="1"/>
  <c r="AU78" i="4"/>
  <c r="CM75" i="11"/>
  <c r="CX75" i="11" s="1"/>
  <c r="AB75" i="11"/>
  <c r="AM75" i="11" s="1"/>
  <c r="BI75" i="11"/>
  <c r="BT75" i="11" s="1"/>
  <c r="BE75" i="11"/>
  <c r="BP75" i="11" s="1"/>
  <c r="AT78" i="4"/>
  <c r="AY78" i="4" s="1"/>
  <c r="BG75" i="11"/>
  <c r="BR75" i="11" s="1"/>
  <c r="DQ75" i="11"/>
  <c r="EB75" i="11" s="1"/>
  <c r="Y75" i="11"/>
  <c r="AJ75" i="11" s="1"/>
  <c r="T75" i="11"/>
  <c r="AE75" i="11" s="1"/>
  <c r="DU75" i="11"/>
  <c r="EF75" i="11" s="1"/>
  <c r="AA75" i="11"/>
  <c r="AL75" i="11" s="1"/>
  <c r="CI75" i="11"/>
  <c r="CT75" i="11" s="1"/>
  <c r="DO75" i="11"/>
  <c r="DZ75" i="11" s="1"/>
  <c r="CN75" i="11"/>
  <c r="CY75" i="11" s="1"/>
  <c r="CP75" i="11"/>
  <c r="DA75" i="11" s="1"/>
  <c r="DR75" i="11"/>
  <c r="EC75" i="11" s="1"/>
  <c r="DW75" i="11"/>
  <c r="EH75" i="11" s="1"/>
  <c r="BH75" i="11"/>
  <c r="BS75" i="11" s="1"/>
  <c r="BB75" i="11"/>
  <c r="BM75" i="11" s="1"/>
  <c r="CH75" i="11"/>
  <c r="CS75" i="11" s="1"/>
  <c r="CK75" i="11"/>
  <c r="CV75" i="11" s="1"/>
  <c r="CJ75" i="11"/>
  <c r="CU75" i="11" s="1"/>
  <c r="W75" i="11"/>
  <c r="AH75" i="11" s="1"/>
  <c r="CL75" i="11"/>
  <c r="CW75" i="11" s="1"/>
  <c r="DW139" i="11"/>
  <c r="EH139" i="11" s="1"/>
  <c r="CN139" i="11"/>
  <c r="CY139" i="11" s="1"/>
  <c r="AA139" i="11"/>
  <c r="AL139" i="11" s="1"/>
  <c r="BE139" i="11"/>
  <c r="BP139" i="11" s="1"/>
  <c r="AT142" i="4"/>
  <c r="AY142" i="4" s="1"/>
  <c r="BD139" i="6"/>
  <c r="BM139" i="6"/>
  <c r="BR139" i="6"/>
  <c r="BA139" i="11"/>
  <c r="BL139" i="11" s="1"/>
  <c r="BG139" i="11"/>
  <c r="BR139" i="11" s="1"/>
  <c r="DR139" i="11"/>
  <c r="EC139" i="11" s="1"/>
  <c r="CM139" i="11"/>
  <c r="CX139" i="11" s="1"/>
  <c r="AV142" i="4"/>
  <c r="AQ139" i="6"/>
  <c r="BE139" i="6"/>
  <c r="BF139" i="6"/>
  <c r="AB139" i="5"/>
  <c r="AM139" i="5" s="1"/>
  <c r="X139" i="5"/>
  <c r="AI139" i="5" s="1"/>
  <c r="AA139" i="6"/>
  <c r="AL139" i="6" s="1"/>
  <c r="BH139" i="6"/>
  <c r="U139" i="11"/>
  <c r="AF139" i="11" s="1"/>
  <c r="Y139" i="11"/>
  <c r="AJ139" i="11" s="1"/>
  <c r="W139" i="11"/>
  <c r="AH139" i="11" s="1"/>
  <c r="BD139" i="11"/>
  <c r="BO139" i="11" s="1"/>
  <c r="AW139" i="6"/>
  <c r="BG139" i="6"/>
  <c r="BA139" i="6"/>
  <c r="W139" i="5"/>
  <c r="AH139" i="5" s="1"/>
  <c r="AP139" i="6"/>
  <c r="Z139" i="5"/>
  <c r="AK139" i="5" s="1"/>
  <c r="AU139" i="6"/>
  <c r="DU139" i="11"/>
  <c r="EF139" i="11" s="1"/>
  <c r="DO139" i="11"/>
  <c r="DZ139" i="11" s="1"/>
  <c r="CO139" i="11"/>
  <c r="CZ139" i="11" s="1"/>
  <c r="DQ139" i="11"/>
  <c r="EB139" i="11" s="1"/>
  <c r="CL139" i="11"/>
  <c r="CW139" i="11" s="1"/>
  <c r="V139" i="6"/>
  <c r="AG139" i="6" s="1"/>
  <c r="AX139" i="6"/>
  <c r="BC139" i="6"/>
  <c r="U139" i="5"/>
  <c r="AF139" i="5" s="1"/>
  <c r="BN139" i="6"/>
  <c r="BL139" i="6"/>
  <c r="CP139" i="11"/>
  <c r="DA139" i="11" s="1"/>
  <c r="CI139" i="11"/>
  <c r="CT139" i="11" s="1"/>
  <c r="BH139" i="11"/>
  <c r="BS139" i="11" s="1"/>
  <c r="BI139" i="11"/>
  <c r="BT139" i="11" s="1"/>
  <c r="DT139" i="11"/>
  <c r="EE139" i="11" s="1"/>
  <c r="X139" i="6"/>
  <c r="AI139" i="6" s="1"/>
  <c r="AS139" i="6"/>
  <c r="AT139" i="6"/>
  <c r="Z139" i="6"/>
  <c r="AK139" i="6" s="1"/>
  <c r="CH139" i="11"/>
  <c r="CS139" i="11" s="1"/>
  <c r="BB139" i="11"/>
  <c r="BM139" i="11" s="1"/>
  <c r="Z139" i="11"/>
  <c r="AK139" i="11" s="1"/>
  <c r="V139" i="11"/>
  <c r="AG139" i="11" s="1"/>
  <c r="CK139" i="11"/>
  <c r="CV139" i="11" s="1"/>
  <c r="V139" i="5"/>
  <c r="AG139" i="5" s="1"/>
  <c r="BS139" i="6"/>
  <c r="W139" i="6"/>
  <c r="AH139" i="6" s="1"/>
  <c r="Y139" i="6"/>
  <c r="AJ139" i="6" s="1"/>
  <c r="AR139" i="6"/>
  <c r="AA139" i="5"/>
  <c r="AL139" i="5" s="1"/>
  <c r="BB139" i="6"/>
  <c r="BC139" i="11"/>
  <c r="BN139" i="11" s="1"/>
  <c r="T139" i="11"/>
  <c r="AE139" i="11" s="1"/>
  <c r="DS139" i="11"/>
  <c r="ED139" i="11" s="1"/>
  <c r="DP139" i="11"/>
  <c r="EA139" i="11" s="1"/>
  <c r="AB139" i="11"/>
  <c r="AM139" i="11" s="1"/>
  <c r="T139" i="5"/>
  <c r="AE139" i="5" s="1"/>
  <c r="BQ139" i="6"/>
  <c r="BT139" i="6"/>
  <c r="T139" i="6"/>
  <c r="AE139" i="6" s="1"/>
  <c r="U139" i="6"/>
  <c r="AF139" i="6" s="1"/>
  <c r="Y139" i="5"/>
  <c r="AJ139" i="5" s="1"/>
  <c r="Y95" i="11"/>
  <c r="AJ95" i="11" s="1"/>
  <c r="Z95" i="11"/>
  <c r="AK95" i="11" s="1"/>
  <c r="BI95" i="11"/>
  <c r="BT95" i="11" s="1"/>
  <c r="BC95" i="11"/>
  <c r="BN95" i="11" s="1"/>
  <c r="AB95" i="11"/>
  <c r="AM95" i="11" s="1"/>
  <c r="DW95" i="11"/>
  <c r="EH95" i="11" s="1"/>
  <c r="DT95" i="11"/>
  <c r="EE95" i="11" s="1"/>
  <c r="W95" i="11"/>
  <c r="AH95" i="11" s="1"/>
  <c r="DU95" i="11"/>
  <c r="EF95" i="11" s="1"/>
  <c r="AV98" i="4"/>
  <c r="CH95" i="11"/>
  <c r="CS95" i="11" s="1"/>
  <c r="CO95" i="11"/>
  <c r="CZ95" i="11" s="1"/>
  <c r="BF95" i="11"/>
  <c r="BQ95" i="11" s="1"/>
  <c r="CL95" i="11"/>
  <c r="CW95" i="11" s="1"/>
  <c r="AU98" i="4"/>
  <c r="BB95" i="11"/>
  <c r="BM95" i="11" s="1"/>
  <c r="BH95" i="11"/>
  <c r="BS95" i="11" s="1"/>
  <c r="U95" i="11"/>
  <c r="AF95" i="11" s="1"/>
  <c r="BA95" i="11"/>
  <c r="BL95" i="11" s="1"/>
  <c r="AT98" i="4"/>
  <c r="AY98" i="4" s="1"/>
  <c r="V95" i="11"/>
  <c r="AG95" i="11" s="1"/>
  <c r="AA95" i="11"/>
  <c r="AL95" i="11" s="1"/>
  <c r="CP95" i="11"/>
  <c r="DA95" i="11" s="1"/>
  <c r="DR95" i="11"/>
  <c r="EC95" i="11" s="1"/>
  <c r="DV95" i="11"/>
  <c r="EG95" i="11" s="1"/>
  <c r="DS95" i="11"/>
  <c r="ED95" i="11" s="1"/>
  <c r="DP95" i="11"/>
  <c r="EA95" i="11" s="1"/>
  <c r="BE95" i="11"/>
  <c r="BP95" i="11" s="1"/>
  <c r="CK95" i="11"/>
  <c r="CV95" i="11" s="1"/>
  <c r="CI95" i="11"/>
  <c r="CT95" i="11" s="1"/>
  <c r="CN95" i="11"/>
  <c r="CY95" i="11" s="1"/>
  <c r="X95" i="11"/>
  <c r="AI95" i="11" s="1"/>
  <c r="T95" i="11"/>
  <c r="AE95" i="11" s="1"/>
  <c r="DQ95" i="11"/>
  <c r="EB95" i="11" s="1"/>
  <c r="CN29" i="11"/>
  <c r="CY29" i="11" s="1"/>
  <c r="CI29" i="11"/>
  <c r="CT29" i="11" s="1"/>
  <c r="DS29" i="11"/>
  <c r="ED29" i="11" s="1"/>
  <c r="BE29" i="11"/>
  <c r="BP29" i="11" s="1"/>
  <c r="AU32" i="4"/>
  <c r="V29" i="5"/>
  <c r="AG29" i="5" s="1"/>
  <c r="AA29" i="5"/>
  <c r="AL29" i="5" s="1"/>
  <c r="AT29" i="6"/>
  <c r="T29" i="6"/>
  <c r="AE29" i="6" s="1"/>
  <c r="BT29" i="6"/>
  <c r="X29" i="6"/>
  <c r="AI29" i="6" s="1"/>
  <c r="BH29" i="11"/>
  <c r="BS29" i="11" s="1"/>
  <c r="BB29" i="11"/>
  <c r="BM29" i="11" s="1"/>
  <c r="Y29" i="11"/>
  <c r="AJ29" i="11" s="1"/>
  <c r="V29" i="11"/>
  <c r="AG29" i="11" s="1"/>
  <c r="AT32" i="4"/>
  <c r="AY32" i="4" s="1"/>
  <c r="U29" i="5"/>
  <c r="AF29" i="5" s="1"/>
  <c r="BD29" i="6"/>
  <c r="AQ29" i="6"/>
  <c r="BO29" i="6"/>
  <c r="AS29" i="6"/>
  <c r="BC29" i="6"/>
  <c r="AB29" i="11"/>
  <c r="AM29" i="11" s="1"/>
  <c r="U29" i="11"/>
  <c r="AF29" i="11" s="1"/>
  <c r="DR29" i="11"/>
  <c r="EC29" i="11" s="1"/>
  <c r="CO29" i="11"/>
  <c r="CZ29" i="11" s="1"/>
  <c r="Z29" i="5"/>
  <c r="AK29" i="5" s="1"/>
  <c r="AV29" i="6"/>
  <c r="BQ29" i="6"/>
  <c r="Y29" i="6"/>
  <c r="AJ29" i="6" s="1"/>
  <c r="BH29" i="6"/>
  <c r="BP29" i="6"/>
  <c r="DP29" i="11"/>
  <c r="EA29" i="11" s="1"/>
  <c r="DO29" i="11"/>
  <c r="DZ29" i="11" s="1"/>
  <c r="DV29" i="11"/>
  <c r="EG29" i="11" s="1"/>
  <c r="BI29" i="11"/>
  <c r="BT29" i="11" s="1"/>
  <c r="BD29" i="11"/>
  <c r="BO29" i="11" s="1"/>
  <c r="U29" i="6"/>
  <c r="AF29" i="6" s="1"/>
  <c r="BL29" i="6"/>
  <c r="AW29" i="6"/>
  <c r="CK29" i="11"/>
  <c r="CV29" i="11" s="1"/>
  <c r="CH29" i="11"/>
  <c r="CS29" i="11" s="1"/>
  <c r="CL29" i="11"/>
  <c r="CW29" i="11" s="1"/>
  <c r="X29" i="11"/>
  <c r="AI29" i="11" s="1"/>
  <c r="DW29" i="11"/>
  <c r="EH29" i="11" s="1"/>
  <c r="T29" i="5"/>
  <c r="AE29" i="5" s="1"/>
  <c r="Y29" i="5"/>
  <c r="AJ29" i="5" s="1"/>
  <c r="BN29" i="6"/>
  <c r="W29" i="6"/>
  <c r="AH29" i="6" s="1"/>
  <c r="BE29" i="6"/>
  <c r="BM29" i="6"/>
  <c r="AR29" i="6"/>
  <c r="BF29" i="11"/>
  <c r="BQ29" i="11" s="1"/>
  <c r="BA29" i="11"/>
  <c r="BL29" i="11" s="1"/>
  <c r="DU29" i="11"/>
  <c r="EF29" i="11" s="1"/>
  <c r="BG29" i="11"/>
  <c r="BR29" i="11" s="1"/>
  <c r="CM29" i="11"/>
  <c r="CX29" i="11" s="1"/>
  <c r="AB29" i="5"/>
  <c r="AM29" i="5" s="1"/>
  <c r="AP29" i="6"/>
  <c r="BB29" i="6"/>
  <c r="BG29" i="6"/>
  <c r="BS29" i="6"/>
  <c r="AB29" i="6"/>
  <c r="AM29" i="6" s="1"/>
  <c r="AA29" i="11"/>
  <c r="AL29" i="11" s="1"/>
  <c r="T29" i="11"/>
  <c r="AE29" i="11" s="1"/>
  <c r="CJ29" i="11"/>
  <c r="CU29" i="11" s="1"/>
  <c r="W29" i="11"/>
  <c r="AH29" i="11" s="1"/>
  <c r="BC29" i="11"/>
  <c r="BN29" i="11" s="1"/>
  <c r="X29" i="5"/>
  <c r="AI29" i="5" s="1"/>
  <c r="W29" i="5"/>
  <c r="AH29" i="5" s="1"/>
  <c r="BI29" i="6"/>
  <c r="BF29" i="6"/>
  <c r="BA29" i="6"/>
  <c r="AA29" i="6"/>
  <c r="AL29" i="6" s="1"/>
  <c r="CL135" i="11"/>
  <c r="CW135" i="11" s="1"/>
  <c r="W135" i="11"/>
  <c r="AH135" i="11" s="1"/>
  <c r="U135" i="11"/>
  <c r="AF135" i="11" s="1"/>
  <c r="BA135" i="11"/>
  <c r="BL135" i="11" s="1"/>
  <c r="AT138" i="4"/>
  <c r="AY138" i="4" s="1"/>
  <c r="V135" i="5"/>
  <c r="AG135" i="5" s="1"/>
  <c r="Z135" i="6"/>
  <c r="AK135" i="6" s="1"/>
  <c r="AW135" i="6"/>
  <c r="BG135" i="6"/>
  <c r="BC135" i="6"/>
  <c r="X135" i="5"/>
  <c r="AI135" i="5" s="1"/>
  <c r="T135" i="5"/>
  <c r="AE135" i="5" s="1"/>
  <c r="BF135" i="11"/>
  <c r="BQ135" i="11" s="1"/>
  <c r="DO135" i="11"/>
  <c r="DZ135" i="11" s="1"/>
  <c r="DP135" i="11"/>
  <c r="EA135" i="11" s="1"/>
  <c r="DW135" i="11"/>
  <c r="EH135" i="11" s="1"/>
  <c r="U135" i="6"/>
  <c r="AF135" i="6" s="1"/>
  <c r="V135" i="6"/>
  <c r="AG135" i="6" s="1"/>
  <c r="AX135" i="6"/>
  <c r="T135" i="6"/>
  <c r="AE135" i="6" s="1"/>
  <c r="DU135" i="11"/>
  <c r="EF135" i="11" s="1"/>
  <c r="Z135" i="11"/>
  <c r="AK135" i="11" s="1"/>
  <c r="BI135" i="11"/>
  <c r="BT135" i="11" s="1"/>
  <c r="BE135" i="11"/>
  <c r="BP135" i="11" s="1"/>
  <c r="CK135" i="11"/>
  <c r="CV135" i="11" s="1"/>
  <c r="BL135" i="6"/>
  <c r="AA135" i="6"/>
  <c r="AL135" i="6" s="1"/>
  <c r="AB135" i="6"/>
  <c r="AM135" i="6" s="1"/>
  <c r="AS135" i="6"/>
  <c r="BR135" i="6"/>
  <c r="CP135" i="11"/>
  <c r="DA135" i="11" s="1"/>
  <c r="DV135" i="11"/>
  <c r="EG135" i="11" s="1"/>
  <c r="AA135" i="11"/>
  <c r="AL135" i="11" s="1"/>
  <c r="T135" i="11"/>
  <c r="AE135" i="11" s="1"/>
  <c r="DT135" i="11"/>
  <c r="EE135" i="11" s="1"/>
  <c r="BN135" i="6"/>
  <c r="BS135" i="6"/>
  <c r="W135" i="6"/>
  <c r="AH135" i="6" s="1"/>
  <c r="AR135" i="6"/>
  <c r="AT135" i="6"/>
  <c r="CH135" i="11"/>
  <c r="CS135" i="11" s="1"/>
  <c r="CN135" i="11"/>
  <c r="CY135" i="11" s="1"/>
  <c r="DS135" i="11"/>
  <c r="ED135" i="11" s="1"/>
  <c r="BD135" i="11"/>
  <c r="BO135" i="11" s="1"/>
  <c r="CJ135" i="11"/>
  <c r="CU135" i="11" s="1"/>
  <c r="BF135" i="6"/>
  <c r="BB135" i="6"/>
  <c r="BQ135" i="6"/>
  <c r="BT135" i="6"/>
  <c r="X135" i="6"/>
  <c r="AI135" i="6" s="1"/>
  <c r="BC135" i="11"/>
  <c r="BN135" i="11" s="1"/>
  <c r="BG135" i="11"/>
  <c r="BR135" i="11" s="1"/>
  <c r="CI135" i="11"/>
  <c r="CT135" i="11" s="1"/>
  <c r="CO135" i="11"/>
  <c r="CZ135" i="11" s="1"/>
  <c r="AB135" i="11"/>
  <c r="AM135" i="11" s="1"/>
  <c r="Y135" i="5"/>
  <c r="AJ135" i="5" s="1"/>
  <c r="BH135" i="6"/>
  <c r="BI135" i="6"/>
  <c r="BO135" i="6"/>
  <c r="BA135" i="6"/>
  <c r="AV135" i="6"/>
  <c r="X135" i="11"/>
  <c r="AI135" i="11" s="1"/>
  <c r="Y135" i="11"/>
  <c r="AJ135" i="11" s="1"/>
  <c r="V135" i="11"/>
  <c r="AG135" i="11" s="1"/>
  <c r="BB135" i="11"/>
  <c r="BM135" i="11" s="1"/>
  <c r="AV138" i="4"/>
  <c r="AU135" i="6"/>
  <c r="BD135" i="6"/>
  <c r="BM135" i="6"/>
  <c r="Y135" i="6"/>
  <c r="AJ135" i="6" s="1"/>
  <c r="U135" i="5"/>
  <c r="AF135" i="5" s="1"/>
  <c r="AB135" i="5"/>
  <c r="AM135" i="5" s="1"/>
  <c r="AB75" i="5"/>
  <c r="AM75" i="5" s="1"/>
  <c r="Z75" i="5"/>
  <c r="AK75" i="5" s="1"/>
  <c r="W50" i="5"/>
  <c r="AH50" i="5" s="1"/>
  <c r="W95" i="5"/>
  <c r="AH95" i="5" s="1"/>
  <c r="T75" i="6"/>
  <c r="AE75" i="6" s="1"/>
  <c r="AR75" i="6"/>
  <c r="BC75" i="6"/>
  <c r="BF75" i="6"/>
  <c r="BM75" i="6"/>
  <c r="T50" i="6"/>
  <c r="AE50" i="6" s="1"/>
  <c r="BA50" i="6"/>
  <c r="AQ50" i="6"/>
  <c r="BG50" i="6"/>
  <c r="BP50" i="6"/>
  <c r="AR95" i="6"/>
  <c r="Z95" i="6"/>
  <c r="AK95" i="6" s="1"/>
  <c r="AU95" i="6"/>
  <c r="BF95" i="6"/>
  <c r="BM95" i="6"/>
  <c r="AS61" i="6"/>
  <c r="BG61" i="6"/>
  <c r="BN61" i="6"/>
  <c r="U61" i="6"/>
  <c r="AF61" i="6" s="1"/>
  <c r="BB150" i="6"/>
  <c r="AR150" i="6"/>
  <c r="AX150" i="6"/>
  <c r="Z150" i="5"/>
  <c r="AK150" i="5" s="1"/>
  <c r="W182" i="6"/>
  <c r="AH182" i="6" s="1"/>
  <c r="BN182" i="6"/>
  <c r="BO182" i="6"/>
  <c r="BH150" i="6"/>
  <c r="BD182" i="6"/>
  <c r="AP135" i="6"/>
  <c r="V29" i="6"/>
  <c r="AG29" i="6" s="1"/>
  <c r="BO139" i="6"/>
  <c r="BF139" i="11"/>
  <c r="BQ139" i="11" s="1"/>
  <c r="DT29" i="11"/>
  <c r="EE29" i="11" s="1"/>
  <c r="BG50" i="11"/>
  <c r="BR50" i="11" s="1"/>
  <c r="CJ95" i="11"/>
  <c r="CU95" i="11" s="1"/>
  <c r="CM192" i="11"/>
  <c r="CX192" i="11" s="1"/>
  <c r="BG192" i="11"/>
  <c r="BR192" i="11" s="1"/>
  <c r="BD192" i="11"/>
  <c r="BO192" i="11" s="1"/>
  <c r="DQ192" i="11"/>
  <c r="EB192" i="11" s="1"/>
  <c r="AU195" i="4"/>
  <c r="W192" i="5"/>
  <c r="AH192" i="5" s="1"/>
  <c r="W192" i="6"/>
  <c r="AH192" i="6" s="1"/>
  <c r="BD192" i="6"/>
  <c r="BA192" i="6"/>
  <c r="AU192" i="6"/>
  <c r="BH192" i="11"/>
  <c r="BS192" i="11" s="1"/>
  <c r="X192" i="11"/>
  <c r="AI192" i="11" s="1"/>
  <c r="U192" i="11"/>
  <c r="AF192" i="11" s="1"/>
  <c r="BA192" i="11"/>
  <c r="BL192" i="11" s="1"/>
  <c r="AT195" i="4"/>
  <c r="AY195" i="4" s="1"/>
  <c r="U192" i="5"/>
  <c r="AF192" i="5" s="1"/>
  <c r="BL192" i="6"/>
  <c r="AQ192" i="6"/>
  <c r="BC192" i="6"/>
  <c r="BN192" i="6"/>
  <c r="Y192" i="5"/>
  <c r="AJ192" i="5" s="1"/>
  <c r="AB192" i="11"/>
  <c r="AM192" i="11" s="1"/>
  <c r="DW192" i="11"/>
  <c r="EH192" i="11" s="1"/>
  <c r="DR192" i="11"/>
  <c r="EC192" i="11" s="1"/>
  <c r="CI192" i="11"/>
  <c r="CT192" i="11" s="1"/>
  <c r="T192" i="5"/>
  <c r="AE192" i="5" s="1"/>
  <c r="AA192" i="5"/>
  <c r="AL192" i="5" s="1"/>
  <c r="BE192" i="6"/>
  <c r="AP192" i="6"/>
  <c r="AX192" i="6"/>
  <c r="BQ192" i="6"/>
  <c r="DT192" i="11"/>
  <c r="EE192" i="11" s="1"/>
  <c r="DU192" i="11"/>
  <c r="EF192" i="11" s="1"/>
  <c r="CN192" i="11"/>
  <c r="CY192" i="11" s="1"/>
  <c r="CJ192" i="11"/>
  <c r="CU192" i="11" s="1"/>
  <c r="CH192" i="11"/>
  <c r="CS192" i="11" s="1"/>
  <c r="V192" i="5"/>
  <c r="AG192" i="5" s="1"/>
  <c r="X192" i="5"/>
  <c r="AI192" i="5" s="1"/>
  <c r="AR192" i="6"/>
  <c r="AV192" i="6"/>
  <c r="AW192" i="6"/>
  <c r="CO192" i="11"/>
  <c r="CZ192" i="11" s="1"/>
  <c r="CL192" i="11"/>
  <c r="CW192" i="11" s="1"/>
  <c r="BE192" i="11"/>
  <c r="BP192" i="11" s="1"/>
  <c r="BC192" i="11"/>
  <c r="BN192" i="11" s="1"/>
  <c r="AA192" i="11"/>
  <c r="AL192" i="11" s="1"/>
  <c r="AB192" i="5"/>
  <c r="AM192" i="5" s="1"/>
  <c r="BG192" i="6"/>
  <c r="AB192" i="6"/>
  <c r="AM192" i="6" s="1"/>
  <c r="Y192" i="6"/>
  <c r="AJ192" i="6" s="1"/>
  <c r="BB192" i="11"/>
  <c r="BM192" i="11" s="1"/>
  <c r="BF192" i="11"/>
  <c r="BQ192" i="11" s="1"/>
  <c r="V192" i="11"/>
  <c r="AG192" i="11" s="1"/>
  <c r="T192" i="11"/>
  <c r="AE192" i="11" s="1"/>
  <c r="DP192" i="11"/>
  <c r="EA192" i="11" s="1"/>
  <c r="BO192" i="6"/>
  <c r="X192" i="6"/>
  <c r="AI192" i="6" s="1"/>
  <c r="U192" i="6"/>
  <c r="AF192" i="6" s="1"/>
  <c r="BM192" i="6"/>
  <c r="AA192" i="6"/>
  <c r="AL192" i="6" s="1"/>
  <c r="T192" i="6"/>
  <c r="AE192" i="6" s="1"/>
  <c r="W192" i="11"/>
  <c r="AH192" i="11" s="1"/>
  <c r="Y192" i="11"/>
  <c r="AJ192" i="11" s="1"/>
  <c r="DV192" i="11"/>
  <c r="EG192" i="11" s="1"/>
  <c r="BI192" i="11"/>
  <c r="BT192" i="11" s="1"/>
  <c r="DO192" i="11"/>
  <c r="DZ192" i="11" s="1"/>
  <c r="BT192" i="6"/>
  <c r="AT192" i="6"/>
  <c r="BS192" i="6"/>
  <c r="BP192" i="6"/>
  <c r="Z192" i="6"/>
  <c r="AK192" i="6" s="1"/>
  <c r="V192" i="6"/>
  <c r="AG192" i="6" s="1"/>
  <c r="V75" i="5"/>
  <c r="AG75" i="5" s="1"/>
  <c r="Z50" i="5"/>
  <c r="AK50" i="5" s="1"/>
  <c r="X95" i="5"/>
  <c r="AI95" i="5" s="1"/>
  <c r="U95" i="5"/>
  <c r="AF95" i="5" s="1"/>
  <c r="AA50" i="5"/>
  <c r="AL50" i="5" s="1"/>
  <c r="X75" i="6"/>
  <c r="AI75" i="6" s="1"/>
  <c r="AS75" i="6"/>
  <c r="BG75" i="6"/>
  <c r="BN75" i="6"/>
  <c r="BQ75" i="6"/>
  <c r="X50" i="6"/>
  <c r="AI50" i="6" s="1"/>
  <c r="W50" i="6"/>
  <c r="AH50" i="6" s="1"/>
  <c r="AU50" i="6"/>
  <c r="BD50" i="6"/>
  <c r="BT50" i="6"/>
  <c r="T95" i="6"/>
  <c r="AE95" i="6" s="1"/>
  <c r="BG95" i="6"/>
  <c r="BC95" i="6"/>
  <c r="BN95" i="6"/>
  <c r="BQ95" i="6"/>
  <c r="AP182" i="6"/>
  <c r="AB182" i="6"/>
  <c r="AM182" i="6" s="1"/>
  <c r="U182" i="6"/>
  <c r="AF182" i="6" s="1"/>
  <c r="BE182" i="6"/>
  <c r="BI139" i="6"/>
  <c r="CJ139" i="11"/>
  <c r="CU139" i="11" s="1"/>
  <c r="AV195" i="4"/>
  <c r="BA50" i="11"/>
  <c r="BL50" i="11" s="1"/>
  <c r="CM95" i="11"/>
  <c r="CX95" i="11" s="1"/>
  <c r="AU138" i="4"/>
  <c r="AW75" i="6"/>
  <c r="AA50" i="6"/>
  <c r="AL50" i="6" s="1"/>
  <c r="BI50" i="6"/>
  <c r="BM50" i="6"/>
  <c r="X95" i="6"/>
  <c r="AI95" i="6" s="1"/>
  <c r="AS95" i="6"/>
  <c r="BD95" i="6"/>
  <c r="BR95" i="6"/>
  <c r="W135" i="5"/>
  <c r="AH135" i="5" s="1"/>
  <c r="AA135" i="5"/>
  <c r="AL135" i="5" s="1"/>
  <c r="BR192" i="6"/>
  <c r="BB192" i="6"/>
  <c r="AU29" i="6"/>
  <c r="DV139" i="11"/>
  <c r="EG139" i="11" s="1"/>
  <c r="Z192" i="11"/>
  <c r="AK192" i="11" s="1"/>
  <c r="DO95" i="11"/>
  <c r="DZ95" i="11" s="1"/>
  <c r="AR61" i="6"/>
  <c r="Y61" i="5"/>
  <c r="AJ61" i="5" s="1"/>
  <c r="Z61" i="5"/>
  <c r="AK61" i="5" s="1"/>
  <c r="V61" i="5"/>
  <c r="AG61" i="5" s="1"/>
  <c r="X61" i="5"/>
  <c r="AI61" i="5" s="1"/>
  <c r="AA61" i="5"/>
  <c r="AL61" i="5" s="1"/>
  <c r="AB61" i="5"/>
  <c r="AM61" i="5" s="1"/>
  <c r="BO61" i="6"/>
  <c r="BL213" i="6"/>
  <c r="V213" i="6"/>
  <c r="AG213" i="6" s="1"/>
  <c r="W213" i="6"/>
  <c r="AH213" i="6" s="1"/>
  <c r="AR213" i="6"/>
  <c r="BD213" i="6"/>
  <c r="X213" i="5"/>
  <c r="AI213" i="5" s="1"/>
  <c r="Y213" i="5"/>
  <c r="AJ213" i="5" s="1"/>
  <c r="BN213" i="6"/>
  <c r="BS213" i="6"/>
  <c r="U213" i="6"/>
  <c r="AF213" i="6" s="1"/>
  <c r="X213" i="6"/>
  <c r="AI213" i="6" s="1"/>
  <c r="Z213" i="6"/>
  <c r="AK213" i="6" s="1"/>
  <c r="BC213" i="6"/>
  <c r="BQ213" i="6"/>
  <c r="BT213" i="6"/>
  <c r="Y213" i="6"/>
  <c r="AJ213" i="6" s="1"/>
  <c r="BR213" i="6"/>
  <c r="BE213" i="6"/>
  <c r="BF213" i="6"/>
  <c r="BO213" i="6"/>
  <c r="BG213" i="6"/>
  <c r="AX213" i="6"/>
  <c r="BA213" i="6"/>
  <c r="BM213" i="6"/>
  <c r="AU213" i="6"/>
  <c r="W213" i="5"/>
  <c r="AH213" i="5" s="1"/>
  <c r="AS213" i="6"/>
  <c r="AT213" i="6"/>
  <c r="BB213" i="6"/>
  <c r="BI213" i="6"/>
  <c r="U213" i="5"/>
  <c r="AF213" i="5" s="1"/>
  <c r="Z213" i="5"/>
  <c r="AK213" i="5" s="1"/>
  <c r="AQ213" i="6"/>
  <c r="AV213" i="6"/>
  <c r="BH213" i="6"/>
  <c r="T213" i="6"/>
  <c r="AE213" i="6" s="1"/>
  <c r="AB213" i="5"/>
  <c r="AM213" i="5" s="1"/>
  <c r="T124" i="6"/>
  <c r="AE124" i="6" s="1"/>
  <c r="BQ124" i="6"/>
  <c r="BI124" i="6"/>
  <c r="AU124" i="6"/>
  <c r="BR124" i="6"/>
  <c r="V124" i="6"/>
  <c r="AG124" i="6" s="1"/>
  <c r="BP124" i="6"/>
  <c r="AR124" i="6"/>
  <c r="Z124" i="6"/>
  <c r="AK124" i="6" s="1"/>
  <c r="BL124" i="6"/>
  <c r="BN124" i="6"/>
  <c r="BH124" i="6"/>
  <c r="AQ124" i="6"/>
  <c r="AS124" i="6"/>
  <c r="BE124" i="6"/>
  <c r="BT124" i="6"/>
  <c r="BF124" i="6"/>
  <c r="BD124" i="6"/>
  <c r="Y124" i="5"/>
  <c r="AJ124" i="5" s="1"/>
  <c r="X124" i="6"/>
  <c r="AI124" i="6" s="1"/>
  <c r="T124" i="5"/>
  <c r="AE124" i="5" s="1"/>
  <c r="BG124" i="6"/>
  <c r="BA124" i="6"/>
  <c r="AW124" i="6"/>
  <c r="Y124" i="6"/>
  <c r="AJ124" i="6" s="1"/>
  <c r="Z124" i="5"/>
  <c r="AK124" i="5" s="1"/>
  <c r="AT124" i="6"/>
  <c r="BC124" i="6"/>
  <c r="BB124" i="6"/>
  <c r="W124" i="6"/>
  <c r="AH124" i="6" s="1"/>
  <c r="V124" i="5"/>
  <c r="AG124" i="5" s="1"/>
  <c r="AV124" i="6"/>
  <c r="AP124" i="6"/>
  <c r="AB124" i="6"/>
  <c r="AM124" i="6" s="1"/>
  <c r="BO124" i="6"/>
  <c r="AB124" i="5"/>
  <c r="AM124" i="5" s="1"/>
  <c r="BS182" i="6"/>
  <c r="AR182" i="6"/>
  <c r="Y182" i="5"/>
  <c r="AJ182" i="5" s="1"/>
  <c r="X150" i="5"/>
  <c r="AI150" i="5" s="1"/>
  <c r="Y150" i="5"/>
  <c r="AJ150" i="5" s="1"/>
  <c r="BA123" i="6"/>
  <c r="BB123" i="6"/>
  <c r="BQ123" i="6"/>
  <c r="BE123" i="6"/>
  <c r="AS123" i="6"/>
  <c r="Z123" i="5"/>
  <c r="AK123" i="5" s="1"/>
  <c r="BC123" i="6"/>
  <c r="BH123" i="6"/>
  <c r="BI123" i="6"/>
  <c r="Y123" i="6"/>
  <c r="AJ123" i="6" s="1"/>
  <c r="X123" i="5"/>
  <c r="AI123" i="5" s="1"/>
  <c r="AT123" i="6"/>
  <c r="AU123" i="6"/>
  <c r="BD123" i="6"/>
  <c r="BT123" i="6"/>
  <c r="AA123" i="5"/>
  <c r="AL123" i="5" s="1"/>
  <c r="W123" i="5"/>
  <c r="AH123" i="5" s="1"/>
  <c r="AB123" i="5"/>
  <c r="AM123" i="5" s="1"/>
  <c r="AR123" i="6"/>
  <c r="AP123" i="6"/>
  <c r="AQ123" i="6"/>
  <c r="BG123" i="6"/>
  <c r="U123" i="5"/>
  <c r="AF123" i="5" s="1"/>
  <c r="U123" i="6"/>
  <c r="AF123" i="6" s="1"/>
  <c r="Z123" i="6"/>
  <c r="AK123" i="6" s="1"/>
  <c r="AW123" i="6"/>
  <c r="X123" i="6"/>
  <c r="AI123" i="6" s="1"/>
  <c r="BP123" i="6"/>
  <c r="T123" i="6"/>
  <c r="AE123" i="6" s="1"/>
  <c r="AV123" i="6"/>
  <c r="V123" i="6"/>
  <c r="AG123" i="6" s="1"/>
  <c r="BO123" i="6"/>
  <c r="BR123" i="6"/>
  <c r="BL123" i="6"/>
  <c r="AA123" i="6"/>
  <c r="AL123" i="6" s="1"/>
  <c r="AB123" i="6"/>
  <c r="AM123" i="6" s="1"/>
  <c r="AX123" i="6"/>
  <c r="T123" i="5"/>
  <c r="AE123" i="5" s="1"/>
  <c r="AQ210" i="6"/>
  <c r="BI210" i="6"/>
  <c r="AB210" i="5"/>
  <c r="AM210" i="5" s="1"/>
  <c r="V210" i="5"/>
  <c r="AG210" i="5" s="1"/>
  <c r="X210" i="6"/>
  <c r="AI210" i="6" s="1"/>
  <c r="AS210" i="6"/>
  <c r="W210" i="5"/>
  <c r="AH210" i="5" s="1"/>
  <c r="BR210" i="6"/>
  <c r="W210" i="6"/>
  <c r="AH210" i="6" s="1"/>
  <c r="U210" i="5"/>
  <c r="AF210" i="5" s="1"/>
  <c r="BB210" i="6"/>
  <c r="AB210" i="6"/>
  <c r="AM210" i="6" s="1"/>
  <c r="AW210" i="6"/>
  <c r="V210" i="6"/>
  <c r="AG210" i="6" s="1"/>
  <c r="X210" i="5"/>
  <c r="AI210" i="5" s="1"/>
  <c r="BS210" i="6"/>
  <c r="AA210" i="6"/>
  <c r="AL210" i="6" s="1"/>
  <c r="BT210" i="6"/>
  <c r="Z210" i="5"/>
  <c r="AK210" i="5" s="1"/>
  <c r="BP210" i="6"/>
  <c r="AX210" i="6"/>
  <c r="BH210" i="6"/>
  <c r="CM135" i="11"/>
  <c r="CX135" i="11" s="1"/>
  <c r="AB75" i="6"/>
  <c r="AM75" i="6" s="1"/>
  <c r="W75" i="5"/>
  <c r="AH75" i="5" s="1"/>
  <c r="AB50" i="6"/>
  <c r="AM50" i="6" s="1"/>
  <c r="X75" i="5"/>
  <c r="AI75" i="5" s="1"/>
  <c r="T50" i="5"/>
  <c r="AE50" i="5" s="1"/>
  <c r="AV75" i="6"/>
  <c r="AP75" i="6"/>
  <c r="BH75" i="6"/>
  <c r="BO75" i="6"/>
  <c r="AW50" i="6"/>
  <c r="AS50" i="6"/>
  <c r="AR50" i="6"/>
  <c r="BN50" i="6"/>
  <c r="BQ50" i="6"/>
  <c r="AB95" i="6"/>
  <c r="AM95" i="6" s="1"/>
  <c r="AW95" i="6"/>
  <c r="BH95" i="6"/>
  <c r="BO95" i="6"/>
  <c r="W61" i="6"/>
  <c r="AH61" i="6" s="1"/>
  <c r="X61" i="6"/>
  <c r="AI61" i="6" s="1"/>
  <c r="BC61" i="6"/>
  <c r="BL61" i="6"/>
  <c r="AW61" i="6"/>
  <c r="AS150" i="6"/>
  <c r="BT150" i="6"/>
  <c r="BQ150" i="6"/>
  <c r="BC150" i="6"/>
  <c r="BA182" i="6"/>
  <c r="AA182" i="6"/>
  <c r="AL182" i="6" s="1"/>
  <c r="AX182" i="6"/>
  <c r="BP182" i="6"/>
  <c r="BI150" i="6"/>
  <c r="Z182" i="6"/>
  <c r="AK182" i="6" s="1"/>
  <c r="AA182" i="5"/>
  <c r="AL182" i="5" s="1"/>
  <c r="AA150" i="5"/>
  <c r="AL150" i="5" s="1"/>
  <c r="X182" i="5"/>
  <c r="AI182" i="5" s="1"/>
  <c r="T150" i="5"/>
  <c r="AE150" i="5" s="1"/>
  <c r="X124" i="5"/>
  <c r="AI124" i="5" s="1"/>
  <c r="BS124" i="6"/>
  <c r="BM123" i="6"/>
  <c r="V150" i="5"/>
  <c r="AG150" i="5" s="1"/>
  <c r="BI192" i="6"/>
  <c r="BF192" i="6"/>
  <c r="Z192" i="5"/>
  <c r="AK192" i="5" s="1"/>
  <c r="AB139" i="6"/>
  <c r="AM139" i="6" s="1"/>
  <c r="X139" i="11"/>
  <c r="AI139" i="11" s="1"/>
  <c r="CK192" i="11"/>
  <c r="CV192" i="11" s="1"/>
  <c r="BA75" i="11"/>
  <c r="BL75" i="11" s="1"/>
  <c r="BG95" i="11"/>
  <c r="BR95" i="11" s="1"/>
  <c r="DQ135" i="11"/>
  <c r="EB135" i="11" s="1"/>
  <c r="BR75" i="6"/>
  <c r="BH50" i="6"/>
  <c r="V50" i="5"/>
  <c r="AG50" i="5" s="1"/>
  <c r="U75" i="6"/>
  <c r="AF75" i="6" s="1"/>
  <c r="AT75" i="6"/>
  <c r="BA75" i="6"/>
  <c r="BS75" i="6"/>
  <c r="U50" i="6"/>
  <c r="AF50" i="6" s="1"/>
  <c r="AP50" i="6"/>
  <c r="AV50" i="6"/>
  <c r="BR50" i="6"/>
  <c r="AV95" i="6"/>
  <c r="AP95" i="6"/>
  <c r="BA95" i="6"/>
  <c r="BS95" i="6"/>
  <c r="AT61" i="6"/>
  <c r="AX61" i="6"/>
  <c r="AV61" i="6"/>
  <c r="AP61" i="6"/>
  <c r="V61" i="6"/>
  <c r="AG61" i="6" s="1"/>
  <c r="Z182" i="5"/>
  <c r="AK182" i="5" s="1"/>
  <c r="BG182" i="6"/>
  <c r="AQ182" i="6"/>
  <c r="AU182" i="6"/>
  <c r="BR182" i="6"/>
  <c r="AA150" i="6"/>
  <c r="AL150" i="6" s="1"/>
  <c r="U150" i="5"/>
  <c r="AF150" i="5" s="1"/>
  <c r="Z135" i="5"/>
  <c r="AK135" i="5" s="1"/>
  <c r="U124" i="5"/>
  <c r="AF124" i="5" s="1"/>
  <c r="V213" i="5"/>
  <c r="AG213" i="5" s="1"/>
  <c r="U124" i="6"/>
  <c r="AF124" i="6" s="1"/>
  <c r="W123" i="6"/>
  <c r="AH123" i="6" s="1"/>
  <c r="Z29" i="6"/>
  <c r="AK29" i="6" s="1"/>
  <c r="W61" i="5"/>
  <c r="AH61" i="5" s="1"/>
  <c r="AV32" i="4"/>
  <c r="CP192" i="11"/>
  <c r="DA192" i="11" s="1"/>
  <c r="BF75" i="11"/>
  <c r="BQ75" i="11" s="1"/>
  <c r="BD95" i="11"/>
  <c r="BO95" i="11" s="1"/>
  <c r="BH135" i="11"/>
  <c r="BS135" i="11" s="1"/>
  <c r="Z95" i="5"/>
  <c r="AK95" i="5" s="1"/>
  <c r="U50" i="5"/>
  <c r="AF50" i="5" s="1"/>
  <c r="BD75" i="6"/>
  <c r="T75" i="5"/>
  <c r="AE75" i="5" s="1"/>
  <c r="Y95" i="5"/>
  <c r="AJ95" i="5" s="1"/>
  <c r="AB50" i="5"/>
  <c r="AM50" i="5" s="1"/>
  <c r="Y75" i="6"/>
  <c r="AJ75" i="6" s="1"/>
  <c r="AX75" i="6"/>
  <c r="BE75" i="6"/>
  <c r="BL75" i="6"/>
  <c r="Y50" i="6"/>
  <c r="AJ50" i="6" s="1"/>
  <c r="AT50" i="6"/>
  <c r="BB50" i="6"/>
  <c r="BO50" i="6"/>
  <c r="U95" i="6"/>
  <c r="AF95" i="6" s="1"/>
  <c r="AT95" i="6"/>
  <c r="BE95" i="6"/>
  <c r="BL95" i="6"/>
  <c r="AA124" i="5"/>
  <c r="AL124" i="5" s="1"/>
  <c r="T213" i="5"/>
  <c r="AE213" i="5" s="1"/>
  <c r="BP213" i="6"/>
  <c r="BP135" i="6"/>
  <c r="Y123" i="5"/>
  <c r="AJ123" i="5" s="1"/>
  <c r="BS123" i="6"/>
  <c r="AS192" i="6"/>
  <c r="BR29" i="6"/>
  <c r="CP29" i="11"/>
  <c r="DA29" i="11" s="1"/>
  <c r="DS192" i="11"/>
  <c r="ED192" i="11" s="1"/>
  <c r="CK50" i="11"/>
  <c r="CV50" i="11" s="1"/>
  <c r="DV75" i="11"/>
  <c r="EG75" i="11" s="1"/>
  <c r="DR135" i="11"/>
  <c r="EC135" i="11" s="1"/>
  <c r="Y75" i="5"/>
  <c r="AJ75" i="5" s="1"/>
  <c r="Y50" i="5"/>
  <c r="AJ50" i="5" s="1"/>
  <c r="AA75" i="5"/>
  <c r="AL75" i="5" s="1"/>
  <c r="T95" i="5"/>
  <c r="AE95" i="5" s="1"/>
  <c r="V95" i="5"/>
  <c r="AG95" i="5" s="1"/>
  <c r="X50" i="5"/>
  <c r="AI50" i="5" s="1"/>
  <c r="AA95" i="5"/>
  <c r="AL95" i="5" s="1"/>
  <c r="W75" i="6"/>
  <c r="AH75" i="6" s="1"/>
  <c r="V75" i="6"/>
  <c r="AG75" i="6" s="1"/>
  <c r="AQ75" i="6"/>
  <c r="BI75" i="6"/>
  <c r="BP75" i="6"/>
  <c r="V50" i="6"/>
  <c r="AG50" i="6" s="1"/>
  <c r="AX50" i="6"/>
  <c r="BF50" i="6"/>
  <c r="BS50" i="6"/>
  <c r="AA95" i="6"/>
  <c r="AL95" i="6" s="1"/>
  <c r="Y95" i="6"/>
  <c r="AJ95" i="6" s="1"/>
  <c r="AX95" i="6"/>
  <c r="BI95" i="6"/>
  <c r="BP95" i="6"/>
  <c r="BM124" i="6"/>
  <c r="AP213" i="6"/>
  <c r="BE135" i="6"/>
  <c r="BN123" i="6"/>
  <c r="AX29" i="6"/>
  <c r="AV139" i="6"/>
  <c r="Z29" i="11"/>
  <c r="AK29" i="11" s="1"/>
  <c r="DP50" i="11"/>
  <c r="EA50" i="11" s="1"/>
  <c r="BD75" i="11"/>
  <c r="BO75" i="11" s="1"/>
  <c r="U198" i="5"/>
  <c r="AF198" i="5" s="1"/>
  <c r="Y149" i="5"/>
  <c r="AJ149" i="5" s="1"/>
  <c r="U168" i="5"/>
  <c r="AF168" i="5" s="1"/>
  <c r="AR168" i="6"/>
  <c r="V168" i="5"/>
  <c r="AG168" i="5" s="1"/>
  <c r="U118" i="5"/>
  <c r="AF118" i="5" s="1"/>
  <c r="T118" i="5"/>
  <c r="AE118" i="5" s="1"/>
  <c r="W198" i="6"/>
  <c r="AH198" i="6" s="1"/>
  <c r="BI198" i="6"/>
  <c r="V198" i="6"/>
  <c r="AG198" i="6" s="1"/>
  <c r="BH198" i="6"/>
  <c r="Y198" i="6"/>
  <c r="AJ198" i="6" s="1"/>
  <c r="AW198" i="6"/>
  <c r="BO198" i="6"/>
  <c r="T198" i="5"/>
  <c r="AE198" i="5" s="1"/>
  <c r="Z208" i="5"/>
  <c r="AK208" i="5" s="1"/>
  <c r="Z212" i="6"/>
  <c r="AK212" i="6" s="1"/>
  <c r="Y212" i="5"/>
  <c r="AJ212" i="5" s="1"/>
  <c r="T212" i="5"/>
  <c r="AE212" i="5" s="1"/>
  <c r="X212" i="5"/>
  <c r="AI212" i="5" s="1"/>
  <c r="V212" i="6"/>
  <c r="AG212" i="6" s="1"/>
  <c r="BI212" i="6"/>
  <c r="BP212" i="6"/>
  <c r="AP212" i="6"/>
  <c r="BO212" i="6"/>
  <c r="AR212" i="6"/>
  <c r="BH212" i="6"/>
  <c r="AB212" i="5"/>
  <c r="AM212" i="5" s="1"/>
  <c r="AA119" i="5"/>
  <c r="AL119" i="5" s="1"/>
  <c r="AB178" i="5"/>
  <c r="AM178" i="5" s="1"/>
  <c r="AR119" i="6"/>
  <c r="Y175" i="5"/>
  <c r="AJ175" i="5" s="1"/>
  <c r="V178" i="5"/>
  <c r="AG178" i="5" s="1"/>
  <c r="BG119" i="6"/>
  <c r="BA168" i="6"/>
  <c r="AA118" i="5"/>
  <c r="AL118" i="5" s="1"/>
  <c r="V118" i="5"/>
  <c r="AG118" i="5" s="1"/>
  <c r="X198" i="6"/>
  <c r="AI198" i="6" s="1"/>
  <c r="BG198" i="6"/>
  <c r="BN198" i="6"/>
  <c r="AU198" i="6"/>
  <c r="BP198" i="6"/>
  <c r="AX198" i="6"/>
  <c r="BF198" i="6"/>
  <c r="AB208" i="5"/>
  <c r="AM208" i="5" s="1"/>
  <c r="U212" i="5"/>
  <c r="AF212" i="5" s="1"/>
  <c r="BA212" i="6"/>
  <c r="BL212" i="6"/>
  <c r="U212" i="6"/>
  <c r="AF212" i="6" s="1"/>
  <c r="BG212" i="6"/>
  <c r="X212" i="6"/>
  <c r="AI212" i="6" s="1"/>
  <c r="BB212" i="6"/>
  <c r="AA212" i="6"/>
  <c r="AL212" i="6" s="1"/>
  <c r="AU212" i="6"/>
  <c r="BE198" i="6"/>
  <c r="DU67" i="11"/>
  <c r="EF67" i="11" s="1"/>
  <c r="CP67" i="11"/>
  <c r="DA67" i="11" s="1"/>
  <c r="CH67" i="11"/>
  <c r="CS67" i="11" s="1"/>
  <c r="BC67" i="11"/>
  <c r="BN67" i="11" s="1"/>
  <c r="X67" i="11"/>
  <c r="AI67" i="11" s="1"/>
  <c r="DS67" i="11"/>
  <c r="ED67" i="11" s="1"/>
  <c r="CM67" i="11"/>
  <c r="CX67" i="11" s="1"/>
  <c r="BG67" i="11"/>
  <c r="BR67" i="11" s="1"/>
  <c r="AA67" i="11"/>
  <c r="AL67" i="11" s="1"/>
  <c r="DT67" i="11"/>
  <c r="EE67" i="11" s="1"/>
  <c r="CL67" i="11"/>
  <c r="CW67" i="11" s="1"/>
  <c r="BE67" i="11"/>
  <c r="BP67" i="11" s="1"/>
  <c r="W67" i="11"/>
  <c r="AH67" i="11" s="1"/>
  <c r="BH67" i="11"/>
  <c r="BS67" i="11" s="1"/>
  <c r="Y67" i="11"/>
  <c r="AJ67" i="11" s="1"/>
  <c r="DO67" i="11"/>
  <c r="DZ67" i="11" s="1"/>
  <c r="BI67" i="11"/>
  <c r="BT67" i="11" s="1"/>
  <c r="Z67" i="11"/>
  <c r="AK67" i="11" s="1"/>
  <c r="DQ67" i="11"/>
  <c r="EB67" i="11" s="1"/>
  <c r="U67" i="11"/>
  <c r="AF67" i="11" s="1"/>
  <c r="DP67" i="11"/>
  <c r="EA67" i="11" s="1"/>
  <c r="BF67" i="11"/>
  <c r="BQ67" i="11" s="1"/>
  <c r="T67" i="11"/>
  <c r="AE67" i="11" s="1"/>
  <c r="BD67" i="11"/>
  <c r="BO67" i="11" s="1"/>
  <c r="CO67" i="11"/>
  <c r="CZ67" i="11" s="1"/>
  <c r="BB67" i="11"/>
  <c r="BM67" i="11" s="1"/>
  <c r="CN67" i="11"/>
  <c r="CY67" i="11" s="1"/>
  <c r="BA67" i="11"/>
  <c r="BL67" i="11" s="1"/>
  <c r="DW67" i="11"/>
  <c r="EH67" i="11" s="1"/>
  <c r="CK67" i="11"/>
  <c r="CV67" i="11" s="1"/>
  <c r="DV67" i="11"/>
  <c r="EG67" i="11" s="1"/>
  <c r="CJ67" i="11"/>
  <c r="CU67" i="11" s="1"/>
  <c r="AB67" i="11"/>
  <c r="AM67" i="11" s="1"/>
  <c r="DR67" i="11"/>
  <c r="EC67" i="11" s="1"/>
  <c r="CI67" i="11"/>
  <c r="CT67" i="11" s="1"/>
  <c r="V67" i="11"/>
  <c r="AG67" i="11" s="1"/>
  <c r="AU70" i="4"/>
  <c r="AT70" i="4"/>
  <c r="AY70" i="4" s="1"/>
  <c r="AV70" i="4"/>
  <c r="AA205" i="5"/>
  <c r="AL205" i="5" s="1"/>
  <c r="DU205" i="11"/>
  <c r="EF205" i="11" s="1"/>
  <c r="CP205" i="11"/>
  <c r="DA205" i="11" s="1"/>
  <c r="CH205" i="11"/>
  <c r="CS205" i="11" s="1"/>
  <c r="BC205" i="11"/>
  <c r="BN205" i="11" s="1"/>
  <c r="X205" i="11"/>
  <c r="AI205" i="11" s="1"/>
  <c r="DT205" i="11"/>
  <c r="EE205" i="11" s="1"/>
  <c r="CO205" i="11"/>
  <c r="CZ205" i="11" s="1"/>
  <c r="BB205" i="11"/>
  <c r="BM205" i="11" s="1"/>
  <c r="W205" i="11"/>
  <c r="AH205" i="11" s="1"/>
  <c r="DS205" i="11"/>
  <c r="ED205" i="11" s="1"/>
  <c r="CN205" i="11"/>
  <c r="CY205" i="11" s="1"/>
  <c r="BI205" i="11"/>
  <c r="BT205" i="11" s="1"/>
  <c r="BA205" i="11"/>
  <c r="BL205" i="11" s="1"/>
  <c r="V205" i="11"/>
  <c r="AG205" i="11" s="1"/>
  <c r="DQ205" i="11"/>
  <c r="EB205" i="11" s="1"/>
  <c r="CL205" i="11"/>
  <c r="CW205" i="11" s="1"/>
  <c r="BG205" i="11"/>
  <c r="BR205" i="11" s="1"/>
  <c r="AB205" i="11"/>
  <c r="AM205" i="11" s="1"/>
  <c r="T205" i="11"/>
  <c r="AE205" i="11" s="1"/>
  <c r="DP205" i="11"/>
  <c r="EA205" i="11" s="1"/>
  <c r="CK205" i="11"/>
  <c r="CV205" i="11" s="1"/>
  <c r="BF205" i="11"/>
  <c r="BQ205" i="11" s="1"/>
  <c r="AA205" i="11"/>
  <c r="AL205" i="11" s="1"/>
  <c r="CJ205" i="11"/>
  <c r="CU205" i="11" s="1"/>
  <c r="Y205" i="11"/>
  <c r="AJ205" i="11" s="1"/>
  <c r="Z205" i="11"/>
  <c r="AK205" i="11" s="1"/>
  <c r="DR205" i="11"/>
  <c r="EC205" i="11" s="1"/>
  <c r="BD205" i="11"/>
  <c r="BO205" i="11" s="1"/>
  <c r="DO205" i="11"/>
  <c r="DZ205" i="11" s="1"/>
  <c r="U205" i="11"/>
  <c r="AF205" i="11" s="1"/>
  <c r="DV205" i="11"/>
  <c r="EG205" i="11" s="1"/>
  <c r="CM205" i="11"/>
  <c r="CX205" i="11" s="1"/>
  <c r="CI205" i="11"/>
  <c r="CT205" i="11" s="1"/>
  <c r="BH205" i="11"/>
  <c r="BS205" i="11" s="1"/>
  <c r="BE205" i="11"/>
  <c r="BP205" i="11" s="1"/>
  <c r="DW205" i="11"/>
  <c r="EH205" i="11" s="1"/>
  <c r="AV208" i="4"/>
  <c r="AU208" i="4"/>
  <c r="AT208" i="4"/>
  <c r="AY208" i="4" s="1"/>
  <c r="BR153" i="6"/>
  <c r="DU153" i="11"/>
  <c r="EF153" i="11" s="1"/>
  <c r="CP153" i="11"/>
  <c r="DA153" i="11" s="1"/>
  <c r="CH153" i="11"/>
  <c r="CS153" i="11" s="1"/>
  <c r="BC153" i="11"/>
  <c r="BN153" i="11" s="1"/>
  <c r="X153" i="11"/>
  <c r="AI153" i="11" s="1"/>
  <c r="DT153" i="11"/>
  <c r="EE153" i="11" s="1"/>
  <c r="CN153" i="11"/>
  <c r="CY153" i="11" s="1"/>
  <c r="BH153" i="11"/>
  <c r="BS153" i="11" s="1"/>
  <c r="AB153" i="11"/>
  <c r="AM153" i="11" s="1"/>
  <c r="DV153" i="11"/>
  <c r="EG153" i="11" s="1"/>
  <c r="CM153" i="11"/>
  <c r="CX153" i="11" s="1"/>
  <c r="BF153" i="11"/>
  <c r="BQ153" i="11" s="1"/>
  <c r="Y153" i="11"/>
  <c r="AJ153" i="11" s="1"/>
  <c r="DP153" i="11"/>
  <c r="EA153" i="11" s="1"/>
  <c r="AA153" i="11"/>
  <c r="AL153" i="11" s="1"/>
  <c r="DO153" i="11"/>
  <c r="DZ153" i="11" s="1"/>
  <c r="BI153" i="11"/>
  <c r="BT153" i="11" s="1"/>
  <c r="Z153" i="11"/>
  <c r="AK153" i="11" s="1"/>
  <c r="BG153" i="11"/>
  <c r="BR153" i="11" s="1"/>
  <c r="W153" i="11"/>
  <c r="AH153" i="11" s="1"/>
  <c r="CO153" i="11"/>
  <c r="CZ153" i="11" s="1"/>
  <c r="BE153" i="11"/>
  <c r="BP153" i="11" s="1"/>
  <c r="V153" i="11"/>
  <c r="AG153" i="11" s="1"/>
  <c r="DW153" i="11"/>
  <c r="EH153" i="11" s="1"/>
  <c r="CL153" i="11"/>
  <c r="CW153" i="11" s="1"/>
  <c r="BD153" i="11"/>
  <c r="BO153" i="11" s="1"/>
  <c r="U153" i="11"/>
  <c r="AF153" i="11" s="1"/>
  <c r="DS153" i="11"/>
  <c r="ED153" i="11" s="1"/>
  <c r="CK153" i="11"/>
  <c r="CV153" i="11" s="1"/>
  <c r="BB153" i="11"/>
  <c r="BM153" i="11" s="1"/>
  <c r="T153" i="11"/>
  <c r="AE153" i="11" s="1"/>
  <c r="DR153" i="11"/>
  <c r="EC153" i="11" s="1"/>
  <c r="CJ153" i="11"/>
  <c r="CU153" i="11" s="1"/>
  <c r="BA153" i="11"/>
  <c r="BL153" i="11" s="1"/>
  <c r="DQ153" i="11"/>
  <c r="EB153" i="11" s="1"/>
  <c r="CI153" i="11"/>
  <c r="CT153" i="11" s="1"/>
  <c r="AT156" i="4"/>
  <c r="AY156" i="4" s="1"/>
  <c r="AV156" i="4"/>
  <c r="AU156" i="4"/>
  <c r="DP26" i="11"/>
  <c r="EA26" i="11" s="1"/>
  <c r="CK26" i="11"/>
  <c r="CV26" i="11" s="1"/>
  <c r="BF26" i="11"/>
  <c r="BQ26" i="11" s="1"/>
  <c r="AA26" i="11"/>
  <c r="AL26" i="11" s="1"/>
  <c r="DO26" i="11"/>
  <c r="DZ26" i="11" s="1"/>
  <c r="CI26" i="11"/>
  <c r="CT26" i="11" s="1"/>
  <c r="BC26" i="11"/>
  <c r="BN26" i="11" s="1"/>
  <c r="W26" i="11"/>
  <c r="AH26" i="11" s="1"/>
  <c r="DQ26" i="11"/>
  <c r="EB26" i="11" s="1"/>
  <c r="CH26" i="11"/>
  <c r="CS26" i="11" s="1"/>
  <c r="BA26" i="11"/>
  <c r="BL26" i="11" s="1"/>
  <c r="T26" i="11"/>
  <c r="AE26" i="11" s="1"/>
  <c r="DR26" i="11"/>
  <c r="EC26" i="11" s="1"/>
  <c r="CJ26" i="11"/>
  <c r="CU26" i="11" s="1"/>
  <c r="BB26" i="11"/>
  <c r="BM26" i="11" s="1"/>
  <c r="U26" i="11"/>
  <c r="AF26" i="11" s="1"/>
  <c r="CN26" i="11"/>
  <c r="CY26" i="11" s="1"/>
  <c r="DV26" i="11"/>
  <c r="EG26" i="11" s="1"/>
  <c r="CM26" i="11"/>
  <c r="CX26" i="11" s="1"/>
  <c r="DU26" i="11"/>
  <c r="EF26" i="11" s="1"/>
  <c r="CL26" i="11"/>
  <c r="CW26" i="11" s="1"/>
  <c r="AB26" i="11"/>
  <c r="AM26" i="11" s="1"/>
  <c r="DT26" i="11"/>
  <c r="EE26" i="11" s="1"/>
  <c r="Z26" i="11"/>
  <c r="AK26" i="11" s="1"/>
  <c r="DS26" i="11"/>
  <c r="ED26" i="11" s="1"/>
  <c r="BI26" i="11"/>
  <c r="BT26" i="11" s="1"/>
  <c r="Y26" i="11"/>
  <c r="AJ26" i="11" s="1"/>
  <c r="BH26" i="11"/>
  <c r="BS26" i="11" s="1"/>
  <c r="X26" i="11"/>
  <c r="AI26" i="11" s="1"/>
  <c r="CP26" i="11"/>
  <c r="DA26" i="11" s="1"/>
  <c r="BG26" i="11"/>
  <c r="BR26" i="11" s="1"/>
  <c r="V26" i="11"/>
  <c r="AG26" i="11" s="1"/>
  <c r="CO26" i="11"/>
  <c r="CZ26" i="11" s="1"/>
  <c r="BE26" i="11"/>
  <c r="BP26" i="11" s="1"/>
  <c r="DW26" i="11"/>
  <c r="EH26" i="11" s="1"/>
  <c r="BD26" i="11"/>
  <c r="BO26" i="11" s="1"/>
  <c r="AV29" i="4"/>
  <c r="AU29" i="4"/>
  <c r="AT29" i="4"/>
  <c r="AY29" i="4" s="1"/>
  <c r="AA149" i="5"/>
  <c r="AL149" i="5" s="1"/>
  <c r="DU149" i="11"/>
  <c r="EF149" i="11" s="1"/>
  <c r="CP149" i="11"/>
  <c r="DA149" i="11" s="1"/>
  <c r="CH149" i="11"/>
  <c r="CS149" i="11" s="1"/>
  <c r="BC149" i="11"/>
  <c r="BN149" i="11" s="1"/>
  <c r="X149" i="11"/>
  <c r="AI149" i="11" s="1"/>
  <c r="DP149" i="11"/>
  <c r="EA149" i="11" s="1"/>
  <c r="CJ149" i="11"/>
  <c r="CU149" i="11" s="1"/>
  <c r="BD149" i="11"/>
  <c r="BO149" i="11" s="1"/>
  <c r="W149" i="11"/>
  <c r="AH149" i="11" s="1"/>
  <c r="DQ149" i="11"/>
  <c r="EB149" i="11" s="1"/>
  <c r="CI149" i="11"/>
  <c r="CT149" i="11" s="1"/>
  <c r="BA149" i="11"/>
  <c r="BL149" i="11" s="1"/>
  <c r="T149" i="11"/>
  <c r="AE149" i="11" s="1"/>
  <c r="DW149" i="11"/>
  <c r="EH149" i="11" s="1"/>
  <c r="CN149" i="11"/>
  <c r="CY149" i="11" s="1"/>
  <c r="BF149" i="11"/>
  <c r="BQ149" i="11" s="1"/>
  <c r="V149" i="11"/>
  <c r="AG149" i="11" s="1"/>
  <c r="DS149" i="11"/>
  <c r="ED149" i="11" s="1"/>
  <c r="CK149" i="11"/>
  <c r="CV149" i="11" s="1"/>
  <c r="BH149" i="11"/>
  <c r="BS149" i="11" s="1"/>
  <c r="Z149" i="11"/>
  <c r="AK149" i="11" s="1"/>
  <c r="CO149" i="11"/>
  <c r="CZ149" i="11" s="1"/>
  <c r="BG149" i="11"/>
  <c r="BR149" i="11" s="1"/>
  <c r="Y149" i="11"/>
  <c r="AJ149" i="11" s="1"/>
  <c r="DT149" i="11"/>
  <c r="EE149" i="11" s="1"/>
  <c r="BE149" i="11"/>
  <c r="BP149" i="11" s="1"/>
  <c r="DR149" i="11"/>
  <c r="EC149" i="11" s="1"/>
  <c r="BB149" i="11"/>
  <c r="BM149" i="11" s="1"/>
  <c r="DO149" i="11"/>
  <c r="DZ149" i="11" s="1"/>
  <c r="AB149" i="11"/>
  <c r="AM149" i="11" s="1"/>
  <c r="CM149" i="11"/>
  <c r="CX149" i="11" s="1"/>
  <c r="AA149" i="11"/>
  <c r="AL149" i="11" s="1"/>
  <c r="CL149" i="11"/>
  <c r="CW149" i="11" s="1"/>
  <c r="U149" i="11"/>
  <c r="AF149" i="11" s="1"/>
  <c r="DV149" i="11"/>
  <c r="EG149" i="11" s="1"/>
  <c r="BI149" i="11"/>
  <c r="BT149" i="11" s="1"/>
  <c r="AV152" i="4"/>
  <c r="AU152" i="4"/>
  <c r="AT152" i="4"/>
  <c r="AY152" i="4" s="1"/>
  <c r="DR103" i="11"/>
  <c r="EC103" i="11" s="1"/>
  <c r="CM103" i="11"/>
  <c r="CX103" i="11" s="1"/>
  <c r="BH103" i="11"/>
  <c r="BS103" i="11" s="1"/>
  <c r="U103" i="11"/>
  <c r="AF103" i="11" s="1"/>
  <c r="DW103" i="11"/>
  <c r="EH103" i="11" s="1"/>
  <c r="CH103" i="11"/>
  <c r="CS103" i="11" s="1"/>
  <c r="BB103" i="11"/>
  <c r="BM103" i="11" s="1"/>
  <c r="W103" i="11"/>
  <c r="AH103" i="11" s="1"/>
  <c r="DT103" i="11"/>
  <c r="EE103" i="11" s="1"/>
  <c r="CN103" i="11"/>
  <c r="CY103" i="11" s="1"/>
  <c r="BF103" i="11"/>
  <c r="BQ103" i="11" s="1"/>
  <c r="Z103" i="11"/>
  <c r="AK103" i="11" s="1"/>
  <c r="DU103" i="11"/>
  <c r="EF103" i="11" s="1"/>
  <c r="CO103" i="11"/>
  <c r="CZ103" i="11" s="1"/>
  <c r="BG103" i="11"/>
  <c r="BR103" i="11" s="1"/>
  <c r="AA103" i="11"/>
  <c r="AL103" i="11" s="1"/>
  <c r="DP103" i="11"/>
  <c r="EA103" i="11" s="1"/>
  <c r="Y103" i="11"/>
  <c r="AJ103" i="11" s="1"/>
  <c r="DO103" i="11"/>
  <c r="DZ103" i="11" s="1"/>
  <c r="BI103" i="11"/>
  <c r="BT103" i="11" s="1"/>
  <c r="X103" i="11"/>
  <c r="AI103" i="11" s="1"/>
  <c r="BE103" i="11"/>
  <c r="BP103" i="11" s="1"/>
  <c r="V103" i="11"/>
  <c r="AG103" i="11" s="1"/>
  <c r="CP103" i="11"/>
  <c r="DA103" i="11" s="1"/>
  <c r="BD103" i="11"/>
  <c r="BO103" i="11" s="1"/>
  <c r="T103" i="11"/>
  <c r="AE103" i="11" s="1"/>
  <c r="CL103" i="11"/>
  <c r="CW103" i="11" s="1"/>
  <c r="BC103" i="11"/>
  <c r="BN103" i="11" s="1"/>
  <c r="DV103" i="11"/>
  <c r="EG103" i="11" s="1"/>
  <c r="CK103" i="11"/>
  <c r="CV103" i="11" s="1"/>
  <c r="BA103" i="11"/>
  <c r="BL103" i="11" s="1"/>
  <c r="DS103" i="11"/>
  <c r="ED103" i="11" s="1"/>
  <c r="CJ103" i="11"/>
  <c r="CU103" i="11" s="1"/>
  <c r="DQ103" i="11"/>
  <c r="EB103" i="11" s="1"/>
  <c r="CI103" i="11"/>
  <c r="CT103" i="11" s="1"/>
  <c r="AB103" i="11"/>
  <c r="AM103" i="11" s="1"/>
  <c r="AV106" i="4"/>
  <c r="AU106" i="4"/>
  <c r="AT106" i="4"/>
  <c r="AY106" i="4" s="1"/>
  <c r="U117" i="5"/>
  <c r="AF117" i="5" s="1"/>
  <c r="DR117" i="11"/>
  <c r="EC117" i="11" s="1"/>
  <c r="CM117" i="11"/>
  <c r="CX117" i="11" s="1"/>
  <c r="BH117" i="11"/>
  <c r="BS117" i="11" s="1"/>
  <c r="U117" i="11"/>
  <c r="AF117" i="11" s="1"/>
  <c r="DW117" i="11"/>
  <c r="EH117" i="11" s="1"/>
  <c r="CH117" i="11"/>
  <c r="CS117" i="11" s="1"/>
  <c r="BB117" i="11"/>
  <c r="BM117" i="11" s="1"/>
  <c r="W117" i="11"/>
  <c r="AH117" i="11" s="1"/>
  <c r="DV117" i="11"/>
  <c r="EG117" i="11" s="1"/>
  <c r="CP117" i="11"/>
  <c r="DA117" i="11" s="1"/>
  <c r="BI117" i="11"/>
  <c r="BT117" i="11" s="1"/>
  <c r="AB117" i="11"/>
  <c r="AM117" i="11" s="1"/>
  <c r="DO117" i="11"/>
  <c r="DZ117" i="11" s="1"/>
  <c r="AA117" i="11"/>
  <c r="AL117" i="11" s="1"/>
  <c r="DU117" i="11"/>
  <c r="EF117" i="11" s="1"/>
  <c r="CN117" i="11"/>
  <c r="CY117" i="11" s="1"/>
  <c r="BE117" i="11"/>
  <c r="BP117" i="11" s="1"/>
  <c r="X117" i="11"/>
  <c r="AI117" i="11" s="1"/>
  <c r="DT117" i="11"/>
  <c r="EE117" i="11" s="1"/>
  <c r="CL117" i="11"/>
  <c r="CW117" i="11" s="1"/>
  <c r="BD117" i="11"/>
  <c r="BO117" i="11" s="1"/>
  <c r="V117" i="11"/>
  <c r="AG117" i="11" s="1"/>
  <c r="DQ117" i="11"/>
  <c r="EB117" i="11" s="1"/>
  <c r="CJ117" i="11"/>
  <c r="CU117" i="11" s="1"/>
  <c r="BA117" i="11"/>
  <c r="BL117" i="11" s="1"/>
  <c r="DP117" i="11"/>
  <c r="EA117" i="11" s="1"/>
  <c r="CI117" i="11"/>
  <c r="CT117" i="11" s="1"/>
  <c r="CK117" i="11"/>
  <c r="CV117" i="11" s="1"/>
  <c r="T117" i="11"/>
  <c r="AE117" i="11" s="1"/>
  <c r="BG117" i="11"/>
  <c r="BR117" i="11" s="1"/>
  <c r="BF117" i="11"/>
  <c r="BQ117" i="11" s="1"/>
  <c r="BC117" i="11"/>
  <c r="BN117" i="11" s="1"/>
  <c r="DS117" i="11"/>
  <c r="ED117" i="11" s="1"/>
  <c r="Z117" i="11"/>
  <c r="AK117" i="11" s="1"/>
  <c r="CO117" i="11"/>
  <c r="CZ117" i="11" s="1"/>
  <c r="Y117" i="11"/>
  <c r="AJ117" i="11" s="1"/>
  <c r="AV120" i="4"/>
  <c r="AU120" i="4"/>
  <c r="AT120" i="4"/>
  <c r="AY120" i="4" s="1"/>
  <c r="DP36" i="11"/>
  <c r="EA36" i="11" s="1"/>
  <c r="CK36" i="11"/>
  <c r="CV36" i="11" s="1"/>
  <c r="BF36" i="11"/>
  <c r="BQ36" i="11" s="1"/>
  <c r="AA36" i="11"/>
  <c r="AL36" i="11" s="1"/>
  <c r="DO36" i="11"/>
  <c r="DZ36" i="11" s="1"/>
  <c r="CI36" i="11"/>
  <c r="CT36" i="11" s="1"/>
  <c r="BC36" i="11"/>
  <c r="BN36" i="11" s="1"/>
  <c r="W36" i="11"/>
  <c r="AH36" i="11" s="1"/>
  <c r="DQ36" i="11"/>
  <c r="EB36" i="11" s="1"/>
  <c r="CH36" i="11"/>
  <c r="CS36" i="11" s="1"/>
  <c r="BA36" i="11"/>
  <c r="BL36" i="11" s="1"/>
  <c r="T36" i="11"/>
  <c r="AE36" i="11" s="1"/>
  <c r="DR36" i="11"/>
  <c r="EC36" i="11" s="1"/>
  <c r="CJ36" i="11"/>
  <c r="CU36" i="11" s="1"/>
  <c r="BB36" i="11"/>
  <c r="BM36" i="11" s="1"/>
  <c r="U36" i="11"/>
  <c r="AF36" i="11" s="1"/>
  <c r="CN36" i="11"/>
  <c r="CY36" i="11" s="1"/>
  <c r="DV36" i="11"/>
  <c r="EG36" i="11" s="1"/>
  <c r="CM36" i="11"/>
  <c r="CX36" i="11" s="1"/>
  <c r="DU36" i="11"/>
  <c r="EF36" i="11" s="1"/>
  <c r="CL36" i="11"/>
  <c r="CW36" i="11" s="1"/>
  <c r="AB36" i="11"/>
  <c r="AM36" i="11" s="1"/>
  <c r="DT36" i="11"/>
  <c r="EE36" i="11" s="1"/>
  <c r="Z36" i="11"/>
  <c r="AK36" i="11" s="1"/>
  <c r="DS36" i="11"/>
  <c r="ED36" i="11" s="1"/>
  <c r="BI36" i="11"/>
  <c r="BT36" i="11" s="1"/>
  <c r="Y36" i="11"/>
  <c r="AJ36" i="11" s="1"/>
  <c r="BH36" i="11"/>
  <c r="BS36" i="11" s="1"/>
  <c r="X36" i="11"/>
  <c r="AI36" i="11" s="1"/>
  <c r="CP36" i="11"/>
  <c r="DA36" i="11" s="1"/>
  <c r="BG36" i="11"/>
  <c r="BR36" i="11" s="1"/>
  <c r="V36" i="11"/>
  <c r="AG36" i="11" s="1"/>
  <c r="CO36" i="11"/>
  <c r="CZ36" i="11" s="1"/>
  <c r="BE36" i="11"/>
  <c r="BP36" i="11" s="1"/>
  <c r="DW36" i="11"/>
  <c r="EH36" i="11" s="1"/>
  <c r="BD36" i="11"/>
  <c r="BO36" i="11" s="1"/>
  <c r="AV39" i="4"/>
  <c r="AU39" i="4"/>
  <c r="AT39" i="4"/>
  <c r="AY39" i="4" s="1"/>
  <c r="DP28" i="11"/>
  <c r="EA28" i="11" s="1"/>
  <c r="CK28" i="11"/>
  <c r="CV28" i="11" s="1"/>
  <c r="BF28" i="11"/>
  <c r="BQ28" i="11" s="1"/>
  <c r="AA28" i="11"/>
  <c r="AL28" i="11" s="1"/>
  <c r="DO28" i="11"/>
  <c r="DZ28" i="11" s="1"/>
  <c r="CI28" i="11"/>
  <c r="CT28" i="11" s="1"/>
  <c r="BC28" i="11"/>
  <c r="BN28" i="11" s="1"/>
  <c r="W28" i="11"/>
  <c r="AH28" i="11" s="1"/>
  <c r="DQ28" i="11"/>
  <c r="EB28" i="11" s="1"/>
  <c r="CH28" i="11"/>
  <c r="CS28" i="11" s="1"/>
  <c r="BA28" i="11"/>
  <c r="BL28" i="11" s="1"/>
  <c r="T28" i="11"/>
  <c r="AE28" i="11" s="1"/>
  <c r="DR28" i="11"/>
  <c r="EC28" i="11" s="1"/>
  <c r="CJ28" i="11"/>
  <c r="CU28" i="11" s="1"/>
  <c r="BB28" i="11"/>
  <c r="BM28" i="11" s="1"/>
  <c r="U28" i="11"/>
  <c r="AF28" i="11" s="1"/>
  <c r="DV28" i="11"/>
  <c r="EG28" i="11" s="1"/>
  <c r="CM28" i="11"/>
  <c r="CX28" i="11" s="1"/>
  <c r="DU28" i="11"/>
  <c r="EF28" i="11" s="1"/>
  <c r="CL28" i="11"/>
  <c r="CW28" i="11" s="1"/>
  <c r="AB28" i="11"/>
  <c r="AM28" i="11" s="1"/>
  <c r="DT28" i="11"/>
  <c r="EE28" i="11" s="1"/>
  <c r="Z28" i="11"/>
  <c r="AK28" i="11" s="1"/>
  <c r="DS28" i="11"/>
  <c r="ED28" i="11" s="1"/>
  <c r="BI28" i="11"/>
  <c r="BT28" i="11" s="1"/>
  <c r="Y28" i="11"/>
  <c r="AJ28" i="11" s="1"/>
  <c r="BH28" i="11"/>
  <c r="BS28" i="11" s="1"/>
  <c r="X28" i="11"/>
  <c r="AI28" i="11" s="1"/>
  <c r="CP28" i="11"/>
  <c r="DA28" i="11" s="1"/>
  <c r="BG28" i="11"/>
  <c r="BR28" i="11" s="1"/>
  <c r="V28" i="11"/>
  <c r="AG28" i="11" s="1"/>
  <c r="CO28" i="11"/>
  <c r="CZ28" i="11" s="1"/>
  <c r="BE28" i="11"/>
  <c r="BP28" i="11" s="1"/>
  <c r="DW28" i="11"/>
  <c r="EH28" i="11" s="1"/>
  <c r="CN28" i="11"/>
  <c r="CY28" i="11" s="1"/>
  <c r="BD28" i="11"/>
  <c r="BO28" i="11" s="1"/>
  <c r="AV31" i="4"/>
  <c r="AU31" i="4"/>
  <c r="AT31" i="4"/>
  <c r="AY31" i="4" s="1"/>
  <c r="DU82" i="11"/>
  <c r="EF82" i="11" s="1"/>
  <c r="CP82" i="11"/>
  <c r="DA82" i="11" s="1"/>
  <c r="CH82" i="11"/>
  <c r="CS82" i="11" s="1"/>
  <c r="BC82" i="11"/>
  <c r="BN82" i="11" s="1"/>
  <c r="X82" i="11"/>
  <c r="AI82" i="11" s="1"/>
  <c r="DW82" i="11"/>
  <c r="EH82" i="11" s="1"/>
  <c r="BA82" i="11"/>
  <c r="BL82" i="11" s="1"/>
  <c r="U82" i="11"/>
  <c r="AF82" i="11" s="1"/>
  <c r="DO82" i="11"/>
  <c r="DZ82" i="11" s="1"/>
  <c r="CI82" i="11"/>
  <c r="CT82" i="11" s="1"/>
  <c r="BB82" i="11"/>
  <c r="BM82" i="11" s="1"/>
  <c r="T82" i="11"/>
  <c r="AE82" i="11" s="1"/>
  <c r="DP82" i="11"/>
  <c r="EA82" i="11" s="1"/>
  <c r="CJ82" i="11"/>
  <c r="CU82" i="11" s="1"/>
  <c r="BD82" i="11"/>
  <c r="BO82" i="11" s="1"/>
  <c r="V82" i="11"/>
  <c r="AG82" i="11" s="1"/>
  <c r="CN82" i="11"/>
  <c r="CY82" i="11" s="1"/>
  <c r="BF82" i="11"/>
  <c r="BQ82" i="11" s="1"/>
  <c r="DS82" i="11"/>
  <c r="ED82" i="11" s="1"/>
  <c r="CK82" i="11"/>
  <c r="CV82" i="11" s="1"/>
  <c r="AB82" i="11"/>
  <c r="AM82" i="11" s="1"/>
  <c r="DR82" i="11"/>
  <c r="EC82" i="11" s="1"/>
  <c r="AA82" i="11"/>
  <c r="AL82" i="11" s="1"/>
  <c r="CO82" i="11"/>
  <c r="CZ82" i="11" s="1"/>
  <c r="BG82" i="11"/>
  <c r="BR82" i="11" s="1"/>
  <c r="W82" i="11"/>
  <c r="AH82" i="11" s="1"/>
  <c r="BI82" i="11"/>
  <c r="BT82" i="11" s="1"/>
  <c r="DV82" i="11"/>
  <c r="EG82" i="11" s="1"/>
  <c r="BH82" i="11"/>
  <c r="BS82" i="11" s="1"/>
  <c r="DT82" i="11"/>
  <c r="EE82" i="11" s="1"/>
  <c r="BE82" i="11"/>
  <c r="BP82" i="11" s="1"/>
  <c r="DQ82" i="11"/>
  <c r="EB82" i="11" s="1"/>
  <c r="Z82" i="11"/>
  <c r="AK82" i="11" s="1"/>
  <c r="CM82" i="11"/>
  <c r="CX82" i="11" s="1"/>
  <c r="Y82" i="11"/>
  <c r="AJ82" i="11" s="1"/>
  <c r="CL82" i="11"/>
  <c r="CW82" i="11" s="1"/>
  <c r="AV85" i="4"/>
  <c r="AU85" i="4"/>
  <c r="AT85" i="4"/>
  <c r="AY85" i="4" s="1"/>
  <c r="AA155" i="5"/>
  <c r="AL155" i="5" s="1"/>
  <c r="DU155" i="11"/>
  <c r="EF155" i="11" s="1"/>
  <c r="CP155" i="11"/>
  <c r="DA155" i="11" s="1"/>
  <c r="CH155" i="11"/>
  <c r="CS155" i="11" s="1"/>
  <c r="BC155" i="11"/>
  <c r="BN155" i="11" s="1"/>
  <c r="X155" i="11"/>
  <c r="AI155" i="11" s="1"/>
  <c r="DW155" i="11"/>
  <c r="EH155" i="11" s="1"/>
  <c r="BA155" i="11"/>
  <c r="BL155" i="11" s="1"/>
  <c r="U155" i="11"/>
  <c r="AF155" i="11" s="1"/>
  <c r="DV155" i="11"/>
  <c r="EG155" i="11" s="1"/>
  <c r="CO155" i="11"/>
  <c r="CZ155" i="11" s="1"/>
  <c r="BI155" i="11"/>
  <c r="BT155" i="11" s="1"/>
  <c r="AB155" i="11"/>
  <c r="AM155" i="11" s="1"/>
  <c r="DQ155" i="11"/>
  <c r="EB155" i="11" s="1"/>
  <c r="CJ155" i="11"/>
  <c r="CU155" i="11" s="1"/>
  <c r="BB155" i="11"/>
  <c r="BM155" i="11" s="1"/>
  <c r="DP155" i="11"/>
  <c r="EA155" i="11" s="1"/>
  <c r="CI155" i="11"/>
  <c r="CT155" i="11" s="1"/>
  <c r="DO155" i="11"/>
  <c r="DZ155" i="11" s="1"/>
  <c r="AA155" i="11"/>
  <c r="AL155" i="11" s="1"/>
  <c r="BH155" i="11"/>
  <c r="BS155" i="11" s="1"/>
  <c r="Z155" i="11"/>
  <c r="AK155" i="11" s="1"/>
  <c r="CN155" i="11"/>
  <c r="CY155" i="11" s="1"/>
  <c r="BG155" i="11"/>
  <c r="BR155" i="11" s="1"/>
  <c r="Y155" i="11"/>
  <c r="AJ155" i="11" s="1"/>
  <c r="DT155" i="11"/>
  <c r="EE155" i="11" s="1"/>
  <c r="CM155" i="11"/>
  <c r="CX155" i="11" s="1"/>
  <c r="BF155" i="11"/>
  <c r="BQ155" i="11" s="1"/>
  <c r="W155" i="11"/>
  <c r="AH155" i="11" s="1"/>
  <c r="DS155" i="11"/>
  <c r="ED155" i="11" s="1"/>
  <c r="CL155" i="11"/>
  <c r="CW155" i="11" s="1"/>
  <c r="BE155" i="11"/>
  <c r="BP155" i="11" s="1"/>
  <c r="V155" i="11"/>
  <c r="AG155" i="11" s="1"/>
  <c r="DR155" i="11"/>
  <c r="EC155" i="11" s="1"/>
  <c r="CK155" i="11"/>
  <c r="CV155" i="11" s="1"/>
  <c r="BD155" i="11"/>
  <c r="BO155" i="11" s="1"/>
  <c r="T155" i="11"/>
  <c r="AE155" i="11" s="1"/>
  <c r="AU158" i="4"/>
  <c r="AT158" i="4"/>
  <c r="AY158" i="4" s="1"/>
  <c r="AV158" i="4"/>
  <c r="V148" i="5"/>
  <c r="AG148" i="5" s="1"/>
  <c r="DU148" i="11"/>
  <c r="EF148" i="11" s="1"/>
  <c r="CP148" i="11"/>
  <c r="DA148" i="11" s="1"/>
  <c r="CH148" i="11"/>
  <c r="CS148" i="11" s="1"/>
  <c r="BC148" i="11"/>
  <c r="BN148" i="11" s="1"/>
  <c r="X148" i="11"/>
  <c r="AI148" i="11" s="1"/>
  <c r="DS148" i="11"/>
  <c r="ED148" i="11" s="1"/>
  <c r="CM148" i="11"/>
  <c r="CX148" i="11" s="1"/>
  <c r="BG148" i="11"/>
  <c r="BR148" i="11" s="1"/>
  <c r="AA148" i="11"/>
  <c r="AL148" i="11" s="1"/>
  <c r="DO148" i="11"/>
  <c r="DZ148" i="11" s="1"/>
  <c r="DP148" i="11"/>
  <c r="EA148" i="11" s="1"/>
  <c r="DW148" i="11"/>
  <c r="EH148" i="11" s="1"/>
  <c r="CN148" i="11"/>
  <c r="CY148" i="11" s="1"/>
  <c r="BF148" i="11"/>
  <c r="BQ148" i="11" s="1"/>
  <c r="Y148" i="11"/>
  <c r="AJ148" i="11" s="1"/>
  <c r="DR148" i="11"/>
  <c r="EC148" i="11" s="1"/>
  <c r="CJ148" i="11"/>
  <c r="CU148" i="11" s="1"/>
  <c r="BB148" i="11"/>
  <c r="BM148" i="11" s="1"/>
  <c r="U148" i="11"/>
  <c r="AF148" i="11" s="1"/>
  <c r="DQ148" i="11"/>
  <c r="EB148" i="11" s="1"/>
  <c r="CI148" i="11"/>
  <c r="CT148" i="11" s="1"/>
  <c r="BA148" i="11"/>
  <c r="BL148" i="11" s="1"/>
  <c r="T148" i="11"/>
  <c r="AE148" i="11" s="1"/>
  <c r="DT148" i="11"/>
  <c r="EE148" i="11" s="1"/>
  <c r="BE148" i="11"/>
  <c r="BP148" i="11" s="1"/>
  <c r="BD148" i="11"/>
  <c r="BO148" i="11" s="1"/>
  <c r="CO148" i="11"/>
  <c r="CZ148" i="11" s="1"/>
  <c r="CL148" i="11"/>
  <c r="CW148" i="11" s="1"/>
  <c r="AB148" i="11"/>
  <c r="AM148" i="11" s="1"/>
  <c r="CK148" i="11"/>
  <c r="CV148" i="11" s="1"/>
  <c r="Z148" i="11"/>
  <c r="AK148" i="11" s="1"/>
  <c r="W148" i="11"/>
  <c r="AH148" i="11" s="1"/>
  <c r="BI148" i="11"/>
  <c r="BT148" i="11" s="1"/>
  <c r="V148" i="11"/>
  <c r="AG148" i="11" s="1"/>
  <c r="DV148" i="11"/>
  <c r="EG148" i="11" s="1"/>
  <c r="BH148" i="11"/>
  <c r="BS148" i="11" s="1"/>
  <c r="AV151" i="4"/>
  <c r="AU151" i="4"/>
  <c r="AT151" i="4"/>
  <c r="AY151" i="4" s="1"/>
  <c r="DS55" i="11"/>
  <c r="ED55" i="11" s="1"/>
  <c r="CN55" i="11"/>
  <c r="CY55" i="11" s="1"/>
  <c r="BI55" i="11"/>
  <c r="BT55" i="11" s="1"/>
  <c r="BA55" i="11"/>
  <c r="BL55" i="11" s="1"/>
  <c r="V55" i="11"/>
  <c r="AG55" i="11" s="1"/>
  <c r="DP55" i="11"/>
  <c r="EA55" i="11" s="1"/>
  <c r="CJ55" i="11"/>
  <c r="CU55" i="11" s="1"/>
  <c r="BD55" i="11"/>
  <c r="BO55" i="11" s="1"/>
  <c r="X55" i="11"/>
  <c r="AI55" i="11" s="1"/>
  <c r="DR55" i="11"/>
  <c r="EC55" i="11" s="1"/>
  <c r="CK55" i="11"/>
  <c r="CV55" i="11" s="1"/>
  <c r="BC55" i="11"/>
  <c r="BN55" i="11" s="1"/>
  <c r="U55" i="11"/>
  <c r="AF55" i="11" s="1"/>
  <c r="DT55" i="11"/>
  <c r="EE55" i="11" s="1"/>
  <c r="CL55" i="11"/>
  <c r="CW55" i="11" s="1"/>
  <c r="BE55" i="11"/>
  <c r="BP55" i="11" s="1"/>
  <c r="W55" i="11"/>
  <c r="AH55" i="11" s="1"/>
  <c r="DQ55" i="11"/>
  <c r="EB55" i="11" s="1"/>
  <c r="Z55" i="11"/>
  <c r="AK55" i="11" s="1"/>
  <c r="DO55" i="11"/>
  <c r="DZ55" i="11" s="1"/>
  <c r="BH55" i="11"/>
  <c r="BS55" i="11" s="1"/>
  <c r="Y55" i="11"/>
  <c r="AJ55" i="11" s="1"/>
  <c r="BG55" i="11"/>
  <c r="BR55" i="11" s="1"/>
  <c r="T55" i="11"/>
  <c r="AE55" i="11" s="1"/>
  <c r="CP55" i="11"/>
  <c r="DA55" i="11" s="1"/>
  <c r="BF55" i="11"/>
  <c r="BQ55" i="11" s="1"/>
  <c r="CO55" i="11"/>
  <c r="CZ55" i="11" s="1"/>
  <c r="BB55" i="11"/>
  <c r="BM55" i="11" s="1"/>
  <c r="DV55" i="11"/>
  <c r="EG55" i="11" s="1"/>
  <c r="CI55" i="11"/>
  <c r="CT55" i="11" s="1"/>
  <c r="AB55" i="11"/>
  <c r="AM55" i="11" s="1"/>
  <c r="DU55" i="11"/>
  <c r="EF55" i="11" s="1"/>
  <c r="CH55" i="11"/>
  <c r="CS55" i="11" s="1"/>
  <c r="AA55" i="11"/>
  <c r="AL55" i="11" s="1"/>
  <c r="DW55" i="11"/>
  <c r="EH55" i="11" s="1"/>
  <c r="CM55" i="11"/>
  <c r="CX55" i="11" s="1"/>
  <c r="AV58" i="4"/>
  <c r="AU58" i="4"/>
  <c r="AT58" i="4"/>
  <c r="AY58" i="4" s="1"/>
  <c r="AS136" i="6"/>
  <c r="DU136" i="11"/>
  <c r="EF136" i="11" s="1"/>
  <c r="CP136" i="11"/>
  <c r="DA136" i="11" s="1"/>
  <c r="CH136" i="11"/>
  <c r="CS136" i="11" s="1"/>
  <c r="BC136" i="11"/>
  <c r="BN136" i="11" s="1"/>
  <c r="X136" i="11"/>
  <c r="AI136" i="11" s="1"/>
  <c r="DO136" i="11"/>
  <c r="DZ136" i="11" s="1"/>
  <c r="CI136" i="11"/>
  <c r="CT136" i="11" s="1"/>
  <c r="BB136" i="11"/>
  <c r="BM136" i="11" s="1"/>
  <c r="V136" i="11"/>
  <c r="AG136" i="11" s="1"/>
  <c r="DW136" i="11"/>
  <c r="EH136" i="11" s="1"/>
  <c r="CO136" i="11"/>
  <c r="CZ136" i="11" s="1"/>
  <c r="BH136" i="11"/>
  <c r="BS136" i="11" s="1"/>
  <c r="AA136" i="11"/>
  <c r="AL136" i="11" s="1"/>
  <c r="DT136" i="11"/>
  <c r="EE136" i="11" s="1"/>
  <c r="CL136" i="11"/>
  <c r="CW136" i="11" s="1"/>
  <c r="BD136" i="11"/>
  <c r="BO136" i="11" s="1"/>
  <c r="T136" i="11"/>
  <c r="AE136" i="11" s="1"/>
  <c r="DV136" i="11"/>
  <c r="EG136" i="11" s="1"/>
  <c r="CM136" i="11"/>
  <c r="CX136" i="11" s="1"/>
  <c r="BE136" i="11"/>
  <c r="BP136" i="11" s="1"/>
  <c r="U136" i="11"/>
  <c r="AF136" i="11" s="1"/>
  <c r="CN136" i="11"/>
  <c r="CY136" i="11" s="1"/>
  <c r="CK136" i="11"/>
  <c r="CV136" i="11" s="1"/>
  <c r="AB136" i="11"/>
  <c r="AM136" i="11" s="1"/>
  <c r="CJ136" i="11"/>
  <c r="CU136" i="11" s="1"/>
  <c r="Z136" i="11"/>
  <c r="AK136" i="11" s="1"/>
  <c r="DS136" i="11"/>
  <c r="ED136" i="11" s="1"/>
  <c r="Y136" i="11"/>
  <c r="AJ136" i="11" s="1"/>
  <c r="DR136" i="11"/>
  <c r="EC136" i="11" s="1"/>
  <c r="BI136" i="11"/>
  <c r="BT136" i="11" s="1"/>
  <c r="W136" i="11"/>
  <c r="AH136" i="11" s="1"/>
  <c r="DQ136" i="11"/>
  <c r="EB136" i="11" s="1"/>
  <c r="BG136" i="11"/>
  <c r="BR136" i="11" s="1"/>
  <c r="DP136" i="11"/>
  <c r="EA136" i="11" s="1"/>
  <c r="BF136" i="11"/>
  <c r="BQ136" i="11" s="1"/>
  <c r="BA136" i="11"/>
  <c r="BL136" i="11" s="1"/>
  <c r="AV139" i="4"/>
  <c r="AU139" i="4"/>
  <c r="AT139" i="4"/>
  <c r="AY139" i="4" s="1"/>
  <c r="Z134" i="5"/>
  <c r="AK134" i="5" s="1"/>
  <c r="DU134" i="11"/>
  <c r="EF134" i="11" s="1"/>
  <c r="CP134" i="11"/>
  <c r="DA134" i="11" s="1"/>
  <c r="CH134" i="11"/>
  <c r="CS134" i="11" s="1"/>
  <c r="BC134" i="11"/>
  <c r="BN134" i="11" s="1"/>
  <c r="X134" i="11"/>
  <c r="AI134" i="11" s="1"/>
  <c r="DV134" i="11"/>
  <c r="EG134" i="11" s="1"/>
  <c r="CO134" i="11"/>
  <c r="CZ134" i="11" s="1"/>
  <c r="BI134" i="11"/>
  <c r="BT134" i="11" s="1"/>
  <c r="T134" i="11"/>
  <c r="AE134" i="11" s="1"/>
  <c r="DS134" i="11"/>
  <c r="ED134" i="11" s="1"/>
  <c r="CL134" i="11"/>
  <c r="CW134" i="11" s="1"/>
  <c r="BE134" i="11"/>
  <c r="BP134" i="11" s="1"/>
  <c r="Y134" i="11"/>
  <c r="AJ134" i="11" s="1"/>
  <c r="DQ134" i="11"/>
  <c r="EB134" i="11" s="1"/>
  <c r="CI134" i="11"/>
  <c r="CT134" i="11" s="1"/>
  <c r="DR134" i="11"/>
  <c r="EC134" i="11" s="1"/>
  <c r="CJ134" i="11"/>
  <c r="CU134" i="11" s="1"/>
  <c r="BA134" i="11"/>
  <c r="BL134" i="11" s="1"/>
  <c r="BD134" i="11"/>
  <c r="BO134" i="11" s="1"/>
  <c r="U134" i="11"/>
  <c r="AF134" i="11" s="1"/>
  <c r="CN134" i="11"/>
  <c r="CY134" i="11" s="1"/>
  <c r="BB134" i="11"/>
  <c r="BM134" i="11" s="1"/>
  <c r="CM134" i="11"/>
  <c r="CX134" i="11" s="1"/>
  <c r="CK134" i="11"/>
  <c r="CV134" i="11" s="1"/>
  <c r="AB134" i="11"/>
  <c r="AM134" i="11" s="1"/>
  <c r="DW134" i="11"/>
  <c r="EH134" i="11" s="1"/>
  <c r="AA134" i="11"/>
  <c r="AL134" i="11" s="1"/>
  <c r="DT134" i="11"/>
  <c r="EE134" i="11" s="1"/>
  <c r="BH134" i="11"/>
  <c r="BS134" i="11" s="1"/>
  <c r="Z134" i="11"/>
  <c r="AK134" i="11" s="1"/>
  <c r="DP134" i="11"/>
  <c r="EA134" i="11" s="1"/>
  <c r="BG134" i="11"/>
  <c r="BR134" i="11" s="1"/>
  <c r="W134" i="11"/>
  <c r="AH134" i="11" s="1"/>
  <c r="DO134" i="11"/>
  <c r="DZ134" i="11" s="1"/>
  <c r="BF134" i="11"/>
  <c r="BQ134" i="11" s="1"/>
  <c r="V134" i="11"/>
  <c r="AG134" i="11" s="1"/>
  <c r="AT137" i="4"/>
  <c r="AY137" i="4" s="1"/>
  <c r="AV137" i="4"/>
  <c r="AU137" i="4"/>
  <c r="AA187" i="5"/>
  <c r="AL187" i="5" s="1"/>
  <c r="DT187" i="11"/>
  <c r="EE187" i="11" s="1"/>
  <c r="CO187" i="11"/>
  <c r="CZ187" i="11" s="1"/>
  <c r="BB187" i="11"/>
  <c r="BM187" i="11" s="1"/>
  <c r="W187" i="11"/>
  <c r="AH187" i="11" s="1"/>
  <c r="DO187" i="11"/>
  <c r="DZ187" i="11" s="1"/>
  <c r="CI187" i="11"/>
  <c r="CT187" i="11" s="1"/>
  <c r="BD187" i="11"/>
  <c r="BO187" i="11" s="1"/>
  <c r="X187" i="11"/>
  <c r="AI187" i="11" s="1"/>
  <c r="DU187" i="11"/>
  <c r="EF187" i="11" s="1"/>
  <c r="CM187" i="11"/>
  <c r="CX187" i="11" s="1"/>
  <c r="BG187" i="11"/>
  <c r="BR187" i="11" s="1"/>
  <c r="Z187" i="11"/>
  <c r="AK187" i="11" s="1"/>
  <c r="DR187" i="11"/>
  <c r="EC187" i="11" s="1"/>
  <c r="CJ187" i="11"/>
  <c r="CU187" i="11" s="1"/>
  <c r="BA187" i="11"/>
  <c r="BL187" i="11" s="1"/>
  <c r="DQ187" i="11"/>
  <c r="EB187" i="11" s="1"/>
  <c r="CH187" i="11"/>
  <c r="CS187" i="11" s="1"/>
  <c r="DP187" i="11"/>
  <c r="EA187" i="11" s="1"/>
  <c r="AB187" i="11"/>
  <c r="AM187" i="11" s="1"/>
  <c r="BI187" i="11"/>
  <c r="BT187" i="11" s="1"/>
  <c r="AA187" i="11"/>
  <c r="AL187" i="11" s="1"/>
  <c r="DS187" i="11"/>
  <c r="ED187" i="11" s="1"/>
  <c r="CK187" i="11"/>
  <c r="CV187" i="11" s="1"/>
  <c r="BC187" i="11"/>
  <c r="BN187" i="11" s="1"/>
  <c r="T187" i="11"/>
  <c r="AE187" i="11" s="1"/>
  <c r="DV187" i="11"/>
  <c r="EG187" i="11" s="1"/>
  <c r="BE187" i="11"/>
  <c r="BP187" i="11" s="1"/>
  <c r="DW187" i="11"/>
  <c r="EH187" i="11" s="1"/>
  <c r="BF187" i="11"/>
  <c r="BQ187" i="11" s="1"/>
  <c r="BH187" i="11"/>
  <c r="BS187" i="11" s="1"/>
  <c r="Y187" i="11"/>
  <c r="AJ187" i="11" s="1"/>
  <c r="V187" i="11"/>
  <c r="AG187" i="11" s="1"/>
  <c r="CP187" i="11"/>
  <c r="DA187" i="11" s="1"/>
  <c r="U187" i="11"/>
  <c r="AF187" i="11" s="1"/>
  <c r="CN187" i="11"/>
  <c r="CY187" i="11" s="1"/>
  <c r="CL187" i="11"/>
  <c r="CW187" i="11" s="1"/>
  <c r="AV190" i="4"/>
  <c r="AU190" i="4"/>
  <c r="AT190" i="4"/>
  <c r="AY190" i="4" s="1"/>
  <c r="T191" i="5"/>
  <c r="AE191" i="5" s="1"/>
  <c r="DT191" i="11"/>
  <c r="EE191" i="11" s="1"/>
  <c r="CO191" i="11"/>
  <c r="CZ191" i="11" s="1"/>
  <c r="BB191" i="11"/>
  <c r="BM191" i="11" s="1"/>
  <c r="W191" i="11"/>
  <c r="AH191" i="11" s="1"/>
  <c r="DO191" i="11"/>
  <c r="DZ191" i="11" s="1"/>
  <c r="CI191" i="11"/>
  <c r="CT191" i="11" s="1"/>
  <c r="BD191" i="11"/>
  <c r="BO191" i="11" s="1"/>
  <c r="X191" i="11"/>
  <c r="AI191" i="11" s="1"/>
  <c r="DU191" i="11"/>
  <c r="EF191" i="11" s="1"/>
  <c r="CM191" i="11"/>
  <c r="CX191" i="11" s="1"/>
  <c r="BG191" i="11"/>
  <c r="BR191" i="11" s="1"/>
  <c r="Z191" i="11"/>
  <c r="AK191" i="11" s="1"/>
  <c r="DR191" i="11"/>
  <c r="EC191" i="11" s="1"/>
  <c r="CJ191" i="11"/>
  <c r="CU191" i="11" s="1"/>
  <c r="BA191" i="11"/>
  <c r="BL191" i="11" s="1"/>
  <c r="DQ191" i="11"/>
  <c r="EB191" i="11" s="1"/>
  <c r="CH191" i="11"/>
  <c r="CS191" i="11" s="1"/>
  <c r="DP191" i="11"/>
  <c r="EA191" i="11" s="1"/>
  <c r="AB191" i="11"/>
  <c r="AM191" i="11" s="1"/>
  <c r="BI191" i="11"/>
  <c r="BT191" i="11" s="1"/>
  <c r="AA191" i="11"/>
  <c r="AL191" i="11" s="1"/>
  <c r="DS191" i="11"/>
  <c r="ED191" i="11" s="1"/>
  <c r="CK191" i="11"/>
  <c r="CV191" i="11" s="1"/>
  <c r="BC191" i="11"/>
  <c r="BN191" i="11" s="1"/>
  <c r="T191" i="11"/>
  <c r="AE191" i="11" s="1"/>
  <c r="CL191" i="11"/>
  <c r="CW191" i="11" s="1"/>
  <c r="U191" i="11"/>
  <c r="AF191" i="11" s="1"/>
  <c r="CN191" i="11"/>
  <c r="CY191" i="11" s="1"/>
  <c r="V191" i="11"/>
  <c r="AG191" i="11" s="1"/>
  <c r="DV191" i="11"/>
  <c r="EG191" i="11" s="1"/>
  <c r="Y191" i="11"/>
  <c r="AJ191" i="11" s="1"/>
  <c r="CP191" i="11"/>
  <c r="DA191" i="11" s="1"/>
  <c r="BH191" i="11"/>
  <c r="BS191" i="11" s="1"/>
  <c r="BF191" i="11"/>
  <c r="BQ191" i="11" s="1"/>
  <c r="BE191" i="11"/>
  <c r="BP191" i="11" s="1"/>
  <c r="DW191" i="11"/>
  <c r="EH191" i="11" s="1"/>
  <c r="AV194" i="4"/>
  <c r="AU194" i="4"/>
  <c r="AT194" i="4"/>
  <c r="AY194" i="4" s="1"/>
  <c r="BD168" i="6"/>
  <c r="DW168" i="11"/>
  <c r="EH168" i="11" s="1"/>
  <c r="DO168" i="11"/>
  <c r="DZ168" i="11" s="1"/>
  <c r="CJ168" i="11"/>
  <c r="CU168" i="11" s="1"/>
  <c r="BE168" i="11"/>
  <c r="BP168" i="11" s="1"/>
  <c r="Z168" i="11"/>
  <c r="AK168" i="11" s="1"/>
  <c r="DS168" i="11"/>
  <c r="ED168" i="11" s="1"/>
  <c r="CM168" i="11"/>
  <c r="CX168" i="11" s="1"/>
  <c r="BG168" i="11"/>
  <c r="BR168" i="11" s="1"/>
  <c r="AA168" i="11"/>
  <c r="AL168" i="11" s="1"/>
  <c r="CP168" i="11"/>
  <c r="DA168" i="11" s="1"/>
  <c r="BI168" i="11"/>
  <c r="BT168" i="11" s="1"/>
  <c r="AB168" i="11"/>
  <c r="AM168" i="11" s="1"/>
  <c r="DV168" i="11"/>
  <c r="EG168" i="11" s="1"/>
  <c r="CN168" i="11"/>
  <c r="CY168" i="11" s="1"/>
  <c r="BD168" i="11"/>
  <c r="BO168" i="11" s="1"/>
  <c r="V168" i="11"/>
  <c r="AG168" i="11" s="1"/>
  <c r="DU168" i="11"/>
  <c r="EF168" i="11" s="1"/>
  <c r="CL168" i="11"/>
  <c r="CW168" i="11" s="1"/>
  <c r="BC168" i="11"/>
  <c r="BN168" i="11" s="1"/>
  <c r="U168" i="11"/>
  <c r="AF168" i="11" s="1"/>
  <c r="DT168" i="11"/>
  <c r="EE168" i="11" s="1"/>
  <c r="CK168" i="11"/>
  <c r="CV168" i="11" s="1"/>
  <c r="BB168" i="11"/>
  <c r="BM168" i="11" s="1"/>
  <c r="T168" i="11"/>
  <c r="AE168" i="11" s="1"/>
  <c r="DR168" i="11"/>
  <c r="EC168" i="11" s="1"/>
  <c r="CI168" i="11"/>
  <c r="CT168" i="11" s="1"/>
  <c r="BA168" i="11"/>
  <c r="BL168" i="11" s="1"/>
  <c r="DQ168" i="11"/>
  <c r="EB168" i="11" s="1"/>
  <c r="CH168" i="11"/>
  <c r="CS168" i="11" s="1"/>
  <c r="DP168" i="11"/>
  <c r="EA168" i="11" s="1"/>
  <c r="Y168" i="11"/>
  <c r="AJ168" i="11" s="1"/>
  <c r="BH168" i="11"/>
  <c r="BS168" i="11" s="1"/>
  <c r="X168" i="11"/>
  <c r="AI168" i="11" s="1"/>
  <c r="CO168" i="11"/>
  <c r="CZ168" i="11" s="1"/>
  <c r="BF168" i="11"/>
  <c r="BQ168" i="11" s="1"/>
  <c r="W168" i="11"/>
  <c r="AH168" i="11" s="1"/>
  <c r="AV171" i="4"/>
  <c r="AU171" i="4"/>
  <c r="AT171" i="4"/>
  <c r="AY171" i="4" s="1"/>
  <c r="BR24" i="6"/>
  <c r="DP24" i="11"/>
  <c r="EA24" i="11" s="1"/>
  <c r="CK24" i="11"/>
  <c r="CV24" i="11" s="1"/>
  <c r="BF24" i="11"/>
  <c r="BQ24" i="11" s="1"/>
  <c r="AA24" i="11"/>
  <c r="AL24" i="11" s="1"/>
  <c r="DO24" i="11"/>
  <c r="DZ24" i="11" s="1"/>
  <c r="CI24" i="11"/>
  <c r="CT24" i="11" s="1"/>
  <c r="BC24" i="11"/>
  <c r="BN24" i="11" s="1"/>
  <c r="W24" i="11"/>
  <c r="AH24" i="11" s="1"/>
  <c r="DQ24" i="11"/>
  <c r="EB24" i="11" s="1"/>
  <c r="CH24" i="11"/>
  <c r="CS24" i="11" s="1"/>
  <c r="BA24" i="11"/>
  <c r="BL24" i="11" s="1"/>
  <c r="T24" i="11"/>
  <c r="AE24" i="11" s="1"/>
  <c r="DR24" i="11"/>
  <c r="EC24" i="11" s="1"/>
  <c r="CJ24" i="11"/>
  <c r="CU24" i="11" s="1"/>
  <c r="BB24" i="11"/>
  <c r="BM24" i="11" s="1"/>
  <c r="U24" i="11"/>
  <c r="AF24" i="11" s="1"/>
  <c r="CN24" i="11"/>
  <c r="CY24" i="11" s="1"/>
  <c r="DV24" i="11"/>
  <c r="EG24" i="11" s="1"/>
  <c r="CM24" i="11"/>
  <c r="CX24" i="11" s="1"/>
  <c r="DU24" i="11"/>
  <c r="EF24" i="11" s="1"/>
  <c r="CL24" i="11"/>
  <c r="CW24" i="11" s="1"/>
  <c r="AB24" i="11"/>
  <c r="AM24" i="11" s="1"/>
  <c r="DT24" i="11"/>
  <c r="EE24" i="11" s="1"/>
  <c r="Z24" i="11"/>
  <c r="AK24" i="11" s="1"/>
  <c r="DS24" i="11"/>
  <c r="ED24" i="11" s="1"/>
  <c r="BI24" i="11"/>
  <c r="BT24" i="11" s="1"/>
  <c r="Y24" i="11"/>
  <c r="AJ24" i="11" s="1"/>
  <c r="BH24" i="11"/>
  <c r="BS24" i="11" s="1"/>
  <c r="X24" i="11"/>
  <c r="AI24" i="11" s="1"/>
  <c r="CP24" i="11"/>
  <c r="DA24" i="11" s="1"/>
  <c r="BG24" i="11"/>
  <c r="BR24" i="11" s="1"/>
  <c r="V24" i="11"/>
  <c r="AG24" i="11" s="1"/>
  <c r="CO24" i="11"/>
  <c r="CZ24" i="11" s="1"/>
  <c r="BE24" i="11"/>
  <c r="BP24" i="11" s="1"/>
  <c r="DW24" i="11"/>
  <c r="EH24" i="11" s="1"/>
  <c r="BD24" i="11"/>
  <c r="BO24" i="11" s="1"/>
  <c r="AV27" i="4"/>
  <c r="AU27" i="4"/>
  <c r="AT27" i="4"/>
  <c r="AY27" i="4" s="1"/>
  <c r="DU72" i="11"/>
  <c r="EF72" i="11" s="1"/>
  <c r="CP72" i="11"/>
  <c r="DA72" i="11" s="1"/>
  <c r="CH72" i="11"/>
  <c r="CS72" i="11" s="1"/>
  <c r="BC72" i="11"/>
  <c r="BN72" i="11" s="1"/>
  <c r="X72" i="11"/>
  <c r="AI72" i="11" s="1"/>
  <c r="DT72" i="11"/>
  <c r="EE72" i="11" s="1"/>
  <c r="CN72" i="11"/>
  <c r="CY72" i="11" s="1"/>
  <c r="BH72" i="11"/>
  <c r="BS72" i="11" s="1"/>
  <c r="AB72" i="11"/>
  <c r="AM72" i="11" s="1"/>
  <c r="DP72" i="11"/>
  <c r="EA72" i="11" s="1"/>
  <c r="CI72" i="11"/>
  <c r="CT72" i="11" s="1"/>
  <c r="BA72" i="11"/>
  <c r="BL72" i="11" s="1"/>
  <c r="T72" i="11"/>
  <c r="AE72" i="11" s="1"/>
  <c r="DS72" i="11"/>
  <c r="ED72" i="11" s="1"/>
  <c r="CK72" i="11"/>
  <c r="CV72" i="11" s="1"/>
  <c r="BB72" i="11"/>
  <c r="BM72" i="11" s="1"/>
  <c r="DV72" i="11"/>
  <c r="EG72" i="11" s="1"/>
  <c r="CL72" i="11"/>
  <c r="CW72" i="11" s="1"/>
  <c r="BD72" i="11"/>
  <c r="BO72" i="11" s="1"/>
  <c r="U72" i="11"/>
  <c r="AF72" i="11" s="1"/>
  <c r="CJ72" i="11"/>
  <c r="CU72" i="11" s="1"/>
  <c r="Z72" i="11"/>
  <c r="AK72" i="11" s="1"/>
  <c r="DW72" i="11"/>
  <c r="EH72" i="11" s="1"/>
  <c r="Y72" i="11"/>
  <c r="AJ72" i="11" s="1"/>
  <c r="DR72" i="11"/>
  <c r="EC72" i="11" s="1"/>
  <c r="BI72" i="11"/>
  <c r="BT72" i="11" s="1"/>
  <c r="W72" i="11"/>
  <c r="AH72" i="11" s="1"/>
  <c r="DQ72" i="11"/>
  <c r="EB72" i="11" s="1"/>
  <c r="BG72" i="11"/>
  <c r="BR72" i="11" s="1"/>
  <c r="V72" i="11"/>
  <c r="AG72" i="11" s="1"/>
  <c r="DO72" i="11"/>
  <c r="DZ72" i="11" s="1"/>
  <c r="BF72" i="11"/>
  <c r="BQ72" i="11" s="1"/>
  <c r="BE72" i="11"/>
  <c r="BP72" i="11" s="1"/>
  <c r="CO72" i="11"/>
  <c r="CZ72" i="11" s="1"/>
  <c r="CM72" i="11"/>
  <c r="CX72" i="11" s="1"/>
  <c r="AA72" i="11"/>
  <c r="AL72" i="11" s="1"/>
  <c r="AV75" i="4"/>
  <c r="AU75" i="4"/>
  <c r="AT75" i="4"/>
  <c r="AY75" i="4" s="1"/>
  <c r="DS47" i="11"/>
  <c r="ED47" i="11" s="1"/>
  <c r="CN47" i="11"/>
  <c r="CY47" i="11" s="1"/>
  <c r="BI47" i="11"/>
  <c r="BT47" i="11" s="1"/>
  <c r="BA47" i="11"/>
  <c r="BL47" i="11" s="1"/>
  <c r="V47" i="11"/>
  <c r="AG47" i="11" s="1"/>
  <c r="DP47" i="11"/>
  <c r="EA47" i="11" s="1"/>
  <c r="CJ47" i="11"/>
  <c r="CU47" i="11" s="1"/>
  <c r="BD47" i="11"/>
  <c r="BO47" i="11" s="1"/>
  <c r="X47" i="11"/>
  <c r="AI47" i="11" s="1"/>
  <c r="DU47" i="11"/>
  <c r="EF47" i="11" s="1"/>
  <c r="CM47" i="11"/>
  <c r="CX47" i="11" s="1"/>
  <c r="BF47" i="11"/>
  <c r="BQ47" i="11" s="1"/>
  <c r="Y47" i="11"/>
  <c r="AJ47" i="11" s="1"/>
  <c r="CP47" i="11"/>
  <c r="DA47" i="11" s="1"/>
  <c r="BG47" i="11"/>
  <c r="BR47" i="11" s="1"/>
  <c r="W47" i="11"/>
  <c r="AH47" i="11" s="1"/>
  <c r="DW47" i="11"/>
  <c r="EH47" i="11" s="1"/>
  <c r="CO47" i="11"/>
  <c r="CZ47" i="11" s="1"/>
  <c r="BE47" i="11"/>
  <c r="BP47" i="11" s="1"/>
  <c r="U47" i="11"/>
  <c r="AF47" i="11" s="1"/>
  <c r="DT47" i="11"/>
  <c r="EE47" i="11" s="1"/>
  <c r="CK47" i="11"/>
  <c r="CV47" i="11" s="1"/>
  <c r="BB47" i="11"/>
  <c r="BM47" i="11" s="1"/>
  <c r="DR47" i="11"/>
  <c r="EC47" i="11" s="1"/>
  <c r="CI47" i="11"/>
  <c r="CT47" i="11" s="1"/>
  <c r="BH47" i="11"/>
  <c r="BS47" i="11" s="1"/>
  <c r="Z47" i="11"/>
  <c r="AK47" i="11" s="1"/>
  <c r="BC47" i="11"/>
  <c r="BN47" i="11" s="1"/>
  <c r="DV47" i="11"/>
  <c r="EG47" i="11" s="1"/>
  <c r="DQ47" i="11"/>
  <c r="EB47" i="11" s="1"/>
  <c r="AB47" i="11"/>
  <c r="AM47" i="11" s="1"/>
  <c r="DO47" i="11"/>
  <c r="DZ47" i="11" s="1"/>
  <c r="AA47" i="11"/>
  <c r="AL47" i="11" s="1"/>
  <c r="T47" i="11"/>
  <c r="AE47" i="11" s="1"/>
  <c r="CL47" i="11"/>
  <c r="CW47" i="11" s="1"/>
  <c r="CH47" i="11"/>
  <c r="CS47" i="11" s="1"/>
  <c r="AV50" i="4"/>
  <c r="AU50" i="4"/>
  <c r="AT50" i="4"/>
  <c r="AY50" i="4" s="1"/>
  <c r="DP37" i="11"/>
  <c r="EA37" i="11" s="1"/>
  <c r="CK37" i="11"/>
  <c r="CV37" i="11" s="1"/>
  <c r="BF37" i="11"/>
  <c r="BQ37" i="11" s="1"/>
  <c r="AA37" i="11"/>
  <c r="AL37" i="11" s="1"/>
  <c r="DT37" i="11"/>
  <c r="EE37" i="11" s="1"/>
  <c r="CN37" i="11"/>
  <c r="CY37" i="11" s="1"/>
  <c r="BH37" i="11"/>
  <c r="BS37" i="11" s="1"/>
  <c r="AB37" i="11"/>
  <c r="AM37" i="11" s="1"/>
  <c r="DO37" i="11"/>
  <c r="DZ37" i="11" s="1"/>
  <c r="CH37" i="11"/>
  <c r="CS37" i="11" s="1"/>
  <c r="BA37" i="11"/>
  <c r="BL37" i="11" s="1"/>
  <c r="T37" i="11"/>
  <c r="AE37" i="11" s="1"/>
  <c r="DQ37" i="11"/>
  <c r="EB37" i="11" s="1"/>
  <c r="CI37" i="11"/>
  <c r="CT37" i="11" s="1"/>
  <c r="BB37" i="11"/>
  <c r="BM37" i="11" s="1"/>
  <c r="U37" i="11"/>
  <c r="AF37" i="11" s="1"/>
  <c r="CM37" i="11"/>
  <c r="CX37" i="11" s="1"/>
  <c r="DV37" i="11"/>
  <c r="EG37" i="11" s="1"/>
  <c r="CL37" i="11"/>
  <c r="CW37" i="11" s="1"/>
  <c r="DU37" i="11"/>
  <c r="EF37" i="11" s="1"/>
  <c r="CJ37" i="11"/>
  <c r="CU37" i="11" s="1"/>
  <c r="Z37" i="11"/>
  <c r="AK37" i="11" s="1"/>
  <c r="DS37" i="11"/>
  <c r="ED37" i="11" s="1"/>
  <c r="Y37" i="11"/>
  <c r="AJ37" i="11" s="1"/>
  <c r="DR37" i="11"/>
  <c r="EC37" i="11" s="1"/>
  <c r="BI37" i="11"/>
  <c r="BT37" i="11" s="1"/>
  <c r="X37" i="11"/>
  <c r="AI37" i="11" s="1"/>
  <c r="BG37" i="11"/>
  <c r="BR37" i="11" s="1"/>
  <c r="W37" i="11"/>
  <c r="AH37" i="11" s="1"/>
  <c r="CP37" i="11"/>
  <c r="DA37" i="11" s="1"/>
  <c r="BE37" i="11"/>
  <c r="BP37" i="11" s="1"/>
  <c r="V37" i="11"/>
  <c r="AG37" i="11" s="1"/>
  <c r="CO37" i="11"/>
  <c r="CZ37" i="11" s="1"/>
  <c r="BD37" i="11"/>
  <c r="BO37" i="11" s="1"/>
  <c r="DW37" i="11"/>
  <c r="EH37" i="11" s="1"/>
  <c r="BC37" i="11"/>
  <c r="BN37" i="11" s="1"/>
  <c r="AV40" i="4"/>
  <c r="AU40" i="4"/>
  <c r="AT40" i="4"/>
  <c r="AY40" i="4" s="1"/>
  <c r="DP40" i="11"/>
  <c r="EA40" i="11" s="1"/>
  <c r="CK40" i="11"/>
  <c r="CV40" i="11" s="1"/>
  <c r="BF40" i="11"/>
  <c r="BQ40" i="11" s="1"/>
  <c r="AA40" i="11"/>
  <c r="AL40" i="11" s="1"/>
  <c r="DO40" i="11"/>
  <c r="DZ40" i="11" s="1"/>
  <c r="CI40" i="11"/>
  <c r="CT40" i="11" s="1"/>
  <c r="BC40" i="11"/>
  <c r="BN40" i="11" s="1"/>
  <c r="W40" i="11"/>
  <c r="AH40" i="11" s="1"/>
  <c r="DQ40" i="11"/>
  <c r="EB40" i="11" s="1"/>
  <c r="CH40" i="11"/>
  <c r="CS40" i="11" s="1"/>
  <c r="BA40" i="11"/>
  <c r="BL40" i="11" s="1"/>
  <c r="T40" i="11"/>
  <c r="AE40" i="11" s="1"/>
  <c r="DR40" i="11"/>
  <c r="EC40" i="11" s="1"/>
  <c r="CJ40" i="11"/>
  <c r="CU40" i="11" s="1"/>
  <c r="BB40" i="11"/>
  <c r="BM40" i="11" s="1"/>
  <c r="U40" i="11"/>
  <c r="AF40" i="11" s="1"/>
  <c r="CN40" i="11"/>
  <c r="CY40" i="11" s="1"/>
  <c r="DV40" i="11"/>
  <c r="EG40" i="11" s="1"/>
  <c r="CM40" i="11"/>
  <c r="CX40" i="11" s="1"/>
  <c r="DU40" i="11"/>
  <c r="EF40" i="11" s="1"/>
  <c r="CL40" i="11"/>
  <c r="CW40" i="11" s="1"/>
  <c r="AB40" i="11"/>
  <c r="AM40" i="11" s="1"/>
  <c r="DT40" i="11"/>
  <c r="EE40" i="11" s="1"/>
  <c r="Z40" i="11"/>
  <c r="AK40" i="11" s="1"/>
  <c r="DS40" i="11"/>
  <c r="ED40" i="11" s="1"/>
  <c r="BI40" i="11"/>
  <c r="BT40" i="11" s="1"/>
  <c r="Y40" i="11"/>
  <c r="AJ40" i="11" s="1"/>
  <c r="BH40" i="11"/>
  <c r="BS40" i="11" s="1"/>
  <c r="X40" i="11"/>
  <c r="AI40" i="11" s="1"/>
  <c r="CP40" i="11"/>
  <c r="DA40" i="11" s="1"/>
  <c r="BG40" i="11"/>
  <c r="BR40" i="11" s="1"/>
  <c r="V40" i="11"/>
  <c r="AG40" i="11" s="1"/>
  <c r="CO40" i="11"/>
  <c r="CZ40" i="11" s="1"/>
  <c r="BE40" i="11"/>
  <c r="BP40" i="11" s="1"/>
  <c r="DW40" i="11"/>
  <c r="EH40" i="11" s="1"/>
  <c r="BD40" i="11"/>
  <c r="BO40" i="11" s="1"/>
  <c r="AV43" i="4"/>
  <c r="AU43" i="4"/>
  <c r="AT43" i="4"/>
  <c r="AY43" i="4" s="1"/>
  <c r="DV99" i="11"/>
  <c r="EG99" i="11" s="1"/>
  <c r="CI99" i="11"/>
  <c r="CT99" i="11" s="1"/>
  <c r="BD99" i="11"/>
  <c r="BO99" i="11" s="1"/>
  <c r="Y99" i="11"/>
  <c r="AJ99" i="11" s="1"/>
  <c r="DW99" i="11"/>
  <c r="EH99" i="11" s="1"/>
  <c r="CH99" i="11"/>
  <c r="CS99" i="11" s="1"/>
  <c r="BB99" i="11"/>
  <c r="BM99" i="11" s="1"/>
  <c r="V99" i="11"/>
  <c r="AG99" i="11" s="1"/>
  <c r="DS99" i="11"/>
  <c r="ED99" i="11" s="1"/>
  <c r="CN99" i="11"/>
  <c r="CY99" i="11" s="1"/>
  <c r="BG99" i="11"/>
  <c r="BR99" i="11" s="1"/>
  <c r="Z99" i="11"/>
  <c r="AK99" i="11" s="1"/>
  <c r="DT99" i="11"/>
  <c r="EE99" i="11" s="1"/>
  <c r="CO99" i="11"/>
  <c r="CZ99" i="11" s="1"/>
  <c r="BH99" i="11"/>
  <c r="BS99" i="11" s="1"/>
  <c r="AA99" i="11"/>
  <c r="AL99" i="11" s="1"/>
  <c r="DP99" i="11"/>
  <c r="EA99" i="11" s="1"/>
  <c r="X99" i="11"/>
  <c r="AI99" i="11" s="1"/>
  <c r="DO99" i="11"/>
  <c r="DZ99" i="11" s="1"/>
  <c r="BI99" i="11"/>
  <c r="BT99" i="11" s="1"/>
  <c r="W99" i="11"/>
  <c r="AH99" i="11" s="1"/>
  <c r="BF99" i="11"/>
  <c r="BQ99" i="11" s="1"/>
  <c r="U99" i="11"/>
  <c r="AF99" i="11" s="1"/>
  <c r="CP99" i="11"/>
  <c r="DA99" i="11" s="1"/>
  <c r="BE99" i="11"/>
  <c r="BP99" i="11" s="1"/>
  <c r="T99" i="11"/>
  <c r="AE99" i="11" s="1"/>
  <c r="CM99" i="11"/>
  <c r="CX99" i="11" s="1"/>
  <c r="BC99" i="11"/>
  <c r="BN99" i="11" s="1"/>
  <c r="DU99" i="11"/>
  <c r="EF99" i="11" s="1"/>
  <c r="CL99" i="11"/>
  <c r="CW99" i="11" s="1"/>
  <c r="BA99" i="11"/>
  <c r="BL99" i="11" s="1"/>
  <c r="DR99" i="11"/>
  <c r="EC99" i="11" s="1"/>
  <c r="CK99" i="11"/>
  <c r="CV99" i="11" s="1"/>
  <c r="DQ99" i="11"/>
  <c r="EB99" i="11" s="1"/>
  <c r="CJ99" i="11"/>
  <c r="CU99" i="11" s="1"/>
  <c r="AB99" i="11"/>
  <c r="AM99" i="11" s="1"/>
  <c r="AU102" i="4"/>
  <c r="AT102" i="4"/>
  <c r="AY102" i="4" s="1"/>
  <c r="AV102" i="4"/>
  <c r="DU69" i="11"/>
  <c r="EF69" i="11" s="1"/>
  <c r="CP69" i="11"/>
  <c r="DA69" i="11" s="1"/>
  <c r="CH69" i="11"/>
  <c r="CS69" i="11" s="1"/>
  <c r="BC69" i="11"/>
  <c r="BN69" i="11" s="1"/>
  <c r="X69" i="11"/>
  <c r="AI69" i="11" s="1"/>
  <c r="DV69" i="11"/>
  <c r="EG69" i="11" s="1"/>
  <c r="CO69" i="11"/>
  <c r="CZ69" i="11" s="1"/>
  <c r="BI69" i="11"/>
  <c r="BT69" i="11" s="1"/>
  <c r="T69" i="11"/>
  <c r="AE69" i="11" s="1"/>
  <c r="DW69" i="11"/>
  <c r="EH69" i="11" s="1"/>
  <c r="CN69" i="11"/>
  <c r="CY69" i="11" s="1"/>
  <c r="BG69" i="11"/>
  <c r="BR69" i="11" s="1"/>
  <c r="AA69" i="11"/>
  <c r="AL69" i="11" s="1"/>
  <c r="DP69" i="11"/>
  <c r="EA69" i="11" s="1"/>
  <c r="AB69" i="11"/>
  <c r="AM69" i="11" s="1"/>
  <c r="DQ69" i="11"/>
  <c r="EB69" i="11" s="1"/>
  <c r="CI69" i="11"/>
  <c r="CT69" i="11" s="1"/>
  <c r="CM69" i="11"/>
  <c r="CX69" i="11" s="1"/>
  <c r="BD69" i="11"/>
  <c r="BO69" i="11" s="1"/>
  <c r="U69" i="11"/>
  <c r="AF69" i="11" s="1"/>
  <c r="CL69" i="11"/>
  <c r="CW69" i="11" s="1"/>
  <c r="BB69" i="11"/>
  <c r="BM69" i="11" s="1"/>
  <c r="CK69" i="11"/>
  <c r="CV69" i="11" s="1"/>
  <c r="BA69" i="11"/>
  <c r="BL69" i="11" s="1"/>
  <c r="DT69" i="11"/>
  <c r="EE69" i="11" s="1"/>
  <c r="CJ69" i="11"/>
  <c r="CU69" i="11" s="1"/>
  <c r="DS69" i="11"/>
  <c r="ED69" i="11" s="1"/>
  <c r="Z69" i="11"/>
  <c r="AK69" i="11" s="1"/>
  <c r="DR69" i="11"/>
  <c r="EC69" i="11" s="1"/>
  <c r="BH69" i="11"/>
  <c r="BS69" i="11" s="1"/>
  <c r="Y69" i="11"/>
  <c r="AJ69" i="11" s="1"/>
  <c r="DO69" i="11"/>
  <c r="DZ69" i="11" s="1"/>
  <c r="BF69" i="11"/>
  <c r="BQ69" i="11" s="1"/>
  <c r="W69" i="11"/>
  <c r="AH69" i="11" s="1"/>
  <c r="BE69" i="11"/>
  <c r="BP69" i="11" s="1"/>
  <c r="V69" i="11"/>
  <c r="AG69" i="11" s="1"/>
  <c r="AV72" i="4"/>
  <c r="AU72" i="4"/>
  <c r="AT72" i="4"/>
  <c r="AY72" i="4" s="1"/>
  <c r="T61" i="5"/>
  <c r="AE61" i="5" s="1"/>
  <c r="DU61" i="11"/>
  <c r="EF61" i="11" s="1"/>
  <c r="CP61" i="11"/>
  <c r="DA61" i="11" s="1"/>
  <c r="CH61" i="11"/>
  <c r="CS61" i="11" s="1"/>
  <c r="BC61" i="11"/>
  <c r="BN61" i="11" s="1"/>
  <c r="X61" i="11"/>
  <c r="AI61" i="11" s="1"/>
  <c r="DV61" i="11"/>
  <c r="EG61" i="11" s="1"/>
  <c r="CO61" i="11"/>
  <c r="CZ61" i="11" s="1"/>
  <c r="BI61" i="11"/>
  <c r="BT61" i="11" s="1"/>
  <c r="T61" i="11"/>
  <c r="AE61" i="11" s="1"/>
  <c r="BH61" i="11"/>
  <c r="BS61" i="11" s="1"/>
  <c r="AB61" i="11"/>
  <c r="AM61" i="11" s="1"/>
  <c r="DW61" i="11"/>
  <c r="EH61" i="11" s="1"/>
  <c r="CN61" i="11"/>
  <c r="CY61" i="11" s="1"/>
  <c r="BF61" i="11"/>
  <c r="BQ61" i="11" s="1"/>
  <c r="Y61" i="11"/>
  <c r="AJ61" i="11" s="1"/>
  <c r="BG61" i="11"/>
  <c r="BR61" i="11" s="1"/>
  <c r="Z61" i="11"/>
  <c r="AK61" i="11" s="1"/>
  <c r="DO61" i="11"/>
  <c r="DZ61" i="11" s="1"/>
  <c r="BE61" i="11"/>
  <c r="BP61" i="11" s="1"/>
  <c r="U61" i="11"/>
  <c r="AF61" i="11" s="1"/>
  <c r="BD61" i="11"/>
  <c r="BO61" i="11" s="1"/>
  <c r="CM61" i="11"/>
  <c r="CX61" i="11" s="1"/>
  <c r="BB61" i="11"/>
  <c r="BM61" i="11" s="1"/>
  <c r="DT61" i="11"/>
  <c r="EE61" i="11" s="1"/>
  <c r="CL61" i="11"/>
  <c r="CW61" i="11" s="1"/>
  <c r="BA61" i="11"/>
  <c r="BL61" i="11" s="1"/>
  <c r="DS61" i="11"/>
  <c r="ED61" i="11" s="1"/>
  <c r="CK61" i="11"/>
  <c r="CV61" i="11" s="1"/>
  <c r="DR61" i="11"/>
  <c r="EC61" i="11" s="1"/>
  <c r="CJ61" i="11"/>
  <c r="CU61" i="11" s="1"/>
  <c r="AA61" i="11"/>
  <c r="AL61" i="11" s="1"/>
  <c r="DQ61" i="11"/>
  <c r="EB61" i="11" s="1"/>
  <c r="CI61" i="11"/>
  <c r="CT61" i="11" s="1"/>
  <c r="W61" i="11"/>
  <c r="AH61" i="11" s="1"/>
  <c r="DP61" i="11"/>
  <c r="EA61" i="11" s="1"/>
  <c r="V61" i="11"/>
  <c r="AG61" i="11" s="1"/>
  <c r="AV64" i="4"/>
  <c r="AU64" i="4"/>
  <c r="AT64" i="4"/>
  <c r="AY64" i="4" s="1"/>
  <c r="AA213" i="5"/>
  <c r="AL213" i="5" s="1"/>
  <c r="DV213" i="11"/>
  <c r="EG213" i="11" s="1"/>
  <c r="CI213" i="11"/>
  <c r="CT213" i="11" s="1"/>
  <c r="BD213" i="11"/>
  <c r="BO213" i="11" s="1"/>
  <c r="Y213" i="11"/>
  <c r="AJ213" i="11" s="1"/>
  <c r="DU213" i="11"/>
  <c r="EF213" i="11" s="1"/>
  <c r="CP213" i="11"/>
  <c r="DA213" i="11" s="1"/>
  <c r="CH213" i="11"/>
  <c r="CS213" i="11" s="1"/>
  <c r="BC213" i="11"/>
  <c r="BN213" i="11" s="1"/>
  <c r="X213" i="11"/>
  <c r="AI213" i="11" s="1"/>
  <c r="DT213" i="11"/>
  <c r="EE213" i="11" s="1"/>
  <c r="CO213" i="11"/>
  <c r="CZ213" i="11" s="1"/>
  <c r="BB213" i="11"/>
  <c r="BM213" i="11" s="1"/>
  <c r="W213" i="11"/>
  <c r="AH213" i="11" s="1"/>
  <c r="DS213" i="11"/>
  <c r="ED213" i="11" s="1"/>
  <c r="CN213" i="11"/>
  <c r="CY213" i="11" s="1"/>
  <c r="BI213" i="11"/>
  <c r="BT213" i="11" s="1"/>
  <c r="BA213" i="11"/>
  <c r="BL213" i="11" s="1"/>
  <c r="V213" i="11"/>
  <c r="AG213" i="11" s="1"/>
  <c r="DQ213" i="11"/>
  <c r="EB213" i="11" s="1"/>
  <c r="CL213" i="11"/>
  <c r="CW213" i="11" s="1"/>
  <c r="BG213" i="11"/>
  <c r="BR213" i="11" s="1"/>
  <c r="AB213" i="11"/>
  <c r="AM213" i="11" s="1"/>
  <c r="T213" i="11"/>
  <c r="AE213" i="11" s="1"/>
  <c r="DP213" i="11"/>
  <c r="EA213" i="11" s="1"/>
  <c r="CK213" i="11"/>
  <c r="CV213" i="11" s="1"/>
  <c r="BF213" i="11"/>
  <c r="BQ213" i="11" s="1"/>
  <c r="AA213" i="11"/>
  <c r="AL213" i="11" s="1"/>
  <c r="U213" i="11"/>
  <c r="AF213" i="11" s="1"/>
  <c r="DR213" i="11"/>
  <c r="EC213" i="11" s="1"/>
  <c r="CM213" i="11"/>
  <c r="CX213" i="11" s="1"/>
  <c r="BE213" i="11"/>
  <c r="BP213" i="11" s="1"/>
  <c r="DW213" i="11"/>
  <c r="EH213" i="11" s="1"/>
  <c r="DO213" i="11"/>
  <c r="DZ213" i="11" s="1"/>
  <c r="CJ213" i="11"/>
  <c r="CU213" i="11" s="1"/>
  <c r="BH213" i="11"/>
  <c r="BS213" i="11" s="1"/>
  <c r="Z213" i="11"/>
  <c r="AK213" i="11" s="1"/>
  <c r="AV216" i="4"/>
  <c r="AU216" i="4"/>
  <c r="AT216" i="4"/>
  <c r="AY216" i="4" s="1"/>
  <c r="W124" i="5"/>
  <c r="AH124" i="5" s="1"/>
  <c r="DU124" i="11"/>
  <c r="EF124" i="11" s="1"/>
  <c r="CP124" i="11"/>
  <c r="DA124" i="11" s="1"/>
  <c r="CH124" i="11"/>
  <c r="CS124" i="11" s="1"/>
  <c r="BC124" i="11"/>
  <c r="BN124" i="11" s="1"/>
  <c r="X124" i="11"/>
  <c r="AI124" i="11" s="1"/>
  <c r="DS124" i="11"/>
  <c r="ED124" i="11" s="1"/>
  <c r="CM124" i="11"/>
  <c r="CX124" i="11" s="1"/>
  <c r="BG124" i="11"/>
  <c r="BR124" i="11" s="1"/>
  <c r="AA124" i="11"/>
  <c r="AL124" i="11" s="1"/>
  <c r="DR124" i="11"/>
  <c r="EC124" i="11" s="1"/>
  <c r="CK124" i="11"/>
  <c r="CV124" i="11" s="1"/>
  <c r="BD124" i="11"/>
  <c r="BO124" i="11" s="1"/>
  <c r="V124" i="11"/>
  <c r="AG124" i="11" s="1"/>
  <c r="CO124" i="11"/>
  <c r="CZ124" i="11" s="1"/>
  <c r="BF124" i="11"/>
  <c r="BQ124" i="11" s="1"/>
  <c r="W124" i="11"/>
  <c r="AH124" i="11" s="1"/>
  <c r="BH124" i="11"/>
  <c r="BS124" i="11" s="1"/>
  <c r="Y124" i="11"/>
  <c r="AJ124" i="11" s="1"/>
  <c r="BB124" i="11"/>
  <c r="BM124" i="11" s="1"/>
  <c r="CN124" i="11"/>
  <c r="CY124" i="11" s="1"/>
  <c r="BA124" i="11"/>
  <c r="BL124" i="11" s="1"/>
  <c r="DW124" i="11"/>
  <c r="EH124" i="11" s="1"/>
  <c r="CL124" i="11"/>
  <c r="CW124" i="11" s="1"/>
  <c r="DV124" i="11"/>
  <c r="EG124" i="11" s="1"/>
  <c r="CJ124" i="11"/>
  <c r="CU124" i="11" s="1"/>
  <c r="AB124" i="11"/>
  <c r="AM124" i="11" s="1"/>
  <c r="DT124" i="11"/>
  <c r="EE124" i="11" s="1"/>
  <c r="CI124" i="11"/>
  <c r="CT124" i="11" s="1"/>
  <c r="Z124" i="11"/>
  <c r="AK124" i="11" s="1"/>
  <c r="DQ124" i="11"/>
  <c r="EB124" i="11" s="1"/>
  <c r="U124" i="11"/>
  <c r="AF124" i="11" s="1"/>
  <c r="DP124" i="11"/>
  <c r="EA124" i="11" s="1"/>
  <c r="BI124" i="11"/>
  <c r="BT124" i="11" s="1"/>
  <c r="T124" i="11"/>
  <c r="AE124" i="11" s="1"/>
  <c r="DO124" i="11"/>
  <c r="DZ124" i="11" s="1"/>
  <c r="BE124" i="11"/>
  <c r="BP124" i="11" s="1"/>
  <c r="AV127" i="4"/>
  <c r="AU127" i="4"/>
  <c r="AT127" i="4"/>
  <c r="AY127" i="4" s="1"/>
  <c r="BF182" i="6"/>
  <c r="DW182" i="11"/>
  <c r="EH182" i="11" s="1"/>
  <c r="DO182" i="11"/>
  <c r="DZ182" i="11" s="1"/>
  <c r="CJ182" i="11"/>
  <c r="CU182" i="11" s="1"/>
  <c r="BE182" i="11"/>
  <c r="BP182" i="11" s="1"/>
  <c r="Z182" i="11"/>
  <c r="AK182" i="11" s="1"/>
  <c r="DQ182" i="11"/>
  <c r="EB182" i="11" s="1"/>
  <c r="CK182" i="11"/>
  <c r="CV182" i="11" s="1"/>
  <c r="BD182" i="11"/>
  <c r="BO182" i="11" s="1"/>
  <c r="X182" i="11"/>
  <c r="AI182" i="11" s="1"/>
  <c r="DS182" i="11"/>
  <c r="ED182" i="11" s="1"/>
  <c r="CL182" i="11"/>
  <c r="CW182" i="11" s="1"/>
  <c r="BC182" i="11"/>
  <c r="BN182" i="11" s="1"/>
  <c r="V182" i="11"/>
  <c r="AG182" i="11" s="1"/>
  <c r="DT182" i="11"/>
  <c r="EE182" i="11" s="1"/>
  <c r="CM182" i="11"/>
  <c r="CX182" i="11" s="1"/>
  <c r="BF182" i="11"/>
  <c r="BQ182" i="11" s="1"/>
  <c r="W182" i="11"/>
  <c r="AH182" i="11" s="1"/>
  <c r="DR182" i="11"/>
  <c r="EC182" i="11" s="1"/>
  <c r="AA182" i="11"/>
  <c r="AL182" i="11" s="1"/>
  <c r="DP182" i="11"/>
  <c r="EA182" i="11" s="1"/>
  <c r="BI182" i="11"/>
  <c r="BT182" i="11" s="1"/>
  <c r="Y182" i="11"/>
  <c r="AJ182" i="11" s="1"/>
  <c r="BH182" i="11"/>
  <c r="BS182" i="11" s="1"/>
  <c r="U182" i="11"/>
  <c r="AF182" i="11" s="1"/>
  <c r="CP182" i="11"/>
  <c r="DA182" i="11" s="1"/>
  <c r="BG182" i="11"/>
  <c r="BR182" i="11" s="1"/>
  <c r="T182" i="11"/>
  <c r="AE182" i="11" s="1"/>
  <c r="CO182" i="11"/>
  <c r="CZ182" i="11" s="1"/>
  <c r="BB182" i="11"/>
  <c r="BM182" i="11" s="1"/>
  <c r="CN182" i="11"/>
  <c r="CY182" i="11" s="1"/>
  <c r="BA182" i="11"/>
  <c r="BL182" i="11" s="1"/>
  <c r="DV182" i="11"/>
  <c r="EG182" i="11" s="1"/>
  <c r="CI182" i="11"/>
  <c r="CT182" i="11" s="1"/>
  <c r="DU182" i="11"/>
  <c r="EF182" i="11" s="1"/>
  <c r="CH182" i="11"/>
  <c r="CS182" i="11" s="1"/>
  <c r="AB182" i="11"/>
  <c r="AM182" i="11" s="1"/>
  <c r="AU185" i="4"/>
  <c r="AT185" i="4"/>
  <c r="AY185" i="4" s="1"/>
  <c r="AV185" i="4"/>
  <c r="DU150" i="11"/>
  <c r="EF150" i="11" s="1"/>
  <c r="CP150" i="11"/>
  <c r="DA150" i="11" s="1"/>
  <c r="CH150" i="11"/>
  <c r="CS150" i="11" s="1"/>
  <c r="BC150" i="11"/>
  <c r="BN150" i="11" s="1"/>
  <c r="X150" i="11"/>
  <c r="AI150" i="11" s="1"/>
  <c r="DV150" i="11"/>
  <c r="EG150" i="11" s="1"/>
  <c r="CO150" i="11"/>
  <c r="CZ150" i="11" s="1"/>
  <c r="BI150" i="11"/>
  <c r="BT150" i="11" s="1"/>
  <c r="T150" i="11"/>
  <c r="AE150" i="11" s="1"/>
  <c r="DQ150" i="11"/>
  <c r="EB150" i="11" s="1"/>
  <c r="CJ150" i="11"/>
  <c r="CU150" i="11" s="1"/>
  <c r="BB150" i="11"/>
  <c r="BM150" i="11" s="1"/>
  <c r="V150" i="11"/>
  <c r="AG150" i="11" s="1"/>
  <c r="DR150" i="11"/>
  <c r="EC150" i="11" s="1"/>
  <c r="CI150" i="11"/>
  <c r="CT150" i="11" s="1"/>
  <c r="DP150" i="11"/>
  <c r="EA150" i="11" s="1"/>
  <c r="DO150" i="11"/>
  <c r="DZ150" i="11" s="1"/>
  <c r="BH150" i="11"/>
  <c r="BS150" i="11" s="1"/>
  <c r="BG150" i="11"/>
  <c r="BR150" i="11" s="1"/>
  <c r="Z150" i="11"/>
  <c r="AK150" i="11" s="1"/>
  <c r="DW150" i="11"/>
  <c r="EH150" i="11" s="1"/>
  <c r="CM150" i="11"/>
  <c r="CX150" i="11" s="1"/>
  <c r="BE150" i="11"/>
  <c r="BP150" i="11" s="1"/>
  <c r="DT150" i="11"/>
  <c r="EE150" i="11" s="1"/>
  <c r="CL150" i="11"/>
  <c r="CW150" i="11" s="1"/>
  <c r="BD150" i="11"/>
  <c r="BO150" i="11" s="1"/>
  <c r="U150" i="11"/>
  <c r="AF150" i="11" s="1"/>
  <c r="DS150" i="11"/>
  <c r="ED150" i="11" s="1"/>
  <c r="CK150" i="11"/>
  <c r="CV150" i="11" s="1"/>
  <c r="BA150" i="11"/>
  <c r="BL150" i="11" s="1"/>
  <c r="BF150" i="11"/>
  <c r="BQ150" i="11" s="1"/>
  <c r="AB150" i="11"/>
  <c r="AM150" i="11" s="1"/>
  <c r="AA150" i="11"/>
  <c r="AL150" i="11" s="1"/>
  <c r="Y150" i="11"/>
  <c r="AJ150" i="11" s="1"/>
  <c r="W150" i="11"/>
  <c r="AH150" i="11" s="1"/>
  <c r="CN150" i="11"/>
  <c r="CY150" i="11" s="1"/>
  <c r="AT153" i="4"/>
  <c r="AY153" i="4" s="1"/>
  <c r="AV153" i="4"/>
  <c r="AU153" i="4"/>
  <c r="DU68" i="11"/>
  <c r="EF68" i="11" s="1"/>
  <c r="CP68" i="11"/>
  <c r="DA68" i="11" s="1"/>
  <c r="CH68" i="11"/>
  <c r="CS68" i="11" s="1"/>
  <c r="BC68" i="11"/>
  <c r="BN68" i="11" s="1"/>
  <c r="X68" i="11"/>
  <c r="AI68" i="11" s="1"/>
  <c r="DP68" i="11"/>
  <c r="EA68" i="11" s="1"/>
  <c r="CJ68" i="11"/>
  <c r="CU68" i="11" s="1"/>
  <c r="BD68" i="11"/>
  <c r="BO68" i="11" s="1"/>
  <c r="W68" i="11"/>
  <c r="AH68" i="11" s="1"/>
  <c r="DV68" i="11"/>
  <c r="EG68" i="11" s="1"/>
  <c r="CN68" i="11"/>
  <c r="CY68" i="11" s="1"/>
  <c r="BG68" i="11"/>
  <c r="BR68" i="11" s="1"/>
  <c r="Z68" i="11"/>
  <c r="AK68" i="11" s="1"/>
  <c r="DT68" i="11"/>
  <c r="EE68" i="11" s="1"/>
  <c r="CL68" i="11"/>
  <c r="CW68" i="11" s="1"/>
  <c r="BB68" i="11"/>
  <c r="BM68" i="11" s="1"/>
  <c r="T68" i="11"/>
  <c r="AE68" i="11" s="1"/>
  <c r="DW68" i="11"/>
  <c r="EH68" i="11" s="1"/>
  <c r="CM68" i="11"/>
  <c r="CX68" i="11" s="1"/>
  <c r="BE68" i="11"/>
  <c r="BP68" i="11" s="1"/>
  <c r="U68" i="11"/>
  <c r="AF68" i="11" s="1"/>
  <c r="CK68" i="11"/>
  <c r="CV68" i="11" s="1"/>
  <c r="AB68" i="11"/>
  <c r="AM68" i="11" s="1"/>
  <c r="CI68" i="11"/>
  <c r="CT68" i="11" s="1"/>
  <c r="AA68" i="11"/>
  <c r="AL68" i="11" s="1"/>
  <c r="DS68" i="11"/>
  <c r="ED68" i="11" s="1"/>
  <c r="Y68" i="11"/>
  <c r="AJ68" i="11" s="1"/>
  <c r="DR68" i="11"/>
  <c r="EC68" i="11" s="1"/>
  <c r="BI68" i="11"/>
  <c r="BT68" i="11" s="1"/>
  <c r="V68" i="11"/>
  <c r="AG68" i="11" s="1"/>
  <c r="DQ68" i="11"/>
  <c r="EB68" i="11" s="1"/>
  <c r="BH68" i="11"/>
  <c r="BS68" i="11" s="1"/>
  <c r="DO68" i="11"/>
  <c r="DZ68" i="11" s="1"/>
  <c r="BF68" i="11"/>
  <c r="BQ68" i="11" s="1"/>
  <c r="BA68" i="11"/>
  <c r="BL68" i="11" s="1"/>
  <c r="CO68" i="11"/>
  <c r="CZ68" i="11" s="1"/>
  <c r="AV71" i="4"/>
  <c r="AU71" i="4"/>
  <c r="AT71" i="4"/>
  <c r="AY71" i="4" s="1"/>
  <c r="DP42" i="11"/>
  <c r="EA42" i="11" s="1"/>
  <c r="CK42" i="11"/>
  <c r="CV42" i="11" s="1"/>
  <c r="BF42" i="11"/>
  <c r="BQ42" i="11" s="1"/>
  <c r="AA42" i="11"/>
  <c r="AL42" i="11" s="1"/>
  <c r="DO42" i="11"/>
  <c r="DZ42" i="11" s="1"/>
  <c r="CI42" i="11"/>
  <c r="CT42" i="11" s="1"/>
  <c r="BC42" i="11"/>
  <c r="BN42" i="11" s="1"/>
  <c r="W42" i="11"/>
  <c r="AH42" i="11" s="1"/>
  <c r="DQ42" i="11"/>
  <c r="EB42" i="11" s="1"/>
  <c r="CH42" i="11"/>
  <c r="CS42" i="11" s="1"/>
  <c r="BA42" i="11"/>
  <c r="BL42" i="11" s="1"/>
  <c r="T42" i="11"/>
  <c r="AE42" i="11" s="1"/>
  <c r="DR42" i="11"/>
  <c r="EC42" i="11" s="1"/>
  <c r="CJ42" i="11"/>
  <c r="CU42" i="11" s="1"/>
  <c r="BB42" i="11"/>
  <c r="BM42" i="11" s="1"/>
  <c r="U42" i="11"/>
  <c r="AF42" i="11" s="1"/>
  <c r="DW42" i="11"/>
  <c r="EH42" i="11" s="1"/>
  <c r="BD42" i="11"/>
  <c r="BO42" i="11" s="1"/>
  <c r="DV42" i="11"/>
  <c r="EG42" i="11" s="1"/>
  <c r="CM42" i="11"/>
  <c r="CX42" i="11" s="1"/>
  <c r="DU42" i="11"/>
  <c r="EF42" i="11" s="1"/>
  <c r="CL42" i="11"/>
  <c r="CW42" i="11" s="1"/>
  <c r="AB42" i="11"/>
  <c r="AM42" i="11" s="1"/>
  <c r="DT42" i="11"/>
  <c r="EE42" i="11" s="1"/>
  <c r="Z42" i="11"/>
  <c r="AK42" i="11" s="1"/>
  <c r="DS42" i="11"/>
  <c r="ED42" i="11" s="1"/>
  <c r="BI42" i="11"/>
  <c r="BT42" i="11" s="1"/>
  <c r="Y42" i="11"/>
  <c r="AJ42" i="11" s="1"/>
  <c r="BH42" i="11"/>
  <c r="BS42" i="11" s="1"/>
  <c r="X42" i="11"/>
  <c r="AI42" i="11" s="1"/>
  <c r="CP42" i="11"/>
  <c r="DA42" i="11" s="1"/>
  <c r="BG42" i="11"/>
  <c r="BR42" i="11" s="1"/>
  <c r="V42" i="11"/>
  <c r="AG42" i="11" s="1"/>
  <c r="CO42" i="11"/>
  <c r="CZ42" i="11" s="1"/>
  <c r="BE42" i="11"/>
  <c r="BP42" i="11" s="1"/>
  <c r="CN42" i="11"/>
  <c r="CY42" i="11" s="1"/>
  <c r="AV45" i="4"/>
  <c r="AU45" i="4"/>
  <c r="AT45" i="4"/>
  <c r="AY45" i="4" s="1"/>
  <c r="DS48" i="11"/>
  <c r="ED48" i="11" s="1"/>
  <c r="CN48" i="11"/>
  <c r="CY48" i="11" s="1"/>
  <c r="BI48" i="11"/>
  <c r="BT48" i="11" s="1"/>
  <c r="BA48" i="11"/>
  <c r="BL48" i="11" s="1"/>
  <c r="V48" i="11"/>
  <c r="AG48" i="11" s="1"/>
  <c r="DV48" i="11"/>
  <c r="EG48" i="11" s="1"/>
  <c r="CP48" i="11"/>
  <c r="DA48" i="11" s="1"/>
  <c r="T48" i="11"/>
  <c r="AE48" i="11" s="1"/>
  <c r="DR48" i="11"/>
  <c r="EC48" i="11" s="1"/>
  <c r="CK48" i="11"/>
  <c r="CV48" i="11" s="1"/>
  <c r="BE48" i="11"/>
  <c r="BP48" i="11" s="1"/>
  <c r="DT48" i="11"/>
  <c r="EE48" i="11" s="1"/>
  <c r="CL48" i="11"/>
  <c r="CW48" i="11" s="1"/>
  <c r="BF48" i="11"/>
  <c r="BQ48" i="11" s="1"/>
  <c r="Z48" i="11"/>
  <c r="AK48" i="11" s="1"/>
  <c r="DW48" i="11"/>
  <c r="EH48" i="11" s="1"/>
  <c r="CJ48" i="11"/>
  <c r="CU48" i="11" s="1"/>
  <c r="BB48" i="11"/>
  <c r="BM48" i="11" s="1"/>
  <c r="DU48" i="11"/>
  <c r="EF48" i="11" s="1"/>
  <c r="CI48" i="11"/>
  <c r="CT48" i="11" s="1"/>
  <c r="DP48" i="11"/>
  <c r="EA48" i="11" s="1"/>
  <c r="AA48" i="11"/>
  <c r="AL48" i="11" s="1"/>
  <c r="DO48" i="11"/>
  <c r="DZ48" i="11" s="1"/>
  <c r="BH48" i="11"/>
  <c r="BS48" i="11" s="1"/>
  <c r="Y48" i="11"/>
  <c r="AJ48" i="11" s="1"/>
  <c r="CM48" i="11"/>
  <c r="CX48" i="11" s="1"/>
  <c r="BC48" i="11"/>
  <c r="BN48" i="11" s="1"/>
  <c r="U48" i="11"/>
  <c r="AF48" i="11" s="1"/>
  <c r="CO48" i="11"/>
  <c r="CZ48" i="11" s="1"/>
  <c r="W48" i="11"/>
  <c r="AH48" i="11" s="1"/>
  <c r="CH48" i="11"/>
  <c r="CS48" i="11" s="1"/>
  <c r="BG48" i="11"/>
  <c r="BR48" i="11" s="1"/>
  <c r="BD48" i="11"/>
  <c r="BO48" i="11" s="1"/>
  <c r="DQ48" i="11"/>
  <c r="EB48" i="11" s="1"/>
  <c r="AB48" i="11"/>
  <c r="AM48" i="11" s="1"/>
  <c r="X48" i="11"/>
  <c r="AI48" i="11" s="1"/>
  <c r="AV51" i="4"/>
  <c r="AU51" i="4"/>
  <c r="AT51" i="4"/>
  <c r="AY51" i="4" s="1"/>
  <c r="V123" i="5"/>
  <c r="AG123" i="5" s="1"/>
  <c r="DU123" i="11"/>
  <c r="EF123" i="11" s="1"/>
  <c r="CP123" i="11"/>
  <c r="DA123" i="11" s="1"/>
  <c r="CH123" i="11"/>
  <c r="CS123" i="11" s="1"/>
  <c r="BC123" i="11"/>
  <c r="BN123" i="11" s="1"/>
  <c r="X123" i="11"/>
  <c r="AI123" i="11" s="1"/>
  <c r="DW123" i="11"/>
  <c r="EH123" i="11" s="1"/>
  <c r="BA123" i="11"/>
  <c r="BL123" i="11" s="1"/>
  <c r="U123" i="11"/>
  <c r="AF123" i="11" s="1"/>
  <c r="DQ123" i="11"/>
  <c r="EB123" i="11" s="1"/>
  <c r="CK123" i="11"/>
  <c r="CV123" i="11" s="1"/>
  <c r="BE123" i="11"/>
  <c r="BP123" i="11" s="1"/>
  <c r="W123" i="11"/>
  <c r="AH123" i="11" s="1"/>
  <c r="DP123" i="11"/>
  <c r="EA123" i="11" s="1"/>
  <c r="CI123" i="11"/>
  <c r="CT123" i="11" s="1"/>
  <c r="DR123" i="11"/>
  <c r="EC123" i="11" s="1"/>
  <c r="CJ123" i="11"/>
  <c r="CU123" i="11" s="1"/>
  <c r="BB123" i="11"/>
  <c r="BM123" i="11" s="1"/>
  <c r="DV123" i="11"/>
  <c r="EG123" i="11" s="1"/>
  <c r="CL123" i="11"/>
  <c r="CW123" i="11" s="1"/>
  <c r="AB123" i="11"/>
  <c r="AM123" i="11" s="1"/>
  <c r="DT123" i="11"/>
  <c r="EE123" i="11" s="1"/>
  <c r="AA123" i="11"/>
  <c r="AL123" i="11" s="1"/>
  <c r="DS123" i="11"/>
  <c r="ED123" i="11" s="1"/>
  <c r="BI123" i="11"/>
  <c r="BT123" i="11" s="1"/>
  <c r="Z123" i="11"/>
  <c r="AK123" i="11" s="1"/>
  <c r="DO123" i="11"/>
  <c r="DZ123" i="11" s="1"/>
  <c r="BH123" i="11"/>
  <c r="BS123" i="11" s="1"/>
  <c r="Y123" i="11"/>
  <c r="AJ123" i="11" s="1"/>
  <c r="BG123" i="11"/>
  <c r="BR123" i="11" s="1"/>
  <c r="V123" i="11"/>
  <c r="AG123" i="11" s="1"/>
  <c r="CN123" i="11"/>
  <c r="CY123" i="11" s="1"/>
  <c r="BD123" i="11"/>
  <c r="BO123" i="11" s="1"/>
  <c r="CM123" i="11"/>
  <c r="CX123" i="11" s="1"/>
  <c r="BF123" i="11"/>
  <c r="BQ123" i="11" s="1"/>
  <c r="T123" i="11"/>
  <c r="AE123" i="11" s="1"/>
  <c r="CO123" i="11"/>
  <c r="CZ123" i="11" s="1"/>
  <c r="AU126" i="4"/>
  <c r="AT126" i="4"/>
  <c r="AY126" i="4" s="1"/>
  <c r="AV126" i="4"/>
  <c r="AA210" i="5"/>
  <c r="AL210" i="5" s="1"/>
  <c r="DV210" i="11"/>
  <c r="EG210" i="11" s="1"/>
  <c r="CI210" i="11"/>
  <c r="CT210" i="11" s="1"/>
  <c r="BD210" i="11"/>
  <c r="BO210" i="11" s="1"/>
  <c r="Y210" i="11"/>
  <c r="AJ210" i="11" s="1"/>
  <c r="DU210" i="11"/>
  <c r="EF210" i="11" s="1"/>
  <c r="CP210" i="11"/>
  <c r="DA210" i="11" s="1"/>
  <c r="CH210" i="11"/>
  <c r="CS210" i="11" s="1"/>
  <c r="BC210" i="11"/>
  <c r="BN210" i="11" s="1"/>
  <c r="X210" i="11"/>
  <c r="AI210" i="11" s="1"/>
  <c r="DT210" i="11"/>
  <c r="EE210" i="11" s="1"/>
  <c r="CO210" i="11"/>
  <c r="CZ210" i="11" s="1"/>
  <c r="BB210" i="11"/>
  <c r="BM210" i="11" s="1"/>
  <c r="W210" i="11"/>
  <c r="AH210" i="11" s="1"/>
  <c r="DS210" i="11"/>
  <c r="ED210" i="11" s="1"/>
  <c r="CN210" i="11"/>
  <c r="CY210" i="11" s="1"/>
  <c r="BI210" i="11"/>
  <c r="BT210" i="11" s="1"/>
  <c r="BA210" i="11"/>
  <c r="BL210" i="11" s="1"/>
  <c r="V210" i="11"/>
  <c r="AG210" i="11" s="1"/>
  <c r="DQ210" i="11"/>
  <c r="EB210" i="11" s="1"/>
  <c r="CL210" i="11"/>
  <c r="CW210" i="11" s="1"/>
  <c r="BG210" i="11"/>
  <c r="BR210" i="11" s="1"/>
  <c r="AB210" i="11"/>
  <c r="AM210" i="11" s="1"/>
  <c r="T210" i="11"/>
  <c r="AE210" i="11" s="1"/>
  <c r="DP210" i="11"/>
  <c r="EA210" i="11" s="1"/>
  <c r="CK210" i="11"/>
  <c r="CV210" i="11" s="1"/>
  <c r="BF210" i="11"/>
  <c r="BQ210" i="11" s="1"/>
  <c r="AA210" i="11"/>
  <c r="AL210" i="11" s="1"/>
  <c r="CM210" i="11"/>
  <c r="CX210" i="11" s="1"/>
  <c r="DO210" i="11"/>
  <c r="DZ210" i="11" s="1"/>
  <c r="Z210" i="11"/>
  <c r="AK210" i="11" s="1"/>
  <c r="CJ210" i="11"/>
  <c r="CU210" i="11" s="1"/>
  <c r="DR210" i="11"/>
  <c r="EC210" i="11" s="1"/>
  <c r="DW210" i="11"/>
  <c r="EH210" i="11" s="1"/>
  <c r="BH210" i="11"/>
  <c r="BS210" i="11" s="1"/>
  <c r="BE210" i="11"/>
  <c r="BP210" i="11" s="1"/>
  <c r="U210" i="11"/>
  <c r="AF210" i="11" s="1"/>
  <c r="AV213" i="4"/>
  <c r="AU213" i="4"/>
  <c r="AT213" i="4"/>
  <c r="AY213" i="4" s="1"/>
  <c r="BB89" i="6"/>
  <c r="DV89" i="11"/>
  <c r="EG89" i="11" s="1"/>
  <c r="CI89" i="11"/>
  <c r="CT89" i="11" s="1"/>
  <c r="BD89" i="11"/>
  <c r="BO89" i="11" s="1"/>
  <c r="Y89" i="11"/>
  <c r="AJ89" i="11" s="1"/>
  <c r="DW89" i="11"/>
  <c r="EH89" i="11" s="1"/>
  <c r="CH89" i="11"/>
  <c r="CS89" i="11" s="1"/>
  <c r="BB89" i="11"/>
  <c r="BM89" i="11" s="1"/>
  <c r="V89" i="11"/>
  <c r="AG89" i="11" s="1"/>
  <c r="DS89" i="11"/>
  <c r="ED89" i="11" s="1"/>
  <c r="CN89" i="11"/>
  <c r="CY89" i="11" s="1"/>
  <c r="BG89" i="11"/>
  <c r="BR89" i="11" s="1"/>
  <c r="Z89" i="11"/>
  <c r="AK89" i="11" s="1"/>
  <c r="DT89" i="11"/>
  <c r="EE89" i="11" s="1"/>
  <c r="CO89" i="11"/>
  <c r="CZ89" i="11" s="1"/>
  <c r="BH89" i="11"/>
  <c r="BS89" i="11" s="1"/>
  <c r="AA89" i="11"/>
  <c r="AL89" i="11" s="1"/>
  <c r="DP89" i="11"/>
  <c r="EA89" i="11" s="1"/>
  <c r="X89" i="11"/>
  <c r="AI89" i="11" s="1"/>
  <c r="DO89" i="11"/>
  <c r="DZ89" i="11" s="1"/>
  <c r="BI89" i="11"/>
  <c r="BT89" i="11" s="1"/>
  <c r="W89" i="11"/>
  <c r="AH89" i="11" s="1"/>
  <c r="BF89" i="11"/>
  <c r="BQ89" i="11" s="1"/>
  <c r="U89" i="11"/>
  <c r="AF89" i="11" s="1"/>
  <c r="CP89" i="11"/>
  <c r="DA89" i="11" s="1"/>
  <c r="BE89" i="11"/>
  <c r="BP89" i="11" s="1"/>
  <c r="T89" i="11"/>
  <c r="AE89" i="11" s="1"/>
  <c r="CM89" i="11"/>
  <c r="CX89" i="11" s="1"/>
  <c r="BC89" i="11"/>
  <c r="BN89" i="11" s="1"/>
  <c r="DU89" i="11"/>
  <c r="EF89" i="11" s="1"/>
  <c r="CL89" i="11"/>
  <c r="CW89" i="11" s="1"/>
  <c r="BA89" i="11"/>
  <c r="BL89" i="11" s="1"/>
  <c r="DR89" i="11"/>
  <c r="EC89" i="11" s="1"/>
  <c r="CK89" i="11"/>
  <c r="CV89" i="11" s="1"/>
  <c r="DQ89" i="11"/>
  <c r="EB89" i="11" s="1"/>
  <c r="CJ89" i="11"/>
  <c r="CU89" i="11" s="1"/>
  <c r="AB89" i="11"/>
  <c r="AM89" i="11" s="1"/>
  <c r="AV92" i="4"/>
  <c r="AU92" i="4"/>
  <c r="AT92" i="4"/>
  <c r="AY92" i="4" s="1"/>
  <c r="AS181" i="6"/>
  <c r="DW181" i="11"/>
  <c r="EH181" i="11" s="1"/>
  <c r="DO181" i="11"/>
  <c r="DZ181" i="11" s="1"/>
  <c r="CJ181" i="11"/>
  <c r="CU181" i="11" s="1"/>
  <c r="BE181" i="11"/>
  <c r="BP181" i="11" s="1"/>
  <c r="Z181" i="11"/>
  <c r="AK181" i="11" s="1"/>
  <c r="DT181" i="11"/>
  <c r="EE181" i="11" s="1"/>
  <c r="CN181" i="11"/>
  <c r="CY181" i="11" s="1"/>
  <c r="BH181" i="11"/>
  <c r="BS181" i="11" s="1"/>
  <c r="AB181" i="11"/>
  <c r="AM181" i="11" s="1"/>
  <c r="DQ181" i="11"/>
  <c r="EB181" i="11" s="1"/>
  <c r="CI181" i="11"/>
  <c r="CT181" i="11" s="1"/>
  <c r="BB181" i="11"/>
  <c r="BM181" i="11" s="1"/>
  <c r="U181" i="11"/>
  <c r="AF181" i="11" s="1"/>
  <c r="DR181" i="11"/>
  <c r="EC181" i="11" s="1"/>
  <c r="CK181" i="11"/>
  <c r="CV181" i="11" s="1"/>
  <c r="BC181" i="11"/>
  <c r="BN181" i="11" s="1"/>
  <c r="V181" i="11"/>
  <c r="AG181" i="11" s="1"/>
  <c r="DP181" i="11"/>
  <c r="EA181" i="11" s="1"/>
  <c r="BI181" i="11"/>
  <c r="BT181" i="11" s="1"/>
  <c r="X181" i="11"/>
  <c r="AI181" i="11" s="1"/>
  <c r="BG181" i="11"/>
  <c r="BR181" i="11" s="1"/>
  <c r="W181" i="11"/>
  <c r="AH181" i="11" s="1"/>
  <c r="CP181" i="11"/>
  <c r="DA181" i="11" s="1"/>
  <c r="BF181" i="11"/>
  <c r="BQ181" i="11" s="1"/>
  <c r="T181" i="11"/>
  <c r="AE181" i="11" s="1"/>
  <c r="CO181" i="11"/>
  <c r="CZ181" i="11" s="1"/>
  <c r="BD181" i="11"/>
  <c r="BO181" i="11" s="1"/>
  <c r="CM181" i="11"/>
  <c r="CX181" i="11" s="1"/>
  <c r="BA181" i="11"/>
  <c r="BL181" i="11" s="1"/>
  <c r="DV181" i="11"/>
  <c r="EG181" i="11" s="1"/>
  <c r="CL181" i="11"/>
  <c r="CW181" i="11" s="1"/>
  <c r="DU181" i="11"/>
  <c r="EF181" i="11" s="1"/>
  <c r="CH181" i="11"/>
  <c r="CS181" i="11" s="1"/>
  <c r="AA181" i="11"/>
  <c r="AL181" i="11" s="1"/>
  <c r="DS181" i="11"/>
  <c r="ED181" i="11" s="1"/>
  <c r="Y181" i="11"/>
  <c r="AJ181" i="11" s="1"/>
  <c r="AV184" i="4"/>
  <c r="AU184" i="4"/>
  <c r="AT184" i="4"/>
  <c r="AY184" i="4" s="1"/>
  <c r="DV96" i="11"/>
  <c r="EG96" i="11" s="1"/>
  <c r="CI96" i="11"/>
  <c r="CT96" i="11" s="1"/>
  <c r="BD96" i="11"/>
  <c r="BO96" i="11" s="1"/>
  <c r="Y96" i="11"/>
  <c r="AJ96" i="11" s="1"/>
  <c r="DR96" i="11"/>
  <c r="EC96" i="11" s="1"/>
  <c r="CM96" i="11"/>
  <c r="CX96" i="11" s="1"/>
  <c r="BG96" i="11"/>
  <c r="BR96" i="11" s="1"/>
  <c r="AA96" i="11"/>
  <c r="AL96" i="11" s="1"/>
  <c r="DT96" i="11"/>
  <c r="EE96" i="11" s="1"/>
  <c r="CN96" i="11"/>
  <c r="CY96" i="11" s="1"/>
  <c r="BF96" i="11"/>
  <c r="BQ96" i="11" s="1"/>
  <c r="X96" i="11"/>
  <c r="AI96" i="11" s="1"/>
  <c r="DU96" i="11"/>
  <c r="EF96" i="11" s="1"/>
  <c r="CO96" i="11"/>
  <c r="CZ96" i="11" s="1"/>
  <c r="BH96" i="11"/>
  <c r="BS96" i="11" s="1"/>
  <c r="Z96" i="11"/>
  <c r="AK96" i="11" s="1"/>
  <c r="DP96" i="11"/>
  <c r="EA96" i="11" s="1"/>
  <c r="W96" i="11"/>
  <c r="AH96" i="11" s="1"/>
  <c r="DO96" i="11"/>
  <c r="DZ96" i="11" s="1"/>
  <c r="BI96" i="11"/>
  <c r="BT96" i="11" s="1"/>
  <c r="V96" i="11"/>
  <c r="AG96" i="11" s="1"/>
  <c r="BE96" i="11"/>
  <c r="BP96" i="11" s="1"/>
  <c r="U96" i="11"/>
  <c r="AF96" i="11" s="1"/>
  <c r="CP96" i="11"/>
  <c r="DA96" i="11" s="1"/>
  <c r="BC96" i="11"/>
  <c r="BN96" i="11" s="1"/>
  <c r="T96" i="11"/>
  <c r="AE96" i="11" s="1"/>
  <c r="CL96" i="11"/>
  <c r="CW96" i="11" s="1"/>
  <c r="BB96" i="11"/>
  <c r="BM96" i="11" s="1"/>
  <c r="DW96" i="11"/>
  <c r="EH96" i="11" s="1"/>
  <c r="CK96" i="11"/>
  <c r="CV96" i="11" s="1"/>
  <c r="BA96" i="11"/>
  <c r="BL96" i="11" s="1"/>
  <c r="DS96" i="11"/>
  <c r="ED96" i="11" s="1"/>
  <c r="CJ96" i="11"/>
  <c r="CU96" i="11" s="1"/>
  <c r="DQ96" i="11"/>
  <c r="EB96" i="11" s="1"/>
  <c r="CH96" i="11"/>
  <c r="CS96" i="11" s="1"/>
  <c r="AB96" i="11"/>
  <c r="AM96" i="11" s="1"/>
  <c r="AV99" i="4"/>
  <c r="AU99" i="4"/>
  <c r="AT99" i="4"/>
  <c r="AY99" i="4" s="1"/>
  <c r="DU70" i="11"/>
  <c r="EF70" i="11" s="1"/>
  <c r="CP70" i="11"/>
  <c r="DA70" i="11" s="1"/>
  <c r="CH70" i="11"/>
  <c r="CS70" i="11" s="1"/>
  <c r="BC70" i="11"/>
  <c r="BN70" i="11" s="1"/>
  <c r="X70" i="11"/>
  <c r="AI70" i="11" s="1"/>
  <c r="DR70" i="11"/>
  <c r="EC70" i="11" s="1"/>
  <c r="CL70" i="11"/>
  <c r="CW70" i="11" s="1"/>
  <c r="BF70" i="11"/>
  <c r="BQ70" i="11" s="1"/>
  <c r="Z70" i="11"/>
  <c r="AK70" i="11" s="1"/>
  <c r="BI70" i="11"/>
  <c r="BT70" i="11" s="1"/>
  <c r="AB70" i="11"/>
  <c r="AM70" i="11" s="1"/>
  <c r="DV70" i="11"/>
  <c r="EG70" i="11" s="1"/>
  <c r="CN70" i="11"/>
  <c r="CY70" i="11" s="1"/>
  <c r="BE70" i="11"/>
  <c r="BP70" i="11" s="1"/>
  <c r="V70" i="11"/>
  <c r="AG70" i="11" s="1"/>
  <c r="DW70" i="11"/>
  <c r="EH70" i="11" s="1"/>
  <c r="CO70" i="11"/>
  <c r="CZ70" i="11" s="1"/>
  <c r="BG70" i="11"/>
  <c r="BR70" i="11" s="1"/>
  <c r="W70" i="11"/>
  <c r="AH70" i="11" s="1"/>
  <c r="DQ70" i="11"/>
  <c r="EB70" i="11" s="1"/>
  <c r="U70" i="11"/>
  <c r="AF70" i="11" s="1"/>
  <c r="DP70" i="11"/>
  <c r="EA70" i="11" s="1"/>
  <c r="BH70" i="11"/>
  <c r="BS70" i="11" s="1"/>
  <c r="T70" i="11"/>
  <c r="AE70" i="11" s="1"/>
  <c r="DO70" i="11"/>
  <c r="DZ70" i="11" s="1"/>
  <c r="BD70" i="11"/>
  <c r="BO70" i="11" s="1"/>
  <c r="BB70" i="11"/>
  <c r="BM70" i="11" s="1"/>
  <c r="CM70" i="11"/>
  <c r="CX70" i="11" s="1"/>
  <c r="BA70" i="11"/>
  <c r="BL70" i="11" s="1"/>
  <c r="CK70" i="11"/>
  <c r="CV70" i="11" s="1"/>
  <c r="DT70" i="11"/>
  <c r="EE70" i="11" s="1"/>
  <c r="CJ70" i="11"/>
  <c r="CU70" i="11" s="1"/>
  <c r="AA70" i="11"/>
  <c r="AL70" i="11" s="1"/>
  <c r="DS70" i="11"/>
  <c r="ED70" i="11" s="1"/>
  <c r="CI70" i="11"/>
  <c r="CT70" i="11" s="1"/>
  <c r="Y70" i="11"/>
  <c r="AJ70" i="11" s="1"/>
  <c r="AU73" i="4"/>
  <c r="AT73" i="4"/>
  <c r="AY73" i="4" s="1"/>
  <c r="AV73" i="4"/>
  <c r="BL119" i="6"/>
  <c r="DR119" i="11"/>
  <c r="EC119" i="11" s="1"/>
  <c r="CM119" i="11"/>
  <c r="CX119" i="11" s="1"/>
  <c r="BH119" i="11"/>
  <c r="BS119" i="11" s="1"/>
  <c r="U119" i="11"/>
  <c r="AF119" i="11" s="1"/>
  <c r="DW119" i="11"/>
  <c r="EH119" i="11" s="1"/>
  <c r="CH119" i="11"/>
  <c r="CS119" i="11" s="1"/>
  <c r="BB119" i="11"/>
  <c r="BM119" i="11" s="1"/>
  <c r="W119" i="11"/>
  <c r="AH119" i="11" s="1"/>
  <c r="DV119" i="11"/>
  <c r="EG119" i="11" s="1"/>
  <c r="CP119" i="11"/>
  <c r="DA119" i="11" s="1"/>
  <c r="BI119" i="11"/>
  <c r="BT119" i="11" s="1"/>
  <c r="AB119" i="11"/>
  <c r="AM119" i="11" s="1"/>
  <c r="DO119" i="11"/>
  <c r="DZ119" i="11" s="1"/>
  <c r="AA119" i="11"/>
  <c r="AL119" i="11" s="1"/>
  <c r="DU119" i="11"/>
  <c r="EF119" i="11" s="1"/>
  <c r="CN119" i="11"/>
  <c r="CY119" i="11" s="1"/>
  <c r="BE119" i="11"/>
  <c r="BP119" i="11" s="1"/>
  <c r="X119" i="11"/>
  <c r="AI119" i="11" s="1"/>
  <c r="DT119" i="11"/>
  <c r="EE119" i="11" s="1"/>
  <c r="CL119" i="11"/>
  <c r="CW119" i="11" s="1"/>
  <c r="BD119" i="11"/>
  <c r="BO119" i="11" s="1"/>
  <c r="V119" i="11"/>
  <c r="AG119" i="11" s="1"/>
  <c r="DQ119" i="11"/>
  <c r="EB119" i="11" s="1"/>
  <c r="CJ119" i="11"/>
  <c r="CU119" i="11" s="1"/>
  <c r="BA119" i="11"/>
  <c r="BL119" i="11" s="1"/>
  <c r="DP119" i="11"/>
  <c r="EA119" i="11" s="1"/>
  <c r="CI119" i="11"/>
  <c r="CT119" i="11" s="1"/>
  <c r="BG119" i="11"/>
  <c r="BR119" i="11" s="1"/>
  <c r="BF119" i="11"/>
  <c r="BQ119" i="11" s="1"/>
  <c r="BC119" i="11"/>
  <c r="BN119" i="11" s="1"/>
  <c r="DS119" i="11"/>
  <c r="ED119" i="11" s="1"/>
  <c r="Z119" i="11"/>
  <c r="AK119" i="11" s="1"/>
  <c r="CO119" i="11"/>
  <c r="CZ119" i="11" s="1"/>
  <c r="Y119" i="11"/>
  <c r="AJ119" i="11" s="1"/>
  <c r="CK119" i="11"/>
  <c r="CV119" i="11" s="1"/>
  <c r="T119" i="11"/>
  <c r="AE119" i="11" s="1"/>
  <c r="AV122" i="4"/>
  <c r="AU122" i="4"/>
  <c r="AT122" i="4"/>
  <c r="AY122" i="4" s="1"/>
  <c r="X119" i="6"/>
  <c r="AI119" i="6" s="1"/>
  <c r="DP33" i="11"/>
  <c r="EA33" i="11" s="1"/>
  <c r="CK33" i="11"/>
  <c r="CV33" i="11" s="1"/>
  <c r="BF33" i="11"/>
  <c r="BQ33" i="11" s="1"/>
  <c r="AA33" i="11"/>
  <c r="AL33" i="11" s="1"/>
  <c r="DT33" i="11"/>
  <c r="EE33" i="11" s="1"/>
  <c r="CN33" i="11"/>
  <c r="CY33" i="11" s="1"/>
  <c r="BH33" i="11"/>
  <c r="BS33" i="11" s="1"/>
  <c r="AB33" i="11"/>
  <c r="AM33" i="11" s="1"/>
  <c r="DO33" i="11"/>
  <c r="DZ33" i="11" s="1"/>
  <c r="CH33" i="11"/>
  <c r="CS33" i="11" s="1"/>
  <c r="BA33" i="11"/>
  <c r="BL33" i="11" s="1"/>
  <c r="T33" i="11"/>
  <c r="AE33" i="11" s="1"/>
  <c r="DQ33" i="11"/>
  <c r="EB33" i="11" s="1"/>
  <c r="CI33" i="11"/>
  <c r="CT33" i="11" s="1"/>
  <c r="BB33" i="11"/>
  <c r="BM33" i="11" s="1"/>
  <c r="U33" i="11"/>
  <c r="AF33" i="11" s="1"/>
  <c r="CM33" i="11"/>
  <c r="CX33" i="11" s="1"/>
  <c r="DV33" i="11"/>
  <c r="EG33" i="11" s="1"/>
  <c r="CL33" i="11"/>
  <c r="CW33" i="11" s="1"/>
  <c r="DU33" i="11"/>
  <c r="EF33" i="11" s="1"/>
  <c r="CJ33" i="11"/>
  <c r="CU33" i="11" s="1"/>
  <c r="Z33" i="11"/>
  <c r="AK33" i="11" s="1"/>
  <c r="DS33" i="11"/>
  <c r="ED33" i="11" s="1"/>
  <c r="Y33" i="11"/>
  <c r="AJ33" i="11" s="1"/>
  <c r="DR33" i="11"/>
  <c r="EC33" i="11" s="1"/>
  <c r="BI33" i="11"/>
  <c r="BT33" i="11" s="1"/>
  <c r="X33" i="11"/>
  <c r="AI33" i="11" s="1"/>
  <c r="BG33" i="11"/>
  <c r="BR33" i="11" s="1"/>
  <c r="W33" i="11"/>
  <c r="AH33" i="11" s="1"/>
  <c r="CP33" i="11"/>
  <c r="DA33" i="11" s="1"/>
  <c r="BE33" i="11"/>
  <c r="BP33" i="11" s="1"/>
  <c r="V33" i="11"/>
  <c r="AG33" i="11" s="1"/>
  <c r="CO33" i="11"/>
  <c r="CZ33" i="11" s="1"/>
  <c r="BD33" i="11"/>
  <c r="BO33" i="11" s="1"/>
  <c r="DW33" i="11"/>
  <c r="EH33" i="11" s="1"/>
  <c r="BC33" i="11"/>
  <c r="BN33" i="11" s="1"/>
  <c r="AV36" i="4"/>
  <c r="AU36" i="4"/>
  <c r="AT36" i="4"/>
  <c r="AY36" i="4" s="1"/>
  <c r="DR102" i="11"/>
  <c r="EC102" i="11" s="1"/>
  <c r="CM102" i="11"/>
  <c r="CX102" i="11" s="1"/>
  <c r="BH102" i="11"/>
  <c r="BS102" i="11" s="1"/>
  <c r="U102" i="11"/>
  <c r="AF102" i="11" s="1"/>
  <c r="DS102" i="11"/>
  <c r="ED102" i="11" s="1"/>
  <c r="CL102" i="11"/>
  <c r="CW102" i="11" s="1"/>
  <c r="BF102" i="11"/>
  <c r="BQ102" i="11" s="1"/>
  <c r="AA102" i="11"/>
  <c r="AL102" i="11" s="1"/>
  <c r="DU102" i="11"/>
  <c r="EF102" i="11" s="1"/>
  <c r="CN102" i="11"/>
  <c r="CY102" i="11" s="1"/>
  <c r="BE102" i="11"/>
  <c r="BP102" i="11" s="1"/>
  <c r="Y102" i="11"/>
  <c r="AJ102" i="11" s="1"/>
  <c r="DV102" i="11"/>
  <c r="EG102" i="11" s="1"/>
  <c r="CO102" i="11"/>
  <c r="CZ102" i="11" s="1"/>
  <c r="BG102" i="11"/>
  <c r="BR102" i="11" s="1"/>
  <c r="Z102" i="11"/>
  <c r="AK102" i="11" s="1"/>
  <c r="DP102" i="11"/>
  <c r="EA102" i="11" s="1"/>
  <c r="X102" i="11"/>
  <c r="AI102" i="11" s="1"/>
  <c r="DO102" i="11"/>
  <c r="DZ102" i="11" s="1"/>
  <c r="BI102" i="11"/>
  <c r="BT102" i="11" s="1"/>
  <c r="W102" i="11"/>
  <c r="AH102" i="11" s="1"/>
  <c r="BD102" i="11"/>
  <c r="BO102" i="11" s="1"/>
  <c r="V102" i="11"/>
  <c r="AG102" i="11" s="1"/>
  <c r="CP102" i="11"/>
  <c r="DA102" i="11" s="1"/>
  <c r="BC102" i="11"/>
  <c r="BN102" i="11" s="1"/>
  <c r="T102" i="11"/>
  <c r="AE102" i="11" s="1"/>
  <c r="CK102" i="11"/>
  <c r="CV102" i="11" s="1"/>
  <c r="BB102" i="11"/>
  <c r="BM102" i="11" s="1"/>
  <c r="DW102" i="11"/>
  <c r="EH102" i="11" s="1"/>
  <c r="CJ102" i="11"/>
  <c r="CU102" i="11" s="1"/>
  <c r="BA102" i="11"/>
  <c r="BL102" i="11" s="1"/>
  <c r="DT102" i="11"/>
  <c r="EE102" i="11" s="1"/>
  <c r="CI102" i="11"/>
  <c r="CT102" i="11" s="1"/>
  <c r="DQ102" i="11"/>
  <c r="EB102" i="11" s="1"/>
  <c r="CH102" i="11"/>
  <c r="CS102" i="11" s="1"/>
  <c r="AB102" i="11"/>
  <c r="AM102" i="11" s="1"/>
  <c r="AU105" i="4"/>
  <c r="AT105" i="4"/>
  <c r="AY105" i="4" s="1"/>
  <c r="AV105" i="4"/>
  <c r="DV94" i="11"/>
  <c r="EG94" i="11" s="1"/>
  <c r="CI94" i="11"/>
  <c r="CT94" i="11" s="1"/>
  <c r="BD94" i="11"/>
  <c r="BO94" i="11" s="1"/>
  <c r="Y94" i="11"/>
  <c r="AJ94" i="11" s="1"/>
  <c r="DR94" i="11"/>
  <c r="EC94" i="11" s="1"/>
  <c r="CM94" i="11"/>
  <c r="CX94" i="11" s="1"/>
  <c r="BG94" i="11"/>
  <c r="BR94" i="11" s="1"/>
  <c r="AA94" i="11"/>
  <c r="AL94" i="11" s="1"/>
  <c r="DT94" i="11"/>
  <c r="EE94" i="11" s="1"/>
  <c r="CN94" i="11"/>
  <c r="CY94" i="11" s="1"/>
  <c r="BF94" i="11"/>
  <c r="BQ94" i="11" s="1"/>
  <c r="X94" i="11"/>
  <c r="AI94" i="11" s="1"/>
  <c r="DU94" i="11"/>
  <c r="EF94" i="11" s="1"/>
  <c r="CO94" i="11"/>
  <c r="CZ94" i="11" s="1"/>
  <c r="BH94" i="11"/>
  <c r="BS94" i="11" s="1"/>
  <c r="Z94" i="11"/>
  <c r="AK94" i="11" s="1"/>
  <c r="DP94" i="11"/>
  <c r="EA94" i="11" s="1"/>
  <c r="W94" i="11"/>
  <c r="AH94" i="11" s="1"/>
  <c r="DO94" i="11"/>
  <c r="DZ94" i="11" s="1"/>
  <c r="BI94" i="11"/>
  <c r="BT94" i="11" s="1"/>
  <c r="V94" i="11"/>
  <c r="AG94" i="11" s="1"/>
  <c r="BE94" i="11"/>
  <c r="BP94" i="11" s="1"/>
  <c r="U94" i="11"/>
  <c r="AF94" i="11" s="1"/>
  <c r="CP94" i="11"/>
  <c r="DA94" i="11" s="1"/>
  <c r="BC94" i="11"/>
  <c r="BN94" i="11" s="1"/>
  <c r="T94" i="11"/>
  <c r="AE94" i="11" s="1"/>
  <c r="CL94" i="11"/>
  <c r="CW94" i="11" s="1"/>
  <c r="BB94" i="11"/>
  <c r="BM94" i="11" s="1"/>
  <c r="DW94" i="11"/>
  <c r="EH94" i="11" s="1"/>
  <c r="CK94" i="11"/>
  <c r="CV94" i="11" s="1"/>
  <c r="BA94" i="11"/>
  <c r="BL94" i="11" s="1"/>
  <c r="DS94" i="11"/>
  <c r="ED94" i="11" s="1"/>
  <c r="CJ94" i="11"/>
  <c r="CU94" i="11" s="1"/>
  <c r="DQ94" i="11"/>
  <c r="EB94" i="11" s="1"/>
  <c r="CH94" i="11"/>
  <c r="CS94" i="11" s="1"/>
  <c r="AB94" i="11"/>
  <c r="AM94" i="11" s="1"/>
  <c r="AT97" i="4"/>
  <c r="AY97" i="4" s="1"/>
  <c r="AV97" i="4"/>
  <c r="AU97" i="4"/>
  <c r="Z160" i="5"/>
  <c r="AK160" i="5" s="1"/>
  <c r="DU160" i="11"/>
  <c r="EF160" i="11" s="1"/>
  <c r="CP160" i="11"/>
  <c r="DA160" i="11" s="1"/>
  <c r="CH160" i="11"/>
  <c r="CS160" i="11" s="1"/>
  <c r="BC160" i="11"/>
  <c r="BN160" i="11" s="1"/>
  <c r="X160" i="11"/>
  <c r="AI160" i="11" s="1"/>
  <c r="DO160" i="11"/>
  <c r="DZ160" i="11" s="1"/>
  <c r="CI160" i="11"/>
  <c r="CT160" i="11" s="1"/>
  <c r="BB160" i="11"/>
  <c r="BM160" i="11" s="1"/>
  <c r="V160" i="11"/>
  <c r="AG160" i="11" s="1"/>
  <c r="DR160" i="11"/>
  <c r="EC160" i="11" s="1"/>
  <c r="CK160" i="11"/>
  <c r="CV160" i="11" s="1"/>
  <c r="BD160" i="11"/>
  <c r="BO160" i="11" s="1"/>
  <c r="U160" i="11"/>
  <c r="AF160" i="11" s="1"/>
  <c r="DQ160" i="11"/>
  <c r="EB160" i="11" s="1"/>
  <c r="CJ160" i="11"/>
  <c r="CU160" i="11" s="1"/>
  <c r="BA160" i="11"/>
  <c r="BL160" i="11" s="1"/>
  <c r="BI160" i="11"/>
  <c r="BT160" i="11" s="1"/>
  <c r="AB160" i="11"/>
  <c r="AM160" i="11" s="1"/>
  <c r="DW160" i="11"/>
  <c r="EH160" i="11" s="1"/>
  <c r="CO160" i="11"/>
  <c r="CZ160" i="11" s="1"/>
  <c r="BH160" i="11"/>
  <c r="BS160" i="11" s="1"/>
  <c r="AA160" i="11"/>
  <c r="AL160" i="11" s="1"/>
  <c r="DT160" i="11"/>
  <c r="EE160" i="11" s="1"/>
  <c r="CM160" i="11"/>
  <c r="CX160" i="11" s="1"/>
  <c r="BF160" i="11"/>
  <c r="BQ160" i="11" s="1"/>
  <c r="Y160" i="11"/>
  <c r="AJ160" i="11" s="1"/>
  <c r="DS160" i="11"/>
  <c r="ED160" i="11" s="1"/>
  <c r="CL160" i="11"/>
  <c r="CW160" i="11" s="1"/>
  <c r="BE160" i="11"/>
  <c r="BP160" i="11" s="1"/>
  <c r="W160" i="11"/>
  <c r="AH160" i="11" s="1"/>
  <c r="Z160" i="11"/>
  <c r="AK160" i="11" s="1"/>
  <c r="DV160" i="11"/>
  <c r="EG160" i="11" s="1"/>
  <c r="T160" i="11"/>
  <c r="AE160" i="11" s="1"/>
  <c r="DP160" i="11"/>
  <c r="EA160" i="11" s="1"/>
  <c r="CN160" i="11"/>
  <c r="CY160" i="11" s="1"/>
  <c r="BG160" i="11"/>
  <c r="BR160" i="11" s="1"/>
  <c r="AV163" i="4"/>
  <c r="AU163" i="4"/>
  <c r="AT163" i="4"/>
  <c r="AY163" i="4" s="1"/>
  <c r="Y126" i="5"/>
  <c r="AJ126" i="5" s="1"/>
  <c r="DU126" i="11"/>
  <c r="EF126" i="11" s="1"/>
  <c r="CP126" i="11"/>
  <c r="DA126" i="11" s="1"/>
  <c r="CH126" i="11"/>
  <c r="CS126" i="11" s="1"/>
  <c r="BC126" i="11"/>
  <c r="BN126" i="11" s="1"/>
  <c r="X126" i="11"/>
  <c r="AI126" i="11" s="1"/>
  <c r="DV126" i="11"/>
  <c r="EG126" i="11" s="1"/>
  <c r="CO126" i="11"/>
  <c r="CZ126" i="11" s="1"/>
  <c r="BI126" i="11"/>
  <c r="BT126" i="11" s="1"/>
  <c r="T126" i="11"/>
  <c r="AE126" i="11" s="1"/>
  <c r="DT126" i="11"/>
  <c r="EE126" i="11" s="1"/>
  <c r="CM126" i="11"/>
  <c r="CX126" i="11" s="1"/>
  <c r="BF126" i="11"/>
  <c r="BQ126" i="11" s="1"/>
  <c r="Z126" i="11"/>
  <c r="AK126" i="11" s="1"/>
  <c r="DO126" i="11"/>
  <c r="DZ126" i="11" s="1"/>
  <c r="BH126" i="11"/>
  <c r="BS126" i="11" s="1"/>
  <c r="AA126" i="11"/>
  <c r="AL126" i="11" s="1"/>
  <c r="DP126" i="11"/>
  <c r="EA126" i="11" s="1"/>
  <c r="AB126" i="11"/>
  <c r="AM126" i="11" s="1"/>
  <c r="DW126" i="11"/>
  <c r="EH126" i="11" s="1"/>
  <c r="CJ126" i="11"/>
  <c r="CU126" i="11" s="1"/>
  <c r="DS126" i="11"/>
  <c r="ED126" i="11" s="1"/>
  <c r="CI126" i="11"/>
  <c r="CT126" i="11" s="1"/>
  <c r="Y126" i="11"/>
  <c r="AJ126" i="11" s="1"/>
  <c r="DR126" i="11"/>
  <c r="EC126" i="11" s="1"/>
  <c r="W126" i="11"/>
  <c r="AH126" i="11" s="1"/>
  <c r="DQ126" i="11"/>
  <c r="EB126" i="11" s="1"/>
  <c r="BG126" i="11"/>
  <c r="BR126" i="11" s="1"/>
  <c r="V126" i="11"/>
  <c r="AG126" i="11" s="1"/>
  <c r="BE126" i="11"/>
  <c r="BP126" i="11" s="1"/>
  <c r="U126" i="11"/>
  <c r="AF126" i="11" s="1"/>
  <c r="CN126" i="11"/>
  <c r="CY126" i="11" s="1"/>
  <c r="BD126" i="11"/>
  <c r="BO126" i="11" s="1"/>
  <c r="CL126" i="11"/>
  <c r="CW126" i="11" s="1"/>
  <c r="BB126" i="11"/>
  <c r="BM126" i="11" s="1"/>
  <c r="CK126" i="11"/>
  <c r="CV126" i="11" s="1"/>
  <c r="BA126" i="11"/>
  <c r="BL126" i="11" s="1"/>
  <c r="AU129" i="4"/>
  <c r="AT129" i="4"/>
  <c r="AY129" i="4" s="1"/>
  <c r="AV129" i="4"/>
  <c r="DU73" i="11"/>
  <c r="EF73" i="11" s="1"/>
  <c r="CP73" i="11"/>
  <c r="DA73" i="11" s="1"/>
  <c r="CH73" i="11"/>
  <c r="CS73" i="11" s="1"/>
  <c r="BC73" i="11"/>
  <c r="BN73" i="11" s="1"/>
  <c r="X73" i="11"/>
  <c r="AI73" i="11" s="1"/>
  <c r="DQ73" i="11"/>
  <c r="EB73" i="11" s="1"/>
  <c r="CK73" i="11"/>
  <c r="CV73" i="11" s="1"/>
  <c r="BE73" i="11"/>
  <c r="BP73" i="11" s="1"/>
  <c r="Y73" i="11"/>
  <c r="AJ73" i="11" s="1"/>
  <c r="DR73" i="11"/>
  <c r="EC73" i="11" s="1"/>
  <c r="CJ73" i="11"/>
  <c r="CU73" i="11" s="1"/>
  <c r="BB73" i="11"/>
  <c r="BM73" i="11" s="1"/>
  <c r="U73" i="11"/>
  <c r="AF73" i="11" s="1"/>
  <c r="DO73" i="11"/>
  <c r="DZ73" i="11" s="1"/>
  <c r="BI73" i="11"/>
  <c r="BT73" i="11" s="1"/>
  <c r="AA73" i="11"/>
  <c r="AL73" i="11" s="1"/>
  <c r="DP73" i="11"/>
  <c r="EA73" i="11" s="1"/>
  <c r="AB73" i="11"/>
  <c r="AM73" i="11" s="1"/>
  <c r="CO73" i="11"/>
  <c r="CZ73" i="11" s="1"/>
  <c r="BF73" i="11"/>
  <c r="BQ73" i="11" s="1"/>
  <c r="CN73" i="11"/>
  <c r="CY73" i="11" s="1"/>
  <c r="BD73" i="11"/>
  <c r="BO73" i="11" s="1"/>
  <c r="CM73" i="11"/>
  <c r="CX73" i="11" s="1"/>
  <c r="BA73" i="11"/>
  <c r="BL73" i="11" s="1"/>
  <c r="DW73" i="11"/>
  <c r="EH73" i="11" s="1"/>
  <c r="CL73" i="11"/>
  <c r="CW73" i="11" s="1"/>
  <c r="DV73" i="11"/>
  <c r="EG73" i="11" s="1"/>
  <c r="CI73" i="11"/>
  <c r="CT73" i="11" s="1"/>
  <c r="Z73" i="11"/>
  <c r="AK73" i="11" s="1"/>
  <c r="DT73" i="11"/>
  <c r="EE73" i="11" s="1"/>
  <c r="W73" i="11"/>
  <c r="AH73" i="11" s="1"/>
  <c r="DS73" i="11"/>
  <c r="ED73" i="11" s="1"/>
  <c r="BH73" i="11"/>
  <c r="BS73" i="11" s="1"/>
  <c r="V73" i="11"/>
  <c r="AG73" i="11" s="1"/>
  <c r="BG73" i="11"/>
  <c r="BR73" i="11" s="1"/>
  <c r="T73" i="11"/>
  <c r="AE73" i="11" s="1"/>
  <c r="AV76" i="4"/>
  <c r="AU76" i="4"/>
  <c r="AT76" i="4"/>
  <c r="AY76" i="4" s="1"/>
  <c r="DP32" i="11"/>
  <c r="EA32" i="11" s="1"/>
  <c r="CK32" i="11"/>
  <c r="CV32" i="11" s="1"/>
  <c r="BF32" i="11"/>
  <c r="BQ32" i="11" s="1"/>
  <c r="AA32" i="11"/>
  <c r="AL32" i="11" s="1"/>
  <c r="DO32" i="11"/>
  <c r="DZ32" i="11" s="1"/>
  <c r="CI32" i="11"/>
  <c r="CT32" i="11" s="1"/>
  <c r="BC32" i="11"/>
  <c r="BN32" i="11" s="1"/>
  <c r="W32" i="11"/>
  <c r="AH32" i="11" s="1"/>
  <c r="DQ32" i="11"/>
  <c r="EB32" i="11" s="1"/>
  <c r="CH32" i="11"/>
  <c r="CS32" i="11" s="1"/>
  <c r="BA32" i="11"/>
  <c r="BL32" i="11" s="1"/>
  <c r="T32" i="11"/>
  <c r="AE32" i="11" s="1"/>
  <c r="DR32" i="11"/>
  <c r="EC32" i="11" s="1"/>
  <c r="CJ32" i="11"/>
  <c r="CU32" i="11" s="1"/>
  <c r="BB32" i="11"/>
  <c r="BM32" i="11" s="1"/>
  <c r="U32" i="11"/>
  <c r="AF32" i="11" s="1"/>
  <c r="CN32" i="11"/>
  <c r="CY32" i="11" s="1"/>
  <c r="DV32" i="11"/>
  <c r="EG32" i="11" s="1"/>
  <c r="CM32" i="11"/>
  <c r="CX32" i="11" s="1"/>
  <c r="DU32" i="11"/>
  <c r="EF32" i="11" s="1"/>
  <c r="CL32" i="11"/>
  <c r="CW32" i="11" s="1"/>
  <c r="AB32" i="11"/>
  <c r="AM32" i="11" s="1"/>
  <c r="DT32" i="11"/>
  <c r="EE32" i="11" s="1"/>
  <c r="Z32" i="11"/>
  <c r="AK32" i="11" s="1"/>
  <c r="DS32" i="11"/>
  <c r="ED32" i="11" s="1"/>
  <c r="BI32" i="11"/>
  <c r="BT32" i="11" s="1"/>
  <c r="Y32" i="11"/>
  <c r="AJ32" i="11" s="1"/>
  <c r="BH32" i="11"/>
  <c r="BS32" i="11" s="1"/>
  <c r="X32" i="11"/>
  <c r="AI32" i="11" s="1"/>
  <c r="CP32" i="11"/>
  <c r="DA32" i="11" s="1"/>
  <c r="BG32" i="11"/>
  <c r="BR32" i="11" s="1"/>
  <c r="V32" i="11"/>
  <c r="AG32" i="11" s="1"/>
  <c r="CO32" i="11"/>
  <c r="CZ32" i="11" s="1"/>
  <c r="BE32" i="11"/>
  <c r="BP32" i="11" s="1"/>
  <c r="DW32" i="11"/>
  <c r="EH32" i="11" s="1"/>
  <c r="BD32" i="11"/>
  <c r="BO32" i="11" s="1"/>
  <c r="AV35" i="4"/>
  <c r="AU35" i="4"/>
  <c r="AT35" i="4"/>
  <c r="AY35" i="4" s="1"/>
  <c r="DP23" i="11"/>
  <c r="EA23" i="11" s="1"/>
  <c r="CK23" i="11"/>
  <c r="CV23" i="11" s="1"/>
  <c r="BF23" i="11"/>
  <c r="BQ23" i="11" s="1"/>
  <c r="AA23" i="11"/>
  <c r="AL23" i="11" s="1"/>
  <c r="DT23" i="11"/>
  <c r="EE23" i="11" s="1"/>
  <c r="CN23" i="11"/>
  <c r="CY23" i="11" s="1"/>
  <c r="BH23" i="11"/>
  <c r="BS23" i="11" s="1"/>
  <c r="AB23" i="11"/>
  <c r="AM23" i="11" s="1"/>
  <c r="DO23" i="11"/>
  <c r="DZ23" i="11" s="1"/>
  <c r="CH23" i="11"/>
  <c r="CS23" i="11" s="1"/>
  <c r="BA23" i="11"/>
  <c r="BL23" i="11" s="1"/>
  <c r="T23" i="11"/>
  <c r="AE23" i="11" s="1"/>
  <c r="DQ23" i="11"/>
  <c r="EB23" i="11" s="1"/>
  <c r="CI23" i="11"/>
  <c r="CT23" i="11" s="1"/>
  <c r="BB23" i="11"/>
  <c r="BM23" i="11" s="1"/>
  <c r="U23" i="11"/>
  <c r="AF23" i="11" s="1"/>
  <c r="BC23" i="11"/>
  <c r="BN23" i="11" s="1"/>
  <c r="DV23" i="11"/>
  <c r="EG23" i="11" s="1"/>
  <c r="CL23" i="11"/>
  <c r="CW23" i="11" s="1"/>
  <c r="DU23" i="11"/>
  <c r="EF23" i="11" s="1"/>
  <c r="CJ23" i="11"/>
  <c r="CU23" i="11" s="1"/>
  <c r="Z23" i="11"/>
  <c r="AK23" i="11" s="1"/>
  <c r="DS23" i="11"/>
  <c r="ED23" i="11" s="1"/>
  <c r="Y23" i="11"/>
  <c r="AJ23" i="11" s="1"/>
  <c r="DR23" i="11"/>
  <c r="EC23" i="11" s="1"/>
  <c r="BI23" i="11"/>
  <c r="BT23" i="11" s="1"/>
  <c r="X23" i="11"/>
  <c r="AI23" i="11" s="1"/>
  <c r="BG23" i="11"/>
  <c r="BR23" i="11" s="1"/>
  <c r="W23" i="11"/>
  <c r="AH23" i="11" s="1"/>
  <c r="CP23" i="11"/>
  <c r="DA23" i="11" s="1"/>
  <c r="BE23" i="11"/>
  <c r="BP23" i="11" s="1"/>
  <c r="V23" i="11"/>
  <c r="AG23" i="11" s="1"/>
  <c r="CO23" i="11"/>
  <c r="CZ23" i="11" s="1"/>
  <c r="BD23" i="11"/>
  <c r="BO23" i="11" s="1"/>
  <c r="DW23" i="11"/>
  <c r="EH23" i="11" s="1"/>
  <c r="CM23" i="11"/>
  <c r="CX23" i="11" s="1"/>
  <c r="AV26" i="4"/>
  <c r="AU26" i="4"/>
  <c r="AT26" i="4"/>
  <c r="AY26" i="4" s="1"/>
  <c r="DU81" i="11"/>
  <c r="EF81" i="11" s="1"/>
  <c r="CP81" i="11"/>
  <c r="DA81" i="11" s="1"/>
  <c r="CH81" i="11"/>
  <c r="CS81" i="11" s="1"/>
  <c r="BC81" i="11"/>
  <c r="BN81" i="11" s="1"/>
  <c r="X81" i="11"/>
  <c r="AI81" i="11" s="1"/>
  <c r="DQ81" i="11"/>
  <c r="EB81" i="11" s="1"/>
  <c r="CK81" i="11"/>
  <c r="CV81" i="11" s="1"/>
  <c r="BE81" i="11"/>
  <c r="BP81" i="11" s="1"/>
  <c r="Y81" i="11"/>
  <c r="AJ81" i="11" s="1"/>
  <c r="DO81" i="11"/>
  <c r="DZ81" i="11" s="1"/>
  <c r="DP81" i="11"/>
  <c r="EA81" i="11" s="1"/>
  <c r="CI81" i="11"/>
  <c r="CT81" i="11" s="1"/>
  <c r="BA81" i="11"/>
  <c r="BL81" i="11" s="1"/>
  <c r="T81" i="11"/>
  <c r="AE81" i="11" s="1"/>
  <c r="CN81" i="11"/>
  <c r="CY81" i="11" s="1"/>
  <c r="BF81" i="11"/>
  <c r="BQ81" i="11" s="1"/>
  <c r="V81" i="11"/>
  <c r="AG81" i="11" s="1"/>
  <c r="DT81" i="11"/>
  <c r="EE81" i="11" s="1"/>
  <c r="CJ81" i="11"/>
  <c r="CU81" i="11" s="1"/>
  <c r="DS81" i="11"/>
  <c r="ED81" i="11" s="1"/>
  <c r="AB81" i="11"/>
  <c r="AM81" i="11" s="1"/>
  <c r="CO81" i="11"/>
  <c r="CZ81" i="11" s="1"/>
  <c r="BG81" i="11"/>
  <c r="BR81" i="11" s="1"/>
  <c r="W81" i="11"/>
  <c r="AH81" i="11" s="1"/>
  <c r="DW81" i="11"/>
  <c r="EH81" i="11" s="1"/>
  <c r="BH81" i="11"/>
  <c r="BS81" i="11" s="1"/>
  <c r="DV81" i="11"/>
  <c r="EG81" i="11" s="1"/>
  <c r="BD81" i="11"/>
  <c r="BO81" i="11" s="1"/>
  <c r="DR81" i="11"/>
  <c r="EC81" i="11" s="1"/>
  <c r="BB81" i="11"/>
  <c r="BM81" i="11" s="1"/>
  <c r="CM81" i="11"/>
  <c r="CX81" i="11" s="1"/>
  <c r="AA81" i="11"/>
  <c r="AL81" i="11" s="1"/>
  <c r="CL81" i="11"/>
  <c r="CW81" i="11" s="1"/>
  <c r="Z81" i="11"/>
  <c r="AK81" i="11" s="1"/>
  <c r="U81" i="11"/>
  <c r="AF81" i="11" s="1"/>
  <c r="BI81" i="11"/>
  <c r="BT81" i="11" s="1"/>
  <c r="AV84" i="4"/>
  <c r="AU84" i="4"/>
  <c r="AT84" i="4"/>
  <c r="AY84" i="4" s="1"/>
  <c r="U116" i="5"/>
  <c r="AF116" i="5" s="1"/>
  <c r="DR116" i="11"/>
  <c r="EC116" i="11" s="1"/>
  <c r="CM116" i="11"/>
  <c r="CX116" i="11" s="1"/>
  <c r="BH116" i="11"/>
  <c r="BS116" i="11" s="1"/>
  <c r="U116" i="11"/>
  <c r="AF116" i="11" s="1"/>
  <c r="DS116" i="11"/>
  <c r="ED116" i="11" s="1"/>
  <c r="CL116" i="11"/>
  <c r="CW116" i="11" s="1"/>
  <c r="BF116" i="11"/>
  <c r="BQ116" i="11" s="1"/>
  <c r="AA116" i="11"/>
  <c r="AL116" i="11" s="1"/>
  <c r="DW116" i="11"/>
  <c r="EH116" i="11" s="1"/>
  <c r="CP116" i="11"/>
  <c r="DA116" i="11" s="1"/>
  <c r="BI116" i="11"/>
  <c r="BT116" i="11" s="1"/>
  <c r="AB116" i="11"/>
  <c r="AM116" i="11" s="1"/>
  <c r="DU116" i="11"/>
  <c r="EF116" i="11" s="1"/>
  <c r="CK116" i="11"/>
  <c r="CV116" i="11" s="1"/>
  <c r="BC116" i="11"/>
  <c r="BN116" i="11" s="1"/>
  <c r="V116" i="11"/>
  <c r="AG116" i="11" s="1"/>
  <c r="DP116" i="11"/>
  <c r="EA116" i="11" s="1"/>
  <c r="CH116" i="11"/>
  <c r="CS116" i="11" s="1"/>
  <c r="DO116" i="11"/>
  <c r="DZ116" i="11" s="1"/>
  <c r="Z116" i="11"/>
  <c r="AK116" i="11" s="1"/>
  <c r="DV116" i="11"/>
  <c r="EG116" i="11" s="1"/>
  <c r="CN116" i="11"/>
  <c r="CY116" i="11" s="1"/>
  <c r="BD116" i="11"/>
  <c r="BO116" i="11" s="1"/>
  <c r="W116" i="11"/>
  <c r="AH116" i="11" s="1"/>
  <c r="T116" i="11"/>
  <c r="AE116" i="11" s="1"/>
  <c r="BG116" i="11"/>
  <c r="BR116" i="11" s="1"/>
  <c r="DT116" i="11"/>
  <c r="EE116" i="11" s="1"/>
  <c r="BE116" i="11"/>
  <c r="BP116" i="11" s="1"/>
  <c r="DQ116" i="11"/>
  <c r="EB116" i="11" s="1"/>
  <c r="BB116" i="11"/>
  <c r="BM116" i="11" s="1"/>
  <c r="BA116" i="11"/>
  <c r="BL116" i="11" s="1"/>
  <c r="CO116" i="11"/>
  <c r="CZ116" i="11" s="1"/>
  <c r="CJ116" i="11"/>
  <c r="CU116" i="11" s="1"/>
  <c r="Y116" i="11"/>
  <c r="AJ116" i="11" s="1"/>
  <c r="CI116" i="11"/>
  <c r="CT116" i="11" s="1"/>
  <c r="X116" i="11"/>
  <c r="AI116" i="11" s="1"/>
  <c r="AV119" i="4"/>
  <c r="AU119" i="4"/>
  <c r="AT119" i="4"/>
  <c r="AY119" i="4" s="1"/>
  <c r="W116" i="5"/>
  <c r="AH116" i="5" s="1"/>
  <c r="BR25" i="6"/>
  <c r="BH25" i="11"/>
  <c r="BS25" i="11" s="1"/>
  <c r="AB25" i="11"/>
  <c r="AM25" i="11" s="1"/>
  <c r="DO25" i="11"/>
  <c r="DZ25" i="11" s="1"/>
  <c r="BB25" i="11"/>
  <c r="BM25" i="11" s="1"/>
  <c r="U25" i="11"/>
  <c r="AF25" i="11" s="1"/>
  <c r="CM25" i="11"/>
  <c r="CX25" i="11" s="1"/>
  <c r="DS25" i="11"/>
  <c r="ED25" i="11" s="1"/>
  <c r="DR25" i="11"/>
  <c r="EC25" i="11" s="1"/>
  <c r="BE25" i="11"/>
  <c r="BP25" i="11" s="1"/>
  <c r="V25" i="11"/>
  <c r="AG25" i="11" s="1"/>
  <c r="CO25" i="11"/>
  <c r="CZ25" i="11" s="1"/>
  <c r="AU28" i="4"/>
  <c r="U207" i="5"/>
  <c r="AF207" i="5" s="1"/>
  <c r="DV207" i="11"/>
  <c r="EG207" i="11" s="1"/>
  <c r="CI207" i="11"/>
  <c r="CT207" i="11" s="1"/>
  <c r="BD207" i="11"/>
  <c r="BO207" i="11" s="1"/>
  <c r="DU207" i="11"/>
  <c r="EF207" i="11" s="1"/>
  <c r="CP207" i="11"/>
  <c r="DA207" i="11" s="1"/>
  <c r="CH207" i="11"/>
  <c r="CS207" i="11" s="1"/>
  <c r="BC207" i="11"/>
  <c r="BN207" i="11" s="1"/>
  <c r="X207" i="11"/>
  <c r="AI207" i="11" s="1"/>
  <c r="DT207" i="11"/>
  <c r="EE207" i="11" s="1"/>
  <c r="CO207" i="11"/>
  <c r="CZ207" i="11" s="1"/>
  <c r="BB207" i="11"/>
  <c r="BM207" i="11" s="1"/>
  <c r="W207" i="11"/>
  <c r="AH207" i="11" s="1"/>
  <c r="DS207" i="11"/>
  <c r="ED207" i="11" s="1"/>
  <c r="CN207" i="11"/>
  <c r="CY207" i="11" s="1"/>
  <c r="BI207" i="11"/>
  <c r="BT207" i="11" s="1"/>
  <c r="BA207" i="11"/>
  <c r="BL207" i="11" s="1"/>
  <c r="V207" i="11"/>
  <c r="AG207" i="11" s="1"/>
  <c r="DQ207" i="11"/>
  <c r="EB207" i="11" s="1"/>
  <c r="CL207" i="11"/>
  <c r="CW207" i="11" s="1"/>
  <c r="BG207" i="11"/>
  <c r="BR207" i="11" s="1"/>
  <c r="AB207" i="11"/>
  <c r="AM207" i="11" s="1"/>
  <c r="T207" i="11"/>
  <c r="AE207" i="11" s="1"/>
  <c r="DP207" i="11"/>
  <c r="EA207" i="11" s="1"/>
  <c r="CK207" i="11"/>
  <c r="CV207" i="11" s="1"/>
  <c r="BF207" i="11"/>
  <c r="BQ207" i="11" s="1"/>
  <c r="AA207" i="11"/>
  <c r="AL207" i="11" s="1"/>
  <c r="CJ207" i="11"/>
  <c r="CU207" i="11" s="1"/>
  <c r="Y207" i="11"/>
  <c r="AJ207" i="11" s="1"/>
  <c r="DW207" i="11"/>
  <c r="EH207" i="11" s="1"/>
  <c r="BH207" i="11"/>
  <c r="BS207" i="11" s="1"/>
  <c r="BE207" i="11"/>
  <c r="BP207" i="11" s="1"/>
  <c r="DR207" i="11"/>
  <c r="EC207" i="11" s="1"/>
  <c r="Z207" i="11"/>
  <c r="AK207" i="11" s="1"/>
  <c r="DO207" i="11"/>
  <c r="DZ207" i="11" s="1"/>
  <c r="U207" i="11"/>
  <c r="AF207" i="11" s="1"/>
  <c r="CM207" i="11"/>
  <c r="CX207" i="11" s="1"/>
  <c r="AV210" i="4"/>
  <c r="AU210" i="4"/>
  <c r="AT210" i="4"/>
  <c r="AY210" i="4" s="1"/>
  <c r="DR107" i="11"/>
  <c r="EC107" i="11" s="1"/>
  <c r="CM107" i="11"/>
  <c r="CX107" i="11" s="1"/>
  <c r="BH107" i="11"/>
  <c r="BS107" i="11" s="1"/>
  <c r="U107" i="11"/>
  <c r="AF107" i="11" s="1"/>
  <c r="DW107" i="11"/>
  <c r="EH107" i="11" s="1"/>
  <c r="CH107" i="11"/>
  <c r="CS107" i="11" s="1"/>
  <c r="BB107" i="11"/>
  <c r="BM107" i="11" s="1"/>
  <c r="W107" i="11"/>
  <c r="AH107" i="11" s="1"/>
  <c r="DV107" i="11"/>
  <c r="EG107" i="11" s="1"/>
  <c r="CP107" i="11"/>
  <c r="DA107" i="11" s="1"/>
  <c r="BI107" i="11"/>
  <c r="BT107" i="11" s="1"/>
  <c r="AB107" i="11"/>
  <c r="AM107" i="11" s="1"/>
  <c r="DO107" i="11"/>
  <c r="DZ107" i="11" s="1"/>
  <c r="AA107" i="11"/>
  <c r="AL107" i="11" s="1"/>
  <c r="DP107" i="11"/>
  <c r="EA107" i="11" s="1"/>
  <c r="CI107" i="11"/>
  <c r="CT107" i="11" s="1"/>
  <c r="DS107" i="11"/>
  <c r="ED107" i="11" s="1"/>
  <c r="Z107" i="11"/>
  <c r="AK107" i="11" s="1"/>
  <c r="DQ107" i="11"/>
  <c r="EB107" i="11" s="1"/>
  <c r="BG107" i="11"/>
  <c r="BR107" i="11" s="1"/>
  <c r="Y107" i="11"/>
  <c r="AJ107" i="11" s="1"/>
  <c r="BF107" i="11"/>
  <c r="BQ107" i="11" s="1"/>
  <c r="X107" i="11"/>
  <c r="AI107" i="11" s="1"/>
  <c r="CO107" i="11"/>
  <c r="CZ107" i="11" s="1"/>
  <c r="BE107" i="11"/>
  <c r="BP107" i="11" s="1"/>
  <c r="V107" i="11"/>
  <c r="AG107" i="11" s="1"/>
  <c r="CN107" i="11"/>
  <c r="CY107" i="11" s="1"/>
  <c r="BD107" i="11"/>
  <c r="BO107" i="11" s="1"/>
  <c r="T107" i="11"/>
  <c r="AE107" i="11" s="1"/>
  <c r="CL107" i="11"/>
  <c r="CW107" i="11" s="1"/>
  <c r="BC107" i="11"/>
  <c r="BN107" i="11" s="1"/>
  <c r="DU107" i="11"/>
  <c r="EF107" i="11" s="1"/>
  <c r="CK107" i="11"/>
  <c r="CV107" i="11" s="1"/>
  <c r="BA107" i="11"/>
  <c r="BL107" i="11" s="1"/>
  <c r="DT107" i="11"/>
  <c r="EE107" i="11" s="1"/>
  <c r="CJ107" i="11"/>
  <c r="CU107" i="11" s="1"/>
  <c r="AV110" i="4"/>
  <c r="AU110" i="4"/>
  <c r="AT110" i="4"/>
  <c r="AY110" i="4" s="1"/>
  <c r="BN212" i="6"/>
  <c r="DV212" i="11"/>
  <c r="EG212" i="11" s="1"/>
  <c r="CI212" i="11"/>
  <c r="CT212" i="11" s="1"/>
  <c r="BD212" i="11"/>
  <c r="BO212" i="11" s="1"/>
  <c r="Y212" i="11"/>
  <c r="AJ212" i="11" s="1"/>
  <c r="DU212" i="11"/>
  <c r="EF212" i="11" s="1"/>
  <c r="CP212" i="11"/>
  <c r="DA212" i="11" s="1"/>
  <c r="CH212" i="11"/>
  <c r="CS212" i="11" s="1"/>
  <c r="BC212" i="11"/>
  <c r="BN212" i="11" s="1"/>
  <c r="X212" i="11"/>
  <c r="AI212" i="11" s="1"/>
  <c r="DT212" i="11"/>
  <c r="EE212" i="11" s="1"/>
  <c r="CO212" i="11"/>
  <c r="CZ212" i="11" s="1"/>
  <c r="BB212" i="11"/>
  <c r="BM212" i="11" s="1"/>
  <c r="W212" i="11"/>
  <c r="AH212" i="11" s="1"/>
  <c r="DS212" i="11"/>
  <c r="ED212" i="11" s="1"/>
  <c r="CN212" i="11"/>
  <c r="CY212" i="11" s="1"/>
  <c r="BI212" i="11"/>
  <c r="BT212" i="11" s="1"/>
  <c r="BA212" i="11"/>
  <c r="BL212" i="11" s="1"/>
  <c r="V212" i="11"/>
  <c r="AG212" i="11" s="1"/>
  <c r="DQ212" i="11"/>
  <c r="EB212" i="11" s="1"/>
  <c r="CL212" i="11"/>
  <c r="CW212" i="11" s="1"/>
  <c r="BG212" i="11"/>
  <c r="BR212" i="11" s="1"/>
  <c r="AB212" i="11"/>
  <c r="AM212" i="11" s="1"/>
  <c r="T212" i="11"/>
  <c r="AE212" i="11" s="1"/>
  <c r="DP212" i="11"/>
  <c r="EA212" i="11" s="1"/>
  <c r="CK212" i="11"/>
  <c r="CV212" i="11" s="1"/>
  <c r="BF212" i="11"/>
  <c r="BQ212" i="11" s="1"/>
  <c r="AA212" i="11"/>
  <c r="AL212" i="11" s="1"/>
  <c r="CM212" i="11"/>
  <c r="CX212" i="11" s="1"/>
  <c r="DO212" i="11"/>
  <c r="DZ212" i="11" s="1"/>
  <c r="U212" i="11"/>
  <c r="AF212" i="11" s="1"/>
  <c r="DW212" i="11"/>
  <c r="EH212" i="11" s="1"/>
  <c r="BH212" i="11"/>
  <c r="BS212" i="11" s="1"/>
  <c r="DR212" i="11"/>
  <c r="EC212" i="11" s="1"/>
  <c r="CJ212" i="11"/>
  <c r="CU212" i="11" s="1"/>
  <c r="BE212" i="11"/>
  <c r="BP212" i="11" s="1"/>
  <c r="Z212" i="11"/>
  <c r="AK212" i="11" s="1"/>
  <c r="AV215" i="4"/>
  <c r="AU215" i="4"/>
  <c r="AT215" i="4"/>
  <c r="AY215" i="4" s="1"/>
  <c r="Y79" i="5"/>
  <c r="AJ79" i="5" s="1"/>
  <c r="DU79" i="11"/>
  <c r="EF79" i="11" s="1"/>
  <c r="CP79" i="11"/>
  <c r="DA79" i="11" s="1"/>
  <c r="CH79" i="11"/>
  <c r="CS79" i="11" s="1"/>
  <c r="BC79" i="11"/>
  <c r="BN79" i="11" s="1"/>
  <c r="X79" i="11"/>
  <c r="AI79" i="11" s="1"/>
  <c r="DO79" i="11"/>
  <c r="DZ79" i="11" s="1"/>
  <c r="CI79" i="11"/>
  <c r="CT79" i="11" s="1"/>
  <c r="BB79" i="11"/>
  <c r="BM79" i="11" s="1"/>
  <c r="V79" i="11"/>
  <c r="AG79" i="11" s="1"/>
  <c r="DW79" i="11"/>
  <c r="EH79" i="11" s="1"/>
  <c r="CO79" i="11"/>
  <c r="CZ79" i="11" s="1"/>
  <c r="BH79" i="11"/>
  <c r="BS79" i="11" s="1"/>
  <c r="AA79" i="11"/>
  <c r="AL79" i="11" s="1"/>
  <c r="BI79" i="11"/>
  <c r="BT79" i="11" s="1"/>
  <c r="AB79" i="11"/>
  <c r="AM79" i="11" s="1"/>
  <c r="DT79" i="11"/>
  <c r="EE79" i="11" s="1"/>
  <c r="CL79" i="11"/>
  <c r="CW79" i="11" s="1"/>
  <c r="BA79" i="11"/>
  <c r="BL79" i="11" s="1"/>
  <c r="DQ79" i="11"/>
  <c r="EB79" i="11" s="1"/>
  <c r="DV79" i="11"/>
  <c r="EG79" i="11" s="1"/>
  <c r="CM79" i="11"/>
  <c r="CX79" i="11" s="1"/>
  <c r="BD79" i="11"/>
  <c r="BO79" i="11" s="1"/>
  <c r="CJ79" i="11"/>
  <c r="CU79" i="11" s="1"/>
  <c r="W79" i="11"/>
  <c r="AH79" i="11" s="1"/>
  <c r="U79" i="11"/>
  <c r="AF79" i="11" s="1"/>
  <c r="DS79" i="11"/>
  <c r="ED79" i="11" s="1"/>
  <c r="BG79" i="11"/>
  <c r="BR79" i="11" s="1"/>
  <c r="T79" i="11"/>
  <c r="AE79" i="11" s="1"/>
  <c r="DR79" i="11"/>
  <c r="EC79" i="11" s="1"/>
  <c r="BF79" i="11"/>
  <c r="BQ79" i="11" s="1"/>
  <c r="DP79" i="11"/>
  <c r="EA79" i="11" s="1"/>
  <c r="BE79" i="11"/>
  <c r="BP79" i="11" s="1"/>
  <c r="CN79" i="11"/>
  <c r="CY79" i="11" s="1"/>
  <c r="Z79" i="11"/>
  <c r="AK79" i="11" s="1"/>
  <c r="CK79" i="11"/>
  <c r="CV79" i="11" s="1"/>
  <c r="Y79" i="11"/>
  <c r="AJ79" i="11" s="1"/>
  <c r="AV82" i="4"/>
  <c r="AU82" i="4"/>
  <c r="AT82" i="4"/>
  <c r="AY82" i="4" s="1"/>
  <c r="DP34" i="11"/>
  <c r="EA34" i="11" s="1"/>
  <c r="CK34" i="11"/>
  <c r="CV34" i="11" s="1"/>
  <c r="BF34" i="11"/>
  <c r="BQ34" i="11" s="1"/>
  <c r="AA34" i="11"/>
  <c r="AL34" i="11" s="1"/>
  <c r="DO34" i="11"/>
  <c r="DZ34" i="11" s="1"/>
  <c r="CI34" i="11"/>
  <c r="CT34" i="11" s="1"/>
  <c r="BC34" i="11"/>
  <c r="BN34" i="11" s="1"/>
  <c r="W34" i="11"/>
  <c r="AH34" i="11" s="1"/>
  <c r="DQ34" i="11"/>
  <c r="EB34" i="11" s="1"/>
  <c r="CH34" i="11"/>
  <c r="CS34" i="11" s="1"/>
  <c r="BA34" i="11"/>
  <c r="BL34" i="11" s="1"/>
  <c r="T34" i="11"/>
  <c r="AE34" i="11" s="1"/>
  <c r="DR34" i="11"/>
  <c r="EC34" i="11" s="1"/>
  <c r="CJ34" i="11"/>
  <c r="CU34" i="11" s="1"/>
  <c r="BB34" i="11"/>
  <c r="BM34" i="11" s="1"/>
  <c r="U34" i="11"/>
  <c r="AF34" i="11" s="1"/>
  <c r="CN34" i="11"/>
  <c r="CY34" i="11" s="1"/>
  <c r="DV34" i="11"/>
  <c r="EG34" i="11" s="1"/>
  <c r="CM34" i="11"/>
  <c r="CX34" i="11" s="1"/>
  <c r="DU34" i="11"/>
  <c r="EF34" i="11" s="1"/>
  <c r="CL34" i="11"/>
  <c r="CW34" i="11" s="1"/>
  <c r="AB34" i="11"/>
  <c r="AM34" i="11" s="1"/>
  <c r="DT34" i="11"/>
  <c r="EE34" i="11" s="1"/>
  <c r="Z34" i="11"/>
  <c r="AK34" i="11" s="1"/>
  <c r="DS34" i="11"/>
  <c r="ED34" i="11" s="1"/>
  <c r="BI34" i="11"/>
  <c r="BT34" i="11" s="1"/>
  <c r="Y34" i="11"/>
  <c r="AJ34" i="11" s="1"/>
  <c r="BH34" i="11"/>
  <c r="BS34" i="11" s="1"/>
  <c r="X34" i="11"/>
  <c r="AI34" i="11" s="1"/>
  <c r="CP34" i="11"/>
  <c r="DA34" i="11" s="1"/>
  <c r="BG34" i="11"/>
  <c r="BR34" i="11" s="1"/>
  <c r="V34" i="11"/>
  <c r="AG34" i="11" s="1"/>
  <c r="CO34" i="11"/>
  <c r="CZ34" i="11" s="1"/>
  <c r="BE34" i="11"/>
  <c r="BP34" i="11" s="1"/>
  <c r="DW34" i="11"/>
  <c r="EH34" i="11" s="1"/>
  <c r="BD34" i="11"/>
  <c r="BO34" i="11" s="1"/>
  <c r="AV37" i="4"/>
  <c r="AU37" i="4"/>
  <c r="AT37" i="4"/>
  <c r="AY37" i="4" s="1"/>
  <c r="AA143" i="5"/>
  <c r="AL143" i="5" s="1"/>
  <c r="DU143" i="11"/>
  <c r="EF143" i="11" s="1"/>
  <c r="CP143" i="11"/>
  <c r="DA143" i="11" s="1"/>
  <c r="CH143" i="11"/>
  <c r="CS143" i="11" s="1"/>
  <c r="BC143" i="11"/>
  <c r="BN143" i="11" s="1"/>
  <c r="X143" i="11"/>
  <c r="AI143" i="11" s="1"/>
  <c r="DR143" i="11"/>
  <c r="EC143" i="11" s="1"/>
  <c r="CL143" i="11"/>
  <c r="CW143" i="11" s="1"/>
  <c r="BF143" i="11"/>
  <c r="BQ143" i="11" s="1"/>
  <c r="Z143" i="11"/>
  <c r="AK143" i="11" s="1"/>
  <c r="DT143" i="11"/>
  <c r="EE143" i="11" s="1"/>
  <c r="CM143" i="11"/>
  <c r="CX143" i="11" s="1"/>
  <c r="BE143" i="11"/>
  <c r="BP143" i="11" s="1"/>
  <c r="W143" i="11"/>
  <c r="AH143" i="11" s="1"/>
  <c r="DP143" i="11"/>
  <c r="EA143" i="11" s="1"/>
  <c r="AB143" i="11"/>
  <c r="AM143" i="11" s="1"/>
  <c r="DQ143" i="11"/>
  <c r="EB143" i="11" s="1"/>
  <c r="CI143" i="11"/>
  <c r="CT143" i="11" s="1"/>
  <c r="CK143" i="11"/>
  <c r="CV143" i="11" s="1"/>
  <c r="BA143" i="11"/>
  <c r="BL143" i="11" s="1"/>
  <c r="DW143" i="11"/>
  <c r="EH143" i="11" s="1"/>
  <c r="CJ143" i="11"/>
  <c r="CU143" i="11" s="1"/>
  <c r="DV143" i="11"/>
  <c r="EG143" i="11" s="1"/>
  <c r="AA143" i="11"/>
  <c r="AL143" i="11" s="1"/>
  <c r="DS143" i="11"/>
  <c r="ED143" i="11" s="1"/>
  <c r="BI143" i="11"/>
  <c r="BT143" i="11" s="1"/>
  <c r="Y143" i="11"/>
  <c r="AJ143" i="11" s="1"/>
  <c r="DO143" i="11"/>
  <c r="DZ143" i="11" s="1"/>
  <c r="BH143" i="11"/>
  <c r="BS143" i="11" s="1"/>
  <c r="V143" i="11"/>
  <c r="AG143" i="11" s="1"/>
  <c r="BG143" i="11"/>
  <c r="BR143" i="11" s="1"/>
  <c r="U143" i="11"/>
  <c r="AF143" i="11" s="1"/>
  <c r="CO143" i="11"/>
  <c r="CZ143" i="11" s="1"/>
  <c r="BD143" i="11"/>
  <c r="BO143" i="11" s="1"/>
  <c r="T143" i="11"/>
  <c r="AE143" i="11" s="1"/>
  <c r="CN143" i="11"/>
  <c r="CY143" i="11" s="1"/>
  <c r="BB143" i="11"/>
  <c r="BM143" i="11" s="1"/>
  <c r="AV146" i="4"/>
  <c r="AU146" i="4"/>
  <c r="AT146" i="4"/>
  <c r="AY146" i="4" s="1"/>
  <c r="DR111" i="11"/>
  <c r="EC111" i="11" s="1"/>
  <c r="CM111" i="11"/>
  <c r="CX111" i="11" s="1"/>
  <c r="BH111" i="11"/>
  <c r="BS111" i="11" s="1"/>
  <c r="U111" i="11"/>
  <c r="AF111" i="11" s="1"/>
  <c r="DW111" i="11"/>
  <c r="EH111" i="11" s="1"/>
  <c r="CH111" i="11"/>
  <c r="CS111" i="11" s="1"/>
  <c r="BB111" i="11"/>
  <c r="BM111" i="11" s="1"/>
  <c r="W111" i="11"/>
  <c r="AH111" i="11" s="1"/>
  <c r="DV111" i="11"/>
  <c r="EG111" i="11" s="1"/>
  <c r="CP111" i="11"/>
  <c r="DA111" i="11" s="1"/>
  <c r="BI111" i="11"/>
  <c r="BT111" i="11" s="1"/>
  <c r="AB111" i="11"/>
  <c r="AM111" i="11" s="1"/>
  <c r="DO111" i="11"/>
  <c r="DZ111" i="11" s="1"/>
  <c r="AA111" i="11"/>
  <c r="AL111" i="11" s="1"/>
  <c r="DP111" i="11"/>
  <c r="EA111" i="11" s="1"/>
  <c r="CI111" i="11"/>
  <c r="CT111" i="11" s="1"/>
  <c r="DS111" i="11"/>
  <c r="ED111" i="11" s="1"/>
  <c r="Z111" i="11"/>
  <c r="AK111" i="11" s="1"/>
  <c r="DQ111" i="11"/>
  <c r="EB111" i="11" s="1"/>
  <c r="BG111" i="11"/>
  <c r="BR111" i="11" s="1"/>
  <c r="Y111" i="11"/>
  <c r="AJ111" i="11" s="1"/>
  <c r="BF111" i="11"/>
  <c r="BQ111" i="11" s="1"/>
  <c r="X111" i="11"/>
  <c r="AI111" i="11" s="1"/>
  <c r="CO111" i="11"/>
  <c r="CZ111" i="11" s="1"/>
  <c r="BE111" i="11"/>
  <c r="BP111" i="11" s="1"/>
  <c r="V111" i="11"/>
  <c r="AG111" i="11" s="1"/>
  <c r="CN111" i="11"/>
  <c r="CY111" i="11" s="1"/>
  <c r="BD111" i="11"/>
  <c r="BO111" i="11" s="1"/>
  <c r="T111" i="11"/>
  <c r="AE111" i="11" s="1"/>
  <c r="CL111" i="11"/>
  <c r="CW111" i="11" s="1"/>
  <c r="BC111" i="11"/>
  <c r="BN111" i="11" s="1"/>
  <c r="DU111" i="11"/>
  <c r="EF111" i="11" s="1"/>
  <c r="CK111" i="11"/>
  <c r="CV111" i="11" s="1"/>
  <c r="BA111" i="11"/>
  <c r="BL111" i="11" s="1"/>
  <c r="DT111" i="11"/>
  <c r="EE111" i="11" s="1"/>
  <c r="CJ111" i="11"/>
  <c r="CU111" i="11" s="1"/>
  <c r="AV114" i="4"/>
  <c r="AU114" i="4"/>
  <c r="AT114" i="4"/>
  <c r="AY114" i="4" s="1"/>
  <c r="DU66" i="11"/>
  <c r="EF66" i="11" s="1"/>
  <c r="CP66" i="11"/>
  <c r="DA66" i="11" s="1"/>
  <c r="CH66" i="11"/>
  <c r="CS66" i="11" s="1"/>
  <c r="BC66" i="11"/>
  <c r="BN66" i="11" s="1"/>
  <c r="X66" i="11"/>
  <c r="AI66" i="11" s="1"/>
  <c r="DW66" i="11"/>
  <c r="EH66" i="11" s="1"/>
  <c r="BA66" i="11"/>
  <c r="BL66" i="11" s="1"/>
  <c r="U66" i="11"/>
  <c r="AF66" i="11" s="1"/>
  <c r="DR66" i="11"/>
  <c r="EC66" i="11" s="1"/>
  <c r="CL66" i="11"/>
  <c r="CW66" i="11" s="1"/>
  <c r="BF66" i="11"/>
  <c r="BQ66" i="11" s="1"/>
  <c r="Y66" i="11"/>
  <c r="AJ66" i="11" s="1"/>
  <c r="DQ66" i="11"/>
  <c r="EB66" i="11" s="1"/>
  <c r="CJ66" i="11"/>
  <c r="CU66" i="11" s="1"/>
  <c r="BB66" i="11"/>
  <c r="BM66" i="11" s="1"/>
  <c r="DS66" i="11"/>
  <c r="ED66" i="11" s="1"/>
  <c r="CK66" i="11"/>
  <c r="CV66" i="11" s="1"/>
  <c r="BD66" i="11"/>
  <c r="BO66" i="11" s="1"/>
  <c r="T66" i="11"/>
  <c r="AE66" i="11" s="1"/>
  <c r="CO66" i="11"/>
  <c r="CZ66" i="11" s="1"/>
  <c r="BE66" i="11"/>
  <c r="BP66" i="11" s="1"/>
  <c r="CN66" i="11"/>
  <c r="CY66" i="11" s="1"/>
  <c r="CM66" i="11"/>
  <c r="CX66" i="11" s="1"/>
  <c r="AB66" i="11"/>
  <c r="AM66" i="11" s="1"/>
  <c r="DV66" i="11"/>
  <c r="EG66" i="11" s="1"/>
  <c r="CI66" i="11"/>
  <c r="CT66" i="11" s="1"/>
  <c r="AA66" i="11"/>
  <c r="AL66" i="11" s="1"/>
  <c r="DT66" i="11"/>
  <c r="EE66" i="11" s="1"/>
  <c r="Z66" i="11"/>
  <c r="AK66" i="11" s="1"/>
  <c r="DP66" i="11"/>
  <c r="EA66" i="11" s="1"/>
  <c r="BI66" i="11"/>
  <c r="BT66" i="11" s="1"/>
  <c r="W66" i="11"/>
  <c r="AH66" i="11" s="1"/>
  <c r="DO66" i="11"/>
  <c r="DZ66" i="11" s="1"/>
  <c r="BH66" i="11"/>
  <c r="BS66" i="11" s="1"/>
  <c r="V66" i="11"/>
  <c r="AG66" i="11" s="1"/>
  <c r="BG66" i="11"/>
  <c r="BR66" i="11" s="1"/>
  <c r="AV69" i="4"/>
  <c r="AU69" i="4"/>
  <c r="AT69" i="4"/>
  <c r="AY69" i="4" s="1"/>
  <c r="BP193" i="6"/>
  <c r="DT193" i="11"/>
  <c r="EE193" i="11" s="1"/>
  <c r="CO193" i="11"/>
  <c r="CZ193" i="11" s="1"/>
  <c r="BB193" i="11"/>
  <c r="BM193" i="11" s="1"/>
  <c r="W193" i="11"/>
  <c r="AH193" i="11" s="1"/>
  <c r="DO193" i="11"/>
  <c r="DZ193" i="11" s="1"/>
  <c r="CI193" i="11"/>
  <c r="CT193" i="11" s="1"/>
  <c r="BD193" i="11"/>
  <c r="BO193" i="11" s="1"/>
  <c r="X193" i="11"/>
  <c r="AI193" i="11" s="1"/>
  <c r="DU193" i="11"/>
  <c r="EF193" i="11" s="1"/>
  <c r="CM193" i="11"/>
  <c r="CX193" i="11" s="1"/>
  <c r="BG193" i="11"/>
  <c r="BR193" i="11" s="1"/>
  <c r="Z193" i="11"/>
  <c r="AK193" i="11" s="1"/>
  <c r="DR193" i="11"/>
  <c r="EC193" i="11" s="1"/>
  <c r="CJ193" i="11"/>
  <c r="CU193" i="11" s="1"/>
  <c r="BA193" i="11"/>
  <c r="BL193" i="11" s="1"/>
  <c r="DQ193" i="11"/>
  <c r="EB193" i="11" s="1"/>
  <c r="CH193" i="11"/>
  <c r="CS193" i="11" s="1"/>
  <c r="DP193" i="11"/>
  <c r="EA193" i="11" s="1"/>
  <c r="AB193" i="11"/>
  <c r="AM193" i="11" s="1"/>
  <c r="BI193" i="11"/>
  <c r="BT193" i="11" s="1"/>
  <c r="AA193" i="11"/>
  <c r="AL193" i="11" s="1"/>
  <c r="DS193" i="11"/>
  <c r="ED193" i="11" s="1"/>
  <c r="CK193" i="11"/>
  <c r="CV193" i="11" s="1"/>
  <c r="BC193" i="11"/>
  <c r="BN193" i="11" s="1"/>
  <c r="T193" i="11"/>
  <c r="AE193" i="11" s="1"/>
  <c r="BH193" i="11"/>
  <c r="BS193" i="11" s="1"/>
  <c r="DW193" i="11"/>
  <c r="EH193" i="11" s="1"/>
  <c r="BE193" i="11"/>
  <c r="BP193" i="11" s="1"/>
  <c r="DV193" i="11"/>
  <c r="EG193" i="11" s="1"/>
  <c r="Y193" i="11"/>
  <c r="AJ193" i="11" s="1"/>
  <c r="CP193" i="11"/>
  <c r="DA193" i="11" s="1"/>
  <c r="V193" i="11"/>
  <c r="AG193" i="11" s="1"/>
  <c r="CN193" i="11"/>
  <c r="CY193" i="11" s="1"/>
  <c r="U193" i="11"/>
  <c r="AF193" i="11" s="1"/>
  <c r="CL193" i="11"/>
  <c r="CW193" i="11" s="1"/>
  <c r="BF193" i="11"/>
  <c r="BQ193" i="11" s="1"/>
  <c r="AT196" i="4"/>
  <c r="AY196" i="4" s="1"/>
  <c r="AV196" i="4"/>
  <c r="AU196" i="4"/>
  <c r="X131" i="5"/>
  <c r="AI131" i="5" s="1"/>
  <c r="DU131" i="11"/>
  <c r="EF131" i="11" s="1"/>
  <c r="CP131" i="11"/>
  <c r="DA131" i="11" s="1"/>
  <c r="CH131" i="11"/>
  <c r="CS131" i="11" s="1"/>
  <c r="BC131" i="11"/>
  <c r="BN131" i="11" s="1"/>
  <c r="X131" i="11"/>
  <c r="AI131" i="11" s="1"/>
  <c r="DW131" i="11"/>
  <c r="EH131" i="11" s="1"/>
  <c r="BA131" i="11"/>
  <c r="BL131" i="11" s="1"/>
  <c r="U131" i="11"/>
  <c r="AF131" i="11" s="1"/>
  <c r="DP131" i="11"/>
  <c r="EA131" i="11" s="1"/>
  <c r="CJ131" i="11"/>
  <c r="CU131" i="11" s="1"/>
  <c r="BD131" i="11"/>
  <c r="BO131" i="11" s="1"/>
  <c r="V131" i="11"/>
  <c r="AG131" i="11" s="1"/>
  <c r="DS131" i="11"/>
  <c r="ED131" i="11" s="1"/>
  <c r="CL131" i="11"/>
  <c r="CW131" i="11" s="1"/>
  <c r="BE131" i="11"/>
  <c r="BP131" i="11" s="1"/>
  <c r="T131" i="11"/>
  <c r="AE131" i="11" s="1"/>
  <c r="DT131" i="11"/>
  <c r="EE131" i="11" s="1"/>
  <c r="CM131" i="11"/>
  <c r="CX131" i="11" s="1"/>
  <c r="BF131" i="11"/>
  <c r="BQ131" i="11" s="1"/>
  <c r="W131" i="11"/>
  <c r="AH131" i="11" s="1"/>
  <c r="BG131" i="11"/>
  <c r="BR131" i="11" s="1"/>
  <c r="CO131" i="11"/>
  <c r="CZ131" i="11" s="1"/>
  <c r="BB131" i="11"/>
  <c r="BM131" i="11" s="1"/>
  <c r="CN131" i="11"/>
  <c r="CY131" i="11" s="1"/>
  <c r="CK131" i="11"/>
  <c r="CV131" i="11" s="1"/>
  <c r="AB131" i="11"/>
  <c r="AM131" i="11" s="1"/>
  <c r="DV131" i="11"/>
  <c r="EG131" i="11" s="1"/>
  <c r="CI131" i="11"/>
  <c r="CT131" i="11" s="1"/>
  <c r="AA131" i="11"/>
  <c r="AL131" i="11" s="1"/>
  <c r="DR131" i="11"/>
  <c r="EC131" i="11" s="1"/>
  <c r="Z131" i="11"/>
  <c r="AK131" i="11" s="1"/>
  <c r="DQ131" i="11"/>
  <c r="EB131" i="11" s="1"/>
  <c r="BI131" i="11"/>
  <c r="BT131" i="11" s="1"/>
  <c r="Y131" i="11"/>
  <c r="AJ131" i="11" s="1"/>
  <c r="DO131" i="11"/>
  <c r="DZ131" i="11" s="1"/>
  <c r="BH131" i="11"/>
  <c r="BS131" i="11" s="1"/>
  <c r="AV134" i="4"/>
  <c r="AU134" i="4"/>
  <c r="AT134" i="4"/>
  <c r="AY134" i="4" s="1"/>
  <c r="V162" i="5"/>
  <c r="AG162" i="5" s="1"/>
  <c r="DU162" i="11"/>
  <c r="EF162" i="11" s="1"/>
  <c r="CP162" i="11"/>
  <c r="DA162" i="11" s="1"/>
  <c r="CH162" i="11"/>
  <c r="CS162" i="11" s="1"/>
  <c r="BC162" i="11"/>
  <c r="BN162" i="11" s="1"/>
  <c r="X162" i="11"/>
  <c r="AI162" i="11" s="1"/>
  <c r="DQ162" i="11"/>
  <c r="EB162" i="11" s="1"/>
  <c r="CK162" i="11"/>
  <c r="CV162" i="11" s="1"/>
  <c r="BE162" i="11"/>
  <c r="BP162" i="11" s="1"/>
  <c r="Y162" i="11"/>
  <c r="AJ162" i="11" s="1"/>
  <c r="DT162" i="11"/>
  <c r="EE162" i="11" s="1"/>
  <c r="CM162" i="11"/>
  <c r="CX162" i="11" s="1"/>
  <c r="BF162" i="11"/>
  <c r="BQ162" i="11" s="1"/>
  <c r="W162" i="11"/>
  <c r="AH162" i="11" s="1"/>
  <c r="DS162" i="11"/>
  <c r="ED162" i="11" s="1"/>
  <c r="CL162" i="11"/>
  <c r="CW162" i="11" s="1"/>
  <c r="BD162" i="11"/>
  <c r="BO162" i="11" s="1"/>
  <c r="V162" i="11"/>
  <c r="AG162" i="11" s="1"/>
  <c r="DP162" i="11"/>
  <c r="EA162" i="11" s="1"/>
  <c r="CI162" i="11"/>
  <c r="CT162" i="11" s="1"/>
  <c r="BA162" i="11"/>
  <c r="BL162" i="11" s="1"/>
  <c r="T162" i="11"/>
  <c r="AE162" i="11" s="1"/>
  <c r="DO162" i="11"/>
  <c r="DZ162" i="11" s="1"/>
  <c r="BI162" i="11"/>
  <c r="BT162" i="11" s="1"/>
  <c r="DW162" i="11"/>
  <c r="EH162" i="11" s="1"/>
  <c r="CO162" i="11"/>
  <c r="CZ162" i="11" s="1"/>
  <c r="BH162" i="11"/>
  <c r="BS162" i="11" s="1"/>
  <c r="AA162" i="11"/>
  <c r="AL162" i="11" s="1"/>
  <c r="DV162" i="11"/>
  <c r="EG162" i="11" s="1"/>
  <c r="CN162" i="11"/>
  <c r="CY162" i="11" s="1"/>
  <c r="BG162" i="11"/>
  <c r="BR162" i="11" s="1"/>
  <c r="Z162" i="11"/>
  <c r="AK162" i="11" s="1"/>
  <c r="BB162" i="11"/>
  <c r="BM162" i="11" s="1"/>
  <c r="AB162" i="11"/>
  <c r="AM162" i="11" s="1"/>
  <c r="U162" i="11"/>
  <c r="AF162" i="11" s="1"/>
  <c r="DR162" i="11"/>
  <c r="EC162" i="11" s="1"/>
  <c r="CJ162" i="11"/>
  <c r="CU162" i="11" s="1"/>
  <c r="AV165" i="4"/>
  <c r="AU165" i="4"/>
  <c r="AT165" i="4"/>
  <c r="AY165" i="4" s="1"/>
  <c r="Z19" i="5"/>
  <c r="AK19" i="5" s="1"/>
  <c r="DP19" i="11"/>
  <c r="EA19" i="11" s="1"/>
  <c r="CK19" i="11"/>
  <c r="CV19" i="11" s="1"/>
  <c r="BF19" i="11"/>
  <c r="BQ19" i="11" s="1"/>
  <c r="AA19" i="11"/>
  <c r="AL19" i="11" s="1"/>
  <c r="DT19" i="11"/>
  <c r="EE19" i="11" s="1"/>
  <c r="CN19" i="11"/>
  <c r="CY19" i="11" s="1"/>
  <c r="BH19" i="11"/>
  <c r="BS19" i="11" s="1"/>
  <c r="AB19" i="11"/>
  <c r="AM19" i="11" s="1"/>
  <c r="DO19" i="11"/>
  <c r="DZ19" i="11" s="1"/>
  <c r="CH19" i="11"/>
  <c r="CS19" i="11" s="1"/>
  <c r="BA19" i="11"/>
  <c r="BL19" i="11" s="1"/>
  <c r="T19" i="11"/>
  <c r="AE19" i="11" s="1"/>
  <c r="DQ19" i="11"/>
  <c r="EB19" i="11" s="1"/>
  <c r="CI19" i="11"/>
  <c r="CT19" i="11" s="1"/>
  <c r="BB19" i="11"/>
  <c r="BM19" i="11" s="1"/>
  <c r="U19" i="11"/>
  <c r="AF19" i="11" s="1"/>
  <c r="DW19" i="11"/>
  <c r="EH19" i="11" s="1"/>
  <c r="BC19" i="11"/>
  <c r="BN19" i="11" s="1"/>
  <c r="DV19" i="11"/>
  <c r="EG19" i="11" s="1"/>
  <c r="CL19" i="11"/>
  <c r="CW19" i="11" s="1"/>
  <c r="DU19" i="11"/>
  <c r="EF19" i="11" s="1"/>
  <c r="CJ19" i="11"/>
  <c r="CU19" i="11" s="1"/>
  <c r="Z19" i="11"/>
  <c r="AK19" i="11" s="1"/>
  <c r="DS19" i="11"/>
  <c r="ED19" i="11" s="1"/>
  <c r="Y19" i="11"/>
  <c r="AJ19" i="11" s="1"/>
  <c r="DR19" i="11"/>
  <c r="EC19" i="11" s="1"/>
  <c r="BI19" i="11"/>
  <c r="BT19" i="11" s="1"/>
  <c r="X19" i="11"/>
  <c r="AI19" i="11" s="1"/>
  <c r="BG19" i="11"/>
  <c r="BR19" i="11" s="1"/>
  <c r="W19" i="11"/>
  <c r="AH19" i="11" s="1"/>
  <c r="CP19" i="11"/>
  <c r="DA19" i="11" s="1"/>
  <c r="BE19" i="11"/>
  <c r="BP19" i="11" s="1"/>
  <c r="V19" i="11"/>
  <c r="AG19" i="11" s="1"/>
  <c r="CO19" i="11"/>
  <c r="CZ19" i="11" s="1"/>
  <c r="BD19" i="11"/>
  <c r="BO19" i="11" s="1"/>
  <c r="CM19" i="11"/>
  <c r="CX19" i="11" s="1"/>
  <c r="AU22" i="4"/>
  <c r="AT22" i="4"/>
  <c r="AY22" i="4" s="1"/>
  <c r="AV22" i="4"/>
  <c r="DU65" i="11"/>
  <c r="EF65" i="11" s="1"/>
  <c r="CP65" i="11"/>
  <c r="DA65" i="11" s="1"/>
  <c r="CH65" i="11"/>
  <c r="CS65" i="11" s="1"/>
  <c r="BC65" i="11"/>
  <c r="BN65" i="11" s="1"/>
  <c r="X65" i="11"/>
  <c r="AI65" i="11" s="1"/>
  <c r="DQ65" i="11"/>
  <c r="EB65" i="11" s="1"/>
  <c r="CK65" i="11"/>
  <c r="CV65" i="11" s="1"/>
  <c r="BE65" i="11"/>
  <c r="BP65" i="11" s="1"/>
  <c r="Y65" i="11"/>
  <c r="AJ65" i="11" s="1"/>
  <c r="DS65" i="11"/>
  <c r="ED65" i="11" s="1"/>
  <c r="CL65" i="11"/>
  <c r="CW65" i="11" s="1"/>
  <c r="BD65" i="11"/>
  <c r="BO65" i="11" s="1"/>
  <c r="V65" i="11"/>
  <c r="AG65" i="11" s="1"/>
  <c r="CO65" i="11"/>
  <c r="CZ65" i="11" s="1"/>
  <c r="BG65" i="11"/>
  <c r="BR65" i="11" s="1"/>
  <c r="W65" i="11"/>
  <c r="AH65" i="11" s="1"/>
  <c r="BH65" i="11"/>
  <c r="BS65" i="11" s="1"/>
  <c r="Z65" i="11"/>
  <c r="AK65" i="11" s="1"/>
  <c r="DW65" i="11"/>
  <c r="EH65" i="11" s="1"/>
  <c r="CM65" i="11"/>
  <c r="CX65" i="11" s="1"/>
  <c r="DV65" i="11"/>
  <c r="EG65" i="11" s="1"/>
  <c r="CJ65" i="11"/>
  <c r="CU65" i="11" s="1"/>
  <c r="AB65" i="11"/>
  <c r="AM65" i="11" s="1"/>
  <c r="DT65" i="11"/>
  <c r="EE65" i="11" s="1"/>
  <c r="CI65" i="11"/>
  <c r="CT65" i="11" s="1"/>
  <c r="AA65" i="11"/>
  <c r="AL65" i="11" s="1"/>
  <c r="DR65" i="11"/>
  <c r="EC65" i="11" s="1"/>
  <c r="U65" i="11"/>
  <c r="AF65" i="11" s="1"/>
  <c r="DP65" i="11"/>
  <c r="EA65" i="11" s="1"/>
  <c r="BI65" i="11"/>
  <c r="BT65" i="11" s="1"/>
  <c r="T65" i="11"/>
  <c r="AE65" i="11" s="1"/>
  <c r="DO65" i="11"/>
  <c r="DZ65" i="11" s="1"/>
  <c r="BF65" i="11"/>
  <c r="BQ65" i="11" s="1"/>
  <c r="BB65" i="11"/>
  <c r="BM65" i="11" s="1"/>
  <c r="CN65" i="11"/>
  <c r="CY65" i="11" s="1"/>
  <c r="BA65" i="11"/>
  <c r="BL65" i="11" s="1"/>
  <c r="AV68" i="4"/>
  <c r="AU68" i="4"/>
  <c r="AT68" i="4"/>
  <c r="AY68" i="4" s="1"/>
  <c r="DU60" i="11"/>
  <c r="EF60" i="11" s="1"/>
  <c r="CP60" i="11"/>
  <c r="DA60" i="11" s="1"/>
  <c r="CH60" i="11"/>
  <c r="CS60" i="11" s="1"/>
  <c r="BC60" i="11"/>
  <c r="BN60" i="11" s="1"/>
  <c r="X60" i="11"/>
  <c r="AI60" i="11" s="1"/>
  <c r="DP60" i="11"/>
  <c r="EA60" i="11" s="1"/>
  <c r="CJ60" i="11"/>
  <c r="CU60" i="11" s="1"/>
  <c r="BD60" i="11"/>
  <c r="BO60" i="11" s="1"/>
  <c r="W60" i="11"/>
  <c r="AH60" i="11" s="1"/>
  <c r="DW60" i="11"/>
  <c r="EH60" i="11" s="1"/>
  <c r="CO60" i="11"/>
  <c r="CZ60" i="11" s="1"/>
  <c r="BH60" i="11"/>
  <c r="BS60" i="11" s="1"/>
  <c r="AA60" i="11"/>
  <c r="AL60" i="11" s="1"/>
  <c r="DR60" i="11"/>
  <c r="EC60" i="11" s="1"/>
  <c r="CI60" i="11"/>
  <c r="CT60" i="11" s="1"/>
  <c r="DS60" i="11"/>
  <c r="ED60" i="11" s="1"/>
  <c r="CK60" i="11"/>
  <c r="CV60" i="11" s="1"/>
  <c r="BA60" i="11"/>
  <c r="BL60" i="11" s="1"/>
  <c r="CM60" i="11"/>
  <c r="CX60" i="11" s="1"/>
  <c r="CL60" i="11"/>
  <c r="CW60" i="11" s="1"/>
  <c r="AB60" i="11"/>
  <c r="AM60" i="11" s="1"/>
  <c r="DV60" i="11"/>
  <c r="EG60" i="11" s="1"/>
  <c r="Z60" i="11"/>
  <c r="AK60" i="11" s="1"/>
  <c r="DT60" i="11"/>
  <c r="EE60" i="11" s="1"/>
  <c r="BI60" i="11"/>
  <c r="BT60" i="11" s="1"/>
  <c r="Y60" i="11"/>
  <c r="AJ60" i="11" s="1"/>
  <c r="DQ60" i="11"/>
  <c r="EB60" i="11" s="1"/>
  <c r="BG60" i="11"/>
  <c r="BR60" i="11" s="1"/>
  <c r="V60" i="11"/>
  <c r="AG60" i="11" s="1"/>
  <c r="DO60" i="11"/>
  <c r="DZ60" i="11" s="1"/>
  <c r="BF60" i="11"/>
  <c r="BQ60" i="11" s="1"/>
  <c r="U60" i="11"/>
  <c r="AF60" i="11" s="1"/>
  <c r="BE60" i="11"/>
  <c r="BP60" i="11" s="1"/>
  <c r="T60" i="11"/>
  <c r="AE60" i="11" s="1"/>
  <c r="CN60" i="11"/>
  <c r="CY60" i="11" s="1"/>
  <c r="BB60" i="11"/>
  <c r="BM60" i="11" s="1"/>
  <c r="AV63" i="4"/>
  <c r="AU63" i="4"/>
  <c r="AT63" i="4"/>
  <c r="AY63" i="4" s="1"/>
  <c r="T203" i="5"/>
  <c r="AE203" i="5" s="1"/>
  <c r="DU203" i="11"/>
  <c r="EF203" i="11" s="1"/>
  <c r="CP203" i="11"/>
  <c r="DA203" i="11" s="1"/>
  <c r="CH203" i="11"/>
  <c r="CS203" i="11" s="1"/>
  <c r="BC203" i="11"/>
  <c r="BN203" i="11" s="1"/>
  <c r="X203" i="11"/>
  <c r="AI203" i="11" s="1"/>
  <c r="DT203" i="11"/>
  <c r="EE203" i="11" s="1"/>
  <c r="CO203" i="11"/>
  <c r="CZ203" i="11" s="1"/>
  <c r="BB203" i="11"/>
  <c r="BM203" i="11" s="1"/>
  <c r="W203" i="11"/>
  <c r="AH203" i="11" s="1"/>
  <c r="DS203" i="11"/>
  <c r="ED203" i="11" s="1"/>
  <c r="CN203" i="11"/>
  <c r="CY203" i="11" s="1"/>
  <c r="BI203" i="11"/>
  <c r="BT203" i="11" s="1"/>
  <c r="BA203" i="11"/>
  <c r="BL203" i="11" s="1"/>
  <c r="V203" i="11"/>
  <c r="AG203" i="11" s="1"/>
  <c r="DQ203" i="11"/>
  <c r="EB203" i="11" s="1"/>
  <c r="CL203" i="11"/>
  <c r="CW203" i="11" s="1"/>
  <c r="BG203" i="11"/>
  <c r="BR203" i="11" s="1"/>
  <c r="AB203" i="11"/>
  <c r="AM203" i="11" s="1"/>
  <c r="T203" i="11"/>
  <c r="AE203" i="11" s="1"/>
  <c r="DP203" i="11"/>
  <c r="EA203" i="11" s="1"/>
  <c r="CK203" i="11"/>
  <c r="CV203" i="11" s="1"/>
  <c r="BF203" i="11"/>
  <c r="BQ203" i="11" s="1"/>
  <c r="AA203" i="11"/>
  <c r="AL203" i="11" s="1"/>
  <c r="DR203" i="11"/>
  <c r="EC203" i="11" s="1"/>
  <c r="BE203" i="11"/>
  <c r="BP203" i="11" s="1"/>
  <c r="DW203" i="11"/>
  <c r="EH203" i="11" s="1"/>
  <c r="BH203" i="11"/>
  <c r="BS203" i="11" s="1"/>
  <c r="CI203" i="11"/>
  <c r="CT203" i="11" s="1"/>
  <c r="CM203" i="11"/>
  <c r="CX203" i="11" s="1"/>
  <c r="BD203" i="11"/>
  <c r="BO203" i="11" s="1"/>
  <c r="Z203" i="11"/>
  <c r="AK203" i="11" s="1"/>
  <c r="DV203" i="11"/>
  <c r="EG203" i="11" s="1"/>
  <c r="Y203" i="11"/>
  <c r="AJ203" i="11" s="1"/>
  <c r="DO203" i="11"/>
  <c r="DZ203" i="11" s="1"/>
  <c r="U203" i="11"/>
  <c r="AF203" i="11" s="1"/>
  <c r="CJ203" i="11"/>
  <c r="CU203" i="11" s="1"/>
  <c r="AV206" i="4"/>
  <c r="AU206" i="4"/>
  <c r="AT206" i="4"/>
  <c r="AY206" i="4" s="1"/>
  <c r="BP154" i="6"/>
  <c r="DU154" i="11"/>
  <c r="EF154" i="11" s="1"/>
  <c r="CP154" i="11"/>
  <c r="DA154" i="11" s="1"/>
  <c r="CH154" i="11"/>
  <c r="CS154" i="11" s="1"/>
  <c r="BC154" i="11"/>
  <c r="BN154" i="11" s="1"/>
  <c r="X154" i="11"/>
  <c r="AI154" i="11" s="1"/>
  <c r="DQ154" i="11"/>
  <c r="EB154" i="11" s="1"/>
  <c r="CK154" i="11"/>
  <c r="CV154" i="11" s="1"/>
  <c r="BE154" i="11"/>
  <c r="BP154" i="11" s="1"/>
  <c r="Y154" i="11"/>
  <c r="AJ154" i="11" s="1"/>
  <c r="DW154" i="11"/>
  <c r="EH154" i="11" s="1"/>
  <c r="CO154" i="11"/>
  <c r="CZ154" i="11" s="1"/>
  <c r="BH154" i="11"/>
  <c r="BS154" i="11" s="1"/>
  <c r="AA154" i="11"/>
  <c r="AL154" i="11" s="1"/>
  <c r="CN154" i="11"/>
  <c r="CY154" i="11" s="1"/>
  <c r="BF154" i="11"/>
  <c r="BQ154" i="11" s="1"/>
  <c r="V154" i="11"/>
  <c r="AG154" i="11" s="1"/>
  <c r="DV154" i="11"/>
  <c r="EG154" i="11" s="1"/>
  <c r="CM154" i="11"/>
  <c r="CX154" i="11" s="1"/>
  <c r="BD154" i="11"/>
  <c r="BO154" i="11" s="1"/>
  <c r="U154" i="11"/>
  <c r="AF154" i="11" s="1"/>
  <c r="DT154" i="11"/>
  <c r="EE154" i="11" s="1"/>
  <c r="CL154" i="11"/>
  <c r="CW154" i="11" s="1"/>
  <c r="BB154" i="11"/>
  <c r="BM154" i="11" s="1"/>
  <c r="T154" i="11"/>
  <c r="AE154" i="11" s="1"/>
  <c r="DS154" i="11"/>
  <c r="ED154" i="11" s="1"/>
  <c r="CJ154" i="11"/>
  <c r="CU154" i="11" s="1"/>
  <c r="BA154" i="11"/>
  <c r="BL154" i="11" s="1"/>
  <c r="DR154" i="11"/>
  <c r="EC154" i="11" s="1"/>
  <c r="CI154" i="11"/>
  <c r="CT154" i="11" s="1"/>
  <c r="DP154" i="11"/>
  <c r="EA154" i="11" s="1"/>
  <c r="AB154" i="11"/>
  <c r="AM154" i="11" s="1"/>
  <c r="DO154" i="11"/>
  <c r="DZ154" i="11" s="1"/>
  <c r="BI154" i="11"/>
  <c r="BT154" i="11" s="1"/>
  <c r="Z154" i="11"/>
  <c r="AK154" i="11" s="1"/>
  <c r="BG154" i="11"/>
  <c r="BR154" i="11" s="1"/>
  <c r="W154" i="11"/>
  <c r="AH154" i="11" s="1"/>
  <c r="AV157" i="4"/>
  <c r="AU157" i="4"/>
  <c r="AT157" i="4"/>
  <c r="AY157" i="4" s="1"/>
  <c r="DP39" i="11"/>
  <c r="EA39" i="11" s="1"/>
  <c r="CK39" i="11"/>
  <c r="CV39" i="11" s="1"/>
  <c r="BF39" i="11"/>
  <c r="BQ39" i="11" s="1"/>
  <c r="AA39" i="11"/>
  <c r="AL39" i="11" s="1"/>
  <c r="DT39" i="11"/>
  <c r="EE39" i="11" s="1"/>
  <c r="CN39" i="11"/>
  <c r="CY39" i="11" s="1"/>
  <c r="BH39" i="11"/>
  <c r="BS39" i="11" s="1"/>
  <c r="AB39" i="11"/>
  <c r="AM39" i="11" s="1"/>
  <c r="DO39" i="11"/>
  <c r="DZ39" i="11" s="1"/>
  <c r="CH39" i="11"/>
  <c r="CS39" i="11" s="1"/>
  <c r="BA39" i="11"/>
  <c r="BL39" i="11" s="1"/>
  <c r="T39" i="11"/>
  <c r="AE39" i="11" s="1"/>
  <c r="DQ39" i="11"/>
  <c r="EB39" i="11" s="1"/>
  <c r="CI39" i="11"/>
  <c r="CT39" i="11" s="1"/>
  <c r="BB39" i="11"/>
  <c r="BM39" i="11" s="1"/>
  <c r="U39" i="11"/>
  <c r="AF39" i="11" s="1"/>
  <c r="DW39" i="11"/>
  <c r="EH39" i="11" s="1"/>
  <c r="BC39" i="11"/>
  <c r="BN39" i="11" s="1"/>
  <c r="DV39" i="11"/>
  <c r="EG39" i="11" s="1"/>
  <c r="CL39" i="11"/>
  <c r="CW39" i="11" s="1"/>
  <c r="DU39" i="11"/>
  <c r="EF39" i="11" s="1"/>
  <c r="CJ39" i="11"/>
  <c r="CU39" i="11" s="1"/>
  <c r="Z39" i="11"/>
  <c r="AK39" i="11" s="1"/>
  <c r="DS39" i="11"/>
  <c r="ED39" i="11" s="1"/>
  <c r="Y39" i="11"/>
  <c r="AJ39" i="11" s="1"/>
  <c r="DR39" i="11"/>
  <c r="EC39" i="11" s="1"/>
  <c r="BI39" i="11"/>
  <c r="BT39" i="11" s="1"/>
  <c r="X39" i="11"/>
  <c r="AI39" i="11" s="1"/>
  <c r="BG39" i="11"/>
  <c r="BR39" i="11" s="1"/>
  <c r="W39" i="11"/>
  <c r="AH39" i="11" s="1"/>
  <c r="CP39" i="11"/>
  <c r="DA39" i="11" s="1"/>
  <c r="BE39" i="11"/>
  <c r="BP39" i="11" s="1"/>
  <c r="V39" i="11"/>
  <c r="AG39" i="11" s="1"/>
  <c r="CO39" i="11"/>
  <c r="CZ39" i="11" s="1"/>
  <c r="BD39" i="11"/>
  <c r="BO39" i="11" s="1"/>
  <c r="CM39" i="11"/>
  <c r="CX39" i="11" s="1"/>
  <c r="AV42" i="4"/>
  <c r="AU42" i="4"/>
  <c r="AT42" i="4"/>
  <c r="AY42" i="4" s="1"/>
  <c r="DU71" i="11"/>
  <c r="EF71" i="11" s="1"/>
  <c r="CP71" i="11"/>
  <c r="DA71" i="11" s="1"/>
  <c r="CH71" i="11"/>
  <c r="CS71" i="11" s="1"/>
  <c r="BC71" i="11"/>
  <c r="BN71" i="11" s="1"/>
  <c r="X71" i="11"/>
  <c r="AI71" i="11" s="1"/>
  <c r="DO71" i="11"/>
  <c r="DZ71" i="11" s="1"/>
  <c r="CI71" i="11"/>
  <c r="CT71" i="11" s="1"/>
  <c r="BB71" i="11"/>
  <c r="BM71" i="11" s="1"/>
  <c r="V71" i="11"/>
  <c r="AG71" i="11" s="1"/>
  <c r="DP71" i="11"/>
  <c r="EA71" i="11" s="1"/>
  <c r="CO71" i="11"/>
  <c r="CZ71" i="11" s="1"/>
  <c r="BH71" i="11"/>
  <c r="BS71" i="11" s="1"/>
  <c r="AA71" i="11"/>
  <c r="AL71" i="11" s="1"/>
  <c r="BI71" i="11"/>
  <c r="BT71" i="11" s="1"/>
  <c r="AB71" i="11"/>
  <c r="AM71" i="11" s="1"/>
  <c r="DS71" i="11"/>
  <c r="ED71" i="11" s="1"/>
  <c r="CJ71" i="11"/>
  <c r="CU71" i="11" s="1"/>
  <c r="Z71" i="11"/>
  <c r="AK71" i="11" s="1"/>
  <c r="DR71" i="11"/>
  <c r="EC71" i="11" s="1"/>
  <c r="Y71" i="11"/>
  <c r="AJ71" i="11" s="1"/>
  <c r="DQ71" i="11"/>
  <c r="EB71" i="11" s="1"/>
  <c r="BG71" i="11"/>
  <c r="BR71" i="11" s="1"/>
  <c r="W71" i="11"/>
  <c r="AH71" i="11" s="1"/>
  <c r="BF71" i="11"/>
  <c r="BQ71" i="11" s="1"/>
  <c r="U71" i="11"/>
  <c r="AF71" i="11" s="1"/>
  <c r="CN71" i="11"/>
  <c r="CY71" i="11" s="1"/>
  <c r="BE71" i="11"/>
  <c r="BP71" i="11" s="1"/>
  <c r="T71" i="11"/>
  <c r="AE71" i="11" s="1"/>
  <c r="DW71" i="11"/>
  <c r="EH71" i="11" s="1"/>
  <c r="CM71" i="11"/>
  <c r="CX71" i="11" s="1"/>
  <c r="BD71" i="11"/>
  <c r="BO71" i="11" s="1"/>
  <c r="DV71" i="11"/>
  <c r="EG71" i="11" s="1"/>
  <c r="CL71" i="11"/>
  <c r="CW71" i="11" s="1"/>
  <c r="BA71" i="11"/>
  <c r="BL71" i="11" s="1"/>
  <c r="DT71" i="11"/>
  <c r="EE71" i="11" s="1"/>
  <c r="CK71" i="11"/>
  <c r="CV71" i="11" s="1"/>
  <c r="AV74" i="4"/>
  <c r="AU74" i="4"/>
  <c r="AT74" i="4"/>
  <c r="AY74" i="4" s="1"/>
  <c r="BH152" i="6"/>
  <c r="DU152" i="11"/>
  <c r="EF152" i="11" s="1"/>
  <c r="CP152" i="11"/>
  <c r="DA152" i="11" s="1"/>
  <c r="CH152" i="11"/>
  <c r="CS152" i="11" s="1"/>
  <c r="BC152" i="11"/>
  <c r="BN152" i="11" s="1"/>
  <c r="X152" i="11"/>
  <c r="AI152" i="11" s="1"/>
  <c r="DO152" i="11"/>
  <c r="DZ152" i="11" s="1"/>
  <c r="CI152" i="11"/>
  <c r="CT152" i="11" s="1"/>
  <c r="BB152" i="11"/>
  <c r="BM152" i="11" s="1"/>
  <c r="V152" i="11"/>
  <c r="AG152" i="11" s="1"/>
  <c r="DT152" i="11"/>
  <c r="EE152" i="11" s="1"/>
  <c r="CM152" i="11"/>
  <c r="CX152" i="11" s="1"/>
  <c r="BF152" i="11"/>
  <c r="BQ152" i="11" s="1"/>
  <c r="Y152" i="11"/>
  <c r="AJ152" i="11" s="1"/>
  <c r="DV152" i="11"/>
  <c r="EG152" i="11" s="1"/>
  <c r="CL152" i="11"/>
  <c r="CW152" i="11" s="1"/>
  <c r="BD152" i="11"/>
  <c r="BO152" i="11" s="1"/>
  <c r="T152" i="11"/>
  <c r="AE152" i="11" s="1"/>
  <c r="DS152" i="11"/>
  <c r="ED152" i="11" s="1"/>
  <c r="CK152" i="11"/>
  <c r="CV152" i="11" s="1"/>
  <c r="BA152" i="11"/>
  <c r="BL152" i="11" s="1"/>
  <c r="DR152" i="11"/>
  <c r="EC152" i="11" s="1"/>
  <c r="CJ152" i="11"/>
  <c r="CU152" i="11" s="1"/>
  <c r="DQ152" i="11"/>
  <c r="EB152" i="11" s="1"/>
  <c r="AB152" i="11"/>
  <c r="AM152" i="11" s="1"/>
  <c r="DP152" i="11"/>
  <c r="EA152" i="11" s="1"/>
  <c r="BI152" i="11"/>
  <c r="BT152" i="11" s="1"/>
  <c r="BH152" i="11"/>
  <c r="BS152" i="11" s="1"/>
  <c r="Z152" i="11"/>
  <c r="AK152" i="11" s="1"/>
  <c r="CO152" i="11"/>
  <c r="CZ152" i="11" s="1"/>
  <c r="BG152" i="11"/>
  <c r="BR152" i="11" s="1"/>
  <c r="W152" i="11"/>
  <c r="AH152" i="11" s="1"/>
  <c r="DW152" i="11"/>
  <c r="EH152" i="11" s="1"/>
  <c r="CN152" i="11"/>
  <c r="CY152" i="11" s="1"/>
  <c r="BE152" i="11"/>
  <c r="BP152" i="11" s="1"/>
  <c r="U152" i="11"/>
  <c r="AF152" i="11" s="1"/>
  <c r="AA152" i="11"/>
  <c r="AL152" i="11" s="1"/>
  <c r="AV155" i="4"/>
  <c r="AU155" i="4"/>
  <c r="AT155" i="4"/>
  <c r="AY155" i="4" s="1"/>
  <c r="DR198" i="11"/>
  <c r="EC198" i="11" s="1"/>
  <c r="CM198" i="11"/>
  <c r="CX198" i="11" s="1"/>
  <c r="BH198" i="11"/>
  <c r="BS198" i="11" s="1"/>
  <c r="U198" i="11"/>
  <c r="AF198" i="11" s="1"/>
  <c r="DT198" i="11"/>
  <c r="EE198" i="11" s="1"/>
  <c r="CO198" i="11"/>
  <c r="CZ198" i="11" s="1"/>
  <c r="BB198" i="11"/>
  <c r="BM198" i="11" s="1"/>
  <c r="W198" i="11"/>
  <c r="AH198" i="11" s="1"/>
  <c r="DS198" i="11"/>
  <c r="ED198" i="11" s="1"/>
  <c r="CK198" i="11"/>
  <c r="CV198" i="11" s="1"/>
  <c r="BE198" i="11"/>
  <c r="BP198" i="11" s="1"/>
  <c r="Y198" i="11"/>
  <c r="AJ198" i="11" s="1"/>
  <c r="DV198" i="11"/>
  <c r="EG198" i="11" s="1"/>
  <c r="CN198" i="11"/>
  <c r="CY198" i="11" s="1"/>
  <c r="BG198" i="11"/>
  <c r="BR198" i="11" s="1"/>
  <c r="AA198" i="11"/>
  <c r="AL198" i="11" s="1"/>
  <c r="CP198" i="11"/>
  <c r="DA198" i="11" s="1"/>
  <c r="BD198" i="11"/>
  <c r="BO198" i="11" s="1"/>
  <c r="T198" i="11"/>
  <c r="AE198" i="11" s="1"/>
  <c r="DW198" i="11"/>
  <c r="EH198" i="11" s="1"/>
  <c r="CI198" i="11"/>
  <c r="CT198" i="11" s="1"/>
  <c r="AB198" i="11"/>
  <c r="AM198" i="11" s="1"/>
  <c r="DU198" i="11"/>
  <c r="EF198" i="11" s="1"/>
  <c r="CH198" i="11"/>
  <c r="CS198" i="11" s="1"/>
  <c r="Z198" i="11"/>
  <c r="AK198" i="11" s="1"/>
  <c r="DQ198" i="11"/>
  <c r="EB198" i="11" s="1"/>
  <c r="X198" i="11"/>
  <c r="AI198" i="11" s="1"/>
  <c r="DP198" i="11"/>
  <c r="EA198" i="11" s="1"/>
  <c r="BI198" i="11"/>
  <c r="BT198" i="11" s="1"/>
  <c r="V198" i="11"/>
  <c r="AG198" i="11" s="1"/>
  <c r="DO198" i="11"/>
  <c r="DZ198" i="11" s="1"/>
  <c r="BF198" i="11"/>
  <c r="BQ198" i="11" s="1"/>
  <c r="BC198" i="11"/>
  <c r="BN198" i="11" s="1"/>
  <c r="CL198" i="11"/>
  <c r="CW198" i="11" s="1"/>
  <c r="BA198" i="11"/>
  <c r="BL198" i="11" s="1"/>
  <c r="CJ198" i="11"/>
  <c r="CU198" i="11" s="1"/>
  <c r="AU201" i="4"/>
  <c r="AT201" i="4"/>
  <c r="AY201" i="4" s="1"/>
  <c r="AV201" i="4"/>
  <c r="DV88" i="11"/>
  <c r="EG88" i="11" s="1"/>
  <c r="CI88" i="11"/>
  <c r="CT88" i="11" s="1"/>
  <c r="BD88" i="11"/>
  <c r="BO88" i="11" s="1"/>
  <c r="Y88" i="11"/>
  <c r="AJ88" i="11" s="1"/>
  <c r="DR88" i="11"/>
  <c r="EC88" i="11" s="1"/>
  <c r="CM88" i="11"/>
  <c r="CX88" i="11" s="1"/>
  <c r="BG88" i="11"/>
  <c r="BR88" i="11" s="1"/>
  <c r="AA88" i="11"/>
  <c r="AL88" i="11" s="1"/>
  <c r="DT88" i="11"/>
  <c r="EE88" i="11" s="1"/>
  <c r="CN88" i="11"/>
  <c r="CY88" i="11" s="1"/>
  <c r="BF88" i="11"/>
  <c r="BQ88" i="11" s="1"/>
  <c r="X88" i="11"/>
  <c r="AI88" i="11" s="1"/>
  <c r="DU88" i="11"/>
  <c r="EF88" i="11" s="1"/>
  <c r="CO88" i="11"/>
  <c r="CZ88" i="11" s="1"/>
  <c r="BH88" i="11"/>
  <c r="BS88" i="11" s="1"/>
  <c r="Z88" i="11"/>
  <c r="AK88" i="11" s="1"/>
  <c r="DP88" i="11"/>
  <c r="EA88" i="11" s="1"/>
  <c r="W88" i="11"/>
  <c r="AH88" i="11" s="1"/>
  <c r="DO88" i="11"/>
  <c r="DZ88" i="11" s="1"/>
  <c r="BI88" i="11"/>
  <c r="BT88" i="11" s="1"/>
  <c r="V88" i="11"/>
  <c r="AG88" i="11" s="1"/>
  <c r="BE88" i="11"/>
  <c r="BP88" i="11" s="1"/>
  <c r="U88" i="11"/>
  <c r="AF88" i="11" s="1"/>
  <c r="CP88" i="11"/>
  <c r="DA88" i="11" s="1"/>
  <c r="BC88" i="11"/>
  <c r="BN88" i="11" s="1"/>
  <c r="T88" i="11"/>
  <c r="AE88" i="11" s="1"/>
  <c r="CL88" i="11"/>
  <c r="CW88" i="11" s="1"/>
  <c r="BB88" i="11"/>
  <c r="BM88" i="11" s="1"/>
  <c r="DW88" i="11"/>
  <c r="EH88" i="11" s="1"/>
  <c r="CK88" i="11"/>
  <c r="CV88" i="11" s="1"/>
  <c r="BA88" i="11"/>
  <c r="BL88" i="11" s="1"/>
  <c r="DS88" i="11"/>
  <c r="ED88" i="11" s="1"/>
  <c r="CJ88" i="11"/>
  <c r="CU88" i="11" s="1"/>
  <c r="DQ88" i="11"/>
  <c r="EB88" i="11" s="1"/>
  <c r="CH88" i="11"/>
  <c r="CS88" i="11" s="1"/>
  <c r="AB88" i="11"/>
  <c r="AM88" i="11" s="1"/>
  <c r="AV91" i="4"/>
  <c r="AU91" i="4"/>
  <c r="AT91" i="4"/>
  <c r="AY91" i="4" s="1"/>
  <c r="DR108" i="11"/>
  <c r="EC108" i="11" s="1"/>
  <c r="CM108" i="11"/>
  <c r="CX108" i="11" s="1"/>
  <c r="BH108" i="11"/>
  <c r="BS108" i="11" s="1"/>
  <c r="U108" i="11"/>
  <c r="AF108" i="11" s="1"/>
  <c r="DS108" i="11"/>
  <c r="ED108" i="11" s="1"/>
  <c r="CL108" i="11"/>
  <c r="CW108" i="11" s="1"/>
  <c r="BF108" i="11"/>
  <c r="BQ108" i="11" s="1"/>
  <c r="AA108" i="11"/>
  <c r="AL108" i="11" s="1"/>
  <c r="DW108" i="11"/>
  <c r="EH108" i="11" s="1"/>
  <c r="CP108" i="11"/>
  <c r="DA108" i="11" s="1"/>
  <c r="BI108" i="11"/>
  <c r="BT108" i="11" s="1"/>
  <c r="AB108" i="11"/>
  <c r="AM108" i="11" s="1"/>
  <c r="DU108" i="11"/>
  <c r="EF108" i="11" s="1"/>
  <c r="CK108" i="11"/>
  <c r="CV108" i="11" s="1"/>
  <c r="BC108" i="11"/>
  <c r="BN108" i="11" s="1"/>
  <c r="V108" i="11"/>
  <c r="AG108" i="11" s="1"/>
  <c r="DV108" i="11"/>
  <c r="EG108" i="11" s="1"/>
  <c r="CN108" i="11"/>
  <c r="CY108" i="11" s="1"/>
  <c r="BD108" i="11"/>
  <c r="BO108" i="11" s="1"/>
  <c r="W108" i="11"/>
  <c r="AH108" i="11" s="1"/>
  <c r="CJ108" i="11"/>
  <c r="CU108" i="11" s="1"/>
  <c r="CI108" i="11"/>
  <c r="CT108" i="11" s="1"/>
  <c r="Z108" i="11"/>
  <c r="AK108" i="11" s="1"/>
  <c r="DT108" i="11"/>
  <c r="EE108" i="11" s="1"/>
  <c r="CH108" i="11"/>
  <c r="CS108" i="11" s="1"/>
  <c r="Y108" i="11"/>
  <c r="AJ108" i="11" s="1"/>
  <c r="DQ108" i="11"/>
  <c r="EB108" i="11" s="1"/>
  <c r="X108" i="11"/>
  <c r="AI108" i="11" s="1"/>
  <c r="DP108" i="11"/>
  <c r="EA108" i="11" s="1"/>
  <c r="BG108" i="11"/>
  <c r="BR108" i="11" s="1"/>
  <c r="T108" i="11"/>
  <c r="AE108" i="11" s="1"/>
  <c r="DO108" i="11"/>
  <c r="DZ108" i="11" s="1"/>
  <c r="BE108" i="11"/>
  <c r="BP108" i="11" s="1"/>
  <c r="BB108" i="11"/>
  <c r="BM108" i="11" s="1"/>
  <c r="CO108" i="11"/>
  <c r="CZ108" i="11" s="1"/>
  <c r="BA108" i="11"/>
  <c r="BL108" i="11" s="1"/>
  <c r="AV111" i="4"/>
  <c r="AU111" i="4"/>
  <c r="AT111" i="4"/>
  <c r="AY111" i="4" s="1"/>
  <c r="X204" i="5"/>
  <c r="AI204" i="5" s="1"/>
  <c r="DU204" i="11"/>
  <c r="EF204" i="11" s="1"/>
  <c r="CP204" i="11"/>
  <c r="DA204" i="11" s="1"/>
  <c r="CH204" i="11"/>
  <c r="CS204" i="11" s="1"/>
  <c r="BC204" i="11"/>
  <c r="BN204" i="11" s="1"/>
  <c r="X204" i="11"/>
  <c r="AI204" i="11" s="1"/>
  <c r="DT204" i="11"/>
  <c r="EE204" i="11" s="1"/>
  <c r="CO204" i="11"/>
  <c r="CZ204" i="11" s="1"/>
  <c r="BB204" i="11"/>
  <c r="BM204" i="11" s="1"/>
  <c r="W204" i="11"/>
  <c r="AH204" i="11" s="1"/>
  <c r="DS204" i="11"/>
  <c r="ED204" i="11" s="1"/>
  <c r="CN204" i="11"/>
  <c r="CY204" i="11" s="1"/>
  <c r="BI204" i="11"/>
  <c r="BT204" i="11" s="1"/>
  <c r="BA204" i="11"/>
  <c r="BL204" i="11" s="1"/>
  <c r="V204" i="11"/>
  <c r="AG204" i="11" s="1"/>
  <c r="DQ204" i="11"/>
  <c r="EB204" i="11" s="1"/>
  <c r="CL204" i="11"/>
  <c r="CW204" i="11" s="1"/>
  <c r="BG204" i="11"/>
  <c r="BR204" i="11" s="1"/>
  <c r="AB204" i="11"/>
  <c r="AM204" i="11" s="1"/>
  <c r="T204" i="11"/>
  <c r="AE204" i="11" s="1"/>
  <c r="DP204" i="11"/>
  <c r="EA204" i="11" s="1"/>
  <c r="CK204" i="11"/>
  <c r="CV204" i="11" s="1"/>
  <c r="BF204" i="11"/>
  <c r="BQ204" i="11" s="1"/>
  <c r="AA204" i="11"/>
  <c r="AL204" i="11" s="1"/>
  <c r="CM204" i="11"/>
  <c r="CX204" i="11" s="1"/>
  <c r="Z204" i="11"/>
  <c r="AK204" i="11" s="1"/>
  <c r="DO204" i="11"/>
  <c r="DZ204" i="11" s="1"/>
  <c r="BD204" i="11"/>
  <c r="BO204" i="11" s="1"/>
  <c r="CI204" i="11"/>
  <c r="CT204" i="11" s="1"/>
  <c r="U204" i="11"/>
  <c r="AF204" i="11" s="1"/>
  <c r="BH204" i="11"/>
  <c r="BS204" i="11" s="1"/>
  <c r="DW204" i="11"/>
  <c r="EH204" i="11" s="1"/>
  <c r="Y204" i="11"/>
  <c r="AJ204" i="11" s="1"/>
  <c r="DV204" i="11"/>
  <c r="EG204" i="11" s="1"/>
  <c r="DR204" i="11"/>
  <c r="EC204" i="11" s="1"/>
  <c r="CJ204" i="11"/>
  <c r="CU204" i="11" s="1"/>
  <c r="BE204" i="11"/>
  <c r="BP204" i="11" s="1"/>
  <c r="AV207" i="4"/>
  <c r="AU207" i="4"/>
  <c r="AT207" i="4"/>
  <c r="AY207" i="4" s="1"/>
  <c r="BI172" i="6"/>
  <c r="DW172" i="11"/>
  <c r="EH172" i="11" s="1"/>
  <c r="DO172" i="11"/>
  <c r="DZ172" i="11" s="1"/>
  <c r="CJ172" i="11"/>
  <c r="CU172" i="11" s="1"/>
  <c r="BE172" i="11"/>
  <c r="BP172" i="11" s="1"/>
  <c r="Z172" i="11"/>
  <c r="AK172" i="11" s="1"/>
  <c r="CH172" i="11"/>
  <c r="CS172" i="11" s="1"/>
  <c r="BB172" i="11"/>
  <c r="BM172" i="11" s="1"/>
  <c r="V172" i="11"/>
  <c r="AG172" i="11" s="1"/>
  <c r="DR172" i="11"/>
  <c r="EC172" i="11" s="1"/>
  <c r="CL172" i="11"/>
  <c r="CW172" i="11" s="1"/>
  <c r="BD172" i="11"/>
  <c r="BO172" i="11" s="1"/>
  <c r="W172" i="11"/>
  <c r="AH172" i="11" s="1"/>
  <c r="DS172" i="11"/>
  <c r="ED172" i="11" s="1"/>
  <c r="CM172" i="11"/>
  <c r="CX172" i="11" s="1"/>
  <c r="BF172" i="11"/>
  <c r="BQ172" i="11" s="1"/>
  <c r="X172" i="11"/>
  <c r="AI172" i="11" s="1"/>
  <c r="DU172" i="11"/>
  <c r="EF172" i="11" s="1"/>
  <c r="CK172" i="11"/>
  <c r="CV172" i="11" s="1"/>
  <c r="DT172" i="11"/>
  <c r="EE172" i="11" s="1"/>
  <c r="CI172" i="11"/>
  <c r="CT172" i="11" s="1"/>
  <c r="AB172" i="11"/>
  <c r="AM172" i="11" s="1"/>
  <c r="DQ172" i="11"/>
  <c r="EB172" i="11" s="1"/>
  <c r="AA172" i="11"/>
  <c r="AL172" i="11" s="1"/>
  <c r="DP172" i="11"/>
  <c r="EA172" i="11" s="1"/>
  <c r="BI172" i="11"/>
  <c r="BT172" i="11" s="1"/>
  <c r="Y172" i="11"/>
  <c r="AJ172" i="11" s="1"/>
  <c r="BH172" i="11"/>
  <c r="BS172" i="11" s="1"/>
  <c r="U172" i="11"/>
  <c r="AF172" i="11" s="1"/>
  <c r="CP172" i="11"/>
  <c r="DA172" i="11" s="1"/>
  <c r="BG172" i="11"/>
  <c r="BR172" i="11" s="1"/>
  <c r="T172" i="11"/>
  <c r="AE172" i="11" s="1"/>
  <c r="CO172" i="11"/>
  <c r="CZ172" i="11" s="1"/>
  <c r="BC172" i="11"/>
  <c r="BN172" i="11" s="1"/>
  <c r="DV172" i="11"/>
  <c r="EG172" i="11" s="1"/>
  <c r="CN172" i="11"/>
  <c r="CY172" i="11" s="1"/>
  <c r="BA172" i="11"/>
  <c r="BL172" i="11" s="1"/>
  <c r="AV175" i="4"/>
  <c r="AU175" i="4"/>
  <c r="AT175" i="4"/>
  <c r="AY175" i="4" s="1"/>
  <c r="DP15" i="11"/>
  <c r="EA15" i="11" s="1"/>
  <c r="CK15" i="11"/>
  <c r="CV15" i="11" s="1"/>
  <c r="BF15" i="11"/>
  <c r="BQ15" i="11" s="1"/>
  <c r="AA15" i="11"/>
  <c r="AL15" i="11" s="1"/>
  <c r="DT15" i="11"/>
  <c r="EE15" i="11" s="1"/>
  <c r="CN15" i="11"/>
  <c r="CY15" i="11" s="1"/>
  <c r="BH15" i="11"/>
  <c r="BS15" i="11" s="1"/>
  <c r="AB15" i="11"/>
  <c r="AM15" i="11" s="1"/>
  <c r="DO15" i="11"/>
  <c r="DZ15" i="11" s="1"/>
  <c r="CH15" i="11"/>
  <c r="CS15" i="11" s="1"/>
  <c r="BA15" i="11"/>
  <c r="BL15" i="11" s="1"/>
  <c r="T15" i="11"/>
  <c r="AE15" i="11" s="1"/>
  <c r="DQ15" i="11"/>
  <c r="EB15" i="11" s="1"/>
  <c r="CI15" i="11"/>
  <c r="CT15" i="11" s="1"/>
  <c r="BB15" i="11"/>
  <c r="BM15" i="11" s="1"/>
  <c r="U15" i="11"/>
  <c r="AF15" i="11" s="1"/>
  <c r="DW15" i="11"/>
  <c r="EH15" i="11" s="1"/>
  <c r="DV15" i="11"/>
  <c r="EG15" i="11" s="1"/>
  <c r="CL15" i="11"/>
  <c r="CW15" i="11" s="1"/>
  <c r="DU15" i="11"/>
  <c r="EF15" i="11" s="1"/>
  <c r="CJ15" i="11"/>
  <c r="CU15" i="11" s="1"/>
  <c r="Z15" i="11"/>
  <c r="AK15" i="11" s="1"/>
  <c r="DS15" i="11"/>
  <c r="ED15" i="11" s="1"/>
  <c r="Y15" i="11"/>
  <c r="AJ15" i="11" s="1"/>
  <c r="DR15" i="11"/>
  <c r="EC15" i="11" s="1"/>
  <c r="BI15" i="11"/>
  <c r="BT15" i="11" s="1"/>
  <c r="X15" i="11"/>
  <c r="AI15" i="11" s="1"/>
  <c r="BG15" i="11"/>
  <c r="BR15" i="11" s="1"/>
  <c r="W15" i="11"/>
  <c r="AH15" i="11" s="1"/>
  <c r="CP15" i="11"/>
  <c r="DA15" i="11" s="1"/>
  <c r="BE15" i="11"/>
  <c r="BP15" i="11" s="1"/>
  <c r="V15" i="11"/>
  <c r="AG15" i="11" s="1"/>
  <c r="CO15" i="11"/>
  <c r="CZ15" i="11" s="1"/>
  <c r="BD15" i="11"/>
  <c r="BO15" i="11" s="1"/>
  <c r="CM15" i="11"/>
  <c r="CX15" i="11" s="1"/>
  <c r="BC15" i="11"/>
  <c r="BN15" i="11" s="1"/>
  <c r="AV18" i="4"/>
  <c r="AV15" i="4" s="1"/>
  <c r="AU18" i="4"/>
  <c r="AU15" i="4" s="1"/>
  <c r="AT18" i="4"/>
  <c r="T45" i="5"/>
  <c r="AE45" i="5" s="1"/>
  <c r="DS45" i="11"/>
  <c r="ED45" i="11" s="1"/>
  <c r="CN45" i="11"/>
  <c r="CY45" i="11" s="1"/>
  <c r="BI45" i="11"/>
  <c r="BT45" i="11" s="1"/>
  <c r="BA45" i="11"/>
  <c r="BL45" i="11" s="1"/>
  <c r="V45" i="11"/>
  <c r="AG45" i="11" s="1"/>
  <c r="DW45" i="11"/>
  <c r="EH45" i="11" s="1"/>
  <c r="CH45" i="11"/>
  <c r="CS45" i="11" s="1"/>
  <c r="BB45" i="11"/>
  <c r="BM45" i="11" s="1"/>
  <c r="U45" i="11"/>
  <c r="AF45" i="11" s="1"/>
  <c r="DQ45" i="11"/>
  <c r="EB45" i="11" s="1"/>
  <c r="CK45" i="11"/>
  <c r="CV45" i="11" s="1"/>
  <c r="BD45" i="11"/>
  <c r="BO45" i="11" s="1"/>
  <c r="W45" i="11"/>
  <c r="AH45" i="11" s="1"/>
  <c r="DU45" i="11"/>
  <c r="EF45" i="11" s="1"/>
  <c r="CM45" i="11"/>
  <c r="CX45" i="11" s="1"/>
  <c r="BE45" i="11"/>
  <c r="BP45" i="11" s="1"/>
  <c r="T45" i="11"/>
  <c r="AE45" i="11" s="1"/>
  <c r="DT45" i="11"/>
  <c r="EE45" i="11" s="1"/>
  <c r="CL45" i="11"/>
  <c r="CW45" i="11" s="1"/>
  <c r="BC45" i="11"/>
  <c r="BN45" i="11" s="1"/>
  <c r="DV45" i="11"/>
  <c r="EG45" i="11" s="1"/>
  <c r="CO45" i="11"/>
  <c r="CZ45" i="11" s="1"/>
  <c r="BF45" i="11"/>
  <c r="BQ45" i="11" s="1"/>
  <c r="X45" i="11"/>
  <c r="AI45" i="11" s="1"/>
  <c r="DR45" i="11"/>
  <c r="EC45" i="11" s="1"/>
  <c r="BH45" i="11"/>
  <c r="BS45" i="11" s="1"/>
  <c r="DP45" i="11"/>
  <c r="EA45" i="11" s="1"/>
  <c r="BG45" i="11"/>
  <c r="BR45" i="11" s="1"/>
  <c r="DO45" i="11"/>
  <c r="DZ45" i="11" s="1"/>
  <c r="AB45" i="11"/>
  <c r="AM45" i="11" s="1"/>
  <c r="CP45" i="11"/>
  <c r="DA45" i="11" s="1"/>
  <c r="AA45" i="11"/>
  <c r="AL45" i="11" s="1"/>
  <c r="CJ45" i="11"/>
  <c r="CU45" i="11" s="1"/>
  <c r="Z45" i="11"/>
  <c r="AK45" i="11" s="1"/>
  <c r="CI45" i="11"/>
  <c r="CT45" i="11" s="1"/>
  <c r="Y45" i="11"/>
  <c r="AJ45" i="11" s="1"/>
  <c r="AV48" i="4"/>
  <c r="AU48" i="4"/>
  <c r="AT48" i="4"/>
  <c r="AY48" i="4" s="1"/>
  <c r="W45" i="5"/>
  <c r="AH45" i="5" s="1"/>
  <c r="BD159" i="6"/>
  <c r="DU159" i="11"/>
  <c r="EF159" i="11" s="1"/>
  <c r="CP159" i="11"/>
  <c r="DA159" i="11" s="1"/>
  <c r="CH159" i="11"/>
  <c r="CS159" i="11" s="1"/>
  <c r="BC159" i="11"/>
  <c r="BN159" i="11" s="1"/>
  <c r="X159" i="11"/>
  <c r="AI159" i="11" s="1"/>
  <c r="DR159" i="11"/>
  <c r="EC159" i="11" s="1"/>
  <c r="CL159" i="11"/>
  <c r="CW159" i="11" s="1"/>
  <c r="BF159" i="11"/>
  <c r="BQ159" i="11" s="1"/>
  <c r="Z159" i="11"/>
  <c r="AK159" i="11" s="1"/>
  <c r="DP159" i="11"/>
  <c r="EA159" i="11" s="1"/>
  <c r="CI159" i="11"/>
  <c r="CT159" i="11" s="1"/>
  <c r="BA159" i="11"/>
  <c r="BL159" i="11" s="1"/>
  <c r="T159" i="11"/>
  <c r="AE159" i="11" s="1"/>
  <c r="DW159" i="11"/>
  <c r="EH159" i="11" s="1"/>
  <c r="CO159" i="11"/>
  <c r="CZ159" i="11" s="1"/>
  <c r="BH159" i="11"/>
  <c r="BS159" i="11" s="1"/>
  <c r="AA159" i="11"/>
  <c r="AL159" i="11" s="1"/>
  <c r="DV159" i="11"/>
  <c r="EG159" i="11" s="1"/>
  <c r="CN159" i="11"/>
  <c r="CY159" i="11" s="1"/>
  <c r="BG159" i="11"/>
  <c r="BR159" i="11" s="1"/>
  <c r="Y159" i="11"/>
  <c r="AJ159" i="11" s="1"/>
  <c r="DS159" i="11"/>
  <c r="ED159" i="11" s="1"/>
  <c r="CK159" i="11"/>
  <c r="CV159" i="11" s="1"/>
  <c r="BD159" i="11"/>
  <c r="BO159" i="11" s="1"/>
  <c r="V159" i="11"/>
  <c r="AG159" i="11" s="1"/>
  <c r="DQ159" i="11"/>
  <c r="EB159" i="11" s="1"/>
  <c r="CJ159" i="11"/>
  <c r="CU159" i="11" s="1"/>
  <c r="BB159" i="11"/>
  <c r="BM159" i="11" s="1"/>
  <c r="U159" i="11"/>
  <c r="AF159" i="11" s="1"/>
  <c r="BI159" i="11"/>
  <c r="BT159" i="11" s="1"/>
  <c r="BE159" i="11"/>
  <c r="BP159" i="11" s="1"/>
  <c r="DT159" i="11"/>
  <c r="EE159" i="11" s="1"/>
  <c r="AB159" i="11"/>
  <c r="AM159" i="11" s="1"/>
  <c r="DO159" i="11"/>
  <c r="DZ159" i="11" s="1"/>
  <c r="W159" i="11"/>
  <c r="AH159" i="11" s="1"/>
  <c r="CM159" i="11"/>
  <c r="CX159" i="11" s="1"/>
  <c r="AV162" i="4"/>
  <c r="AU162" i="4"/>
  <c r="AT162" i="4"/>
  <c r="AY162" i="4" s="1"/>
  <c r="AS140" i="6"/>
  <c r="DU140" i="11"/>
  <c r="EF140" i="11" s="1"/>
  <c r="CP140" i="11"/>
  <c r="DA140" i="11" s="1"/>
  <c r="CH140" i="11"/>
  <c r="CS140" i="11" s="1"/>
  <c r="BC140" i="11"/>
  <c r="BN140" i="11" s="1"/>
  <c r="X140" i="11"/>
  <c r="AI140" i="11" s="1"/>
  <c r="DS140" i="11"/>
  <c r="ED140" i="11" s="1"/>
  <c r="CM140" i="11"/>
  <c r="CX140" i="11" s="1"/>
  <c r="BG140" i="11"/>
  <c r="BR140" i="11" s="1"/>
  <c r="AA140" i="11"/>
  <c r="AL140" i="11" s="1"/>
  <c r="DP140" i="11"/>
  <c r="EA140" i="11" s="1"/>
  <c r="CI140" i="11"/>
  <c r="CT140" i="11" s="1"/>
  <c r="BA140" i="11"/>
  <c r="BL140" i="11" s="1"/>
  <c r="T140" i="11"/>
  <c r="AE140" i="11" s="1"/>
  <c r="DR140" i="11"/>
  <c r="EC140" i="11" s="1"/>
  <c r="CJ140" i="11"/>
  <c r="CU140" i="11" s="1"/>
  <c r="DT140" i="11"/>
  <c r="EE140" i="11" s="1"/>
  <c r="CK140" i="11"/>
  <c r="CV140" i="11" s="1"/>
  <c r="BB140" i="11"/>
  <c r="BM140" i="11" s="1"/>
  <c r="CL140" i="11"/>
  <c r="CW140" i="11" s="1"/>
  <c r="AB140" i="11"/>
  <c r="AM140" i="11" s="1"/>
  <c r="DW140" i="11"/>
  <c r="EH140" i="11" s="1"/>
  <c r="Z140" i="11"/>
  <c r="AK140" i="11" s="1"/>
  <c r="DV140" i="11"/>
  <c r="EG140" i="11" s="1"/>
  <c r="BI140" i="11"/>
  <c r="BT140" i="11" s="1"/>
  <c r="Y140" i="11"/>
  <c r="AJ140" i="11" s="1"/>
  <c r="DQ140" i="11"/>
  <c r="EB140" i="11" s="1"/>
  <c r="BH140" i="11"/>
  <c r="BS140" i="11" s="1"/>
  <c r="W140" i="11"/>
  <c r="AH140" i="11" s="1"/>
  <c r="DO140" i="11"/>
  <c r="DZ140" i="11" s="1"/>
  <c r="BF140" i="11"/>
  <c r="BQ140" i="11" s="1"/>
  <c r="V140" i="11"/>
  <c r="AG140" i="11" s="1"/>
  <c r="BE140" i="11"/>
  <c r="BP140" i="11" s="1"/>
  <c r="U140" i="11"/>
  <c r="AF140" i="11" s="1"/>
  <c r="CO140" i="11"/>
  <c r="CZ140" i="11" s="1"/>
  <c r="BD140" i="11"/>
  <c r="BO140" i="11" s="1"/>
  <c r="CN140" i="11"/>
  <c r="CY140" i="11" s="1"/>
  <c r="AV143" i="4"/>
  <c r="AU143" i="4"/>
  <c r="AT143" i="4"/>
  <c r="AY143" i="4" s="1"/>
  <c r="V164" i="5"/>
  <c r="AG164" i="5" s="1"/>
  <c r="DW164" i="11"/>
  <c r="EH164" i="11" s="1"/>
  <c r="DO164" i="11"/>
  <c r="DZ164" i="11" s="1"/>
  <c r="CJ164" i="11"/>
  <c r="CU164" i="11" s="1"/>
  <c r="CH164" i="11"/>
  <c r="CS164" i="11" s="1"/>
  <c r="BC164" i="11"/>
  <c r="BN164" i="11" s="1"/>
  <c r="X164" i="11"/>
  <c r="AI164" i="11" s="1"/>
  <c r="DS164" i="11"/>
  <c r="ED164" i="11" s="1"/>
  <c r="CM164" i="11"/>
  <c r="CX164" i="11" s="1"/>
  <c r="DT164" i="11"/>
  <c r="EE164" i="11" s="1"/>
  <c r="CN164" i="11"/>
  <c r="CY164" i="11" s="1"/>
  <c r="BG164" i="11"/>
  <c r="BR164" i="11" s="1"/>
  <c r="AA164" i="11"/>
  <c r="AL164" i="11" s="1"/>
  <c r="CP164" i="11"/>
  <c r="DA164" i="11" s="1"/>
  <c r="BF164" i="11"/>
  <c r="BQ164" i="11" s="1"/>
  <c r="Y164" i="11"/>
  <c r="AJ164" i="11" s="1"/>
  <c r="CO164" i="11"/>
  <c r="CZ164" i="11" s="1"/>
  <c r="BE164" i="11"/>
  <c r="BP164" i="11" s="1"/>
  <c r="W164" i="11"/>
  <c r="AH164" i="11" s="1"/>
  <c r="DV164" i="11"/>
  <c r="EG164" i="11" s="1"/>
  <c r="CL164" i="11"/>
  <c r="CW164" i="11" s="1"/>
  <c r="BD164" i="11"/>
  <c r="BO164" i="11" s="1"/>
  <c r="V164" i="11"/>
  <c r="AG164" i="11" s="1"/>
  <c r="DU164" i="11"/>
  <c r="EF164" i="11" s="1"/>
  <c r="CK164" i="11"/>
  <c r="CV164" i="11" s="1"/>
  <c r="BB164" i="11"/>
  <c r="BM164" i="11" s="1"/>
  <c r="U164" i="11"/>
  <c r="AF164" i="11" s="1"/>
  <c r="DR164" i="11"/>
  <c r="EC164" i="11" s="1"/>
  <c r="CI164" i="11"/>
  <c r="CT164" i="11" s="1"/>
  <c r="BA164" i="11"/>
  <c r="BL164" i="11" s="1"/>
  <c r="T164" i="11"/>
  <c r="AE164" i="11" s="1"/>
  <c r="DQ164" i="11"/>
  <c r="EB164" i="11" s="1"/>
  <c r="DP164" i="11"/>
  <c r="EA164" i="11" s="1"/>
  <c r="BI164" i="11"/>
  <c r="BT164" i="11" s="1"/>
  <c r="AB164" i="11"/>
  <c r="AM164" i="11" s="1"/>
  <c r="BH164" i="11"/>
  <c r="BS164" i="11" s="1"/>
  <c r="Z164" i="11"/>
  <c r="AK164" i="11" s="1"/>
  <c r="AV167" i="4"/>
  <c r="AU167" i="4"/>
  <c r="AT167" i="4"/>
  <c r="AY167" i="4" s="1"/>
  <c r="DS51" i="11"/>
  <c r="ED51" i="11" s="1"/>
  <c r="CN51" i="11"/>
  <c r="CY51" i="11" s="1"/>
  <c r="BI51" i="11"/>
  <c r="BT51" i="11" s="1"/>
  <c r="BA51" i="11"/>
  <c r="BL51" i="11" s="1"/>
  <c r="V51" i="11"/>
  <c r="AG51" i="11" s="1"/>
  <c r="DU51" i="11"/>
  <c r="EF51" i="11" s="1"/>
  <c r="CO51" i="11"/>
  <c r="CZ51" i="11" s="1"/>
  <c r="BH51" i="11"/>
  <c r="BS51" i="11" s="1"/>
  <c r="AB51" i="11"/>
  <c r="AM51" i="11" s="1"/>
  <c r="DW51" i="11"/>
  <c r="EH51" i="11" s="1"/>
  <c r="CP51" i="11"/>
  <c r="DA51" i="11" s="1"/>
  <c r="BG51" i="11"/>
  <c r="BR51" i="11" s="1"/>
  <c r="Z51" i="11"/>
  <c r="AK51" i="11" s="1"/>
  <c r="AA51" i="11"/>
  <c r="AL51" i="11" s="1"/>
  <c r="DV51" i="11"/>
  <c r="EG51" i="11" s="1"/>
  <c r="CL51" i="11"/>
  <c r="CW51" i="11" s="1"/>
  <c r="BD51" i="11"/>
  <c r="BO51" i="11" s="1"/>
  <c r="T51" i="11"/>
  <c r="AE51" i="11" s="1"/>
  <c r="DT51" i="11"/>
  <c r="EE51" i="11" s="1"/>
  <c r="CK51" i="11"/>
  <c r="CV51" i="11" s="1"/>
  <c r="BC51" i="11"/>
  <c r="BN51" i="11" s="1"/>
  <c r="DQ51" i="11"/>
  <c r="EB51" i="11" s="1"/>
  <c r="CI51" i="11"/>
  <c r="CT51" i="11" s="1"/>
  <c r="DP51" i="11"/>
  <c r="EA51" i="11" s="1"/>
  <c r="CH51" i="11"/>
  <c r="CS51" i="11" s="1"/>
  <c r="Y51" i="11"/>
  <c r="AJ51" i="11" s="1"/>
  <c r="BF51" i="11"/>
  <c r="BQ51" i="11" s="1"/>
  <c r="W51" i="11"/>
  <c r="AH51" i="11" s="1"/>
  <c r="CM51" i="11"/>
  <c r="CX51" i="11" s="1"/>
  <c r="BE51" i="11"/>
  <c r="BP51" i="11" s="1"/>
  <c r="U51" i="11"/>
  <c r="AF51" i="11" s="1"/>
  <c r="X51" i="11"/>
  <c r="AI51" i="11" s="1"/>
  <c r="DR51" i="11"/>
  <c r="EC51" i="11" s="1"/>
  <c r="DO51" i="11"/>
  <c r="DZ51" i="11" s="1"/>
  <c r="CJ51" i="11"/>
  <c r="CU51" i="11" s="1"/>
  <c r="BB51" i="11"/>
  <c r="BM51" i="11" s="1"/>
  <c r="AV54" i="4"/>
  <c r="AU54" i="4"/>
  <c r="AT54" i="4"/>
  <c r="AY54" i="4" s="1"/>
  <c r="DS44" i="11"/>
  <c r="ED44" i="11" s="1"/>
  <c r="CN44" i="11"/>
  <c r="CY44" i="11" s="1"/>
  <c r="BI44" i="11"/>
  <c r="BT44" i="11" s="1"/>
  <c r="BA44" i="11"/>
  <c r="BL44" i="11" s="1"/>
  <c r="V44" i="11"/>
  <c r="AG44" i="11" s="1"/>
  <c r="DQ44" i="11"/>
  <c r="EB44" i="11" s="1"/>
  <c r="CK44" i="11"/>
  <c r="CV44" i="11" s="1"/>
  <c r="BE44" i="11"/>
  <c r="BP44" i="11" s="1"/>
  <c r="Y44" i="11"/>
  <c r="AJ44" i="11" s="1"/>
  <c r="DP44" i="11"/>
  <c r="EA44" i="11" s="1"/>
  <c r="CI44" i="11"/>
  <c r="CT44" i="11" s="1"/>
  <c r="BB44" i="11"/>
  <c r="BM44" i="11" s="1"/>
  <c r="T44" i="11"/>
  <c r="AE44" i="11" s="1"/>
  <c r="BH44" i="11"/>
  <c r="BS44" i="11" s="1"/>
  <c r="Z44" i="11"/>
  <c r="AK44" i="11" s="1"/>
  <c r="CP44" i="11"/>
  <c r="DA44" i="11" s="1"/>
  <c r="BG44" i="11"/>
  <c r="BR44" i="11" s="1"/>
  <c r="X44" i="11"/>
  <c r="AI44" i="11" s="1"/>
  <c r="DO44" i="11"/>
  <c r="DZ44" i="11" s="1"/>
  <c r="AA44" i="11"/>
  <c r="AL44" i="11" s="1"/>
  <c r="CM44" i="11"/>
  <c r="CX44" i="11" s="1"/>
  <c r="DW44" i="11"/>
  <c r="EH44" i="11" s="1"/>
  <c r="CL44" i="11"/>
  <c r="CW44" i="11" s="1"/>
  <c r="AB44" i="11"/>
  <c r="AM44" i="11" s="1"/>
  <c r="DV44" i="11"/>
  <c r="EG44" i="11" s="1"/>
  <c r="CJ44" i="11"/>
  <c r="CU44" i="11" s="1"/>
  <c r="W44" i="11"/>
  <c r="AH44" i="11" s="1"/>
  <c r="DU44" i="11"/>
  <c r="EF44" i="11" s="1"/>
  <c r="CH44" i="11"/>
  <c r="CS44" i="11" s="1"/>
  <c r="U44" i="11"/>
  <c r="AF44" i="11" s="1"/>
  <c r="DT44" i="11"/>
  <c r="EE44" i="11" s="1"/>
  <c r="DR44" i="11"/>
  <c r="EC44" i="11" s="1"/>
  <c r="BF44" i="11"/>
  <c r="BQ44" i="11" s="1"/>
  <c r="BD44" i="11"/>
  <c r="BO44" i="11" s="1"/>
  <c r="CO44" i="11"/>
  <c r="CZ44" i="11" s="1"/>
  <c r="BC44" i="11"/>
  <c r="BN44" i="11" s="1"/>
  <c r="AV47" i="4"/>
  <c r="AU47" i="4"/>
  <c r="AT47" i="4"/>
  <c r="AY47" i="4" s="1"/>
  <c r="DV98" i="11"/>
  <c r="EG98" i="11" s="1"/>
  <c r="CI98" i="11"/>
  <c r="CT98" i="11" s="1"/>
  <c r="BD98" i="11"/>
  <c r="BO98" i="11" s="1"/>
  <c r="Y98" i="11"/>
  <c r="AJ98" i="11" s="1"/>
  <c r="DR98" i="11"/>
  <c r="EC98" i="11" s="1"/>
  <c r="CM98" i="11"/>
  <c r="CX98" i="11" s="1"/>
  <c r="BG98" i="11"/>
  <c r="BR98" i="11" s="1"/>
  <c r="AA98" i="11"/>
  <c r="AL98" i="11" s="1"/>
  <c r="DT98" i="11"/>
  <c r="EE98" i="11" s="1"/>
  <c r="CN98" i="11"/>
  <c r="CY98" i="11" s="1"/>
  <c r="BF98" i="11"/>
  <c r="BQ98" i="11" s="1"/>
  <c r="X98" i="11"/>
  <c r="AI98" i="11" s="1"/>
  <c r="DU98" i="11"/>
  <c r="EF98" i="11" s="1"/>
  <c r="CO98" i="11"/>
  <c r="CZ98" i="11" s="1"/>
  <c r="BH98" i="11"/>
  <c r="BS98" i="11" s="1"/>
  <c r="Z98" i="11"/>
  <c r="AK98" i="11" s="1"/>
  <c r="DP98" i="11"/>
  <c r="EA98" i="11" s="1"/>
  <c r="W98" i="11"/>
  <c r="AH98" i="11" s="1"/>
  <c r="DO98" i="11"/>
  <c r="DZ98" i="11" s="1"/>
  <c r="BI98" i="11"/>
  <c r="BT98" i="11" s="1"/>
  <c r="V98" i="11"/>
  <c r="AG98" i="11" s="1"/>
  <c r="BE98" i="11"/>
  <c r="BP98" i="11" s="1"/>
  <c r="U98" i="11"/>
  <c r="AF98" i="11" s="1"/>
  <c r="CP98" i="11"/>
  <c r="DA98" i="11" s="1"/>
  <c r="BC98" i="11"/>
  <c r="BN98" i="11" s="1"/>
  <c r="T98" i="11"/>
  <c r="AE98" i="11" s="1"/>
  <c r="CL98" i="11"/>
  <c r="CW98" i="11" s="1"/>
  <c r="BB98" i="11"/>
  <c r="BM98" i="11" s="1"/>
  <c r="DW98" i="11"/>
  <c r="EH98" i="11" s="1"/>
  <c r="CK98" i="11"/>
  <c r="CV98" i="11" s="1"/>
  <c r="BA98" i="11"/>
  <c r="BL98" i="11" s="1"/>
  <c r="DS98" i="11"/>
  <c r="ED98" i="11" s="1"/>
  <c r="CJ98" i="11"/>
  <c r="CU98" i="11" s="1"/>
  <c r="DQ98" i="11"/>
  <c r="EB98" i="11" s="1"/>
  <c r="CH98" i="11"/>
  <c r="CS98" i="11" s="1"/>
  <c r="AB98" i="11"/>
  <c r="AM98" i="11" s="1"/>
  <c r="AV101" i="4"/>
  <c r="AU101" i="4"/>
  <c r="AT101" i="4"/>
  <c r="AY101" i="4" s="1"/>
  <c r="DV93" i="11"/>
  <c r="EG93" i="11" s="1"/>
  <c r="CI93" i="11"/>
  <c r="CT93" i="11" s="1"/>
  <c r="BD93" i="11"/>
  <c r="BO93" i="11" s="1"/>
  <c r="Y93" i="11"/>
  <c r="AJ93" i="11" s="1"/>
  <c r="DW93" i="11"/>
  <c r="EH93" i="11" s="1"/>
  <c r="CH93" i="11"/>
  <c r="CS93" i="11" s="1"/>
  <c r="BB93" i="11"/>
  <c r="BM93" i="11" s="1"/>
  <c r="V93" i="11"/>
  <c r="AG93" i="11" s="1"/>
  <c r="DS93" i="11"/>
  <c r="ED93" i="11" s="1"/>
  <c r="CN93" i="11"/>
  <c r="CY93" i="11" s="1"/>
  <c r="BG93" i="11"/>
  <c r="BR93" i="11" s="1"/>
  <c r="Z93" i="11"/>
  <c r="AK93" i="11" s="1"/>
  <c r="DT93" i="11"/>
  <c r="EE93" i="11" s="1"/>
  <c r="CO93" i="11"/>
  <c r="CZ93" i="11" s="1"/>
  <c r="BH93" i="11"/>
  <c r="BS93" i="11" s="1"/>
  <c r="AA93" i="11"/>
  <c r="AL93" i="11" s="1"/>
  <c r="DP93" i="11"/>
  <c r="EA93" i="11" s="1"/>
  <c r="X93" i="11"/>
  <c r="AI93" i="11" s="1"/>
  <c r="DO93" i="11"/>
  <c r="DZ93" i="11" s="1"/>
  <c r="BI93" i="11"/>
  <c r="BT93" i="11" s="1"/>
  <c r="W93" i="11"/>
  <c r="AH93" i="11" s="1"/>
  <c r="BF93" i="11"/>
  <c r="BQ93" i="11" s="1"/>
  <c r="U93" i="11"/>
  <c r="AF93" i="11" s="1"/>
  <c r="CP93" i="11"/>
  <c r="DA93" i="11" s="1"/>
  <c r="BE93" i="11"/>
  <c r="BP93" i="11" s="1"/>
  <c r="T93" i="11"/>
  <c r="AE93" i="11" s="1"/>
  <c r="CM93" i="11"/>
  <c r="CX93" i="11" s="1"/>
  <c r="BC93" i="11"/>
  <c r="BN93" i="11" s="1"/>
  <c r="DU93" i="11"/>
  <c r="EF93" i="11" s="1"/>
  <c r="CL93" i="11"/>
  <c r="CW93" i="11" s="1"/>
  <c r="BA93" i="11"/>
  <c r="BL93" i="11" s="1"/>
  <c r="DR93" i="11"/>
  <c r="EC93" i="11" s="1"/>
  <c r="CK93" i="11"/>
  <c r="CV93" i="11" s="1"/>
  <c r="DQ93" i="11"/>
  <c r="EB93" i="11" s="1"/>
  <c r="CJ93" i="11"/>
  <c r="CU93" i="11" s="1"/>
  <c r="AB93" i="11"/>
  <c r="AM93" i="11" s="1"/>
  <c r="AV96" i="4"/>
  <c r="AU96" i="4"/>
  <c r="AT96" i="4"/>
  <c r="AY96" i="4" s="1"/>
  <c r="DR106" i="11"/>
  <c r="EC106" i="11" s="1"/>
  <c r="CM106" i="11"/>
  <c r="CX106" i="11" s="1"/>
  <c r="BH106" i="11"/>
  <c r="BS106" i="11" s="1"/>
  <c r="U106" i="11"/>
  <c r="AF106" i="11" s="1"/>
  <c r="DS106" i="11"/>
  <c r="ED106" i="11" s="1"/>
  <c r="CL106" i="11"/>
  <c r="CW106" i="11" s="1"/>
  <c r="BF106" i="11"/>
  <c r="BQ106" i="11" s="1"/>
  <c r="AA106" i="11"/>
  <c r="AL106" i="11" s="1"/>
  <c r="DW106" i="11"/>
  <c r="EH106" i="11" s="1"/>
  <c r="DU106" i="11"/>
  <c r="EF106" i="11" s="1"/>
  <c r="CN106" i="11"/>
  <c r="CY106" i="11" s="1"/>
  <c r="BE106" i="11"/>
  <c r="BP106" i="11" s="1"/>
  <c r="Y106" i="11"/>
  <c r="AJ106" i="11" s="1"/>
  <c r="DV106" i="11"/>
  <c r="EG106" i="11" s="1"/>
  <c r="CO106" i="11"/>
  <c r="CZ106" i="11" s="1"/>
  <c r="BG106" i="11"/>
  <c r="BR106" i="11" s="1"/>
  <c r="Z106" i="11"/>
  <c r="AK106" i="11" s="1"/>
  <c r="DP106" i="11"/>
  <c r="EA106" i="11" s="1"/>
  <c r="X106" i="11"/>
  <c r="AI106" i="11" s="1"/>
  <c r="DO106" i="11"/>
  <c r="DZ106" i="11" s="1"/>
  <c r="BI106" i="11"/>
  <c r="BT106" i="11" s="1"/>
  <c r="W106" i="11"/>
  <c r="AH106" i="11" s="1"/>
  <c r="BD106" i="11"/>
  <c r="BO106" i="11" s="1"/>
  <c r="V106" i="11"/>
  <c r="AG106" i="11" s="1"/>
  <c r="CP106" i="11"/>
  <c r="DA106" i="11" s="1"/>
  <c r="BC106" i="11"/>
  <c r="BN106" i="11" s="1"/>
  <c r="T106" i="11"/>
  <c r="AE106" i="11" s="1"/>
  <c r="CK106" i="11"/>
  <c r="CV106" i="11" s="1"/>
  <c r="BB106" i="11"/>
  <c r="BM106" i="11" s="1"/>
  <c r="CJ106" i="11"/>
  <c r="CU106" i="11" s="1"/>
  <c r="BA106" i="11"/>
  <c r="BL106" i="11" s="1"/>
  <c r="DT106" i="11"/>
  <c r="EE106" i="11" s="1"/>
  <c r="CI106" i="11"/>
  <c r="CT106" i="11" s="1"/>
  <c r="DQ106" i="11"/>
  <c r="EB106" i="11" s="1"/>
  <c r="CH106" i="11"/>
  <c r="CS106" i="11" s="1"/>
  <c r="AB106" i="11"/>
  <c r="AM106" i="11" s="1"/>
  <c r="AV109" i="4"/>
  <c r="AU109" i="4"/>
  <c r="AT109" i="4"/>
  <c r="AY109" i="4" s="1"/>
  <c r="DU64" i="11"/>
  <c r="EF64" i="11" s="1"/>
  <c r="CP64" i="11"/>
  <c r="DA64" i="11" s="1"/>
  <c r="CH64" i="11"/>
  <c r="CS64" i="11" s="1"/>
  <c r="BC64" i="11"/>
  <c r="BN64" i="11" s="1"/>
  <c r="X64" i="11"/>
  <c r="AI64" i="11" s="1"/>
  <c r="DT64" i="11"/>
  <c r="EE64" i="11" s="1"/>
  <c r="CN64" i="11"/>
  <c r="CY64" i="11" s="1"/>
  <c r="BH64" i="11"/>
  <c r="BS64" i="11" s="1"/>
  <c r="AB64" i="11"/>
  <c r="AM64" i="11" s="1"/>
  <c r="DQ64" i="11"/>
  <c r="EB64" i="11" s="1"/>
  <c r="CJ64" i="11"/>
  <c r="CU64" i="11" s="1"/>
  <c r="BB64" i="11"/>
  <c r="BM64" i="11" s="1"/>
  <c r="U64" i="11"/>
  <c r="AF64" i="11" s="1"/>
  <c r="DP64" i="11"/>
  <c r="EA64" i="11" s="1"/>
  <c r="AA64" i="11"/>
  <c r="AL64" i="11" s="1"/>
  <c r="DR64" i="11"/>
  <c r="EC64" i="11" s="1"/>
  <c r="CI64" i="11"/>
  <c r="CT64" i="11" s="1"/>
  <c r="DS64" i="11"/>
  <c r="ED64" i="11" s="1"/>
  <c r="BI64" i="11"/>
  <c r="BT64" i="11" s="1"/>
  <c r="Y64" i="11"/>
  <c r="AJ64" i="11" s="1"/>
  <c r="DO64" i="11"/>
  <c r="DZ64" i="11" s="1"/>
  <c r="BG64" i="11"/>
  <c r="BR64" i="11" s="1"/>
  <c r="W64" i="11"/>
  <c r="AH64" i="11" s="1"/>
  <c r="BF64" i="11"/>
  <c r="BQ64" i="11" s="1"/>
  <c r="V64" i="11"/>
  <c r="AG64" i="11" s="1"/>
  <c r="CO64" i="11"/>
  <c r="CZ64" i="11" s="1"/>
  <c r="BE64" i="11"/>
  <c r="BP64" i="11" s="1"/>
  <c r="T64" i="11"/>
  <c r="AE64" i="11" s="1"/>
  <c r="CM64" i="11"/>
  <c r="CX64" i="11" s="1"/>
  <c r="BD64" i="11"/>
  <c r="BO64" i="11" s="1"/>
  <c r="CL64" i="11"/>
  <c r="CW64" i="11" s="1"/>
  <c r="BA64" i="11"/>
  <c r="BL64" i="11" s="1"/>
  <c r="DW64" i="11"/>
  <c r="EH64" i="11" s="1"/>
  <c r="CK64" i="11"/>
  <c r="CV64" i="11" s="1"/>
  <c r="DV64" i="11"/>
  <c r="EG64" i="11" s="1"/>
  <c r="Z64" i="11"/>
  <c r="AK64" i="11" s="1"/>
  <c r="AV67" i="4"/>
  <c r="AU67" i="4"/>
  <c r="AT67" i="4"/>
  <c r="AY67" i="4" s="1"/>
  <c r="BB183" i="6"/>
  <c r="DW183" i="11"/>
  <c r="EH183" i="11" s="1"/>
  <c r="DO183" i="11"/>
  <c r="DZ183" i="11" s="1"/>
  <c r="CJ183" i="11"/>
  <c r="CU183" i="11" s="1"/>
  <c r="BE183" i="11"/>
  <c r="BP183" i="11" s="1"/>
  <c r="Z183" i="11"/>
  <c r="AK183" i="11" s="1"/>
  <c r="DV183" i="11"/>
  <c r="EG183" i="11" s="1"/>
  <c r="CP183" i="11"/>
  <c r="DA183" i="11" s="1"/>
  <c r="BA183" i="11"/>
  <c r="BL183" i="11" s="1"/>
  <c r="U183" i="11"/>
  <c r="AF183" i="11" s="1"/>
  <c r="DS183" i="11"/>
  <c r="ED183" i="11" s="1"/>
  <c r="CL183" i="11"/>
  <c r="CW183" i="11" s="1"/>
  <c r="BF183" i="11"/>
  <c r="BQ183" i="11" s="1"/>
  <c r="X183" i="11"/>
  <c r="AI183" i="11" s="1"/>
  <c r="DT183" i="11"/>
  <c r="EE183" i="11" s="1"/>
  <c r="CM183" i="11"/>
  <c r="CX183" i="11" s="1"/>
  <c r="BG183" i="11"/>
  <c r="BR183" i="11" s="1"/>
  <c r="Y183" i="11"/>
  <c r="AJ183" i="11" s="1"/>
  <c r="DR183" i="11"/>
  <c r="EC183" i="11" s="1"/>
  <c r="CH183" i="11"/>
  <c r="CS183" i="11" s="1"/>
  <c r="AB183" i="11"/>
  <c r="AM183" i="11" s="1"/>
  <c r="DQ183" i="11"/>
  <c r="EB183" i="11" s="1"/>
  <c r="AA183" i="11"/>
  <c r="AL183" i="11" s="1"/>
  <c r="DP183" i="11"/>
  <c r="EA183" i="11" s="1"/>
  <c r="BI183" i="11"/>
  <c r="BT183" i="11" s="1"/>
  <c r="W183" i="11"/>
  <c r="AH183" i="11" s="1"/>
  <c r="BH183" i="11"/>
  <c r="BS183" i="11" s="1"/>
  <c r="V183" i="11"/>
  <c r="AG183" i="11" s="1"/>
  <c r="CO183" i="11"/>
  <c r="CZ183" i="11" s="1"/>
  <c r="BD183" i="11"/>
  <c r="BO183" i="11" s="1"/>
  <c r="T183" i="11"/>
  <c r="AE183" i="11" s="1"/>
  <c r="CN183" i="11"/>
  <c r="CY183" i="11" s="1"/>
  <c r="BC183" i="11"/>
  <c r="BN183" i="11" s="1"/>
  <c r="CK183" i="11"/>
  <c r="CV183" i="11" s="1"/>
  <c r="BB183" i="11"/>
  <c r="BM183" i="11" s="1"/>
  <c r="DU183" i="11"/>
  <c r="EF183" i="11" s="1"/>
  <c r="CI183" i="11"/>
  <c r="CT183" i="11" s="1"/>
  <c r="AV186" i="4"/>
  <c r="AU186" i="4"/>
  <c r="AT186" i="4"/>
  <c r="AY186" i="4" s="1"/>
  <c r="BM91" i="6"/>
  <c r="DV91" i="11"/>
  <c r="EG91" i="11" s="1"/>
  <c r="CI91" i="11"/>
  <c r="CT91" i="11" s="1"/>
  <c r="BD91" i="11"/>
  <c r="BO91" i="11" s="1"/>
  <c r="Y91" i="11"/>
  <c r="AJ91" i="11" s="1"/>
  <c r="DW91" i="11"/>
  <c r="EH91" i="11" s="1"/>
  <c r="CH91" i="11"/>
  <c r="CS91" i="11" s="1"/>
  <c r="BB91" i="11"/>
  <c r="BM91" i="11" s="1"/>
  <c r="V91" i="11"/>
  <c r="AG91" i="11" s="1"/>
  <c r="DS91" i="11"/>
  <c r="ED91" i="11" s="1"/>
  <c r="CN91" i="11"/>
  <c r="CY91" i="11" s="1"/>
  <c r="BG91" i="11"/>
  <c r="BR91" i="11" s="1"/>
  <c r="Z91" i="11"/>
  <c r="AK91" i="11" s="1"/>
  <c r="DT91" i="11"/>
  <c r="EE91" i="11" s="1"/>
  <c r="CO91" i="11"/>
  <c r="CZ91" i="11" s="1"/>
  <c r="BH91" i="11"/>
  <c r="BS91" i="11" s="1"/>
  <c r="AA91" i="11"/>
  <c r="AL91" i="11" s="1"/>
  <c r="DP91" i="11"/>
  <c r="EA91" i="11" s="1"/>
  <c r="X91" i="11"/>
  <c r="AI91" i="11" s="1"/>
  <c r="DO91" i="11"/>
  <c r="DZ91" i="11" s="1"/>
  <c r="BI91" i="11"/>
  <c r="BT91" i="11" s="1"/>
  <c r="W91" i="11"/>
  <c r="AH91" i="11" s="1"/>
  <c r="BF91" i="11"/>
  <c r="BQ91" i="11" s="1"/>
  <c r="U91" i="11"/>
  <c r="AF91" i="11" s="1"/>
  <c r="CP91" i="11"/>
  <c r="DA91" i="11" s="1"/>
  <c r="BE91" i="11"/>
  <c r="BP91" i="11" s="1"/>
  <c r="T91" i="11"/>
  <c r="AE91" i="11" s="1"/>
  <c r="CM91" i="11"/>
  <c r="CX91" i="11" s="1"/>
  <c r="BC91" i="11"/>
  <c r="BN91" i="11" s="1"/>
  <c r="DU91" i="11"/>
  <c r="EF91" i="11" s="1"/>
  <c r="CL91" i="11"/>
  <c r="CW91" i="11" s="1"/>
  <c r="BA91" i="11"/>
  <c r="BL91" i="11" s="1"/>
  <c r="DR91" i="11"/>
  <c r="EC91" i="11" s="1"/>
  <c r="CK91" i="11"/>
  <c r="CV91" i="11" s="1"/>
  <c r="DQ91" i="11"/>
  <c r="EB91" i="11" s="1"/>
  <c r="CJ91" i="11"/>
  <c r="CU91" i="11" s="1"/>
  <c r="AB91" i="11"/>
  <c r="AM91" i="11" s="1"/>
  <c r="AV94" i="4"/>
  <c r="AU94" i="4"/>
  <c r="AT94" i="4"/>
  <c r="AY94" i="4" s="1"/>
  <c r="DP41" i="11"/>
  <c r="EA41" i="11" s="1"/>
  <c r="CK41" i="11"/>
  <c r="CV41" i="11" s="1"/>
  <c r="BF41" i="11"/>
  <c r="BQ41" i="11" s="1"/>
  <c r="AA41" i="11"/>
  <c r="AL41" i="11" s="1"/>
  <c r="DT41" i="11"/>
  <c r="EE41" i="11" s="1"/>
  <c r="CN41" i="11"/>
  <c r="CY41" i="11" s="1"/>
  <c r="BH41" i="11"/>
  <c r="BS41" i="11" s="1"/>
  <c r="AB41" i="11"/>
  <c r="AM41" i="11" s="1"/>
  <c r="DO41" i="11"/>
  <c r="DZ41" i="11" s="1"/>
  <c r="CH41" i="11"/>
  <c r="CS41" i="11" s="1"/>
  <c r="BA41" i="11"/>
  <c r="BL41" i="11" s="1"/>
  <c r="T41" i="11"/>
  <c r="AE41" i="11" s="1"/>
  <c r="DQ41" i="11"/>
  <c r="EB41" i="11" s="1"/>
  <c r="CI41" i="11"/>
  <c r="CT41" i="11" s="1"/>
  <c r="BB41" i="11"/>
  <c r="BM41" i="11" s="1"/>
  <c r="U41" i="11"/>
  <c r="AF41" i="11" s="1"/>
  <c r="CM41" i="11"/>
  <c r="CX41" i="11" s="1"/>
  <c r="DV41" i="11"/>
  <c r="EG41" i="11" s="1"/>
  <c r="CL41" i="11"/>
  <c r="CW41" i="11" s="1"/>
  <c r="DU41" i="11"/>
  <c r="EF41" i="11" s="1"/>
  <c r="CJ41" i="11"/>
  <c r="CU41" i="11" s="1"/>
  <c r="Z41" i="11"/>
  <c r="AK41" i="11" s="1"/>
  <c r="DS41" i="11"/>
  <c r="ED41" i="11" s="1"/>
  <c r="Y41" i="11"/>
  <c r="AJ41" i="11" s="1"/>
  <c r="DR41" i="11"/>
  <c r="EC41" i="11" s="1"/>
  <c r="BI41" i="11"/>
  <c r="BT41" i="11" s="1"/>
  <c r="X41" i="11"/>
  <c r="AI41" i="11" s="1"/>
  <c r="BG41" i="11"/>
  <c r="BR41" i="11" s="1"/>
  <c r="W41" i="11"/>
  <c r="AH41" i="11" s="1"/>
  <c r="CP41" i="11"/>
  <c r="DA41" i="11" s="1"/>
  <c r="BE41" i="11"/>
  <c r="BP41" i="11" s="1"/>
  <c r="V41" i="11"/>
  <c r="AG41" i="11" s="1"/>
  <c r="CO41" i="11"/>
  <c r="CZ41" i="11" s="1"/>
  <c r="BD41" i="11"/>
  <c r="BO41" i="11" s="1"/>
  <c r="DW41" i="11"/>
  <c r="EH41" i="11" s="1"/>
  <c r="BC41" i="11"/>
  <c r="BN41" i="11" s="1"/>
  <c r="AT44" i="4"/>
  <c r="AY44" i="4" s="1"/>
  <c r="AV44" i="4"/>
  <c r="AU44" i="4"/>
  <c r="BN97" i="6"/>
  <c r="DV97" i="11"/>
  <c r="EG97" i="11" s="1"/>
  <c r="CI97" i="11"/>
  <c r="CT97" i="11" s="1"/>
  <c r="BD97" i="11"/>
  <c r="BO97" i="11" s="1"/>
  <c r="Y97" i="11"/>
  <c r="AJ97" i="11" s="1"/>
  <c r="DW97" i="11"/>
  <c r="EH97" i="11" s="1"/>
  <c r="CH97" i="11"/>
  <c r="CS97" i="11" s="1"/>
  <c r="BB97" i="11"/>
  <c r="BM97" i="11" s="1"/>
  <c r="V97" i="11"/>
  <c r="AG97" i="11" s="1"/>
  <c r="DS97" i="11"/>
  <c r="ED97" i="11" s="1"/>
  <c r="CN97" i="11"/>
  <c r="CY97" i="11" s="1"/>
  <c r="BG97" i="11"/>
  <c r="BR97" i="11" s="1"/>
  <c r="Z97" i="11"/>
  <c r="AK97" i="11" s="1"/>
  <c r="DT97" i="11"/>
  <c r="EE97" i="11" s="1"/>
  <c r="CO97" i="11"/>
  <c r="CZ97" i="11" s="1"/>
  <c r="BH97" i="11"/>
  <c r="BS97" i="11" s="1"/>
  <c r="AA97" i="11"/>
  <c r="AL97" i="11" s="1"/>
  <c r="DP97" i="11"/>
  <c r="EA97" i="11" s="1"/>
  <c r="X97" i="11"/>
  <c r="AI97" i="11" s="1"/>
  <c r="DO97" i="11"/>
  <c r="DZ97" i="11" s="1"/>
  <c r="BI97" i="11"/>
  <c r="BT97" i="11" s="1"/>
  <c r="W97" i="11"/>
  <c r="AH97" i="11" s="1"/>
  <c r="BF97" i="11"/>
  <c r="BQ97" i="11" s="1"/>
  <c r="U97" i="11"/>
  <c r="AF97" i="11" s="1"/>
  <c r="CP97" i="11"/>
  <c r="DA97" i="11" s="1"/>
  <c r="BE97" i="11"/>
  <c r="BP97" i="11" s="1"/>
  <c r="T97" i="11"/>
  <c r="AE97" i="11" s="1"/>
  <c r="CM97" i="11"/>
  <c r="CX97" i="11" s="1"/>
  <c r="BC97" i="11"/>
  <c r="BN97" i="11" s="1"/>
  <c r="DU97" i="11"/>
  <c r="EF97" i="11" s="1"/>
  <c r="CL97" i="11"/>
  <c r="CW97" i="11" s="1"/>
  <c r="BA97" i="11"/>
  <c r="BL97" i="11" s="1"/>
  <c r="DR97" i="11"/>
  <c r="EC97" i="11" s="1"/>
  <c r="CK97" i="11"/>
  <c r="CV97" i="11" s="1"/>
  <c r="DQ97" i="11"/>
  <c r="EB97" i="11" s="1"/>
  <c r="CJ97" i="11"/>
  <c r="CU97" i="11" s="1"/>
  <c r="AB97" i="11"/>
  <c r="AM97" i="11" s="1"/>
  <c r="AT100" i="4"/>
  <c r="AY100" i="4" s="1"/>
  <c r="AV100" i="4"/>
  <c r="AU100" i="4"/>
  <c r="DS46" i="11"/>
  <c r="ED46" i="11" s="1"/>
  <c r="CN46" i="11"/>
  <c r="CY46" i="11" s="1"/>
  <c r="BI46" i="11"/>
  <c r="BT46" i="11" s="1"/>
  <c r="BA46" i="11"/>
  <c r="BL46" i="11" s="1"/>
  <c r="V46" i="11"/>
  <c r="AG46" i="11" s="1"/>
  <c r="DT46" i="11"/>
  <c r="EE46" i="11" s="1"/>
  <c r="CM46" i="11"/>
  <c r="CX46" i="11" s="1"/>
  <c r="BG46" i="11"/>
  <c r="BR46" i="11" s="1"/>
  <c r="AA46" i="11"/>
  <c r="AL46" i="11" s="1"/>
  <c r="DR46" i="11"/>
  <c r="EC46" i="11" s="1"/>
  <c r="CK46" i="11"/>
  <c r="CV46" i="11" s="1"/>
  <c r="BD46" i="11"/>
  <c r="BO46" i="11" s="1"/>
  <c r="W46" i="11"/>
  <c r="AH46" i="11" s="1"/>
  <c r="DP46" i="11"/>
  <c r="EA46" i="11" s="1"/>
  <c r="CH46" i="11"/>
  <c r="CS46" i="11" s="1"/>
  <c r="AB46" i="11"/>
  <c r="AM46" i="11" s="1"/>
  <c r="DO46" i="11"/>
  <c r="DZ46" i="11" s="1"/>
  <c r="Z46" i="11"/>
  <c r="AK46" i="11" s="1"/>
  <c r="CP46" i="11"/>
  <c r="DA46" i="11" s="1"/>
  <c r="DW46" i="11"/>
  <c r="EH46" i="11" s="1"/>
  <c r="DQ46" i="11"/>
  <c r="EB46" i="11" s="1"/>
  <c r="CI46" i="11"/>
  <c r="CT46" i="11" s="1"/>
  <c r="DU46" i="11"/>
  <c r="EF46" i="11" s="1"/>
  <c r="BC46" i="11"/>
  <c r="BN46" i="11" s="1"/>
  <c r="CO46" i="11"/>
  <c r="CZ46" i="11" s="1"/>
  <c r="BB46" i="11"/>
  <c r="BM46" i="11" s="1"/>
  <c r="CL46" i="11"/>
  <c r="CW46" i="11" s="1"/>
  <c r="CJ46" i="11"/>
  <c r="CU46" i="11" s="1"/>
  <c r="Y46" i="11"/>
  <c r="AJ46" i="11" s="1"/>
  <c r="X46" i="11"/>
  <c r="AI46" i="11" s="1"/>
  <c r="BH46" i="11"/>
  <c r="BS46" i="11" s="1"/>
  <c r="U46" i="11"/>
  <c r="AF46" i="11" s="1"/>
  <c r="DV46" i="11"/>
  <c r="EG46" i="11" s="1"/>
  <c r="BF46" i="11"/>
  <c r="BQ46" i="11" s="1"/>
  <c r="T46" i="11"/>
  <c r="AE46" i="11" s="1"/>
  <c r="BE46" i="11"/>
  <c r="BP46" i="11" s="1"/>
  <c r="AU49" i="4"/>
  <c r="AT49" i="4"/>
  <c r="AY49" i="4" s="1"/>
  <c r="AV49" i="4"/>
  <c r="U190" i="5"/>
  <c r="AF190" i="5" s="1"/>
  <c r="DT190" i="11"/>
  <c r="EE190" i="11" s="1"/>
  <c r="CO190" i="11"/>
  <c r="CZ190" i="11" s="1"/>
  <c r="BB190" i="11"/>
  <c r="BM190" i="11" s="1"/>
  <c r="W190" i="11"/>
  <c r="AH190" i="11" s="1"/>
  <c r="DS190" i="11"/>
  <c r="ED190" i="11" s="1"/>
  <c r="CM190" i="11"/>
  <c r="CX190" i="11" s="1"/>
  <c r="BH190" i="11"/>
  <c r="BS190" i="11" s="1"/>
  <c r="AB190" i="11"/>
  <c r="AM190" i="11" s="1"/>
  <c r="DU190" i="11"/>
  <c r="EF190" i="11" s="1"/>
  <c r="CL190" i="11"/>
  <c r="CW190" i="11" s="1"/>
  <c r="BF190" i="11"/>
  <c r="BQ190" i="11" s="1"/>
  <c r="Y190" i="11"/>
  <c r="AJ190" i="11" s="1"/>
  <c r="CP190" i="11"/>
  <c r="DA190" i="11" s="1"/>
  <c r="BG190" i="11"/>
  <c r="BR190" i="11" s="1"/>
  <c r="X190" i="11"/>
  <c r="AI190" i="11" s="1"/>
  <c r="DW190" i="11"/>
  <c r="EH190" i="11" s="1"/>
  <c r="CN190" i="11"/>
  <c r="CY190" i="11" s="1"/>
  <c r="BE190" i="11"/>
  <c r="BP190" i="11" s="1"/>
  <c r="V190" i="11"/>
  <c r="AG190" i="11" s="1"/>
  <c r="DV190" i="11"/>
  <c r="EG190" i="11" s="1"/>
  <c r="CK190" i="11"/>
  <c r="CV190" i="11" s="1"/>
  <c r="BD190" i="11"/>
  <c r="BO190" i="11" s="1"/>
  <c r="U190" i="11"/>
  <c r="AF190" i="11" s="1"/>
  <c r="DR190" i="11"/>
  <c r="EC190" i="11" s="1"/>
  <c r="CJ190" i="11"/>
  <c r="CU190" i="11" s="1"/>
  <c r="BC190" i="11"/>
  <c r="BN190" i="11" s="1"/>
  <c r="T190" i="11"/>
  <c r="AE190" i="11" s="1"/>
  <c r="BI190" i="11"/>
  <c r="BT190" i="11" s="1"/>
  <c r="Z190" i="11"/>
  <c r="AK190" i="11" s="1"/>
  <c r="CH190" i="11"/>
  <c r="CS190" i="11" s="1"/>
  <c r="BA190" i="11"/>
  <c r="BL190" i="11" s="1"/>
  <c r="DQ190" i="11"/>
  <c r="EB190" i="11" s="1"/>
  <c r="AA190" i="11"/>
  <c r="AL190" i="11" s="1"/>
  <c r="DP190" i="11"/>
  <c r="EA190" i="11" s="1"/>
  <c r="DO190" i="11"/>
  <c r="DZ190" i="11" s="1"/>
  <c r="CI190" i="11"/>
  <c r="CT190" i="11" s="1"/>
  <c r="AT193" i="4"/>
  <c r="AY193" i="4" s="1"/>
  <c r="AV193" i="4"/>
  <c r="AU193" i="4"/>
  <c r="Y174" i="6"/>
  <c r="AJ174" i="6" s="1"/>
  <c r="DW174" i="11"/>
  <c r="EH174" i="11" s="1"/>
  <c r="DO174" i="11"/>
  <c r="DZ174" i="11" s="1"/>
  <c r="CJ174" i="11"/>
  <c r="CU174" i="11" s="1"/>
  <c r="BE174" i="11"/>
  <c r="BP174" i="11" s="1"/>
  <c r="Z174" i="11"/>
  <c r="AK174" i="11" s="1"/>
  <c r="DQ174" i="11"/>
  <c r="EB174" i="11" s="1"/>
  <c r="CK174" i="11"/>
  <c r="CV174" i="11" s="1"/>
  <c r="BD174" i="11"/>
  <c r="BO174" i="11" s="1"/>
  <c r="X174" i="11"/>
  <c r="AI174" i="11" s="1"/>
  <c r="DT174" i="11"/>
  <c r="EE174" i="11" s="1"/>
  <c r="CM174" i="11"/>
  <c r="CX174" i="11" s="1"/>
  <c r="BF174" i="11"/>
  <c r="BQ174" i="11" s="1"/>
  <c r="W174" i="11"/>
  <c r="AH174" i="11" s="1"/>
  <c r="DU174" i="11"/>
  <c r="EF174" i="11" s="1"/>
  <c r="CN174" i="11"/>
  <c r="CY174" i="11" s="1"/>
  <c r="BG174" i="11"/>
  <c r="BR174" i="11" s="1"/>
  <c r="Y174" i="11"/>
  <c r="AJ174" i="11" s="1"/>
  <c r="CL174" i="11"/>
  <c r="CW174" i="11" s="1"/>
  <c r="BA174" i="11"/>
  <c r="BL174" i="11" s="1"/>
  <c r="DV174" i="11"/>
  <c r="EG174" i="11" s="1"/>
  <c r="CI174" i="11"/>
  <c r="CT174" i="11" s="1"/>
  <c r="DS174" i="11"/>
  <c r="ED174" i="11" s="1"/>
  <c r="CH174" i="11"/>
  <c r="CS174" i="11" s="1"/>
  <c r="AB174" i="11"/>
  <c r="AM174" i="11" s="1"/>
  <c r="DR174" i="11"/>
  <c r="EC174" i="11" s="1"/>
  <c r="AA174" i="11"/>
  <c r="AL174" i="11" s="1"/>
  <c r="DP174" i="11"/>
  <c r="EA174" i="11" s="1"/>
  <c r="BI174" i="11"/>
  <c r="BT174" i="11" s="1"/>
  <c r="V174" i="11"/>
  <c r="AG174" i="11" s="1"/>
  <c r="BH174" i="11"/>
  <c r="BS174" i="11" s="1"/>
  <c r="U174" i="11"/>
  <c r="AF174" i="11" s="1"/>
  <c r="CP174" i="11"/>
  <c r="DA174" i="11" s="1"/>
  <c r="BC174" i="11"/>
  <c r="BN174" i="11" s="1"/>
  <c r="T174" i="11"/>
  <c r="AE174" i="11" s="1"/>
  <c r="CO174" i="11"/>
  <c r="CZ174" i="11" s="1"/>
  <c r="BB174" i="11"/>
  <c r="BM174" i="11" s="1"/>
  <c r="AU177" i="4"/>
  <c r="AT177" i="4"/>
  <c r="AY177" i="4" s="1"/>
  <c r="AV177" i="4"/>
  <c r="DS56" i="11"/>
  <c r="ED56" i="11" s="1"/>
  <c r="CN56" i="11"/>
  <c r="CY56" i="11" s="1"/>
  <c r="BI56" i="11"/>
  <c r="BT56" i="11" s="1"/>
  <c r="BA56" i="11"/>
  <c r="BL56" i="11" s="1"/>
  <c r="V56" i="11"/>
  <c r="AG56" i="11" s="1"/>
  <c r="DV56" i="11"/>
  <c r="EG56" i="11" s="1"/>
  <c r="CP56" i="11"/>
  <c r="DA56" i="11" s="1"/>
  <c r="T56" i="11"/>
  <c r="AE56" i="11" s="1"/>
  <c r="DQ56" i="11"/>
  <c r="EB56" i="11" s="1"/>
  <c r="CJ56" i="11"/>
  <c r="CU56" i="11" s="1"/>
  <c r="BD56" i="11"/>
  <c r="BO56" i="11" s="1"/>
  <c r="X56" i="11"/>
  <c r="AI56" i="11" s="1"/>
  <c r="DR56" i="11"/>
  <c r="EC56" i="11" s="1"/>
  <c r="CK56" i="11"/>
  <c r="CV56" i="11" s="1"/>
  <c r="BE56" i="11"/>
  <c r="BP56" i="11" s="1"/>
  <c r="Y56" i="11"/>
  <c r="AJ56" i="11" s="1"/>
  <c r="DP56" i="11"/>
  <c r="EA56" i="11" s="1"/>
  <c r="AA56" i="11"/>
  <c r="AL56" i="11" s="1"/>
  <c r="DO56" i="11"/>
  <c r="DZ56" i="11" s="1"/>
  <c r="BH56" i="11"/>
  <c r="BS56" i="11" s="1"/>
  <c r="Z56" i="11"/>
  <c r="AK56" i="11" s="1"/>
  <c r="BG56" i="11"/>
  <c r="BR56" i="11" s="1"/>
  <c r="W56" i="11"/>
  <c r="AH56" i="11" s="1"/>
  <c r="CO56" i="11"/>
  <c r="CZ56" i="11" s="1"/>
  <c r="BF56" i="11"/>
  <c r="BQ56" i="11" s="1"/>
  <c r="U56" i="11"/>
  <c r="AF56" i="11" s="1"/>
  <c r="CM56" i="11"/>
  <c r="CX56" i="11" s="1"/>
  <c r="BC56" i="11"/>
  <c r="BN56" i="11" s="1"/>
  <c r="DU56" i="11"/>
  <c r="EF56" i="11" s="1"/>
  <c r="CI56" i="11"/>
  <c r="CT56" i="11" s="1"/>
  <c r="DT56" i="11"/>
  <c r="EE56" i="11" s="1"/>
  <c r="CH56" i="11"/>
  <c r="CS56" i="11" s="1"/>
  <c r="AB56" i="11"/>
  <c r="AM56" i="11" s="1"/>
  <c r="DW56" i="11"/>
  <c r="EH56" i="11" s="1"/>
  <c r="CL56" i="11"/>
  <c r="CW56" i="11" s="1"/>
  <c r="BB56" i="11"/>
  <c r="BM56" i="11" s="1"/>
  <c r="AV59" i="4"/>
  <c r="AU59" i="4"/>
  <c r="AT59" i="4"/>
  <c r="AY59" i="4" s="1"/>
  <c r="DU78" i="11"/>
  <c r="EF78" i="11" s="1"/>
  <c r="CP78" i="11"/>
  <c r="DA78" i="11" s="1"/>
  <c r="CH78" i="11"/>
  <c r="CS78" i="11" s="1"/>
  <c r="BC78" i="11"/>
  <c r="BN78" i="11" s="1"/>
  <c r="X78" i="11"/>
  <c r="AI78" i="11" s="1"/>
  <c r="DR78" i="11"/>
  <c r="EC78" i="11" s="1"/>
  <c r="CL78" i="11"/>
  <c r="CW78" i="11" s="1"/>
  <c r="BF78" i="11"/>
  <c r="BQ78" i="11" s="1"/>
  <c r="Z78" i="11"/>
  <c r="AK78" i="11" s="1"/>
  <c r="DV78" i="11"/>
  <c r="EG78" i="11" s="1"/>
  <c r="CN78" i="11"/>
  <c r="CY78" i="11" s="1"/>
  <c r="BG78" i="11"/>
  <c r="BR78" i="11" s="1"/>
  <c r="Y78" i="11"/>
  <c r="AJ78" i="11" s="1"/>
  <c r="DW78" i="11"/>
  <c r="EH78" i="11" s="1"/>
  <c r="CO78" i="11"/>
  <c r="CZ78" i="11" s="1"/>
  <c r="BH78" i="11"/>
  <c r="BS78" i="11" s="1"/>
  <c r="AA78" i="11"/>
  <c r="AL78" i="11" s="1"/>
  <c r="DT78" i="11"/>
  <c r="EE78" i="11" s="1"/>
  <c r="CJ78" i="11"/>
  <c r="CU78" i="11" s="1"/>
  <c r="CK78" i="11"/>
  <c r="CV78" i="11" s="1"/>
  <c r="BA78" i="11"/>
  <c r="BL78" i="11" s="1"/>
  <c r="CM78" i="11"/>
  <c r="CX78" i="11" s="1"/>
  <c r="AB78" i="11"/>
  <c r="AM78" i="11" s="1"/>
  <c r="CI78" i="11"/>
  <c r="CT78" i="11" s="1"/>
  <c r="W78" i="11"/>
  <c r="AH78" i="11" s="1"/>
  <c r="V78" i="11"/>
  <c r="AG78" i="11" s="1"/>
  <c r="DS78" i="11"/>
  <c r="ED78" i="11" s="1"/>
  <c r="BI78" i="11"/>
  <c r="BT78" i="11" s="1"/>
  <c r="U78" i="11"/>
  <c r="AF78" i="11" s="1"/>
  <c r="DQ78" i="11"/>
  <c r="EB78" i="11" s="1"/>
  <c r="BE78" i="11"/>
  <c r="BP78" i="11" s="1"/>
  <c r="T78" i="11"/>
  <c r="AE78" i="11" s="1"/>
  <c r="DP78" i="11"/>
  <c r="EA78" i="11" s="1"/>
  <c r="BD78" i="11"/>
  <c r="BO78" i="11" s="1"/>
  <c r="DO78" i="11"/>
  <c r="DZ78" i="11" s="1"/>
  <c r="BB78" i="11"/>
  <c r="BM78" i="11" s="1"/>
  <c r="AT81" i="4"/>
  <c r="AY81" i="4" s="1"/>
  <c r="AV81" i="4"/>
  <c r="AU81" i="4"/>
  <c r="Z176" i="5"/>
  <c r="AK176" i="5" s="1"/>
  <c r="DW176" i="11"/>
  <c r="EH176" i="11" s="1"/>
  <c r="DO176" i="11"/>
  <c r="DZ176" i="11" s="1"/>
  <c r="CJ176" i="11"/>
  <c r="CU176" i="11" s="1"/>
  <c r="BE176" i="11"/>
  <c r="BP176" i="11" s="1"/>
  <c r="Z176" i="11"/>
  <c r="AK176" i="11" s="1"/>
  <c r="DS176" i="11"/>
  <c r="ED176" i="11" s="1"/>
  <c r="CM176" i="11"/>
  <c r="CX176" i="11" s="1"/>
  <c r="BG176" i="11"/>
  <c r="BR176" i="11" s="1"/>
  <c r="AA176" i="11"/>
  <c r="AL176" i="11" s="1"/>
  <c r="DV176" i="11"/>
  <c r="EG176" i="11" s="1"/>
  <c r="CO176" i="11"/>
  <c r="CZ176" i="11" s="1"/>
  <c r="BH176" i="11"/>
  <c r="BS176" i="11" s="1"/>
  <c r="Y176" i="11"/>
  <c r="AJ176" i="11" s="1"/>
  <c r="CP176" i="11"/>
  <c r="DA176" i="11" s="1"/>
  <c r="BI176" i="11"/>
  <c r="BT176" i="11" s="1"/>
  <c r="AB176" i="11"/>
  <c r="AM176" i="11" s="1"/>
  <c r="CN176" i="11"/>
  <c r="CY176" i="11" s="1"/>
  <c r="BC176" i="11"/>
  <c r="BN176" i="11" s="1"/>
  <c r="T176" i="11"/>
  <c r="AE176" i="11" s="1"/>
  <c r="CL176" i="11"/>
  <c r="CW176" i="11" s="1"/>
  <c r="BB176" i="11"/>
  <c r="BM176" i="11" s="1"/>
  <c r="DU176" i="11"/>
  <c r="EF176" i="11" s="1"/>
  <c r="CK176" i="11"/>
  <c r="CV176" i="11" s="1"/>
  <c r="BA176" i="11"/>
  <c r="BL176" i="11" s="1"/>
  <c r="DT176" i="11"/>
  <c r="EE176" i="11" s="1"/>
  <c r="CI176" i="11"/>
  <c r="CT176" i="11" s="1"/>
  <c r="DR176" i="11"/>
  <c r="EC176" i="11" s="1"/>
  <c r="CH176" i="11"/>
  <c r="CS176" i="11" s="1"/>
  <c r="X176" i="11"/>
  <c r="AI176" i="11" s="1"/>
  <c r="DQ176" i="11"/>
  <c r="EB176" i="11" s="1"/>
  <c r="W176" i="11"/>
  <c r="AH176" i="11" s="1"/>
  <c r="DP176" i="11"/>
  <c r="EA176" i="11" s="1"/>
  <c r="BF176" i="11"/>
  <c r="BQ176" i="11" s="1"/>
  <c r="V176" i="11"/>
  <c r="AG176" i="11" s="1"/>
  <c r="BD176" i="11"/>
  <c r="BO176" i="11" s="1"/>
  <c r="U176" i="11"/>
  <c r="AF176" i="11" s="1"/>
  <c r="AV179" i="4"/>
  <c r="AU179" i="4"/>
  <c r="AT179" i="4"/>
  <c r="AY179" i="4" s="1"/>
  <c r="BI142" i="6"/>
  <c r="DU142" i="11"/>
  <c r="EF142" i="11" s="1"/>
  <c r="CP142" i="11"/>
  <c r="DA142" i="11" s="1"/>
  <c r="CH142" i="11"/>
  <c r="CS142" i="11" s="1"/>
  <c r="BC142" i="11"/>
  <c r="BN142" i="11" s="1"/>
  <c r="X142" i="11"/>
  <c r="AI142" i="11" s="1"/>
  <c r="DV142" i="11"/>
  <c r="EG142" i="11" s="1"/>
  <c r="CO142" i="11"/>
  <c r="CZ142" i="11" s="1"/>
  <c r="BI142" i="11"/>
  <c r="BT142" i="11" s="1"/>
  <c r="T142" i="11"/>
  <c r="AE142" i="11" s="1"/>
  <c r="DR142" i="11"/>
  <c r="EC142" i="11" s="1"/>
  <c r="CK142" i="11"/>
  <c r="CV142" i="11" s="1"/>
  <c r="BD142" i="11"/>
  <c r="BO142" i="11" s="1"/>
  <c r="W142" i="11"/>
  <c r="AH142" i="11" s="1"/>
  <c r="DT142" i="11"/>
  <c r="EE142" i="11" s="1"/>
  <c r="CL142" i="11"/>
  <c r="CW142" i="11" s="1"/>
  <c r="BB142" i="11"/>
  <c r="BM142" i="11" s="1"/>
  <c r="U142" i="11"/>
  <c r="AF142" i="11" s="1"/>
  <c r="DW142" i="11"/>
  <c r="EH142" i="11" s="1"/>
  <c r="CM142" i="11"/>
  <c r="CX142" i="11" s="1"/>
  <c r="BE142" i="11"/>
  <c r="BP142" i="11" s="1"/>
  <c r="V142" i="11"/>
  <c r="AG142" i="11" s="1"/>
  <c r="DS142" i="11"/>
  <c r="ED142" i="11" s="1"/>
  <c r="Z142" i="11"/>
  <c r="AK142" i="11" s="1"/>
  <c r="DQ142" i="11"/>
  <c r="EB142" i="11" s="1"/>
  <c r="BH142" i="11"/>
  <c r="BS142" i="11" s="1"/>
  <c r="Y142" i="11"/>
  <c r="AJ142" i="11" s="1"/>
  <c r="DP142" i="11"/>
  <c r="EA142" i="11" s="1"/>
  <c r="BG142" i="11"/>
  <c r="BR142" i="11" s="1"/>
  <c r="DO142" i="11"/>
  <c r="DZ142" i="11" s="1"/>
  <c r="BF142" i="11"/>
  <c r="BQ142" i="11" s="1"/>
  <c r="BA142" i="11"/>
  <c r="BL142" i="11" s="1"/>
  <c r="CN142" i="11"/>
  <c r="CY142" i="11" s="1"/>
  <c r="CJ142" i="11"/>
  <c r="CU142" i="11" s="1"/>
  <c r="AB142" i="11"/>
  <c r="AM142" i="11" s="1"/>
  <c r="CI142" i="11"/>
  <c r="CT142" i="11" s="1"/>
  <c r="AA142" i="11"/>
  <c r="AL142" i="11" s="1"/>
  <c r="AU145" i="4"/>
  <c r="AT145" i="4"/>
  <c r="AY145" i="4" s="1"/>
  <c r="AV145" i="4"/>
  <c r="BL189" i="6"/>
  <c r="DT189" i="11"/>
  <c r="EE189" i="11" s="1"/>
  <c r="CO189" i="11"/>
  <c r="CZ189" i="11" s="1"/>
  <c r="BB189" i="11"/>
  <c r="BM189" i="11" s="1"/>
  <c r="W189" i="11"/>
  <c r="AH189" i="11" s="1"/>
  <c r="DO189" i="11"/>
  <c r="DZ189" i="11" s="1"/>
  <c r="CI189" i="11"/>
  <c r="CT189" i="11" s="1"/>
  <c r="BD189" i="11"/>
  <c r="BO189" i="11" s="1"/>
  <c r="X189" i="11"/>
  <c r="AI189" i="11" s="1"/>
  <c r="DU189" i="11"/>
  <c r="EF189" i="11" s="1"/>
  <c r="CM189" i="11"/>
  <c r="CX189" i="11" s="1"/>
  <c r="BG189" i="11"/>
  <c r="BR189" i="11" s="1"/>
  <c r="Z189" i="11"/>
  <c r="AK189" i="11" s="1"/>
  <c r="DR189" i="11"/>
  <c r="EC189" i="11" s="1"/>
  <c r="CJ189" i="11"/>
  <c r="CU189" i="11" s="1"/>
  <c r="BA189" i="11"/>
  <c r="BL189" i="11" s="1"/>
  <c r="DQ189" i="11"/>
  <c r="EB189" i="11" s="1"/>
  <c r="CH189" i="11"/>
  <c r="CS189" i="11" s="1"/>
  <c r="DP189" i="11"/>
  <c r="EA189" i="11" s="1"/>
  <c r="AB189" i="11"/>
  <c r="AM189" i="11" s="1"/>
  <c r="BI189" i="11"/>
  <c r="BT189" i="11" s="1"/>
  <c r="AA189" i="11"/>
  <c r="AL189" i="11" s="1"/>
  <c r="DS189" i="11"/>
  <c r="ED189" i="11" s="1"/>
  <c r="CK189" i="11"/>
  <c r="CV189" i="11" s="1"/>
  <c r="BC189" i="11"/>
  <c r="BN189" i="11" s="1"/>
  <c r="T189" i="11"/>
  <c r="AE189" i="11" s="1"/>
  <c r="CP189" i="11"/>
  <c r="DA189" i="11" s="1"/>
  <c r="Y189" i="11"/>
  <c r="AJ189" i="11" s="1"/>
  <c r="CL189" i="11"/>
  <c r="CW189" i="11" s="1"/>
  <c r="BH189" i="11"/>
  <c r="BS189" i="11" s="1"/>
  <c r="BF189" i="11"/>
  <c r="BQ189" i="11" s="1"/>
  <c r="DW189" i="11"/>
  <c r="EH189" i="11" s="1"/>
  <c r="BE189" i="11"/>
  <c r="BP189" i="11" s="1"/>
  <c r="DV189" i="11"/>
  <c r="EG189" i="11" s="1"/>
  <c r="V189" i="11"/>
  <c r="AG189" i="11" s="1"/>
  <c r="CN189" i="11"/>
  <c r="CY189" i="11" s="1"/>
  <c r="U189" i="11"/>
  <c r="AF189" i="11" s="1"/>
  <c r="AV192" i="4"/>
  <c r="AU192" i="4"/>
  <c r="AT192" i="4"/>
  <c r="AY192" i="4" s="1"/>
  <c r="U166" i="5"/>
  <c r="AF166" i="5" s="1"/>
  <c r="DW166" i="11"/>
  <c r="EH166" i="11" s="1"/>
  <c r="DO166" i="11"/>
  <c r="DZ166" i="11" s="1"/>
  <c r="CJ166" i="11"/>
  <c r="CU166" i="11" s="1"/>
  <c r="BE166" i="11"/>
  <c r="BP166" i="11" s="1"/>
  <c r="Z166" i="11"/>
  <c r="AK166" i="11" s="1"/>
  <c r="DQ166" i="11"/>
  <c r="EB166" i="11" s="1"/>
  <c r="CK166" i="11"/>
  <c r="CV166" i="11" s="1"/>
  <c r="BD166" i="11"/>
  <c r="BO166" i="11" s="1"/>
  <c r="X166" i="11"/>
  <c r="AI166" i="11" s="1"/>
  <c r="DU166" i="11"/>
  <c r="EF166" i="11" s="1"/>
  <c r="CN166" i="11"/>
  <c r="CY166" i="11" s="1"/>
  <c r="BG166" i="11"/>
  <c r="BR166" i="11" s="1"/>
  <c r="Y166" i="11"/>
  <c r="AJ166" i="11" s="1"/>
  <c r="DV166" i="11"/>
  <c r="EG166" i="11" s="1"/>
  <c r="CO166" i="11"/>
  <c r="CZ166" i="11" s="1"/>
  <c r="BH166" i="11"/>
  <c r="BS166" i="11" s="1"/>
  <c r="AA166" i="11"/>
  <c r="AL166" i="11" s="1"/>
  <c r="BF166" i="11"/>
  <c r="BQ166" i="11" s="1"/>
  <c r="U166" i="11"/>
  <c r="AF166" i="11" s="1"/>
  <c r="CP166" i="11"/>
  <c r="DA166" i="11" s="1"/>
  <c r="BC166" i="11"/>
  <c r="BN166" i="11" s="1"/>
  <c r="T166" i="11"/>
  <c r="AE166" i="11" s="1"/>
  <c r="CM166" i="11"/>
  <c r="CX166" i="11" s="1"/>
  <c r="BB166" i="11"/>
  <c r="BM166" i="11" s="1"/>
  <c r="CL166" i="11"/>
  <c r="CW166" i="11" s="1"/>
  <c r="BA166" i="11"/>
  <c r="BL166" i="11" s="1"/>
  <c r="DT166" i="11"/>
  <c r="EE166" i="11" s="1"/>
  <c r="CI166" i="11"/>
  <c r="CT166" i="11" s="1"/>
  <c r="DS166" i="11"/>
  <c r="ED166" i="11" s="1"/>
  <c r="CH166" i="11"/>
  <c r="CS166" i="11" s="1"/>
  <c r="AB166" i="11"/>
  <c r="AM166" i="11" s="1"/>
  <c r="DR166" i="11"/>
  <c r="EC166" i="11" s="1"/>
  <c r="W166" i="11"/>
  <c r="AH166" i="11" s="1"/>
  <c r="DP166" i="11"/>
  <c r="EA166" i="11" s="1"/>
  <c r="BI166" i="11"/>
  <c r="BT166" i="11" s="1"/>
  <c r="V166" i="11"/>
  <c r="AG166" i="11" s="1"/>
  <c r="AT169" i="4"/>
  <c r="AY169" i="4" s="1"/>
  <c r="AV169" i="4"/>
  <c r="AU169" i="4"/>
  <c r="DS52" i="11"/>
  <c r="ED52" i="11" s="1"/>
  <c r="CN52" i="11"/>
  <c r="CY52" i="11" s="1"/>
  <c r="BI52" i="11"/>
  <c r="BT52" i="11" s="1"/>
  <c r="BA52" i="11"/>
  <c r="BL52" i="11" s="1"/>
  <c r="V52" i="11"/>
  <c r="AG52" i="11" s="1"/>
  <c r="DQ52" i="11"/>
  <c r="EB52" i="11" s="1"/>
  <c r="CK52" i="11"/>
  <c r="CV52" i="11" s="1"/>
  <c r="BE52" i="11"/>
  <c r="BP52" i="11" s="1"/>
  <c r="Y52" i="11"/>
  <c r="AJ52" i="11" s="1"/>
  <c r="AB52" i="11"/>
  <c r="AM52" i="11" s="1"/>
  <c r="DO52" i="11"/>
  <c r="DZ52" i="11" s="1"/>
  <c r="CH52" i="11"/>
  <c r="CS52" i="11" s="1"/>
  <c r="DR52" i="11"/>
  <c r="EC52" i="11" s="1"/>
  <c r="CI52" i="11"/>
  <c r="CT52" i="11" s="1"/>
  <c r="DP52" i="11"/>
  <c r="EA52" i="11" s="1"/>
  <c r="AA52" i="11"/>
  <c r="AL52" i="11" s="1"/>
  <c r="CP52" i="11"/>
  <c r="DA52" i="11" s="1"/>
  <c r="BG52" i="11"/>
  <c r="BR52" i="11" s="1"/>
  <c r="X52" i="11"/>
  <c r="AI52" i="11" s="1"/>
  <c r="DW52" i="11"/>
  <c r="EH52" i="11" s="1"/>
  <c r="CO52" i="11"/>
  <c r="CZ52" i="11" s="1"/>
  <c r="BF52" i="11"/>
  <c r="BQ52" i="11" s="1"/>
  <c r="W52" i="11"/>
  <c r="AH52" i="11" s="1"/>
  <c r="DU52" i="11"/>
  <c r="EF52" i="11" s="1"/>
  <c r="CL52" i="11"/>
  <c r="CW52" i="11" s="1"/>
  <c r="BC52" i="11"/>
  <c r="BN52" i="11" s="1"/>
  <c r="T52" i="11"/>
  <c r="AE52" i="11" s="1"/>
  <c r="DT52" i="11"/>
  <c r="EE52" i="11" s="1"/>
  <c r="CJ52" i="11"/>
  <c r="CU52" i="11" s="1"/>
  <c r="BB52" i="11"/>
  <c r="BM52" i="11" s="1"/>
  <c r="CM52" i="11"/>
  <c r="CX52" i="11" s="1"/>
  <c r="BH52" i="11"/>
  <c r="BS52" i="11" s="1"/>
  <c r="BD52" i="11"/>
  <c r="BO52" i="11" s="1"/>
  <c r="Z52" i="11"/>
  <c r="AK52" i="11" s="1"/>
  <c r="DV52" i="11"/>
  <c r="EG52" i="11" s="1"/>
  <c r="U52" i="11"/>
  <c r="AF52" i="11" s="1"/>
  <c r="AV55" i="4"/>
  <c r="AU55" i="4"/>
  <c r="AT55" i="4"/>
  <c r="AY55" i="4" s="1"/>
  <c r="T77" i="5"/>
  <c r="AE77" i="5" s="1"/>
  <c r="DU77" i="11"/>
  <c r="EF77" i="11" s="1"/>
  <c r="CP77" i="11"/>
  <c r="DA77" i="11" s="1"/>
  <c r="CH77" i="11"/>
  <c r="CS77" i="11" s="1"/>
  <c r="BC77" i="11"/>
  <c r="BN77" i="11" s="1"/>
  <c r="X77" i="11"/>
  <c r="AI77" i="11" s="1"/>
  <c r="DV77" i="11"/>
  <c r="EG77" i="11" s="1"/>
  <c r="CO77" i="11"/>
  <c r="CZ77" i="11" s="1"/>
  <c r="BI77" i="11"/>
  <c r="BT77" i="11" s="1"/>
  <c r="T77" i="11"/>
  <c r="AE77" i="11" s="1"/>
  <c r="DS77" i="11"/>
  <c r="ED77" i="11" s="1"/>
  <c r="DT77" i="11"/>
  <c r="EE77" i="11" s="1"/>
  <c r="CM77" i="11"/>
  <c r="CX77" i="11" s="1"/>
  <c r="BF77" i="11"/>
  <c r="BQ77" i="11" s="1"/>
  <c r="Z77" i="11"/>
  <c r="AK77" i="11" s="1"/>
  <c r="DR77" i="11"/>
  <c r="EC77" i="11" s="1"/>
  <c r="CJ77" i="11"/>
  <c r="CU77" i="11" s="1"/>
  <c r="BA77" i="11"/>
  <c r="BL77" i="11" s="1"/>
  <c r="DW77" i="11"/>
  <c r="EH77" i="11" s="1"/>
  <c r="CK77" i="11"/>
  <c r="CV77" i="11" s="1"/>
  <c r="BB77" i="11"/>
  <c r="BM77" i="11" s="1"/>
  <c r="U77" i="11"/>
  <c r="AF77" i="11" s="1"/>
  <c r="DP77" i="11"/>
  <c r="EA77" i="11" s="1"/>
  <c r="BG77" i="11"/>
  <c r="BR77" i="11" s="1"/>
  <c r="V77" i="11"/>
  <c r="AG77" i="11" s="1"/>
  <c r="DO77" i="11"/>
  <c r="DZ77" i="11" s="1"/>
  <c r="BE77" i="11"/>
  <c r="BP77" i="11" s="1"/>
  <c r="BD77" i="11"/>
  <c r="BO77" i="11" s="1"/>
  <c r="CN77" i="11"/>
  <c r="CY77" i="11" s="1"/>
  <c r="CL77" i="11"/>
  <c r="CW77" i="11" s="1"/>
  <c r="AB77" i="11"/>
  <c r="AM77" i="11" s="1"/>
  <c r="CI77" i="11"/>
  <c r="CT77" i="11" s="1"/>
  <c r="AA77" i="11"/>
  <c r="AL77" i="11" s="1"/>
  <c r="Y77" i="11"/>
  <c r="AJ77" i="11" s="1"/>
  <c r="DQ77" i="11"/>
  <c r="EB77" i="11" s="1"/>
  <c r="BH77" i="11"/>
  <c r="BS77" i="11" s="1"/>
  <c r="W77" i="11"/>
  <c r="AH77" i="11" s="1"/>
  <c r="AV80" i="4"/>
  <c r="AU80" i="4"/>
  <c r="AT80" i="4"/>
  <c r="AY80" i="4" s="1"/>
  <c r="V197" i="5"/>
  <c r="AG197" i="5" s="1"/>
  <c r="DR197" i="11"/>
  <c r="EC197" i="11" s="1"/>
  <c r="CM197" i="11"/>
  <c r="CX197" i="11" s="1"/>
  <c r="BH197" i="11"/>
  <c r="BS197" i="11" s="1"/>
  <c r="U197" i="11"/>
  <c r="AF197" i="11" s="1"/>
  <c r="DT197" i="11"/>
  <c r="EE197" i="11" s="1"/>
  <c r="CO197" i="11"/>
  <c r="CZ197" i="11" s="1"/>
  <c r="BB197" i="11"/>
  <c r="BM197" i="11" s="1"/>
  <c r="W197" i="11"/>
  <c r="AH197" i="11" s="1"/>
  <c r="DS197" i="11"/>
  <c r="ED197" i="11" s="1"/>
  <c r="CK197" i="11"/>
  <c r="CV197" i="11" s="1"/>
  <c r="BE197" i="11"/>
  <c r="BP197" i="11" s="1"/>
  <c r="Y197" i="11"/>
  <c r="AJ197" i="11" s="1"/>
  <c r="BI197" i="11"/>
  <c r="BT197" i="11" s="1"/>
  <c r="AA197" i="11"/>
  <c r="AL197" i="11" s="1"/>
  <c r="DQ197" i="11"/>
  <c r="EB197" i="11" s="1"/>
  <c r="CI197" i="11"/>
  <c r="CT197" i="11" s="1"/>
  <c r="DP197" i="11"/>
  <c r="EA197" i="11" s="1"/>
  <c r="CH197" i="11"/>
  <c r="CS197" i="11" s="1"/>
  <c r="AB197" i="11"/>
  <c r="AM197" i="11" s="1"/>
  <c r="DO197" i="11"/>
  <c r="DZ197" i="11" s="1"/>
  <c r="Z197" i="11"/>
  <c r="AK197" i="11" s="1"/>
  <c r="BG197" i="11"/>
  <c r="BR197" i="11" s="1"/>
  <c r="X197" i="11"/>
  <c r="AI197" i="11" s="1"/>
  <c r="CP197" i="11"/>
  <c r="DA197" i="11" s="1"/>
  <c r="BF197" i="11"/>
  <c r="BQ197" i="11" s="1"/>
  <c r="V197" i="11"/>
  <c r="AG197" i="11" s="1"/>
  <c r="DW197" i="11"/>
  <c r="EH197" i="11" s="1"/>
  <c r="CN197" i="11"/>
  <c r="CY197" i="11" s="1"/>
  <c r="BD197" i="11"/>
  <c r="BO197" i="11" s="1"/>
  <c r="T197" i="11"/>
  <c r="AE197" i="11" s="1"/>
  <c r="DV197" i="11"/>
  <c r="EG197" i="11" s="1"/>
  <c r="CL197" i="11"/>
  <c r="CW197" i="11" s="1"/>
  <c r="BC197" i="11"/>
  <c r="BN197" i="11" s="1"/>
  <c r="DU197" i="11"/>
  <c r="EF197" i="11" s="1"/>
  <c r="CJ197" i="11"/>
  <c r="CU197" i="11" s="1"/>
  <c r="BA197" i="11"/>
  <c r="BL197" i="11" s="1"/>
  <c r="AV200" i="4"/>
  <c r="AU200" i="4"/>
  <c r="AT200" i="4"/>
  <c r="AY200" i="4" s="1"/>
  <c r="AB17" i="5"/>
  <c r="AM17" i="5" s="1"/>
  <c r="DP17" i="11"/>
  <c r="EA17" i="11" s="1"/>
  <c r="CK17" i="11"/>
  <c r="CV17" i="11" s="1"/>
  <c r="BF17" i="11"/>
  <c r="BQ17" i="11" s="1"/>
  <c r="AA17" i="11"/>
  <c r="AL17" i="11" s="1"/>
  <c r="DT17" i="11"/>
  <c r="EE17" i="11" s="1"/>
  <c r="CN17" i="11"/>
  <c r="CY17" i="11" s="1"/>
  <c r="BH17" i="11"/>
  <c r="BS17" i="11" s="1"/>
  <c r="AB17" i="11"/>
  <c r="AM17" i="11" s="1"/>
  <c r="DO17" i="11"/>
  <c r="DZ17" i="11" s="1"/>
  <c r="CH17" i="11"/>
  <c r="CS17" i="11" s="1"/>
  <c r="BA17" i="11"/>
  <c r="BL17" i="11" s="1"/>
  <c r="T17" i="11"/>
  <c r="AE17" i="11" s="1"/>
  <c r="DQ17" i="11"/>
  <c r="EB17" i="11" s="1"/>
  <c r="CI17" i="11"/>
  <c r="CT17" i="11" s="1"/>
  <c r="BB17" i="11"/>
  <c r="BM17" i="11" s="1"/>
  <c r="U17" i="11"/>
  <c r="AF17" i="11" s="1"/>
  <c r="DW17" i="11"/>
  <c r="EH17" i="11" s="1"/>
  <c r="BC17" i="11"/>
  <c r="BN17" i="11" s="1"/>
  <c r="DV17" i="11"/>
  <c r="EG17" i="11" s="1"/>
  <c r="CL17" i="11"/>
  <c r="CW17" i="11" s="1"/>
  <c r="DU17" i="11"/>
  <c r="EF17" i="11" s="1"/>
  <c r="CJ17" i="11"/>
  <c r="CU17" i="11" s="1"/>
  <c r="Z17" i="11"/>
  <c r="AK17" i="11" s="1"/>
  <c r="DS17" i="11"/>
  <c r="ED17" i="11" s="1"/>
  <c r="Y17" i="11"/>
  <c r="AJ17" i="11" s="1"/>
  <c r="DR17" i="11"/>
  <c r="EC17" i="11" s="1"/>
  <c r="BI17" i="11"/>
  <c r="BT17" i="11" s="1"/>
  <c r="X17" i="11"/>
  <c r="AI17" i="11" s="1"/>
  <c r="BG17" i="11"/>
  <c r="BR17" i="11" s="1"/>
  <c r="W17" i="11"/>
  <c r="AH17" i="11" s="1"/>
  <c r="CP17" i="11"/>
  <c r="DA17" i="11" s="1"/>
  <c r="BE17" i="11"/>
  <c r="BP17" i="11" s="1"/>
  <c r="V17" i="11"/>
  <c r="AG17" i="11" s="1"/>
  <c r="CO17" i="11"/>
  <c r="CZ17" i="11" s="1"/>
  <c r="BD17" i="11"/>
  <c r="BO17" i="11" s="1"/>
  <c r="CM17" i="11"/>
  <c r="CX17" i="11" s="1"/>
  <c r="AT20" i="4"/>
  <c r="AY20" i="4" s="1"/>
  <c r="AV20" i="4"/>
  <c r="AU20" i="4"/>
  <c r="DP27" i="11"/>
  <c r="EA27" i="11" s="1"/>
  <c r="CK27" i="11"/>
  <c r="CV27" i="11" s="1"/>
  <c r="BF27" i="11"/>
  <c r="BQ27" i="11" s="1"/>
  <c r="AA27" i="11"/>
  <c r="AL27" i="11" s="1"/>
  <c r="DT27" i="11"/>
  <c r="EE27" i="11" s="1"/>
  <c r="CN27" i="11"/>
  <c r="CY27" i="11" s="1"/>
  <c r="BH27" i="11"/>
  <c r="BS27" i="11" s="1"/>
  <c r="AB27" i="11"/>
  <c r="AM27" i="11" s="1"/>
  <c r="DO27" i="11"/>
  <c r="DZ27" i="11" s="1"/>
  <c r="CH27" i="11"/>
  <c r="CS27" i="11" s="1"/>
  <c r="BA27" i="11"/>
  <c r="BL27" i="11" s="1"/>
  <c r="T27" i="11"/>
  <c r="AE27" i="11" s="1"/>
  <c r="DQ27" i="11"/>
  <c r="EB27" i="11" s="1"/>
  <c r="CI27" i="11"/>
  <c r="CT27" i="11" s="1"/>
  <c r="BB27" i="11"/>
  <c r="BM27" i="11" s="1"/>
  <c r="U27" i="11"/>
  <c r="AF27" i="11" s="1"/>
  <c r="BC27" i="11"/>
  <c r="BN27" i="11" s="1"/>
  <c r="DV27" i="11"/>
  <c r="EG27" i="11" s="1"/>
  <c r="CL27" i="11"/>
  <c r="CW27" i="11" s="1"/>
  <c r="DU27" i="11"/>
  <c r="EF27" i="11" s="1"/>
  <c r="CJ27" i="11"/>
  <c r="CU27" i="11" s="1"/>
  <c r="Z27" i="11"/>
  <c r="AK27" i="11" s="1"/>
  <c r="DS27" i="11"/>
  <c r="ED27" i="11" s="1"/>
  <c r="Y27" i="11"/>
  <c r="AJ27" i="11" s="1"/>
  <c r="DR27" i="11"/>
  <c r="EC27" i="11" s="1"/>
  <c r="BI27" i="11"/>
  <c r="BT27" i="11" s="1"/>
  <c r="X27" i="11"/>
  <c r="AI27" i="11" s="1"/>
  <c r="BG27" i="11"/>
  <c r="BR27" i="11" s="1"/>
  <c r="W27" i="11"/>
  <c r="AH27" i="11" s="1"/>
  <c r="CP27" i="11"/>
  <c r="DA27" i="11" s="1"/>
  <c r="BE27" i="11"/>
  <c r="BP27" i="11" s="1"/>
  <c r="V27" i="11"/>
  <c r="AG27" i="11" s="1"/>
  <c r="CO27" i="11"/>
  <c r="CZ27" i="11" s="1"/>
  <c r="BD27" i="11"/>
  <c r="BO27" i="11" s="1"/>
  <c r="DW27" i="11"/>
  <c r="EH27" i="11" s="1"/>
  <c r="CM27" i="11"/>
  <c r="CX27" i="11" s="1"/>
  <c r="AU30" i="4"/>
  <c r="AT30" i="4"/>
  <c r="AY30" i="4" s="1"/>
  <c r="AV30" i="4"/>
  <c r="DR101" i="11"/>
  <c r="EC101" i="11" s="1"/>
  <c r="DW101" i="11"/>
  <c r="EH101" i="11" s="1"/>
  <c r="CI101" i="11"/>
  <c r="CT101" i="11" s="1"/>
  <c r="BD101" i="11"/>
  <c r="BO101" i="11" s="1"/>
  <c r="Y101" i="11"/>
  <c r="AJ101" i="11" s="1"/>
  <c r="CH101" i="11"/>
  <c r="CS101" i="11" s="1"/>
  <c r="BB101" i="11"/>
  <c r="BM101" i="11" s="1"/>
  <c r="V101" i="11"/>
  <c r="AG101" i="11" s="1"/>
  <c r="DT101" i="11"/>
  <c r="EE101" i="11" s="1"/>
  <c r="CN101" i="11"/>
  <c r="CY101" i="11" s="1"/>
  <c r="BG101" i="11"/>
  <c r="BR101" i="11" s="1"/>
  <c r="Z101" i="11"/>
  <c r="AK101" i="11" s="1"/>
  <c r="DU101" i="11"/>
  <c r="EF101" i="11" s="1"/>
  <c r="CO101" i="11"/>
  <c r="CZ101" i="11" s="1"/>
  <c r="BH101" i="11"/>
  <c r="BS101" i="11" s="1"/>
  <c r="AA101" i="11"/>
  <c r="AL101" i="11" s="1"/>
  <c r="DP101" i="11"/>
  <c r="EA101" i="11" s="1"/>
  <c r="X101" i="11"/>
  <c r="AI101" i="11" s="1"/>
  <c r="DO101" i="11"/>
  <c r="DZ101" i="11" s="1"/>
  <c r="BI101" i="11"/>
  <c r="BT101" i="11" s="1"/>
  <c r="W101" i="11"/>
  <c r="AH101" i="11" s="1"/>
  <c r="BF101" i="11"/>
  <c r="BQ101" i="11" s="1"/>
  <c r="U101" i="11"/>
  <c r="AF101" i="11" s="1"/>
  <c r="CP101" i="11"/>
  <c r="DA101" i="11" s="1"/>
  <c r="BE101" i="11"/>
  <c r="BP101" i="11" s="1"/>
  <c r="T101" i="11"/>
  <c r="AE101" i="11" s="1"/>
  <c r="CM101" i="11"/>
  <c r="CX101" i="11" s="1"/>
  <c r="BC101" i="11"/>
  <c r="BN101" i="11" s="1"/>
  <c r="DV101" i="11"/>
  <c r="EG101" i="11" s="1"/>
  <c r="CL101" i="11"/>
  <c r="CW101" i="11" s="1"/>
  <c r="BA101" i="11"/>
  <c r="BL101" i="11" s="1"/>
  <c r="DS101" i="11"/>
  <c r="ED101" i="11" s="1"/>
  <c r="CK101" i="11"/>
  <c r="CV101" i="11" s="1"/>
  <c r="DQ101" i="11"/>
  <c r="EB101" i="11" s="1"/>
  <c r="CJ101" i="11"/>
  <c r="CU101" i="11" s="1"/>
  <c r="AB101" i="11"/>
  <c r="AM101" i="11" s="1"/>
  <c r="AV104" i="4"/>
  <c r="AU104" i="4"/>
  <c r="AT104" i="4"/>
  <c r="AY104" i="4" s="1"/>
  <c r="DP31" i="11"/>
  <c r="EA31" i="11" s="1"/>
  <c r="CK31" i="11"/>
  <c r="CV31" i="11" s="1"/>
  <c r="BF31" i="11"/>
  <c r="BQ31" i="11" s="1"/>
  <c r="AA31" i="11"/>
  <c r="AL31" i="11" s="1"/>
  <c r="DT31" i="11"/>
  <c r="EE31" i="11" s="1"/>
  <c r="CN31" i="11"/>
  <c r="CY31" i="11" s="1"/>
  <c r="BH31" i="11"/>
  <c r="BS31" i="11" s="1"/>
  <c r="AB31" i="11"/>
  <c r="AM31" i="11" s="1"/>
  <c r="DO31" i="11"/>
  <c r="DZ31" i="11" s="1"/>
  <c r="CH31" i="11"/>
  <c r="CS31" i="11" s="1"/>
  <c r="BA31" i="11"/>
  <c r="BL31" i="11" s="1"/>
  <c r="T31" i="11"/>
  <c r="AE31" i="11" s="1"/>
  <c r="DQ31" i="11"/>
  <c r="EB31" i="11" s="1"/>
  <c r="CI31" i="11"/>
  <c r="CT31" i="11" s="1"/>
  <c r="BB31" i="11"/>
  <c r="BM31" i="11" s="1"/>
  <c r="U31" i="11"/>
  <c r="AF31" i="11" s="1"/>
  <c r="CM31" i="11"/>
  <c r="CX31" i="11" s="1"/>
  <c r="DV31" i="11"/>
  <c r="EG31" i="11" s="1"/>
  <c r="CL31" i="11"/>
  <c r="CW31" i="11" s="1"/>
  <c r="DU31" i="11"/>
  <c r="EF31" i="11" s="1"/>
  <c r="CJ31" i="11"/>
  <c r="CU31" i="11" s="1"/>
  <c r="Z31" i="11"/>
  <c r="AK31" i="11" s="1"/>
  <c r="DS31" i="11"/>
  <c r="ED31" i="11" s="1"/>
  <c r="Y31" i="11"/>
  <c r="AJ31" i="11" s="1"/>
  <c r="DR31" i="11"/>
  <c r="EC31" i="11" s="1"/>
  <c r="BI31" i="11"/>
  <c r="BT31" i="11" s="1"/>
  <c r="X31" i="11"/>
  <c r="AI31" i="11" s="1"/>
  <c r="BG31" i="11"/>
  <c r="BR31" i="11" s="1"/>
  <c r="W31" i="11"/>
  <c r="AH31" i="11" s="1"/>
  <c r="CP31" i="11"/>
  <c r="DA31" i="11" s="1"/>
  <c r="BE31" i="11"/>
  <c r="BP31" i="11" s="1"/>
  <c r="V31" i="11"/>
  <c r="AG31" i="11" s="1"/>
  <c r="CO31" i="11"/>
  <c r="CZ31" i="11" s="1"/>
  <c r="BD31" i="11"/>
  <c r="BO31" i="11" s="1"/>
  <c r="DW31" i="11"/>
  <c r="EH31" i="11" s="1"/>
  <c r="BC31" i="11"/>
  <c r="BN31" i="11" s="1"/>
  <c r="AV34" i="4"/>
  <c r="AU34" i="4"/>
  <c r="AT34" i="4"/>
  <c r="AY34" i="4" s="1"/>
  <c r="BM58" i="6"/>
  <c r="DS58" i="11"/>
  <c r="ED58" i="11" s="1"/>
  <c r="CN58" i="11"/>
  <c r="CY58" i="11" s="1"/>
  <c r="BI58" i="11"/>
  <c r="BT58" i="11" s="1"/>
  <c r="BA58" i="11"/>
  <c r="BL58" i="11" s="1"/>
  <c r="V58" i="11"/>
  <c r="AG58" i="11" s="1"/>
  <c r="DO58" i="11"/>
  <c r="DZ58" i="11" s="1"/>
  <c r="CI58" i="11"/>
  <c r="CT58" i="11" s="1"/>
  <c r="BC58" i="11"/>
  <c r="BN58" i="11" s="1"/>
  <c r="W58" i="11"/>
  <c r="AH58" i="11" s="1"/>
  <c r="DU58" i="11"/>
  <c r="EF58" i="11" s="1"/>
  <c r="CM58" i="11"/>
  <c r="CX58" i="11" s="1"/>
  <c r="BF58" i="11"/>
  <c r="BQ58" i="11" s="1"/>
  <c r="Y58" i="11"/>
  <c r="AJ58" i="11" s="1"/>
  <c r="DV58" i="11"/>
  <c r="EG58" i="11" s="1"/>
  <c r="CO58" i="11"/>
  <c r="CZ58" i="11" s="1"/>
  <c r="BG58" i="11"/>
  <c r="BR58" i="11" s="1"/>
  <c r="Z58" i="11"/>
  <c r="AK58" i="11" s="1"/>
  <c r="DT58" i="11"/>
  <c r="EE58" i="11" s="1"/>
  <c r="CJ58" i="11"/>
  <c r="CU58" i="11" s="1"/>
  <c r="AB58" i="11"/>
  <c r="AM58" i="11" s="1"/>
  <c r="DR58" i="11"/>
  <c r="EC58" i="11" s="1"/>
  <c r="CH58" i="11"/>
  <c r="CS58" i="11" s="1"/>
  <c r="AA58" i="11"/>
  <c r="AL58" i="11" s="1"/>
  <c r="DQ58" i="11"/>
  <c r="EB58" i="11" s="1"/>
  <c r="X58" i="11"/>
  <c r="AI58" i="11" s="1"/>
  <c r="DP58" i="11"/>
  <c r="EA58" i="11" s="1"/>
  <c r="BH58" i="11"/>
  <c r="BS58" i="11" s="1"/>
  <c r="U58" i="11"/>
  <c r="AF58" i="11" s="1"/>
  <c r="BE58" i="11"/>
  <c r="BP58" i="11" s="1"/>
  <c r="T58" i="11"/>
  <c r="AE58" i="11" s="1"/>
  <c r="CP58" i="11"/>
  <c r="DA58" i="11" s="1"/>
  <c r="BD58" i="11"/>
  <c r="BO58" i="11" s="1"/>
  <c r="CL58" i="11"/>
  <c r="CW58" i="11" s="1"/>
  <c r="BB58" i="11"/>
  <c r="BM58" i="11" s="1"/>
  <c r="DW58" i="11"/>
  <c r="EH58" i="11" s="1"/>
  <c r="CK58" i="11"/>
  <c r="CV58" i="11" s="1"/>
  <c r="AV61" i="4"/>
  <c r="AU61" i="4"/>
  <c r="AT61" i="4"/>
  <c r="AY61" i="4" s="1"/>
  <c r="AT317" i="4"/>
  <c r="AY317" i="4" s="1"/>
  <c r="AV317" i="4"/>
  <c r="AU317" i="4"/>
  <c r="DU127" i="11"/>
  <c r="EF127" i="11" s="1"/>
  <c r="CP127" i="11"/>
  <c r="DA127" i="11" s="1"/>
  <c r="CH127" i="11"/>
  <c r="CS127" i="11" s="1"/>
  <c r="BC127" i="11"/>
  <c r="BN127" i="11" s="1"/>
  <c r="X127" i="11"/>
  <c r="AI127" i="11" s="1"/>
  <c r="DR127" i="11"/>
  <c r="EC127" i="11" s="1"/>
  <c r="CL127" i="11"/>
  <c r="CW127" i="11" s="1"/>
  <c r="BF127" i="11"/>
  <c r="BQ127" i="11" s="1"/>
  <c r="Z127" i="11"/>
  <c r="AK127" i="11" s="1"/>
  <c r="DW127" i="11"/>
  <c r="EH127" i="11" s="1"/>
  <c r="CO127" i="11"/>
  <c r="CZ127" i="11" s="1"/>
  <c r="BH127" i="11"/>
  <c r="BS127" i="11" s="1"/>
  <c r="AA127" i="11"/>
  <c r="AL127" i="11" s="1"/>
  <c r="DV127" i="11"/>
  <c r="EG127" i="11" s="1"/>
  <c r="CM127" i="11"/>
  <c r="CX127" i="11" s="1"/>
  <c r="BD127" i="11"/>
  <c r="BO127" i="11" s="1"/>
  <c r="U127" i="11"/>
  <c r="AF127" i="11" s="1"/>
  <c r="CN127" i="11"/>
  <c r="CY127" i="11" s="1"/>
  <c r="BE127" i="11"/>
  <c r="BP127" i="11" s="1"/>
  <c r="V127" i="11"/>
  <c r="AG127" i="11" s="1"/>
  <c r="DO127" i="11"/>
  <c r="DZ127" i="11" s="1"/>
  <c r="BB127" i="11"/>
  <c r="BM127" i="11" s="1"/>
  <c r="BA127" i="11"/>
  <c r="BL127" i="11" s="1"/>
  <c r="CK127" i="11"/>
  <c r="CV127" i="11" s="1"/>
  <c r="CJ127" i="11"/>
  <c r="CU127" i="11" s="1"/>
  <c r="AB127" i="11"/>
  <c r="AM127" i="11" s="1"/>
  <c r="DT127" i="11"/>
  <c r="EE127" i="11" s="1"/>
  <c r="CI127" i="11"/>
  <c r="CT127" i="11" s="1"/>
  <c r="Y127" i="11"/>
  <c r="AJ127" i="11" s="1"/>
  <c r="DS127" i="11"/>
  <c r="ED127" i="11" s="1"/>
  <c r="W127" i="11"/>
  <c r="AH127" i="11" s="1"/>
  <c r="DQ127" i="11"/>
  <c r="EB127" i="11" s="1"/>
  <c r="BI127" i="11"/>
  <c r="BT127" i="11" s="1"/>
  <c r="T127" i="11"/>
  <c r="AE127" i="11" s="1"/>
  <c r="DP127" i="11"/>
  <c r="EA127" i="11" s="1"/>
  <c r="BG127" i="11"/>
  <c r="BR127" i="11" s="1"/>
  <c r="AV130" i="4"/>
  <c r="AU130" i="4"/>
  <c r="AT130" i="4"/>
  <c r="AY130" i="4" s="1"/>
  <c r="BS109" i="6"/>
  <c r="DR109" i="11"/>
  <c r="EC109" i="11" s="1"/>
  <c r="CM109" i="11"/>
  <c r="CX109" i="11" s="1"/>
  <c r="BH109" i="11"/>
  <c r="BS109" i="11" s="1"/>
  <c r="U109" i="11"/>
  <c r="AF109" i="11" s="1"/>
  <c r="DW109" i="11"/>
  <c r="EH109" i="11" s="1"/>
  <c r="CH109" i="11"/>
  <c r="CS109" i="11" s="1"/>
  <c r="BB109" i="11"/>
  <c r="BM109" i="11" s="1"/>
  <c r="W109" i="11"/>
  <c r="AH109" i="11" s="1"/>
  <c r="DV109" i="11"/>
  <c r="EG109" i="11" s="1"/>
  <c r="CP109" i="11"/>
  <c r="DA109" i="11" s="1"/>
  <c r="BI109" i="11"/>
  <c r="BT109" i="11" s="1"/>
  <c r="AB109" i="11"/>
  <c r="AM109" i="11" s="1"/>
  <c r="DO109" i="11"/>
  <c r="DZ109" i="11" s="1"/>
  <c r="AA109" i="11"/>
  <c r="AL109" i="11" s="1"/>
  <c r="DP109" i="11"/>
  <c r="EA109" i="11" s="1"/>
  <c r="CI109" i="11"/>
  <c r="CT109" i="11" s="1"/>
  <c r="CN109" i="11"/>
  <c r="CY109" i="11" s="1"/>
  <c r="BD109" i="11"/>
  <c r="BO109" i="11" s="1"/>
  <c r="T109" i="11"/>
  <c r="AE109" i="11" s="1"/>
  <c r="CL109" i="11"/>
  <c r="CW109" i="11" s="1"/>
  <c r="BC109" i="11"/>
  <c r="BN109" i="11" s="1"/>
  <c r="DU109" i="11"/>
  <c r="EF109" i="11" s="1"/>
  <c r="CK109" i="11"/>
  <c r="CV109" i="11" s="1"/>
  <c r="BA109" i="11"/>
  <c r="BL109" i="11" s="1"/>
  <c r="DT109" i="11"/>
  <c r="EE109" i="11" s="1"/>
  <c r="CJ109" i="11"/>
  <c r="CU109" i="11" s="1"/>
  <c r="DS109" i="11"/>
  <c r="ED109" i="11" s="1"/>
  <c r="Z109" i="11"/>
  <c r="AK109" i="11" s="1"/>
  <c r="DQ109" i="11"/>
  <c r="EB109" i="11" s="1"/>
  <c r="BG109" i="11"/>
  <c r="BR109" i="11" s="1"/>
  <c r="Y109" i="11"/>
  <c r="AJ109" i="11" s="1"/>
  <c r="BF109" i="11"/>
  <c r="BQ109" i="11" s="1"/>
  <c r="X109" i="11"/>
  <c r="AI109" i="11" s="1"/>
  <c r="CO109" i="11"/>
  <c r="CZ109" i="11" s="1"/>
  <c r="BE109" i="11"/>
  <c r="BP109" i="11" s="1"/>
  <c r="V109" i="11"/>
  <c r="AG109" i="11" s="1"/>
  <c r="AV112" i="4"/>
  <c r="AU112" i="4"/>
  <c r="AT112" i="4"/>
  <c r="AY112" i="4" s="1"/>
  <c r="DV90" i="11"/>
  <c r="EG90" i="11" s="1"/>
  <c r="CI90" i="11"/>
  <c r="CT90" i="11" s="1"/>
  <c r="BD90" i="11"/>
  <c r="BO90" i="11" s="1"/>
  <c r="Y90" i="11"/>
  <c r="AJ90" i="11" s="1"/>
  <c r="DR90" i="11"/>
  <c r="EC90" i="11" s="1"/>
  <c r="CM90" i="11"/>
  <c r="CX90" i="11" s="1"/>
  <c r="BG90" i="11"/>
  <c r="BR90" i="11" s="1"/>
  <c r="AA90" i="11"/>
  <c r="AL90" i="11" s="1"/>
  <c r="DT90" i="11"/>
  <c r="EE90" i="11" s="1"/>
  <c r="CN90" i="11"/>
  <c r="CY90" i="11" s="1"/>
  <c r="BF90" i="11"/>
  <c r="BQ90" i="11" s="1"/>
  <c r="X90" i="11"/>
  <c r="AI90" i="11" s="1"/>
  <c r="DU90" i="11"/>
  <c r="EF90" i="11" s="1"/>
  <c r="CO90" i="11"/>
  <c r="CZ90" i="11" s="1"/>
  <c r="BH90" i="11"/>
  <c r="BS90" i="11" s="1"/>
  <c r="Z90" i="11"/>
  <c r="AK90" i="11" s="1"/>
  <c r="DP90" i="11"/>
  <c r="EA90" i="11" s="1"/>
  <c r="W90" i="11"/>
  <c r="AH90" i="11" s="1"/>
  <c r="DO90" i="11"/>
  <c r="DZ90" i="11" s="1"/>
  <c r="BI90" i="11"/>
  <c r="BT90" i="11" s="1"/>
  <c r="V90" i="11"/>
  <c r="AG90" i="11" s="1"/>
  <c r="BE90" i="11"/>
  <c r="BP90" i="11" s="1"/>
  <c r="U90" i="11"/>
  <c r="AF90" i="11" s="1"/>
  <c r="CP90" i="11"/>
  <c r="DA90" i="11" s="1"/>
  <c r="BC90" i="11"/>
  <c r="BN90" i="11" s="1"/>
  <c r="T90" i="11"/>
  <c r="AE90" i="11" s="1"/>
  <c r="CL90" i="11"/>
  <c r="CW90" i="11" s="1"/>
  <c r="BB90" i="11"/>
  <c r="BM90" i="11" s="1"/>
  <c r="DW90" i="11"/>
  <c r="EH90" i="11" s="1"/>
  <c r="CK90" i="11"/>
  <c r="CV90" i="11" s="1"/>
  <c r="BA90" i="11"/>
  <c r="BL90" i="11" s="1"/>
  <c r="DS90" i="11"/>
  <c r="ED90" i="11" s="1"/>
  <c r="CJ90" i="11"/>
  <c r="CU90" i="11" s="1"/>
  <c r="DQ90" i="11"/>
  <c r="EB90" i="11" s="1"/>
  <c r="CH90" i="11"/>
  <c r="CS90" i="11" s="1"/>
  <c r="AB90" i="11"/>
  <c r="AM90" i="11" s="1"/>
  <c r="AV93" i="4"/>
  <c r="AU93" i="4"/>
  <c r="AT93" i="4"/>
  <c r="AY93" i="4" s="1"/>
  <c r="V208" i="5"/>
  <c r="AG208" i="5" s="1"/>
  <c r="DV208" i="11"/>
  <c r="EG208" i="11" s="1"/>
  <c r="CI208" i="11"/>
  <c r="CT208" i="11" s="1"/>
  <c r="BD208" i="11"/>
  <c r="BO208" i="11" s="1"/>
  <c r="Y208" i="11"/>
  <c r="AJ208" i="11" s="1"/>
  <c r="DU208" i="11"/>
  <c r="EF208" i="11" s="1"/>
  <c r="CP208" i="11"/>
  <c r="DA208" i="11" s="1"/>
  <c r="CH208" i="11"/>
  <c r="CS208" i="11" s="1"/>
  <c r="BC208" i="11"/>
  <c r="BN208" i="11" s="1"/>
  <c r="X208" i="11"/>
  <c r="AI208" i="11" s="1"/>
  <c r="DT208" i="11"/>
  <c r="EE208" i="11" s="1"/>
  <c r="CO208" i="11"/>
  <c r="CZ208" i="11" s="1"/>
  <c r="BB208" i="11"/>
  <c r="BM208" i="11" s="1"/>
  <c r="W208" i="11"/>
  <c r="AH208" i="11" s="1"/>
  <c r="DS208" i="11"/>
  <c r="ED208" i="11" s="1"/>
  <c r="CN208" i="11"/>
  <c r="CY208" i="11" s="1"/>
  <c r="BI208" i="11"/>
  <c r="BT208" i="11" s="1"/>
  <c r="BA208" i="11"/>
  <c r="BL208" i="11" s="1"/>
  <c r="V208" i="11"/>
  <c r="AG208" i="11" s="1"/>
  <c r="DQ208" i="11"/>
  <c r="EB208" i="11" s="1"/>
  <c r="CL208" i="11"/>
  <c r="CW208" i="11" s="1"/>
  <c r="BG208" i="11"/>
  <c r="BR208" i="11" s="1"/>
  <c r="AB208" i="11"/>
  <c r="AM208" i="11" s="1"/>
  <c r="T208" i="11"/>
  <c r="AE208" i="11" s="1"/>
  <c r="DP208" i="11"/>
  <c r="EA208" i="11" s="1"/>
  <c r="CK208" i="11"/>
  <c r="CV208" i="11" s="1"/>
  <c r="BF208" i="11"/>
  <c r="BQ208" i="11" s="1"/>
  <c r="AA208" i="11"/>
  <c r="AL208" i="11" s="1"/>
  <c r="DO208" i="11"/>
  <c r="DZ208" i="11" s="1"/>
  <c r="Z208" i="11"/>
  <c r="AK208" i="11" s="1"/>
  <c r="DW208" i="11"/>
  <c r="EH208" i="11" s="1"/>
  <c r="BE208" i="11"/>
  <c r="BP208" i="11" s="1"/>
  <c r="U208" i="11"/>
  <c r="AF208" i="11" s="1"/>
  <c r="DR208" i="11"/>
  <c r="EC208" i="11" s="1"/>
  <c r="CM208" i="11"/>
  <c r="CX208" i="11" s="1"/>
  <c r="CJ208" i="11"/>
  <c r="CU208" i="11" s="1"/>
  <c r="BH208" i="11"/>
  <c r="BS208" i="11" s="1"/>
  <c r="AV211" i="4"/>
  <c r="AU211" i="4"/>
  <c r="AT211" i="4"/>
  <c r="AY211" i="4" s="1"/>
  <c r="V145" i="5"/>
  <c r="AG145" i="5" s="1"/>
  <c r="DU145" i="11"/>
  <c r="EF145" i="11" s="1"/>
  <c r="CP145" i="11"/>
  <c r="DA145" i="11" s="1"/>
  <c r="CH145" i="11"/>
  <c r="CS145" i="11" s="1"/>
  <c r="BC145" i="11"/>
  <c r="BN145" i="11" s="1"/>
  <c r="X145" i="11"/>
  <c r="AI145" i="11" s="1"/>
  <c r="DT145" i="11"/>
  <c r="EE145" i="11" s="1"/>
  <c r="CN145" i="11"/>
  <c r="CY145" i="11" s="1"/>
  <c r="BH145" i="11"/>
  <c r="BS145" i="11" s="1"/>
  <c r="AB145" i="11"/>
  <c r="AM145" i="11" s="1"/>
  <c r="DW145" i="11"/>
  <c r="EH145" i="11" s="1"/>
  <c r="CO145" i="11"/>
  <c r="CZ145" i="11" s="1"/>
  <c r="BG145" i="11"/>
  <c r="BR145" i="11" s="1"/>
  <c r="Z145" i="11"/>
  <c r="AK145" i="11" s="1"/>
  <c r="DR145" i="11"/>
  <c r="EC145" i="11" s="1"/>
  <c r="CJ145" i="11"/>
  <c r="CU145" i="11" s="1"/>
  <c r="BA145" i="11"/>
  <c r="BL145" i="11" s="1"/>
  <c r="DO145" i="11"/>
  <c r="DZ145" i="11" s="1"/>
  <c r="BI145" i="11"/>
  <c r="BT145" i="11" s="1"/>
  <c r="Y145" i="11"/>
  <c r="AJ145" i="11" s="1"/>
  <c r="DV145" i="11"/>
  <c r="EG145" i="11" s="1"/>
  <c r="CL145" i="11"/>
  <c r="CW145" i="11" s="1"/>
  <c r="BD145" i="11"/>
  <c r="BO145" i="11" s="1"/>
  <c r="U145" i="11"/>
  <c r="AF145" i="11" s="1"/>
  <c r="DS145" i="11"/>
  <c r="ED145" i="11" s="1"/>
  <c r="CK145" i="11"/>
  <c r="CV145" i="11" s="1"/>
  <c r="BB145" i="11"/>
  <c r="BM145" i="11" s="1"/>
  <c r="T145" i="11"/>
  <c r="AE145" i="11" s="1"/>
  <c r="DP145" i="11"/>
  <c r="EA145" i="11" s="1"/>
  <c r="AA145" i="11"/>
  <c r="AL145" i="11" s="1"/>
  <c r="W145" i="11"/>
  <c r="AH145" i="11" s="1"/>
  <c r="CM145" i="11"/>
  <c r="CX145" i="11" s="1"/>
  <c r="V145" i="11"/>
  <c r="AG145" i="11" s="1"/>
  <c r="CI145" i="11"/>
  <c r="CT145" i="11" s="1"/>
  <c r="BF145" i="11"/>
  <c r="BQ145" i="11" s="1"/>
  <c r="BE145" i="11"/>
  <c r="BP145" i="11" s="1"/>
  <c r="DQ145" i="11"/>
  <c r="EB145" i="11" s="1"/>
  <c r="AV148" i="4"/>
  <c r="AU148" i="4"/>
  <c r="AT148" i="4"/>
  <c r="AY148" i="4" s="1"/>
  <c r="W118" i="5"/>
  <c r="AH118" i="5" s="1"/>
  <c r="DR118" i="11"/>
  <c r="EC118" i="11" s="1"/>
  <c r="CM118" i="11"/>
  <c r="CX118" i="11" s="1"/>
  <c r="BH118" i="11"/>
  <c r="BS118" i="11" s="1"/>
  <c r="U118" i="11"/>
  <c r="AF118" i="11" s="1"/>
  <c r="DS118" i="11"/>
  <c r="ED118" i="11" s="1"/>
  <c r="CL118" i="11"/>
  <c r="CW118" i="11" s="1"/>
  <c r="BF118" i="11"/>
  <c r="BQ118" i="11" s="1"/>
  <c r="AA118" i="11"/>
  <c r="AL118" i="11" s="1"/>
  <c r="DW118" i="11"/>
  <c r="EH118" i="11" s="1"/>
  <c r="CP118" i="11"/>
  <c r="DA118" i="11" s="1"/>
  <c r="BI118" i="11"/>
  <c r="BT118" i="11" s="1"/>
  <c r="AB118" i="11"/>
  <c r="AM118" i="11" s="1"/>
  <c r="DU118" i="11"/>
  <c r="EF118" i="11" s="1"/>
  <c r="CK118" i="11"/>
  <c r="CV118" i="11" s="1"/>
  <c r="BC118" i="11"/>
  <c r="BN118" i="11" s="1"/>
  <c r="V118" i="11"/>
  <c r="AG118" i="11" s="1"/>
  <c r="DP118" i="11"/>
  <c r="EA118" i="11" s="1"/>
  <c r="CH118" i="11"/>
  <c r="CS118" i="11" s="1"/>
  <c r="DO118" i="11"/>
  <c r="DZ118" i="11" s="1"/>
  <c r="Z118" i="11"/>
  <c r="AK118" i="11" s="1"/>
  <c r="CO118" i="11"/>
  <c r="CZ118" i="11" s="1"/>
  <c r="BE118" i="11"/>
  <c r="BP118" i="11" s="1"/>
  <c r="X118" i="11"/>
  <c r="AI118" i="11" s="1"/>
  <c r="DV118" i="11"/>
  <c r="EG118" i="11" s="1"/>
  <c r="CN118" i="11"/>
  <c r="CY118" i="11" s="1"/>
  <c r="BD118" i="11"/>
  <c r="BO118" i="11" s="1"/>
  <c r="W118" i="11"/>
  <c r="AH118" i="11" s="1"/>
  <c r="DT118" i="11"/>
  <c r="EE118" i="11" s="1"/>
  <c r="BA118" i="11"/>
  <c r="BL118" i="11" s="1"/>
  <c r="DQ118" i="11"/>
  <c r="EB118" i="11" s="1"/>
  <c r="Y118" i="11"/>
  <c r="AJ118" i="11" s="1"/>
  <c r="CJ118" i="11"/>
  <c r="CU118" i="11" s="1"/>
  <c r="T118" i="11"/>
  <c r="AE118" i="11" s="1"/>
  <c r="CI118" i="11"/>
  <c r="CT118" i="11" s="1"/>
  <c r="BG118" i="11"/>
  <c r="BR118" i="11" s="1"/>
  <c r="BB118" i="11"/>
  <c r="BM118" i="11" s="1"/>
  <c r="AU121" i="4"/>
  <c r="AT121" i="4"/>
  <c r="AY121" i="4" s="1"/>
  <c r="AV121" i="4"/>
  <c r="W175" i="6"/>
  <c r="AH175" i="6" s="1"/>
  <c r="DW175" i="11"/>
  <c r="EH175" i="11" s="1"/>
  <c r="DO175" i="11"/>
  <c r="DZ175" i="11" s="1"/>
  <c r="CJ175" i="11"/>
  <c r="CU175" i="11" s="1"/>
  <c r="BE175" i="11"/>
  <c r="BP175" i="11" s="1"/>
  <c r="Z175" i="11"/>
  <c r="AK175" i="11" s="1"/>
  <c r="DV175" i="11"/>
  <c r="EG175" i="11" s="1"/>
  <c r="CP175" i="11"/>
  <c r="DA175" i="11" s="1"/>
  <c r="BA175" i="11"/>
  <c r="BL175" i="11" s="1"/>
  <c r="U175" i="11"/>
  <c r="AF175" i="11" s="1"/>
  <c r="DT175" i="11"/>
  <c r="EE175" i="11" s="1"/>
  <c r="CM175" i="11"/>
  <c r="CX175" i="11" s="1"/>
  <c r="BG175" i="11"/>
  <c r="BR175" i="11" s="1"/>
  <c r="Y175" i="11"/>
  <c r="AJ175" i="11" s="1"/>
  <c r="DU175" i="11"/>
  <c r="EF175" i="11" s="1"/>
  <c r="CN175" i="11"/>
  <c r="CY175" i="11" s="1"/>
  <c r="BH175" i="11"/>
  <c r="BS175" i="11" s="1"/>
  <c r="AA175" i="11"/>
  <c r="AL175" i="11" s="1"/>
  <c r="CL175" i="11"/>
  <c r="CW175" i="11" s="1"/>
  <c r="BC175" i="11"/>
  <c r="BN175" i="11" s="1"/>
  <c r="CK175" i="11"/>
  <c r="CV175" i="11" s="1"/>
  <c r="BB175" i="11"/>
  <c r="BM175" i="11" s="1"/>
  <c r="DS175" i="11"/>
  <c r="ED175" i="11" s="1"/>
  <c r="CI175" i="11"/>
  <c r="CT175" i="11" s="1"/>
  <c r="DR175" i="11"/>
  <c r="EC175" i="11" s="1"/>
  <c r="CH175" i="11"/>
  <c r="CS175" i="11" s="1"/>
  <c r="AB175" i="11"/>
  <c r="AM175" i="11" s="1"/>
  <c r="DQ175" i="11"/>
  <c r="EB175" i="11" s="1"/>
  <c r="X175" i="11"/>
  <c r="AI175" i="11" s="1"/>
  <c r="DP175" i="11"/>
  <c r="EA175" i="11" s="1"/>
  <c r="BI175" i="11"/>
  <c r="BT175" i="11" s="1"/>
  <c r="W175" i="11"/>
  <c r="AH175" i="11" s="1"/>
  <c r="BF175" i="11"/>
  <c r="BQ175" i="11" s="1"/>
  <c r="V175" i="11"/>
  <c r="AG175" i="11" s="1"/>
  <c r="CO175" i="11"/>
  <c r="CZ175" i="11" s="1"/>
  <c r="BD175" i="11"/>
  <c r="BO175" i="11" s="1"/>
  <c r="T175" i="11"/>
  <c r="AE175" i="11" s="1"/>
  <c r="AV178" i="4"/>
  <c r="AU178" i="4"/>
  <c r="AT178" i="4"/>
  <c r="AY178" i="4" s="1"/>
  <c r="DW178" i="11"/>
  <c r="EH178" i="11" s="1"/>
  <c r="DO178" i="11"/>
  <c r="DZ178" i="11" s="1"/>
  <c r="CJ178" i="11"/>
  <c r="CU178" i="11" s="1"/>
  <c r="BE178" i="11"/>
  <c r="BP178" i="11" s="1"/>
  <c r="Z178" i="11"/>
  <c r="AK178" i="11" s="1"/>
  <c r="DU178" i="11"/>
  <c r="EF178" i="11" s="1"/>
  <c r="CO178" i="11"/>
  <c r="CZ178" i="11" s="1"/>
  <c r="BI178" i="11"/>
  <c r="BT178" i="11" s="1"/>
  <c r="T178" i="11"/>
  <c r="AE178" i="11" s="1"/>
  <c r="DP178" i="11"/>
  <c r="EA178" i="11" s="1"/>
  <c r="CH178" i="11"/>
  <c r="CS178" i="11" s="1"/>
  <c r="BA178" i="11"/>
  <c r="BL178" i="11" s="1"/>
  <c r="U178" i="11"/>
  <c r="AF178" i="11" s="1"/>
  <c r="BH178" i="11"/>
  <c r="BS178" i="11" s="1"/>
  <c r="AA178" i="11"/>
  <c r="AL178" i="11" s="1"/>
  <c r="CP178" i="11"/>
  <c r="DA178" i="11" s="1"/>
  <c r="BG178" i="11"/>
  <c r="BR178" i="11" s="1"/>
  <c r="Y178" i="11"/>
  <c r="AJ178" i="11" s="1"/>
  <c r="CN178" i="11"/>
  <c r="CY178" i="11" s="1"/>
  <c r="BF178" i="11"/>
  <c r="BQ178" i="11" s="1"/>
  <c r="X178" i="11"/>
  <c r="AI178" i="11" s="1"/>
  <c r="DV178" i="11"/>
  <c r="EG178" i="11" s="1"/>
  <c r="CM178" i="11"/>
  <c r="CX178" i="11" s="1"/>
  <c r="BD178" i="11"/>
  <c r="BO178" i="11" s="1"/>
  <c r="W178" i="11"/>
  <c r="AH178" i="11" s="1"/>
  <c r="DT178" i="11"/>
  <c r="EE178" i="11" s="1"/>
  <c r="CL178" i="11"/>
  <c r="CW178" i="11" s="1"/>
  <c r="BC178" i="11"/>
  <c r="BN178" i="11" s="1"/>
  <c r="V178" i="11"/>
  <c r="AG178" i="11" s="1"/>
  <c r="DS178" i="11"/>
  <c r="ED178" i="11" s="1"/>
  <c r="CK178" i="11"/>
  <c r="CV178" i="11" s="1"/>
  <c r="BB178" i="11"/>
  <c r="BM178" i="11" s="1"/>
  <c r="DR178" i="11"/>
  <c r="EC178" i="11" s="1"/>
  <c r="CI178" i="11"/>
  <c r="CT178" i="11" s="1"/>
  <c r="DQ178" i="11"/>
  <c r="EB178" i="11" s="1"/>
  <c r="AB178" i="11"/>
  <c r="AM178" i="11" s="1"/>
  <c r="AV181" i="4"/>
  <c r="AU181" i="4"/>
  <c r="AT181" i="4"/>
  <c r="AY181" i="4" s="1"/>
  <c r="DR104" i="11"/>
  <c r="EC104" i="11" s="1"/>
  <c r="CM104" i="11"/>
  <c r="CX104" i="11" s="1"/>
  <c r="BH104" i="11"/>
  <c r="BS104" i="11" s="1"/>
  <c r="U104" i="11"/>
  <c r="AF104" i="11" s="1"/>
  <c r="DS104" i="11"/>
  <c r="ED104" i="11" s="1"/>
  <c r="CL104" i="11"/>
  <c r="CW104" i="11" s="1"/>
  <c r="BF104" i="11"/>
  <c r="BQ104" i="11" s="1"/>
  <c r="AA104" i="11"/>
  <c r="AL104" i="11" s="1"/>
  <c r="DU104" i="11"/>
  <c r="EF104" i="11" s="1"/>
  <c r="CN104" i="11"/>
  <c r="CY104" i="11" s="1"/>
  <c r="BE104" i="11"/>
  <c r="BP104" i="11" s="1"/>
  <c r="Y104" i="11"/>
  <c r="AJ104" i="11" s="1"/>
  <c r="DV104" i="11"/>
  <c r="EG104" i="11" s="1"/>
  <c r="CO104" i="11"/>
  <c r="CZ104" i="11" s="1"/>
  <c r="BG104" i="11"/>
  <c r="BR104" i="11" s="1"/>
  <c r="Z104" i="11"/>
  <c r="AK104" i="11" s="1"/>
  <c r="DP104" i="11"/>
  <c r="EA104" i="11" s="1"/>
  <c r="X104" i="11"/>
  <c r="AI104" i="11" s="1"/>
  <c r="DO104" i="11"/>
  <c r="DZ104" i="11" s="1"/>
  <c r="BI104" i="11"/>
  <c r="BT104" i="11" s="1"/>
  <c r="W104" i="11"/>
  <c r="AH104" i="11" s="1"/>
  <c r="BD104" i="11"/>
  <c r="BO104" i="11" s="1"/>
  <c r="V104" i="11"/>
  <c r="AG104" i="11" s="1"/>
  <c r="CP104" i="11"/>
  <c r="DA104" i="11" s="1"/>
  <c r="BC104" i="11"/>
  <c r="BN104" i="11" s="1"/>
  <c r="T104" i="11"/>
  <c r="AE104" i="11" s="1"/>
  <c r="CK104" i="11"/>
  <c r="CV104" i="11" s="1"/>
  <c r="BB104" i="11"/>
  <c r="BM104" i="11" s="1"/>
  <c r="DW104" i="11"/>
  <c r="EH104" i="11" s="1"/>
  <c r="CJ104" i="11"/>
  <c r="CU104" i="11" s="1"/>
  <c r="BA104" i="11"/>
  <c r="BL104" i="11" s="1"/>
  <c r="DT104" i="11"/>
  <c r="EE104" i="11" s="1"/>
  <c r="CI104" i="11"/>
  <c r="CT104" i="11" s="1"/>
  <c r="DQ104" i="11"/>
  <c r="EB104" i="11" s="1"/>
  <c r="CH104" i="11"/>
  <c r="CS104" i="11" s="1"/>
  <c r="AB104" i="11"/>
  <c r="AM104" i="11" s="1"/>
  <c r="AV107" i="4"/>
  <c r="AU107" i="4"/>
  <c r="AT107" i="4"/>
  <c r="AY107" i="4" s="1"/>
  <c r="DP16" i="11"/>
  <c r="EA16" i="11" s="1"/>
  <c r="CK16" i="11"/>
  <c r="CV16" i="11" s="1"/>
  <c r="BF16" i="11"/>
  <c r="BQ16" i="11" s="1"/>
  <c r="AA16" i="11"/>
  <c r="AL16" i="11" s="1"/>
  <c r="DO16" i="11"/>
  <c r="DZ16" i="11" s="1"/>
  <c r="CI16" i="11"/>
  <c r="CT16" i="11" s="1"/>
  <c r="BC16" i="11"/>
  <c r="BN16" i="11" s="1"/>
  <c r="W16" i="11"/>
  <c r="AH16" i="11" s="1"/>
  <c r="DQ16" i="11"/>
  <c r="EB16" i="11" s="1"/>
  <c r="CH16" i="11"/>
  <c r="CS16" i="11" s="1"/>
  <c r="BA16" i="11"/>
  <c r="BL16" i="11" s="1"/>
  <c r="T16" i="11"/>
  <c r="AE16" i="11" s="1"/>
  <c r="DR16" i="11"/>
  <c r="EC16" i="11" s="1"/>
  <c r="CJ16" i="11"/>
  <c r="CU16" i="11" s="1"/>
  <c r="BB16" i="11"/>
  <c r="BM16" i="11" s="1"/>
  <c r="U16" i="11"/>
  <c r="AF16" i="11" s="1"/>
  <c r="CN16" i="11"/>
  <c r="CY16" i="11" s="1"/>
  <c r="DV16" i="11"/>
  <c r="EG16" i="11" s="1"/>
  <c r="CM16" i="11"/>
  <c r="CX16" i="11" s="1"/>
  <c r="DU16" i="11"/>
  <c r="EF16" i="11" s="1"/>
  <c r="CL16" i="11"/>
  <c r="CW16" i="11" s="1"/>
  <c r="AB16" i="11"/>
  <c r="AM16" i="11" s="1"/>
  <c r="DT16" i="11"/>
  <c r="EE16" i="11" s="1"/>
  <c r="Z16" i="11"/>
  <c r="AK16" i="11" s="1"/>
  <c r="DS16" i="11"/>
  <c r="ED16" i="11" s="1"/>
  <c r="BI16" i="11"/>
  <c r="BT16" i="11" s="1"/>
  <c r="Y16" i="11"/>
  <c r="AJ16" i="11" s="1"/>
  <c r="BH16" i="11"/>
  <c r="BS16" i="11" s="1"/>
  <c r="X16" i="11"/>
  <c r="AI16" i="11" s="1"/>
  <c r="CP16" i="11"/>
  <c r="DA16" i="11" s="1"/>
  <c r="BG16" i="11"/>
  <c r="BR16" i="11" s="1"/>
  <c r="V16" i="11"/>
  <c r="AG16" i="11" s="1"/>
  <c r="CO16" i="11"/>
  <c r="CZ16" i="11" s="1"/>
  <c r="BE16" i="11"/>
  <c r="BP16" i="11" s="1"/>
  <c r="DW16" i="11"/>
  <c r="EH16" i="11" s="1"/>
  <c r="BD16" i="11"/>
  <c r="BO16" i="11" s="1"/>
  <c r="AV19" i="4"/>
  <c r="AU19" i="4"/>
  <c r="AT19" i="4"/>
  <c r="AY19" i="4" s="1"/>
  <c r="DU85" i="11"/>
  <c r="EF85" i="11" s="1"/>
  <c r="CP85" i="11"/>
  <c r="DA85" i="11" s="1"/>
  <c r="CH85" i="11"/>
  <c r="CS85" i="11" s="1"/>
  <c r="BC85" i="11"/>
  <c r="BN85" i="11" s="1"/>
  <c r="X85" i="11"/>
  <c r="AI85" i="11" s="1"/>
  <c r="DV85" i="11"/>
  <c r="EG85" i="11" s="1"/>
  <c r="CO85" i="11"/>
  <c r="CZ85" i="11" s="1"/>
  <c r="BI85" i="11"/>
  <c r="BT85" i="11" s="1"/>
  <c r="T85" i="11"/>
  <c r="AE85" i="11" s="1"/>
  <c r="DR85" i="11"/>
  <c r="EC85" i="11" s="1"/>
  <c r="CK85" i="11"/>
  <c r="CV85" i="11" s="1"/>
  <c r="BD85" i="11"/>
  <c r="BO85" i="11" s="1"/>
  <c r="W85" i="11"/>
  <c r="AH85" i="11" s="1"/>
  <c r="DS85" i="11"/>
  <c r="ED85" i="11" s="1"/>
  <c r="CL85" i="11"/>
  <c r="CW85" i="11" s="1"/>
  <c r="BE85" i="11"/>
  <c r="BP85" i="11" s="1"/>
  <c r="Y85" i="11"/>
  <c r="AJ85" i="11" s="1"/>
  <c r="DO85" i="11"/>
  <c r="DZ85" i="11" s="1"/>
  <c r="BG85" i="11"/>
  <c r="BR85" i="11" s="1"/>
  <c r="V85" i="11"/>
  <c r="AG85" i="11" s="1"/>
  <c r="CM85" i="11"/>
  <c r="CX85" i="11" s="1"/>
  <c r="BA85" i="11"/>
  <c r="BL85" i="11" s="1"/>
  <c r="DW85" i="11"/>
  <c r="EH85" i="11" s="1"/>
  <c r="CJ85" i="11"/>
  <c r="CU85" i="11" s="1"/>
  <c r="DQ85" i="11"/>
  <c r="EB85" i="11" s="1"/>
  <c r="AA85" i="11"/>
  <c r="AL85" i="11" s="1"/>
  <c r="DP85" i="11"/>
  <c r="EA85" i="11" s="1"/>
  <c r="BH85" i="11"/>
  <c r="BS85" i="11" s="1"/>
  <c r="Z85" i="11"/>
  <c r="AK85" i="11" s="1"/>
  <c r="DT85" i="11"/>
  <c r="EE85" i="11" s="1"/>
  <c r="AB85" i="11"/>
  <c r="AM85" i="11" s="1"/>
  <c r="U85" i="11"/>
  <c r="AF85" i="11" s="1"/>
  <c r="CN85" i="11"/>
  <c r="CY85" i="11" s="1"/>
  <c r="CI85" i="11"/>
  <c r="CT85" i="11" s="1"/>
  <c r="BF85" i="11"/>
  <c r="BQ85" i="11" s="1"/>
  <c r="BB85" i="11"/>
  <c r="BM85" i="11" s="1"/>
  <c r="AV88" i="4"/>
  <c r="AU88" i="4"/>
  <c r="AT88" i="4"/>
  <c r="AY88" i="4" s="1"/>
  <c r="DR110" i="11"/>
  <c r="EC110" i="11" s="1"/>
  <c r="CM110" i="11"/>
  <c r="CX110" i="11" s="1"/>
  <c r="BH110" i="11"/>
  <c r="BS110" i="11" s="1"/>
  <c r="U110" i="11"/>
  <c r="AF110" i="11" s="1"/>
  <c r="DS110" i="11"/>
  <c r="ED110" i="11" s="1"/>
  <c r="CL110" i="11"/>
  <c r="CW110" i="11" s="1"/>
  <c r="BF110" i="11"/>
  <c r="BQ110" i="11" s="1"/>
  <c r="AA110" i="11"/>
  <c r="AL110" i="11" s="1"/>
  <c r="DW110" i="11"/>
  <c r="EH110" i="11" s="1"/>
  <c r="CP110" i="11"/>
  <c r="DA110" i="11" s="1"/>
  <c r="BI110" i="11"/>
  <c r="BT110" i="11" s="1"/>
  <c r="AB110" i="11"/>
  <c r="AM110" i="11" s="1"/>
  <c r="DU110" i="11"/>
  <c r="EF110" i="11" s="1"/>
  <c r="CK110" i="11"/>
  <c r="CV110" i="11" s="1"/>
  <c r="BC110" i="11"/>
  <c r="BN110" i="11" s="1"/>
  <c r="V110" i="11"/>
  <c r="AG110" i="11" s="1"/>
  <c r="DV110" i="11"/>
  <c r="EG110" i="11" s="1"/>
  <c r="CN110" i="11"/>
  <c r="CY110" i="11" s="1"/>
  <c r="BD110" i="11"/>
  <c r="BO110" i="11" s="1"/>
  <c r="W110" i="11"/>
  <c r="AH110" i="11" s="1"/>
  <c r="DP110" i="11"/>
  <c r="EA110" i="11" s="1"/>
  <c r="BG110" i="11"/>
  <c r="BR110" i="11" s="1"/>
  <c r="T110" i="11"/>
  <c r="AE110" i="11" s="1"/>
  <c r="DO110" i="11"/>
  <c r="DZ110" i="11" s="1"/>
  <c r="BE110" i="11"/>
  <c r="BP110" i="11" s="1"/>
  <c r="BB110" i="11"/>
  <c r="BM110" i="11" s="1"/>
  <c r="CO110" i="11"/>
  <c r="CZ110" i="11" s="1"/>
  <c r="BA110" i="11"/>
  <c r="BL110" i="11" s="1"/>
  <c r="CJ110" i="11"/>
  <c r="CU110" i="11" s="1"/>
  <c r="CI110" i="11"/>
  <c r="CT110" i="11" s="1"/>
  <c r="Z110" i="11"/>
  <c r="AK110" i="11" s="1"/>
  <c r="DT110" i="11"/>
  <c r="EE110" i="11" s="1"/>
  <c r="CH110" i="11"/>
  <c r="CS110" i="11" s="1"/>
  <c r="Y110" i="11"/>
  <c r="AJ110" i="11" s="1"/>
  <c r="DQ110" i="11"/>
  <c r="EB110" i="11" s="1"/>
  <c r="X110" i="11"/>
  <c r="AI110" i="11" s="1"/>
  <c r="AT113" i="4"/>
  <c r="AY113" i="4" s="1"/>
  <c r="AV113" i="4"/>
  <c r="AU113" i="4"/>
  <c r="X144" i="5"/>
  <c r="AI144" i="5" s="1"/>
  <c r="DU144" i="11"/>
  <c r="EF144" i="11" s="1"/>
  <c r="CP144" i="11"/>
  <c r="DA144" i="11" s="1"/>
  <c r="CH144" i="11"/>
  <c r="CS144" i="11" s="1"/>
  <c r="BC144" i="11"/>
  <c r="BN144" i="11" s="1"/>
  <c r="X144" i="11"/>
  <c r="AI144" i="11" s="1"/>
  <c r="DO144" i="11"/>
  <c r="DZ144" i="11" s="1"/>
  <c r="CI144" i="11"/>
  <c r="CT144" i="11" s="1"/>
  <c r="BB144" i="11"/>
  <c r="BM144" i="11" s="1"/>
  <c r="V144" i="11"/>
  <c r="AG144" i="11" s="1"/>
  <c r="DV144" i="11"/>
  <c r="EG144" i="11" s="1"/>
  <c r="CN144" i="11"/>
  <c r="CY144" i="11" s="1"/>
  <c r="BG144" i="11"/>
  <c r="BR144" i="11" s="1"/>
  <c r="Z144" i="11"/>
  <c r="AK144" i="11" s="1"/>
  <c r="CO144" i="11"/>
  <c r="CZ144" i="11" s="1"/>
  <c r="BF144" i="11"/>
  <c r="BQ144" i="11" s="1"/>
  <c r="W144" i="11"/>
  <c r="AH144" i="11" s="1"/>
  <c r="DS144" i="11"/>
  <c r="ED144" i="11" s="1"/>
  <c r="BH144" i="11"/>
  <c r="BS144" i="11" s="1"/>
  <c r="Y144" i="11"/>
  <c r="AJ144" i="11" s="1"/>
  <c r="DP144" i="11"/>
  <c r="EA144" i="11" s="1"/>
  <c r="BE144" i="11"/>
  <c r="BP144" i="11" s="1"/>
  <c r="BD144" i="11"/>
  <c r="BO144" i="11" s="1"/>
  <c r="CM144" i="11"/>
  <c r="CX144" i="11" s="1"/>
  <c r="BA144" i="11"/>
  <c r="BL144" i="11" s="1"/>
  <c r="CL144" i="11"/>
  <c r="CW144" i="11" s="1"/>
  <c r="DW144" i="11"/>
  <c r="EH144" i="11" s="1"/>
  <c r="CK144" i="11"/>
  <c r="CV144" i="11" s="1"/>
  <c r="AB144" i="11"/>
  <c r="AM144" i="11" s="1"/>
  <c r="DT144" i="11"/>
  <c r="EE144" i="11" s="1"/>
  <c r="CJ144" i="11"/>
  <c r="CU144" i="11" s="1"/>
  <c r="AA144" i="11"/>
  <c r="AL144" i="11" s="1"/>
  <c r="DR144" i="11"/>
  <c r="EC144" i="11" s="1"/>
  <c r="U144" i="11"/>
  <c r="AF144" i="11" s="1"/>
  <c r="DQ144" i="11"/>
  <c r="EB144" i="11" s="1"/>
  <c r="BI144" i="11"/>
  <c r="BT144" i="11" s="1"/>
  <c r="T144" i="11"/>
  <c r="AE144" i="11" s="1"/>
  <c r="AV147" i="4"/>
  <c r="AU147" i="4"/>
  <c r="AT147" i="4"/>
  <c r="AY147" i="4" s="1"/>
  <c r="Y185" i="5"/>
  <c r="AJ185" i="5" s="1"/>
  <c r="DT185" i="11"/>
  <c r="EE185" i="11" s="1"/>
  <c r="CO185" i="11"/>
  <c r="CZ185" i="11" s="1"/>
  <c r="BB185" i="11"/>
  <c r="BM185" i="11" s="1"/>
  <c r="W185" i="11"/>
  <c r="AH185" i="11" s="1"/>
  <c r="DO185" i="11"/>
  <c r="DZ185" i="11" s="1"/>
  <c r="CI185" i="11"/>
  <c r="CT185" i="11" s="1"/>
  <c r="BD185" i="11"/>
  <c r="BO185" i="11" s="1"/>
  <c r="X185" i="11"/>
  <c r="AI185" i="11" s="1"/>
  <c r="DU185" i="11"/>
  <c r="EF185" i="11" s="1"/>
  <c r="CM185" i="11"/>
  <c r="CX185" i="11" s="1"/>
  <c r="BG185" i="11"/>
  <c r="BR185" i="11" s="1"/>
  <c r="Z185" i="11"/>
  <c r="AK185" i="11" s="1"/>
  <c r="DS185" i="11"/>
  <c r="ED185" i="11" s="1"/>
  <c r="CK185" i="11"/>
  <c r="CV185" i="11" s="1"/>
  <c r="BC185" i="11"/>
  <c r="BN185" i="11" s="1"/>
  <c r="T185" i="11"/>
  <c r="AE185" i="11" s="1"/>
  <c r="CP185" i="11"/>
  <c r="DA185" i="11" s="1"/>
  <c r="BF185" i="11"/>
  <c r="BQ185" i="11" s="1"/>
  <c r="U185" i="11"/>
  <c r="AF185" i="11" s="1"/>
  <c r="BH185" i="11"/>
  <c r="BS185" i="11" s="1"/>
  <c r="V185" i="11"/>
  <c r="AG185" i="11" s="1"/>
  <c r="DP185" i="11"/>
  <c r="EA185" i="11" s="1"/>
  <c r="BE185" i="11"/>
  <c r="BP185" i="11" s="1"/>
  <c r="BA185" i="11"/>
  <c r="BL185" i="11" s="1"/>
  <c r="CN185" i="11"/>
  <c r="CY185" i="11" s="1"/>
  <c r="CL185" i="11"/>
  <c r="CW185" i="11" s="1"/>
  <c r="AB185" i="11"/>
  <c r="AM185" i="11" s="1"/>
  <c r="DW185" i="11"/>
  <c r="EH185" i="11" s="1"/>
  <c r="CJ185" i="11"/>
  <c r="CU185" i="11" s="1"/>
  <c r="AA185" i="11"/>
  <c r="AL185" i="11" s="1"/>
  <c r="DV185" i="11"/>
  <c r="EG185" i="11" s="1"/>
  <c r="CH185" i="11"/>
  <c r="CS185" i="11" s="1"/>
  <c r="Y185" i="11"/>
  <c r="AJ185" i="11" s="1"/>
  <c r="DR185" i="11"/>
  <c r="EC185" i="11" s="1"/>
  <c r="DQ185" i="11"/>
  <c r="EB185" i="11" s="1"/>
  <c r="BI185" i="11"/>
  <c r="BT185" i="11" s="1"/>
  <c r="AV188" i="4"/>
  <c r="AU188" i="4"/>
  <c r="AT188" i="4"/>
  <c r="AY188" i="4" s="1"/>
  <c r="DU76" i="11"/>
  <c r="EF76" i="11" s="1"/>
  <c r="CP76" i="11"/>
  <c r="DA76" i="11" s="1"/>
  <c r="CH76" i="11"/>
  <c r="CS76" i="11" s="1"/>
  <c r="BC76" i="11"/>
  <c r="BN76" i="11" s="1"/>
  <c r="X76" i="11"/>
  <c r="AI76" i="11" s="1"/>
  <c r="DP76" i="11"/>
  <c r="EA76" i="11" s="1"/>
  <c r="CJ76" i="11"/>
  <c r="CU76" i="11" s="1"/>
  <c r="BD76" i="11"/>
  <c r="BO76" i="11" s="1"/>
  <c r="W76" i="11"/>
  <c r="AH76" i="11" s="1"/>
  <c r="DT76" i="11"/>
  <c r="EE76" i="11" s="1"/>
  <c r="CM76" i="11"/>
  <c r="CX76" i="11" s="1"/>
  <c r="BF76" i="11"/>
  <c r="BQ76" i="11" s="1"/>
  <c r="Y76" i="11"/>
  <c r="AJ76" i="11" s="1"/>
  <c r="CO76" i="11"/>
  <c r="CZ76" i="11" s="1"/>
  <c r="BG76" i="11"/>
  <c r="BR76" i="11" s="1"/>
  <c r="V76" i="11"/>
  <c r="AG76" i="11" s="1"/>
  <c r="BH76" i="11"/>
  <c r="BS76" i="11" s="1"/>
  <c r="Z76" i="11"/>
  <c r="AK76" i="11" s="1"/>
  <c r="BB76" i="11"/>
  <c r="BM76" i="11" s="1"/>
  <c r="CN76" i="11"/>
  <c r="CY76" i="11" s="1"/>
  <c r="BA76" i="11"/>
  <c r="BL76" i="11" s="1"/>
  <c r="DW76" i="11"/>
  <c r="EH76" i="11" s="1"/>
  <c r="CL76" i="11"/>
  <c r="CW76" i="11" s="1"/>
  <c r="DV76" i="11"/>
  <c r="EG76" i="11" s="1"/>
  <c r="CK76" i="11"/>
  <c r="CV76" i="11" s="1"/>
  <c r="AB76" i="11"/>
  <c r="AM76" i="11" s="1"/>
  <c r="DS76" i="11"/>
  <c r="ED76" i="11" s="1"/>
  <c r="CI76" i="11"/>
  <c r="CT76" i="11" s="1"/>
  <c r="AA76" i="11"/>
  <c r="AL76" i="11" s="1"/>
  <c r="DR76" i="11"/>
  <c r="EC76" i="11" s="1"/>
  <c r="U76" i="11"/>
  <c r="AF76" i="11" s="1"/>
  <c r="DQ76" i="11"/>
  <c r="EB76" i="11" s="1"/>
  <c r="BI76" i="11"/>
  <c r="BT76" i="11" s="1"/>
  <c r="T76" i="11"/>
  <c r="AE76" i="11" s="1"/>
  <c r="DO76" i="11"/>
  <c r="DZ76" i="11" s="1"/>
  <c r="BE76" i="11"/>
  <c r="BP76" i="11" s="1"/>
  <c r="AV79" i="4"/>
  <c r="AU79" i="4"/>
  <c r="AT79" i="4"/>
  <c r="AY79" i="4" s="1"/>
  <c r="DV92" i="11"/>
  <c r="EG92" i="11" s="1"/>
  <c r="CI92" i="11"/>
  <c r="CT92" i="11" s="1"/>
  <c r="BD92" i="11"/>
  <c r="BO92" i="11" s="1"/>
  <c r="Y92" i="11"/>
  <c r="AJ92" i="11" s="1"/>
  <c r="DR92" i="11"/>
  <c r="EC92" i="11" s="1"/>
  <c r="CM92" i="11"/>
  <c r="CX92" i="11" s="1"/>
  <c r="BG92" i="11"/>
  <c r="BR92" i="11" s="1"/>
  <c r="AA92" i="11"/>
  <c r="AL92" i="11" s="1"/>
  <c r="DT92" i="11"/>
  <c r="EE92" i="11" s="1"/>
  <c r="CN92" i="11"/>
  <c r="CY92" i="11" s="1"/>
  <c r="BF92" i="11"/>
  <c r="BQ92" i="11" s="1"/>
  <c r="X92" i="11"/>
  <c r="AI92" i="11" s="1"/>
  <c r="DU92" i="11"/>
  <c r="EF92" i="11" s="1"/>
  <c r="CO92" i="11"/>
  <c r="CZ92" i="11" s="1"/>
  <c r="BH92" i="11"/>
  <c r="BS92" i="11" s="1"/>
  <c r="Z92" i="11"/>
  <c r="AK92" i="11" s="1"/>
  <c r="DP92" i="11"/>
  <c r="EA92" i="11" s="1"/>
  <c r="W92" i="11"/>
  <c r="AH92" i="11" s="1"/>
  <c r="DO92" i="11"/>
  <c r="DZ92" i="11" s="1"/>
  <c r="BI92" i="11"/>
  <c r="BT92" i="11" s="1"/>
  <c r="V92" i="11"/>
  <c r="AG92" i="11" s="1"/>
  <c r="BE92" i="11"/>
  <c r="BP92" i="11" s="1"/>
  <c r="U92" i="11"/>
  <c r="AF92" i="11" s="1"/>
  <c r="CP92" i="11"/>
  <c r="DA92" i="11" s="1"/>
  <c r="BC92" i="11"/>
  <c r="BN92" i="11" s="1"/>
  <c r="T92" i="11"/>
  <c r="AE92" i="11" s="1"/>
  <c r="CL92" i="11"/>
  <c r="CW92" i="11" s="1"/>
  <c r="BB92" i="11"/>
  <c r="BM92" i="11" s="1"/>
  <c r="DW92" i="11"/>
  <c r="EH92" i="11" s="1"/>
  <c r="CK92" i="11"/>
  <c r="CV92" i="11" s="1"/>
  <c r="BA92" i="11"/>
  <c r="BL92" i="11" s="1"/>
  <c r="DS92" i="11"/>
  <c r="ED92" i="11" s="1"/>
  <c r="CJ92" i="11"/>
  <c r="CU92" i="11" s="1"/>
  <c r="DQ92" i="11"/>
  <c r="EB92" i="11" s="1"/>
  <c r="CH92" i="11"/>
  <c r="CS92" i="11" s="1"/>
  <c r="AB92" i="11"/>
  <c r="AM92" i="11" s="1"/>
  <c r="AV95" i="4"/>
  <c r="AU95" i="4"/>
  <c r="AT95" i="4"/>
  <c r="AY95" i="4" s="1"/>
  <c r="DR114" i="11"/>
  <c r="EC114" i="11" s="1"/>
  <c r="CM114" i="11"/>
  <c r="CX114" i="11" s="1"/>
  <c r="BH114" i="11"/>
  <c r="BS114" i="11" s="1"/>
  <c r="U114" i="11"/>
  <c r="AF114" i="11" s="1"/>
  <c r="DS114" i="11"/>
  <c r="ED114" i="11" s="1"/>
  <c r="CL114" i="11"/>
  <c r="CW114" i="11" s="1"/>
  <c r="BF114" i="11"/>
  <c r="BQ114" i="11" s="1"/>
  <c r="AA114" i="11"/>
  <c r="AL114" i="11" s="1"/>
  <c r="DW114" i="11"/>
  <c r="EH114" i="11" s="1"/>
  <c r="CP114" i="11"/>
  <c r="DA114" i="11" s="1"/>
  <c r="BI114" i="11"/>
  <c r="BT114" i="11" s="1"/>
  <c r="AB114" i="11"/>
  <c r="AM114" i="11" s="1"/>
  <c r="DU114" i="11"/>
  <c r="EF114" i="11" s="1"/>
  <c r="CK114" i="11"/>
  <c r="CV114" i="11" s="1"/>
  <c r="BC114" i="11"/>
  <c r="BN114" i="11" s="1"/>
  <c r="V114" i="11"/>
  <c r="AG114" i="11" s="1"/>
  <c r="DP114" i="11"/>
  <c r="EA114" i="11" s="1"/>
  <c r="CH114" i="11"/>
  <c r="CS114" i="11" s="1"/>
  <c r="DV114" i="11"/>
  <c r="EG114" i="11" s="1"/>
  <c r="CN114" i="11"/>
  <c r="CY114" i="11" s="1"/>
  <c r="BD114" i="11"/>
  <c r="BO114" i="11" s="1"/>
  <c r="W114" i="11"/>
  <c r="AH114" i="11" s="1"/>
  <c r="CO114" i="11"/>
  <c r="CZ114" i="11" s="1"/>
  <c r="CJ114" i="11"/>
  <c r="CU114" i="11" s="1"/>
  <c r="Z114" i="11"/>
  <c r="AK114" i="11" s="1"/>
  <c r="CI114" i="11"/>
  <c r="CT114" i="11" s="1"/>
  <c r="Y114" i="11"/>
  <c r="AJ114" i="11" s="1"/>
  <c r="X114" i="11"/>
  <c r="AI114" i="11" s="1"/>
  <c r="DT114" i="11"/>
  <c r="EE114" i="11" s="1"/>
  <c r="BG114" i="11"/>
  <c r="BR114" i="11" s="1"/>
  <c r="T114" i="11"/>
  <c r="AE114" i="11" s="1"/>
  <c r="DQ114" i="11"/>
  <c r="EB114" i="11" s="1"/>
  <c r="BE114" i="11"/>
  <c r="BP114" i="11" s="1"/>
  <c r="DO114" i="11"/>
  <c r="DZ114" i="11" s="1"/>
  <c r="BB114" i="11"/>
  <c r="BM114" i="11" s="1"/>
  <c r="BA114" i="11"/>
  <c r="BL114" i="11" s="1"/>
  <c r="AV117" i="4"/>
  <c r="AU117" i="4"/>
  <c r="AT117" i="4"/>
  <c r="AY117" i="4" s="1"/>
  <c r="DW169" i="11"/>
  <c r="EH169" i="11" s="1"/>
  <c r="DO169" i="11"/>
  <c r="DZ169" i="11" s="1"/>
  <c r="CJ169" i="11"/>
  <c r="CU169" i="11" s="1"/>
  <c r="BE169" i="11"/>
  <c r="BP169" i="11" s="1"/>
  <c r="Z169" i="11"/>
  <c r="AK169" i="11" s="1"/>
  <c r="DP169" i="11"/>
  <c r="EA169" i="11" s="1"/>
  <c r="CI169" i="11"/>
  <c r="CT169" i="11" s="1"/>
  <c r="BC169" i="11"/>
  <c r="BN169" i="11" s="1"/>
  <c r="W169" i="11"/>
  <c r="AH169" i="11" s="1"/>
  <c r="DQ169" i="11"/>
  <c r="EB169" i="11" s="1"/>
  <c r="CH169" i="11"/>
  <c r="CS169" i="11" s="1"/>
  <c r="BA169" i="11"/>
  <c r="BL169" i="11" s="1"/>
  <c r="T169" i="11"/>
  <c r="AE169" i="11" s="1"/>
  <c r="DS169" i="11"/>
  <c r="ED169" i="11" s="1"/>
  <c r="CK169" i="11"/>
  <c r="CV169" i="11" s="1"/>
  <c r="DR169" i="11"/>
  <c r="EC169" i="11" s="1"/>
  <c r="AB169" i="11"/>
  <c r="AM169" i="11" s="1"/>
  <c r="BI169" i="11"/>
  <c r="BT169" i="11" s="1"/>
  <c r="AA169" i="11"/>
  <c r="AL169" i="11" s="1"/>
  <c r="CP169" i="11"/>
  <c r="DA169" i="11" s="1"/>
  <c r="BH169" i="11"/>
  <c r="BS169" i="11" s="1"/>
  <c r="Y169" i="11"/>
  <c r="AJ169" i="11" s="1"/>
  <c r="CO169" i="11"/>
  <c r="CZ169" i="11" s="1"/>
  <c r="BG169" i="11"/>
  <c r="BR169" i="11" s="1"/>
  <c r="X169" i="11"/>
  <c r="AI169" i="11" s="1"/>
  <c r="DV169" i="11"/>
  <c r="EG169" i="11" s="1"/>
  <c r="CN169" i="11"/>
  <c r="CY169" i="11" s="1"/>
  <c r="BF169" i="11"/>
  <c r="BQ169" i="11" s="1"/>
  <c r="V169" i="11"/>
  <c r="AG169" i="11" s="1"/>
  <c r="DU169" i="11"/>
  <c r="EF169" i="11" s="1"/>
  <c r="CM169" i="11"/>
  <c r="CX169" i="11" s="1"/>
  <c r="BD169" i="11"/>
  <c r="BO169" i="11" s="1"/>
  <c r="U169" i="11"/>
  <c r="AF169" i="11" s="1"/>
  <c r="DT169" i="11"/>
  <c r="EE169" i="11" s="1"/>
  <c r="CL169" i="11"/>
  <c r="CW169" i="11" s="1"/>
  <c r="BB169" i="11"/>
  <c r="BM169" i="11" s="1"/>
  <c r="AT172" i="4"/>
  <c r="AY172" i="4" s="1"/>
  <c r="AV172" i="4"/>
  <c r="AU172" i="4"/>
  <c r="DU74" i="11"/>
  <c r="EF74" i="11" s="1"/>
  <c r="CP74" i="11"/>
  <c r="DA74" i="11" s="1"/>
  <c r="CH74" i="11"/>
  <c r="CS74" i="11" s="1"/>
  <c r="BC74" i="11"/>
  <c r="BN74" i="11" s="1"/>
  <c r="X74" i="11"/>
  <c r="AI74" i="11" s="1"/>
  <c r="DW74" i="11"/>
  <c r="EH74" i="11" s="1"/>
  <c r="BA74" i="11"/>
  <c r="BL74" i="11" s="1"/>
  <c r="U74" i="11"/>
  <c r="AF74" i="11" s="1"/>
  <c r="DQ74" i="11"/>
  <c r="EB74" i="11" s="1"/>
  <c r="CK74" i="11"/>
  <c r="CV74" i="11" s="1"/>
  <c r="BE74" i="11"/>
  <c r="BP74" i="11" s="1"/>
  <c r="W74" i="11"/>
  <c r="AH74" i="11" s="1"/>
  <c r="DT74" i="11"/>
  <c r="EE74" i="11" s="1"/>
  <c r="CM74" i="11"/>
  <c r="CX74" i="11" s="1"/>
  <c r="BF74" i="11"/>
  <c r="BQ74" i="11" s="1"/>
  <c r="V74" i="11"/>
  <c r="AG74" i="11" s="1"/>
  <c r="DV74" i="11"/>
  <c r="EG74" i="11" s="1"/>
  <c r="CN74" i="11"/>
  <c r="CY74" i="11" s="1"/>
  <c r="BG74" i="11"/>
  <c r="BR74" i="11" s="1"/>
  <c r="Y74" i="11"/>
  <c r="AJ74" i="11" s="1"/>
  <c r="DR74" i="11"/>
  <c r="EC74" i="11" s="1"/>
  <c r="Z74" i="11"/>
  <c r="AK74" i="11" s="1"/>
  <c r="DP74" i="11"/>
  <c r="EA74" i="11" s="1"/>
  <c r="BI74" i="11"/>
  <c r="BT74" i="11" s="1"/>
  <c r="T74" i="11"/>
  <c r="AE74" i="11" s="1"/>
  <c r="DO74" i="11"/>
  <c r="DZ74" i="11" s="1"/>
  <c r="BH74" i="11"/>
  <c r="BS74" i="11" s="1"/>
  <c r="BD74" i="11"/>
  <c r="BO74" i="11" s="1"/>
  <c r="CO74" i="11"/>
  <c r="CZ74" i="11" s="1"/>
  <c r="BB74" i="11"/>
  <c r="BM74" i="11" s="1"/>
  <c r="CL74" i="11"/>
  <c r="CW74" i="11" s="1"/>
  <c r="CJ74" i="11"/>
  <c r="CU74" i="11" s="1"/>
  <c r="AB74" i="11"/>
  <c r="AM74" i="11" s="1"/>
  <c r="DS74" i="11"/>
  <c r="ED74" i="11" s="1"/>
  <c r="CI74" i="11"/>
  <c r="CT74" i="11" s="1"/>
  <c r="AA74" i="11"/>
  <c r="AL74" i="11" s="1"/>
  <c r="AV77" i="4"/>
  <c r="AU77" i="4"/>
  <c r="AT77" i="4"/>
  <c r="AY77" i="4" s="1"/>
  <c r="DS57" i="11"/>
  <c r="ED57" i="11" s="1"/>
  <c r="CN57" i="11"/>
  <c r="CY57" i="11" s="1"/>
  <c r="BI57" i="11"/>
  <c r="BT57" i="11" s="1"/>
  <c r="BA57" i="11"/>
  <c r="BL57" i="11" s="1"/>
  <c r="V57" i="11"/>
  <c r="AG57" i="11" s="1"/>
  <c r="DR57" i="11"/>
  <c r="EC57" i="11" s="1"/>
  <c r="CL57" i="11"/>
  <c r="CW57" i="11" s="1"/>
  <c r="BF57" i="11"/>
  <c r="BQ57" i="11" s="1"/>
  <c r="Z57" i="11"/>
  <c r="AK57" i="11" s="1"/>
  <c r="DT57" i="11"/>
  <c r="EE57" i="11" s="1"/>
  <c r="CK57" i="11"/>
  <c r="CV57" i="11" s="1"/>
  <c r="BD57" i="11"/>
  <c r="BO57" i="11" s="1"/>
  <c r="W57" i="11"/>
  <c r="AH57" i="11" s="1"/>
  <c r="DU57" i="11"/>
  <c r="EF57" i="11" s="1"/>
  <c r="CM57" i="11"/>
  <c r="CX57" i="11" s="1"/>
  <c r="BE57" i="11"/>
  <c r="BP57" i="11" s="1"/>
  <c r="X57" i="11"/>
  <c r="AI57" i="11" s="1"/>
  <c r="DQ57" i="11"/>
  <c r="EB57" i="11" s="1"/>
  <c r="CH57" i="11"/>
  <c r="CS57" i="11" s="1"/>
  <c r="AA57" i="11"/>
  <c r="AL57" i="11" s="1"/>
  <c r="DP57" i="11"/>
  <c r="EA57" i="11" s="1"/>
  <c r="Y57" i="11"/>
  <c r="AJ57" i="11" s="1"/>
  <c r="DO57" i="11"/>
  <c r="DZ57" i="11" s="1"/>
  <c r="BH57" i="11"/>
  <c r="BS57" i="11" s="1"/>
  <c r="U57" i="11"/>
  <c r="AF57" i="11" s="1"/>
  <c r="BG57" i="11"/>
  <c r="BR57" i="11" s="1"/>
  <c r="T57" i="11"/>
  <c r="AE57" i="11" s="1"/>
  <c r="CP57" i="11"/>
  <c r="DA57" i="11" s="1"/>
  <c r="BC57" i="11"/>
  <c r="BN57" i="11" s="1"/>
  <c r="CO57" i="11"/>
  <c r="CZ57" i="11" s="1"/>
  <c r="DW57" i="11"/>
  <c r="EH57" i="11" s="1"/>
  <c r="CJ57" i="11"/>
  <c r="CU57" i="11" s="1"/>
  <c r="DV57" i="11"/>
  <c r="EG57" i="11" s="1"/>
  <c r="CI57" i="11"/>
  <c r="CT57" i="11" s="1"/>
  <c r="AB57" i="11"/>
  <c r="AM57" i="11" s="1"/>
  <c r="BB57" i="11"/>
  <c r="BM57" i="11" s="1"/>
  <c r="AT60" i="4"/>
  <c r="AY60" i="4" s="1"/>
  <c r="AV60" i="4"/>
  <c r="AU60" i="4"/>
  <c r="AA194" i="5"/>
  <c r="AL194" i="5" s="1"/>
  <c r="DT194" i="11"/>
  <c r="EE194" i="11" s="1"/>
  <c r="CO194" i="11"/>
  <c r="CZ194" i="11" s="1"/>
  <c r="BB194" i="11"/>
  <c r="BM194" i="11" s="1"/>
  <c r="W194" i="11"/>
  <c r="AH194" i="11" s="1"/>
  <c r="DS194" i="11"/>
  <c r="ED194" i="11" s="1"/>
  <c r="CM194" i="11"/>
  <c r="CX194" i="11" s="1"/>
  <c r="BH194" i="11"/>
  <c r="BS194" i="11" s="1"/>
  <c r="AB194" i="11"/>
  <c r="AM194" i="11" s="1"/>
  <c r="DU194" i="11"/>
  <c r="EF194" i="11" s="1"/>
  <c r="CL194" i="11"/>
  <c r="CW194" i="11" s="1"/>
  <c r="BF194" i="11"/>
  <c r="BQ194" i="11" s="1"/>
  <c r="Y194" i="11"/>
  <c r="AJ194" i="11" s="1"/>
  <c r="CP194" i="11"/>
  <c r="DA194" i="11" s="1"/>
  <c r="BG194" i="11"/>
  <c r="BR194" i="11" s="1"/>
  <c r="X194" i="11"/>
  <c r="AI194" i="11" s="1"/>
  <c r="DW194" i="11"/>
  <c r="EH194" i="11" s="1"/>
  <c r="CN194" i="11"/>
  <c r="CY194" i="11" s="1"/>
  <c r="BE194" i="11"/>
  <c r="BP194" i="11" s="1"/>
  <c r="V194" i="11"/>
  <c r="AG194" i="11" s="1"/>
  <c r="DV194" i="11"/>
  <c r="EG194" i="11" s="1"/>
  <c r="CK194" i="11"/>
  <c r="CV194" i="11" s="1"/>
  <c r="BD194" i="11"/>
  <c r="BO194" i="11" s="1"/>
  <c r="U194" i="11"/>
  <c r="AF194" i="11" s="1"/>
  <c r="DR194" i="11"/>
  <c r="EC194" i="11" s="1"/>
  <c r="CJ194" i="11"/>
  <c r="CU194" i="11" s="1"/>
  <c r="BC194" i="11"/>
  <c r="BN194" i="11" s="1"/>
  <c r="T194" i="11"/>
  <c r="AE194" i="11" s="1"/>
  <c r="DQ194" i="11"/>
  <c r="EB194" i="11" s="1"/>
  <c r="CI194" i="11"/>
  <c r="CT194" i="11" s="1"/>
  <c r="BA194" i="11"/>
  <c r="BL194" i="11" s="1"/>
  <c r="DO194" i="11"/>
  <c r="DZ194" i="11" s="1"/>
  <c r="AA194" i="11"/>
  <c r="AL194" i="11" s="1"/>
  <c r="BI194" i="11"/>
  <c r="BT194" i="11" s="1"/>
  <c r="Z194" i="11"/>
  <c r="AK194" i="11" s="1"/>
  <c r="DP194" i="11"/>
  <c r="EA194" i="11" s="1"/>
  <c r="CH194" i="11"/>
  <c r="CS194" i="11" s="1"/>
  <c r="AV197" i="4"/>
  <c r="AU197" i="4"/>
  <c r="AT197" i="4"/>
  <c r="AY197" i="4" s="1"/>
  <c r="BT170" i="6"/>
  <c r="DW170" i="11"/>
  <c r="EH170" i="11" s="1"/>
  <c r="DO170" i="11"/>
  <c r="DZ170" i="11" s="1"/>
  <c r="CJ170" i="11"/>
  <c r="CU170" i="11" s="1"/>
  <c r="BE170" i="11"/>
  <c r="BP170" i="11" s="1"/>
  <c r="Z170" i="11"/>
  <c r="AK170" i="11" s="1"/>
  <c r="DU170" i="11"/>
  <c r="EF170" i="11" s="1"/>
  <c r="CO170" i="11"/>
  <c r="CZ170" i="11" s="1"/>
  <c r="BI170" i="11"/>
  <c r="BT170" i="11" s="1"/>
  <c r="T170" i="11"/>
  <c r="AE170" i="11" s="1"/>
  <c r="DP170" i="11"/>
  <c r="EA170" i="11" s="1"/>
  <c r="CH170" i="11"/>
  <c r="CS170" i="11" s="1"/>
  <c r="BA170" i="11"/>
  <c r="BL170" i="11" s="1"/>
  <c r="U170" i="11"/>
  <c r="AF170" i="11" s="1"/>
  <c r="DQ170" i="11"/>
  <c r="EB170" i="11" s="1"/>
  <c r="CI170" i="11"/>
  <c r="CT170" i="11" s="1"/>
  <c r="BB170" i="11"/>
  <c r="BM170" i="11" s="1"/>
  <c r="V170" i="11"/>
  <c r="AG170" i="11" s="1"/>
  <c r="DS170" i="11"/>
  <c r="ED170" i="11" s="1"/>
  <c r="AA170" i="11"/>
  <c r="AL170" i="11" s="1"/>
  <c r="DR170" i="11"/>
  <c r="EC170" i="11" s="1"/>
  <c r="BH170" i="11"/>
  <c r="BS170" i="11" s="1"/>
  <c r="Y170" i="11"/>
  <c r="AJ170" i="11" s="1"/>
  <c r="BG170" i="11"/>
  <c r="BR170" i="11" s="1"/>
  <c r="X170" i="11"/>
  <c r="AI170" i="11" s="1"/>
  <c r="CP170" i="11"/>
  <c r="DA170" i="11" s="1"/>
  <c r="BF170" i="11"/>
  <c r="BQ170" i="11" s="1"/>
  <c r="W170" i="11"/>
  <c r="AH170" i="11" s="1"/>
  <c r="CN170" i="11"/>
  <c r="CY170" i="11" s="1"/>
  <c r="BD170" i="11"/>
  <c r="BO170" i="11" s="1"/>
  <c r="CM170" i="11"/>
  <c r="CX170" i="11" s="1"/>
  <c r="BC170" i="11"/>
  <c r="BN170" i="11" s="1"/>
  <c r="DV170" i="11"/>
  <c r="EG170" i="11" s="1"/>
  <c r="CL170" i="11"/>
  <c r="CW170" i="11" s="1"/>
  <c r="DT170" i="11"/>
  <c r="EE170" i="11" s="1"/>
  <c r="CK170" i="11"/>
  <c r="CV170" i="11" s="1"/>
  <c r="AB170" i="11"/>
  <c r="AM170" i="11" s="1"/>
  <c r="AV173" i="4"/>
  <c r="AU173" i="4"/>
  <c r="AT173" i="4"/>
  <c r="AY173" i="4" s="1"/>
  <c r="AX180" i="6"/>
  <c r="DW180" i="11"/>
  <c r="EH180" i="11" s="1"/>
  <c r="DO180" i="11"/>
  <c r="DZ180" i="11" s="1"/>
  <c r="CJ180" i="11"/>
  <c r="CU180" i="11" s="1"/>
  <c r="BE180" i="11"/>
  <c r="BP180" i="11" s="1"/>
  <c r="Z180" i="11"/>
  <c r="AK180" i="11" s="1"/>
  <c r="CH180" i="11"/>
  <c r="CS180" i="11" s="1"/>
  <c r="BB180" i="11"/>
  <c r="BM180" i="11" s="1"/>
  <c r="V180" i="11"/>
  <c r="AG180" i="11" s="1"/>
  <c r="DQ180" i="11"/>
  <c r="EB180" i="11" s="1"/>
  <c r="CK180" i="11"/>
  <c r="CV180" i="11" s="1"/>
  <c r="BC180" i="11"/>
  <c r="BN180" i="11" s="1"/>
  <c r="U180" i="11"/>
  <c r="AF180" i="11" s="1"/>
  <c r="DR180" i="11"/>
  <c r="EC180" i="11" s="1"/>
  <c r="CL180" i="11"/>
  <c r="CW180" i="11" s="1"/>
  <c r="BD180" i="11"/>
  <c r="BO180" i="11" s="1"/>
  <c r="W180" i="11"/>
  <c r="AH180" i="11" s="1"/>
  <c r="DP180" i="11"/>
  <c r="EA180" i="11" s="1"/>
  <c r="BI180" i="11"/>
  <c r="BT180" i="11" s="1"/>
  <c r="Y180" i="11"/>
  <c r="AJ180" i="11" s="1"/>
  <c r="BH180" i="11"/>
  <c r="BS180" i="11" s="1"/>
  <c r="X180" i="11"/>
  <c r="AI180" i="11" s="1"/>
  <c r="CP180" i="11"/>
  <c r="DA180" i="11" s="1"/>
  <c r="BG180" i="11"/>
  <c r="BR180" i="11" s="1"/>
  <c r="T180" i="11"/>
  <c r="AE180" i="11" s="1"/>
  <c r="CO180" i="11"/>
  <c r="CZ180" i="11" s="1"/>
  <c r="BF180" i="11"/>
  <c r="BQ180" i="11" s="1"/>
  <c r="DV180" i="11"/>
  <c r="EG180" i="11" s="1"/>
  <c r="CN180" i="11"/>
  <c r="CY180" i="11" s="1"/>
  <c r="BA180" i="11"/>
  <c r="BL180" i="11" s="1"/>
  <c r="DU180" i="11"/>
  <c r="EF180" i="11" s="1"/>
  <c r="CM180" i="11"/>
  <c r="CX180" i="11" s="1"/>
  <c r="DT180" i="11"/>
  <c r="EE180" i="11" s="1"/>
  <c r="CI180" i="11"/>
  <c r="CT180" i="11" s="1"/>
  <c r="AB180" i="11"/>
  <c r="AM180" i="11" s="1"/>
  <c r="DS180" i="11"/>
  <c r="ED180" i="11" s="1"/>
  <c r="AA180" i="11"/>
  <c r="AL180" i="11" s="1"/>
  <c r="AV183" i="4"/>
  <c r="AU183" i="4"/>
  <c r="AT183" i="4"/>
  <c r="AY183" i="4" s="1"/>
  <c r="DP35" i="11"/>
  <c r="EA35" i="11" s="1"/>
  <c r="CK35" i="11"/>
  <c r="CV35" i="11" s="1"/>
  <c r="BF35" i="11"/>
  <c r="BQ35" i="11" s="1"/>
  <c r="AA35" i="11"/>
  <c r="AL35" i="11" s="1"/>
  <c r="DT35" i="11"/>
  <c r="EE35" i="11" s="1"/>
  <c r="CN35" i="11"/>
  <c r="CY35" i="11" s="1"/>
  <c r="BH35" i="11"/>
  <c r="BS35" i="11" s="1"/>
  <c r="AB35" i="11"/>
  <c r="AM35" i="11" s="1"/>
  <c r="DO35" i="11"/>
  <c r="DZ35" i="11" s="1"/>
  <c r="CH35" i="11"/>
  <c r="CS35" i="11" s="1"/>
  <c r="BA35" i="11"/>
  <c r="BL35" i="11" s="1"/>
  <c r="T35" i="11"/>
  <c r="AE35" i="11" s="1"/>
  <c r="DQ35" i="11"/>
  <c r="EB35" i="11" s="1"/>
  <c r="CI35" i="11"/>
  <c r="CT35" i="11" s="1"/>
  <c r="BB35" i="11"/>
  <c r="BM35" i="11" s="1"/>
  <c r="U35" i="11"/>
  <c r="AF35" i="11" s="1"/>
  <c r="CM35" i="11"/>
  <c r="CX35" i="11" s="1"/>
  <c r="DV35" i="11"/>
  <c r="EG35" i="11" s="1"/>
  <c r="CL35" i="11"/>
  <c r="CW35" i="11" s="1"/>
  <c r="DU35" i="11"/>
  <c r="EF35" i="11" s="1"/>
  <c r="CJ35" i="11"/>
  <c r="CU35" i="11" s="1"/>
  <c r="Z35" i="11"/>
  <c r="AK35" i="11" s="1"/>
  <c r="DS35" i="11"/>
  <c r="ED35" i="11" s="1"/>
  <c r="Y35" i="11"/>
  <c r="AJ35" i="11" s="1"/>
  <c r="DR35" i="11"/>
  <c r="EC35" i="11" s="1"/>
  <c r="BI35" i="11"/>
  <c r="BT35" i="11" s="1"/>
  <c r="X35" i="11"/>
  <c r="AI35" i="11" s="1"/>
  <c r="BG35" i="11"/>
  <c r="BR35" i="11" s="1"/>
  <c r="W35" i="11"/>
  <c r="AH35" i="11" s="1"/>
  <c r="CP35" i="11"/>
  <c r="DA35" i="11" s="1"/>
  <c r="BE35" i="11"/>
  <c r="BP35" i="11" s="1"/>
  <c r="V35" i="11"/>
  <c r="AG35" i="11" s="1"/>
  <c r="CO35" i="11"/>
  <c r="CZ35" i="11" s="1"/>
  <c r="BD35" i="11"/>
  <c r="BO35" i="11" s="1"/>
  <c r="DW35" i="11"/>
  <c r="EH35" i="11" s="1"/>
  <c r="BC35" i="11"/>
  <c r="BN35" i="11" s="1"/>
  <c r="AV38" i="4"/>
  <c r="AU38" i="4"/>
  <c r="AT38" i="4"/>
  <c r="AY38" i="4" s="1"/>
  <c r="AQ120" i="6"/>
  <c r="DR120" i="11"/>
  <c r="EC120" i="11" s="1"/>
  <c r="CM120" i="11"/>
  <c r="CX120" i="11" s="1"/>
  <c r="BH120" i="11"/>
  <c r="BS120" i="11" s="1"/>
  <c r="U120" i="11"/>
  <c r="AF120" i="11" s="1"/>
  <c r="DS120" i="11"/>
  <c r="ED120" i="11" s="1"/>
  <c r="CL120" i="11"/>
  <c r="CW120" i="11" s="1"/>
  <c r="BF120" i="11"/>
  <c r="BQ120" i="11" s="1"/>
  <c r="AA120" i="11"/>
  <c r="AL120" i="11" s="1"/>
  <c r="DW120" i="11"/>
  <c r="EH120" i="11" s="1"/>
  <c r="CP120" i="11"/>
  <c r="DA120" i="11" s="1"/>
  <c r="BI120" i="11"/>
  <c r="BT120" i="11" s="1"/>
  <c r="AB120" i="11"/>
  <c r="AM120" i="11" s="1"/>
  <c r="DU120" i="11"/>
  <c r="EF120" i="11" s="1"/>
  <c r="CK120" i="11"/>
  <c r="CV120" i="11" s="1"/>
  <c r="BC120" i="11"/>
  <c r="BN120" i="11" s="1"/>
  <c r="V120" i="11"/>
  <c r="AG120" i="11" s="1"/>
  <c r="DP120" i="11"/>
  <c r="EA120" i="11" s="1"/>
  <c r="CH120" i="11"/>
  <c r="CS120" i="11" s="1"/>
  <c r="DO120" i="11"/>
  <c r="DZ120" i="11" s="1"/>
  <c r="Z120" i="11"/>
  <c r="AK120" i="11" s="1"/>
  <c r="CO120" i="11"/>
  <c r="CZ120" i="11" s="1"/>
  <c r="BE120" i="11"/>
  <c r="BP120" i="11" s="1"/>
  <c r="X120" i="11"/>
  <c r="AI120" i="11" s="1"/>
  <c r="DV120" i="11"/>
  <c r="EG120" i="11" s="1"/>
  <c r="CN120" i="11"/>
  <c r="CY120" i="11" s="1"/>
  <c r="BD120" i="11"/>
  <c r="BO120" i="11" s="1"/>
  <c r="W120" i="11"/>
  <c r="AH120" i="11" s="1"/>
  <c r="Y120" i="11"/>
  <c r="AJ120" i="11" s="1"/>
  <c r="CJ120" i="11"/>
  <c r="CU120" i="11" s="1"/>
  <c r="T120" i="11"/>
  <c r="AE120" i="11" s="1"/>
  <c r="CI120" i="11"/>
  <c r="CT120" i="11" s="1"/>
  <c r="BG120" i="11"/>
  <c r="BR120" i="11" s="1"/>
  <c r="BB120" i="11"/>
  <c r="BM120" i="11" s="1"/>
  <c r="DT120" i="11"/>
  <c r="EE120" i="11" s="1"/>
  <c r="BA120" i="11"/>
  <c r="BL120" i="11" s="1"/>
  <c r="DQ120" i="11"/>
  <c r="EB120" i="11" s="1"/>
  <c r="AV123" i="4"/>
  <c r="AU123" i="4"/>
  <c r="AT123" i="4"/>
  <c r="AY123" i="4" s="1"/>
  <c r="DS49" i="11"/>
  <c r="ED49" i="11" s="1"/>
  <c r="CN49" i="11"/>
  <c r="CY49" i="11" s="1"/>
  <c r="BI49" i="11"/>
  <c r="BT49" i="11" s="1"/>
  <c r="BA49" i="11"/>
  <c r="BL49" i="11" s="1"/>
  <c r="V49" i="11"/>
  <c r="AG49" i="11" s="1"/>
  <c r="DR49" i="11"/>
  <c r="EC49" i="11" s="1"/>
  <c r="CL49" i="11"/>
  <c r="CW49" i="11" s="1"/>
  <c r="BF49" i="11"/>
  <c r="BQ49" i="11" s="1"/>
  <c r="Z49" i="11"/>
  <c r="AK49" i="11" s="1"/>
  <c r="DU49" i="11"/>
  <c r="EF49" i="11" s="1"/>
  <c r="CM49" i="11"/>
  <c r="CX49" i="11" s="1"/>
  <c r="BE49" i="11"/>
  <c r="BP49" i="11" s="1"/>
  <c r="X49" i="11"/>
  <c r="AI49" i="11" s="1"/>
  <c r="DV49" i="11"/>
  <c r="EG49" i="11" s="1"/>
  <c r="CO49" i="11"/>
  <c r="CZ49" i="11" s="1"/>
  <c r="BG49" i="11"/>
  <c r="BR49" i="11" s="1"/>
  <c r="Y49" i="11"/>
  <c r="AJ49" i="11" s="1"/>
  <c r="CK49" i="11"/>
  <c r="CV49" i="11" s="1"/>
  <c r="BB49" i="11"/>
  <c r="BM49" i="11" s="1"/>
  <c r="DW49" i="11"/>
  <c r="EH49" i="11" s="1"/>
  <c r="CJ49" i="11"/>
  <c r="CU49" i="11" s="1"/>
  <c r="DQ49" i="11"/>
  <c r="EB49" i="11" s="1"/>
  <c r="CH49" i="11"/>
  <c r="CS49" i="11" s="1"/>
  <c r="AA49" i="11"/>
  <c r="AL49" i="11" s="1"/>
  <c r="DP49" i="11"/>
  <c r="EA49" i="11" s="1"/>
  <c r="W49" i="11"/>
  <c r="AH49" i="11" s="1"/>
  <c r="CP49" i="11"/>
  <c r="DA49" i="11" s="1"/>
  <c r="BC49" i="11"/>
  <c r="BN49" i="11" s="1"/>
  <c r="BD49" i="11"/>
  <c r="BO49" i="11" s="1"/>
  <c r="DT49" i="11"/>
  <c r="EE49" i="11" s="1"/>
  <c r="AB49" i="11"/>
  <c r="AM49" i="11" s="1"/>
  <c r="DO49" i="11"/>
  <c r="DZ49" i="11" s="1"/>
  <c r="U49" i="11"/>
  <c r="AF49" i="11" s="1"/>
  <c r="T49" i="11"/>
  <c r="AE49" i="11" s="1"/>
  <c r="CI49" i="11"/>
  <c r="CT49" i="11" s="1"/>
  <c r="BH49" i="11"/>
  <c r="BS49" i="11" s="1"/>
  <c r="AV52" i="4"/>
  <c r="AU52" i="4"/>
  <c r="AT52" i="4"/>
  <c r="AY52" i="4" s="1"/>
  <c r="Z199" i="5"/>
  <c r="AK199" i="5" s="1"/>
  <c r="DR199" i="11"/>
  <c r="EC199" i="11" s="1"/>
  <c r="CM199" i="11"/>
  <c r="CX199" i="11" s="1"/>
  <c r="BH199" i="11"/>
  <c r="BS199" i="11" s="1"/>
  <c r="U199" i="11"/>
  <c r="AF199" i="11" s="1"/>
  <c r="DT199" i="11"/>
  <c r="EE199" i="11" s="1"/>
  <c r="CO199" i="11"/>
  <c r="CZ199" i="11" s="1"/>
  <c r="BB199" i="11"/>
  <c r="BM199" i="11" s="1"/>
  <c r="W199" i="11"/>
  <c r="AH199" i="11" s="1"/>
  <c r="DS199" i="11"/>
  <c r="ED199" i="11" s="1"/>
  <c r="CK199" i="11"/>
  <c r="CV199" i="11" s="1"/>
  <c r="BE199" i="11"/>
  <c r="BP199" i="11" s="1"/>
  <c r="Y199" i="11"/>
  <c r="AJ199" i="11" s="1"/>
  <c r="DV199" i="11"/>
  <c r="EG199" i="11" s="1"/>
  <c r="CN199" i="11"/>
  <c r="CY199" i="11" s="1"/>
  <c r="BG199" i="11"/>
  <c r="BR199" i="11" s="1"/>
  <c r="AA199" i="11"/>
  <c r="AL199" i="11" s="1"/>
  <c r="CP199" i="11"/>
  <c r="DA199" i="11" s="1"/>
  <c r="BD199" i="11"/>
  <c r="BO199" i="11" s="1"/>
  <c r="T199" i="11"/>
  <c r="AE199" i="11" s="1"/>
  <c r="BC199" i="11"/>
  <c r="BN199" i="11" s="1"/>
  <c r="CL199" i="11"/>
  <c r="CW199" i="11" s="1"/>
  <c r="BA199" i="11"/>
  <c r="BL199" i="11" s="1"/>
  <c r="CJ199" i="11"/>
  <c r="CU199" i="11" s="1"/>
  <c r="DW199" i="11"/>
  <c r="EH199" i="11" s="1"/>
  <c r="CI199" i="11"/>
  <c r="CT199" i="11" s="1"/>
  <c r="AB199" i="11"/>
  <c r="AM199" i="11" s="1"/>
  <c r="DU199" i="11"/>
  <c r="EF199" i="11" s="1"/>
  <c r="CH199" i="11"/>
  <c r="CS199" i="11" s="1"/>
  <c r="Z199" i="11"/>
  <c r="AK199" i="11" s="1"/>
  <c r="DQ199" i="11"/>
  <c r="EB199" i="11" s="1"/>
  <c r="X199" i="11"/>
  <c r="AI199" i="11" s="1"/>
  <c r="DP199" i="11"/>
  <c r="EA199" i="11" s="1"/>
  <c r="BI199" i="11"/>
  <c r="BT199" i="11" s="1"/>
  <c r="V199" i="11"/>
  <c r="AG199" i="11" s="1"/>
  <c r="DO199" i="11"/>
  <c r="DZ199" i="11" s="1"/>
  <c r="BF199" i="11"/>
  <c r="BQ199" i="11" s="1"/>
  <c r="AV202" i="4"/>
  <c r="AU202" i="4"/>
  <c r="AT202" i="4"/>
  <c r="AY202" i="4" s="1"/>
  <c r="W201" i="5"/>
  <c r="AH201" i="5" s="1"/>
  <c r="DU201" i="11"/>
  <c r="EF201" i="11" s="1"/>
  <c r="CP201" i="11"/>
  <c r="DA201" i="11" s="1"/>
  <c r="CH201" i="11"/>
  <c r="CS201" i="11" s="1"/>
  <c r="BC201" i="11"/>
  <c r="BN201" i="11" s="1"/>
  <c r="X201" i="11"/>
  <c r="AI201" i="11" s="1"/>
  <c r="DT201" i="11"/>
  <c r="EE201" i="11" s="1"/>
  <c r="CO201" i="11"/>
  <c r="CZ201" i="11" s="1"/>
  <c r="DS201" i="11"/>
  <c r="ED201" i="11" s="1"/>
  <c r="CN201" i="11"/>
  <c r="CY201" i="11" s="1"/>
  <c r="BI201" i="11"/>
  <c r="BT201" i="11" s="1"/>
  <c r="DQ201" i="11"/>
  <c r="EB201" i="11" s="1"/>
  <c r="CL201" i="11"/>
  <c r="CW201" i="11" s="1"/>
  <c r="BG201" i="11"/>
  <c r="BR201" i="11" s="1"/>
  <c r="DP201" i="11"/>
  <c r="EA201" i="11" s="1"/>
  <c r="CK201" i="11"/>
  <c r="CV201" i="11" s="1"/>
  <c r="BF201" i="11"/>
  <c r="BQ201" i="11" s="1"/>
  <c r="DR201" i="11"/>
  <c r="EC201" i="11" s="1"/>
  <c r="BE201" i="11"/>
  <c r="BP201" i="11" s="1"/>
  <c r="Y201" i="11"/>
  <c r="AJ201" i="11" s="1"/>
  <c r="DW201" i="11"/>
  <c r="EH201" i="11" s="1"/>
  <c r="AA201" i="11"/>
  <c r="AL201" i="11" s="1"/>
  <c r="CJ201" i="11"/>
  <c r="CU201" i="11" s="1"/>
  <c r="AB201" i="11"/>
  <c r="AM201" i="11" s="1"/>
  <c r="BA201" i="11"/>
  <c r="BL201" i="11" s="1"/>
  <c r="U201" i="11"/>
  <c r="AF201" i="11" s="1"/>
  <c r="DO201" i="11"/>
  <c r="DZ201" i="11" s="1"/>
  <c r="Z201" i="11"/>
  <c r="AK201" i="11" s="1"/>
  <c r="CM201" i="11"/>
  <c r="CX201" i="11" s="1"/>
  <c r="W201" i="11"/>
  <c r="AH201" i="11" s="1"/>
  <c r="CI201" i="11"/>
  <c r="CT201" i="11" s="1"/>
  <c r="V201" i="11"/>
  <c r="AG201" i="11" s="1"/>
  <c r="T201" i="11"/>
  <c r="AE201" i="11" s="1"/>
  <c r="BH201" i="11"/>
  <c r="BS201" i="11" s="1"/>
  <c r="BD201" i="11"/>
  <c r="BO201" i="11" s="1"/>
  <c r="DV201" i="11"/>
  <c r="EG201" i="11" s="1"/>
  <c r="BB201" i="11"/>
  <c r="BM201" i="11" s="1"/>
  <c r="AV204" i="4"/>
  <c r="AU204" i="4"/>
  <c r="AT204" i="4"/>
  <c r="AY204" i="4" s="1"/>
  <c r="AA146" i="5"/>
  <c r="AL146" i="5" s="1"/>
  <c r="DU146" i="11"/>
  <c r="EF146" i="11" s="1"/>
  <c r="CP146" i="11"/>
  <c r="DA146" i="11" s="1"/>
  <c r="CH146" i="11"/>
  <c r="CS146" i="11" s="1"/>
  <c r="BC146" i="11"/>
  <c r="BN146" i="11" s="1"/>
  <c r="X146" i="11"/>
  <c r="AI146" i="11" s="1"/>
  <c r="DQ146" i="11"/>
  <c r="EB146" i="11" s="1"/>
  <c r="CK146" i="11"/>
  <c r="CV146" i="11" s="1"/>
  <c r="BE146" i="11"/>
  <c r="BP146" i="11" s="1"/>
  <c r="Y146" i="11"/>
  <c r="AJ146" i="11" s="1"/>
  <c r="BI146" i="11"/>
  <c r="BT146" i="11" s="1"/>
  <c r="AB146" i="11"/>
  <c r="AM146" i="11" s="1"/>
  <c r="BH146" i="11"/>
  <c r="BS146" i="11" s="1"/>
  <c r="Z146" i="11"/>
  <c r="AK146" i="11" s="1"/>
  <c r="DT146" i="11"/>
  <c r="EE146" i="11" s="1"/>
  <c r="CM146" i="11"/>
  <c r="CX146" i="11" s="1"/>
  <c r="BD146" i="11"/>
  <c r="BO146" i="11" s="1"/>
  <c r="U146" i="11"/>
  <c r="AF146" i="11" s="1"/>
  <c r="DP146" i="11"/>
  <c r="EA146" i="11" s="1"/>
  <c r="CI146" i="11"/>
  <c r="CT146" i="11" s="1"/>
  <c r="DO146" i="11"/>
  <c r="DZ146" i="11" s="1"/>
  <c r="AA146" i="11"/>
  <c r="AL146" i="11" s="1"/>
  <c r="BB146" i="11"/>
  <c r="BM146" i="11" s="1"/>
  <c r="CO146" i="11"/>
  <c r="CZ146" i="11" s="1"/>
  <c r="BA146" i="11"/>
  <c r="BL146" i="11" s="1"/>
  <c r="CN146" i="11"/>
  <c r="CY146" i="11" s="1"/>
  <c r="CL146" i="11"/>
  <c r="CW146" i="11" s="1"/>
  <c r="W146" i="11"/>
  <c r="AH146" i="11" s="1"/>
  <c r="DW146" i="11"/>
  <c r="EH146" i="11" s="1"/>
  <c r="CJ146" i="11"/>
  <c r="CU146" i="11" s="1"/>
  <c r="V146" i="11"/>
  <c r="AG146" i="11" s="1"/>
  <c r="DV146" i="11"/>
  <c r="EG146" i="11" s="1"/>
  <c r="T146" i="11"/>
  <c r="AE146" i="11" s="1"/>
  <c r="DS146" i="11"/>
  <c r="ED146" i="11" s="1"/>
  <c r="BG146" i="11"/>
  <c r="BR146" i="11" s="1"/>
  <c r="DR146" i="11"/>
  <c r="EC146" i="11" s="1"/>
  <c r="BF146" i="11"/>
  <c r="BQ146" i="11" s="1"/>
  <c r="AV149" i="4"/>
  <c r="AU149" i="4"/>
  <c r="AT149" i="4"/>
  <c r="AY149" i="4" s="1"/>
  <c r="T132" i="5"/>
  <c r="AE132" i="5" s="1"/>
  <c r="DU132" i="11"/>
  <c r="EF132" i="11" s="1"/>
  <c r="CP132" i="11"/>
  <c r="DA132" i="11" s="1"/>
  <c r="CH132" i="11"/>
  <c r="CS132" i="11" s="1"/>
  <c r="BC132" i="11"/>
  <c r="BN132" i="11" s="1"/>
  <c r="X132" i="11"/>
  <c r="AI132" i="11" s="1"/>
  <c r="DS132" i="11"/>
  <c r="ED132" i="11" s="1"/>
  <c r="CM132" i="11"/>
  <c r="CX132" i="11" s="1"/>
  <c r="BG132" i="11"/>
  <c r="BR132" i="11" s="1"/>
  <c r="AA132" i="11"/>
  <c r="AL132" i="11" s="1"/>
  <c r="DQ132" i="11"/>
  <c r="EB132" i="11" s="1"/>
  <c r="CJ132" i="11"/>
  <c r="CU132" i="11" s="1"/>
  <c r="BB132" i="11"/>
  <c r="BM132" i="11" s="1"/>
  <c r="U132" i="11"/>
  <c r="AF132" i="11" s="1"/>
  <c r="DO132" i="11"/>
  <c r="DZ132" i="11" s="1"/>
  <c r="BI132" i="11"/>
  <c r="BT132" i="11" s="1"/>
  <c r="Z132" i="11"/>
  <c r="AK132" i="11" s="1"/>
  <c r="DP132" i="11"/>
  <c r="EA132" i="11" s="1"/>
  <c r="AB132" i="11"/>
  <c r="AM132" i="11" s="1"/>
  <c r="DT132" i="11"/>
  <c r="EE132" i="11" s="1"/>
  <c r="W132" i="11"/>
  <c r="AH132" i="11" s="1"/>
  <c r="DR132" i="11"/>
  <c r="EC132" i="11" s="1"/>
  <c r="BH132" i="11"/>
  <c r="BS132" i="11" s="1"/>
  <c r="V132" i="11"/>
  <c r="AG132" i="11" s="1"/>
  <c r="BF132" i="11"/>
  <c r="BQ132" i="11" s="1"/>
  <c r="T132" i="11"/>
  <c r="AE132" i="11" s="1"/>
  <c r="CO132" i="11"/>
  <c r="CZ132" i="11" s="1"/>
  <c r="BE132" i="11"/>
  <c r="BP132" i="11" s="1"/>
  <c r="CN132" i="11"/>
  <c r="CY132" i="11" s="1"/>
  <c r="BD132" i="11"/>
  <c r="BO132" i="11" s="1"/>
  <c r="CL132" i="11"/>
  <c r="CW132" i="11" s="1"/>
  <c r="BA132" i="11"/>
  <c r="BL132" i="11" s="1"/>
  <c r="DW132" i="11"/>
  <c r="EH132" i="11" s="1"/>
  <c r="CK132" i="11"/>
  <c r="CV132" i="11" s="1"/>
  <c r="DV132" i="11"/>
  <c r="EG132" i="11" s="1"/>
  <c r="CI132" i="11"/>
  <c r="CT132" i="11" s="1"/>
  <c r="Y132" i="11"/>
  <c r="AJ132" i="11" s="1"/>
  <c r="AV135" i="4"/>
  <c r="AU135" i="4"/>
  <c r="AT135" i="4"/>
  <c r="AY135" i="4" s="1"/>
  <c r="DR113" i="11"/>
  <c r="EC113" i="11" s="1"/>
  <c r="CM113" i="11"/>
  <c r="CX113" i="11" s="1"/>
  <c r="BH113" i="11"/>
  <c r="BS113" i="11" s="1"/>
  <c r="U113" i="11"/>
  <c r="AF113" i="11" s="1"/>
  <c r="DW113" i="11"/>
  <c r="EH113" i="11" s="1"/>
  <c r="CH113" i="11"/>
  <c r="CS113" i="11" s="1"/>
  <c r="BB113" i="11"/>
  <c r="BM113" i="11" s="1"/>
  <c r="W113" i="11"/>
  <c r="AH113" i="11" s="1"/>
  <c r="DV113" i="11"/>
  <c r="EG113" i="11" s="1"/>
  <c r="CP113" i="11"/>
  <c r="DA113" i="11" s="1"/>
  <c r="BI113" i="11"/>
  <c r="BT113" i="11" s="1"/>
  <c r="AB113" i="11"/>
  <c r="AM113" i="11" s="1"/>
  <c r="DO113" i="11"/>
  <c r="DZ113" i="11" s="1"/>
  <c r="AA113" i="11"/>
  <c r="AL113" i="11" s="1"/>
  <c r="DU113" i="11"/>
  <c r="EF113" i="11" s="1"/>
  <c r="CN113" i="11"/>
  <c r="CY113" i="11" s="1"/>
  <c r="BE113" i="11"/>
  <c r="BP113" i="11" s="1"/>
  <c r="X113" i="11"/>
  <c r="AI113" i="11" s="1"/>
  <c r="DP113" i="11"/>
  <c r="EA113" i="11" s="1"/>
  <c r="CI113" i="11"/>
  <c r="CT113" i="11" s="1"/>
  <c r="DQ113" i="11"/>
  <c r="EB113" i="11" s="1"/>
  <c r="BF113" i="11"/>
  <c r="BQ113" i="11" s="1"/>
  <c r="T113" i="11"/>
  <c r="AE113" i="11" s="1"/>
  <c r="BD113" i="11"/>
  <c r="BO113" i="11" s="1"/>
  <c r="CO113" i="11"/>
  <c r="CZ113" i="11" s="1"/>
  <c r="BC113" i="11"/>
  <c r="BN113" i="11" s="1"/>
  <c r="CL113" i="11"/>
  <c r="CW113" i="11" s="1"/>
  <c r="BA113" i="11"/>
  <c r="BL113" i="11" s="1"/>
  <c r="CK113" i="11"/>
  <c r="CV113" i="11" s="1"/>
  <c r="CJ113" i="11"/>
  <c r="CU113" i="11" s="1"/>
  <c r="Z113" i="11"/>
  <c r="AK113" i="11" s="1"/>
  <c r="DT113" i="11"/>
  <c r="EE113" i="11" s="1"/>
  <c r="Y113" i="11"/>
  <c r="AJ113" i="11" s="1"/>
  <c r="DS113" i="11"/>
  <c r="ED113" i="11" s="1"/>
  <c r="BG113" i="11"/>
  <c r="BR113" i="11" s="1"/>
  <c r="V113" i="11"/>
  <c r="AG113" i="11" s="1"/>
  <c r="AT116" i="4"/>
  <c r="AY116" i="4" s="1"/>
  <c r="AV116" i="4"/>
  <c r="AU116" i="4"/>
  <c r="DP30" i="11"/>
  <c r="EA30" i="11" s="1"/>
  <c r="CK30" i="11"/>
  <c r="CV30" i="11" s="1"/>
  <c r="BF30" i="11"/>
  <c r="BQ30" i="11" s="1"/>
  <c r="AA30" i="11"/>
  <c r="AL30" i="11" s="1"/>
  <c r="DO30" i="11"/>
  <c r="DZ30" i="11" s="1"/>
  <c r="CI30" i="11"/>
  <c r="CT30" i="11" s="1"/>
  <c r="BC30" i="11"/>
  <c r="BN30" i="11" s="1"/>
  <c r="W30" i="11"/>
  <c r="AH30" i="11" s="1"/>
  <c r="DQ30" i="11"/>
  <c r="EB30" i="11" s="1"/>
  <c r="CH30" i="11"/>
  <c r="CS30" i="11" s="1"/>
  <c r="BA30" i="11"/>
  <c r="BL30" i="11" s="1"/>
  <c r="T30" i="11"/>
  <c r="AE30" i="11" s="1"/>
  <c r="DR30" i="11"/>
  <c r="EC30" i="11" s="1"/>
  <c r="CJ30" i="11"/>
  <c r="CU30" i="11" s="1"/>
  <c r="BB30" i="11"/>
  <c r="BM30" i="11" s="1"/>
  <c r="U30" i="11"/>
  <c r="AF30" i="11" s="1"/>
  <c r="CN30" i="11"/>
  <c r="CY30" i="11" s="1"/>
  <c r="DV30" i="11"/>
  <c r="EG30" i="11" s="1"/>
  <c r="CM30" i="11"/>
  <c r="CX30" i="11" s="1"/>
  <c r="DU30" i="11"/>
  <c r="EF30" i="11" s="1"/>
  <c r="CL30" i="11"/>
  <c r="CW30" i="11" s="1"/>
  <c r="AB30" i="11"/>
  <c r="AM30" i="11" s="1"/>
  <c r="DT30" i="11"/>
  <c r="EE30" i="11" s="1"/>
  <c r="Z30" i="11"/>
  <c r="AK30" i="11" s="1"/>
  <c r="DS30" i="11"/>
  <c r="ED30" i="11" s="1"/>
  <c r="BI30" i="11"/>
  <c r="BT30" i="11" s="1"/>
  <c r="Y30" i="11"/>
  <c r="AJ30" i="11" s="1"/>
  <c r="BH30" i="11"/>
  <c r="BS30" i="11" s="1"/>
  <c r="X30" i="11"/>
  <c r="AI30" i="11" s="1"/>
  <c r="CP30" i="11"/>
  <c r="DA30" i="11" s="1"/>
  <c r="BG30" i="11"/>
  <c r="BR30" i="11" s="1"/>
  <c r="V30" i="11"/>
  <c r="AG30" i="11" s="1"/>
  <c r="CO30" i="11"/>
  <c r="CZ30" i="11" s="1"/>
  <c r="BE30" i="11"/>
  <c r="BP30" i="11" s="1"/>
  <c r="DW30" i="11"/>
  <c r="EH30" i="11" s="1"/>
  <c r="BD30" i="11"/>
  <c r="BO30" i="11" s="1"/>
  <c r="AU33" i="4"/>
  <c r="AT33" i="4"/>
  <c r="AY33" i="4" s="1"/>
  <c r="AV33" i="4"/>
  <c r="V24" i="5"/>
  <c r="AG24" i="5" s="1"/>
  <c r="Z24" i="5"/>
  <c r="AK24" i="5" s="1"/>
  <c r="X24" i="5"/>
  <c r="AI24" i="5" s="1"/>
  <c r="Y97" i="5"/>
  <c r="AJ97" i="5" s="1"/>
  <c r="Z97" i="5"/>
  <c r="AK97" i="5" s="1"/>
  <c r="Z109" i="5"/>
  <c r="AK109" i="5" s="1"/>
  <c r="AA24" i="6"/>
  <c r="AL24" i="6" s="1"/>
  <c r="X24" i="6"/>
  <c r="AI24" i="6" s="1"/>
  <c r="Y24" i="6"/>
  <c r="AJ24" i="6" s="1"/>
  <c r="BC24" i="6"/>
  <c r="BG24" i="6"/>
  <c r="BE24" i="6"/>
  <c r="BL24" i="6"/>
  <c r="BQ24" i="6"/>
  <c r="BS24" i="6"/>
  <c r="Y109" i="6"/>
  <c r="AJ109" i="6" s="1"/>
  <c r="BI109" i="6"/>
  <c r="T109" i="6"/>
  <c r="AE109" i="6" s="1"/>
  <c r="AQ109" i="6"/>
  <c r="AS109" i="6"/>
  <c r="BB109" i="6"/>
  <c r="BD109" i="6"/>
  <c r="BT109" i="6"/>
  <c r="BR109" i="6"/>
  <c r="V97" i="6"/>
  <c r="AG97" i="6" s="1"/>
  <c r="W97" i="6"/>
  <c r="AH97" i="6" s="1"/>
  <c r="X97" i="6"/>
  <c r="AI97" i="6" s="1"/>
  <c r="BE97" i="6"/>
  <c r="AW97" i="6"/>
  <c r="BF97" i="6"/>
  <c r="BD97" i="6"/>
  <c r="BM97" i="6"/>
  <c r="BO97" i="6"/>
  <c r="W24" i="5"/>
  <c r="AH24" i="5" s="1"/>
  <c r="AA24" i="5"/>
  <c r="AL24" i="5" s="1"/>
  <c r="AB97" i="5"/>
  <c r="AM97" i="5" s="1"/>
  <c r="V97" i="5"/>
  <c r="AG97" i="5" s="1"/>
  <c r="X97" i="5"/>
  <c r="AI97" i="5" s="1"/>
  <c r="T109" i="5"/>
  <c r="AE109" i="5" s="1"/>
  <c r="Y109" i="5"/>
  <c r="AJ109" i="5" s="1"/>
  <c r="AA109" i="5"/>
  <c r="AL109" i="5" s="1"/>
  <c r="Z24" i="6"/>
  <c r="AK24" i="6" s="1"/>
  <c r="AQ24" i="6"/>
  <c r="AB24" i="6"/>
  <c r="AM24" i="6" s="1"/>
  <c r="AU24" i="6"/>
  <c r="AP24" i="6"/>
  <c r="BD24" i="6"/>
  <c r="BI24" i="6"/>
  <c r="BP24" i="6"/>
  <c r="BN24" i="6"/>
  <c r="V109" i="6"/>
  <c r="AG109" i="6" s="1"/>
  <c r="AT109" i="6"/>
  <c r="X109" i="6"/>
  <c r="AI109" i="6" s="1"/>
  <c r="AU109" i="6"/>
  <c r="AW109" i="6"/>
  <c r="BF109" i="6"/>
  <c r="BH109" i="6"/>
  <c r="BM109" i="6"/>
  <c r="BO109" i="6"/>
  <c r="Z97" i="6"/>
  <c r="AK97" i="6" s="1"/>
  <c r="AA97" i="6"/>
  <c r="AL97" i="6" s="1"/>
  <c r="AB97" i="6"/>
  <c r="AM97" i="6" s="1"/>
  <c r="AR97" i="6"/>
  <c r="BI97" i="6"/>
  <c r="BC97" i="6"/>
  <c r="BH97" i="6"/>
  <c r="BQ97" i="6"/>
  <c r="BS97" i="6"/>
  <c r="Y24" i="5"/>
  <c r="AJ24" i="5" s="1"/>
  <c r="T24" i="5"/>
  <c r="AE24" i="5" s="1"/>
  <c r="U97" i="5"/>
  <c r="AF97" i="5" s="1"/>
  <c r="T97" i="5"/>
  <c r="AE97" i="5" s="1"/>
  <c r="W97" i="5"/>
  <c r="AH97" i="5" s="1"/>
  <c r="AB109" i="5"/>
  <c r="AM109" i="5" s="1"/>
  <c r="V109" i="5"/>
  <c r="AG109" i="5" s="1"/>
  <c r="X109" i="5"/>
  <c r="AI109" i="5" s="1"/>
  <c r="V24" i="6"/>
  <c r="AG24" i="6" s="1"/>
  <c r="AV24" i="6"/>
  <c r="AR24" i="6"/>
  <c r="AS24" i="6"/>
  <c r="AT24" i="6"/>
  <c r="BH24" i="6"/>
  <c r="BB24" i="6"/>
  <c r="BT24" i="6"/>
  <c r="Z109" i="6"/>
  <c r="AK109" i="6" s="1"/>
  <c r="W109" i="6"/>
  <c r="AH109" i="6" s="1"/>
  <c r="AB109" i="6"/>
  <c r="AM109" i="6" s="1"/>
  <c r="AR109" i="6"/>
  <c r="BA109" i="6"/>
  <c r="BC109" i="6"/>
  <c r="BL109" i="6"/>
  <c r="BQ109" i="6"/>
  <c r="Y97" i="6"/>
  <c r="AJ97" i="6" s="1"/>
  <c r="AT97" i="6"/>
  <c r="AX97" i="6"/>
  <c r="AQ97" i="6"/>
  <c r="AV97" i="6"/>
  <c r="BA97" i="6"/>
  <c r="BG97" i="6"/>
  <c r="BL97" i="6"/>
  <c r="AT58" i="6"/>
  <c r="BT168" i="6"/>
  <c r="X168" i="5"/>
  <c r="AI168" i="5" s="1"/>
  <c r="T168" i="5"/>
  <c r="AE168" i="5" s="1"/>
  <c r="AQ168" i="6"/>
  <c r="BO168" i="6"/>
  <c r="W168" i="6"/>
  <c r="AH168" i="6" s="1"/>
  <c r="AT168" i="6"/>
  <c r="BQ168" i="6"/>
  <c r="AS168" i="6"/>
  <c r="BP168" i="6"/>
  <c r="V168" i="6"/>
  <c r="AG168" i="6" s="1"/>
  <c r="AB168" i="5"/>
  <c r="AM168" i="5" s="1"/>
  <c r="T168" i="6"/>
  <c r="AE168" i="6" s="1"/>
  <c r="BL153" i="6"/>
  <c r="W153" i="6"/>
  <c r="AH153" i="6" s="1"/>
  <c r="BF153" i="6"/>
  <c r="BS58" i="6"/>
  <c r="AW168" i="6"/>
  <c r="BS168" i="6"/>
  <c r="Z168" i="6"/>
  <c r="AK168" i="6" s="1"/>
  <c r="AP168" i="6"/>
  <c r="BM168" i="6"/>
  <c r="AB168" i="6"/>
  <c r="AM168" i="6" s="1"/>
  <c r="BG168" i="6"/>
  <c r="AA168" i="6"/>
  <c r="AL168" i="6" s="1"/>
  <c r="AX168" i="6"/>
  <c r="BN168" i="6"/>
  <c r="BR168" i="6"/>
  <c r="BB168" i="6"/>
  <c r="W168" i="5"/>
  <c r="AH168" i="5" s="1"/>
  <c r="BN153" i="6"/>
  <c r="Y153" i="6"/>
  <c r="AJ153" i="6" s="1"/>
  <c r="BT153" i="6"/>
  <c r="BL58" i="6"/>
  <c r="BF168" i="6"/>
  <c r="X168" i="6"/>
  <c r="AI168" i="6" s="1"/>
  <c r="BC168" i="6"/>
  <c r="AA168" i="5"/>
  <c r="AL168" i="5" s="1"/>
  <c r="Y168" i="6"/>
  <c r="AJ168" i="6" s="1"/>
  <c r="BE168" i="6"/>
  <c r="AU168" i="6"/>
  <c r="V153" i="5"/>
  <c r="AG153" i="5" s="1"/>
  <c r="BA153" i="6"/>
  <c r="V89" i="6"/>
  <c r="AG89" i="6" s="1"/>
  <c r="BC153" i="6"/>
  <c r="W153" i="5"/>
  <c r="AH153" i="5" s="1"/>
  <c r="BO153" i="6"/>
  <c r="AA153" i="5"/>
  <c r="AL153" i="5" s="1"/>
  <c r="BE153" i="6"/>
  <c r="T153" i="5"/>
  <c r="AE153" i="5" s="1"/>
  <c r="AU153" i="6"/>
  <c r="BH153" i="6"/>
  <c r="U153" i="6"/>
  <c r="AF153" i="6" s="1"/>
  <c r="BI153" i="6"/>
  <c r="X153" i="5"/>
  <c r="AI153" i="5" s="1"/>
  <c r="V153" i="6"/>
  <c r="AG153" i="6" s="1"/>
  <c r="Z153" i="5"/>
  <c r="AK153" i="5" s="1"/>
  <c r="BT198" i="6"/>
  <c r="X198" i="5"/>
  <c r="AI198" i="5" s="1"/>
  <c r="BQ89" i="6"/>
  <c r="AV153" i="6"/>
  <c r="AB153" i="5"/>
  <c r="AM153" i="5" s="1"/>
  <c r="BB153" i="6"/>
  <c r="U153" i="5"/>
  <c r="AF153" i="5" s="1"/>
  <c r="AP153" i="6"/>
  <c r="Y153" i="5"/>
  <c r="AJ153" i="5" s="1"/>
  <c r="AR153" i="6"/>
  <c r="BS153" i="6"/>
  <c r="X153" i="6"/>
  <c r="AI153" i="6" s="1"/>
  <c r="BG153" i="6"/>
  <c r="AB153" i="6"/>
  <c r="AM153" i="6" s="1"/>
  <c r="BT15" i="6"/>
  <c r="T153" i="6"/>
  <c r="AE153" i="6" s="1"/>
  <c r="AQ153" i="6"/>
  <c r="BQ153" i="6"/>
  <c r="AT153" i="6"/>
  <c r="Z153" i="6"/>
  <c r="AK153" i="6" s="1"/>
  <c r="AW153" i="6"/>
  <c r="BM153" i="6"/>
  <c r="AX153" i="6"/>
  <c r="Z25" i="6"/>
  <c r="AK25" i="6" s="1"/>
  <c r="BR207" i="6"/>
  <c r="AX207" i="6"/>
  <c r="BS207" i="6"/>
  <c r="W207" i="6"/>
  <c r="AH207" i="6" s="1"/>
  <c r="BL207" i="6"/>
  <c r="BG25" i="6"/>
  <c r="AR207" i="6"/>
  <c r="AW207" i="6"/>
  <c r="AS212" i="6"/>
  <c r="W212" i="5"/>
  <c r="AH212" i="5" s="1"/>
  <c r="AS153" i="6"/>
  <c r="BD153" i="6"/>
  <c r="W25" i="5"/>
  <c r="AH25" i="5" s="1"/>
  <c r="Y91" i="5"/>
  <c r="AJ91" i="5" s="1"/>
  <c r="AB91" i="5"/>
  <c r="AM91" i="5" s="1"/>
  <c r="Z91" i="5"/>
  <c r="AK91" i="5" s="1"/>
  <c r="W91" i="6"/>
  <c r="AH91" i="6" s="1"/>
  <c r="X91" i="6"/>
  <c r="AI91" i="6" s="1"/>
  <c r="V91" i="6"/>
  <c r="AG91" i="6" s="1"/>
  <c r="AW91" i="6"/>
  <c r="AQ91" i="6"/>
  <c r="BD91" i="6"/>
  <c r="BI91" i="6"/>
  <c r="BR91" i="6"/>
  <c r="BP91" i="6"/>
  <c r="Y25" i="6"/>
  <c r="AJ25" i="6" s="1"/>
  <c r="W25" i="6"/>
  <c r="AH25" i="6" s="1"/>
  <c r="AR25" i="6"/>
  <c r="BH25" i="6"/>
  <c r="BM25" i="6"/>
  <c r="AP207" i="6"/>
  <c r="AU207" i="6"/>
  <c r="T207" i="5"/>
  <c r="AE207" i="5" s="1"/>
  <c r="Y207" i="5"/>
  <c r="AJ207" i="5" s="1"/>
  <c r="AA207" i="6"/>
  <c r="AL207" i="6" s="1"/>
  <c r="BC207" i="6"/>
  <c r="T207" i="6"/>
  <c r="AE207" i="6" s="1"/>
  <c r="AV207" i="6"/>
  <c r="BQ207" i="6"/>
  <c r="AQ207" i="6"/>
  <c r="BP207" i="6"/>
  <c r="X91" i="5"/>
  <c r="AI91" i="5" s="1"/>
  <c r="U91" i="5"/>
  <c r="AF91" i="5" s="1"/>
  <c r="AA91" i="5"/>
  <c r="AL91" i="5" s="1"/>
  <c r="AA91" i="6"/>
  <c r="AL91" i="6" s="1"/>
  <c r="AB91" i="6"/>
  <c r="AM91" i="6" s="1"/>
  <c r="Z91" i="6"/>
  <c r="AK91" i="6" s="1"/>
  <c r="AP91" i="6"/>
  <c r="AU91" i="6"/>
  <c r="BH91" i="6"/>
  <c r="BB91" i="6"/>
  <c r="BO91" i="6"/>
  <c r="BT91" i="6"/>
  <c r="U25" i="6"/>
  <c r="AF25" i="6" s="1"/>
  <c r="AA25" i="6"/>
  <c r="AL25" i="6" s="1"/>
  <c r="AV25" i="6"/>
  <c r="BA25" i="6"/>
  <c r="BQ25" i="6"/>
  <c r="V207" i="5"/>
  <c r="AG207" i="5" s="1"/>
  <c r="BT207" i="6"/>
  <c r="AB207" i="6"/>
  <c r="AM207" i="6" s="1"/>
  <c r="AS207" i="6"/>
  <c r="V207" i="6"/>
  <c r="AG207" i="6" s="1"/>
  <c r="BA207" i="6"/>
  <c r="U207" i="6"/>
  <c r="AF207" i="6" s="1"/>
  <c r="BG207" i="6"/>
  <c r="X207" i="6"/>
  <c r="AI207" i="6" s="1"/>
  <c r="BF207" i="6"/>
  <c r="BN207" i="6"/>
  <c r="W207" i="5"/>
  <c r="AH207" i="5" s="1"/>
  <c r="Y25" i="5"/>
  <c r="AJ25" i="5" s="1"/>
  <c r="T91" i="5"/>
  <c r="AE91" i="5" s="1"/>
  <c r="W91" i="5"/>
  <c r="AH91" i="5" s="1"/>
  <c r="AV91" i="6"/>
  <c r="U91" i="6"/>
  <c r="AF91" i="6" s="1"/>
  <c r="AR91" i="6"/>
  <c r="AT91" i="6"/>
  <c r="BC91" i="6"/>
  <c r="BA91" i="6"/>
  <c r="BF91" i="6"/>
  <c r="BS91" i="6"/>
  <c r="V25" i="6"/>
  <c r="AG25" i="6" s="1"/>
  <c r="X25" i="6"/>
  <c r="AI25" i="6" s="1"/>
  <c r="BC25" i="6"/>
  <c r="BS25" i="6"/>
  <c r="X207" i="5"/>
  <c r="AI207" i="5" s="1"/>
  <c r="Z207" i="5"/>
  <c r="AK207" i="5" s="1"/>
  <c r="BB207" i="6"/>
  <c r="BH207" i="6"/>
  <c r="AT207" i="6"/>
  <c r="BO207" i="6"/>
  <c r="Z207" i="6"/>
  <c r="AK207" i="6" s="1"/>
  <c r="BE207" i="6"/>
  <c r="Y207" i="6"/>
  <c r="AJ207" i="6" s="1"/>
  <c r="BD207" i="6"/>
  <c r="AB207" i="5"/>
  <c r="AM207" i="5" s="1"/>
  <c r="BA89" i="6"/>
  <c r="T89" i="6"/>
  <c r="AE89" i="6" s="1"/>
  <c r="V89" i="5"/>
  <c r="AG89" i="5" s="1"/>
  <c r="AU89" i="6"/>
  <c r="BO89" i="6"/>
  <c r="BC89" i="6"/>
  <c r="Y89" i="5"/>
  <c r="AJ89" i="5" s="1"/>
  <c r="W89" i="6"/>
  <c r="AH89" i="6" s="1"/>
  <c r="Y89" i="6"/>
  <c r="AJ89" i="6" s="1"/>
  <c r="AV89" i="6"/>
  <c r="BM169" i="6"/>
  <c r="BS169" i="6"/>
  <c r="BH169" i="6"/>
  <c r="BF169" i="6"/>
  <c r="AW169" i="6"/>
  <c r="AR169" i="6"/>
  <c r="AU169" i="6"/>
  <c r="T169" i="6"/>
  <c r="AE169" i="6" s="1"/>
  <c r="Z169" i="6"/>
  <c r="AK169" i="6" s="1"/>
  <c r="AA169" i="5"/>
  <c r="AL169" i="5" s="1"/>
  <c r="Y169" i="5"/>
  <c r="AJ169" i="5" s="1"/>
  <c r="BQ169" i="6"/>
  <c r="BC169" i="6"/>
  <c r="AV169" i="6"/>
  <c r="X169" i="6"/>
  <c r="AI169" i="6" s="1"/>
  <c r="AB169" i="5"/>
  <c r="AM169" i="5" s="1"/>
  <c r="V169" i="5"/>
  <c r="AG169" i="5" s="1"/>
  <c r="BT169" i="6"/>
  <c r="BO169" i="6"/>
  <c r="BD169" i="6"/>
  <c r="BB169" i="6"/>
  <c r="AS169" i="6"/>
  <c r="AQ169" i="6"/>
  <c r="AT169" i="6"/>
  <c r="AA169" i="6"/>
  <c r="AL169" i="6" s="1"/>
  <c r="V169" i="6"/>
  <c r="AG169" i="6" s="1"/>
  <c r="T169" i="5"/>
  <c r="AE169" i="5" s="1"/>
  <c r="Z169" i="5"/>
  <c r="AK169" i="5" s="1"/>
  <c r="U169" i="6"/>
  <c r="AF169" i="6" s="1"/>
  <c r="BP169" i="6"/>
  <c r="BR169" i="6"/>
  <c r="BG169" i="6"/>
  <c r="BI169" i="6"/>
  <c r="BA169" i="6"/>
  <c r="AX169" i="6"/>
  <c r="AB169" i="6"/>
  <c r="AM169" i="6" s="1"/>
  <c r="W169" i="6"/>
  <c r="AH169" i="6" s="1"/>
  <c r="Y169" i="6"/>
  <c r="AJ169" i="6" s="1"/>
  <c r="X169" i="5"/>
  <c r="AI169" i="5" s="1"/>
  <c r="U169" i="5"/>
  <c r="AF169" i="5" s="1"/>
  <c r="BL169" i="6"/>
  <c r="BN169" i="6"/>
  <c r="BE169" i="6"/>
  <c r="AP169" i="6"/>
  <c r="W169" i="5"/>
  <c r="AH169" i="5" s="1"/>
  <c r="AA89" i="6"/>
  <c r="AL89" i="6" s="1"/>
  <c r="BF89" i="6"/>
  <c r="Z89" i="6"/>
  <c r="AK89" i="6" s="1"/>
  <c r="BE89" i="6"/>
  <c r="BS89" i="6"/>
  <c r="AQ89" i="6"/>
  <c r="BP89" i="6"/>
  <c r="AA89" i="5"/>
  <c r="AL89" i="5" s="1"/>
  <c r="T89" i="5"/>
  <c r="AE89" i="5" s="1"/>
  <c r="BR89" i="6"/>
  <c r="BG89" i="6"/>
  <c r="AB89" i="6"/>
  <c r="AM89" i="6" s="1"/>
  <c r="BD89" i="6"/>
  <c r="AP89" i="6"/>
  <c r="BL89" i="6"/>
  <c r="U89" i="6"/>
  <c r="AF89" i="6" s="1"/>
  <c r="AS89" i="6"/>
  <c r="BN89" i="6"/>
  <c r="AB89" i="5"/>
  <c r="AM89" i="5" s="1"/>
  <c r="W89" i="5"/>
  <c r="AH89" i="5" s="1"/>
  <c r="AW89" i="6"/>
  <c r="BT89" i="6"/>
  <c r="X89" i="6"/>
  <c r="AI89" i="6" s="1"/>
  <c r="AR89" i="6"/>
  <c r="BM89" i="6"/>
  <c r="AT89" i="6"/>
  <c r="BH89" i="6"/>
  <c r="AX89" i="6"/>
  <c r="BI89" i="6"/>
  <c r="U89" i="5"/>
  <c r="AF89" i="5" s="1"/>
  <c r="Z89" i="5"/>
  <c r="AK89" i="5" s="1"/>
  <c r="X89" i="5"/>
  <c r="AI89" i="5" s="1"/>
  <c r="AB25" i="5"/>
  <c r="AM25" i="5" s="1"/>
  <c r="U25" i="5"/>
  <c r="AF25" i="5" s="1"/>
  <c r="AU25" i="6"/>
  <c r="AP25" i="6"/>
  <c r="AQ25" i="6"/>
  <c r="AT25" i="6"/>
  <c r="AS25" i="6"/>
  <c r="BO25" i="6"/>
  <c r="BE25" i="6"/>
  <c r="BP25" i="6"/>
  <c r="BN25" i="6"/>
  <c r="X25" i="5"/>
  <c r="AI25" i="5" s="1"/>
  <c r="BB25" i="6"/>
  <c r="AX25" i="6"/>
  <c r="T25" i="6"/>
  <c r="AE25" i="6" s="1"/>
  <c r="BF25" i="6"/>
  <c r="AW25" i="6"/>
  <c r="BD25" i="6"/>
  <c r="BI25" i="6"/>
  <c r="BT25" i="6"/>
  <c r="BL127" i="6"/>
  <c r="BN127" i="6"/>
  <c r="BB127" i="6"/>
  <c r="BH127" i="6"/>
  <c r="AQ127" i="6"/>
  <c r="AP127" i="6"/>
  <c r="V127" i="6"/>
  <c r="AG127" i="6" s="1"/>
  <c r="AV127" i="6"/>
  <c r="W127" i="6"/>
  <c r="AH127" i="6" s="1"/>
  <c r="AB127" i="5"/>
  <c r="AM127" i="5" s="1"/>
  <c r="W127" i="5"/>
  <c r="AH127" i="5" s="1"/>
  <c r="BP127" i="6"/>
  <c r="BF127" i="6"/>
  <c r="AU127" i="6"/>
  <c r="AR127" i="6"/>
  <c r="X127" i="5"/>
  <c r="AI127" i="5" s="1"/>
  <c r="V127" i="5"/>
  <c r="AG127" i="5" s="1"/>
  <c r="BS127" i="6"/>
  <c r="BQ127" i="6"/>
  <c r="BI127" i="6"/>
  <c r="BD127" i="6"/>
  <c r="BG127" i="6"/>
  <c r="AW127" i="6"/>
  <c r="Y127" i="6"/>
  <c r="AJ127" i="6" s="1"/>
  <c r="AB127" i="6"/>
  <c r="AM127" i="6" s="1"/>
  <c r="AA127" i="6"/>
  <c r="AL127" i="6" s="1"/>
  <c r="U127" i="5"/>
  <c r="AF127" i="5" s="1"/>
  <c r="Z127" i="5"/>
  <c r="AK127" i="5" s="1"/>
  <c r="BR127" i="6"/>
  <c r="AT127" i="6"/>
  <c r="BT127" i="6"/>
  <c r="BO127" i="6"/>
  <c r="BM127" i="6"/>
  <c r="BE127" i="6"/>
  <c r="BC127" i="6"/>
  <c r="AX127" i="6"/>
  <c r="AS127" i="6"/>
  <c r="U127" i="6"/>
  <c r="AF127" i="6" s="1"/>
  <c r="X127" i="6"/>
  <c r="AI127" i="6" s="1"/>
  <c r="T127" i="5"/>
  <c r="AE127" i="5" s="1"/>
  <c r="Y127" i="5"/>
  <c r="AJ127" i="5" s="1"/>
  <c r="AA127" i="5"/>
  <c r="AL127" i="5" s="1"/>
  <c r="BA127" i="6"/>
  <c r="Z127" i="6"/>
  <c r="AK127" i="6" s="1"/>
  <c r="T127" i="6"/>
  <c r="AE127" i="6" s="1"/>
  <c r="BH168" i="6"/>
  <c r="Z168" i="5"/>
  <c r="AK168" i="5" s="1"/>
  <c r="X58" i="6"/>
  <c r="AI58" i="6" s="1"/>
  <c r="BA58" i="6"/>
  <c r="BQ58" i="6"/>
  <c r="AS58" i="6"/>
  <c r="BB58" i="6"/>
  <c r="T58" i="6"/>
  <c r="AE58" i="6" s="1"/>
  <c r="V58" i="6"/>
  <c r="AG58" i="6" s="1"/>
  <c r="AA58" i="6"/>
  <c r="AL58" i="6" s="1"/>
  <c r="AX58" i="6"/>
  <c r="AR58" i="6"/>
  <c r="BF58" i="6"/>
  <c r="BD58" i="6"/>
  <c r="BP58" i="6"/>
  <c r="BN58" i="6"/>
  <c r="T15" i="6"/>
  <c r="AE15" i="6" s="1"/>
  <c r="U58" i="6"/>
  <c r="AF58" i="6" s="1"/>
  <c r="Z58" i="6"/>
  <c r="AK58" i="6" s="1"/>
  <c r="BI58" i="6"/>
  <c r="AQ58" i="6"/>
  <c r="AV58" i="6"/>
  <c r="BC58" i="6"/>
  <c r="BH58" i="6"/>
  <c r="BT58" i="6"/>
  <c r="BR58" i="6"/>
  <c r="BH15" i="6"/>
  <c r="AB58" i="6"/>
  <c r="AM58" i="6" s="1"/>
  <c r="Y58" i="6"/>
  <c r="AJ58" i="6" s="1"/>
  <c r="AW58" i="6"/>
  <c r="AP58" i="6"/>
  <c r="AU58" i="6"/>
  <c r="BE58" i="6"/>
  <c r="BG58" i="6"/>
  <c r="BO58" i="6"/>
  <c r="BR114" i="6"/>
  <c r="BT114" i="6"/>
  <c r="BO114" i="6"/>
  <c r="BB114" i="6"/>
  <c r="BH114" i="6"/>
  <c r="AU114" i="6"/>
  <c r="AP114" i="6"/>
  <c r="Z114" i="6"/>
  <c r="AK114" i="6" s="1"/>
  <c r="AW114" i="6"/>
  <c r="T114" i="5"/>
  <c r="AE114" i="5" s="1"/>
  <c r="Y114" i="5"/>
  <c r="AJ114" i="5" s="1"/>
  <c r="AA114" i="5"/>
  <c r="AL114" i="5" s="1"/>
  <c r="BN114" i="6"/>
  <c r="BP114" i="6"/>
  <c r="BG114" i="6"/>
  <c r="BI114" i="6"/>
  <c r="BD114" i="6"/>
  <c r="AQ114" i="6"/>
  <c r="AS114" i="6"/>
  <c r="V114" i="6"/>
  <c r="AG114" i="6" s="1"/>
  <c r="AB114" i="6"/>
  <c r="AM114" i="6" s="1"/>
  <c r="X114" i="5"/>
  <c r="AI114" i="5" s="1"/>
  <c r="V114" i="5"/>
  <c r="AG114" i="5" s="1"/>
  <c r="BQ114" i="6"/>
  <c r="BL114" i="6"/>
  <c r="BC114" i="6"/>
  <c r="BE114" i="6"/>
  <c r="AV114" i="6"/>
  <c r="AX114" i="6"/>
  <c r="AA114" i="6"/>
  <c r="AL114" i="6" s="1"/>
  <c r="Y114" i="6"/>
  <c r="AJ114" i="6" s="1"/>
  <c r="X114" i="6"/>
  <c r="AI114" i="6" s="1"/>
  <c r="AB114" i="5"/>
  <c r="AM114" i="5" s="1"/>
  <c r="W114" i="5"/>
  <c r="AH114" i="5" s="1"/>
  <c r="BM114" i="6"/>
  <c r="BS114" i="6"/>
  <c r="BF114" i="6"/>
  <c r="BA114" i="6"/>
  <c r="AR114" i="6"/>
  <c r="AT114" i="6"/>
  <c r="W114" i="6"/>
  <c r="AH114" i="6" s="1"/>
  <c r="U114" i="6"/>
  <c r="AF114" i="6" s="1"/>
  <c r="T114" i="6"/>
  <c r="AE114" i="6" s="1"/>
  <c r="U114" i="5"/>
  <c r="AF114" i="5" s="1"/>
  <c r="Z114" i="5"/>
  <c r="AK114" i="5" s="1"/>
  <c r="X15" i="5"/>
  <c r="AI15" i="5" s="1"/>
  <c r="AT15" i="6"/>
  <c r="BB15" i="6"/>
  <c r="U15" i="5"/>
  <c r="AF15" i="5" s="1"/>
  <c r="Y15" i="5"/>
  <c r="AJ15" i="5" s="1"/>
  <c r="Y15" i="6"/>
  <c r="AJ15" i="6" s="1"/>
  <c r="BP15" i="6"/>
  <c r="BR15" i="6"/>
  <c r="BG15" i="6"/>
  <c r="BI15" i="6"/>
  <c r="BD15" i="6"/>
  <c r="V15" i="6"/>
  <c r="AG15" i="6" s="1"/>
  <c r="U15" i="6"/>
  <c r="AF15" i="6" s="1"/>
  <c r="AP15" i="6"/>
  <c r="AS15" i="6"/>
  <c r="AA15" i="4"/>
  <c r="AC15" i="4" s="1"/>
  <c r="T15" i="5"/>
  <c r="AE15" i="5" s="1"/>
  <c r="BL15" i="6"/>
  <c r="BN15" i="6"/>
  <c r="BC15" i="6"/>
  <c r="BE15" i="6"/>
  <c r="AV15" i="6"/>
  <c r="AU15" i="6"/>
  <c r="AW15" i="6"/>
  <c r="AB15" i="6"/>
  <c r="AM15" i="6" s="1"/>
  <c r="W15" i="6"/>
  <c r="AH15" i="6" s="1"/>
  <c r="W15" i="5"/>
  <c r="AH15" i="5" s="1"/>
  <c r="AB15" i="5"/>
  <c r="AM15" i="5" s="1"/>
  <c r="V15" i="5"/>
  <c r="AG15" i="5" s="1"/>
  <c r="BF15" i="6"/>
  <c r="AR15" i="6"/>
  <c r="AX15" i="6"/>
  <c r="BS15" i="6"/>
  <c r="BQ15" i="6"/>
  <c r="BA15" i="6"/>
  <c r="AQ15" i="6"/>
  <c r="X15" i="6"/>
  <c r="AI15" i="6" s="1"/>
  <c r="AA15" i="6"/>
  <c r="AL15" i="6" s="1"/>
  <c r="AA15" i="5"/>
  <c r="AL15" i="5" s="1"/>
  <c r="Z15" i="6"/>
  <c r="AK15" i="6" s="1"/>
  <c r="BO15" i="6"/>
  <c r="B99" i="1"/>
  <c r="B73" i="2"/>
  <c r="BJ15" i="6"/>
  <c r="AC15" i="5"/>
  <c r="AN15" i="5" s="1"/>
  <c r="AC15" i="6"/>
  <c r="AN15" i="6" s="1"/>
  <c r="AY15" i="6"/>
  <c r="BU15" i="6"/>
  <c r="D90" i="3"/>
  <c r="E90" i="3" s="1"/>
  <c r="F90" i="3" s="1"/>
  <c r="CK25" i="11" l="1"/>
  <c r="CV25" i="11" s="1"/>
  <c r="AC28" i="4"/>
  <c r="Y25" i="11"/>
  <c r="AJ25" i="11" s="1"/>
  <c r="DP25" i="11"/>
  <c r="EA25" i="11" s="1"/>
  <c r="B6" i="12"/>
  <c r="B7" i="12"/>
  <c r="AV28" i="4"/>
  <c r="CP25" i="11"/>
  <c r="DA25" i="11" s="1"/>
  <c r="Z25" i="11"/>
  <c r="AK25" i="11" s="1"/>
  <c r="CI25" i="11"/>
  <c r="CT25" i="11" s="1"/>
  <c r="CN25" i="11"/>
  <c r="CY25" i="11" s="1"/>
  <c r="AT28" i="4"/>
  <c r="AY28" i="4" s="1"/>
  <c r="W25" i="11"/>
  <c r="AH25" i="11" s="1"/>
  <c r="CJ25" i="11"/>
  <c r="CU25" i="11" s="1"/>
  <c r="DQ25" i="11"/>
  <c r="EB25" i="11" s="1"/>
  <c r="DT25" i="11"/>
  <c r="EE25" i="11" s="1"/>
  <c r="BC25" i="11"/>
  <c r="BN25" i="11" s="1"/>
  <c r="BG25" i="11"/>
  <c r="BR25" i="11" s="1"/>
  <c r="DU25" i="11"/>
  <c r="EF25" i="11" s="1"/>
  <c r="T25" i="11"/>
  <c r="AE25" i="11" s="1"/>
  <c r="AA25" i="11"/>
  <c r="AL25" i="11" s="1"/>
  <c r="DW25" i="11"/>
  <c r="EH25" i="11" s="1"/>
  <c r="X25" i="11"/>
  <c r="AI25" i="11" s="1"/>
  <c r="CL25" i="11"/>
  <c r="CW25" i="11" s="1"/>
  <c r="BA25" i="11"/>
  <c r="BL25" i="11" s="1"/>
  <c r="BF25" i="11"/>
  <c r="BQ25" i="11" s="1"/>
  <c r="BD25" i="11"/>
  <c r="BO25" i="11" s="1"/>
  <c r="BI25" i="11"/>
  <c r="BT25" i="11" s="1"/>
  <c r="DV25" i="11"/>
  <c r="EG25" i="11" s="1"/>
  <c r="CH25" i="11"/>
  <c r="CS25" i="11" s="1"/>
  <c r="BL25" i="6"/>
  <c r="V25" i="5"/>
  <c r="AG25" i="5" s="1"/>
  <c r="T25" i="5"/>
  <c r="AE25" i="5" s="1"/>
  <c r="Z25" i="5"/>
  <c r="AK25" i="5" s="1"/>
  <c r="AA25" i="5"/>
  <c r="AL25" i="5" s="1"/>
  <c r="AB25" i="6"/>
  <c r="AM25" i="6" s="1"/>
  <c r="AY18" i="4"/>
  <c r="AY15" i="4" s="1"/>
  <c r="AZ15" i="4" s="1"/>
  <c r="AT15" i="4"/>
  <c r="D71" i="3"/>
  <c r="D92" i="3" s="1"/>
  <c r="B98" i="1"/>
  <c r="B72" i="2"/>
  <c r="D93" i="3" l="1"/>
  <c r="E93" i="3" s="1"/>
  <c r="F93" i="3" s="1"/>
  <c r="D94" i="3"/>
  <c r="E94" i="3" s="1"/>
  <c r="F94" i="3" s="1"/>
  <c r="E71" i="3"/>
  <c r="F71" i="3" s="1"/>
  <c r="B97" i="1"/>
  <c r="B71" i="2"/>
  <c r="D95" i="3"/>
  <c r="E92" i="3"/>
  <c r="F92" i="3" s="1"/>
  <c r="B96" i="1" l="1"/>
  <c r="B70" i="2"/>
  <c r="E95" i="3"/>
  <c r="F95" i="3" s="1"/>
  <c r="D99" i="3"/>
  <c r="E99" i="3" s="1"/>
  <c r="F99" i="3" s="1"/>
  <c r="B95" i="1" l="1"/>
  <c r="B69" i="2"/>
  <c r="B94" i="1" l="1"/>
  <c r="B68" i="2"/>
  <c r="B93" i="1" l="1"/>
  <c r="B67" i="2"/>
  <c r="B92" i="1" l="1"/>
  <c r="B66" i="2"/>
  <c r="B91" i="1" l="1"/>
  <c r="B65" i="2"/>
  <c r="B90" i="1" l="1"/>
  <c r="B64" i="2"/>
  <c r="B89" i="1" l="1"/>
  <c r="B63" i="2"/>
  <c r="B88" i="1" l="1"/>
  <c r="B62" i="2"/>
  <c r="B87" i="1" l="1"/>
  <c r="B61" i="2"/>
  <c r="B86" i="1" l="1"/>
  <c r="B60" i="2"/>
  <c r="B85" i="1" l="1"/>
  <c r="B59" i="2"/>
  <c r="B84" i="1" l="1"/>
  <c r="B58" i="2"/>
  <c r="B83" i="1" l="1"/>
  <c r="B57" i="2"/>
  <c r="B82" i="1" l="1"/>
  <c r="B56" i="2"/>
  <c r="B81" i="1" l="1"/>
  <c r="B55" i="2"/>
  <c r="B80" i="1" l="1"/>
  <c r="B54" i="2"/>
  <c r="B79" i="1" l="1"/>
  <c r="B53" i="2"/>
  <c r="B78" i="1" l="1"/>
  <c r="B52" i="2"/>
  <c r="B77" i="1" l="1"/>
  <c r="B51" i="2"/>
  <c r="B76" i="1" l="1"/>
  <c r="B50" i="2"/>
  <c r="B75" i="1" l="1"/>
  <c r="B49" i="2"/>
  <c r="B74" i="1" l="1"/>
  <c r="B48" i="2"/>
  <c r="B73" i="1" l="1"/>
  <c r="B47" i="2"/>
  <c r="B72" i="1" l="1"/>
  <c r="B46" i="2"/>
  <c r="B71" i="1" l="1"/>
  <c r="B45" i="2"/>
  <c r="B44" i="2" l="1"/>
  <c r="B70" i="1"/>
  <c r="B69" i="1" l="1"/>
  <c r="B43" i="2"/>
  <c r="B42" i="2" l="1"/>
  <c r="B68" i="1"/>
  <c r="B41" i="2" l="1"/>
  <c r="B67" i="1"/>
  <c r="B66" i="1" l="1"/>
  <c r="B40" i="2"/>
  <c r="B65" i="1" l="1"/>
  <c r="B39" i="2"/>
  <c r="B38" i="2" l="1"/>
  <c r="B64" i="1"/>
  <c r="B63" i="1" l="1"/>
  <c r="B37" i="2"/>
  <c r="B36" i="2" l="1"/>
  <c r="B62" i="1"/>
  <c r="B61" i="1" l="1"/>
  <c r="B34" i="2" s="1"/>
  <c r="B35" i="2"/>
</calcChain>
</file>

<file path=xl/sharedStrings.xml><?xml version="1.0" encoding="utf-8"?>
<sst xmlns="http://schemas.openxmlformats.org/spreadsheetml/2006/main" count="950" uniqueCount="691">
  <si>
    <t>PA Rate Template Part I</t>
  </si>
  <si>
    <t>Data Relevant to the Rate Filing</t>
  </si>
  <si>
    <t>Carrier Name:</t>
  </si>
  <si>
    <t>Product(s):</t>
  </si>
  <si>
    <t>Market Segment:</t>
  </si>
  <si>
    <t>Individual</t>
  </si>
  <si>
    <t>Rate Effective Date:</t>
  </si>
  <si>
    <t>to</t>
  </si>
  <si>
    <t>Base Period Start Date</t>
  </si>
  <si>
    <t>Member-months</t>
  </si>
  <si>
    <t>Members</t>
  </si>
  <si>
    <t>Experience Period</t>
  </si>
  <si>
    <t xml:space="preserve">Projected Rating Period                                   </t>
  </si>
  <si>
    <t>Average Age</t>
  </si>
  <si>
    <t>Total</t>
  </si>
  <si>
    <t>&lt;18</t>
  </si>
  <si>
    <t>18-24</t>
  </si>
  <si>
    <t>25-29</t>
  </si>
  <si>
    <t>30-34</t>
  </si>
  <si>
    <t>35-39</t>
  </si>
  <si>
    <t>40-44</t>
  </si>
  <si>
    <t>45-49</t>
  </si>
  <si>
    <t>50-54</t>
  </si>
  <si>
    <t>55-59</t>
  </si>
  <si>
    <t>60-63</t>
  </si>
  <si>
    <t>64+</t>
  </si>
  <si>
    <t>Table 2. Experience Period Claims and Premiums</t>
  </si>
  <si>
    <t>Earned Premium</t>
  </si>
  <si>
    <t>Paid Claims</t>
  </si>
  <si>
    <t>Ultimate Incurred Claims</t>
  </si>
  <si>
    <t>Member Months</t>
  </si>
  <si>
    <t>Estimated Cost Sharing 
(Member &amp; HHS)</t>
  </si>
  <si>
    <t>Allowed Claims (Non-Capitated)</t>
  </si>
  <si>
    <t>Non-EHB portion of Allowed Claims</t>
  </si>
  <si>
    <t>Total Prescription Drug Rebates*</t>
  </si>
  <si>
    <t>Total EHB Capitation</t>
  </si>
  <si>
    <t xml:space="preserve">Total Non-EHB Capitation </t>
  </si>
  <si>
    <t xml:space="preserve">Estimated Risk Adjustment </t>
  </si>
  <si>
    <t xml:space="preserve">Experience Period Total Allowed EHB Claims + EHB Capitation PMPM (net of prescription drug rebates) </t>
  </si>
  <si>
    <t>Loss Ratio</t>
  </si>
  <si>
    <t>*Express Prescription Drug Rebates as a negative number</t>
  </si>
  <si>
    <t>Table 3. Trend Components</t>
  </si>
  <si>
    <t>Service Category</t>
  </si>
  <si>
    <t>Cost*</t>
  </si>
  <si>
    <t>Utilization*</t>
  </si>
  <si>
    <t>Induced Demand*</t>
  </si>
  <si>
    <t>Weight*</t>
  </si>
  <si>
    <t>Inpatient Hospital</t>
  </si>
  <si>
    <t>Outpatient Hospital</t>
  </si>
  <si>
    <t>Professional</t>
  </si>
  <si>
    <t xml:space="preserve">Other Medical </t>
  </si>
  <si>
    <t>Capitation</t>
  </si>
  <si>
    <t>Prescription Drugs</t>
  </si>
  <si>
    <t>Total Annual Trend</t>
  </si>
  <si>
    <t>Months of Trend</t>
  </si>
  <si>
    <t>Total Applied Trend Projection Factor</t>
  </si>
  <si>
    <t>* Express Cost, Utilization, Induced Utilization and Weight as percentages</t>
  </si>
  <si>
    <t>Table 4. Historical Experience</t>
  </si>
  <si>
    <t>Month-Year</t>
  </si>
  <si>
    <t>Total Annual Premium</t>
  </si>
  <si>
    <t>Incurred Claims</t>
  </si>
  <si>
    <t>Completion Factors*</t>
  </si>
  <si>
    <t>Ultimate Incurred PMPM</t>
  </si>
  <si>
    <t>Estimated  Annual Cost Sharing  
(Member + HHS)</t>
  </si>
  <si>
    <t>Prescription Drug Rebates**</t>
  </si>
  <si>
    <t>Allowed Claims (Net of Prescription Drug Rebates)</t>
  </si>
  <si>
    <t>Allowed PMPM</t>
  </si>
  <si>
    <t>* Express Completion Factor as a percentage</t>
  </si>
  <si>
    <t>**Express Prescription Drug Rebates as a negative number</t>
  </si>
  <si>
    <t>Table 2b. Manual Experience Period Claims and Premiums</t>
  </si>
  <si>
    <t>Table 3b. Manual Trend Components</t>
  </si>
  <si>
    <t>Table 4b. Historical Manual Experience</t>
  </si>
  <si>
    <t>PA Rate Template Part II</t>
  </si>
  <si>
    <t>Rate Development and Change</t>
  </si>
  <si>
    <t>Table 5. Development of the Projected Index Rate, Market-Adjusted Index Rate, and Total Allowed Claims</t>
  </si>
  <si>
    <t xml:space="preserve">     Development of the Projected Index Rate</t>
  </si>
  <si>
    <t>Actual Experience Data</t>
  </si>
  <si>
    <t>Manual Data</t>
  </si>
  <si>
    <t>Total Allowed EHB Claims + EHB Capitation PMPM (net of prescription drug rebates) PMPM</t>
  </si>
  <si>
    <t>&lt;- Actual Experience PMPM should be consistent with the Index Rate for Experience Period on URRT</t>
  </si>
  <si>
    <t>Two year trend projection Factor</t>
  </si>
  <si>
    <t>Unadjusted Projected Allowed EHB Claims PMPM</t>
  </si>
  <si>
    <t>For Informational Purposes only - No input required.</t>
  </si>
  <si>
    <t>Single Risk Pool Adjustment Factors</t>
  </si>
  <si>
    <t xml:space="preserve">  &lt;- See URRT Instructions</t>
  </si>
  <si>
    <t>Blended Base Period Unadjusted Claims before Normalization</t>
  </si>
  <si>
    <t xml:space="preserve"> &lt;- Index Rate of Experience Period on URRT</t>
  </si>
  <si>
    <t>Blended Earned Premium</t>
  </si>
  <si>
    <t xml:space="preserve">    Change in Demographics</t>
  </si>
  <si>
    <t>Blended Loss Ratio</t>
  </si>
  <si>
    <t xml:space="preserve">    Change in Network</t>
  </si>
  <si>
    <t xml:space="preserve">    Change in Benefits</t>
  </si>
  <si>
    <t xml:space="preserve">    Change in Other</t>
  </si>
  <si>
    <t>Total Adjusted Projected Allowed EHB Claims PMPM</t>
  </si>
  <si>
    <t xml:space="preserve">  &lt;- See Instructions</t>
  </si>
  <si>
    <t>Blended Projected EHB Claims PMPM</t>
  </si>
  <si>
    <t xml:space="preserve">  &lt;- Projected Index Rate </t>
  </si>
  <si>
    <t xml:space="preserve">     Development of the Market-Adjusted Index Rate and Total Allowed Claims</t>
  </si>
  <si>
    <t xml:space="preserve">Adjusted Projected Allowed EHB Claims PMPM </t>
  </si>
  <si>
    <t>Table 5A. Small Group Projected Index Rate with Quarterly Trend</t>
  </si>
  <si>
    <t xml:space="preserve">    Projected Paid to Allowed Ratio </t>
  </si>
  <si>
    <t>Effective Date</t>
  </si>
  <si>
    <t>Total Single Risk Pool</t>
  </si>
  <si>
    <t># of Member Months Renewing in Quarter</t>
  </si>
  <si>
    <t>Market-wide Adjustments</t>
  </si>
  <si>
    <t>Annual Trend</t>
  </si>
  <si>
    <t>Single Risk Pool Projected Allowed Claims</t>
  </si>
  <si>
    <t>Quarterly Trend Factor</t>
  </si>
  <si>
    <t xml:space="preserve">Market-Adjusted Projected Allowed EHB Claims PMPM </t>
  </si>
  <si>
    <t xml:space="preserve">&lt;- Market-Adjusted Index Rate  </t>
  </si>
  <si>
    <t>Projected Allowed Non-EHB Claims PMPM</t>
  </si>
  <si>
    <t xml:space="preserve">Market-Adjusted Projected Allowed Total Claims PMPM </t>
  </si>
  <si>
    <t>Table 6. Retention</t>
  </si>
  <si>
    <t>Table 7. Normalized Market-Adjusted Projected Allowed Total Claims</t>
  </si>
  <si>
    <r>
      <t xml:space="preserve">Retention Items </t>
    </r>
    <r>
      <rPr>
        <sz val="12"/>
        <rFont val="Calibri"/>
        <family val="2"/>
        <scheme val="minor"/>
      </rPr>
      <t xml:space="preserve">- </t>
    </r>
    <r>
      <rPr>
        <i/>
        <sz val="12"/>
        <rFont val="Calibri"/>
        <family val="2"/>
        <scheme val="minor"/>
      </rPr>
      <t>Express in percentages</t>
    </r>
  </si>
  <si>
    <t>Normalization Factors</t>
  </si>
  <si>
    <t>Administrative Expenses</t>
  </si>
  <si>
    <t>Average Age Factor</t>
  </si>
  <si>
    <t xml:space="preserve">    General and Claims</t>
  </si>
  <si>
    <t>Average Geographic Factor</t>
  </si>
  <si>
    <t xml:space="preserve">    Agent/Broker Fees and Commissions</t>
  </si>
  <si>
    <t>Average Tobacco Factor</t>
  </si>
  <si>
    <t xml:space="preserve">    Quality Improvement Initiatives</t>
  </si>
  <si>
    <t>Average Benefit Richness (induced demand)</t>
  </si>
  <si>
    <t>Taxes and Fees</t>
  </si>
  <si>
    <t>Average Network Factor</t>
  </si>
  <si>
    <t>Market-Adjusted Projected Allowed Total Claims PMPM</t>
  </si>
  <si>
    <t xml:space="preserve">    Federal Income Tax</t>
  </si>
  <si>
    <t>Normalized Market-Adjusted Projected Allowed Total Claims PMPM</t>
  </si>
  <si>
    <t>Profit/Contingency (after tax)</t>
  </si>
  <si>
    <t xml:space="preserve">Total Retention </t>
  </si>
  <si>
    <t xml:space="preserve">Projected Required Revenue PMPM </t>
  </si>
  <si>
    <t>Rate Components</t>
  </si>
  <si>
    <t>Difference</t>
  </si>
  <si>
    <t>Percent Change</t>
  </si>
  <si>
    <t>A.  Calibrated Plan Adjusted Index Rate (PMPM)</t>
  </si>
  <si>
    <t>Paid-to-Allowed</t>
  </si>
  <si>
    <t>B.  Base period allowed claims before normalization</t>
  </si>
  <si>
    <t>URRT Trend (Total Applied Trend Factor)</t>
  </si>
  <si>
    <t xml:space="preserve">&lt;- URRT W1, S2 </t>
  </si>
  <si>
    <t>C.  Normalization factor component of change</t>
  </si>
  <si>
    <t>URRT Morbidity</t>
  </si>
  <si>
    <t>&lt;- URRT W1, S2</t>
  </si>
  <si>
    <t>URRT "Other"</t>
  </si>
  <si>
    <t>D.  Change in Normalized Allowed Claims Adjustment Components</t>
  </si>
  <si>
    <t xml:space="preserve">       D1.  Base period allowed claims after normalization</t>
  </si>
  <si>
    <t>Risk Adjustment</t>
  </si>
  <si>
    <t>&lt;- URRT W1, S3</t>
  </si>
  <si>
    <t xml:space="preserve">       D2.  URRT Trend</t>
  </si>
  <si>
    <t>Exchange User Fee</t>
  </si>
  <si>
    <t xml:space="preserve">       D3.  URRT Morbidity</t>
  </si>
  <si>
    <t xml:space="preserve">       D4.  URRT Other</t>
  </si>
  <si>
    <t>Network</t>
  </si>
  <si>
    <t xml:space="preserve">       D6.  Normalized Exchange User Fee on an allowed basis</t>
  </si>
  <si>
    <t>Pricing AV</t>
  </si>
  <si>
    <t>Benefit Richness</t>
  </si>
  <si>
    <t>E.  Change in Allowable Plan Adjusted Level Components</t>
  </si>
  <si>
    <t>Catastrophic Eligibility</t>
  </si>
  <si>
    <t xml:space="preserve">       E1.  Network</t>
  </si>
  <si>
    <t xml:space="preserve">       E2.  Pricing AV</t>
  </si>
  <si>
    <t xml:space="preserve">       E3.  Benefit Richness</t>
  </si>
  <si>
    <t xml:space="preserve">       E4.  Catastrophic Eligibility</t>
  </si>
  <si>
    <t>Profit and/or Contingency</t>
  </si>
  <si>
    <t xml:space="preserve">       E5.  Subtotal - Sum(E1:E4)</t>
  </si>
  <si>
    <t>F.  Change in Retention Components</t>
  </si>
  <si>
    <t xml:space="preserve">       F1.  Administrative Expenses</t>
  </si>
  <si>
    <t xml:space="preserve">       F2.  Taxes and Fees</t>
  </si>
  <si>
    <t xml:space="preserve">       F3.  Profit and/or Contingency</t>
  </si>
  <si>
    <t xml:space="preserve">       F4.  Subtotal - Sum(F1:F3)</t>
  </si>
  <si>
    <t>G.  Change in Miscellaneous Items</t>
  </si>
  <si>
    <t>H. Sum of Components of Rate Change (should approximate the change shown in line A)</t>
  </si>
  <si>
    <t>PA Rate Template Part III</t>
  </si>
  <si>
    <t>Table 10. Plan Rates</t>
  </si>
  <si>
    <t>Calibration</t>
  </si>
  <si>
    <t>Age Calibration Factor</t>
  </si>
  <si>
    <t>Geographic Calibration Factor</t>
  </si>
  <si>
    <t>Aggregate Calibration Factor</t>
  </si>
  <si>
    <t>45 CFR Part 156.8 (d) (2) Allowable Factors</t>
  </si>
  <si>
    <t>Plan Number</t>
  </si>
  <si>
    <t>HIOS Plan ID (Standard Component)</t>
  </si>
  <si>
    <t>Metallic Tier</t>
  </si>
  <si>
    <t>Metallic Tier Actuarial Value</t>
  </si>
  <si>
    <t xml:space="preserve">
Standard AV, Approach (1), Approach (2)</t>
  </si>
  <si>
    <t>Exchange On/Off or Off</t>
  </si>
  <si>
    <t>Pricing AV (company-determined AV)</t>
  </si>
  <si>
    <t>Benefit Richness (induced demand)</t>
  </si>
  <si>
    <t>Benefits in addition to EHB</t>
  </si>
  <si>
    <t>Provider Network</t>
  </si>
  <si>
    <t>Pure Premium</t>
  </si>
  <si>
    <t xml:space="preserve">Admin Costs </t>
  </si>
  <si>
    <t>Taxes &amp; Fees (not including Exchange fees)</t>
  </si>
  <si>
    <t>Profit or Contingency</t>
  </si>
  <si>
    <t>% of Total Covered Lives</t>
  </si>
  <si>
    <t>Totals</t>
  </si>
  <si>
    <t>Plan 1</t>
  </si>
  <si>
    <t>Plan 2</t>
  </si>
  <si>
    <t>Plan 3</t>
  </si>
  <si>
    <t>Plan 4</t>
  </si>
  <si>
    <t>Plan 5</t>
  </si>
  <si>
    <t>Plan 6</t>
  </si>
  <si>
    <t>Plan 7</t>
  </si>
  <si>
    <t>Plan 8</t>
  </si>
  <si>
    <t>Plan 9</t>
  </si>
  <si>
    <t>Plan 10</t>
  </si>
  <si>
    <t>Plan 11</t>
  </si>
  <si>
    <t>Plan 12</t>
  </si>
  <si>
    <t>Plan 13</t>
  </si>
  <si>
    <t>Plan 14</t>
  </si>
  <si>
    <t>Plan 15</t>
  </si>
  <si>
    <t>Plan 16</t>
  </si>
  <si>
    <t>Plan 17</t>
  </si>
  <si>
    <t>Plan 18</t>
  </si>
  <si>
    <t>Plan 19</t>
  </si>
  <si>
    <t>Plan 20</t>
  </si>
  <si>
    <t>Plan 21</t>
  </si>
  <si>
    <t>Plan 22</t>
  </si>
  <si>
    <t>Plan 23</t>
  </si>
  <si>
    <t>Plan 24</t>
  </si>
  <si>
    <t>Plan 25</t>
  </si>
  <si>
    <t>Plan 26</t>
  </si>
  <si>
    <t>Plan 27</t>
  </si>
  <si>
    <t>Plan 28</t>
  </si>
  <si>
    <t>Plan 29</t>
  </si>
  <si>
    <t>Plan 30</t>
  </si>
  <si>
    <t>Plan 31</t>
  </si>
  <si>
    <t>Plan 32</t>
  </si>
  <si>
    <t>Plan 33</t>
  </si>
  <si>
    <t>Plan 34</t>
  </si>
  <si>
    <t>Plan 35</t>
  </si>
  <si>
    <t>Plan 36</t>
  </si>
  <si>
    <t>Plan 37</t>
  </si>
  <si>
    <t>Plan 38</t>
  </si>
  <si>
    <t>Plan 39</t>
  </si>
  <si>
    <t>Plan 40</t>
  </si>
  <si>
    <t>Plan 41</t>
  </si>
  <si>
    <t>Plan 42</t>
  </si>
  <si>
    <t>Plan 43</t>
  </si>
  <si>
    <t>Plan 44</t>
  </si>
  <si>
    <t>Plan 45</t>
  </si>
  <si>
    <t>Plan 46</t>
  </si>
  <si>
    <t>Plan 47</t>
  </si>
  <si>
    <t>Plan 48</t>
  </si>
  <si>
    <t>Plan 49</t>
  </si>
  <si>
    <t>Plan 50</t>
  </si>
  <si>
    <t>Plan 51</t>
  </si>
  <si>
    <t>Plan 52</t>
  </si>
  <si>
    <t>Plan 53</t>
  </si>
  <si>
    <t>Plan 54</t>
  </si>
  <si>
    <t>Plan 55</t>
  </si>
  <si>
    <t>Plan 56</t>
  </si>
  <si>
    <t>Plan 57</t>
  </si>
  <si>
    <t>Plan 58</t>
  </si>
  <si>
    <t>Plan 59</t>
  </si>
  <si>
    <t>Plan 60</t>
  </si>
  <si>
    <t>Plan 61</t>
  </si>
  <si>
    <t>Plan 62</t>
  </si>
  <si>
    <t>Plan 63</t>
  </si>
  <si>
    <t>Plan 64</t>
  </si>
  <si>
    <t>Plan 65</t>
  </si>
  <si>
    <t>Plan 66</t>
  </si>
  <si>
    <t>Plan 67</t>
  </si>
  <si>
    <t>Plan 68</t>
  </si>
  <si>
    <t>Plan 69</t>
  </si>
  <si>
    <t>Plan 70</t>
  </si>
  <si>
    <t>Plan 71</t>
  </si>
  <si>
    <t>Plan 72</t>
  </si>
  <si>
    <t>Plan 73</t>
  </si>
  <si>
    <t>Plan 74</t>
  </si>
  <si>
    <t>Plan 75</t>
  </si>
  <si>
    <t>Plan 76</t>
  </si>
  <si>
    <t>Plan 77</t>
  </si>
  <si>
    <t>Plan 78</t>
  </si>
  <si>
    <t>Plan 79</t>
  </si>
  <si>
    <t>Plan 80</t>
  </si>
  <si>
    <t>Plan 81</t>
  </si>
  <si>
    <t>Plan 82</t>
  </si>
  <si>
    <t>Plan 83</t>
  </si>
  <si>
    <t>Plan 84</t>
  </si>
  <si>
    <t>Plan 85</t>
  </si>
  <si>
    <t>Plan 86</t>
  </si>
  <si>
    <t>Plan 87</t>
  </si>
  <si>
    <t>Plan 88</t>
  </si>
  <si>
    <t>Plan 89</t>
  </si>
  <si>
    <t>Plan 90</t>
  </si>
  <si>
    <t>Plan 91</t>
  </si>
  <si>
    <t>Plan 92</t>
  </si>
  <si>
    <t>Plan 93</t>
  </si>
  <si>
    <t>Plan 94</t>
  </si>
  <si>
    <t>Plan 95</t>
  </si>
  <si>
    <t>Plan 96</t>
  </si>
  <si>
    <t>Plan 97</t>
  </si>
  <si>
    <t>Plan 98</t>
  </si>
  <si>
    <t>Plan 99</t>
  </si>
  <si>
    <t>Plan 100</t>
  </si>
  <si>
    <t>PA Rate Template Part IV A - Individual</t>
  </si>
  <si>
    <t>Table 11. Plan Premium Development for 21-Year-Old Non-Tobacco User</t>
  </si>
  <si>
    <t xml:space="preserve">Change in 21-year-old Non-Tobacco Premium PMPM </t>
  </si>
  <si>
    <t>Average (weighted by enrollment by rating area)</t>
  </si>
  <si>
    <t>These cells auto-fill using the data entered in Table 10.</t>
  </si>
  <si>
    <t>PA Rate Template Part IV B - Small Group Annual</t>
  </si>
  <si>
    <t>Small Group</t>
  </si>
  <si>
    <t xml:space="preserve">Change in Quarter 1, 21-year-old Non-Tobacco Premium PMPM </t>
  </si>
  <si>
    <t>PA Rate Quarterly Template Part V</t>
  </si>
  <si>
    <t>Consumer Factors</t>
  </si>
  <si>
    <t>Table 12. Age and Tobacco Factors</t>
  </si>
  <si>
    <t>Table 13. Geographic Factors</t>
  </si>
  <si>
    <t>Projection Period Age and Tobacco Factors</t>
  </si>
  <si>
    <t>Geographic Area Factors</t>
  </si>
  <si>
    <t>Age Band</t>
  </si>
  <si>
    <t>Age Factor</t>
  </si>
  <si>
    <t>Tobacco Factor</t>
  </si>
  <si>
    <t>Area</t>
  </si>
  <si>
    <t>Counties</t>
  </si>
  <si>
    <t>Current Factor</t>
  </si>
  <si>
    <t>Proposed Factor</t>
  </si>
  <si>
    <t>0-14</t>
  </si>
  <si>
    <t>Rating Area 1</t>
  </si>
  <si>
    <t xml:space="preserve">Rating Area 2 </t>
  </si>
  <si>
    <t>Rating Area 3</t>
  </si>
  <si>
    <t xml:space="preserve">Rating Area 4 </t>
  </si>
  <si>
    <t>Rating Area 5</t>
  </si>
  <si>
    <t>Rating Area 6</t>
  </si>
  <si>
    <t xml:space="preserve">Rating Area 7 </t>
  </si>
  <si>
    <t>Rating Area 8</t>
  </si>
  <si>
    <t>Rating Area 9</t>
  </si>
  <si>
    <t>Table 14. Network Factors</t>
  </si>
  <si>
    <t>Network Name</t>
  </si>
  <si>
    <t>Rating Area</t>
  </si>
  <si>
    <t xml:space="preserve">*PA follows the federal default age curve. </t>
  </si>
  <si>
    <t>Tobacco Calibration Factor</t>
  </si>
  <si>
    <t>Transitional Plans</t>
  </si>
  <si>
    <t>TRANSITIONAL</t>
  </si>
  <si>
    <t>N/A</t>
  </si>
  <si>
    <t>DNM</t>
  </si>
  <si>
    <t>Percentages</t>
  </si>
  <si>
    <t>PMPM Amounts</t>
  </si>
  <si>
    <t>Non-Funding of CSR Adjustment</t>
  </si>
  <si>
    <t xml:space="preserve">    Health Insurance Providers Fee  (Prorated for Small Groups only)</t>
  </si>
  <si>
    <t>Composite Trend</t>
  </si>
  <si>
    <t>Plan 101</t>
  </si>
  <si>
    <t>Plan 102</t>
  </si>
  <si>
    <t>Plan 103</t>
  </si>
  <si>
    <t>Plan 104</t>
  </si>
  <si>
    <t>Plan 105</t>
  </si>
  <si>
    <t>Plan 106</t>
  </si>
  <si>
    <t>Plan 107</t>
  </si>
  <si>
    <t>Plan 108</t>
  </si>
  <si>
    <t>Plan 109</t>
  </si>
  <si>
    <t>Plan 110</t>
  </si>
  <si>
    <t>Plan 111</t>
  </si>
  <si>
    <t>Plan 112</t>
  </si>
  <si>
    <t>Plan 113</t>
  </si>
  <si>
    <t>Plan 114</t>
  </si>
  <si>
    <t>Plan 115</t>
  </si>
  <si>
    <t>Plan 116</t>
  </si>
  <si>
    <t>Plan 117</t>
  </si>
  <si>
    <t>Plan 118</t>
  </si>
  <si>
    <t>Plan 119</t>
  </si>
  <si>
    <t>Plan 120</t>
  </si>
  <si>
    <t>Plan 121</t>
  </si>
  <si>
    <t>Plan 122</t>
  </si>
  <si>
    <t>Plan 123</t>
  </si>
  <si>
    <t>Plan 124</t>
  </si>
  <si>
    <t>Plan 125</t>
  </si>
  <si>
    <t>Plan 126</t>
  </si>
  <si>
    <t>Plan 127</t>
  </si>
  <si>
    <t>Plan 128</t>
  </si>
  <si>
    <t>Plan 129</t>
  </si>
  <si>
    <t>Plan 130</t>
  </si>
  <si>
    <t>Plan 131</t>
  </si>
  <si>
    <t>Plan 132</t>
  </si>
  <si>
    <t>Plan 133</t>
  </si>
  <si>
    <t>Plan 134</t>
  </si>
  <si>
    <t>Plan 135</t>
  </si>
  <si>
    <t>Plan 136</t>
  </si>
  <si>
    <t>Plan 137</t>
  </si>
  <si>
    <t>Plan 138</t>
  </si>
  <si>
    <t>Plan 139</t>
  </si>
  <si>
    <t>Plan 140</t>
  </si>
  <si>
    <t>Plan 141</t>
  </si>
  <si>
    <t>Plan 142</t>
  </si>
  <si>
    <t>Plan 143</t>
  </si>
  <si>
    <t>Plan 144</t>
  </si>
  <si>
    <t>Plan 145</t>
  </si>
  <si>
    <t>Plan 146</t>
  </si>
  <si>
    <t>Plan 147</t>
  </si>
  <si>
    <t>Plan 148</t>
  </si>
  <si>
    <t>Plan 149</t>
  </si>
  <si>
    <t>Plan 150</t>
  </si>
  <si>
    <t>Plan 151</t>
  </si>
  <si>
    <t>Plan 152</t>
  </si>
  <si>
    <t>Plan 153</t>
  </si>
  <si>
    <t>Plan 154</t>
  </si>
  <si>
    <t>Plan 155</t>
  </si>
  <si>
    <t>Plan 156</t>
  </si>
  <si>
    <t>Plan 157</t>
  </si>
  <si>
    <t>Plan 158</t>
  </si>
  <si>
    <t>Plan 159</t>
  </si>
  <si>
    <t>Plan 160</t>
  </si>
  <si>
    <t>Plan 161</t>
  </si>
  <si>
    <t>Plan 162</t>
  </si>
  <si>
    <t>Plan 163</t>
  </si>
  <si>
    <t>Plan 164</t>
  </si>
  <si>
    <t>Plan 165</t>
  </si>
  <si>
    <t>Plan 166</t>
  </si>
  <si>
    <t>Plan 167</t>
  </si>
  <si>
    <t>Plan 168</t>
  </si>
  <si>
    <t>Plan 169</t>
  </si>
  <si>
    <t>Plan 170</t>
  </si>
  <si>
    <t>Plan 171</t>
  </si>
  <si>
    <t>Plan 172</t>
  </si>
  <si>
    <t>Plan 173</t>
  </si>
  <si>
    <t>Plan 174</t>
  </si>
  <si>
    <t>Plan 175</t>
  </si>
  <si>
    <t>Plan 176</t>
  </si>
  <si>
    <t>Plan 177</t>
  </si>
  <si>
    <t>Plan 178</t>
  </si>
  <si>
    <t>Plan 179</t>
  </si>
  <si>
    <t>Plan 180</t>
  </si>
  <si>
    <t>Plan 181</t>
  </si>
  <si>
    <t>Plan 182</t>
  </si>
  <si>
    <t>Plan 183</t>
  </si>
  <si>
    <t>Plan 184</t>
  </si>
  <si>
    <t>Plan 185</t>
  </si>
  <si>
    <t>Plan 186</t>
  </si>
  <si>
    <t>Plan 187</t>
  </si>
  <si>
    <t>Plan 188</t>
  </si>
  <si>
    <t>Plan 189</t>
  </si>
  <si>
    <t>Plan 190</t>
  </si>
  <si>
    <t>Plan 191</t>
  </si>
  <si>
    <t>Plan 192</t>
  </si>
  <si>
    <t>Plan 193</t>
  </si>
  <si>
    <t>Plan 194</t>
  </si>
  <si>
    <t>Plan 195</t>
  </si>
  <si>
    <t>Plan 196</t>
  </si>
  <si>
    <t>Plan 197</t>
  </si>
  <si>
    <t>Plan 198</t>
  </si>
  <si>
    <t>Plan 199</t>
  </si>
  <si>
    <t>Plan 200</t>
  </si>
  <si>
    <t>Credibility Factors</t>
  </si>
  <si>
    <t>Projection Period Network Factors</t>
  </si>
  <si>
    <t xml:space="preserve">    Risk Adjustment User Fee</t>
  </si>
  <si>
    <t>Projected Incurred EHB Claims PMPM</t>
  </si>
  <si>
    <t xml:space="preserve">    Projected Incurred Exchange User Fees PMPM</t>
  </si>
  <si>
    <t>Market-Adjusted Projected Incurred EHB Claims PMPM</t>
  </si>
  <si>
    <t xml:space="preserve">Market-Adjusted Projected Incurred Total Claims PMPM </t>
  </si>
  <si>
    <t xml:space="preserve">  Total Non-Morbidity Changes</t>
  </si>
  <si>
    <t>Reinsurance Recoveries</t>
  </si>
  <si>
    <t xml:space="preserve">    Projected Incurred Risk Adjustment PMPM</t>
  </si>
  <si>
    <t xml:space="preserve">    Projected Incurred Reinsurance Recoveries PMPM</t>
  </si>
  <si>
    <t>Totals - Current Membership</t>
  </si>
  <si>
    <t>Total - Projected Membership</t>
  </si>
  <si>
    <t xml:space="preserve">       D5.  Normalized URRT Risk Adjustment on an allowed basis</t>
  </si>
  <si>
    <t xml:space="preserve">       D7.  Normalized Reinsurance Recoveries on an allowed basis</t>
  </si>
  <si>
    <t xml:space="preserve">       D8.  Subtotal - Sum(D1:D7)</t>
  </si>
  <si>
    <t xml:space="preserve">    PCORI Fee</t>
  </si>
  <si>
    <t>Table 0. Identifying Information</t>
  </si>
  <si>
    <t>Table 1. Number of Members</t>
  </si>
  <si>
    <t>Base Period Start Date:</t>
  </si>
  <si>
    <t>Date of Most Recent Membership:</t>
  </si>
  <si>
    <t>Table 8. Components of Rate Change</t>
  </si>
  <si>
    <t>Table 9. Year-over-Year Data to Support Table 8</t>
  </si>
  <si>
    <t>Market Adjusted Index Rate:</t>
  </si>
  <si>
    <t>Annual Incurred Claims Range</t>
  </si>
  <si>
    <t>Unique Members</t>
  </si>
  <si>
    <t>Total Incurred Claims</t>
  </si>
  <si>
    <t>$1,000,000+</t>
  </si>
  <si>
    <t>Incurred Dates:</t>
  </si>
  <si>
    <t>Attachment Point:</t>
  </si>
  <si>
    <t>Reinsurance Cap:</t>
  </si>
  <si>
    <t>Coinsurance Rate:</t>
  </si>
  <si>
    <t>Total Incurred Claims with Reinsurance</t>
  </si>
  <si>
    <t>** Should equal URRT Trend</t>
  </si>
  <si>
    <t xml:space="preserve">  Change in Morbidity - Impact of Reinsurance Program</t>
  </si>
  <si>
    <t xml:space="preserve">  Change in Morbidity - All Other</t>
  </si>
  <si>
    <t>&lt;- Index Rate for Projection Period on URRT</t>
  </si>
  <si>
    <t>Continuance Table for Calculating Reinsurance Impact - Individual Market Only, Experience Period Information</t>
  </si>
  <si>
    <t>Continuance Table for Calculating Reinsurance Impact - Individual Market Only, Projection Period Information</t>
  </si>
  <si>
    <t>Proj. Incurred Claim Impact:</t>
  </si>
  <si>
    <t>Proj. Morbidity Impact:</t>
  </si>
  <si>
    <t xml:space="preserve">    PA Premium &amp; Other Taxes (if applicable)</t>
  </si>
  <si>
    <t>Estimated Reinsurance Recoveries</t>
  </si>
  <si>
    <t>Total Projected Lives</t>
  </si>
  <si>
    <t>Proposed Rate Change - Average Annual PAIR</t>
  </si>
  <si>
    <t>SMALL GROUP QUARTERLY FILINGS ONLY</t>
  </si>
  <si>
    <t xml:space="preserve">Change in Quarter 2, 21-year-old Non-Tobacco Premium PMPM </t>
  </si>
  <si>
    <t xml:space="preserve">Change in Quarter 3, 21-year-old Non-Tobacco Premium PMPM </t>
  </si>
  <si>
    <t xml:space="preserve">Change in Quarter 4, 21-year-old Non-Tobacco Premium PMPM </t>
  </si>
  <si>
    <t>Adjusted Projected Allowed EHB Claims PMPM</t>
  </si>
  <si>
    <t xml:space="preserve">
Product Type 
(HMO, POS, PPO, EPO, Indemnity, Other)</t>
  </si>
  <si>
    <t>Plan 201</t>
  </si>
  <si>
    <t>Plan 202</t>
  </si>
  <si>
    <t>Plan 203</t>
  </si>
  <si>
    <t>Plan 204</t>
  </si>
  <si>
    <t>Plan 205</t>
  </si>
  <si>
    <t>Plan 206</t>
  </si>
  <si>
    <t>Plan 207</t>
  </si>
  <si>
    <t>Plan 208</t>
  </si>
  <si>
    <t>Plan 209</t>
  </si>
  <si>
    <t>Plan 210</t>
  </si>
  <si>
    <t>Plan 211</t>
  </si>
  <si>
    <t>Plan 212</t>
  </si>
  <si>
    <t>Plan 213</t>
  </si>
  <si>
    <t>Plan 214</t>
  </si>
  <si>
    <t>Plan 215</t>
  </si>
  <si>
    <t>Plan 216</t>
  </si>
  <si>
    <t>Plan 217</t>
  </si>
  <si>
    <t>Plan 218</t>
  </si>
  <si>
    <t>Plan 219</t>
  </si>
  <si>
    <t>Plan 220</t>
  </si>
  <si>
    <t>Plan 221</t>
  </si>
  <si>
    <t>Plan 222</t>
  </si>
  <si>
    <t>Plan 223</t>
  </si>
  <si>
    <t>Plan 224</t>
  </si>
  <si>
    <t>Plan 225</t>
  </si>
  <si>
    <t>Plan 226</t>
  </si>
  <si>
    <t>Plan 227</t>
  </si>
  <si>
    <t>Plan 228</t>
  </si>
  <si>
    <t>Plan 229</t>
  </si>
  <si>
    <t>Plan 230</t>
  </si>
  <si>
    <t>Plan 231</t>
  </si>
  <si>
    <t>Plan 232</t>
  </si>
  <si>
    <t>Plan 233</t>
  </si>
  <si>
    <t>Plan 234</t>
  </si>
  <si>
    <t>Plan 235</t>
  </si>
  <si>
    <t>Plan 236</t>
  </si>
  <si>
    <t>Plan 237</t>
  </si>
  <si>
    <t>Plan 238</t>
  </si>
  <si>
    <t>Plan 239</t>
  </si>
  <si>
    <t>Plan 240</t>
  </si>
  <si>
    <t>Plan 241</t>
  </si>
  <si>
    <t>Plan 242</t>
  </si>
  <si>
    <t>Plan 243</t>
  </si>
  <si>
    <t>Plan 244</t>
  </si>
  <si>
    <t>Plan 245</t>
  </si>
  <si>
    <t>Plan 246</t>
  </si>
  <si>
    <t>Plan 247</t>
  </si>
  <si>
    <t>Plan 248</t>
  </si>
  <si>
    <t>Plan 249</t>
  </si>
  <si>
    <t>Plan 250</t>
  </si>
  <si>
    <t>Plan 251</t>
  </si>
  <si>
    <t>Plan 252</t>
  </si>
  <si>
    <t>Plan 253</t>
  </si>
  <si>
    <t>Plan 254</t>
  </si>
  <si>
    <t>Plan 255</t>
  </si>
  <si>
    <t>Plan 256</t>
  </si>
  <si>
    <t>Plan 257</t>
  </si>
  <si>
    <t>Plan 258</t>
  </si>
  <si>
    <t>Plan 259</t>
  </si>
  <si>
    <t>Plan 260</t>
  </si>
  <si>
    <t>Plan 261</t>
  </si>
  <si>
    <t>Plan 262</t>
  </si>
  <si>
    <t>Plan 263</t>
  </si>
  <si>
    <t>Plan 264</t>
  </si>
  <si>
    <t>Plan 265</t>
  </si>
  <si>
    <t>Plan 266</t>
  </si>
  <si>
    <t>Plan 267</t>
  </si>
  <si>
    <t>Plan 268</t>
  </si>
  <si>
    <t>Plan 269</t>
  </si>
  <si>
    <t>Plan 270</t>
  </si>
  <si>
    <t>Plan 271</t>
  </si>
  <si>
    <t>Plan 272</t>
  </si>
  <si>
    <t>Plan 273</t>
  </si>
  <si>
    <t>Plan 274</t>
  </si>
  <si>
    <t>Plan 275</t>
  </si>
  <si>
    <t>Plan 276</t>
  </si>
  <si>
    <t>Plan 277</t>
  </si>
  <si>
    <t>Plan 278</t>
  </si>
  <si>
    <t>Plan 279</t>
  </si>
  <si>
    <t>Plan 280</t>
  </si>
  <si>
    <t>Plan 281</t>
  </si>
  <si>
    <t>Plan 282</t>
  </si>
  <si>
    <t>Plan 283</t>
  </si>
  <si>
    <t>Plan 284</t>
  </si>
  <si>
    <t>Plan 285</t>
  </si>
  <si>
    <t>Plan 286</t>
  </si>
  <si>
    <t>Plan 287</t>
  </si>
  <si>
    <t>Plan 288</t>
  </si>
  <si>
    <t>Plan 289</t>
  </si>
  <si>
    <t>Plan 290</t>
  </si>
  <si>
    <t>Plan 291</t>
  </si>
  <si>
    <t>Plan 292</t>
  </si>
  <si>
    <t>Plan 293</t>
  </si>
  <si>
    <t>Plan 294</t>
  </si>
  <si>
    <t>Plan 295</t>
  </si>
  <si>
    <t>Plan 296</t>
  </si>
  <si>
    <t>Plan 297</t>
  </si>
  <si>
    <t>Plan 298</t>
  </si>
  <si>
    <t>Plan 299</t>
  </si>
  <si>
    <t>Plan 300</t>
  </si>
  <si>
    <t>Approval Date</t>
  </si>
  <si>
    <t>De Minimis Check</t>
  </si>
  <si>
    <t>PA Rate Template Part VI  - Rate Change Summary</t>
  </si>
  <si>
    <t>Overview</t>
  </si>
  <si>
    <t>Initial Requested Average Rate Change:</t>
  </si>
  <si>
    <t>Active Rating Areas</t>
  </si>
  <si>
    <t>Count of Remaining Active Rating Areas</t>
  </si>
  <si>
    <t>Text</t>
  </si>
  <si>
    <t>Revised Requested Average Rate Change:</t>
  </si>
  <si>
    <t>Minimum Requested Rate Change:</t>
  </si>
  <si>
    <t>Maximum Requested Rate Change:</t>
  </si>
  <si>
    <t>Mapped Members:</t>
  </si>
  <si>
    <t>Available in Rating Areas:</t>
  </si>
  <si>
    <t>Key Information</t>
  </si>
  <si>
    <t>How It Plans to Spend Your Premium</t>
  </si>
  <si>
    <t>Premium</t>
  </si>
  <si>
    <t>Claims</t>
  </si>
  <si>
    <t>Claims:</t>
  </si>
  <si>
    <t>Administrative Expenses:</t>
  </si>
  <si>
    <t>Taxes &amp; Fees</t>
  </si>
  <si>
    <t>Taxes &amp; Fees:</t>
  </si>
  <si>
    <t>Company Made After Taxes</t>
  </si>
  <si>
    <t>Profit:</t>
  </si>
  <si>
    <t xml:space="preserve">The company expects its annual medical costs to increase: </t>
  </si>
  <si>
    <t>Explanation of requested rate change:</t>
  </si>
  <si>
    <t>Clarion</t>
  </si>
  <si>
    <t>Crawford</t>
  </si>
  <si>
    <t>Erie</t>
  </si>
  <si>
    <t>Forest</t>
  </si>
  <si>
    <t>McKean</t>
  </si>
  <si>
    <t>Mercer</t>
  </si>
  <si>
    <t>Venango</t>
  </si>
  <si>
    <t>Warren</t>
  </si>
  <si>
    <t>Cameron</t>
  </si>
  <si>
    <t>Elk</t>
  </si>
  <si>
    <t>Potter</t>
  </si>
  <si>
    <t>Bradford</t>
  </si>
  <si>
    <t>Carbon</t>
  </si>
  <si>
    <t>Clinton</t>
  </si>
  <si>
    <t>Lackawanna</t>
  </si>
  <si>
    <t>Luzerne</t>
  </si>
  <si>
    <t>Lycoming</t>
  </si>
  <si>
    <t>Monroe</t>
  </si>
  <si>
    <t>Pike</t>
  </si>
  <si>
    <t>Sullivan</t>
  </si>
  <si>
    <t>Susquehanna</t>
  </si>
  <si>
    <t>Tioga</t>
  </si>
  <si>
    <t>Wayne</t>
  </si>
  <si>
    <t>Wyoming</t>
  </si>
  <si>
    <t>Allegheny</t>
  </si>
  <si>
    <t>Armstrong</t>
  </si>
  <si>
    <t>Beaver</t>
  </si>
  <si>
    <t>Butler</t>
  </si>
  <si>
    <t>Fayette</t>
  </si>
  <si>
    <t>Greene</t>
  </si>
  <si>
    <t>Indiana</t>
  </si>
  <si>
    <t>Lawrence</t>
  </si>
  <si>
    <t>Washington</t>
  </si>
  <si>
    <t>Westmoreland</t>
  </si>
  <si>
    <t>Bedford</t>
  </si>
  <si>
    <t>Blair</t>
  </si>
  <si>
    <t>Cambria</t>
  </si>
  <si>
    <t>Clearfield</t>
  </si>
  <si>
    <t>Huntingdon</t>
  </si>
  <si>
    <t>Jefferson</t>
  </si>
  <si>
    <t>Somerset</t>
  </si>
  <si>
    <t>Centre</t>
  </si>
  <si>
    <t>Columbia</t>
  </si>
  <si>
    <t>Lehigh</t>
  </si>
  <si>
    <t>Mifflin</t>
  </si>
  <si>
    <t>Montour</t>
  </si>
  <si>
    <t>Northampton</t>
  </si>
  <si>
    <t>Northumberland</t>
  </si>
  <si>
    <t>Schuylkill</t>
  </si>
  <si>
    <t>Snyder</t>
  </si>
  <si>
    <t>Union</t>
  </si>
  <si>
    <t>Adams</t>
  </si>
  <si>
    <t>Berks</t>
  </si>
  <si>
    <t>Lancaster</t>
  </si>
  <si>
    <t>York</t>
  </si>
  <si>
    <t>Bucks</t>
  </si>
  <si>
    <t>Chester</t>
  </si>
  <si>
    <t>Delaware</t>
  </si>
  <si>
    <t>Montgomery</t>
  </si>
  <si>
    <t>Philadelphia</t>
  </si>
  <si>
    <t>Cumberland</t>
  </si>
  <si>
    <t>Dauphin</t>
  </si>
  <si>
    <t>Franklin</t>
  </si>
  <si>
    <t>Fulton</t>
  </si>
  <si>
    <t>Juniata</t>
  </si>
  <si>
    <t>Lebanon</t>
  </si>
  <si>
    <t>Perry</t>
  </si>
  <si>
    <t>Proposed Rate Change Compared to Prior 12 months</t>
  </si>
  <si>
    <t>Quarter 1:</t>
  </si>
  <si>
    <t>Quarter 2:</t>
  </si>
  <si>
    <t>Quarter 3:</t>
  </si>
  <si>
    <t>Quarter 4:</t>
  </si>
  <si>
    <t>Average PMPM Increase</t>
  </si>
  <si>
    <t>Membership:</t>
  </si>
  <si>
    <t>Overall PMPM Rate Change (weighted by quarterly membership)</t>
  </si>
  <si>
    <t>Table 15. Rate Change Summary Information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</si>
</sst>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"/>
    <numFmt numFmtId="166" formatCode="0.0000"/>
    <numFmt numFmtId="167" formatCode="0.0%"/>
    <numFmt numFmtId="168" formatCode="&quot;$&quot;#,##0.00"/>
    <numFmt numFmtId="169" formatCode="_(* #,##0.000_);_(* \(#,##0.000\);_(* &quot;-&quot;??_);_(@_)"/>
    <numFmt numFmtId="170" formatCode="0.0"/>
    <numFmt numFmtId="171" formatCode="#,##0.0_);\(#,##0.0\)"/>
    <numFmt numFmtId="172" formatCode="&quot;$&quot;#,##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20"/>
      <name val="Calibri"/>
      <family val="2"/>
      <scheme val="minor"/>
    </font>
    <font>
      <b/>
      <sz val="12"/>
      <name val="Calibri"/>
      <family val="2"/>
      <scheme val="minor"/>
    </font>
    <font>
      <i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name val="Calibri"/>
      <family val="2"/>
      <scheme val="minor"/>
    </font>
    <font>
      <strike/>
      <sz val="12"/>
      <name val="Calibri"/>
      <family val="2"/>
      <scheme val="minor"/>
    </font>
    <font>
      <i/>
      <sz val="12"/>
      <name val="Calibri"/>
      <family val="2"/>
      <scheme val="minor"/>
    </font>
    <font>
      <b/>
      <sz val="20"/>
      <name val="Calibri"/>
      <family val="2"/>
      <scheme val="minor"/>
    </font>
    <font>
      <sz val="10"/>
      <name val="Calibri"/>
      <family val="2"/>
      <scheme val="minor"/>
    </font>
    <font>
      <b/>
      <sz val="18"/>
      <color theme="3"/>
      <name val="Cambria"/>
      <family val="2"/>
      <scheme val="major"/>
    </font>
    <font>
      <u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Calibri"/>
      <family val="2"/>
    </font>
    <font>
      <sz val="11"/>
      <color rgb="FF000000"/>
      <name val="Calibri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CE6F1"/>
        <bgColor rgb="FF000000"/>
      </patternFill>
    </fill>
    <fill>
      <patternFill patternType="lightUp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D0D0D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ABF8F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580">
    <xf numFmtId="0" fontId="0" fillId="0" borderId="0" xfId="0"/>
    <xf numFmtId="0" fontId="2" fillId="0" borderId="0" xfId="0" applyFont="1"/>
    <xf numFmtId="0" fontId="2" fillId="0" borderId="0" xfId="0" applyFont="1" applyFill="1"/>
    <xf numFmtId="0" fontId="5" fillId="0" borderId="0" xfId="0" applyNumberFormat="1" applyFont="1" applyFill="1"/>
    <xf numFmtId="14" fontId="2" fillId="0" borderId="0" xfId="0" applyNumberFormat="1" applyFont="1" applyFill="1" applyAlignment="1">
      <alignment horizontal="right"/>
    </xf>
    <xf numFmtId="0" fontId="7" fillId="0" borderId="0" xfId="0" applyFont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 wrapText="1"/>
    </xf>
    <xf numFmtId="0" fontId="8" fillId="0" borderId="27" xfId="0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10" fontId="8" fillId="3" borderId="25" xfId="3" applyNumberFormat="1" applyFont="1" applyFill="1" applyBorder="1" applyProtection="1"/>
    <xf numFmtId="0" fontId="9" fillId="0" borderId="0" xfId="0" applyFont="1"/>
    <xf numFmtId="0" fontId="4" fillId="0" borderId="0" xfId="0" applyFont="1"/>
    <xf numFmtId="0" fontId="2" fillId="0" borderId="0" xfId="0" applyFont="1" applyBorder="1"/>
    <xf numFmtId="10" fontId="8" fillId="3" borderId="25" xfId="3" applyNumberFormat="1" applyFont="1" applyFill="1" applyBorder="1"/>
    <xf numFmtId="0" fontId="2" fillId="0" borderId="0" xfId="0" applyFont="1" applyAlignment="1"/>
    <xf numFmtId="0" fontId="7" fillId="0" borderId="0" xfId="0" applyFont="1" applyAlignment="1"/>
    <xf numFmtId="0" fontId="10" fillId="0" borderId="18" xfId="0" applyFont="1" applyBorder="1" applyAlignment="1">
      <alignment horizontal="left" wrapText="1"/>
    </xf>
    <xf numFmtId="0" fontId="8" fillId="0" borderId="0" xfId="0" applyFont="1"/>
    <xf numFmtId="0" fontId="5" fillId="0" borderId="0" xfId="0" applyFont="1"/>
    <xf numFmtId="165" fontId="10" fillId="2" borderId="53" xfId="0" applyNumberFormat="1" applyFont="1" applyFill="1" applyBorder="1" applyAlignment="1" applyProtection="1">
      <alignment horizontal="center"/>
      <protection locked="0"/>
    </xf>
    <xf numFmtId="165" fontId="10" fillId="2" borderId="54" xfId="0" applyNumberFormat="1" applyFont="1" applyFill="1" applyBorder="1" applyAlignment="1" applyProtection="1">
      <alignment horizontal="center"/>
      <protection locked="0"/>
    </xf>
    <xf numFmtId="0" fontId="8" fillId="0" borderId="0" xfId="0" applyFont="1" applyAlignment="1"/>
    <xf numFmtId="0" fontId="10" fillId="0" borderId="0" xfId="0" applyFont="1"/>
    <xf numFmtId="165" fontId="10" fillId="3" borderId="53" xfId="0" applyNumberFormat="1" applyFont="1" applyFill="1" applyBorder="1" applyAlignment="1">
      <alignment horizontal="center"/>
    </xf>
    <xf numFmtId="0" fontId="11" fillId="0" borderId="0" xfId="0" applyFont="1" applyBorder="1"/>
    <xf numFmtId="0" fontId="5" fillId="0" borderId="18" xfId="0" applyFont="1" applyFill="1" applyBorder="1"/>
    <xf numFmtId="44" fontId="5" fillId="3" borderId="3" xfId="0" applyNumberFormat="1" applyFont="1" applyFill="1" applyBorder="1" applyAlignment="1">
      <alignment horizontal="right"/>
    </xf>
    <xf numFmtId="0" fontId="2" fillId="0" borderId="0" xfId="0" applyFont="1" applyAlignment="1">
      <alignment horizontal="center"/>
    </xf>
    <xf numFmtId="0" fontId="5" fillId="0" borderId="0" xfId="0" applyFont="1" applyBorder="1" applyAlignment="1"/>
    <xf numFmtId="0" fontId="10" fillId="0" borderId="9" xfId="0" applyFont="1" applyBorder="1" applyAlignment="1">
      <alignment horizontal="center"/>
    </xf>
    <xf numFmtId="0" fontId="5" fillId="0" borderId="9" xfId="0" applyFont="1" applyFill="1" applyBorder="1"/>
    <xf numFmtId="44" fontId="5" fillId="3" borderId="5" xfId="2" applyFont="1" applyFill="1" applyBorder="1" applyAlignment="1">
      <alignment horizontal="right"/>
    </xf>
    <xf numFmtId="0" fontId="5" fillId="0" borderId="17" xfId="0" applyFont="1" applyBorder="1"/>
    <xf numFmtId="164" fontId="5" fillId="2" borderId="2" xfId="1" applyNumberFormat="1" applyFont="1" applyFill="1" applyBorder="1" applyAlignment="1" applyProtection="1">
      <alignment horizontal="right"/>
      <protection locked="0"/>
    </xf>
    <xf numFmtId="164" fontId="5" fillId="2" borderId="26" xfId="1" applyNumberFormat="1" applyFont="1" applyFill="1" applyBorder="1" applyAlignment="1" applyProtection="1">
      <alignment horizontal="right"/>
      <protection locked="0"/>
    </xf>
    <xf numFmtId="164" fontId="5" fillId="2" borderId="61" xfId="1" applyNumberFormat="1" applyFont="1" applyFill="1" applyBorder="1" applyAlignment="1" applyProtection="1">
      <alignment horizontal="right"/>
      <protection locked="0"/>
    </xf>
    <xf numFmtId="164" fontId="5" fillId="3" borderId="17" xfId="1" applyNumberFormat="1" applyFont="1" applyFill="1" applyBorder="1" applyAlignment="1">
      <alignment horizontal="right"/>
    </xf>
    <xf numFmtId="0" fontId="12" fillId="0" borderId="18" xfId="0" applyFont="1" applyFill="1" applyBorder="1"/>
    <xf numFmtId="0" fontId="5" fillId="0" borderId="5" xfId="0" applyFont="1" applyBorder="1" applyAlignment="1">
      <alignment horizontal="right"/>
    </xf>
    <xf numFmtId="44" fontId="5" fillId="3" borderId="0" xfId="2" applyNumberFormat="1" applyFont="1" applyFill="1" applyBorder="1" applyAlignment="1" applyProtection="1">
      <alignment horizontal="right"/>
    </xf>
    <xf numFmtId="44" fontId="5" fillId="3" borderId="56" xfId="2" applyNumberFormat="1" applyFont="1" applyFill="1" applyBorder="1" applyAlignment="1" applyProtection="1">
      <alignment horizontal="right"/>
    </xf>
    <xf numFmtId="44" fontId="5" fillId="3" borderId="18" xfId="2" applyNumberFormat="1" applyFont="1" applyFill="1" applyBorder="1" applyAlignment="1">
      <alignment horizontal="right"/>
    </xf>
    <xf numFmtId="44" fontId="5" fillId="2" borderId="5" xfId="2" applyFont="1" applyFill="1" applyBorder="1" applyAlignment="1" applyProtection="1">
      <alignment horizontal="right"/>
      <protection locked="0"/>
    </xf>
    <xf numFmtId="0" fontId="5" fillId="0" borderId="18" xfId="0" applyFont="1" applyBorder="1"/>
    <xf numFmtId="44" fontId="5" fillId="0" borderId="18" xfId="2" applyNumberFormat="1" applyFont="1" applyFill="1" applyBorder="1" applyAlignment="1">
      <alignment horizontal="right"/>
    </xf>
    <xf numFmtId="44" fontId="5" fillId="3" borderId="0" xfId="2" applyFont="1" applyFill="1" applyBorder="1" applyAlignment="1" applyProtection="1">
      <alignment horizontal="right"/>
    </xf>
    <xf numFmtId="44" fontId="5" fillId="3" borderId="57" xfId="2" applyFont="1" applyFill="1" applyBorder="1" applyAlignment="1" applyProtection="1">
      <alignment horizontal="right"/>
    </xf>
    <xf numFmtId="44" fontId="5" fillId="3" borderId="56" xfId="2" applyFont="1" applyFill="1" applyBorder="1" applyAlignment="1" applyProtection="1">
      <alignment horizontal="right"/>
    </xf>
    <xf numFmtId="44" fontId="5" fillId="3" borderId="18" xfId="2" applyFont="1" applyFill="1" applyBorder="1" applyAlignment="1">
      <alignment horizontal="right"/>
    </xf>
    <xf numFmtId="0" fontId="13" fillId="0" borderId="18" xfId="0" applyFont="1" applyFill="1" applyBorder="1"/>
    <xf numFmtId="0" fontId="5" fillId="0" borderId="22" xfId="0" applyFont="1" applyBorder="1"/>
    <xf numFmtId="0" fontId="2" fillId="0" borderId="0" xfId="0" applyFont="1" applyFill="1" applyAlignment="1"/>
    <xf numFmtId="44" fontId="5" fillId="0" borderId="5" xfId="2" applyFont="1" applyFill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12" fillId="0" borderId="17" xfId="0" applyFont="1" applyBorder="1"/>
    <xf numFmtId="10" fontId="5" fillId="3" borderId="18" xfId="3" applyNumberFormat="1" applyFont="1" applyFill="1" applyBorder="1" applyAlignment="1">
      <alignment horizontal="right"/>
    </xf>
    <xf numFmtId="0" fontId="5" fillId="0" borderId="18" xfId="0" applyFont="1" applyBorder="1" applyAlignment="1">
      <alignment horizontal="left" vertical="center"/>
    </xf>
    <xf numFmtId="10" fontId="5" fillId="2" borderId="18" xfId="3" applyNumberFormat="1" applyFont="1" applyFill="1" applyBorder="1" applyAlignment="1" applyProtection="1">
      <alignment horizontal="right"/>
      <protection locked="0"/>
    </xf>
    <xf numFmtId="44" fontId="5" fillId="0" borderId="18" xfId="2" applyFont="1" applyBorder="1" applyAlignment="1">
      <alignment horizontal="right"/>
    </xf>
    <xf numFmtId="9" fontId="5" fillId="0" borderId="18" xfId="3" applyFont="1" applyFill="1" applyBorder="1" applyAlignment="1">
      <alignment horizontal="right"/>
    </xf>
    <xf numFmtId="44" fontId="5" fillId="0" borderId="18" xfId="2" applyFont="1" applyFill="1" applyBorder="1" applyAlignment="1">
      <alignment horizontal="right"/>
    </xf>
    <xf numFmtId="0" fontId="4" fillId="0" borderId="0" xfId="0" applyFont="1" applyFill="1"/>
    <xf numFmtId="44" fontId="5" fillId="0" borderId="22" xfId="0" applyNumberFormat="1" applyFont="1" applyFill="1" applyBorder="1" applyAlignment="1">
      <alignment horizontal="right"/>
    </xf>
    <xf numFmtId="165" fontId="5" fillId="2" borderId="18" xfId="0" applyNumberFormat="1" applyFont="1" applyFill="1" applyBorder="1" applyAlignment="1" applyProtection="1">
      <alignment horizontal="right"/>
      <protection locked="0"/>
    </xf>
    <xf numFmtId="165" fontId="5" fillId="3" borderId="18" xfId="0" applyNumberFormat="1" applyFont="1" applyFill="1" applyBorder="1" applyAlignment="1" applyProtection="1">
      <alignment horizontal="right"/>
    </xf>
    <xf numFmtId="0" fontId="5" fillId="0" borderId="18" xfId="0" applyFont="1" applyBorder="1" applyAlignment="1" applyProtection="1">
      <alignment horizontal="right"/>
      <protection locked="0"/>
    </xf>
    <xf numFmtId="0" fontId="5" fillId="0" borderId="18" xfId="0" applyFont="1" applyBorder="1" applyAlignment="1" applyProtection="1">
      <alignment horizontal="right"/>
    </xf>
    <xf numFmtId="44" fontId="5" fillId="2" borderId="4" xfId="2" applyFont="1" applyFill="1" applyBorder="1" applyAlignment="1" applyProtection="1">
      <alignment horizontal="right"/>
      <protection locked="0"/>
    </xf>
    <xf numFmtId="44" fontId="5" fillId="2" borderId="18" xfId="2" applyFont="1" applyFill="1" applyBorder="1" applyAlignment="1" applyProtection="1">
      <alignment horizontal="right"/>
      <protection locked="0"/>
    </xf>
    <xf numFmtId="44" fontId="5" fillId="3" borderId="18" xfId="2" applyFont="1" applyFill="1" applyBorder="1" applyAlignment="1" applyProtection="1">
      <alignment horizontal="right"/>
    </xf>
    <xf numFmtId="10" fontId="2" fillId="0" borderId="0" xfId="3" applyNumberFormat="1" applyFont="1" applyBorder="1" applyAlignment="1">
      <alignment horizontal="right"/>
    </xf>
    <xf numFmtId="10" fontId="5" fillId="3" borderId="18" xfId="3" applyNumberFormat="1" applyFont="1" applyFill="1" applyBorder="1" applyAlignment="1" applyProtection="1">
      <alignment horizontal="right"/>
    </xf>
    <xf numFmtId="0" fontId="2" fillId="0" borderId="0" xfId="3" applyNumberFormat="1" applyFont="1" applyBorder="1" applyAlignment="1">
      <alignment horizontal="right"/>
    </xf>
    <xf numFmtId="0" fontId="15" fillId="8" borderId="0" xfId="0" applyFont="1" applyFill="1"/>
    <xf numFmtId="0" fontId="6" fillId="8" borderId="0" xfId="0" applyFont="1" applyFill="1"/>
    <xf numFmtId="0" fontId="3" fillId="8" borderId="0" xfId="0" applyFont="1" applyFill="1"/>
    <xf numFmtId="0" fontId="6" fillId="0" borderId="0" xfId="0" applyFont="1"/>
    <xf numFmtId="0" fontId="2" fillId="8" borderId="0" xfId="0" applyFont="1" applyFill="1"/>
    <xf numFmtId="0" fontId="4" fillId="8" borderId="0" xfId="0" applyFont="1" applyFill="1"/>
    <xf numFmtId="0" fontId="4" fillId="8" borderId="0" xfId="0" applyFont="1" applyFill="1" applyBorder="1"/>
    <xf numFmtId="0" fontId="2" fillId="8" borderId="0" xfId="0" applyFont="1" applyFill="1" applyAlignment="1">
      <alignment horizontal="center"/>
    </xf>
    <xf numFmtId="167" fontId="4" fillId="8" borderId="0" xfId="0" applyNumberFormat="1" applyFont="1" applyFill="1"/>
    <xf numFmtId="0" fontId="4" fillId="8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4" fillId="9" borderId="0" xfId="0" applyFont="1" applyFill="1" applyAlignment="1"/>
    <xf numFmtId="14" fontId="4" fillId="8" borderId="0" xfId="0" applyNumberFormat="1" applyFont="1" applyFill="1" applyAlignment="1">
      <alignment horizontal="center"/>
    </xf>
    <xf numFmtId="0" fontId="4" fillId="8" borderId="20" xfId="0" applyFont="1" applyFill="1" applyBorder="1" applyAlignment="1">
      <alignment horizontal="center" wrapText="1"/>
    </xf>
    <xf numFmtId="0" fontId="4" fillId="10" borderId="20" xfId="0" applyFont="1" applyFill="1" applyBorder="1" applyAlignment="1">
      <alignment horizontal="center" wrapText="1"/>
    </xf>
    <xf numFmtId="0" fontId="4" fillId="11" borderId="20" xfId="0" applyFont="1" applyFill="1" applyBorder="1" applyAlignment="1">
      <alignment horizontal="center" wrapText="1"/>
    </xf>
    <xf numFmtId="0" fontId="4" fillId="8" borderId="0" xfId="0" applyFont="1" applyFill="1" applyBorder="1" applyAlignment="1">
      <alignment horizontal="center" wrapText="1"/>
    </xf>
    <xf numFmtId="0" fontId="4" fillId="12" borderId="12" xfId="0" applyFont="1" applyFill="1" applyBorder="1" applyAlignment="1">
      <alignment horizontal="center" wrapText="1"/>
    </xf>
    <xf numFmtId="0" fontId="4" fillId="8" borderId="0" xfId="0" applyFont="1" applyFill="1" applyBorder="1" applyAlignment="1">
      <alignment horizontal="left" wrapText="1"/>
    </xf>
    <xf numFmtId="44" fontId="4" fillId="3" borderId="0" xfId="2" applyFont="1" applyFill="1" applyAlignment="1">
      <alignment horizontal="center"/>
    </xf>
    <xf numFmtId="3" fontId="4" fillId="3" borderId="0" xfId="0" applyNumberFormat="1" applyFont="1" applyFill="1" applyAlignment="1">
      <alignment horizontal="center"/>
    </xf>
    <xf numFmtId="170" fontId="4" fillId="8" borderId="0" xfId="0" applyNumberFormat="1" applyFont="1" applyFill="1" applyAlignment="1">
      <alignment horizontal="center"/>
    </xf>
    <xf numFmtId="164" fontId="2" fillId="3" borderId="20" xfId="1" applyNumberFormat="1" applyFont="1" applyFill="1" applyBorder="1"/>
    <xf numFmtId="164" fontId="2" fillId="3" borderId="38" xfId="1" applyNumberFormat="1" applyFont="1" applyFill="1" applyBorder="1"/>
    <xf numFmtId="164" fontId="4" fillId="3" borderId="20" xfId="1" applyNumberFormat="1" applyFont="1" applyFill="1" applyBorder="1" applyAlignment="1">
      <alignment horizontal="center"/>
    </xf>
    <xf numFmtId="0" fontId="2" fillId="8" borderId="0" xfId="0" applyFont="1" applyFill="1" applyProtection="1">
      <protection locked="0"/>
    </xf>
    <xf numFmtId="0" fontId="2" fillId="8" borderId="0" xfId="0" applyFont="1" applyFill="1" applyAlignment="1" applyProtection="1">
      <alignment horizontal="center"/>
      <protection locked="0"/>
    </xf>
    <xf numFmtId="9" fontId="2" fillId="8" borderId="0" xfId="3" applyFont="1" applyFill="1"/>
    <xf numFmtId="0" fontId="2" fillId="8" borderId="58" xfId="0" applyFont="1" applyFill="1" applyBorder="1" applyAlignment="1" applyProtection="1">
      <alignment horizontal="center"/>
      <protection locked="0"/>
    </xf>
    <xf numFmtId="0" fontId="2" fillId="2" borderId="20" xfId="0" applyFont="1" applyFill="1" applyBorder="1" applyProtection="1">
      <protection locked="0"/>
    </xf>
    <xf numFmtId="165" fontId="2" fillId="2" borderId="20" xfId="0" applyNumberFormat="1" applyFont="1" applyFill="1" applyBorder="1" applyProtection="1">
      <protection locked="0"/>
    </xf>
    <xf numFmtId="168" fontId="2" fillId="3" borderId="20" xfId="0" applyNumberFormat="1" applyFont="1" applyFill="1" applyBorder="1"/>
    <xf numFmtId="167" fontId="2" fillId="2" borderId="20" xfId="3" applyNumberFormat="1" applyFont="1" applyFill="1" applyBorder="1" applyProtection="1">
      <protection locked="0"/>
    </xf>
    <xf numFmtId="164" fontId="2" fillId="2" borderId="20" xfId="1" applyNumberFormat="1" applyFont="1" applyFill="1" applyBorder="1" applyProtection="1">
      <protection locked="0"/>
    </xf>
    <xf numFmtId="164" fontId="2" fillId="8" borderId="0" xfId="1" applyNumberFormat="1" applyFont="1" applyFill="1" applyAlignment="1">
      <alignment horizontal="center"/>
    </xf>
    <xf numFmtId="44" fontId="2" fillId="2" borderId="20" xfId="2" applyFont="1" applyFill="1" applyBorder="1" applyProtection="1">
      <protection locked="0"/>
    </xf>
    <xf numFmtId="44" fontId="2" fillId="3" borderId="20" xfId="2" applyFont="1" applyFill="1" applyBorder="1" applyProtection="1"/>
    <xf numFmtId="0" fontId="2" fillId="8" borderId="0" xfId="0" applyFont="1" applyFill="1" applyAlignment="1" applyProtection="1">
      <alignment horizontal="center"/>
    </xf>
    <xf numFmtId="167" fontId="2" fillId="3" borderId="0" xfId="3" applyNumberFormat="1" applyFont="1" applyFill="1" applyAlignment="1" applyProtection="1">
      <alignment horizontal="center"/>
    </xf>
    <xf numFmtId="0" fontId="4" fillId="12" borderId="20" xfId="0" applyFont="1" applyFill="1" applyBorder="1" applyAlignment="1">
      <alignment horizontal="center" wrapText="1"/>
    </xf>
    <xf numFmtId="44" fontId="2" fillId="3" borderId="20" xfId="2" applyFont="1" applyFill="1" applyBorder="1"/>
    <xf numFmtId="167" fontId="2" fillId="3" borderId="20" xfId="3" applyNumberFormat="1" applyFont="1" applyFill="1" applyBorder="1"/>
    <xf numFmtId="0" fontId="2" fillId="3" borderId="20" xfId="0" applyFont="1" applyFill="1" applyBorder="1" applyAlignment="1">
      <alignment horizontal="center"/>
    </xf>
    <xf numFmtId="0" fontId="2" fillId="0" borderId="0" xfId="0" applyFont="1" applyProtection="1"/>
    <xf numFmtId="167" fontId="2" fillId="3" borderId="20" xfId="3" applyNumberFormat="1" applyFont="1" applyFill="1" applyBorder="1" applyProtection="1"/>
    <xf numFmtId="0" fontId="2" fillId="0" borderId="0" xfId="0" applyFont="1" applyProtection="1">
      <protection locked="0"/>
    </xf>
    <xf numFmtId="0" fontId="2" fillId="3" borderId="20" xfId="0" applyFont="1" applyFill="1" applyBorder="1" applyAlignment="1" applyProtection="1">
      <alignment horizontal="center"/>
    </xf>
    <xf numFmtId="0" fontId="2" fillId="8" borderId="0" xfId="0" applyFont="1" applyFill="1" applyProtection="1"/>
    <xf numFmtId="44" fontId="2" fillId="0" borderId="0" xfId="2" applyFont="1" applyProtection="1"/>
    <xf numFmtId="0" fontId="8" fillId="3" borderId="0" xfId="0" applyFont="1" applyFill="1" applyBorder="1" applyProtection="1"/>
    <xf numFmtId="0" fontId="4" fillId="0" borderId="0" xfId="0" applyFont="1" applyAlignment="1">
      <alignment vertical="center"/>
    </xf>
    <xf numFmtId="49" fontId="2" fillId="3" borderId="20" xfId="0" applyNumberFormat="1" applyFont="1" applyFill="1" applyBorder="1" applyAlignment="1">
      <alignment horizontal="center"/>
    </xf>
    <xf numFmtId="49" fontId="2" fillId="3" borderId="20" xfId="0" applyNumberFormat="1" applyFont="1" applyFill="1" applyBorder="1" applyAlignment="1" applyProtection="1">
      <alignment horizontal="center"/>
    </xf>
    <xf numFmtId="44" fontId="5" fillId="3" borderId="1" xfId="0" applyNumberFormat="1" applyFont="1" applyFill="1" applyBorder="1" applyAlignment="1">
      <alignment horizontal="right"/>
    </xf>
    <xf numFmtId="44" fontId="5" fillId="3" borderId="2" xfId="0" applyNumberFormat="1" applyFont="1" applyFill="1" applyBorder="1" applyAlignment="1">
      <alignment horizontal="right"/>
    </xf>
    <xf numFmtId="0" fontId="5" fillId="0" borderId="6" xfId="0" applyFont="1" applyFill="1" applyBorder="1" applyAlignment="1">
      <alignment horizontal="right"/>
    </xf>
    <xf numFmtId="0" fontId="5" fillId="0" borderId="7" xfId="0" applyFont="1" applyFill="1" applyBorder="1" applyAlignment="1">
      <alignment horizontal="right"/>
    </xf>
    <xf numFmtId="0" fontId="5" fillId="0" borderId="0" xfId="0" applyFont="1" applyBorder="1"/>
    <xf numFmtId="0" fontId="5" fillId="0" borderId="22" xfId="0" applyFont="1" applyBorder="1" applyAlignment="1">
      <alignment horizontal="right"/>
    </xf>
    <xf numFmtId="0" fontId="5" fillId="0" borderId="22" xfId="0" applyFont="1" applyBorder="1" applyAlignment="1" applyProtection="1">
      <alignment horizontal="right"/>
      <protection locked="0"/>
    </xf>
    <xf numFmtId="0" fontId="2" fillId="2" borderId="20" xfId="0" applyNumberFormat="1" applyFont="1" applyFill="1" applyBorder="1" applyProtection="1">
      <protection locked="0"/>
    </xf>
    <xf numFmtId="0" fontId="2" fillId="2" borderId="20" xfId="0" applyNumberFormat="1" applyFont="1" applyFill="1" applyBorder="1" applyAlignment="1" applyProtection="1">
      <alignment wrapText="1"/>
      <protection locked="0"/>
    </xf>
    <xf numFmtId="0" fontId="2" fillId="8" borderId="0" xfId="0" applyNumberFormat="1" applyFont="1" applyFill="1"/>
    <xf numFmtId="0" fontId="2" fillId="0" borderId="0" xfId="0" applyNumberFormat="1" applyFont="1"/>
    <xf numFmtId="0" fontId="6" fillId="0" borderId="0" xfId="0" applyFont="1" applyAlignment="1">
      <alignment horizontal="center"/>
    </xf>
    <xf numFmtId="0" fontId="2" fillId="8" borderId="62" xfId="0" applyFont="1" applyFill="1" applyBorder="1"/>
    <xf numFmtId="0" fontId="2" fillId="8" borderId="55" xfId="0" applyFont="1" applyFill="1" applyBorder="1"/>
    <xf numFmtId="0" fontId="2" fillId="8" borderId="58" xfId="0" applyFont="1" applyFill="1" applyBorder="1"/>
    <xf numFmtId="0" fontId="2" fillId="0" borderId="0" xfId="0" applyFont="1" applyBorder="1" applyProtection="1"/>
    <xf numFmtId="0" fontId="2" fillId="8" borderId="58" xfId="0" applyFont="1" applyFill="1" applyBorder="1" applyProtection="1">
      <protection locked="0"/>
    </xf>
    <xf numFmtId="169" fontId="4" fillId="3" borderId="0" xfId="1" applyNumberFormat="1" applyFont="1" applyFill="1" applyAlignment="1">
      <alignment horizontal="center"/>
    </xf>
    <xf numFmtId="167" fontId="4" fillId="3" borderId="0" xfId="3" applyNumberFormat="1" applyFont="1" applyFill="1" applyAlignment="1">
      <alignment horizontal="center"/>
    </xf>
    <xf numFmtId="167" fontId="2" fillId="3" borderId="0" xfId="0" applyNumberFormat="1" applyFont="1" applyFill="1" applyAlignment="1" applyProtection="1">
      <alignment horizontal="center"/>
    </xf>
    <xf numFmtId="0" fontId="2" fillId="3" borderId="20" xfId="0" applyNumberFormat="1" applyFont="1" applyFill="1" applyBorder="1"/>
    <xf numFmtId="0" fontId="2" fillId="3" borderId="20" xfId="0" applyNumberFormat="1" applyFont="1" applyFill="1" applyBorder="1" applyProtection="1">
      <protection locked="0"/>
    </xf>
    <xf numFmtId="0" fontId="2" fillId="3" borderId="20" xfId="0" applyNumberFormat="1" applyFont="1" applyFill="1" applyBorder="1" applyAlignment="1" applyProtection="1">
      <alignment wrapText="1"/>
      <protection locked="0"/>
    </xf>
    <xf numFmtId="165" fontId="2" fillId="3" borderId="20" xfId="0" applyNumberFormat="1" applyFont="1" applyFill="1" applyBorder="1" applyProtection="1">
      <protection locked="0"/>
    </xf>
    <xf numFmtId="167" fontId="2" fillId="3" borderId="20" xfId="3" applyNumberFormat="1" applyFont="1" applyFill="1" applyBorder="1" applyProtection="1">
      <protection locked="0"/>
    </xf>
    <xf numFmtId="44" fontId="2" fillId="3" borderId="20" xfId="2" applyFont="1" applyFill="1" applyBorder="1" applyProtection="1">
      <protection locked="0"/>
    </xf>
    <xf numFmtId="44" fontId="5" fillId="0" borderId="22" xfId="2" applyFont="1" applyFill="1" applyBorder="1" applyAlignment="1">
      <alignment horizontal="right"/>
    </xf>
    <xf numFmtId="168" fontId="5" fillId="3" borderId="18" xfId="3" applyNumberFormat="1" applyFont="1" applyFill="1" applyBorder="1" applyAlignment="1" applyProtection="1">
      <alignment horizontal="right"/>
    </xf>
    <xf numFmtId="0" fontId="8" fillId="0" borderId="17" xfId="0" applyFont="1" applyBorder="1" applyAlignment="1">
      <alignment horizontal="center"/>
    </xf>
    <xf numFmtId="10" fontId="5" fillId="14" borderId="0" xfId="0" applyNumberFormat="1" applyFont="1" applyFill="1" applyBorder="1" applyAlignment="1" applyProtection="1">
      <alignment horizontal="right"/>
      <protection locked="0"/>
    </xf>
    <xf numFmtId="164" fontId="5" fillId="3" borderId="0" xfId="1" applyNumberFormat="1" applyFont="1" applyFill="1" applyBorder="1" applyAlignment="1" applyProtection="1">
      <alignment horizontal="right"/>
      <protection locked="0"/>
    </xf>
    <xf numFmtId="164" fontId="5" fillId="3" borderId="57" xfId="1" applyNumberFormat="1" applyFont="1" applyFill="1" applyBorder="1" applyAlignment="1" applyProtection="1">
      <alignment horizontal="right"/>
      <protection locked="0"/>
    </xf>
    <xf numFmtId="164" fontId="5" fillId="3" borderId="62" xfId="1" applyNumberFormat="1" applyFont="1" applyFill="1" applyBorder="1" applyAlignment="1" applyProtection="1">
      <alignment horizontal="right"/>
      <protection locked="0"/>
    </xf>
    <xf numFmtId="0" fontId="5" fillId="0" borderId="18" xfId="0" applyFont="1" applyBorder="1" applyProtection="1"/>
    <xf numFmtId="10" fontId="5" fillId="14" borderId="57" xfId="0" applyNumberFormat="1" applyFont="1" applyFill="1" applyBorder="1" applyAlignment="1" applyProtection="1">
      <alignment horizontal="right"/>
      <protection locked="0"/>
    </xf>
    <xf numFmtId="10" fontId="5" fillId="14" borderId="56" xfId="0" applyNumberFormat="1" applyFont="1" applyFill="1" applyBorder="1" applyAlignment="1" applyProtection="1">
      <alignment horizontal="right"/>
      <protection locked="0"/>
    </xf>
    <xf numFmtId="44" fontId="4" fillId="3" borderId="0" xfId="2" applyNumberFormat="1" applyFont="1" applyFill="1" applyAlignment="1">
      <alignment horizontal="center"/>
    </xf>
    <xf numFmtId="0" fontId="4" fillId="0" borderId="0" xfId="0" applyNumberFormat="1" applyFont="1" applyFill="1" applyBorder="1" applyAlignment="1"/>
    <xf numFmtId="0" fontId="4" fillId="0" borderId="0" xfId="0" applyFont="1" applyFill="1" applyBorder="1" applyAlignment="1"/>
    <xf numFmtId="165" fontId="10" fillId="3" borderId="54" xfId="0" applyNumberFormat="1" applyFont="1" applyFill="1" applyBorder="1" applyAlignment="1" applyProtection="1">
      <alignment horizontal="center"/>
    </xf>
    <xf numFmtId="44" fontId="8" fillId="3" borderId="25" xfId="2" applyFont="1" applyFill="1" applyBorder="1" applyProtection="1"/>
    <xf numFmtId="44" fontId="8" fillId="3" borderId="16" xfId="2" applyFont="1" applyFill="1" applyBorder="1"/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71" fontId="5" fillId="4" borderId="11" xfId="1" applyNumberFormat="1" applyFont="1" applyFill="1" applyBorder="1" applyAlignment="1" applyProtection="1">
      <alignment horizontal="center"/>
      <protection locked="0"/>
    </xf>
    <xf numFmtId="171" fontId="5" fillId="4" borderId="12" xfId="1" applyNumberFormat="1" applyFont="1" applyFill="1" applyBorder="1" applyAlignment="1" applyProtection="1">
      <alignment horizontal="center"/>
      <protection locked="0"/>
    </xf>
    <xf numFmtId="0" fontId="5" fillId="5" borderId="9" xfId="0" applyFont="1" applyFill="1" applyBorder="1"/>
    <xf numFmtId="3" fontId="5" fillId="6" borderId="14" xfId="0" applyNumberFormat="1" applyFont="1" applyFill="1" applyBorder="1" applyAlignment="1" applyProtection="1">
      <alignment horizontal="center"/>
    </xf>
    <xf numFmtId="3" fontId="5" fillId="6" borderId="15" xfId="0" applyNumberFormat="1" applyFont="1" applyFill="1" applyBorder="1" applyAlignment="1" applyProtection="1">
      <alignment horizontal="center"/>
    </xf>
    <xf numFmtId="3" fontId="5" fillId="6" borderId="16" xfId="0" applyNumberFormat="1" applyFont="1" applyFill="1" applyBorder="1" applyAlignment="1" applyProtection="1">
      <alignment horizontal="center"/>
    </xf>
    <xf numFmtId="0" fontId="5" fillId="0" borderId="17" xfId="0" applyFont="1" applyFill="1" applyBorder="1"/>
    <xf numFmtId="3" fontId="5" fillId="4" borderId="11" xfId="1" applyNumberFormat="1" applyFont="1" applyFill="1" applyBorder="1" applyAlignment="1" applyProtection="1">
      <alignment horizontal="center"/>
      <protection locked="0"/>
    </xf>
    <xf numFmtId="3" fontId="5" fillId="4" borderId="12" xfId="1" applyNumberFormat="1" applyFont="1" applyFill="1" applyBorder="1" applyAlignment="1" applyProtection="1">
      <alignment horizontal="center"/>
      <protection locked="0"/>
    </xf>
    <xf numFmtId="0" fontId="5" fillId="0" borderId="18" xfId="0" quotePrefix="1" applyFont="1" applyFill="1" applyBorder="1"/>
    <xf numFmtId="3" fontId="5" fillId="4" borderId="19" xfId="1" applyNumberFormat="1" applyFont="1" applyFill="1" applyBorder="1" applyAlignment="1" applyProtection="1">
      <alignment horizontal="center"/>
      <protection locked="0"/>
    </xf>
    <xf numFmtId="3" fontId="5" fillId="4" borderId="20" xfId="1" applyNumberFormat="1" applyFont="1" applyFill="1" applyBorder="1" applyAlignment="1" applyProtection="1">
      <alignment horizontal="center"/>
      <protection locked="0"/>
    </xf>
    <xf numFmtId="0" fontId="5" fillId="0" borderId="22" xfId="0" quotePrefix="1" applyFont="1" applyFill="1" applyBorder="1"/>
    <xf numFmtId="3" fontId="5" fillId="4" borderId="23" xfId="1" applyNumberFormat="1" applyFont="1" applyFill="1" applyBorder="1" applyAlignment="1" applyProtection="1">
      <alignment horizontal="center"/>
      <protection locked="0"/>
    </xf>
    <xf numFmtId="3" fontId="5" fillId="4" borderId="24" xfId="1" applyNumberFormat="1" applyFont="1" applyFill="1" applyBorder="1" applyAlignment="1" applyProtection="1">
      <alignment horizontal="center"/>
      <protection locked="0"/>
    </xf>
    <xf numFmtId="0" fontId="8" fillId="0" borderId="17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44" fontId="5" fillId="2" borderId="17" xfId="2" applyFont="1" applyFill="1" applyBorder="1" applyAlignment="1" applyProtection="1">
      <alignment vertical="center" wrapText="1"/>
      <protection locked="0"/>
    </xf>
    <xf numFmtId="44" fontId="5" fillId="2" borderId="3" xfId="2" applyFont="1" applyFill="1" applyBorder="1" applyAlignment="1" applyProtection="1">
      <alignment vertical="center" wrapText="1"/>
      <protection locked="0"/>
    </xf>
    <xf numFmtId="164" fontId="5" fillId="3" borderId="3" xfId="1" applyNumberFormat="1" applyFont="1" applyFill="1" applyBorder="1" applyAlignment="1" applyProtection="1">
      <alignment vertical="center" wrapText="1"/>
    </xf>
    <xf numFmtId="44" fontId="5" fillId="2" borderId="2" xfId="2" applyFont="1" applyFill="1" applyBorder="1" applyAlignment="1" applyProtection="1">
      <alignment vertical="center" wrapText="1"/>
      <protection locked="0"/>
    </xf>
    <xf numFmtId="0" fontId="8" fillId="0" borderId="30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10" fontId="5" fillId="2" borderId="34" xfId="3" applyNumberFormat="1" applyFont="1" applyFill="1" applyBorder="1" applyAlignment="1" applyProtection="1">
      <alignment horizontal="center" vertical="center" wrapText="1"/>
      <protection locked="0"/>
    </xf>
    <xf numFmtId="10" fontId="5" fillId="2" borderId="35" xfId="3" applyNumberFormat="1" applyFont="1" applyFill="1" applyBorder="1" applyAlignment="1" applyProtection="1">
      <alignment horizontal="center" vertical="center" wrapText="1"/>
      <protection locked="0"/>
    </xf>
    <xf numFmtId="10" fontId="5" fillId="3" borderId="35" xfId="3" applyNumberFormat="1" applyFont="1" applyFill="1" applyBorder="1" applyAlignment="1" applyProtection="1">
      <alignment horizontal="center" vertical="center" wrapText="1"/>
    </xf>
    <xf numFmtId="10" fontId="5" fillId="2" borderId="36" xfId="3" applyNumberFormat="1" applyFont="1" applyFill="1" applyBorder="1" applyAlignment="1" applyProtection="1">
      <alignment horizontal="center" vertical="center" wrapText="1"/>
      <protection locked="0"/>
    </xf>
    <xf numFmtId="10" fontId="5" fillId="2" borderId="37" xfId="3" applyNumberFormat="1" applyFont="1" applyFill="1" applyBorder="1" applyAlignment="1" applyProtection="1">
      <alignment horizontal="center" vertical="center" wrapText="1"/>
      <protection locked="0"/>
    </xf>
    <xf numFmtId="10" fontId="5" fillId="2" borderId="20" xfId="3" applyNumberFormat="1" applyFont="1" applyFill="1" applyBorder="1" applyAlignment="1" applyProtection="1">
      <alignment horizontal="center" vertical="center" wrapText="1"/>
      <protection locked="0"/>
    </xf>
    <xf numFmtId="10" fontId="5" fillId="3" borderId="20" xfId="3" applyNumberFormat="1" applyFont="1" applyFill="1" applyBorder="1" applyAlignment="1" applyProtection="1">
      <alignment horizontal="center" vertical="center" wrapText="1"/>
    </xf>
    <xf numFmtId="10" fontId="5" fillId="2" borderId="21" xfId="3" applyNumberFormat="1" applyFont="1" applyFill="1" applyBorder="1" applyAlignment="1" applyProtection="1">
      <alignment horizontal="center" vertical="center" wrapText="1"/>
      <protection locked="0"/>
    </xf>
    <xf numFmtId="10" fontId="5" fillId="7" borderId="37" xfId="3" applyNumberFormat="1" applyFont="1" applyFill="1" applyBorder="1" applyAlignment="1">
      <alignment horizontal="center" vertical="center" wrapText="1"/>
    </xf>
    <xf numFmtId="10" fontId="5" fillId="7" borderId="20" xfId="3" applyNumberFormat="1" applyFont="1" applyFill="1" applyBorder="1" applyAlignment="1">
      <alignment horizontal="center" vertical="center" wrapText="1"/>
    </xf>
    <xf numFmtId="10" fontId="5" fillId="2" borderId="39" xfId="3" applyNumberFormat="1" applyFont="1" applyFill="1" applyBorder="1" applyAlignment="1" applyProtection="1">
      <alignment horizontal="center" vertical="center" wrapText="1"/>
      <protection locked="0"/>
    </xf>
    <xf numFmtId="10" fontId="5" fillId="2" borderId="41" xfId="3" applyNumberFormat="1" applyFont="1" applyFill="1" applyBorder="1" applyAlignment="1" applyProtection="1">
      <alignment horizontal="center" vertical="center" wrapText="1"/>
      <protection locked="0"/>
    </xf>
    <xf numFmtId="10" fontId="5" fillId="3" borderId="41" xfId="3" applyNumberFormat="1" applyFont="1" applyFill="1" applyBorder="1" applyAlignment="1" applyProtection="1">
      <alignment horizontal="center" vertical="center" wrapText="1"/>
    </xf>
    <xf numFmtId="10" fontId="5" fillId="2" borderId="42" xfId="3" applyNumberFormat="1" applyFont="1" applyFill="1" applyBorder="1" applyAlignment="1" applyProtection="1">
      <alignment horizontal="center" vertical="center" wrapText="1"/>
      <protection locked="0"/>
    </xf>
    <xf numFmtId="10" fontId="5" fillId="7" borderId="29" xfId="3" applyNumberFormat="1" applyFont="1" applyFill="1" applyBorder="1" applyAlignment="1">
      <alignment horizontal="center" vertical="center" wrapText="1"/>
    </xf>
    <xf numFmtId="10" fontId="5" fillId="7" borderId="15" xfId="3" applyNumberFormat="1" applyFont="1" applyFill="1" applyBorder="1" applyAlignment="1">
      <alignment horizontal="center" vertical="center" wrapText="1"/>
    </xf>
    <xf numFmtId="10" fontId="5" fillId="3" borderId="15" xfId="3" applyNumberFormat="1" applyFont="1" applyFill="1" applyBorder="1" applyAlignment="1" applyProtection="1">
      <alignment horizontal="center" vertical="center" wrapText="1"/>
    </xf>
    <xf numFmtId="10" fontId="5" fillId="3" borderId="16" xfId="0" applyNumberFormat="1" applyFont="1" applyFill="1" applyBorder="1" applyAlignment="1" applyProtection="1">
      <alignment horizontal="center" vertical="center" wrapText="1"/>
    </xf>
    <xf numFmtId="10" fontId="5" fillId="7" borderId="44" xfId="3" applyNumberFormat="1" applyFont="1" applyFill="1" applyBorder="1" applyAlignment="1">
      <alignment horizontal="center" vertical="center" wrapText="1"/>
    </xf>
    <xf numFmtId="10" fontId="5" fillId="7" borderId="45" xfId="3" applyNumberFormat="1" applyFont="1" applyFill="1" applyBorder="1" applyAlignment="1">
      <alignment horizontal="center" vertical="center" wrapText="1"/>
    </xf>
    <xf numFmtId="1" fontId="5" fillId="3" borderId="45" xfId="3" quotePrefix="1" applyNumberFormat="1" applyFont="1" applyFill="1" applyBorder="1" applyAlignment="1" applyProtection="1">
      <alignment horizontal="center" vertical="center" wrapText="1"/>
    </xf>
    <xf numFmtId="10" fontId="5" fillId="7" borderId="46" xfId="3" applyNumberFormat="1" applyFont="1" applyFill="1" applyBorder="1" applyAlignment="1">
      <alignment horizontal="center" vertical="center" wrapText="1"/>
    </xf>
    <xf numFmtId="165" fontId="5" fillId="3" borderId="45" xfId="3" applyNumberFormat="1" applyFont="1" applyFill="1" applyBorder="1" applyAlignment="1" applyProtection="1">
      <alignment horizontal="center" vertical="center" wrapText="1"/>
    </xf>
    <xf numFmtId="17" fontId="5" fillId="0" borderId="47" xfId="0" applyNumberFormat="1" applyFont="1" applyBorder="1" applyAlignment="1">
      <alignment vertical="center" wrapText="1"/>
    </xf>
    <xf numFmtId="44" fontId="5" fillId="2" borderId="35" xfId="2" applyFont="1" applyFill="1" applyBorder="1" applyAlignment="1" applyProtection="1">
      <alignment vertical="center" wrapText="1"/>
      <protection locked="0"/>
    </xf>
    <xf numFmtId="166" fontId="5" fillId="2" borderId="35" xfId="0" applyNumberFormat="1" applyFont="1" applyFill="1" applyBorder="1" applyAlignment="1" applyProtection="1">
      <alignment vertical="center" wrapText="1"/>
      <protection locked="0"/>
    </xf>
    <xf numFmtId="44" fontId="5" fillId="3" borderId="35" xfId="2" applyFont="1" applyFill="1" applyBorder="1" applyAlignment="1" applyProtection="1">
      <alignment vertical="center" wrapText="1"/>
    </xf>
    <xf numFmtId="164" fontId="5" fillId="2" borderId="35" xfId="1" applyNumberFormat="1" applyFont="1" applyFill="1" applyBorder="1" applyAlignment="1" applyProtection="1">
      <alignment vertical="center" wrapText="1"/>
      <protection locked="0"/>
    </xf>
    <xf numFmtId="44" fontId="5" fillId="3" borderId="36" xfId="2" applyFont="1" applyFill="1" applyBorder="1" applyAlignment="1" applyProtection="1">
      <alignment vertical="center" wrapText="1"/>
    </xf>
    <xf numFmtId="17" fontId="5" fillId="0" borderId="49" xfId="0" applyNumberFormat="1" applyFont="1" applyBorder="1" applyAlignment="1">
      <alignment vertical="center" wrapText="1"/>
    </xf>
    <xf numFmtId="44" fontId="5" fillId="2" borderId="20" xfId="2" applyFont="1" applyFill="1" applyBorder="1" applyAlignment="1" applyProtection="1">
      <alignment vertical="center" wrapText="1"/>
      <protection locked="0"/>
    </xf>
    <xf numFmtId="166" fontId="5" fillId="2" borderId="20" xfId="0" applyNumberFormat="1" applyFont="1" applyFill="1" applyBorder="1" applyAlignment="1" applyProtection="1">
      <alignment vertical="center" wrapText="1"/>
      <protection locked="0"/>
    </xf>
    <xf numFmtId="44" fontId="5" fillId="3" borderId="20" xfId="2" applyFont="1" applyFill="1" applyBorder="1" applyAlignment="1" applyProtection="1">
      <alignment vertical="center" wrapText="1"/>
    </xf>
    <xf numFmtId="164" fontId="5" fillId="2" borderId="20" xfId="1" applyNumberFormat="1" applyFont="1" applyFill="1" applyBorder="1" applyAlignment="1" applyProtection="1">
      <alignment vertical="center" wrapText="1"/>
      <protection locked="0"/>
    </xf>
    <xf numFmtId="44" fontId="5" fillId="3" borderId="21" xfId="2" applyFont="1" applyFill="1" applyBorder="1" applyAlignment="1" applyProtection="1">
      <alignment vertical="center" wrapText="1"/>
    </xf>
    <xf numFmtId="17" fontId="5" fillId="0" borderId="50" xfId="0" applyNumberFormat="1" applyFont="1" applyBorder="1" applyAlignment="1">
      <alignment vertical="center" wrapText="1"/>
    </xf>
    <xf numFmtId="44" fontId="5" fillId="2" borderId="41" xfId="2" applyFont="1" applyFill="1" applyBorder="1" applyAlignment="1" applyProtection="1">
      <alignment vertical="center" wrapText="1"/>
      <protection locked="0"/>
    </xf>
    <xf numFmtId="166" fontId="5" fillId="2" borderId="41" xfId="0" applyNumberFormat="1" applyFont="1" applyFill="1" applyBorder="1" applyAlignment="1" applyProtection="1">
      <alignment vertical="center" wrapText="1"/>
      <protection locked="0"/>
    </xf>
    <xf numFmtId="44" fontId="5" fillId="3" borderId="41" xfId="2" applyFont="1" applyFill="1" applyBorder="1" applyAlignment="1" applyProtection="1">
      <alignment vertical="center" wrapText="1"/>
    </xf>
    <xf numFmtId="164" fontId="5" fillId="2" borderId="41" xfId="1" applyNumberFormat="1" applyFont="1" applyFill="1" applyBorder="1" applyAlignment="1" applyProtection="1">
      <alignment vertical="center" wrapText="1"/>
      <protection locked="0"/>
    </xf>
    <xf numFmtId="44" fontId="5" fillId="3" borderId="42" xfId="2" applyFont="1" applyFill="1" applyBorder="1" applyAlignment="1" applyProtection="1">
      <alignment vertical="center" wrapText="1"/>
    </xf>
    <xf numFmtId="17" fontId="5" fillId="0" borderId="52" xfId="0" applyNumberFormat="1" applyFont="1" applyBorder="1" applyAlignment="1">
      <alignment vertical="center" wrapText="1"/>
    </xf>
    <xf numFmtId="44" fontId="5" fillId="2" borderId="24" xfId="2" applyFont="1" applyFill="1" applyBorder="1" applyAlignment="1" applyProtection="1">
      <alignment vertical="center" wrapText="1"/>
      <protection locked="0"/>
    </xf>
    <xf numFmtId="166" fontId="5" fillId="2" borderId="24" xfId="0" applyNumberFormat="1" applyFont="1" applyFill="1" applyBorder="1" applyAlignment="1" applyProtection="1">
      <alignment vertical="center" wrapText="1"/>
      <protection locked="0"/>
    </xf>
    <xf numFmtId="44" fontId="5" fillId="3" borderId="24" xfId="2" applyFont="1" applyFill="1" applyBorder="1" applyAlignment="1" applyProtection="1">
      <alignment vertical="center" wrapText="1"/>
    </xf>
    <xf numFmtId="164" fontId="5" fillId="2" borderId="24" xfId="1" applyNumberFormat="1" applyFont="1" applyFill="1" applyBorder="1" applyAlignment="1" applyProtection="1">
      <alignment vertical="center" wrapText="1"/>
      <protection locked="0"/>
    </xf>
    <xf numFmtId="44" fontId="5" fillId="3" borderId="25" xfId="2" applyFont="1" applyFill="1" applyBorder="1" applyAlignment="1" applyProtection="1">
      <alignment vertical="center" wrapText="1"/>
    </xf>
    <xf numFmtId="0" fontId="8" fillId="0" borderId="1" xfId="0" applyFont="1" applyFill="1" applyBorder="1"/>
    <xf numFmtId="0" fontId="8" fillId="0" borderId="4" xfId="0" applyFont="1" applyFill="1" applyBorder="1"/>
    <xf numFmtId="0" fontId="8" fillId="0" borderId="6" xfId="0" applyFont="1" applyFill="1" applyBorder="1"/>
    <xf numFmtId="164" fontId="5" fillId="2" borderId="3" xfId="1" applyNumberFormat="1" applyFont="1" applyFill="1" applyBorder="1" applyAlignment="1" applyProtection="1">
      <alignment vertical="center" wrapText="1"/>
      <protection locked="0"/>
    </xf>
    <xf numFmtId="10" fontId="5" fillId="3" borderId="35" xfId="3" applyNumberFormat="1" applyFont="1" applyFill="1" applyBorder="1" applyAlignment="1">
      <alignment horizontal="center" vertical="center" wrapText="1"/>
    </xf>
    <xf numFmtId="10" fontId="5" fillId="3" borderId="20" xfId="3" applyNumberFormat="1" applyFont="1" applyFill="1" applyBorder="1" applyAlignment="1">
      <alignment horizontal="center" vertical="center" wrapText="1"/>
    </xf>
    <xf numFmtId="10" fontId="5" fillId="3" borderId="41" xfId="3" applyNumberFormat="1" applyFont="1" applyFill="1" applyBorder="1" applyAlignment="1">
      <alignment horizontal="center" vertical="center" wrapText="1"/>
    </xf>
    <xf numFmtId="10" fontId="5" fillId="3" borderId="15" xfId="3" applyNumberFormat="1" applyFont="1" applyFill="1" applyBorder="1" applyAlignment="1">
      <alignment horizontal="center" vertical="center" wrapText="1"/>
    </xf>
    <xf numFmtId="10" fontId="5" fillId="3" borderId="16" xfId="0" applyNumberFormat="1" applyFont="1" applyFill="1" applyBorder="1" applyAlignment="1">
      <alignment horizontal="center" vertical="center" wrapText="1"/>
    </xf>
    <xf numFmtId="1" fontId="5" fillId="3" borderId="45" xfId="3" quotePrefix="1" applyNumberFormat="1" applyFont="1" applyFill="1" applyBorder="1" applyAlignment="1">
      <alignment horizontal="center" vertical="center" wrapText="1"/>
    </xf>
    <xf numFmtId="165" fontId="5" fillId="3" borderId="45" xfId="3" applyNumberFormat="1" applyFont="1" applyFill="1" applyBorder="1" applyAlignment="1">
      <alignment horizontal="center" vertical="center" wrapText="1"/>
    </xf>
    <xf numFmtId="44" fontId="5" fillId="3" borderId="35" xfId="2" applyFont="1" applyFill="1" applyBorder="1" applyAlignment="1">
      <alignment vertical="center" wrapText="1"/>
    </xf>
    <xf numFmtId="44" fontId="5" fillId="3" borderId="36" xfId="2" applyFont="1" applyFill="1" applyBorder="1" applyAlignment="1">
      <alignment vertical="center" wrapText="1"/>
    </xf>
    <xf numFmtId="44" fontId="5" fillId="3" borderId="20" xfId="2" applyFont="1" applyFill="1" applyBorder="1" applyAlignment="1">
      <alignment vertical="center" wrapText="1"/>
    </xf>
    <xf numFmtId="44" fontId="5" fillId="3" borderId="21" xfId="2" applyFont="1" applyFill="1" applyBorder="1" applyAlignment="1">
      <alignment vertical="center" wrapText="1"/>
    </xf>
    <xf numFmtId="44" fontId="5" fillId="3" borderId="41" xfId="2" applyFont="1" applyFill="1" applyBorder="1" applyAlignment="1">
      <alignment vertical="center" wrapText="1"/>
    </xf>
    <xf numFmtId="44" fontId="5" fillId="3" borderId="42" xfId="2" applyFont="1" applyFill="1" applyBorder="1" applyAlignment="1">
      <alignment vertical="center" wrapText="1"/>
    </xf>
    <xf numFmtId="44" fontId="5" fillId="3" borderId="24" xfId="2" applyFont="1" applyFill="1" applyBorder="1" applyAlignment="1">
      <alignment vertical="center" wrapText="1"/>
    </xf>
    <xf numFmtId="44" fontId="5" fillId="3" borderId="25" xfId="2" applyFont="1" applyFill="1" applyBorder="1" applyAlignment="1">
      <alignment vertical="center" wrapText="1"/>
    </xf>
    <xf numFmtId="0" fontId="8" fillId="0" borderId="0" xfId="0" applyFont="1" applyFill="1" applyBorder="1"/>
    <xf numFmtId="0" fontId="15" fillId="0" borderId="0" xfId="0" applyFont="1" applyAlignment="1" applyProtection="1">
      <alignment vertical="center"/>
      <protection locked="0"/>
    </xf>
    <xf numFmtId="0" fontId="3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47" xfId="0" applyFont="1" applyFill="1" applyBorder="1" applyAlignment="1">
      <alignment vertical="center"/>
    </xf>
    <xf numFmtId="0" fontId="11" fillId="0" borderId="34" xfId="0" applyFont="1" applyBorder="1" applyAlignment="1">
      <alignment horizontal="center" vertical="center" wrapText="1"/>
    </xf>
    <xf numFmtId="0" fontId="8" fillId="0" borderId="36" xfId="0" applyFont="1" applyFill="1" applyBorder="1" applyAlignment="1">
      <alignment horizontal="center" vertical="center" wrapText="1"/>
    </xf>
    <xf numFmtId="0" fontId="8" fillId="0" borderId="59" xfId="0" applyFont="1" applyFill="1" applyBorder="1" applyAlignment="1">
      <alignment vertical="center"/>
    </xf>
    <xf numFmtId="0" fontId="12" fillId="0" borderId="1" xfId="0" applyFont="1" applyBorder="1" applyAlignment="1">
      <alignment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/>
    </xf>
    <xf numFmtId="0" fontId="5" fillId="0" borderId="4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left"/>
    </xf>
    <xf numFmtId="0" fontId="5" fillId="0" borderId="4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5" fillId="0" borderId="6" xfId="0" applyFont="1" applyFill="1" applyBorder="1" applyAlignment="1">
      <alignment horizontal="center"/>
    </xf>
    <xf numFmtId="0" fontId="5" fillId="0" borderId="0" xfId="0" applyFont="1" applyFill="1" applyBorder="1"/>
    <xf numFmtId="0" fontId="0" fillId="3" borderId="20" xfId="0" applyNumberFormat="1" applyFont="1" applyFill="1" applyBorder="1" applyProtection="1">
      <protection locked="0"/>
    </xf>
    <xf numFmtId="0" fontId="0" fillId="2" borderId="20" xfId="0" applyNumberFormat="1" applyFont="1" applyFill="1" applyBorder="1" applyProtection="1">
      <protection locked="0"/>
    </xf>
    <xf numFmtId="14" fontId="8" fillId="3" borderId="0" xfId="0" applyNumberFormat="1" applyFont="1" applyFill="1" applyBorder="1" applyAlignment="1" applyProtection="1">
      <alignment horizontal="left"/>
    </xf>
    <xf numFmtId="0" fontId="16" fillId="0" borderId="0" xfId="0" applyFont="1" applyAlignment="1">
      <alignment vertical="center"/>
    </xf>
    <xf numFmtId="0" fontId="8" fillId="0" borderId="29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5" fillId="13" borderId="15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5" fillId="0" borderId="32" xfId="0" applyFont="1" applyBorder="1" applyAlignment="1" applyProtection="1">
      <alignment horizontal="right" vertical="center" wrapText="1"/>
    </xf>
    <xf numFmtId="165" fontId="5" fillId="3" borderId="12" xfId="0" applyNumberFormat="1" applyFont="1" applyFill="1" applyBorder="1" applyAlignment="1" applyProtection="1">
      <alignment vertical="center" wrapText="1"/>
    </xf>
    <xf numFmtId="0" fontId="5" fillId="7" borderId="12" xfId="0" applyFont="1" applyFill="1" applyBorder="1" applyAlignment="1">
      <alignment vertical="center" wrapText="1"/>
    </xf>
    <xf numFmtId="0" fontId="5" fillId="0" borderId="37" xfId="0" applyFont="1" applyBorder="1" applyAlignment="1" applyProtection="1">
      <alignment vertical="center" wrapText="1"/>
    </xf>
    <xf numFmtId="165" fontId="5" fillId="3" borderId="20" xfId="0" applyNumberFormat="1" applyFont="1" applyFill="1" applyBorder="1" applyAlignment="1" applyProtection="1">
      <alignment vertical="center" wrapText="1"/>
    </xf>
    <xf numFmtId="165" fontId="5" fillId="2" borderId="21" xfId="0" applyNumberFormat="1" applyFont="1" applyFill="1" applyBorder="1" applyAlignment="1" applyProtection="1">
      <alignment vertical="center" wrapText="1"/>
      <protection locked="0"/>
    </xf>
    <xf numFmtId="0" fontId="5" fillId="0" borderId="34" xfId="0" applyFont="1" applyBorder="1" applyAlignment="1">
      <alignment vertical="center" wrapText="1"/>
    </xf>
    <xf numFmtId="0" fontId="5" fillId="2" borderId="35" xfId="0" applyFont="1" applyFill="1" applyBorder="1" applyAlignment="1" applyProtection="1">
      <alignment vertical="center" wrapText="1"/>
      <protection locked="0"/>
    </xf>
    <xf numFmtId="165" fontId="5" fillId="2" borderId="35" xfId="0" applyNumberFormat="1" applyFont="1" applyFill="1" applyBorder="1" applyAlignment="1" applyProtection="1">
      <alignment vertical="center" wrapText="1"/>
      <protection locked="0"/>
    </xf>
    <xf numFmtId="165" fontId="5" fillId="2" borderId="36" xfId="0" applyNumberFormat="1" applyFont="1" applyFill="1" applyBorder="1" applyAlignment="1" applyProtection="1">
      <alignment vertical="center" wrapText="1"/>
      <protection locked="0"/>
    </xf>
    <xf numFmtId="0" fontId="5" fillId="0" borderId="37" xfId="0" applyFont="1" applyBorder="1" applyAlignment="1">
      <alignment vertical="center" wrapText="1"/>
    </xf>
    <xf numFmtId="0" fontId="5" fillId="2" borderId="20" xfId="0" applyFont="1" applyFill="1" applyBorder="1" applyAlignment="1" applyProtection="1">
      <alignment vertical="center" wrapText="1"/>
      <protection locked="0"/>
    </xf>
    <xf numFmtId="165" fontId="5" fillId="2" borderId="20" xfId="0" applyNumberFormat="1" applyFont="1" applyFill="1" applyBorder="1" applyAlignment="1" applyProtection="1">
      <alignment vertical="center" wrapText="1"/>
      <protection locked="0"/>
    </xf>
    <xf numFmtId="0" fontId="5" fillId="0" borderId="12" xfId="0" applyFont="1" applyBorder="1" applyAlignment="1" applyProtection="1">
      <alignment vertical="center" wrapText="1"/>
    </xf>
    <xf numFmtId="165" fontId="5" fillId="2" borderId="13" xfId="0" applyNumberFormat="1" applyFont="1" applyFill="1" applyBorder="1" applyAlignment="1" applyProtection="1">
      <alignment vertical="center" wrapText="1"/>
      <protection locked="0"/>
    </xf>
    <xf numFmtId="0" fontId="5" fillId="0" borderId="20" xfId="0" applyFont="1" applyBorder="1" applyAlignment="1" applyProtection="1">
      <alignment vertical="center" wrapText="1"/>
    </xf>
    <xf numFmtId="0" fontId="5" fillId="0" borderId="60" xfId="0" applyFont="1" applyBorder="1" applyAlignment="1">
      <alignment vertical="center" wrapText="1"/>
    </xf>
    <xf numFmtId="0" fontId="5" fillId="2" borderId="24" xfId="0" applyFont="1" applyFill="1" applyBorder="1" applyAlignment="1" applyProtection="1">
      <alignment vertical="center" wrapText="1"/>
      <protection locked="0"/>
    </xf>
    <xf numFmtId="165" fontId="5" fillId="2" borderId="24" xfId="0" applyNumberFormat="1" applyFont="1" applyFill="1" applyBorder="1" applyAlignment="1" applyProtection="1">
      <alignment vertical="center" wrapText="1"/>
      <protection locked="0"/>
    </xf>
    <xf numFmtId="165" fontId="5" fillId="2" borderId="25" xfId="0" applyNumberFormat="1" applyFont="1" applyFill="1" applyBorder="1" applyAlignment="1" applyProtection="1">
      <alignment vertical="center" wrapText="1"/>
      <protection locked="0"/>
    </xf>
    <xf numFmtId="0" fontId="5" fillId="0" borderId="0" xfId="0" applyFont="1" applyFill="1" applyBorder="1" applyAlignment="1">
      <alignment vertical="center" wrapText="1"/>
    </xf>
    <xf numFmtId="0" fontId="5" fillId="0" borderId="20" xfId="0" applyFont="1" applyBorder="1" applyAlignment="1" applyProtection="1">
      <alignment horizontal="right" vertical="center" wrapText="1"/>
    </xf>
    <xf numFmtId="0" fontId="5" fillId="0" borderId="60" xfId="0" applyFont="1" applyBorder="1" applyAlignment="1" applyProtection="1">
      <alignment vertical="center" wrapText="1"/>
    </xf>
    <xf numFmtId="165" fontId="5" fillId="3" borderId="24" xfId="0" applyNumberFormat="1" applyFont="1" applyFill="1" applyBorder="1" applyAlignment="1" applyProtection="1">
      <alignment vertical="center" wrapText="1"/>
    </xf>
    <xf numFmtId="0" fontId="8" fillId="8" borderId="0" xfId="0" applyFont="1" applyFill="1"/>
    <xf numFmtId="0" fontId="11" fillId="0" borderId="0" xfId="0" applyFont="1"/>
    <xf numFmtId="44" fontId="10" fillId="3" borderId="53" xfId="0" applyNumberFormat="1" applyFont="1" applyFill="1" applyBorder="1"/>
    <xf numFmtId="44" fontId="10" fillId="3" borderId="54" xfId="0" applyNumberFormat="1" applyFont="1" applyFill="1" applyBorder="1"/>
    <xf numFmtId="0" fontId="8" fillId="3" borderId="0" xfId="0" applyFont="1" applyFill="1" applyBorder="1"/>
    <xf numFmtId="14" fontId="8" fillId="3" borderId="0" xfId="0" applyNumberFormat="1" applyFont="1" applyFill="1" applyBorder="1" applyAlignment="1" applyProtection="1">
      <alignment horizontal="left"/>
      <protection locked="0"/>
    </xf>
    <xf numFmtId="0" fontId="5" fillId="0" borderId="0" xfId="0" applyFont="1" applyAlignment="1"/>
    <xf numFmtId="0" fontId="10" fillId="0" borderId="18" xfId="0" applyFont="1" applyBorder="1" applyAlignment="1">
      <alignment wrapText="1"/>
    </xf>
    <xf numFmtId="0" fontId="18" fillId="0" borderId="18" xfId="0" applyFont="1" applyBorder="1" applyAlignment="1">
      <alignment wrapText="1"/>
    </xf>
    <xf numFmtId="0" fontId="10" fillId="0" borderId="53" xfId="0" applyFont="1" applyBorder="1"/>
    <xf numFmtId="0" fontId="10" fillId="0" borderId="54" xfId="0" applyFont="1" applyBorder="1"/>
    <xf numFmtId="0" fontId="5" fillId="0" borderId="0" xfId="0" applyFont="1" applyFill="1"/>
    <xf numFmtId="0" fontId="10" fillId="0" borderId="53" xfId="0" applyFont="1" applyBorder="1" applyAlignment="1">
      <alignment horizontal="center"/>
    </xf>
    <xf numFmtId="0" fontId="10" fillId="0" borderId="54" xfId="0" applyFont="1" applyBorder="1" applyAlignment="1">
      <alignment horizontal="center"/>
    </xf>
    <xf numFmtId="44" fontId="10" fillId="3" borderId="53" xfId="2" applyFont="1" applyFill="1" applyBorder="1" applyAlignment="1">
      <alignment horizontal="center"/>
    </xf>
    <xf numFmtId="44" fontId="10" fillId="3" borderId="54" xfId="0" applyNumberFormat="1" applyFont="1" applyFill="1" applyBorder="1" applyAlignment="1">
      <alignment horizontal="center"/>
    </xf>
    <xf numFmtId="9" fontId="11" fillId="2" borderId="32" xfId="0" applyNumberFormat="1" applyFont="1" applyFill="1" applyBorder="1" applyAlignment="1" applyProtection="1">
      <alignment horizontal="center"/>
      <protection locked="0"/>
    </xf>
    <xf numFmtId="9" fontId="11" fillId="2" borderId="13" xfId="0" applyNumberFormat="1" applyFont="1" applyFill="1" applyBorder="1" applyAlignment="1" applyProtection="1">
      <alignment horizontal="center"/>
      <protection locked="0"/>
    </xf>
    <xf numFmtId="0" fontId="10" fillId="0" borderId="59" xfId="0" applyFont="1" applyBorder="1" applyAlignment="1">
      <alignment wrapText="1"/>
    </xf>
    <xf numFmtId="0" fontId="11" fillId="0" borderId="60" xfId="0" applyFont="1" applyBorder="1" applyAlignment="1">
      <alignment horizontal="center"/>
    </xf>
    <xf numFmtId="44" fontId="11" fillId="3" borderId="25" xfId="2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Fill="1" applyAlignment="1"/>
    <xf numFmtId="0" fontId="12" fillId="0" borderId="0" xfId="0" applyFont="1" applyAlignment="1"/>
    <xf numFmtId="0" fontId="5" fillId="0" borderId="0" xfId="0" applyFont="1" applyFill="1" applyBorder="1" applyAlignment="1">
      <alignment horizontal="left" wrapText="1"/>
    </xf>
    <xf numFmtId="165" fontId="5" fillId="2" borderId="1" xfId="0" applyNumberFormat="1" applyFont="1" applyFill="1" applyBorder="1" applyAlignment="1" applyProtection="1">
      <alignment horizontal="right"/>
      <protection locked="0"/>
    </xf>
    <xf numFmtId="165" fontId="5" fillId="2" borderId="17" xfId="0" applyNumberFormat="1" applyFont="1" applyFill="1" applyBorder="1" applyAlignment="1" applyProtection="1">
      <alignment horizontal="right"/>
      <protection locked="0"/>
    </xf>
    <xf numFmtId="165" fontId="5" fillId="2" borderId="4" xfId="0" applyNumberFormat="1" applyFont="1" applyFill="1" applyBorder="1" applyAlignment="1" applyProtection="1">
      <alignment horizontal="right"/>
      <protection locked="0"/>
    </xf>
    <xf numFmtId="0" fontId="5" fillId="0" borderId="4" xfId="0" applyFont="1" applyBorder="1" applyAlignment="1">
      <alignment horizontal="right"/>
    </xf>
    <xf numFmtId="0" fontId="5" fillId="0" borderId="18" xfId="0" applyFont="1" applyBorder="1" applyAlignment="1">
      <alignment horizontal="right"/>
    </xf>
    <xf numFmtId="0" fontId="5" fillId="0" borderId="6" xfId="0" applyFont="1" applyBorder="1" applyAlignment="1">
      <alignment horizontal="right"/>
    </xf>
    <xf numFmtId="0" fontId="8" fillId="0" borderId="0" xfId="0" applyFont="1" applyFill="1"/>
    <xf numFmtId="10" fontId="5" fillId="0" borderId="0" xfId="3" applyNumberFormat="1" applyFont="1" applyBorder="1" applyAlignment="1">
      <alignment horizontal="right"/>
    </xf>
    <xf numFmtId="0" fontId="3" fillId="0" borderId="0" xfId="0" applyFont="1"/>
    <xf numFmtId="0" fontId="8" fillId="0" borderId="2" xfId="0" applyFont="1" applyFill="1" applyBorder="1"/>
    <xf numFmtId="0" fontId="5" fillId="2" borderId="3" xfId="0" applyFont="1" applyFill="1" applyBorder="1" applyAlignment="1" applyProtection="1">
      <alignment horizontal="center"/>
      <protection locked="0"/>
    </xf>
    <xf numFmtId="0" fontId="8" fillId="0" borderId="0" xfId="0" applyFont="1" applyFill="1" applyBorder="1" applyAlignment="1">
      <alignment vertical="top"/>
    </xf>
    <xf numFmtId="0" fontId="5" fillId="2" borderId="5" xfId="0" applyFont="1" applyFill="1" applyBorder="1" applyAlignment="1" applyProtection="1">
      <alignment horizontal="center" vertical="top"/>
      <protection locked="0"/>
    </xf>
    <xf numFmtId="0" fontId="5" fillId="2" borderId="5" xfId="0" applyFont="1" applyFill="1" applyBorder="1" applyAlignment="1" applyProtection="1">
      <alignment horizontal="center"/>
      <protection locked="0"/>
    </xf>
    <xf numFmtId="0" fontId="5" fillId="0" borderId="0" xfId="0" applyFont="1" applyFill="1" applyAlignment="1">
      <alignment horizontal="right"/>
    </xf>
    <xf numFmtId="14" fontId="5" fillId="2" borderId="5" xfId="0" applyNumberFormat="1" applyFont="1" applyFill="1" applyBorder="1" applyAlignment="1" applyProtection="1">
      <alignment horizontal="center"/>
      <protection locked="0"/>
    </xf>
    <xf numFmtId="14" fontId="5" fillId="0" borderId="0" xfId="0" applyNumberFormat="1" applyFont="1" applyFill="1" applyAlignment="1">
      <alignment horizontal="center"/>
    </xf>
    <xf numFmtId="14" fontId="5" fillId="3" borderId="0" xfId="0" applyNumberFormat="1" applyFont="1" applyFill="1" applyAlignment="1" applyProtection="1">
      <alignment horizontal="center"/>
    </xf>
    <xf numFmtId="14" fontId="5" fillId="3" borderId="5" xfId="0" applyNumberFormat="1" applyFont="1" applyFill="1" applyBorder="1" applyAlignment="1" applyProtection="1">
      <alignment horizontal="center"/>
    </xf>
    <xf numFmtId="0" fontId="8" fillId="0" borderId="7" xfId="0" applyFont="1" applyFill="1" applyBorder="1"/>
    <xf numFmtId="14" fontId="5" fillId="3" borderId="8" xfId="0" applyNumberFormat="1" applyFont="1" applyFill="1" applyBorder="1" applyAlignment="1" applyProtection="1">
      <alignment horizontal="center"/>
    </xf>
    <xf numFmtId="14" fontId="5" fillId="0" borderId="0" xfId="0" applyNumberFormat="1" applyFont="1" applyFill="1" applyAlignment="1">
      <alignment horizontal="right"/>
    </xf>
    <xf numFmtId="171" fontId="5" fillId="4" borderId="13" xfId="1" applyNumberFormat="1" applyFont="1" applyFill="1" applyBorder="1" applyAlignment="1" applyProtection="1">
      <alignment horizontal="center"/>
      <protection locked="0"/>
    </xf>
    <xf numFmtId="3" fontId="5" fillId="4" borderId="13" xfId="1" applyNumberFormat="1" applyFont="1" applyFill="1" applyBorder="1" applyAlignment="1" applyProtection="1">
      <alignment horizontal="center"/>
      <protection locked="0"/>
    </xf>
    <xf numFmtId="3" fontId="5" fillId="4" borderId="21" xfId="1" applyNumberFormat="1" applyFont="1" applyFill="1" applyBorder="1" applyAlignment="1" applyProtection="1">
      <alignment horizontal="center"/>
      <protection locked="0"/>
    </xf>
    <xf numFmtId="3" fontId="5" fillId="4" borderId="21" xfId="0" applyNumberFormat="1" applyFont="1" applyFill="1" applyBorder="1" applyAlignment="1" applyProtection="1">
      <alignment horizontal="center"/>
      <protection locked="0"/>
    </xf>
    <xf numFmtId="3" fontId="5" fillId="4" borderId="25" xfId="0" applyNumberFormat="1" applyFont="1" applyFill="1" applyBorder="1" applyAlignment="1" applyProtection="1">
      <alignment horizontal="center"/>
      <protection locked="0"/>
    </xf>
    <xf numFmtId="44" fontId="5" fillId="2" borderId="20" xfId="2" applyFont="1" applyFill="1" applyBorder="1" applyProtection="1">
      <protection locked="0"/>
    </xf>
    <xf numFmtId="44" fontId="5" fillId="2" borderId="21" xfId="2" applyFont="1" applyFill="1" applyBorder="1" applyProtection="1">
      <protection locked="0"/>
    </xf>
    <xf numFmtId="0" fontId="5" fillId="0" borderId="10" xfId="0" applyFont="1" applyBorder="1"/>
    <xf numFmtId="0" fontId="14" fillId="0" borderId="0" xfId="0" applyFont="1"/>
    <xf numFmtId="0" fontId="12" fillId="0" borderId="0" xfId="0" applyFont="1"/>
    <xf numFmtId="44" fontId="5" fillId="2" borderId="26" xfId="2" applyFont="1" applyFill="1" applyBorder="1" applyProtection="1">
      <protection locked="0"/>
    </xf>
    <xf numFmtId="44" fontId="5" fillId="2" borderId="16" xfId="2" applyFont="1" applyFill="1" applyBorder="1" applyProtection="1">
      <protection locked="0"/>
    </xf>
    <xf numFmtId="0" fontId="5" fillId="8" borderId="0" xfId="0" applyFont="1" applyFill="1"/>
    <xf numFmtId="0" fontId="5" fillId="8" borderId="53" xfId="0" applyFont="1" applyFill="1" applyBorder="1" applyAlignment="1"/>
    <xf numFmtId="165" fontId="5" fillId="2" borderId="18" xfId="0" applyNumberFormat="1" applyFont="1" applyFill="1" applyBorder="1" applyAlignment="1" applyProtection="1">
      <protection locked="0"/>
    </xf>
    <xf numFmtId="0" fontId="5" fillId="3" borderId="0" xfId="0" applyFont="1" applyFill="1" applyAlignment="1" applyProtection="1">
      <alignment horizontal="left"/>
    </xf>
    <xf numFmtId="0" fontId="5" fillId="8" borderId="39" xfId="0" applyFont="1" applyFill="1" applyBorder="1" applyAlignment="1"/>
    <xf numFmtId="0" fontId="5" fillId="8" borderId="42" xfId="0" applyFont="1" applyFill="1" applyBorder="1" applyAlignment="1"/>
    <xf numFmtId="165" fontId="5" fillId="2" borderId="68" xfId="0" applyNumberFormat="1" applyFont="1" applyFill="1" applyBorder="1" applyProtection="1">
      <protection locked="0"/>
    </xf>
    <xf numFmtId="0" fontId="8" fillId="8" borderId="0" xfId="0" applyFont="1" applyFill="1" applyAlignment="1">
      <alignment vertical="top"/>
    </xf>
    <xf numFmtId="0" fontId="5" fillId="8" borderId="0" xfId="0" applyFont="1" applyFill="1" applyAlignment="1">
      <alignment horizontal="right"/>
    </xf>
    <xf numFmtId="0" fontId="8" fillId="8" borderId="0" xfId="0" applyFont="1" applyFill="1" applyBorder="1"/>
    <xf numFmtId="14" fontId="5" fillId="8" borderId="29" xfId="0" applyNumberFormat="1" applyFont="1" applyFill="1" applyBorder="1" applyAlignment="1"/>
    <xf numFmtId="14" fontId="5" fillId="8" borderId="16" xfId="0" applyNumberFormat="1" applyFont="1" applyFill="1" applyBorder="1" applyAlignment="1"/>
    <xf numFmtId="165" fontId="5" fillId="3" borderId="28" xfId="0" applyNumberFormat="1" applyFont="1" applyFill="1" applyBorder="1"/>
    <xf numFmtId="0" fontId="5" fillId="8" borderId="0" xfId="0" applyFont="1" applyFill="1" applyAlignment="1">
      <alignment horizontal="left"/>
    </xf>
    <xf numFmtId="0" fontId="5" fillId="8" borderId="0" xfId="0" applyFont="1" applyFill="1" applyAlignment="1">
      <alignment horizontal="center"/>
    </xf>
    <xf numFmtId="167" fontId="5" fillId="8" borderId="0" xfId="0" applyNumberFormat="1" applyFont="1" applyFill="1"/>
    <xf numFmtId="14" fontId="5" fillId="3" borderId="0" xfId="0" applyNumberFormat="1" applyFont="1" applyFill="1" applyAlignment="1" applyProtection="1">
      <alignment horizontal="left"/>
    </xf>
    <xf numFmtId="14" fontId="5" fillId="8" borderId="0" xfId="0" applyNumberFormat="1" applyFont="1" applyFill="1" applyAlignment="1">
      <alignment horizontal="center"/>
    </xf>
    <xf numFmtId="14" fontId="5" fillId="8" borderId="0" xfId="0" applyNumberFormat="1" applyFont="1" applyFill="1" applyAlignment="1">
      <alignment horizontal="right"/>
    </xf>
    <xf numFmtId="167" fontId="8" fillId="8" borderId="0" xfId="0" applyNumberFormat="1" applyFont="1" applyFill="1"/>
    <xf numFmtId="0" fontId="8" fillId="8" borderId="0" xfId="0" applyFont="1" applyFill="1" applyBorder="1" applyAlignment="1">
      <alignment horizontal="center"/>
    </xf>
    <xf numFmtId="0" fontId="8" fillId="9" borderId="0" xfId="0" applyFont="1" applyFill="1" applyBorder="1" applyAlignment="1">
      <alignment horizontal="center"/>
    </xf>
    <xf numFmtId="44" fontId="5" fillId="3" borderId="0" xfId="2" applyFont="1" applyFill="1" applyAlignment="1" applyProtection="1">
      <alignment horizontal="left"/>
    </xf>
    <xf numFmtId="0" fontId="8" fillId="8" borderId="0" xfId="0" applyFont="1" applyFill="1" applyAlignment="1">
      <alignment horizontal="center"/>
    </xf>
    <xf numFmtId="0" fontId="5" fillId="2" borderId="20" xfId="0" applyFont="1" applyFill="1" applyBorder="1" applyProtection="1">
      <protection locked="0"/>
    </xf>
    <xf numFmtId="165" fontId="5" fillId="2" borderId="20" xfId="0" applyNumberFormat="1" applyFont="1" applyFill="1" applyBorder="1" applyProtection="1">
      <protection locked="0"/>
    </xf>
    <xf numFmtId="0" fontId="2" fillId="3" borderId="20" xfId="0" applyFont="1" applyFill="1" applyBorder="1"/>
    <xf numFmtId="0" fontId="5" fillId="3" borderId="0" xfId="0" applyFont="1" applyFill="1" applyAlignment="1">
      <alignment horizontal="left"/>
    </xf>
    <xf numFmtId="14" fontId="5" fillId="3" borderId="0" xfId="0" applyNumberFormat="1" applyFont="1" applyFill="1" applyAlignment="1">
      <alignment horizontal="left"/>
    </xf>
    <xf numFmtId="0" fontId="8" fillId="0" borderId="0" xfId="0" applyFont="1" applyFill="1" applyBorder="1" applyAlignment="1"/>
    <xf numFmtId="0" fontId="5" fillId="3" borderId="0" xfId="0" applyFont="1" applyFill="1" applyProtection="1"/>
    <xf numFmtId="0" fontId="8" fillId="8" borderId="0" xfId="0" applyFont="1" applyFill="1" applyAlignment="1"/>
    <xf numFmtId="0" fontId="8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2" borderId="34" xfId="0" applyFont="1" applyFill="1" applyBorder="1" applyProtection="1">
      <protection locked="0"/>
    </xf>
    <xf numFmtId="165" fontId="5" fillId="2" borderId="35" xfId="0" applyNumberFormat="1" applyFont="1" applyFill="1" applyBorder="1" applyProtection="1">
      <protection locked="0"/>
    </xf>
    <xf numFmtId="14" fontId="5" fillId="2" borderId="36" xfId="0" applyNumberFormat="1" applyFont="1" applyFill="1" applyBorder="1" applyProtection="1">
      <protection locked="0"/>
    </xf>
    <xf numFmtId="0" fontId="5" fillId="2" borderId="37" xfId="0" applyFont="1" applyFill="1" applyBorder="1" applyProtection="1">
      <protection locked="0"/>
    </xf>
    <xf numFmtId="14" fontId="5" fillId="2" borderId="21" xfId="0" applyNumberFormat="1" applyFont="1" applyFill="1" applyBorder="1" applyProtection="1">
      <protection locked="0"/>
    </xf>
    <xf numFmtId="0" fontId="5" fillId="2" borderId="21" xfId="0" applyFont="1" applyFill="1" applyBorder="1" applyProtection="1">
      <protection locked="0"/>
    </xf>
    <xf numFmtId="0" fontId="5" fillId="2" borderId="60" xfId="0" applyFont="1" applyFill="1" applyBorder="1" applyProtection="1">
      <protection locked="0"/>
    </xf>
    <xf numFmtId="0" fontId="5" fillId="2" borderId="24" xfId="0" applyFont="1" applyFill="1" applyBorder="1" applyProtection="1">
      <protection locked="0"/>
    </xf>
    <xf numFmtId="165" fontId="5" fillId="2" borderId="24" xfId="0" applyNumberFormat="1" applyFont="1" applyFill="1" applyBorder="1" applyProtection="1">
      <protection locked="0"/>
    </xf>
    <xf numFmtId="0" fontId="5" fillId="2" borderId="25" xfId="0" applyFont="1" applyFill="1" applyBorder="1" applyProtection="1">
      <protection locked="0"/>
    </xf>
    <xf numFmtId="0" fontId="3" fillId="0" borderId="0" xfId="0" applyFont="1" applyFill="1" applyAlignment="1" applyProtection="1">
      <alignment vertical="center"/>
    </xf>
    <xf numFmtId="0" fontId="0" fillId="0" borderId="0" xfId="0" applyProtection="1"/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8" fillId="0" borderId="0" xfId="0" applyFont="1" applyFill="1" applyBorder="1" applyProtection="1"/>
    <xf numFmtId="0" fontId="10" fillId="0" borderId="0" xfId="0" applyFont="1" applyProtection="1"/>
    <xf numFmtId="172" fontId="8" fillId="3" borderId="0" xfId="0" applyNumberFormat="1" applyFont="1" applyFill="1" applyBorder="1" applyProtection="1"/>
    <xf numFmtId="9" fontId="8" fillId="3" borderId="0" xfId="3" applyFont="1" applyFill="1" applyBorder="1" applyProtection="1"/>
    <xf numFmtId="167" fontId="8" fillId="3" borderId="0" xfId="3" applyNumberFormat="1" applyFont="1" applyFill="1" applyBorder="1" applyProtection="1"/>
    <xf numFmtId="0" fontId="11" fillId="0" borderId="20" xfId="0" applyFont="1" applyBorder="1" applyAlignment="1" applyProtection="1">
      <alignment horizontal="center" wrapText="1"/>
    </xf>
    <xf numFmtId="172" fontId="10" fillId="0" borderId="20" xfId="0" applyNumberFormat="1" applyFont="1" applyBorder="1" applyAlignment="1" applyProtection="1">
      <alignment horizontal="center"/>
    </xf>
    <xf numFmtId="172" fontId="10" fillId="3" borderId="20" xfId="0" applyNumberFormat="1" applyFont="1" applyFill="1" applyBorder="1" applyAlignment="1" applyProtection="1">
      <alignment horizontal="center"/>
    </xf>
    <xf numFmtId="0" fontId="10" fillId="0" borderId="20" xfId="0" applyFont="1" applyBorder="1" applyAlignment="1" applyProtection="1">
      <alignment horizontal="center"/>
    </xf>
    <xf numFmtId="0" fontId="11" fillId="0" borderId="20" xfId="0" applyFont="1" applyBorder="1" applyAlignment="1" applyProtection="1">
      <alignment horizontal="center"/>
    </xf>
    <xf numFmtId="3" fontId="11" fillId="3" borderId="20" xfId="0" applyNumberFormat="1" applyFont="1" applyFill="1" applyBorder="1" applyAlignment="1" applyProtection="1">
      <alignment horizontal="center"/>
    </xf>
    <xf numFmtId="172" fontId="11" fillId="3" borderId="20" xfId="0" applyNumberFormat="1" applyFont="1" applyFill="1" applyBorder="1" applyAlignment="1" applyProtection="1">
      <alignment horizontal="center"/>
    </xf>
    <xf numFmtId="3" fontId="10" fillId="2" borderId="20" xfId="0" applyNumberFormat="1" applyFont="1" applyFill="1" applyBorder="1" applyAlignment="1" applyProtection="1">
      <alignment horizontal="center"/>
      <protection locked="0"/>
    </xf>
    <xf numFmtId="172" fontId="10" fillId="2" borderId="20" xfId="0" applyNumberFormat="1" applyFont="1" applyFill="1" applyBorder="1" applyAlignment="1" applyProtection="1">
      <alignment horizontal="center"/>
      <protection locked="0"/>
    </xf>
    <xf numFmtId="44" fontId="2" fillId="3" borderId="20" xfId="2" applyNumberFormat="1" applyFont="1" applyFill="1" applyBorder="1" applyProtection="1"/>
    <xf numFmtId="0" fontId="10" fillId="0" borderId="22" xfId="0" applyFont="1" applyFill="1" applyBorder="1"/>
    <xf numFmtId="165" fontId="5" fillId="3" borderId="7" xfId="3" applyNumberFormat="1" applyFont="1" applyFill="1" applyBorder="1" applyAlignment="1" applyProtection="1">
      <alignment horizontal="right"/>
    </xf>
    <xf numFmtId="165" fontId="5" fillId="3" borderId="45" xfId="3" applyNumberFormat="1" applyFont="1" applyFill="1" applyBorder="1" applyAlignment="1" applyProtection="1">
      <alignment horizontal="right"/>
    </xf>
    <xf numFmtId="165" fontId="5" fillId="3" borderId="63" xfId="3" applyNumberFormat="1" applyFont="1" applyFill="1" applyBorder="1" applyAlignment="1" applyProtection="1">
      <alignment horizontal="right"/>
    </xf>
    <xf numFmtId="165" fontId="5" fillId="3" borderId="22" xfId="3" applyNumberFormat="1" applyFont="1" applyFill="1" applyBorder="1" applyAlignment="1">
      <alignment horizontal="right"/>
    </xf>
    <xf numFmtId="44" fontId="5" fillId="3" borderId="5" xfId="2" applyNumberFormat="1" applyFont="1" applyFill="1" applyBorder="1" applyAlignment="1">
      <alignment horizontal="right"/>
    </xf>
    <xf numFmtId="44" fontId="5" fillId="0" borderId="4" xfId="0" applyNumberFormat="1" applyFont="1" applyFill="1" applyBorder="1" applyAlignment="1">
      <alignment horizontal="right"/>
    </xf>
    <xf numFmtId="44" fontId="5" fillId="0" borderId="0" xfId="0" applyNumberFormat="1" applyFont="1" applyFill="1" applyBorder="1" applyAlignment="1">
      <alignment horizontal="right"/>
    </xf>
    <xf numFmtId="44" fontId="5" fillId="2" borderId="4" xfId="2" applyNumberFormat="1" applyFont="1" applyFill="1" applyBorder="1" applyAlignment="1" applyProtection="1">
      <alignment horizontal="right"/>
      <protection locked="0"/>
    </xf>
    <xf numFmtId="44" fontId="5" fillId="3" borderId="0" xfId="0" applyNumberFormat="1" applyFont="1" applyFill="1" applyBorder="1" applyAlignment="1">
      <alignment horizontal="right"/>
    </xf>
    <xf numFmtId="44" fontId="5" fillId="3" borderId="4" xfId="2" applyNumberFormat="1" applyFont="1" applyFill="1" applyBorder="1" applyAlignment="1">
      <alignment horizontal="right"/>
    </xf>
    <xf numFmtId="44" fontId="5" fillId="3" borderId="0" xfId="2" applyNumberFormat="1" applyFont="1" applyFill="1" applyBorder="1" applyAlignment="1">
      <alignment horizontal="right"/>
    </xf>
    <xf numFmtId="0" fontId="11" fillId="0" borderId="0" xfId="0" applyFont="1" applyAlignment="1" applyProtection="1">
      <alignment horizontal="left"/>
    </xf>
    <xf numFmtId="165" fontId="10" fillId="3" borderId="53" xfId="0" applyNumberFormat="1" applyFont="1" applyFill="1" applyBorder="1" applyAlignment="1" applyProtection="1">
      <alignment horizontal="center"/>
    </xf>
    <xf numFmtId="0" fontId="8" fillId="0" borderId="27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 vertical="center" wrapText="1"/>
    </xf>
    <xf numFmtId="44" fontId="5" fillId="3" borderId="17" xfId="0" applyNumberFormat="1" applyFont="1" applyFill="1" applyBorder="1" applyAlignment="1">
      <alignment horizontal="right"/>
    </xf>
    <xf numFmtId="44" fontId="5" fillId="0" borderId="18" xfId="0" applyNumberFormat="1" applyFont="1" applyFill="1" applyBorder="1" applyAlignment="1">
      <alignment horizontal="right"/>
    </xf>
    <xf numFmtId="44" fontId="5" fillId="3" borderId="18" xfId="2" applyNumberFormat="1" applyFont="1" applyFill="1" applyBorder="1" applyAlignment="1" applyProtection="1">
      <alignment horizontal="right"/>
      <protection locked="0"/>
    </xf>
    <xf numFmtId="44" fontId="5" fillId="2" borderId="18" xfId="2" applyNumberFormat="1" applyFont="1" applyFill="1" applyBorder="1" applyAlignment="1" applyProtection="1">
      <alignment horizontal="right"/>
      <protection locked="0"/>
    </xf>
    <xf numFmtId="0" fontId="5" fillId="0" borderId="22" xfId="0" applyFont="1" applyFill="1" applyBorder="1" applyAlignment="1">
      <alignment horizontal="right"/>
    </xf>
    <xf numFmtId="0" fontId="8" fillId="0" borderId="9" xfId="0" applyFont="1" applyFill="1" applyBorder="1" applyAlignment="1">
      <alignment horizontal="center" vertical="center"/>
    </xf>
    <xf numFmtId="167" fontId="5" fillId="3" borderId="17" xfId="3" applyNumberFormat="1" applyFont="1" applyFill="1" applyBorder="1" applyAlignment="1">
      <alignment horizontal="right"/>
    </xf>
    <xf numFmtId="167" fontId="5" fillId="0" borderId="18" xfId="3" applyNumberFormat="1" applyFont="1" applyFill="1" applyBorder="1" applyAlignment="1">
      <alignment horizontal="right"/>
    </xf>
    <xf numFmtId="167" fontId="5" fillId="3" borderId="18" xfId="3" applyNumberFormat="1" applyFont="1" applyFill="1" applyBorder="1" applyAlignment="1">
      <alignment horizontal="right"/>
    </xf>
    <xf numFmtId="0" fontId="10" fillId="0" borderId="1" xfId="0" applyFont="1" applyBorder="1"/>
    <xf numFmtId="0" fontId="10" fillId="0" borderId="2" xfId="0" applyFont="1" applyBorder="1"/>
    <xf numFmtId="0" fontId="10" fillId="0" borderId="4" xfId="0" applyFont="1" applyBorder="1" applyAlignment="1">
      <alignment wrapText="1"/>
    </xf>
    <xf numFmtId="44" fontId="11" fillId="3" borderId="54" xfId="0" applyNumberFormat="1" applyFont="1" applyFill="1" applyBorder="1"/>
    <xf numFmtId="0" fontId="10" fillId="0" borderId="6" xfId="0" applyFont="1" applyBorder="1" applyAlignment="1">
      <alignment wrapText="1"/>
    </xf>
    <xf numFmtId="0" fontId="11" fillId="0" borderId="7" xfId="0" applyFont="1" applyBorder="1"/>
    <xf numFmtId="10" fontId="11" fillId="3" borderId="46" xfId="3" applyNumberFormat="1" applyFont="1" applyFill="1" applyBorder="1"/>
    <xf numFmtId="14" fontId="10" fillId="0" borderId="10" xfId="0" applyNumberFormat="1" applyFont="1" applyFill="1" applyBorder="1" applyAlignment="1">
      <alignment horizontal="center"/>
    </xf>
    <xf numFmtId="14" fontId="10" fillId="0" borderId="15" xfId="0" applyNumberFormat="1" applyFont="1" applyFill="1" applyBorder="1" applyAlignment="1">
      <alignment horizontal="center"/>
    </xf>
    <xf numFmtId="44" fontId="11" fillId="3" borderId="31" xfId="2" applyFont="1" applyFill="1" applyBorder="1"/>
    <xf numFmtId="168" fontId="5" fillId="2" borderId="5" xfId="2" applyNumberFormat="1" applyFont="1" applyFill="1" applyBorder="1" applyAlignment="1" applyProtection="1">
      <alignment horizontal="right"/>
      <protection locked="0"/>
    </xf>
    <xf numFmtId="0" fontId="4" fillId="15" borderId="20" xfId="0" applyFont="1" applyFill="1" applyBorder="1" applyAlignment="1">
      <alignment horizontal="center" vertical="center" wrapText="1"/>
    </xf>
    <xf numFmtId="0" fontId="4" fillId="9" borderId="0" xfId="0" applyFont="1" applyFill="1" applyBorder="1" applyAlignment="1"/>
    <xf numFmtId="164" fontId="20" fillId="16" borderId="20" xfId="1" applyNumberFormat="1" applyFont="1" applyFill="1" applyBorder="1" applyProtection="1"/>
    <xf numFmtId="0" fontId="2" fillId="9" borderId="0" xfId="0" applyFont="1" applyFill="1"/>
    <xf numFmtId="164" fontId="20" fillId="9" borderId="0" xfId="1" applyNumberFormat="1" applyFont="1" applyFill="1" applyBorder="1" applyProtection="1">
      <protection locked="0"/>
    </xf>
    <xf numFmtId="0" fontId="4" fillId="15" borderId="20" xfId="0" applyFont="1" applyFill="1" applyBorder="1" applyAlignment="1">
      <alignment horizontal="center" wrapText="1"/>
    </xf>
    <xf numFmtId="0" fontId="4" fillId="8" borderId="0" xfId="0" applyFont="1" applyFill="1" applyBorder="1" applyAlignment="1" applyProtection="1">
      <alignment horizontal="center" wrapText="1"/>
    </xf>
    <xf numFmtId="0" fontId="4" fillId="3" borderId="0" xfId="2" applyNumberFormat="1" applyFont="1" applyFill="1" applyAlignment="1" applyProtection="1">
      <alignment horizontal="center"/>
    </xf>
    <xf numFmtId="44" fontId="4" fillId="3" borderId="0" xfId="2" applyFont="1" applyFill="1" applyAlignment="1" applyProtection="1">
      <alignment horizontal="center"/>
    </xf>
    <xf numFmtId="44" fontId="2" fillId="2" borderId="20" xfId="0" applyNumberFormat="1" applyFont="1" applyFill="1" applyBorder="1" applyProtection="1">
      <protection locked="0"/>
    </xf>
    <xf numFmtId="44" fontId="2" fillId="17" borderId="20" xfId="0" applyNumberFormat="1" applyFont="1" applyFill="1" applyBorder="1" applyProtection="1">
      <protection locked="0"/>
    </xf>
    <xf numFmtId="167" fontId="2" fillId="3" borderId="20" xfId="0" applyNumberFormat="1" applyFont="1" applyFill="1" applyBorder="1" applyAlignment="1" applyProtection="1">
      <alignment horizontal="center"/>
    </xf>
    <xf numFmtId="167" fontId="8" fillId="8" borderId="0" xfId="0" applyNumberFormat="1" applyFont="1" applyFill="1" applyAlignment="1">
      <alignment horizontal="center"/>
    </xf>
    <xf numFmtId="14" fontId="8" fillId="8" borderId="0" xfId="0" applyNumberFormat="1" applyFont="1" applyFill="1" applyAlignment="1">
      <alignment horizontal="center"/>
    </xf>
    <xf numFmtId="0" fontId="4" fillId="3" borderId="0" xfId="3" applyNumberFormat="1" applyFont="1" applyFill="1" applyAlignment="1" applyProtection="1">
      <alignment horizontal="center"/>
    </xf>
    <xf numFmtId="44" fontId="2" fillId="3" borderId="20" xfId="0" applyNumberFormat="1" applyFont="1" applyFill="1" applyBorder="1" applyProtection="1"/>
    <xf numFmtId="0" fontId="2" fillId="17" borderId="20" xfId="0" applyNumberFormat="1" applyFont="1" applyFill="1" applyBorder="1" applyProtection="1">
      <protection locked="0"/>
    </xf>
    <xf numFmtId="0" fontId="4" fillId="9" borderId="0" xfId="0" applyFont="1" applyFill="1"/>
    <xf numFmtId="0" fontId="4" fillId="0" borderId="0" xfId="0" applyFont="1" applyAlignment="1">
      <alignment horizontal="right"/>
    </xf>
    <xf numFmtId="172" fontId="8" fillId="14" borderId="0" xfId="0" applyNumberFormat="1" applyFont="1" applyFill="1" applyBorder="1" applyProtection="1">
      <protection locked="0"/>
    </xf>
    <xf numFmtId="9" fontId="8" fillId="14" borderId="0" xfId="3" applyFont="1" applyFill="1" applyBorder="1" applyProtection="1">
      <protection locked="0"/>
    </xf>
    <xf numFmtId="167" fontId="8" fillId="14" borderId="0" xfId="3" applyNumberFormat="1" applyFont="1" applyFill="1" applyBorder="1" applyProtection="1">
      <protection locked="0"/>
    </xf>
    <xf numFmtId="165" fontId="5" fillId="18" borderId="5" xfId="0" applyNumberFormat="1" applyFont="1" applyFill="1" applyBorder="1" applyAlignment="1" applyProtection="1">
      <alignment horizontal="right"/>
      <protection locked="0"/>
    </xf>
    <xf numFmtId="168" fontId="5" fillId="18" borderId="5" xfId="0" applyNumberFormat="1" applyFont="1" applyFill="1" applyBorder="1" applyAlignment="1" applyProtection="1">
      <alignment horizontal="right"/>
      <protection locked="0"/>
    </xf>
    <xf numFmtId="9" fontId="2" fillId="3" borderId="20" xfId="3" applyFont="1" applyFill="1" applyBorder="1"/>
    <xf numFmtId="0" fontId="24" fillId="0" borderId="0" xfId="0" applyFont="1"/>
    <xf numFmtId="0" fontId="0" fillId="3" borderId="0" xfId="0" applyFill="1"/>
    <xf numFmtId="10" fontId="0" fillId="3" borderId="0" xfId="3" applyNumberFormat="1" applyFont="1" applyFill="1"/>
    <xf numFmtId="3" fontId="0" fillId="3" borderId="0" xfId="0" applyNumberFormat="1" applyFill="1"/>
    <xf numFmtId="0" fontId="25" fillId="0" borderId="0" xfId="0" applyFont="1"/>
    <xf numFmtId="0" fontId="23" fillId="0" borderId="0" xfId="0" applyFont="1"/>
    <xf numFmtId="44" fontId="0" fillId="3" borderId="0" xfId="0" applyNumberFormat="1" applyFill="1"/>
    <xf numFmtId="0" fontId="2" fillId="3" borderId="20" xfId="3" applyNumberFormat="1" applyFont="1" applyFill="1" applyBorder="1"/>
    <xf numFmtId="0" fontId="4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/>
    </xf>
    <xf numFmtId="0" fontId="4" fillId="0" borderId="57" xfId="0" applyFont="1" applyBorder="1"/>
    <xf numFmtId="0" fontId="4" fillId="0" borderId="12" xfId="0" applyFont="1" applyBorder="1"/>
    <xf numFmtId="0" fontId="4" fillId="0" borderId="41" xfId="0" applyFont="1" applyBorder="1"/>
    <xf numFmtId="14" fontId="0" fillId="3" borderId="0" xfId="0" applyNumberFormat="1" applyFill="1"/>
    <xf numFmtId="167" fontId="2" fillId="3" borderId="57" xfId="3" applyNumberFormat="1" applyFont="1" applyFill="1" applyBorder="1"/>
    <xf numFmtId="0" fontId="2" fillId="3" borderId="62" xfId="0" applyFont="1" applyFill="1" applyBorder="1"/>
    <xf numFmtId="167" fontId="2" fillId="3" borderId="12" xfId="3" applyNumberFormat="1" applyFont="1" applyFill="1" applyBorder="1"/>
    <xf numFmtId="0" fontId="2" fillId="3" borderId="11" xfId="0" applyFont="1" applyFill="1" applyBorder="1"/>
    <xf numFmtId="10" fontId="0" fillId="14" borderId="0" xfId="0" applyNumberFormat="1" applyFill="1" applyProtection="1">
      <protection locked="0"/>
    </xf>
    <xf numFmtId="44" fontId="0" fillId="2" borderId="0" xfId="2" applyFont="1" applyFill="1" applyProtection="1">
      <protection locked="0"/>
    </xf>
    <xf numFmtId="44" fontId="0" fillId="2" borderId="7" xfId="2" applyFont="1" applyFill="1" applyBorder="1" applyProtection="1">
      <protection locked="0"/>
    </xf>
    <xf numFmtId="0" fontId="0" fillId="2" borderId="0" xfId="0" applyFill="1" applyProtection="1">
      <protection locked="0"/>
    </xf>
    <xf numFmtId="9" fontId="0" fillId="2" borderId="0" xfId="3" applyFont="1" applyFill="1" applyProtection="1">
      <protection locked="0"/>
    </xf>
    <xf numFmtId="0" fontId="8" fillId="0" borderId="29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left" vertical="center" wrapText="1"/>
    </xf>
    <xf numFmtId="0" fontId="5" fillId="0" borderId="37" xfId="0" applyFont="1" applyBorder="1" applyAlignment="1">
      <alignment horizontal="left" vertical="center" wrapText="1"/>
    </xf>
    <xf numFmtId="0" fontId="5" fillId="0" borderId="38" xfId="0" applyFont="1" applyBorder="1" applyAlignment="1">
      <alignment horizontal="left" vertical="center" wrapText="1"/>
    </xf>
    <xf numFmtId="0" fontId="5" fillId="0" borderId="29" xfId="0" applyFont="1" applyBorder="1" applyAlignment="1">
      <alignment horizontal="left" vertical="center" wrapText="1"/>
    </xf>
    <xf numFmtId="0" fontId="5" fillId="0" borderId="43" xfId="0" applyFont="1" applyBorder="1" applyAlignment="1">
      <alignment horizontal="left" vertical="center" wrapText="1"/>
    </xf>
    <xf numFmtId="0" fontId="5" fillId="0" borderId="39" xfId="0" applyFont="1" applyBorder="1" applyAlignment="1">
      <alignment horizontal="left" vertical="center" wrapText="1"/>
    </xf>
    <xf numFmtId="0" fontId="5" fillId="0" borderId="40" xfId="0" applyFont="1" applyBorder="1" applyAlignment="1">
      <alignment horizontal="left" vertical="center" wrapText="1"/>
    </xf>
    <xf numFmtId="0" fontId="5" fillId="0" borderId="27" xfId="0" applyFont="1" applyBorder="1" applyAlignment="1">
      <alignment horizontal="left" vertical="center" wrapText="1"/>
    </xf>
    <xf numFmtId="0" fontId="5" fillId="0" borderId="28" xfId="0" applyFont="1" applyBorder="1" applyAlignment="1">
      <alignment horizontal="left" vertical="center" wrapText="1"/>
    </xf>
    <xf numFmtId="44" fontId="5" fillId="2" borderId="48" xfId="2" applyFont="1" applyFill="1" applyBorder="1" applyAlignment="1" applyProtection="1">
      <alignment horizontal="right" wrapText="1"/>
      <protection locked="0"/>
    </xf>
    <xf numFmtId="44" fontId="5" fillId="2" borderId="19" xfId="2" applyFont="1" applyFill="1" applyBorder="1" applyAlignment="1" applyProtection="1">
      <alignment horizontal="right" wrapText="1"/>
      <protection locked="0"/>
    </xf>
    <xf numFmtId="44" fontId="5" fillId="2" borderId="51" xfId="2" applyFont="1" applyFill="1" applyBorder="1" applyAlignment="1" applyProtection="1">
      <alignment horizontal="right" wrapText="1"/>
      <protection locked="0"/>
    </xf>
    <xf numFmtId="44" fontId="5" fillId="2" borderId="23" xfId="2" applyFont="1" applyFill="1" applyBorder="1" applyAlignment="1" applyProtection="1">
      <alignment horizontal="right" wrapText="1"/>
      <protection locked="0"/>
    </xf>
    <xf numFmtId="0" fontId="11" fillId="0" borderId="20" xfId="0" applyFont="1" applyFill="1" applyBorder="1" applyAlignment="1" applyProtection="1">
      <alignment horizontal="center"/>
    </xf>
    <xf numFmtId="0" fontId="11" fillId="0" borderId="20" xfId="0" applyFont="1" applyFill="1" applyBorder="1" applyAlignment="1" applyProtection="1">
      <alignment horizontal="center" wrapText="1"/>
    </xf>
    <xf numFmtId="0" fontId="4" fillId="9" borderId="0" xfId="0" applyFont="1" applyFill="1" applyBorder="1" applyAlignment="1">
      <alignment horizontal="center"/>
    </xf>
    <xf numFmtId="0" fontId="8" fillId="9" borderId="0" xfId="0" applyFont="1" applyFill="1" applyAlignment="1">
      <alignment horizontal="center"/>
    </xf>
    <xf numFmtId="0" fontId="4" fillId="9" borderId="0" xfId="0" applyFont="1" applyFill="1" applyBorder="1" applyAlignment="1">
      <alignment horizontal="center" vertical="center" wrapText="1"/>
    </xf>
    <xf numFmtId="0" fontId="4" fillId="9" borderId="58" xfId="0" applyFont="1" applyFill="1" applyBorder="1" applyAlignment="1">
      <alignment horizontal="center" vertical="center" wrapText="1"/>
    </xf>
    <xf numFmtId="0" fontId="8" fillId="8" borderId="27" xfId="0" applyFont="1" applyFill="1" applyBorder="1" applyAlignment="1">
      <alignment horizontal="center"/>
    </xf>
    <xf numFmtId="0" fontId="8" fillId="8" borderId="10" xfId="0" applyFont="1" applyFill="1" applyBorder="1" applyAlignment="1">
      <alignment horizontal="center"/>
    </xf>
    <xf numFmtId="0" fontId="8" fillId="8" borderId="28" xfId="0" applyFont="1" applyFill="1" applyBorder="1" applyAlignment="1">
      <alignment horizontal="center"/>
    </xf>
    <xf numFmtId="0" fontId="11" fillId="0" borderId="64" xfId="0" applyFont="1" applyFill="1" applyBorder="1" applyAlignment="1">
      <alignment horizontal="center"/>
    </xf>
    <xf numFmtId="0" fontId="11" fillId="0" borderId="65" xfId="0" applyFont="1" applyFill="1" applyBorder="1" applyAlignment="1">
      <alignment horizontal="center"/>
    </xf>
    <xf numFmtId="164" fontId="5" fillId="3" borderId="66" xfId="0" applyNumberFormat="1" applyFont="1" applyFill="1" applyBorder="1" applyAlignment="1">
      <alignment horizontal="center" vertical="top"/>
    </xf>
    <xf numFmtId="0" fontId="5" fillId="3" borderId="67" xfId="0" applyFont="1" applyFill="1" applyBorder="1" applyAlignment="1">
      <alignment horizontal="center" vertical="top"/>
    </xf>
    <xf numFmtId="0" fontId="8" fillId="8" borderId="0" xfId="0" applyFont="1" applyFill="1" applyBorder="1" applyAlignment="1">
      <alignment horizontal="center"/>
    </xf>
    <xf numFmtId="0" fontId="8" fillId="9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64" fontId="19" fillId="0" borderId="0" xfId="0" applyNumberFormat="1" applyFont="1" applyFill="1" applyBorder="1" applyAlignment="1">
      <alignment horizontal="center" vertical="top"/>
    </xf>
    <xf numFmtId="0" fontId="19" fillId="0" borderId="0" xfId="0" applyFont="1" applyFill="1" applyBorder="1" applyAlignment="1">
      <alignment horizontal="center" vertical="top"/>
    </xf>
    <xf numFmtId="0" fontId="4" fillId="12" borderId="20" xfId="0" applyFont="1" applyFill="1" applyBorder="1" applyAlignment="1">
      <alignment horizontal="center"/>
    </xf>
    <xf numFmtId="0" fontId="8" fillId="9" borderId="58" xfId="0" applyFont="1" applyFill="1" applyBorder="1" applyAlignment="1">
      <alignment horizontal="center" wrapText="1"/>
    </xf>
    <xf numFmtId="0" fontId="8" fillId="9" borderId="58" xfId="0" applyFont="1" applyFill="1" applyBorder="1" applyAlignment="1">
      <alignment horizontal="center"/>
    </xf>
    <xf numFmtId="0" fontId="8" fillId="9" borderId="58" xfId="0" applyNumberFormat="1" applyFont="1" applyFill="1" applyBorder="1" applyAlignment="1">
      <alignment horizontal="center" wrapText="1"/>
    </xf>
    <xf numFmtId="167" fontId="4" fillId="3" borderId="41" xfId="3" applyNumberFormat="1" applyFont="1" applyFill="1" applyBorder="1" applyAlignment="1">
      <alignment horizontal="right"/>
    </xf>
    <xf numFmtId="167" fontId="4" fillId="3" borderId="12" xfId="3" applyNumberFormat="1" applyFont="1" applyFill="1" applyBorder="1" applyAlignment="1">
      <alignment horizontal="right"/>
    </xf>
    <xf numFmtId="0" fontId="4" fillId="0" borderId="40" xfId="0" applyFont="1" applyBorder="1" applyAlignment="1">
      <alignment horizontal="right" wrapText="1"/>
    </xf>
    <xf numFmtId="0" fontId="4" fillId="0" borderId="51" xfId="0" applyFont="1" applyBorder="1" applyAlignment="1">
      <alignment horizontal="right" wrapText="1"/>
    </xf>
    <xf numFmtId="0" fontId="4" fillId="0" borderId="33" xfId="0" applyFont="1" applyBorder="1" applyAlignment="1">
      <alignment horizontal="right" wrapText="1"/>
    </xf>
    <xf numFmtId="0" fontId="4" fillId="0" borderId="11" xfId="0" applyFont="1" applyBorder="1" applyAlignment="1">
      <alignment horizontal="right" wrapText="1"/>
    </xf>
    <xf numFmtId="0" fontId="8" fillId="12" borderId="1" xfId="0" applyFont="1" applyFill="1" applyBorder="1" applyAlignment="1">
      <alignment horizontal="center" vertical="center" wrapText="1"/>
    </xf>
    <xf numFmtId="0" fontId="8" fillId="12" borderId="2" xfId="0" applyFont="1" applyFill="1" applyBorder="1" applyAlignment="1">
      <alignment horizontal="center" vertical="center" wrapText="1"/>
    </xf>
    <xf numFmtId="0" fontId="8" fillId="12" borderId="3" xfId="0" applyFont="1" applyFill="1" applyBorder="1" applyAlignment="1">
      <alignment horizontal="center" vertical="center" wrapText="1"/>
    </xf>
    <xf numFmtId="0" fontId="8" fillId="12" borderId="27" xfId="0" applyFont="1" applyFill="1" applyBorder="1" applyAlignment="1">
      <alignment horizontal="center" vertical="center" wrapText="1"/>
    </xf>
    <xf numFmtId="0" fontId="8" fillId="12" borderId="10" xfId="0" applyFont="1" applyFill="1" applyBorder="1" applyAlignment="1">
      <alignment horizontal="center" vertical="center" wrapText="1"/>
    </xf>
    <xf numFmtId="0" fontId="8" fillId="12" borderId="28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0" fillId="0" borderId="0" xfId="0" applyAlignment="1">
      <alignment horizontal="left" wrapText="1"/>
    </xf>
  </cellXfs>
  <cellStyles count="5">
    <cellStyle name="Comma" xfId="1" builtinId="3"/>
    <cellStyle name="Currency" xfId="2" builtinId="4"/>
    <cellStyle name="Normal" xfId="0" builtinId="0"/>
    <cellStyle name="Percent" xfId="3" builtinId="5"/>
    <cellStyle name="Title 2" xfId="4" xr:uid="{A5A162AF-3646-4F71-9E34-D85F4852F32D}"/>
  </cellStyles>
  <dxfs count="0"/>
  <tableStyles count="0" defaultTableStyle="TableStyleMedium2" defaultPivotStyle="PivotStyleLight16"/>
  <colors>
    <mruColors>
      <color rgb="FF00FFFF"/>
      <color rgb="FFFABF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9525</xdr:colOff>
          <xdr:row>0</xdr:row>
          <xdr:rowOff>76200</xdr:rowOff>
        </xdr:from>
        <xdr:to>
          <xdr:col>6</xdr:col>
          <xdr:colOff>2066925</xdr:colOff>
          <xdr:row>2</xdr:row>
          <xdr:rowOff>38100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Adjust PA Act Memo Exhibits to be for a Small Group Quarterly Filing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673100</xdr:colOff>
      <xdr:row>41</xdr:row>
      <xdr:rowOff>177800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6673850" y="983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M110"/>
  <sheetViews>
    <sheetView showGridLines="0" tabSelected="1" zoomScale="85" zoomScaleNormal="85" workbookViewId="0">
      <selection activeCell="E12" sqref="E12"/>
    </sheetView>
  </sheetViews>
  <sheetFormatPr defaultColWidth="9" defaultRowHeight="15" x14ac:dyDescent="0.25"/>
  <cols>
    <col min="1" max="1" width="7.5703125" style="1" customWidth="1"/>
    <col min="2" max="5" width="31.7109375" style="1" customWidth="1"/>
    <col min="6" max="6" width="26" style="1" bestFit="1" customWidth="1"/>
    <col min="7" max="13" width="31.7109375" style="1" customWidth="1"/>
    <col min="14" max="16384" width="9" style="1"/>
  </cols>
  <sheetData>
    <row r="1" spans="2:12" ht="26.25" x14ac:dyDescent="0.25">
      <c r="B1" s="171" t="s">
        <v>0</v>
      </c>
      <c r="C1" s="171"/>
      <c r="D1" s="171"/>
      <c r="E1" s="171"/>
      <c r="F1" s="171"/>
      <c r="G1" s="171"/>
      <c r="H1" s="171"/>
      <c r="I1" s="171"/>
      <c r="J1" s="171"/>
      <c r="K1" s="171"/>
      <c r="L1" s="171"/>
    </row>
    <row r="2" spans="2:12" ht="26.25" x14ac:dyDescent="0.25">
      <c r="B2" s="171" t="s">
        <v>1</v>
      </c>
      <c r="C2" s="171"/>
      <c r="D2" s="171"/>
      <c r="E2" s="171"/>
      <c r="F2" s="171"/>
      <c r="K2" s="171"/>
      <c r="L2" s="171"/>
    </row>
    <row r="3" spans="2:12" ht="15" customHeight="1" x14ac:dyDescent="0.25"/>
    <row r="4" spans="2:12" ht="18.75" customHeight="1" x14ac:dyDescent="0.25">
      <c r="B4" s="172" t="s">
        <v>456</v>
      </c>
    </row>
    <row r="5" spans="2:12" ht="15" customHeight="1" thickBot="1" x14ac:dyDescent="0.3">
      <c r="B5" s="2"/>
      <c r="C5" s="2"/>
    </row>
    <row r="6" spans="2:12" s="21" customFormat="1" ht="15" customHeight="1" x14ac:dyDescent="0.25">
      <c r="B6" s="245" t="s">
        <v>2</v>
      </c>
      <c r="C6" s="355"/>
      <c r="D6" s="356"/>
      <c r="E6" s="3"/>
      <c r="F6" s="331"/>
    </row>
    <row r="7" spans="2:12" s="21" customFormat="1" ht="15" customHeight="1" x14ac:dyDescent="0.25">
      <c r="B7" s="246" t="s">
        <v>3</v>
      </c>
      <c r="C7" s="357"/>
      <c r="D7" s="358"/>
      <c r="E7" s="331"/>
      <c r="F7" s="331"/>
    </row>
    <row r="8" spans="2:12" s="21" customFormat="1" ht="15" customHeight="1" x14ac:dyDescent="0.25">
      <c r="B8" s="246" t="s">
        <v>4</v>
      </c>
      <c r="C8" s="264"/>
      <c r="D8" s="359" t="s">
        <v>5</v>
      </c>
      <c r="E8" s="331"/>
      <c r="F8" s="360"/>
    </row>
    <row r="9" spans="2:12" s="21" customFormat="1" ht="15" customHeight="1" x14ac:dyDescent="0.25">
      <c r="B9" s="246" t="s">
        <v>6</v>
      </c>
      <c r="C9" s="264"/>
      <c r="D9" s="361">
        <v>45292</v>
      </c>
      <c r="E9" s="362" t="s">
        <v>7</v>
      </c>
      <c r="F9" s="363">
        <f>EDATE(D9,12)-1</f>
        <v>45657</v>
      </c>
    </row>
    <row r="10" spans="2:12" s="21" customFormat="1" ht="15" customHeight="1" x14ac:dyDescent="0.25">
      <c r="B10" s="246" t="s">
        <v>458</v>
      </c>
      <c r="C10" s="264"/>
      <c r="D10" s="364">
        <f>EDATE(D9,-24)</f>
        <v>44562</v>
      </c>
      <c r="E10" s="362" t="s">
        <v>7</v>
      </c>
      <c r="F10" s="363">
        <f>EDATE(D10,12)-1</f>
        <v>44926</v>
      </c>
    </row>
    <row r="11" spans="2:12" s="21" customFormat="1" ht="15" customHeight="1" thickBot="1" x14ac:dyDescent="0.3">
      <c r="B11" s="247" t="s">
        <v>459</v>
      </c>
      <c r="C11" s="365"/>
      <c r="D11" s="366">
        <f>EDATE(D9,-11)</f>
        <v>44958</v>
      </c>
      <c r="E11" s="331"/>
      <c r="F11" s="367"/>
    </row>
    <row r="12" spans="2:12" ht="15" customHeight="1" x14ac:dyDescent="0.25">
      <c r="B12" s="2"/>
      <c r="C12" s="2"/>
      <c r="E12" s="2"/>
      <c r="F12" s="2"/>
    </row>
    <row r="13" spans="2:12" ht="19.5" customHeight="1" x14ac:dyDescent="0.4">
      <c r="B13" s="172" t="s">
        <v>457</v>
      </c>
      <c r="C13" s="5"/>
      <c r="D13" s="5"/>
    </row>
    <row r="14" spans="2:12" ht="15.75" thickBot="1" x14ac:dyDescent="0.3"/>
    <row r="15" spans="2:12" s="21" customFormat="1" ht="15.75" customHeight="1" thickBot="1" x14ac:dyDescent="0.3">
      <c r="C15" s="6" t="s">
        <v>9</v>
      </c>
      <c r="D15" s="7" t="s">
        <v>10</v>
      </c>
      <c r="E15" s="6" t="s">
        <v>9</v>
      </c>
    </row>
    <row r="16" spans="2:12" s="21" customFormat="1" ht="32.25" thickBot="1" x14ac:dyDescent="0.3">
      <c r="C16" s="8" t="s">
        <v>11</v>
      </c>
      <c r="D16" s="8" t="str">
        <f>"Current Period 
(as of "&amp;TEXT('III Plan Rates'!C10, "MM-DD-YYYY")&amp;")"</f>
        <v>Current Period 
(as of 02-01-2023)</v>
      </c>
      <c r="E16" s="8" t="s">
        <v>12</v>
      </c>
    </row>
    <row r="17" spans="2:5" s="21" customFormat="1" ht="26.25" customHeight="1" thickBot="1" x14ac:dyDescent="0.3">
      <c r="B17" s="9" t="s">
        <v>13</v>
      </c>
      <c r="C17" s="173"/>
      <c r="D17" s="174"/>
      <c r="E17" s="368"/>
    </row>
    <row r="18" spans="2:5" s="21" customFormat="1" ht="23.25" customHeight="1" thickBot="1" x14ac:dyDescent="0.3">
      <c r="B18" s="175" t="s">
        <v>14</v>
      </c>
      <c r="C18" s="176">
        <f>SUM(C19:C29)</f>
        <v>0</v>
      </c>
      <c r="D18" s="177">
        <f>SUM(D19:D29)</f>
        <v>0</v>
      </c>
      <c r="E18" s="178">
        <f>SUM(E19:E29)</f>
        <v>0</v>
      </c>
    </row>
    <row r="19" spans="2:5" s="21" customFormat="1" ht="15.75" x14ac:dyDescent="0.25">
      <c r="B19" s="179" t="s">
        <v>15</v>
      </c>
      <c r="C19" s="180"/>
      <c r="D19" s="181"/>
      <c r="E19" s="369"/>
    </row>
    <row r="20" spans="2:5" s="21" customFormat="1" ht="15.75" x14ac:dyDescent="0.25">
      <c r="B20" s="182" t="s">
        <v>16</v>
      </c>
      <c r="C20" s="183"/>
      <c r="D20" s="184"/>
      <c r="E20" s="370"/>
    </row>
    <row r="21" spans="2:5" s="21" customFormat="1" ht="15.75" x14ac:dyDescent="0.25">
      <c r="B21" s="182" t="s">
        <v>17</v>
      </c>
      <c r="C21" s="183"/>
      <c r="D21" s="184"/>
      <c r="E21" s="370"/>
    </row>
    <row r="22" spans="2:5" s="21" customFormat="1" ht="15.75" x14ac:dyDescent="0.25">
      <c r="B22" s="182" t="s">
        <v>18</v>
      </c>
      <c r="C22" s="183"/>
      <c r="D22" s="184"/>
      <c r="E22" s="371"/>
    </row>
    <row r="23" spans="2:5" s="21" customFormat="1" ht="15.75" x14ac:dyDescent="0.25">
      <c r="B23" s="182" t="s">
        <v>19</v>
      </c>
      <c r="C23" s="183"/>
      <c r="D23" s="184"/>
      <c r="E23" s="371"/>
    </row>
    <row r="24" spans="2:5" s="21" customFormat="1" ht="15.75" x14ac:dyDescent="0.25">
      <c r="B24" s="182" t="s">
        <v>20</v>
      </c>
      <c r="C24" s="183"/>
      <c r="D24" s="184"/>
      <c r="E24" s="371"/>
    </row>
    <row r="25" spans="2:5" s="21" customFormat="1" ht="15.75" x14ac:dyDescent="0.25">
      <c r="B25" s="182" t="s">
        <v>21</v>
      </c>
      <c r="C25" s="183"/>
      <c r="D25" s="184"/>
      <c r="E25" s="371"/>
    </row>
    <row r="26" spans="2:5" s="21" customFormat="1" ht="15.75" x14ac:dyDescent="0.25">
      <c r="B26" s="182" t="s">
        <v>22</v>
      </c>
      <c r="C26" s="183"/>
      <c r="D26" s="184"/>
      <c r="E26" s="371"/>
    </row>
    <row r="27" spans="2:5" s="21" customFormat="1" ht="15.75" x14ac:dyDescent="0.25">
      <c r="B27" s="182" t="s">
        <v>23</v>
      </c>
      <c r="C27" s="183"/>
      <c r="D27" s="184"/>
      <c r="E27" s="371"/>
    </row>
    <row r="28" spans="2:5" s="21" customFormat="1" ht="15.75" x14ac:dyDescent="0.25">
      <c r="B28" s="182" t="s">
        <v>24</v>
      </c>
      <c r="C28" s="183"/>
      <c r="D28" s="184"/>
      <c r="E28" s="371"/>
    </row>
    <row r="29" spans="2:5" s="21" customFormat="1" ht="16.5" thickBot="1" x14ac:dyDescent="0.3">
      <c r="B29" s="185" t="s">
        <v>25</v>
      </c>
      <c r="C29" s="186"/>
      <c r="D29" s="187"/>
      <c r="E29" s="372"/>
    </row>
    <row r="33" spans="2:13" ht="19.5" customHeight="1" x14ac:dyDescent="0.4">
      <c r="B33" s="172" t="s">
        <v>26</v>
      </c>
      <c r="C33" s="5"/>
      <c r="D33" s="5"/>
    </row>
    <row r="34" spans="2:13" ht="15.75" thickBot="1" x14ac:dyDescent="0.3"/>
    <row r="35" spans="2:13" s="21" customFormat="1" ht="32.25" thickBot="1" x14ac:dyDescent="0.3">
      <c r="B35" s="188" t="s">
        <v>27</v>
      </c>
      <c r="C35" s="188" t="s">
        <v>28</v>
      </c>
      <c r="D35" s="189" t="s">
        <v>29</v>
      </c>
      <c r="E35" s="188" t="s">
        <v>30</v>
      </c>
      <c r="F35" s="188" t="s">
        <v>31</v>
      </c>
      <c r="G35" s="188" t="s">
        <v>32</v>
      </c>
      <c r="H35" s="189" t="s">
        <v>33</v>
      </c>
      <c r="I35" s="189" t="s">
        <v>34</v>
      </c>
      <c r="J35" s="189" t="s">
        <v>35</v>
      </c>
      <c r="K35" s="189" t="s">
        <v>36</v>
      </c>
      <c r="L35" s="190" t="s">
        <v>37</v>
      </c>
      <c r="M35" s="190" t="s">
        <v>481</v>
      </c>
    </row>
    <row r="36" spans="2:13" s="21" customFormat="1" ht="16.5" thickBot="1" x14ac:dyDescent="0.3">
      <c r="B36" s="191"/>
      <c r="C36" s="192"/>
      <c r="D36" s="192"/>
      <c r="E36" s="193">
        <f>C18</f>
        <v>0</v>
      </c>
      <c r="F36" s="192"/>
      <c r="G36" s="192"/>
      <c r="H36" s="192"/>
      <c r="I36" s="192"/>
      <c r="J36" s="192"/>
      <c r="K36" s="194"/>
      <c r="L36" s="373"/>
      <c r="M36" s="374"/>
    </row>
    <row r="37" spans="2:13" s="21" customFormat="1" ht="16.5" thickBot="1" x14ac:dyDescent="0.3">
      <c r="B37" s="10" t="s">
        <v>38</v>
      </c>
      <c r="C37" s="11"/>
      <c r="D37" s="11"/>
      <c r="E37" s="11"/>
      <c r="F37" s="11"/>
      <c r="G37" s="11"/>
      <c r="H37" s="11"/>
      <c r="I37" s="11"/>
      <c r="J37" s="11"/>
      <c r="K37" s="375"/>
      <c r="L37" s="375"/>
      <c r="M37" s="169">
        <f>IF(E36=0,0,(G36-H36+I36+J36)/E36)</f>
        <v>0</v>
      </c>
    </row>
    <row r="38" spans="2:13" s="21" customFormat="1" ht="16.5" thickBot="1" x14ac:dyDescent="0.3">
      <c r="B38" s="10" t="s">
        <v>39</v>
      </c>
      <c r="C38" s="11"/>
      <c r="D38" s="11"/>
      <c r="E38" s="11"/>
      <c r="F38" s="11"/>
      <c r="G38" s="11"/>
      <c r="H38" s="11"/>
      <c r="I38" s="11"/>
      <c r="J38" s="11"/>
      <c r="K38" s="375"/>
      <c r="L38" s="375"/>
      <c r="M38" s="12">
        <f>IF((B36+L36)=0,0,(D36+I36+J36+K36-M36)/(B36+L36))</f>
        <v>0</v>
      </c>
    </row>
    <row r="39" spans="2:13" ht="15.75" x14ac:dyDescent="0.25">
      <c r="B39" s="376" t="s">
        <v>40</v>
      </c>
    </row>
    <row r="43" spans="2:13" ht="19.5" customHeight="1" x14ac:dyDescent="0.4">
      <c r="B43" s="172" t="s">
        <v>41</v>
      </c>
      <c r="C43" s="5"/>
      <c r="D43" s="5"/>
    </row>
    <row r="44" spans="2:13" ht="15.75" thickBot="1" x14ac:dyDescent="0.3"/>
    <row r="45" spans="2:13" s="21" customFormat="1" ht="16.5" customHeight="1" thickBot="1" x14ac:dyDescent="0.3">
      <c r="B45" s="527" t="s">
        <v>42</v>
      </c>
      <c r="C45" s="528"/>
      <c r="D45" s="195" t="s">
        <v>43</v>
      </c>
      <c r="E45" s="196" t="s">
        <v>44</v>
      </c>
      <c r="F45" s="196" t="s">
        <v>45</v>
      </c>
      <c r="G45" s="196" t="s">
        <v>338</v>
      </c>
      <c r="H45" s="197" t="s">
        <v>46</v>
      </c>
    </row>
    <row r="46" spans="2:13" s="21" customFormat="1" ht="16.5" customHeight="1" x14ac:dyDescent="0.25">
      <c r="B46" s="529" t="s">
        <v>47</v>
      </c>
      <c r="C46" s="530"/>
      <c r="D46" s="198"/>
      <c r="E46" s="199"/>
      <c r="F46" s="199"/>
      <c r="G46" s="200">
        <f>(1+D46)*(1+E46)*(1+F46)-1</f>
        <v>0</v>
      </c>
      <c r="H46" s="201"/>
    </row>
    <row r="47" spans="2:13" s="21" customFormat="1" ht="16.5" customHeight="1" x14ac:dyDescent="0.25">
      <c r="B47" s="531" t="s">
        <v>48</v>
      </c>
      <c r="C47" s="532"/>
      <c r="D47" s="202"/>
      <c r="E47" s="203"/>
      <c r="F47" s="203"/>
      <c r="G47" s="204">
        <f>(1+D47)*(1+E47)*(1+F47)-1</f>
        <v>0</v>
      </c>
      <c r="H47" s="205"/>
    </row>
    <row r="48" spans="2:13" s="21" customFormat="1" ht="16.5" customHeight="1" x14ac:dyDescent="0.25">
      <c r="B48" s="531" t="s">
        <v>49</v>
      </c>
      <c r="C48" s="532"/>
      <c r="D48" s="202"/>
      <c r="E48" s="203"/>
      <c r="F48" s="203"/>
      <c r="G48" s="204">
        <f>(1+D48)*(1+E48)*(1+F48)-1</f>
        <v>0</v>
      </c>
      <c r="H48" s="205"/>
    </row>
    <row r="49" spans="2:13" s="21" customFormat="1" ht="16.5" customHeight="1" x14ac:dyDescent="0.25">
      <c r="B49" s="531" t="s">
        <v>50</v>
      </c>
      <c r="C49" s="532"/>
      <c r="D49" s="202"/>
      <c r="E49" s="203"/>
      <c r="F49" s="203"/>
      <c r="G49" s="204">
        <f>(1+D49)*(1+E49)*(1+F49)-1</f>
        <v>0</v>
      </c>
      <c r="H49" s="205"/>
    </row>
    <row r="50" spans="2:13" s="21" customFormat="1" ht="16.5" customHeight="1" x14ac:dyDescent="0.25">
      <c r="B50" s="531" t="s">
        <v>51</v>
      </c>
      <c r="C50" s="532"/>
      <c r="D50" s="206"/>
      <c r="E50" s="207"/>
      <c r="F50" s="207"/>
      <c r="G50" s="203"/>
      <c r="H50" s="205"/>
    </row>
    <row r="51" spans="2:13" s="21" customFormat="1" ht="16.5" customHeight="1" thickBot="1" x14ac:dyDescent="0.3">
      <c r="B51" s="535" t="s">
        <v>52</v>
      </c>
      <c r="C51" s="536"/>
      <c r="D51" s="208"/>
      <c r="E51" s="209"/>
      <c r="F51" s="209"/>
      <c r="G51" s="210">
        <f>(1+D51)*(1+E51)*(1+F51)-1</f>
        <v>0</v>
      </c>
      <c r="H51" s="211"/>
    </row>
    <row r="52" spans="2:13" s="21" customFormat="1" ht="16.5" customHeight="1" thickBot="1" x14ac:dyDescent="0.3">
      <c r="B52" s="533" t="s">
        <v>53</v>
      </c>
      <c r="C52" s="534"/>
      <c r="D52" s="212"/>
      <c r="E52" s="213"/>
      <c r="F52" s="213"/>
      <c r="G52" s="214">
        <f>IF(H52=0,0,(SUMPRODUCT((1+G46:G51)^(G53/12),H46:H51))^(12/G53)-1)</f>
        <v>0</v>
      </c>
      <c r="H52" s="215">
        <f>SUM(H46:H51)</f>
        <v>0</v>
      </c>
    </row>
    <row r="53" spans="2:13" s="21" customFormat="1" ht="16.5" customHeight="1" thickBot="1" x14ac:dyDescent="0.3">
      <c r="B53" s="537" t="s">
        <v>54</v>
      </c>
      <c r="C53" s="538"/>
      <c r="D53" s="216"/>
      <c r="E53" s="217"/>
      <c r="F53" s="217"/>
      <c r="G53" s="218">
        <f>ROUND((AVERAGE(D9,F9)-AVERAGE(D10,F10))/(365/12),0)</f>
        <v>24</v>
      </c>
      <c r="H53" s="219"/>
    </row>
    <row r="54" spans="2:13" s="21" customFormat="1" ht="16.5" customHeight="1" thickBot="1" x14ac:dyDescent="0.3">
      <c r="B54" s="533" t="s">
        <v>55</v>
      </c>
      <c r="C54" s="534"/>
      <c r="D54" s="216"/>
      <c r="E54" s="217"/>
      <c r="F54" s="217"/>
      <c r="G54" s="220">
        <f>(1+G52)^(G53/12)</f>
        <v>1</v>
      </c>
      <c r="H54" s="219"/>
    </row>
    <row r="55" spans="2:13" s="21" customFormat="1" ht="16.5" customHeight="1" x14ac:dyDescent="0.25">
      <c r="B55" s="376" t="s">
        <v>56</v>
      </c>
    </row>
    <row r="56" spans="2:13" s="21" customFormat="1" ht="16.5" customHeight="1" x14ac:dyDescent="0.25">
      <c r="B56" s="376" t="s">
        <v>472</v>
      </c>
    </row>
    <row r="57" spans="2:13" ht="16.5" customHeight="1" x14ac:dyDescent="0.25">
      <c r="B57" s="13"/>
    </row>
    <row r="58" spans="2:13" ht="19.5" customHeight="1" x14ac:dyDescent="0.4">
      <c r="B58" s="172" t="s">
        <v>57</v>
      </c>
      <c r="C58" s="5"/>
      <c r="D58" s="5"/>
      <c r="I58" s="172"/>
    </row>
    <row r="59" spans="2:13" ht="16.5" customHeight="1" thickBot="1" x14ac:dyDescent="0.3">
      <c r="B59" s="13"/>
      <c r="I59" s="14"/>
    </row>
    <row r="60" spans="2:13" s="21" customFormat="1" ht="48" thickBot="1" x14ac:dyDescent="0.3">
      <c r="B60" s="188" t="s">
        <v>58</v>
      </c>
      <c r="C60" s="189" t="s">
        <v>59</v>
      </c>
      <c r="D60" s="188" t="s">
        <v>60</v>
      </c>
      <c r="E60" s="188" t="s">
        <v>61</v>
      </c>
      <c r="F60" s="188" t="s">
        <v>29</v>
      </c>
      <c r="G60" s="188" t="s">
        <v>10</v>
      </c>
      <c r="H60" s="188" t="s">
        <v>62</v>
      </c>
      <c r="I60" s="188" t="s">
        <v>63</v>
      </c>
      <c r="J60" s="190" t="s">
        <v>64</v>
      </c>
      <c r="K60" s="188" t="s">
        <v>65</v>
      </c>
      <c r="L60" s="188" t="s">
        <v>66</v>
      </c>
    </row>
    <row r="61" spans="2:13" s="21" customFormat="1" ht="16.5" customHeight="1" x14ac:dyDescent="0.25">
      <c r="B61" s="221">
        <f t="shared" ref="B61:B72" si="0">EDATE(B62,-1)</f>
        <v>43466</v>
      </c>
      <c r="C61" s="539"/>
      <c r="D61" s="222"/>
      <c r="E61" s="223"/>
      <c r="F61" s="224" t="e">
        <f>D61/E61</f>
        <v>#DIV/0!</v>
      </c>
      <c r="G61" s="225"/>
      <c r="H61" s="224" t="e">
        <f>F61/G61</f>
        <v>#DIV/0!</v>
      </c>
      <c r="I61" s="539"/>
      <c r="J61" s="222"/>
      <c r="K61" s="222"/>
      <c r="L61" s="226" t="e">
        <f>K61/G61</f>
        <v>#DIV/0!</v>
      </c>
      <c r="M61" s="377"/>
    </row>
    <row r="62" spans="2:13" s="21" customFormat="1" ht="15.75" x14ac:dyDescent="0.25">
      <c r="B62" s="227">
        <f t="shared" si="0"/>
        <v>43497</v>
      </c>
      <c r="C62" s="540"/>
      <c r="D62" s="228"/>
      <c r="E62" s="229"/>
      <c r="F62" s="230" t="e">
        <f t="shared" ref="F62:F72" si="1">D62/E62</f>
        <v>#DIV/0!</v>
      </c>
      <c r="G62" s="231"/>
      <c r="H62" s="230" t="e">
        <f t="shared" ref="H62:H72" si="2">F62/G62</f>
        <v>#DIV/0!</v>
      </c>
      <c r="I62" s="540"/>
      <c r="J62" s="228"/>
      <c r="K62" s="228"/>
      <c r="L62" s="232" t="e">
        <f t="shared" ref="L62:L72" si="3">K62/G62</f>
        <v>#DIV/0!</v>
      </c>
    </row>
    <row r="63" spans="2:13" s="21" customFormat="1" ht="15.75" x14ac:dyDescent="0.25">
      <c r="B63" s="227">
        <f t="shared" si="0"/>
        <v>43525</v>
      </c>
      <c r="C63" s="540"/>
      <c r="D63" s="228"/>
      <c r="E63" s="229"/>
      <c r="F63" s="230" t="e">
        <f t="shared" si="1"/>
        <v>#DIV/0!</v>
      </c>
      <c r="G63" s="231"/>
      <c r="H63" s="230" t="e">
        <f t="shared" si="2"/>
        <v>#DIV/0!</v>
      </c>
      <c r="I63" s="540"/>
      <c r="J63" s="228"/>
      <c r="K63" s="228"/>
      <c r="L63" s="232" t="e">
        <f t="shared" si="3"/>
        <v>#DIV/0!</v>
      </c>
    </row>
    <row r="64" spans="2:13" s="21" customFormat="1" ht="15.75" x14ac:dyDescent="0.25">
      <c r="B64" s="227">
        <f t="shared" si="0"/>
        <v>43556</v>
      </c>
      <c r="C64" s="540"/>
      <c r="D64" s="228"/>
      <c r="E64" s="229"/>
      <c r="F64" s="230" t="e">
        <f t="shared" si="1"/>
        <v>#DIV/0!</v>
      </c>
      <c r="G64" s="231"/>
      <c r="H64" s="230" t="e">
        <f t="shared" si="2"/>
        <v>#DIV/0!</v>
      </c>
      <c r="I64" s="540"/>
      <c r="J64" s="228"/>
      <c r="K64" s="228"/>
      <c r="L64" s="232" t="e">
        <f t="shared" si="3"/>
        <v>#DIV/0!</v>
      </c>
    </row>
    <row r="65" spans="2:13" s="21" customFormat="1" ht="15.75" x14ac:dyDescent="0.25">
      <c r="B65" s="227">
        <f t="shared" si="0"/>
        <v>43586</v>
      </c>
      <c r="C65" s="540"/>
      <c r="D65" s="228"/>
      <c r="E65" s="229"/>
      <c r="F65" s="230" t="e">
        <f t="shared" si="1"/>
        <v>#DIV/0!</v>
      </c>
      <c r="G65" s="231"/>
      <c r="H65" s="230" t="e">
        <f t="shared" si="2"/>
        <v>#DIV/0!</v>
      </c>
      <c r="I65" s="540"/>
      <c r="J65" s="228"/>
      <c r="K65" s="228"/>
      <c r="L65" s="232" t="e">
        <f t="shared" si="3"/>
        <v>#DIV/0!</v>
      </c>
    </row>
    <row r="66" spans="2:13" s="21" customFormat="1" ht="15.75" x14ac:dyDescent="0.25">
      <c r="B66" s="227">
        <f t="shared" si="0"/>
        <v>43617</v>
      </c>
      <c r="C66" s="540"/>
      <c r="D66" s="228"/>
      <c r="E66" s="229"/>
      <c r="F66" s="230" t="e">
        <f t="shared" si="1"/>
        <v>#DIV/0!</v>
      </c>
      <c r="G66" s="231"/>
      <c r="H66" s="230" t="e">
        <f t="shared" si="2"/>
        <v>#DIV/0!</v>
      </c>
      <c r="I66" s="540"/>
      <c r="J66" s="228"/>
      <c r="K66" s="228"/>
      <c r="L66" s="232" t="e">
        <f t="shared" si="3"/>
        <v>#DIV/0!</v>
      </c>
    </row>
    <row r="67" spans="2:13" s="21" customFormat="1" ht="15.75" x14ac:dyDescent="0.25">
      <c r="B67" s="227">
        <f t="shared" si="0"/>
        <v>43647</v>
      </c>
      <c r="C67" s="540"/>
      <c r="D67" s="228"/>
      <c r="E67" s="229"/>
      <c r="F67" s="230" t="e">
        <f t="shared" si="1"/>
        <v>#DIV/0!</v>
      </c>
      <c r="G67" s="231"/>
      <c r="H67" s="230" t="e">
        <f t="shared" si="2"/>
        <v>#DIV/0!</v>
      </c>
      <c r="I67" s="540"/>
      <c r="J67" s="228"/>
      <c r="K67" s="228"/>
      <c r="L67" s="232" t="e">
        <f t="shared" si="3"/>
        <v>#DIV/0!</v>
      </c>
    </row>
    <row r="68" spans="2:13" s="21" customFormat="1" ht="15.75" x14ac:dyDescent="0.25">
      <c r="B68" s="227">
        <f t="shared" si="0"/>
        <v>43678</v>
      </c>
      <c r="C68" s="540"/>
      <c r="D68" s="228"/>
      <c r="E68" s="229"/>
      <c r="F68" s="230" t="e">
        <f t="shared" si="1"/>
        <v>#DIV/0!</v>
      </c>
      <c r="G68" s="231"/>
      <c r="H68" s="230" t="e">
        <f t="shared" si="2"/>
        <v>#DIV/0!</v>
      </c>
      <c r="I68" s="540"/>
      <c r="J68" s="228"/>
      <c r="K68" s="228"/>
      <c r="L68" s="232" t="e">
        <f t="shared" si="3"/>
        <v>#DIV/0!</v>
      </c>
    </row>
    <row r="69" spans="2:13" s="21" customFormat="1" ht="15.75" x14ac:dyDescent="0.25">
      <c r="B69" s="227">
        <f t="shared" si="0"/>
        <v>43709</v>
      </c>
      <c r="C69" s="540"/>
      <c r="D69" s="228"/>
      <c r="E69" s="229"/>
      <c r="F69" s="230" t="e">
        <f t="shared" si="1"/>
        <v>#DIV/0!</v>
      </c>
      <c r="G69" s="231"/>
      <c r="H69" s="230" t="e">
        <f t="shared" si="2"/>
        <v>#DIV/0!</v>
      </c>
      <c r="I69" s="540"/>
      <c r="J69" s="228"/>
      <c r="K69" s="228"/>
      <c r="L69" s="232" t="e">
        <f t="shared" si="3"/>
        <v>#DIV/0!</v>
      </c>
    </row>
    <row r="70" spans="2:13" s="21" customFormat="1" ht="15.75" x14ac:dyDescent="0.25">
      <c r="B70" s="227">
        <f t="shared" si="0"/>
        <v>43739</v>
      </c>
      <c r="C70" s="540"/>
      <c r="D70" s="228"/>
      <c r="E70" s="229"/>
      <c r="F70" s="230" t="e">
        <f t="shared" si="1"/>
        <v>#DIV/0!</v>
      </c>
      <c r="G70" s="231"/>
      <c r="H70" s="230" t="e">
        <f t="shared" si="2"/>
        <v>#DIV/0!</v>
      </c>
      <c r="I70" s="540"/>
      <c r="J70" s="228"/>
      <c r="K70" s="228"/>
      <c r="L70" s="232" t="e">
        <f t="shared" si="3"/>
        <v>#DIV/0!</v>
      </c>
    </row>
    <row r="71" spans="2:13" s="21" customFormat="1" ht="15.75" x14ac:dyDescent="0.25">
      <c r="B71" s="227">
        <f t="shared" si="0"/>
        <v>43770</v>
      </c>
      <c r="C71" s="540"/>
      <c r="D71" s="228"/>
      <c r="E71" s="229"/>
      <c r="F71" s="230" t="e">
        <f t="shared" si="1"/>
        <v>#DIV/0!</v>
      </c>
      <c r="G71" s="231"/>
      <c r="H71" s="230" t="e">
        <f t="shared" si="2"/>
        <v>#DIV/0!</v>
      </c>
      <c r="I71" s="540"/>
      <c r="J71" s="228"/>
      <c r="K71" s="228"/>
      <c r="L71" s="232" t="e">
        <f t="shared" si="3"/>
        <v>#DIV/0!</v>
      </c>
    </row>
    <row r="72" spans="2:13" s="21" customFormat="1" ht="16.5" thickBot="1" x14ac:dyDescent="0.3">
      <c r="B72" s="233">
        <f t="shared" si="0"/>
        <v>43800</v>
      </c>
      <c r="C72" s="541"/>
      <c r="D72" s="234"/>
      <c r="E72" s="235"/>
      <c r="F72" s="236" t="e">
        <f t="shared" si="1"/>
        <v>#DIV/0!</v>
      </c>
      <c r="G72" s="237"/>
      <c r="H72" s="236" t="e">
        <f t="shared" si="2"/>
        <v>#DIV/0!</v>
      </c>
      <c r="I72" s="541"/>
      <c r="J72" s="234"/>
      <c r="K72" s="234"/>
      <c r="L72" s="238" t="e">
        <f t="shared" si="3"/>
        <v>#DIV/0!</v>
      </c>
    </row>
    <row r="73" spans="2:13" s="21" customFormat="1" ht="16.5" customHeight="1" x14ac:dyDescent="0.25">
      <c r="B73" s="221">
        <f t="shared" ref="B73:B106" si="4">EDATE(B74,-1)</f>
        <v>43831</v>
      </c>
      <c r="C73" s="539"/>
      <c r="D73" s="222"/>
      <c r="E73" s="223"/>
      <c r="F73" s="224" t="e">
        <f>D73/E73</f>
        <v>#DIV/0!</v>
      </c>
      <c r="G73" s="225"/>
      <c r="H73" s="224" t="e">
        <f>F73/G73</f>
        <v>#DIV/0!</v>
      </c>
      <c r="I73" s="539"/>
      <c r="J73" s="222"/>
      <c r="K73" s="222"/>
      <c r="L73" s="226" t="e">
        <f>K73/G73</f>
        <v>#DIV/0!</v>
      </c>
      <c r="M73" s="377"/>
    </row>
    <row r="74" spans="2:13" s="21" customFormat="1" ht="15.75" x14ac:dyDescent="0.25">
      <c r="B74" s="227">
        <f t="shared" si="4"/>
        <v>43862</v>
      </c>
      <c r="C74" s="540"/>
      <c r="D74" s="228"/>
      <c r="E74" s="229"/>
      <c r="F74" s="230" t="e">
        <f t="shared" ref="F74:F108" si="5">D74/E74</f>
        <v>#DIV/0!</v>
      </c>
      <c r="G74" s="231"/>
      <c r="H74" s="230" t="e">
        <f t="shared" ref="H74:H108" si="6">F74/G74</f>
        <v>#DIV/0!</v>
      </c>
      <c r="I74" s="540"/>
      <c r="J74" s="228"/>
      <c r="K74" s="228"/>
      <c r="L74" s="232" t="e">
        <f t="shared" ref="L74:L108" si="7">K74/G74</f>
        <v>#DIV/0!</v>
      </c>
    </row>
    <row r="75" spans="2:13" s="21" customFormat="1" ht="15.75" x14ac:dyDescent="0.25">
      <c r="B75" s="227">
        <f t="shared" si="4"/>
        <v>43891</v>
      </c>
      <c r="C75" s="540"/>
      <c r="D75" s="228"/>
      <c r="E75" s="229"/>
      <c r="F75" s="230" t="e">
        <f t="shared" si="5"/>
        <v>#DIV/0!</v>
      </c>
      <c r="G75" s="231"/>
      <c r="H75" s="230" t="e">
        <f t="shared" si="6"/>
        <v>#DIV/0!</v>
      </c>
      <c r="I75" s="540"/>
      <c r="J75" s="228"/>
      <c r="K75" s="228"/>
      <c r="L75" s="232" t="e">
        <f t="shared" si="7"/>
        <v>#DIV/0!</v>
      </c>
    </row>
    <row r="76" spans="2:13" s="21" customFormat="1" ht="15.75" x14ac:dyDescent="0.25">
      <c r="B76" s="227">
        <f t="shared" si="4"/>
        <v>43922</v>
      </c>
      <c r="C76" s="540"/>
      <c r="D76" s="228"/>
      <c r="E76" s="229"/>
      <c r="F76" s="230" t="e">
        <f t="shared" si="5"/>
        <v>#DIV/0!</v>
      </c>
      <c r="G76" s="231"/>
      <c r="H76" s="230" t="e">
        <f t="shared" si="6"/>
        <v>#DIV/0!</v>
      </c>
      <c r="I76" s="540"/>
      <c r="J76" s="228"/>
      <c r="K76" s="228"/>
      <c r="L76" s="232" t="e">
        <f t="shared" si="7"/>
        <v>#DIV/0!</v>
      </c>
    </row>
    <row r="77" spans="2:13" s="21" customFormat="1" ht="15.75" x14ac:dyDescent="0.25">
      <c r="B77" s="227">
        <f t="shared" si="4"/>
        <v>43952</v>
      </c>
      <c r="C77" s="540"/>
      <c r="D77" s="228"/>
      <c r="E77" s="229"/>
      <c r="F77" s="230" t="e">
        <f t="shared" si="5"/>
        <v>#DIV/0!</v>
      </c>
      <c r="G77" s="231"/>
      <c r="H77" s="230" t="e">
        <f t="shared" si="6"/>
        <v>#DIV/0!</v>
      </c>
      <c r="I77" s="540"/>
      <c r="J77" s="228"/>
      <c r="K77" s="228"/>
      <c r="L77" s="232" t="e">
        <f t="shared" si="7"/>
        <v>#DIV/0!</v>
      </c>
    </row>
    <row r="78" spans="2:13" s="21" customFormat="1" ht="15.75" x14ac:dyDescent="0.25">
      <c r="B78" s="227">
        <f t="shared" si="4"/>
        <v>43983</v>
      </c>
      <c r="C78" s="540"/>
      <c r="D78" s="228"/>
      <c r="E78" s="229"/>
      <c r="F78" s="230" t="e">
        <f t="shared" si="5"/>
        <v>#DIV/0!</v>
      </c>
      <c r="G78" s="231"/>
      <c r="H78" s="230" t="e">
        <f t="shared" si="6"/>
        <v>#DIV/0!</v>
      </c>
      <c r="I78" s="540"/>
      <c r="J78" s="228"/>
      <c r="K78" s="228"/>
      <c r="L78" s="232" t="e">
        <f t="shared" si="7"/>
        <v>#DIV/0!</v>
      </c>
    </row>
    <row r="79" spans="2:13" s="21" customFormat="1" ht="15.75" x14ac:dyDescent="0.25">
      <c r="B79" s="227">
        <f t="shared" si="4"/>
        <v>44013</v>
      </c>
      <c r="C79" s="540"/>
      <c r="D79" s="228"/>
      <c r="E79" s="229"/>
      <c r="F79" s="230" t="e">
        <f t="shared" si="5"/>
        <v>#DIV/0!</v>
      </c>
      <c r="G79" s="231"/>
      <c r="H79" s="230" t="e">
        <f t="shared" si="6"/>
        <v>#DIV/0!</v>
      </c>
      <c r="I79" s="540"/>
      <c r="J79" s="228"/>
      <c r="K79" s="228"/>
      <c r="L79" s="232" t="e">
        <f t="shared" si="7"/>
        <v>#DIV/0!</v>
      </c>
    </row>
    <row r="80" spans="2:13" s="21" customFormat="1" ht="15.75" x14ac:dyDescent="0.25">
      <c r="B80" s="227">
        <f t="shared" si="4"/>
        <v>44044</v>
      </c>
      <c r="C80" s="540"/>
      <c r="D80" s="228"/>
      <c r="E80" s="229"/>
      <c r="F80" s="230" t="e">
        <f t="shared" si="5"/>
        <v>#DIV/0!</v>
      </c>
      <c r="G80" s="231"/>
      <c r="H80" s="230" t="e">
        <f t="shared" si="6"/>
        <v>#DIV/0!</v>
      </c>
      <c r="I80" s="540"/>
      <c r="J80" s="228"/>
      <c r="K80" s="228"/>
      <c r="L80" s="232" t="e">
        <f t="shared" si="7"/>
        <v>#DIV/0!</v>
      </c>
    </row>
    <row r="81" spans="2:12" s="21" customFormat="1" ht="15.75" x14ac:dyDescent="0.25">
      <c r="B81" s="227">
        <f t="shared" si="4"/>
        <v>44075</v>
      </c>
      <c r="C81" s="540"/>
      <c r="D81" s="228"/>
      <c r="E81" s="229"/>
      <c r="F81" s="230" t="e">
        <f t="shared" si="5"/>
        <v>#DIV/0!</v>
      </c>
      <c r="G81" s="231"/>
      <c r="H81" s="230" t="e">
        <f t="shared" si="6"/>
        <v>#DIV/0!</v>
      </c>
      <c r="I81" s="540"/>
      <c r="J81" s="228"/>
      <c r="K81" s="228"/>
      <c r="L81" s="232" t="e">
        <f t="shared" si="7"/>
        <v>#DIV/0!</v>
      </c>
    </row>
    <row r="82" spans="2:12" s="21" customFormat="1" ht="15.75" x14ac:dyDescent="0.25">
      <c r="B82" s="227">
        <f t="shared" si="4"/>
        <v>44105</v>
      </c>
      <c r="C82" s="540"/>
      <c r="D82" s="228"/>
      <c r="E82" s="229"/>
      <c r="F82" s="230" t="e">
        <f t="shared" si="5"/>
        <v>#DIV/0!</v>
      </c>
      <c r="G82" s="231"/>
      <c r="H82" s="230" t="e">
        <f t="shared" si="6"/>
        <v>#DIV/0!</v>
      </c>
      <c r="I82" s="540"/>
      <c r="J82" s="228"/>
      <c r="K82" s="228"/>
      <c r="L82" s="232" t="e">
        <f t="shared" si="7"/>
        <v>#DIV/0!</v>
      </c>
    </row>
    <row r="83" spans="2:12" s="21" customFormat="1" ht="15.75" x14ac:dyDescent="0.25">
      <c r="B83" s="227">
        <f t="shared" si="4"/>
        <v>44136</v>
      </c>
      <c r="C83" s="540"/>
      <c r="D83" s="228"/>
      <c r="E83" s="229"/>
      <c r="F83" s="230" t="e">
        <f t="shared" si="5"/>
        <v>#DIV/0!</v>
      </c>
      <c r="G83" s="231"/>
      <c r="H83" s="230" t="e">
        <f t="shared" si="6"/>
        <v>#DIV/0!</v>
      </c>
      <c r="I83" s="540"/>
      <c r="J83" s="228"/>
      <c r="K83" s="228"/>
      <c r="L83" s="232" t="e">
        <f t="shared" si="7"/>
        <v>#DIV/0!</v>
      </c>
    </row>
    <row r="84" spans="2:12" s="21" customFormat="1" ht="16.5" thickBot="1" x14ac:dyDescent="0.3">
      <c r="B84" s="233">
        <f t="shared" si="4"/>
        <v>44166</v>
      </c>
      <c r="C84" s="541"/>
      <c r="D84" s="234"/>
      <c r="E84" s="235"/>
      <c r="F84" s="236" t="e">
        <f t="shared" si="5"/>
        <v>#DIV/0!</v>
      </c>
      <c r="G84" s="237"/>
      <c r="H84" s="236" t="e">
        <f t="shared" si="6"/>
        <v>#DIV/0!</v>
      </c>
      <c r="I84" s="541"/>
      <c r="J84" s="234"/>
      <c r="K84" s="234"/>
      <c r="L84" s="238" t="e">
        <f t="shared" si="7"/>
        <v>#DIV/0!</v>
      </c>
    </row>
    <row r="85" spans="2:12" s="21" customFormat="1" ht="15.75" x14ac:dyDescent="0.25">
      <c r="B85" s="221">
        <f t="shared" si="4"/>
        <v>44197</v>
      </c>
      <c r="C85" s="539"/>
      <c r="D85" s="222"/>
      <c r="E85" s="223"/>
      <c r="F85" s="224" t="e">
        <f t="shared" si="5"/>
        <v>#DIV/0!</v>
      </c>
      <c r="G85" s="225"/>
      <c r="H85" s="224" t="e">
        <f t="shared" si="6"/>
        <v>#DIV/0!</v>
      </c>
      <c r="I85" s="539"/>
      <c r="J85" s="222"/>
      <c r="K85" s="222"/>
      <c r="L85" s="226" t="e">
        <f t="shared" si="7"/>
        <v>#DIV/0!</v>
      </c>
    </row>
    <row r="86" spans="2:12" s="21" customFormat="1" ht="15.75" x14ac:dyDescent="0.25">
      <c r="B86" s="227">
        <f t="shared" si="4"/>
        <v>44228</v>
      </c>
      <c r="C86" s="540"/>
      <c r="D86" s="228"/>
      <c r="E86" s="229"/>
      <c r="F86" s="230" t="e">
        <f t="shared" si="5"/>
        <v>#DIV/0!</v>
      </c>
      <c r="G86" s="231"/>
      <c r="H86" s="230" t="e">
        <f t="shared" si="6"/>
        <v>#DIV/0!</v>
      </c>
      <c r="I86" s="540"/>
      <c r="J86" s="228"/>
      <c r="K86" s="228"/>
      <c r="L86" s="232" t="e">
        <f t="shared" si="7"/>
        <v>#DIV/0!</v>
      </c>
    </row>
    <row r="87" spans="2:12" s="21" customFormat="1" ht="15.75" x14ac:dyDescent="0.25">
      <c r="B87" s="227">
        <f t="shared" si="4"/>
        <v>44256</v>
      </c>
      <c r="C87" s="540"/>
      <c r="D87" s="228"/>
      <c r="E87" s="229"/>
      <c r="F87" s="230" t="e">
        <f t="shared" si="5"/>
        <v>#DIV/0!</v>
      </c>
      <c r="G87" s="231"/>
      <c r="H87" s="230" t="e">
        <f t="shared" si="6"/>
        <v>#DIV/0!</v>
      </c>
      <c r="I87" s="540"/>
      <c r="J87" s="228"/>
      <c r="K87" s="228"/>
      <c r="L87" s="232" t="e">
        <f t="shared" si="7"/>
        <v>#DIV/0!</v>
      </c>
    </row>
    <row r="88" spans="2:12" s="21" customFormat="1" ht="15.75" x14ac:dyDescent="0.25">
      <c r="B88" s="227">
        <f t="shared" si="4"/>
        <v>44287</v>
      </c>
      <c r="C88" s="540"/>
      <c r="D88" s="228"/>
      <c r="E88" s="229"/>
      <c r="F88" s="230" t="e">
        <f t="shared" si="5"/>
        <v>#DIV/0!</v>
      </c>
      <c r="G88" s="231"/>
      <c r="H88" s="230" t="e">
        <f t="shared" si="6"/>
        <v>#DIV/0!</v>
      </c>
      <c r="I88" s="540"/>
      <c r="J88" s="228"/>
      <c r="K88" s="228"/>
      <c r="L88" s="232" t="e">
        <f t="shared" si="7"/>
        <v>#DIV/0!</v>
      </c>
    </row>
    <row r="89" spans="2:12" s="21" customFormat="1" ht="15.75" x14ac:dyDescent="0.25">
      <c r="B89" s="227">
        <f t="shared" si="4"/>
        <v>44317</v>
      </c>
      <c r="C89" s="540"/>
      <c r="D89" s="228"/>
      <c r="E89" s="229"/>
      <c r="F89" s="230" t="e">
        <f t="shared" si="5"/>
        <v>#DIV/0!</v>
      </c>
      <c r="G89" s="231"/>
      <c r="H89" s="230" t="e">
        <f t="shared" si="6"/>
        <v>#DIV/0!</v>
      </c>
      <c r="I89" s="540"/>
      <c r="J89" s="228"/>
      <c r="K89" s="228"/>
      <c r="L89" s="232" t="e">
        <f t="shared" si="7"/>
        <v>#DIV/0!</v>
      </c>
    </row>
    <row r="90" spans="2:12" s="21" customFormat="1" ht="15.75" x14ac:dyDescent="0.25">
      <c r="B90" s="227">
        <f t="shared" si="4"/>
        <v>44348</v>
      </c>
      <c r="C90" s="540"/>
      <c r="D90" s="228"/>
      <c r="E90" s="229"/>
      <c r="F90" s="230" t="e">
        <f t="shared" si="5"/>
        <v>#DIV/0!</v>
      </c>
      <c r="G90" s="231"/>
      <c r="H90" s="230" t="e">
        <f t="shared" si="6"/>
        <v>#DIV/0!</v>
      </c>
      <c r="I90" s="540"/>
      <c r="J90" s="228"/>
      <c r="K90" s="228"/>
      <c r="L90" s="232" t="e">
        <f t="shared" si="7"/>
        <v>#DIV/0!</v>
      </c>
    </row>
    <row r="91" spans="2:12" s="21" customFormat="1" ht="15.75" x14ac:dyDescent="0.25">
      <c r="B91" s="227">
        <f t="shared" si="4"/>
        <v>44378</v>
      </c>
      <c r="C91" s="540"/>
      <c r="D91" s="228"/>
      <c r="E91" s="229"/>
      <c r="F91" s="230" t="e">
        <f t="shared" si="5"/>
        <v>#DIV/0!</v>
      </c>
      <c r="G91" s="231"/>
      <c r="H91" s="230" t="e">
        <f t="shared" si="6"/>
        <v>#DIV/0!</v>
      </c>
      <c r="I91" s="540"/>
      <c r="J91" s="228"/>
      <c r="K91" s="228"/>
      <c r="L91" s="232" t="e">
        <f t="shared" si="7"/>
        <v>#DIV/0!</v>
      </c>
    </row>
    <row r="92" spans="2:12" s="21" customFormat="1" ht="15.75" x14ac:dyDescent="0.25">
      <c r="B92" s="227">
        <f t="shared" si="4"/>
        <v>44409</v>
      </c>
      <c r="C92" s="540"/>
      <c r="D92" s="228"/>
      <c r="E92" s="229"/>
      <c r="F92" s="230" t="e">
        <f t="shared" si="5"/>
        <v>#DIV/0!</v>
      </c>
      <c r="G92" s="231"/>
      <c r="H92" s="230" t="e">
        <f t="shared" si="6"/>
        <v>#DIV/0!</v>
      </c>
      <c r="I92" s="540"/>
      <c r="J92" s="228"/>
      <c r="K92" s="228"/>
      <c r="L92" s="232" t="e">
        <f t="shared" si="7"/>
        <v>#DIV/0!</v>
      </c>
    </row>
    <row r="93" spans="2:12" s="21" customFormat="1" ht="15.75" x14ac:dyDescent="0.25">
      <c r="B93" s="227">
        <f t="shared" si="4"/>
        <v>44440</v>
      </c>
      <c r="C93" s="540"/>
      <c r="D93" s="228"/>
      <c r="E93" s="229"/>
      <c r="F93" s="230" t="e">
        <f t="shared" si="5"/>
        <v>#DIV/0!</v>
      </c>
      <c r="G93" s="231"/>
      <c r="H93" s="230" t="e">
        <f t="shared" si="6"/>
        <v>#DIV/0!</v>
      </c>
      <c r="I93" s="540"/>
      <c r="J93" s="228"/>
      <c r="K93" s="228"/>
      <c r="L93" s="232" t="e">
        <f t="shared" si="7"/>
        <v>#DIV/0!</v>
      </c>
    </row>
    <row r="94" spans="2:12" s="21" customFormat="1" ht="15.75" x14ac:dyDescent="0.25">
      <c r="B94" s="227">
        <f t="shared" si="4"/>
        <v>44470</v>
      </c>
      <c r="C94" s="540"/>
      <c r="D94" s="228"/>
      <c r="E94" s="229"/>
      <c r="F94" s="230" t="e">
        <f t="shared" si="5"/>
        <v>#DIV/0!</v>
      </c>
      <c r="G94" s="231"/>
      <c r="H94" s="230" t="e">
        <f t="shared" si="6"/>
        <v>#DIV/0!</v>
      </c>
      <c r="I94" s="540"/>
      <c r="J94" s="228"/>
      <c r="K94" s="228"/>
      <c r="L94" s="232" t="e">
        <f t="shared" si="7"/>
        <v>#DIV/0!</v>
      </c>
    </row>
    <row r="95" spans="2:12" s="21" customFormat="1" ht="15.75" x14ac:dyDescent="0.25">
      <c r="B95" s="227">
        <f t="shared" si="4"/>
        <v>44501</v>
      </c>
      <c r="C95" s="540"/>
      <c r="D95" s="228"/>
      <c r="E95" s="229"/>
      <c r="F95" s="230" t="e">
        <f t="shared" si="5"/>
        <v>#DIV/0!</v>
      </c>
      <c r="G95" s="231"/>
      <c r="H95" s="230" t="e">
        <f t="shared" si="6"/>
        <v>#DIV/0!</v>
      </c>
      <c r="I95" s="540"/>
      <c r="J95" s="228"/>
      <c r="K95" s="228"/>
      <c r="L95" s="232" t="e">
        <f t="shared" si="7"/>
        <v>#DIV/0!</v>
      </c>
    </row>
    <row r="96" spans="2:12" s="21" customFormat="1" ht="16.5" thickBot="1" x14ac:dyDescent="0.3">
      <c r="B96" s="239">
        <f t="shared" si="4"/>
        <v>44531</v>
      </c>
      <c r="C96" s="542"/>
      <c r="D96" s="240"/>
      <c r="E96" s="241"/>
      <c r="F96" s="242" t="e">
        <f t="shared" si="5"/>
        <v>#DIV/0!</v>
      </c>
      <c r="G96" s="243"/>
      <c r="H96" s="242" t="e">
        <f t="shared" si="6"/>
        <v>#DIV/0!</v>
      </c>
      <c r="I96" s="541"/>
      <c r="J96" s="240"/>
      <c r="K96" s="240"/>
      <c r="L96" s="244" t="e">
        <f t="shared" si="7"/>
        <v>#DIV/0!</v>
      </c>
    </row>
    <row r="97" spans="2:12" s="21" customFormat="1" ht="15.75" x14ac:dyDescent="0.25">
      <c r="B97" s="221">
        <f t="shared" si="4"/>
        <v>44562</v>
      </c>
      <c r="C97" s="539"/>
      <c r="D97" s="222"/>
      <c r="E97" s="223"/>
      <c r="F97" s="224" t="e">
        <f t="shared" si="5"/>
        <v>#DIV/0!</v>
      </c>
      <c r="G97" s="225"/>
      <c r="H97" s="224" t="e">
        <f t="shared" si="6"/>
        <v>#DIV/0!</v>
      </c>
      <c r="I97" s="539"/>
      <c r="J97" s="222"/>
      <c r="K97" s="222"/>
      <c r="L97" s="226" t="e">
        <f t="shared" si="7"/>
        <v>#DIV/0!</v>
      </c>
    </row>
    <row r="98" spans="2:12" s="21" customFormat="1" ht="15.75" x14ac:dyDescent="0.25">
      <c r="B98" s="227">
        <f t="shared" si="4"/>
        <v>44593</v>
      </c>
      <c r="C98" s="540"/>
      <c r="D98" s="228"/>
      <c r="E98" s="229"/>
      <c r="F98" s="230" t="e">
        <f t="shared" si="5"/>
        <v>#DIV/0!</v>
      </c>
      <c r="G98" s="231"/>
      <c r="H98" s="230" t="e">
        <f t="shared" si="6"/>
        <v>#DIV/0!</v>
      </c>
      <c r="I98" s="540"/>
      <c r="J98" s="228"/>
      <c r="K98" s="228"/>
      <c r="L98" s="232" t="e">
        <f t="shared" si="7"/>
        <v>#DIV/0!</v>
      </c>
    </row>
    <row r="99" spans="2:12" s="21" customFormat="1" ht="15.75" x14ac:dyDescent="0.25">
      <c r="B99" s="227">
        <f t="shared" si="4"/>
        <v>44621</v>
      </c>
      <c r="C99" s="540"/>
      <c r="D99" s="228"/>
      <c r="E99" s="229"/>
      <c r="F99" s="230" t="e">
        <f t="shared" si="5"/>
        <v>#DIV/0!</v>
      </c>
      <c r="G99" s="231"/>
      <c r="H99" s="230" t="e">
        <f t="shared" si="6"/>
        <v>#DIV/0!</v>
      </c>
      <c r="I99" s="540"/>
      <c r="J99" s="228"/>
      <c r="K99" s="228"/>
      <c r="L99" s="232" t="e">
        <f t="shared" si="7"/>
        <v>#DIV/0!</v>
      </c>
    </row>
    <row r="100" spans="2:12" s="21" customFormat="1" ht="15.75" x14ac:dyDescent="0.25">
      <c r="B100" s="227">
        <f t="shared" si="4"/>
        <v>44652</v>
      </c>
      <c r="C100" s="540"/>
      <c r="D100" s="228"/>
      <c r="E100" s="229"/>
      <c r="F100" s="230" t="e">
        <f t="shared" si="5"/>
        <v>#DIV/0!</v>
      </c>
      <c r="G100" s="231"/>
      <c r="H100" s="230" t="e">
        <f t="shared" si="6"/>
        <v>#DIV/0!</v>
      </c>
      <c r="I100" s="540"/>
      <c r="J100" s="228"/>
      <c r="K100" s="228"/>
      <c r="L100" s="232" t="e">
        <f t="shared" si="7"/>
        <v>#DIV/0!</v>
      </c>
    </row>
    <row r="101" spans="2:12" s="21" customFormat="1" ht="15.75" x14ac:dyDescent="0.25">
      <c r="B101" s="227">
        <f t="shared" si="4"/>
        <v>44682</v>
      </c>
      <c r="C101" s="540"/>
      <c r="D101" s="228"/>
      <c r="E101" s="229"/>
      <c r="F101" s="230" t="e">
        <f t="shared" si="5"/>
        <v>#DIV/0!</v>
      </c>
      <c r="G101" s="231"/>
      <c r="H101" s="230" t="e">
        <f t="shared" si="6"/>
        <v>#DIV/0!</v>
      </c>
      <c r="I101" s="540"/>
      <c r="J101" s="228"/>
      <c r="K101" s="228"/>
      <c r="L101" s="232" t="e">
        <f t="shared" si="7"/>
        <v>#DIV/0!</v>
      </c>
    </row>
    <row r="102" spans="2:12" s="21" customFormat="1" ht="15.75" x14ac:dyDescent="0.25">
      <c r="B102" s="227">
        <f t="shared" si="4"/>
        <v>44713</v>
      </c>
      <c r="C102" s="540"/>
      <c r="D102" s="228"/>
      <c r="E102" s="229"/>
      <c r="F102" s="230" t="e">
        <f t="shared" si="5"/>
        <v>#DIV/0!</v>
      </c>
      <c r="G102" s="231"/>
      <c r="H102" s="230" t="e">
        <f t="shared" si="6"/>
        <v>#DIV/0!</v>
      </c>
      <c r="I102" s="540"/>
      <c r="J102" s="228"/>
      <c r="K102" s="228"/>
      <c r="L102" s="232" t="e">
        <f t="shared" si="7"/>
        <v>#DIV/0!</v>
      </c>
    </row>
    <row r="103" spans="2:12" s="21" customFormat="1" ht="15.75" x14ac:dyDescent="0.25">
      <c r="B103" s="227">
        <f t="shared" si="4"/>
        <v>44743</v>
      </c>
      <c r="C103" s="540"/>
      <c r="D103" s="228"/>
      <c r="E103" s="229"/>
      <c r="F103" s="230" t="e">
        <f t="shared" si="5"/>
        <v>#DIV/0!</v>
      </c>
      <c r="G103" s="231"/>
      <c r="H103" s="230" t="e">
        <f t="shared" si="6"/>
        <v>#DIV/0!</v>
      </c>
      <c r="I103" s="540"/>
      <c r="J103" s="228"/>
      <c r="K103" s="228"/>
      <c r="L103" s="232" t="e">
        <f t="shared" si="7"/>
        <v>#DIV/0!</v>
      </c>
    </row>
    <row r="104" spans="2:12" s="21" customFormat="1" ht="15.75" x14ac:dyDescent="0.25">
      <c r="B104" s="227">
        <f t="shared" si="4"/>
        <v>44774</v>
      </c>
      <c r="C104" s="540"/>
      <c r="D104" s="228"/>
      <c r="E104" s="229"/>
      <c r="F104" s="230" t="e">
        <f t="shared" si="5"/>
        <v>#DIV/0!</v>
      </c>
      <c r="G104" s="231"/>
      <c r="H104" s="230" t="e">
        <f t="shared" si="6"/>
        <v>#DIV/0!</v>
      </c>
      <c r="I104" s="540"/>
      <c r="J104" s="228"/>
      <c r="K104" s="228"/>
      <c r="L104" s="232" t="e">
        <f t="shared" si="7"/>
        <v>#DIV/0!</v>
      </c>
    </row>
    <row r="105" spans="2:12" s="21" customFormat="1" ht="15.75" x14ac:dyDescent="0.25">
      <c r="B105" s="227">
        <f t="shared" si="4"/>
        <v>44805</v>
      </c>
      <c r="C105" s="540"/>
      <c r="D105" s="228"/>
      <c r="E105" s="229"/>
      <c r="F105" s="230" t="e">
        <f t="shared" si="5"/>
        <v>#DIV/0!</v>
      </c>
      <c r="G105" s="231"/>
      <c r="H105" s="230" t="e">
        <f t="shared" si="6"/>
        <v>#DIV/0!</v>
      </c>
      <c r="I105" s="540"/>
      <c r="J105" s="228"/>
      <c r="K105" s="228"/>
      <c r="L105" s="232" t="e">
        <f t="shared" si="7"/>
        <v>#DIV/0!</v>
      </c>
    </row>
    <row r="106" spans="2:12" s="21" customFormat="1" ht="15.75" x14ac:dyDescent="0.25">
      <c r="B106" s="227">
        <f t="shared" si="4"/>
        <v>44835</v>
      </c>
      <c r="C106" s="540"/>
      <c r="D106" s="228"/>
      <c r="E106" s="229"/>
      <c r="F106" s="230" t="e">
        <f t="shared" si="5"/>
        <v>#DIV/0!</v>
      </c>
      <c r="G106" s="231"/>
      <c r="H106" s="230" t="e">
        <f t="shared" si="6"/>
        <v>#DIV/0!</v>
      </c>
      <c r="I106" s="540"/>
      <c r="J106" s="228"/>
      <c r="K106" s="228"/>
      <c r="L106" s="232" t="e">
        <f t="shared" si="7"/>
        <v>#DIV/0!</v>
      </c>
    </row>
    <row r="107" spans="2:12" s="21" customFormat="1" ht="15.75" x14ac:dyDescent="0.25">
      <c r="B107" s="227">
        <f>EDATE(B108,-1)</f>
        <v>44866</v>
      </c>
      <c r="C107" s="540"/>
      <c r="D107" s="228"/>
      <c r="E107" s="229"/>
      <c r="F107" s="230" t="e">
        <f t="shared" si="5"/>
        <v>#DIV/0!</v>
      </c>
      <c r="G107" s="231"/>
      <c r="H107" s="230" t="e">
        <f t="shared" si="6"/>
        <v>#DIV/0!</v>
      </c>
      <c r="I107" s="540"/>
      <c r="J107" s="228"/>
      <c r="K107" s="228"/>
      <c r="L107" s="232" t="e">
        <f t="shared" si="7"/>
        <v>#DIV/0!</v>
      </c>
    </row>
    <row r="108" spans="2:12" s="21" customFormat="1" ht="16.5" thickBot="1" x14ac:dyDescent="0.3">
      <c r="B108" s="239">
        <f>DATE(YEAR(F10),MONTH(F10),1)</f>
        <v>44896</v>
      </c>
      <c r="C108" s="542"/>
      <c r="D108" s="240"/>
      <c r="E108" s="241"/>
      <c r="F108" s="242" t="e">
        <f t="shared" si="5"/>
        <v>#DIV/0!</v>
      </c>
      <c r="G108" s="243"/>
      <c r="H108" s="242" t="e">
        <f t="shared" si="6"/>
        <v>#DIV/0!</v>
      </c>
      <c r="I108" s="542"/>
      <c r="J108" s="240"/>
      <c r="K108" s="240"/>
      <c r="L108" s="244" t="e">
        <f t="shared" si="7"/>
        <v>#DIV/0!</v>
      </c>
    </row>
    <row r="109" spans="2:12" s="21" customFormat="1" ht="15.75" x14ac:dyDescent="0.25">
      <c r="B109" s="376" t="s">
        <v>67</v>
      </c>
    </row>
    <row r="110" spans="2:12" s="21" customFormat="1" ht="15.75" x14ac:dyDescent="0.25">
      <c r="B110" s="376" t="s">
        <v>68</v>
      </c>
    </row>
  </sheetData>
  <sheetProtection algorithmName="SHA-512" hashValue="sCxHYslDSZeVFOIeasb4QYJqJtvHIuXM2mdeu/5wfd096A3vFLYSogSk+vHtq5AoqN4qF0U1WwJt2BoBzwVGqQ==" saltValue="JCspzI5E+oimUXzrH9LDQg==" spinCount="100000" sheet="1" formatColumns="0" formatRows="0"/>
  <mergeCells count="18">
    <mergeCell ref="C61:C72"/>
    <mergeCell ref="I61:I72"/>
    <mergeCell ref="C97:C108"/>
    <mergeCell ref="I97:I108"/>
    <mergeCell ref="C73:C84"/>
    <mergeCell ref="I73:I84"/>
    <mergeCell ref="C85:C96"/>
    <mergeCell ref="I85:I96"/>
    <mergeCell ref="B45:C45"/>
    <mergeCell ref="B46:C46"/>
    <mergeCell ref="B47:C47"/>
    <mergeCell ref="B54:C54"/>
    <mergeCell ref="B48:C48"/>
    <mergeCell ref="B49:C49"/>
    <mergeCell ref="B50:C50"/>
    <mergeCell ref="B51:C51"/>
    <mergeCell ref="B52:C52"/>
    <mergeCell ref="B53:C53"/>
  </mergeCells>
  <dataValidations count="2">
    <dataValidation type="list" allowBlank="1" showInputMessage="1" showErrorMessage="1" sqref="D8" xr:uid="{00000000-0002-0000-0000-000000000000}">
      <formula1>"Individual,Small Group"</formula1>
    </dataValidation>
    <dataValidation type="list" allowBlank="1" showInputMessage="1" showErrorMessage="1" promptTitle="Market Rate Effective Date" prompt="Individual Market Rate Effective Date must be January 1st only." sqref="D9" xr:uid="{00000000-0002-0000-0000-000001000000}">
      <formula1>"1/1/2024,4/1/2024,7/1/2024,10/1/2024"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Pict="0" macro="[0]!Quarterly_Adjust.SG_Quarterly_Adjustment">
                <anchor>
                  <from>
                    <xdr:col>6</xdr:col>
                    <xdr:colOff>9525</xdr:colOff>
                    <xdr:row>0</xdr:row>
                    <xdr:rowOff>76200</xdr:rowOff>
                  </from>
                  <to>
                    <xdr:col>6</xdr:col>
                    <xdr:colOff>2066925</xdr:colOff>
                    <xdr:row>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1:O38"/>
  <sheetViews>
    <sheetView showGridLines="0" zoomScale="85" zoomScaleNormal="85" workbookViewId="0">
      <selection activeCell="B8" sqref="B8"/>
    </sheetView>
  </sheetViews>
  <sheetFormatPr defaultColWidth="9" defaultRowHeight="15" x14ac:dyDescent="0.25"/>
  <cols>
    <col min="1" max="3" width="9" style="1"/>
    <col min="4" max="4" width="10.7109375" style="1" customWidth="1"/>
    <col min="5" max="7" width="9" style="1"/>
    <col min="8" max="8" width="11.140625" style="1" customWidth="1"/>
    <col min="9" max="10" width="9" style="1"/>
    <col min="11" max="11" width="25.5703125" style="1" customWidth="1"/>
    <col min="12" max="12" width="44.85546875" style="1" customWidth="1"/>
    <col min="13" max="13" width="12.85546875" style="1" customWidth="1"/>
    <col min="14" max="14" width="13.140625" style="1" customWidth="1"/>
    <col min="15" max="15" width="11.42578125" style="1" customWidth="1"/>
    <col min="16" max="16384" width="9" style="1"/>
  </cols>
  <sheetData>
    <row r="1" spans="2:14" ht="26.25" x14ac:dyDescent="0.25">
      <c r="B1" s="171" t="s">
        <v>302</v>
      </c>
      <c r="C1" s="171"/>
      <c r="D1" s="171"/>
      <c r="E1" s="171"/>
      <c r="F1" s="171"/>
      <c r="G1" s="171"/>
      <c r="H1" s="171"/>
      <c r="I1" s="171"/>
      <c r="J1" s="171"/>
      <c r="K1" s="171"/>
      <c r="L1" s="171"/>
    </row>
    <row r="2" spans="2:14" ht="26.25" x14ac:dyDescent="0.25">
      <c r="B2" s="171" t="s">
        <v>303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</row>
    <row r="3" spans="2:14" s="21" customFormat="1" ht="16.5" customHeight="1" x14ac:dyDescent="0.25">
      <c r="B3" s="412"/>
      <c r="C3" s="412"/>
      <c r="D3" s="412"/>
      <c r="E3" s="412"/>
      <c r="F3" s="412"/>
      <c r="G3" s="412"/>
      <c r="H3" s="412"/>
      <c r="I3" s="412"/>
      <c r="J3" s="412"/>
      <c r="K3" s="264" t="s">
        <v>2</v>
      </c>
      <c r="L3" s="125">
        <f>'I Data'!D6</f>
        <v>0</v>
      </c>
    </row>
    <row r="4" spans="2:14" s="21" customFormat="1" ht="16.5" customHeight="1" x14ac:dyDescent="0.25">
      <c r="B4" s="412"/>
      <c r="C4" s="412"/>
      <c r="D4" s="412"/>
      <c r="E4" s="412"/>
      <c r="F4" s="412"/>
      <c r="G4" s="412"/>
      <c r="H4" s="412"/>
      <c r="I4" s="412"/>
      <c r="J4" s="412"/>
      <c r="K4" s="264" t="s">
        <v>3</v>
      </c>
      <c r="L4" s="125">
        <f>'I Data'!D7</f>
        <v>0</v>
      </c>
    </row>
    <row r="5" spans="2:14" s="21" customFormat="1" ht="16.5" customHeight="1" x14ac:dyDescent="0.25">
      <c r="B5" s="412"/>
      <c r="C5" s="412"/>
      <c r="D5" s="412"/>
      <c r="E5" s="412"/>
      <c r="F5" s="412"/>
      <c r="G5" s="412"/>
      <c r="H5" s="412"/>
      <c r="I5" s="412"/>
      <c r="J5" s="412"/>
      <c r="K5" s="264" t="s">
        <v>4</v>
      </c>
      <c r="L5" s="125" t="str">
        <f>'I Data'!D8</f>
        <v>Individual</v>
      </c>
    </row>
    <row r="6" spans="2:14" s="21" customFormat="1" ht="16.5" customHeight="1" x14ac:dyDescent="0.25">
      <c r="B6" s="412"/>
      <c r="C6" s="412"/>
      <c r="D6" s="412"/>
      <c r="E6" s="412"/>
      <c r="F6" s="412"/>
      <c r="G6" s="412"/>
      <c r="H6" s="412"/>
      <c r="I6" s="412"/>
      <c r="J6" s="412"/>
      <c r="K6" s="264" t="s">
        <v>6</v>
      </c>
      <c r="L6" s="288">
        <f>'I Data'!D9</f>
        <v>45292</v>
      </c>
    </row>
    <row r="8" spans="2:14" ht="26.25" x14ac:dyDescent="0.4">
      <c r="B8" s="172" t="s">
        <v>304</v>
      </c>
      <c r="C8" s="5"/>
      <c r="D8" s="5"/>
      <c r="K8" s="172" t="s">
        <v>305</v>
      </c>
    </row>
    <row r="9" spans="2:14" ht="15.75" thickBot="1" x14ac:dyDescent="0.3">
      <c r="B9" s="126"/>
      <c r="K9" s="289"/>
    </row>
    <row r="10" spans="2:14" s="21" customFormat="1" ht="16.5" thickBot="1" x14ac:dyDescent="0.3">
      <c r="B10" s="571" t="s">
        <v>306</v>
      </c>
      <c r="C10" s="572"/>
      <c r="D10" s="572"/>
      <c r="E10" s="572"/>
      <c r="F10" s="572"/>
      <c r="G10" s="572"/>
      <c r="H10" s="573"/>
      <c r="K10" s="574" t="s">
        <v>307</v>
      </c>
      <c r="L10" s="575"/>
      <c r="M10" s="575"/>
      <c r="N10" s="576"/>
    </row>
    <row r="11" spans="2:14" s="21" customFormat="1" ht="32.25" thickBot="1" x14ac:dyDescent="0.3">
      <c r="B11" s="290" t="s">
        <v>308</v>
      </c>
      <c r="C11" s="291" t="s">
        <v>309</v>
      </c>
      <c r="D11" s="291" t="s">
        <v>310</v>
      </c>
      <c r="E11" s="292"/>
      <c r="F11" s="291" t="s">
        <v>308</v>
      </c>
      <c r="G11" s="291" t="s">
        <v>309</v>
      </c>
      <c r="H11" s="293" t="s">
        <v>310</v>
      </c>
      <c r="K11" s="294" t="s">
        <v>311</v>
      </c>
      <c r="L11" s="295" t="s">
        <v>312</v>
      </c>
      <c r="M11" s="295" t="s">
        <v>313</v>
      </c>
      <c r="N11" s="295" t="s">
        <v>314</v>
      </c>
    </row>
    <row r="12" spans="2:14" s="21" customFormat="1" ht="16.5" thickBot="1" x14ac:dyDescent="0.3">
      <c r="B12" s="296" t="s">
        <v>315</v>
      </c>
      <c r="C12" s="297">
        <v>0.76500000000000001</v>
      </c>
      <c r="D12" s="298"/>
      <c r="E12" s="292"/>
      <c r="F12" s="299">
        <v>40</v>
      </c>
      <c r="G12" s="300">
        <v>1.278</v>
      </c>
      <c r="H12" s="301"/>
      <c r="K12" s="302" t="s">
        <v>316</v>
      </c>
      <c r="L12" s="303"/>
      <c r="M12" s="304"/>
      <c r="N12" s="305"/>
    </row>
    <row r="13" spans="2:14" s="21" customFormat="1" ht="16.5" thickBot="1" x14ac:dyDescent="0.3">
      <c r="B13" s="296">
        <v>15</v>
      </c>
      <c r="C13" s="300">
        <v>0.83299999999999996</v>
      </c>
      <c r="D13" s="298"/>
      <c r="E13" s="292"/>
      <c r="F13" s="299">
        <v>41</v>
      </c>
      <c r="G13" s="300">
        <v>1.302</v>
      </c>
      <c r="H13" s="301"/>
      <c r="K13" s="306" t="s">
        <v>317</v>
      </c>
      <c r="L13" s="307"/>
      <c r="M13" s="308"/>
      <c r="N13" s="301"/>
    </row>
    <row r="14" spans="2:14" s="21" customFormat="1" ht="16.5" thickBot="1" x14ac:dyDescent="0.3">
      <c r="B14" s="296">
        <v>16</v>
      </c>
      <c r="C14" s="300">
        <v>0.85899999999999999</v>
      </c>
      <c r="D14" s="298"/>
      <c r="E14" s="292"/>
      <c r="F14" s="299">
        <v>42</v>
      </c>
      <c r="G14" s="300">
        <v>1.325</v>
      </c>
      <c r="H14" s="301"/>
      <c r="K14" s="306" t="s">
        <v>318</v>
      </c>
      <c r="L14" s="307"/>
      <c r="M14" s="308"/>
      <c r="N14" s="301"/>
    </row>
    <row r="15" spans="2:14" s="21" customFormat="1" ht="16.5" thickBot="1" x14ac:dyDescent="0.3">
      <c r="B15" s="296">
        <v>17</v>
      </c>
      <c r="C15" s="300">
        <v>0.88500000000000001</v>
      </c>
      <c r="D15" s="298"/>
      <c r="E15" s="292"/>
      <c r="F15" s="309">
        <v>43</v>
      </c>
      <c r="G15" s="297">
        <v>1.357</v>
      </c>
      <c r="H15" s="310"/>
      <c r="K15" s="306" t="s">
        <v>319</v>
      </c>
      <c r="L15" s="307"/>
      <c r="M15" s="308"/>
      <c r="N15" s="301"/>
    </row>
    <row r="16" spans="2:14" s="21" customFormat="1" ht="16.5" thickBot="1" x14ac:dyDescent="0.3">
      <c r="B16" s="296">
        <v>18</v>
      </c>
      <c r="C16" s="300">
        <v>0.91300000000000003</v>
      </c>
      <c r="D16" s="298"/>
      <c r="E16" s="292"/>
      <c r="F16" s="311">
        <v>44</v>
      </c>
      <c r="G16" s="300">
        <v>1.397</v>
      </c>
      <c r="H16" s="301"/>
      <c r="K16" s="306" t="s">
        <v>320</v>
      </c>
      <c r="L16" s="307"/>
      <c r="M16" s="308"/>
      <c r="N16" s="301"/>
    </row>
    <row r="17" spans="2:15" s="21" customFormat="1" ht="16.5" thickBot="1" x14ac:dyDescent="0.3">
      <c r="B17" s="296">
        <v>19</v>
      </c>
      <c r="C17" s="300">
        <v>0.94099999999999995</v>
      </c>
      <c r="D17" s="298"/>
      <c r="E17" s="292"/>
      <c r="F17" s="311">
        <v>45</v>
      </c>
      <c r="G17" s="300">
        <v>1.444</v>
      </c>
      <c r="H17" s="301"/>
      <c r="K17" s="306" t="s">
        <v>321</v>
      </c>
      <c r="L17" s="307"/>
      <c r="M17" s="308"/>
      <c r="N17" s="301"/>
    </row>
    <row r="18" spans="2:15" s="21" customFormat="1" ht="16.5" thickBot="1" x14ac:dyDescent="0.3">
      <c r="B18" s="296">
        <v>20</v>
      </c>
      <c r="C18" s="300">
        <v>0.97</v>
      </c>
      <c r="D18" s="298"/>
      <c r="E18" s="292"/>
      <c r="F18" s="311">
        <v>46</v>
      </c>
      <c r="G18" s="300">
        <v>1.5</v>
      </c>
      <c r="H18" s="301"/>
      <c r="K18" s="306" t="s">
        <v>322</v>
      </c>
      <c r="L18" s="307"/>
      <c r="M18" s="308"/>
      <c r="N18" s="301"/>
    </row>
    <row r="19" spans="2:15" s="21" customFormat="1" ht="16.5" thickBot="1" x14ac:dyDescent="0.3">
      <c r="B19" s="299">
        <v>21</v>
      </c>
      <c r="C19" s="300">
        <v>1</v>
      </c>
      <c r="D19" s="308"/>
      <c r="E19" s="292"/>
      <c r="F19" s="311">
        <v>47</v>
      </c>
      <c r="G19" s="300">
        <v>1.5629999999999999</v>
      </c>
      <c r="H19" s="301"/>
      <c r="K19" s="306" t="s">
        <v>323</v>
      </c>
      <c r="L19" s="307"/>
      <c r="M19" s="308"/>
      <c r="N19" s="301"/>
    </row>
    <row r="20" spans="2:15" s="21" customFormat="1" ht="16.5" thickBot="1" x14ac:dyDescent="0.3">
      <c r="B20" s="299">
        <v>22</v>
      </c>
      <c r="C20" s="300">
        <v>1</v>
      </c>
      <c r="D20" s="308"/>
      <c r="E20" s="292"/>
      <c r="F20" s="311">
        <v>48</v>
      </c>
      <c r="G20" s="300">
        <v>1.635</v>
      </c>
      <c r="H20" s="301"/>
      <c r="K20" s="312" t="s">
        <v>324</v>
      </c>
      <c r="L20" s="313"/>
      <c r="M20" s="314"/>
      <c r="N20" s="315"/>
    </row>
    <row r="21" spans="2:15" s="21" customFormat="1" ht="16.5" thickBot="1" x14ac:dyDescent="0.3">
      <c r="B21" s="299">
        <v>23</v>
      </c>
      <c r="C21" s="300">
        <v>1</v>
      </c>
      <c r="D21" s="308"/>
      <c r="E21" s="292"/>
      <c r="F21" s="311">
        <v>49</v>
      </c>
      <c r="G21" s="300">
        <v>1.706</v>
      </c>
      <c r="H21" s="301"/>
      <c r="K21" s="316"/>
      <c r="L21" s="316"/>
      <c r="M21" s="316"/>
      <c r="N21" s="316"/>
    </row>
    <row r="22" spans="2:15" s="21" customFormat="1" ht="16.5" thickBot="1" x14ac:dyDescent="0.3">
      <c r="B22" s="299">
        <v>24</v>
      </c>
      <c r="C22" s="300">
        <v>1</v>
      </c>
      <c r="D22" s="308"/>
      <c r="E22" s="292"/>
      <c r="F22" s="311">
        <v>50</v>
      </c>
      <c r="G22" s="300">
        <v>1.786</v>
      </c>
      <c r="H22" s="301"/>
    </row>
    <row r="23" spans="2:15" s="21" customFormat="1" ht="21.75" thickBot="1" x14ac:dyDescent="0.3">
      <c r="B23" s="299">
        <v>25</v>
      </c>
      <c r="C23" s="300">
        <v>1.004</v>
      </c>
      <c r="D23" s="308"/>
      <c r="E23" s="292"/>
      <c r="F23" s="311">
        <v>51</v>
      </c>
      <c r="G23" s="300">
        <v>1.865</v>
      </c>
      <c r="H23" s="301"/>
      <c r="K23" s="172" t="s">
        <v>325</v>
      </c>
    </row>
    <row r="24" spans="2:15" s="21" customFormat="1" ht="16.5" thickBot="1" x14ac:dyDescent="0.3">
      <c r="B24" s="299">
        <v>26</v>
      </c>
      <c r="C24" s="300">
        <v>1.024</v>
      </c>
      <c r="D24" s="308"/>
      <c r="E24" s="292"/>
      <c r="F24" s="311">
        <v>52</v>
      </c>
      <c r="G24" s="300">
        <v>1.952</v>
      </c>
      <c r="H24" s="301"/>
      <c r="K24" s="413"/>
    </row>
    <row r="25" spans="2:15" s="21" customFormat="1" ht="16.5" thickBot="1" x14ac:dyDescent="0.3">
      <c r="B25" s="299">
        <v>27</v>
      </c>
      <c r="C25" s="300">
        <v>1.048</v>
      </c>
      <c r="D25" s="308"/>
      <c r="E25" s="292"/>
      <c r="F25" s="311">
        <v>53</v>
      </c>
      <c r="G25" s="300">
        <v>2.04</v>
      </c>
      <c r="H25" s="301"/>
      <c r="K25" s="574" t="s">
        <v>440</v>
      </c>
      <c r="L25" s="575"/>
      <c r="M25" s="575"/>
      <c r="N25" s="575"/>
      <c r="O25" s="576"/>
    </row>
    <row r="26" spans="2:15" s="21" customFormat="1" ht="32.25" thickBot="1" x14ac:dyDescent="0.3">
      <c r="B26" s="299">
        <v>28</v>
      </c>
      <c r="C26" s="300">
        <v>1.087</v>
      </c>
      <c r="D26" s="308"/>
      <c r="E26" s="292"/>
      <c r="F26" s="311">
        <v>54</v>
      </c>
      <c r="G26" s="300">
        <v>2.1349999999999998</v>
      </c>
      <c r="H26" s="301"/>
      <c r="K26" s="188" t="s">
        <v>326</v>
      </c>
      <c r="L26" s="189" t="s">
        <v>327</v>
      </c>
      <c r="M26" s="189" t="s">
        <v>313</v>
      </c>
      <c r="N26" s="189" t="s">
        <v>314</v>
      </c>
      <c r="O26" s="189" t="s">
        <v>590</v>
      </c>
    </row>
    <row r="27" spans="2:15" s="21" customFormat="1" ht="16.5" thickBot="1" x14ac:dyDescent="0.3">
      <c r="B27" s="299">
        <v>29</v>
      </c>
      <c r="C27" s="300">
        <v>1.119</v>
      </c>
      <c r="D27" s="308"/>
      <c r="E27" s="292"/>
      <c r="F27" s="311">
        <v>55</v>
      </c>
      <c r="G27" s="300">
        <v>2.23</v>
      </c>
      <c r="H27" s="301"/>
      <c r="K27" s="414"/>
      <c r="L27" s="303"/>
      <c r="M27" s="415"/>
      <c r="N27" s="415"/>
      <c r="O27" s="416"/>
    </row>
    <row r="28" spans="2:15" s="21" customFormat="1" ht="16.5" thickBot="1" x14ac:dyDescent="0.3">
      <c r="B28" s="299">
        <v>30</v>
      </c>
      <c r="C28" s="300">
        <v>1.135</v>
      </c>
      <c r="D28" s="308"/>
      <c r="E28" s="292"/>
      <c r="F28" s="311">
        <v>56</v>
      </c>
      <c r="G28" s="300">
        <v>2.3330000000000002</v>
      </c>
      <c r="H28" s="301"/>
      <c r="K28" s="417"/>
      <c r="L28" s="307"/>
      <c r="M28" s="405"/>
      <c r="N28" s="405"/>
      <c r="O28" s="418"/>
    </row>
    <row r="29" spans="2:15" s="21" customFormat="1" ht="16.5" thickBot="1" x14ac:dyDescent="0.3">
      <c r="B29" s="299">
        <v>31</v>
      </c>
      <c r="C29" s="300">
        <v>1.159</v>
      </c>
      <c r="D29" s="308"/>
      <c r="E29" s="292"/>
      <c r="F29" s="311">
        <v>57</v>
      </c>
      <c r="G29" s="300">
        <v>2.4369999999999998</v>
      </c>
      <c r="H29" s="301"/>
      <c r="K29" s="417"/>
      <c r="L29" s="307"/>
      <c r="M29" s="405"/>
      <c r="N29" s="405"/>
      <c r="O29" s="418"/>
    </row>
    <row r="30" spans="2:15" s="21" customFormat="1" ht="16.5" thickBot="1" x14ac:dyDescent="0.3">
      <c r="B30" s="299">
        <v>32</v>
      </c>
      <c r="C30" s="300">
        <v>1.1830000000000001</v>
      </c>
      <c r="D30" s="308"/>
      <c r="E30" s="292"/>
      <c r="F30" s="311">
        <v>58</v>
      </c>
      <c r="G30" s="300">
        <v>2.548</v>
      </c>
      <c r="H30" s="301"/>
      <c r="K30" s="417"/>
      <c r="L30" s="307"/>
      <c r="M30" s="405"/>
      <c r="N30" s="405"/>
      <c r="O30" s="418"/>
    </row>
    <row r="31" spans="2:15" s="21" customFormat="1" ht="16.5" thickBot="1" x14ac:dyDescent="0.3">
      <c r="B31" s="299">
        <v>33</v>
      </c>
      <c r="C31" s="300">
        <v>1.198</v>
      </c>
      <c r="D31" s="308"/>
      <c r="E31" s="292"/>
      <c r="F31" s="311">
        <v>59</v>
      </c>
      <c r="G31" s="300">
        <v>2.6030000000000002</v>
      </c>
      <c r="H31" s="301"/>
      <c r="K31" s="417"/>
      <c r="L31" s="307"/>
      <c r="M31" s="405"/>
      <c r="N31" s="405"/>
      <c r="O31" s="418"/>
    </row>
    <row r="32" spans="2:15" s="21" customFormat="1" ht="16.5" thickBot="1" x14ac:dyDescent="0.3">
      <c r="B32" s="299">
        <v>34</v>
      </c>
      <c r="C32" s="300">
        <v>1.214</v>
      </c>
      <c r="D32" s="308"/>
      <c r="E32" s="292"/>
      <c r="F32" s="311">
        <v>60</v>
      </c>
      <c r="G32" s="300">
        <v>2.714</v>
      </c>
      <c r="H32" s="301"/>
      <c r="K32" s="417"/>
      <c r="L32" s="404"/>
      <c r="M32" s="405"/>
      <c r="N32" s="405"/>
      <c r="O32" s="419"/>
    </row>
    <row r="33" spans="2:15" s="21" customFormat="1" ht="16.5" thickBot="1" x14ac:dyDescent="0.3">
      <c r="B33" s="299">
        <v>35</v>
      </c>
      <c r="C33" s="300">
        <v>1.222</v>
      </c>
      <c r="D33" s="308"/>
      <c r="E33" s="292"/>
      <c r="F33" s="311">
        <v>61</v>
      </c>
      <c r="G33" s="300">
        <v>2.81</v>
      </c>
      <c r="H33" s="301"/>
      <c r="K33" s="417"/>
      <c r="L33" s="404"/>
      <c r="M33" s="405"/>
      <c r="N33" s="405"/>
      <c r="O33" s="419"/>
    </row>
    <row r="34" spans="2:15" s="21" customFormat="1" ht="16.5" thickBot="1" x14ac:dyDescent="0.3">
      <c r="B34" s="299">
        <v>36</v>
      </c>
      <c r="C34" s="300">
        <v>1.23</v>
      </c>
      <c r="D34" s="308"/>
      <c r="E34" s="292"/>
      <c r="F34" s="311">
        <v>62</v>
      </c>
      <c r="G34" s="300">
        <v>2.8730000000000002</v>
      </c>
      <c r="H34" s="301"/>
      <c r="K34" s="417"/>
      <c r="L34" s="404"/>
      <c r="M34" s="405"/>
      <c r="N34" s="405"/>
      <c r="O34" s="419"/>
    </row>
    <row r="35" spans="2:15" s="21" customFormat="1" ht="16.5" thickBot="1" x14ac:dyDescent="0.3">
      <c r="B35" s="299">
        <v>37</v>
      </c>
      <c r="C35" s="300">
        <v>1.238</v>
      </c>
      <c r="D35" s="308"/>
      <c r="E35" s="292"/>
      <c r="F35" s="311">
        <v>63</v>
      </c>
      <c r="G35" s="300">
        <v>2.952</v>
      </c>
      <c r="H35" s="301"/>
      <c r="K35" s="417"/>
      <c r="L35" s="404"/>
      <c r="M35" s="405"/>
      <c r="N35" s="405"/>
      <c r="O35" s="419"/>
    </row>
    <row r="36" spans="2:15" s="21" customFormat="1" ht="16.5" thickBot="1" x14ac:dyDescent="0.3">
      <c r="B36" s="299">
        <v>38</v>
      </c>
      <c r="C36" s="300">
        <v>1.246</v>
      </c>
      <c r="D36" s="308"/>
      <c r="E36" s="292"/>
      <c r="F36" s="317" t="s">
        <v>25</v>
      </c>
      <c r="G36" s="300">
        <v>3</v>
      </c>
      <c r="H36" s="301"/>
      <c r="K36" s="417"/>
      <c r="L36" s="404"/>
      <c r="M36" s="405"/>
      <c r="N36" s="405"/>
      <c r="O36" s="419"/>
    </row>
    <row r="37" spans="2:15" s="21" customFormat="1" ht="16.5" thickBot="1" x14ac:dyDescent="0.3">
      <c r="B37" s="318">
        <v>39</v>
      </c>
      <c r="C37" s="319">
        <v>1.262</v>
      </c>
      <c r="D37" s="314"/>
      <c r="E37" s="292"/>
      <c r="F37" s="577"/>
      <c r="G37" s="577"/>
      <c r="H37" s="578"/>
      <c r="K37" s="420"/>
      <c r="L37" s="421"/>
      <c r="M37" s="422"/>
      <c r="N37" s="422"/>
      <c r="O37" s="423"/>
    </row>
    <row r="38" spans="2:15" s="21" customFormat="1" ht="15.75" x14ac:dyDescent="0.25">
      <c r="B38" s="21" t="s">
        <v>328</v>
      </c>
    </row>
  </sheetData>
  <sheetProtection algorithmName="SHA-512" hashValue="d3bV+hHgclTwhKu8PhlqIu5epC3akVPAYI4bwCpjxcUV99n0KTNFguR8GJCJBwNqdJoJkC/PWPKX7d7y90+ByQ==" saltValue="m53kP+6urW/12u7jdyc/Pw==" spinCount="100000" sheet="1" formatColumns="0" formatRows="0"/>
  <mergeCells count="4">
    <mergeCell ref="B10:H10"/>
    <mergeCell ref="K10:N10"/>
    <mergeCell ref="K25:O25"/>
    <mergeCell ref="F37:H3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35C9E-6C7C-4274-824C-5E1524369991}">
  <sheetPr codeName="Sheet11"/>
  <dimension ref="A1:S23"/>
  <sheetViews>
    <sheetView workbookViewId="0"/>
  </sheetViews>
  <sheetFormatPr defaultRowHeight="15" x14ac:dyDescent="0.25"/>
  <cols>
    <col min="1" max="1" width="38.85546875" customWidth="1"/>
    <col min="2" max="2" width="37.7109375" bestFit="1" customWidth="1"/>
    <col min="8" max="8" width="28.7109375" customWidth="1"/>
    <col min="9" max="9" width="17.42578125" customWidth="1"/>
    <col min="16" max="16" width="11.140625" bestFit="1" customWidth="1"/>
    <col min="17" max="17" width="18.28515625" bestFit="1" customWidth="1"/>
    <col min="18" max="18" width="36.7109375" bestFit="1" customWidth="1"/>
  </cols>
  <sheetData>
    <row r="1" spans="1:19" ht="26.25" x14ac:dyDescent="0.4">
      <c r="A1" s="76" t="s">
        <v>592</v>
      </c>
    </row>
    <row r="2" spans="1:19" ht="21" x14ac:dyDescent="0.25">
      <c r="A2" s="172" t="s">
        <v>690</v>
      </c>
    </row>
    <row r="3" spans="1:19" ht="23.25" x14ac:dyDescent="0.35">
      <c r="A3" s="504" t="s">
        <v>593</v>
      </c>
      <c r="H3" t="s">
        <v>2</v>
      </c>
      <c r="I3" s="505">
        <f>'I Data'!D6</f>
        <v>0</v>
      </c>
    </row>
    <row r="4" spans="1:19" x14ac:dyDescent="0.25">
      <c r="A4" t="s">
        <v>594</v>
      </c>
      <c r="B4" s="525"/>
      <c r="H4" t="s">
        <v>3</v>
      </c>
      <c r="I4" s="505">
        <f>'I Data'!D7</f>
        <v>0</v>
      </c>
      <c r="P4" t="s">
        <v>327</v>
      </c>
      <c r="Q4" t="s">
        <v>595</v>
      </c>
      <c r="R4" t="s">
        <v>596</v>
      </c>
      <c r="S4" t="s">
        <v>597</v>
      </c>
    </row>
    <row r="5" spans="1:19" x14ac:dyDescent="0.25">
      <c r="A5" t="s">
        <v>598</v>
      </c>
      <c r="B5" s="506" t="e">
        <f>IF(I5="Individual", 'IV A Plan Premiums Individual'!AN13, 'IV B Plan Premiums SG Annual'!AN13)</f>
        <v>#DIV/0!</v>
      </c>
      <c r="H5" t="s">
        <v>4</v>
      </c>
      <c r="I5" s="505" t="str">
        <f>'I Data'!D8</f>
        <v>Individual</v>
      </c>
      <c r="P5" s="505">
        <v>1</v>
      </c>
      <c r="Q5" s="505" t="str">
        <f>IF('V Consumer Factors'!L12="", "", 'VI Rate Change Summary'!P5)</f>
        <v/>
      </c>
      <c r="R5" s="505">
        <f>COUNTIF(Q5:Q$13, "&gt;0")</f>
        <v>0</v>
      </c>
      <c r="S5" s="505" t="str">
        <f>IF(AND(R$5&gt;2, R5&gt;1, Q5=P5), "1, ", IF(AND(R$5=2, R5=2, Q5=P5), "1 ", IF(AND(R$5&gt;1, R5=1, Q5=P5), "and 1", IF(AND(R$5=1, Q5=P5), "1", ""))))</f>
        <v/>
      </c>
    </row>
    <row r="6" spans="1:19" x14ac:dyDescent="0.25">
      <c r="A6" t="s">
        <v>599</v>
      </c>
      <c r="B6" s="506" t="e">
        <f>IF(I5="Individual", MIN('IV A Plan Premiums Individual'!AE15:AM314), MIN('IV B Plan Premiums SG Annual'!AE15:AM314))</f>
        <v>#DIV/0!</v>
      </c>
      <c r="H6" t="s">
        <v>6</v>
      </c>
      <c r="I6" s="517">
        <f>'I Data'!D9</f>
        <v>45292</v>
      </c>
      <c r="P6" s="505">
        <v>2</v>
      </c>
      <c r="Q6" s="505" t="str">
        <f>IF('V Consumer Factors'!L13="", "", 'VI Rate Change Summary'!P6)</f>
        <v/>
      </c>
      <c r="R6" s="505">
        <f>COUNTIF(Q6:Q$13, "&gt;0")</f>
        <v>0</v>
      </c>
      <c r="S6" s="505" t="str">
        <f>IF(AND(R$5&gt;2, R6&gt;1, Q6=P6), "2, ", IF(AND(R$5=2, R6=2, Q6=P6), "2 ", IF(AND(R$5&gt;1, R6=1, Q6=P6), "and 2", IF(AND(R$5=1, Q6=P6), "2", ""))))</f>
        <v/>
      </c>
    </row>
    <row r="7" spans="1:19" x14ac:dyDescent="0.25">
      <c r="A7" t="s">
        <v>600</v>
      </c>
      <c r="B7" s="506" t="e">
        <f>IF(I5="Individual", MAX('IV A Plan Premiums Individual'!AE15:AM314), MAX('IV B Plan Premiums SG Annual'!AE15:AM314))</f>
        <v>#DIV/0!</v>
      </c>
      <c r="P7" s="505">
        <v>3</v>
      </c>
      <c r="Q7" s="505" t="str">
        <f>IF('V Consumer Factors'!L14="", "", 'VI Rate Change Summary'!P7)</f>
        <v/>
      </c>
      <c r="R7" s="505">
        <f>COUNTIF(Q7:Q$13, "&gt;0")</f>
        <v>0</v>
      </c>
      <c r="S7" s="505" t="str">
        <f>IF(AND(R$5&gt;2, R7&gt;1, Q7=P7), "3, ", IF(AND(R$5=2, R7=2, Q7=P7), "3 ", IF(AND(R$5&gt;1, R7=1, Q7=P7), "and 3", IF(AND(R$5=1, Q7=P7), "3", ""))))</f>
        <v/>
      </c>
    </row>
    <row r="8" spans="1:19" x14ac:dyDescent="0.25">
      <c r="A8" t="s">
        <v>601</v>
      </c>
      <c r="B8" s="507">
        <f>'III Plan Rates'!V15</f>
        <v>0</v>
      </c>
      <c r="P8" s="505">
        <v>4</v>
      </c>
      <c r="Q8" s="505" t="str">
        <f>IF('V Consumer Factors'!L15="", "", 'VI Rate Change Summary'!P8)</f>
        <v/>
      </c>
      <c r="R8" s="505">
        <f>COUNTIF(Q8:Q$13, "&gt;0")</f>
        <v>0</v>
      </c>
      <c r="S8" s="505" t="str">
        <f>IF(AND(R$5&gt;2, R8&gt;1, Q8=P8), "4, ", IF(AND(R$5=2, R8=2, Q8=P8), "4 ", IF(AND(R$5&gt;1, R8=1, Q8=P8), "and 4", IF(AND(R$5=1, Q8=P8), "4", ""))))</f>
        <v/>
      </c>
    </row>
    <row r="9" spans="1:19" ht="15.75" x14ac:dyDescent="0.25">
      <c r="A9" t="s">
        <v>602</v>
      </c>
      <c r="B9" s="407" t="str">
        <f>IF(R5&gt;1, "Rating Areas ", IF(R5=1, "Rating Area ", "N/A")) &amp; S5 &amp; S6 &amp; S7 &amp; S8 &amp; S9 &amp; S10 &amp; S11 &amp; S12 &amp; S13</f>
        <v>N/A</v>
      </c>
      <c r="P9" s="505">
        <v>5</v>
      </c>
      <c r="Q9" s="505" t="str">
        <f>IF('V Consumer Factors'!L16="", "", 'VI Rate Change Summary'!P9)</f>
        <v/>
      </c>
      <c r="R9" s="505">
        <f>COUNTIF(Q9:Q$13, "&gt;0")</f>
        <v>0</v>
      </c>
      <c r="S9" s="505" t="str">
        <f>IF(AND(R$5&gt;2, R9&gt;1, Q9=P9), "5, ", IF(AND(R$5=2, R9=2, Q9=P9), "5 ", IF(AND(R$5&gt;1, R9=1, Q9=P9), "and 5", IF(AND(R$5=1, Q9=P9), "5", ""))))</f>
        <v/>
      </c>
    </row>
    <row r="10" spans="1:19" x14ac:dyDescent="0.25">
      <c r="P10" s="505">
        <v>6</v>
      </c>
      <c r="Q10" s="505" t="str">
        <f>IF('V Consumer Factors'!L17="", "", 'VI Rate Change Summary'!P10)</f>
        <v/>
      </c>
      <c r="R10" s="505">
        <f>COUNTIF(Q10:Q$13, "&gt;0")</f>
        <v>0</v>
      </c>
      <c r="S10" s="505" t="str">
        <f>IF(AND(R$5&gt;2, R10&gt;1, Q10=P10), "6, ", IF(AND(R$5=2, R10=2, Q10=P10), "6 ", IF(AND(R$5&gt;1, R10=1, Q10=P10), "and 6", IF(AND(R$5=1, Q10=P10), "6", ""))))</f>
        <v/>
      </c>
    </row>
    <row r="11" spans="1:19" x14ac:dyDescent="0.25">
      <c r="P11" s="505">
        <v>7</v>
      </c>
      <c r="Q11" s="505" t="str">
        <f>IF('V Consumer Factors'!L18="", "", 'VI Rate Change Summary'!P11)</f>
        <v/>
      </c>
      <c r="R11" s="505">
        <f>COUNTIF(Q11:Q$13, "&gt;0")</f>
        <v>0</v>
      </c>
      <c r="S11" s="505" t="str">
        <f>IF(AND(R$5&gt;2, R11&gt;1, Q11=P11), "7, ", IF(AND(R$5=2, R11=2, Q11=P11), "7 ", IF(AND(R$5&gt;1, R11=1, Q11=P11), "and 7", IF(AND(R$5=1, Q11=P11), "7", ""))))</f>
        <v/>
      </c>
    </row>
    <row r="12" spans="1:19" ht="23.25" x14ac:dyDescent="0.35">
      <c r="A12" s="504" t="s">
        <v>603</v>
      </c>
      <c r="H12" s="508" t="s">
        <v>604</v>
      </c>
      <c r="P12" s="505">
        <v>8</v>
      </c>
      <c r="Q12" s="505" t="str">
        <f>IF('V Consumer Factors'!L19="", "", 'VI Rate Change Summary'!P12)</f>
        <v/>
      </c>
      <c r="R12" s="505">
        <f>COUNTIF(Q12:Q$13, "&gt;0")</f>
        <v>0</v>
      </c>
      <c r="S12" s="505" t="str">
        <f>IF(AND(R$5&gt;2, R12&gt;1, Q12=P12), "8, ", IF(AND(R$5=2, R12=2, Q12=P12), "8 ", IF(AND(R$5&gt;1, R12=1, Q12=P12), "and 8", IF(AND(R$5=1, Q12=P12), "8", ""))))</f>
        <v/>
      </c>
    </row>
    <row r="13" spans="1:19" x14ac:dyDescent="0.25">
      <c r="A13" s="509" t="str">
        <f>"Jan. "&amp;YEAR('III Plan Rates'!C9)&amp;" - Dec. "&amp;YEAR('III Plan Rates'!C9)&amp;" Financial Experience"</f>
        <v>Jan. 2022 - Dec. 2022 Financial Experience</v>
      </c>
      <c r="H13" s="579" t="str">
        <f>"This is how the company plans to spend the premium it collects in "&amp;YEAR('III Plan Rates'!C8)&amp;":"</f>
        <v>This is how the company plans to spend the premium it collects in 2024:</v>
      </c>
      <c r="I13" s="579"/>
      <c r="P13" s="505">
        <v>9</v>
      </c>
      <c r="Q13" s="505" t="str">
        <f>IF('V Consumer Factors'!L20="", "", 'VI Rate Change Summary'!P13)</f>
        <v/>
      </c>
      <c r="R13" s="505">
        <f>COUNTIF(Q13:Q$13, "&gt;0")</f>
        <v>0</v>
      </c>
      <c r="S13" s="505" t="str">
        <f>IF(AND(R$5&gt;2, R13&gt;1, Q13=P13), "9, ", IF(AND(R$5=2, R13=2, Q13=P13), "9 ", IF(AND(R$5&gt;1, R13=1, Q13=P13), "and 9", IF(AND(R$5=1, Q13=P13), "9", ""))))</f>
        <v/>
      </c>
    </row>
    <row r="14" spans="1:19" x14ac:dyDescent="0.25">
      <c r="A14" t="s">
        <v>605</v>
      </c>
      <c r="B14" s="523"/>
      <c r="H14" s="579"/>
      <c r="I14" s="579"/>
    </row>
    <row r="15" spans="1:19" x14ac:dyDescent="0.25">
      <c r="A15" t="s">
        <v>606</v>
      </c>
      <c r="B15" s="523"/>
      <c r="H15" t="s">
        <v>607</v>
      </c>
      <c r="I15" s="526"/>
    </row>
    <row r="16" spans="1:19" x14ac:dyDescent="0.25">
      <c r="A16" t="s">
        <v>116</v>
      </c>
      <c r="B16" s="523"/>
      <c r="H16" t="s">
        <v>608</v>
      </c>
      <c r="I16" s="526"/>
    </row>
    <row r="17" spans="1:9" ht="15.75" thickBot="1" x14ac:dyDescent="0.3">
      <c r="A17" t="s">
        <v>609</v>
      </c>
      <c r="B17" s="524"/>
      <c r="H17" t="s">
        <v>610</v>
      </c>
      <c r="I17" s="526"/>
    </row>
    <row r="18" spans="1:9" x14ac:dyDescent="0.25">
      <c r="A18" t="s">
        <v>611</v>
      </c>
      <c r="B18" s="510">
        <f>B14-B15-B16-B17</f>
        <v>0</v>
      </c>
      <c r="H18" t="s">
        <v>612</v>
      </c>
      <c r="I18" s="526"/>
    </row>
    <row r="21" spans="1:9" x14ac:dyDescent="0.25">
      <c r="A21" t="s">
        <v>613</v>
      </c>
      <c r="D21" s="522">
        <f>'I Data'!G52</f>
        <v>0</v>
      </c>
    </row>
    <row r="23" spans="1:9" x14ac:dyDescent="0.25">
      <c r="A23" t="s">
        <v>614</v>
      </c>
      <c r="B23" s="525"/>
    </row>
  </sheetData>
  <sheetProtection algorithmName="SHA-512" hashValue="vFsmtq8JSsFwmFQd8UbxyiGC5RvY94ObawMpE20gb+kiJICZO2ncW9yvnF3VvkSNBd07omC7eSYgkbLkhNml3w==" saltValue="X6LcvQKSdA3/td778X/V8Q==" spinCount="100000" sheet="1" objects="1" scenarios="1"/>
  <mergeCells count="1">
    <mergeCell ref="H13:I1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83"/>
  <sheetViews>
    <sheetView showGridLines="0" zoomScale="85" zoomScaleNormal="85" workbookViewId="0">
      <selection activeCell="E15" sqref="E15"/>
    </sheetView>
  </sheetViews>
  <sheetFormatPr defaultColWidth="9" defaultRowHeight="15" x14ac:dyDescent="0.25"/>
  <cols>
    <col min="1" max="1" width="3.42578125" style="1" customWidth="1"/>
    <col min="2" max="13" width="31.7109375" style="1" customWidth="1"/>
    <col min="14" max="16384" width="9" style="1"/>
  </cols>
  <sheetData>
    <row r="1" spans="1:13" s="21" customFormat="1" ht="15.75" x14ac:dyDescent="0.25">
      <c r="B1" s="264" t="s">
        <v>2</v>
      </c>
      <c r="C1" s="324">
        <f>'I Data'!D6</f>
        <v>0</v>
      </c>
    </row>
    <row r="2" spans="1:13" s="21" customFormat="1" ht="15.75" x14ac:dyDescent="0.25">
      <c r="B2" s="264" t="s">
        <v>3</v>
      </c>
      <c r="C2" s="324">
        <f>'I Data'!D7</f>
        <v>0</v>
      </c>
    </row>
    <row r="3" spans="1:13" s="21" customFormat="1" ht="15.75" x14ac:dyDescent="0.25">
      <c r="B3" s="264" t="s">
        <v>4</v>
      </c>
      <c r="C3" s="324" t="str">
        <f>'I Data'!D8</f>
        <v>Individual</v>
      </c>
    </row>
    <row r="4" spans="1:13" s="21" customFormat="1" ht="15.75" x14ac:dyDescent="0.25">
      <c r="A4" s="133"/>
      <c r="B4" s="264" t="s">
        <v>6</v>
      </c>
      <c r="C4" s="325">
        <f>'I Data'!D9</f>
        <v>45292</v>
      </c>
    </row>
    <row r="6" spans="1:13" ht="26.25" x14ac:dyDescent="0.4">
      <c r="B6" s="172" t="s">
        <v>69</v>
      </c>
      <c r="C6" s="5"/>
      <c r="D6" s="5"/>
    </row>
    <row r="7" spans="1:13" ht="15.75" thickBot="1" x14ac:dyDescent="0.3"/>
    <row r="8" spans="1:13" s="21" customFormat="1" ht="32.25" thickBot="1" x14ac:dyDescent="0.3">
      <c r="B8" s="188" t="s">
        <v>27</v>
      </c>
      <c r="C8" s="188" t="s">
        <v>28</v>
      </c>
      <c r="D8" s="189" t="s">
        <v>29</v>
      </c>
      <c r="E8" s="188" t="s">
        <v>30</v>
      </c>
      <c r="F8" s="188" t="s">
        <v>31</v>
      </c>
      <c r="G8" s="188" t="s">
        <v>32</v>
      </c>
      <c r="H8" s="189" t="s">
        <v>33</v>
      </c>
      <c r="I8" s="189" t="s">
        <v>34</v>
      </c>
      <c r="J8" s="189" t="s">
        <v>35</v>
      </c>
      <c r="K8" s="189" t="s">
        <v>36</v>
      </c>
      <c r="L8" s="190" t="s">
        <v>37</v>
      </c>
      <c r="M8" s="190" t="s">
        <v>481</v>
      </c>
    </row>
    <row r="9" spans="1:13" s="21" customFormat="1" ht="16.5" thickBot="1" x14ac:dyDescent="0.3">
      <c r="B9" s="191"/>
      <c r="C9" s="192"/>
      <c r="D9" s="192"/>
      <c r="E9" s="248"/>
      <c r="F9" s="192"/>
      <c r="G9" s="192"/>
      <c r="H9" s="192"/>
      <c r="I9" s="192"/>
      <c r="J9" s="192"/>
      <c r="K9" s="192"/>
      <c r="L9" s="378"/>
      <c r="M9" s="379"/>
    </row>
    <row r="10" spans="1:13" s="21" customFormat="1" ht="16.5" thickBot="1" x14ac:dyDescent="0.3">
      <c r="B10" s="10" t="s">
        <v>38</v>
      </c>
      <c r="C10" s="11"/>
      <c r="D10" s="11"/>
      <c r="E10" s="11"/>
      <c r="F10" s="11"/>
      <c r="G10" s="11"/>
      <c r="H10" s="11"/>
      <c r="I10" s="11"/>
      <c r="J10" s="11"/>
      <c r="K10" s="375"/>
      <c r="L10" s="375"/>
      <c r="M10" s="170">
        <f>IF(E9=0,0,(G9-H9+I9+J9)/E9)</f>
        <v>0</v>
      </c>
    </row>
    <row r="11" spans="1:13" s="21" customFormat="1" ht="16.5" thickBot="1" x14ac:dyDescent="0.3">
      <c r="B11" s="10" t="s">
        <v>39</v>
      </c>
      <c r="C11" s="11"/>
      <c r="D11" s="11"/>
      <c r="E11" s="11"/>
      <c r="F11" s="11"/>
      <c r="G11" s="11"/>
      <c r="H11" s="11"/>
      <c r="I11" s="11"/>
      <c r="J11" s="11"/>
      <c r="K11" s="375"/>
      <c r="L11" s="375"/>
      <c r="M11" s="16">
        <f>IF((B9+L9)=0,0,(D9+I9+J9+K9-M9)/(B9+L9))</f>
        <v>0</v>
      </c>
    </row>
    <row r="12" spans="1:13" s="21" customFormat="1" ht="15.75" x14ac:dyDescent="0.25">
      <c r="B12" s="376" t="s">
        <v>40</v>
      </c>
    </row>
    <row r="16" spans="1:13" ht="26.25" x14ac:dyDescent="0.4">
      <c r="B16" s="172" t="s">
        <v>70</v>
      </c>
      <c r="C16" s="5"/>
      <c r="D16" s="5"/>
    </row>
    <row r="17" spans="2:9" ht="15.75" thickBot="1" x14ac:dyDescent="0.3"/>
    <row r="18" spans="2:9" s="21" customFormat="1" ht="16.5" thickBot="1" x14ac:dyDescent="0.3">
      <c r="B18" s="527" t="s">
        <v>42</v>
      </c>
      <c r="C18" s="528"/>
      <c r="D18" s="195" t="s">
        <v>43</v>
      </c>
      <c r="E18" s="196" t="s">
        <v>44</v>
      </c>
      <c r="F18" s="196" t="s">
        <v>45</v>
      </c>
      <c r="G18" s="196" t="s">
        <v>338</v>
      </c>
      <c r="H18" s="197" t="s">
        <v>46</v>
      </c>
    </row>
    <row r="19" spans="2:9" s="21" customFormat="1" ht="15.75" x14ac:dyDescent="0.25">
      <c r="B19" s="529" t="s">
        <v>47</v>
      </c>
      <c r="C19" s="530"/>
      <c r="D19" s="198"/>
      <c r="E19" s="199"/>
      <c r="F19" s="199"/>
      <c r="G19" s="249">
        <f>(1+D19)*(1+E19)*(1+F19)-1</f>
        <v>0</v>
      </c>
      <c r="H19" s="201"/>
    </row>
    <row r="20" spans="2:9" s="21" customFormat="1" ht="15.75" x14ac:dyDescent="0.25">
      <c r="B20" s="531" t="s">
        <v>48</v>
      </c>
      <c r="C20" s="532"/>
      <c r="D20" s="202"/>
      <c r="E20" s="203"/>
      <c r="F20" s="203"/>
      <c r="G20" s="250">
        <f>(1+D20)*(1+E20)*(1+F20)-1</f>
        <v>0</v>
      </c>
      <c r="H20" s="205"/>
    </row>
    <row r="21" spans="2:9" s="21" customFormat="1" ht="15.75" x14ac:dyDescent="0.25">
      <c r="B21" s="531" t="s">
        <v>49</v>
      </c>
      <c r="C21" s="532"/>
      <c r="D21" s="202"/>
      <c r="E21" s="203"/>
      <c r="F21" s="203"/>
      <c r="G21" s="250">
        <f>(1+D21)*(1+E21)*(1+F21)-1</f>
        <v>0</v>
      </c>
      <c r="H21" s="205"/>
    </row>
    <row r="22" spans="2:9" s="21" customFormat="1" ht="15.75" x14ac:dyDescent="0.25">
      <c r="B22" s="531" t="s">
        <v>50</v>
      </c>
      <c r="C22" s="532"/>
      <c r="D22" s="202"/>
      <c r="E22" s="203"/>
      <c r="F22" s="203"/>
      <c r="G22" s="250">
        <f>(1+D22)*(1+E22)*(1+F22)-1</f>
        <v>0</v>
      </c>
      <c r="H22" s="205"/>
    </row>
    <row r="23" spans="2:9" s="21" customFormat="1" ht="15.75" x14ac:dyDescent="0.25">
      <c r="B23" s="531" t="s">
        <v>51</v>
      </c>
      <c r="C23" s="532"/>
      <c r="D23" s="206"/>
      <c r="E23" s="207"/>
      <c r="F23" s="207"/>
      <c r="G23" s="203"/>
      <c r="H23" s="205"/>
    </row>
    <row r="24" spans="2:9" s="21" customFormat="1" ht="16.5" thickBot="1" x14ac:dyDescent="0.3">
      <c r="B24" s="535" t="s">
        <v>52</v>
      </c>
      <c r="C24" s="536"/>
      <c r="D24" s="208"/>
      <c r="E24" s="209"/>
      <c r="F24" s="209"/>
      <c r="G24" s="251">
        <f>(1+D24)*(1+E24)*(1+F24)-1</f>
        <v>0</v>
      </c>
      <c r="H24" s="211"/>
    </row>
    <row r="25" spans="2:9" s="21" customFormat="1" ht="16.5" thickBot="1" x14ac:dyDescent="0.3">
      <c r="B25" s="533" t="s">
        <v>53</v>
      </c>
      <c r="C25" s="534"/>
      <c r="D25" s="212"/>
      <c r="E25" s="213"/>
      <c r="F25" s="213"/>
      <c r="G25" s="252">
        <f>IF(H25=0,0,(SUMPRODUCT((1+G19:G24)^(G26/12),H19:H24))^(12/G26)-1)</f>
        <v>0</v>
      </c>
      <c r="H25" s="253">
        <f>SUM(H19:H24)</f>
        <v>0</v>
      </c>
    </row>
    <row r="26" spans="2:9" s="21" customFormat="1" ht="16.5" thickBot="1" x14ac:dyDescent="0.3">
      <c r="B26" s="537" t="s">
        <v>54</v>
      </c>
      <c r="C26" s="538"/>
      <c r="D26" s="216"/>
      <c r="E26" s="217"/>
      <c r="F26" s="217"/>
      <c r="G26" s="254">
        <f>ROUND((AVERAGE('I Data'!D9,'I Data'!F9)-AVERAGE('I Data'!D10,'I Data'!F10))/(365/12),0)</f>
        <v>24</v>
      </c>
      <c r="H26" s="219"/>
    </row>
    <row r="27" spans="2:9" s="21" customFormat="1" ht="16.5" thickBot="1" x14ac:dyDescent="0.3">
      <c r="B27" s="533" t="s">
        <v>55</v>
      </c>
      <c r="C27" s="534"/>
      <c r="D27" s="216"/>
      <c r="E27" s="217"/>
      <c r="F27" s="217"/>
      <c r="G27" s="255">
        <f>(1+G25)^(G26/12)</f>
        <v>1</v>
      </c>
      <c r="H27" s="219"/>
    </row>
    <row r="28" spans="2:9" s="21" customFormat="1" ht="15.75" x14ac:dyDescent="0.25">
      <c r="B28" s="376" t="s">
        <v>56</v>
      </c>
    </row>
    <row r="29" spans="2:9" x14ac:dyDescent="0.25">
      <c r="B29" s="13"/>
    </row>
    <row r="30" spans="2:9" x14ac:dyDescent="0.25">
      <c r="B30" s="13"/>
    </row>
    <row r="31" spans="2:9" ht="26.25" x14ac:dyDescent="0.4">
      <c r="B31" s="172" t="s">
        <v>71</v>
      </c>
      <c r="C31" s="5"/>
      <c r="D31" s="5"/>
      <c r="I31" s="172"/>
    </row>
    <row r="32" spans="2:9" ht="15.75" thickBot="1" x14ac:dyDescent="0.3">
      <c r="B32" s="13"/>
      <c r="I32" s="14"/>
    </row>
    <row r="33" spans="2:12" s="21" customFormat="1" ht="48" thickBot="1" x14ac:dyDescent="0.3">
      <c r="B33" s="188" t="s">
        <v>58</v>
      </c>
      <c r="C33" s="189" t="s">
        <v>59</v>
      </c>
      <c r="D33" s="188" t="s">
        <v>60</v>
      </c>
      <c r="E33" s="188" t="s">
        <v>61</v>
      </c>
      <c r="F33" s="188" t="s">
        <v>29</v>
      </c>
      <c r="G33" s="188" t="s">
        <v>10</v>
      </c>
      <c r="H33" s="188" t="s">
        <v>62</v>
      </c>
      <c r="I33" s="188" t="s">
        <v>63</v>
      </c>
      <c r="J33" s="190" t="s">
        <v>64</v>
      </c>
      <c r="K33" s="188" t="s">
        <v>65</v>
      </c>
      <c r="L33" s="188" t="s">
        <v>66</v>
      </c>
    </row>
    <row r="34" spans="2:12" s="21" customFormat="1" ht="15.75" x14ac:dyDescent="0.25">
      <c r="B34" s="221">
        <f>'I Data'!B61</f>
        <v>43466</v>
      </c>
      <c r="C34" s="539"/>
      <c r="D34" s="222"/>
      <c r="E34" s="223"/>
      <c r="F34" s="256" t="e">
        <f t="shared" ref="F34:F45" si="0">D34/E34</f>
        <v>#DIV/0!</v>
      </c>
      <c r="G34" s="225"/>
      <c r="H34" s="256" t="e">
        <f t="shared" ref="H34:H45" si="1">F34/G34</f>
        <v>#DIV/0!</v>
      </c>
      <c r="I34" s="539"/>
      <c r="J34" s="222"/>
      <c r="K34" s="222"/>
      <c r="L34" s="257" t="e">
        <f t="shared" ref="L34:L45" si="2">K34/G34</f>
        <v>#DIV/0!</v>
      </c>
    </row>
    <row r="35" spans="2:12" s="21" customFormat="1" ht="15.75" x14ac:dyDescent="0.25">
      <c r="B35" s="227">
        <f>'I Data'!B62</f>
        <v>43497</v>
      </c>
      <c r="C35" s="540"/>
      <c r="D35" s="228"/>
      <c r="E35" s="229"/>
      <c r="F35" s="258" t="e">
        <f t="shared" si="0"/>
        <v>#DIV/0!</v>
      </c>
      <c r="G35" s="231"/>
      <c r="H35" s="258" t="e">
        <f t="shared" si="1"/>
        <v>#DIV/0!</v>
      </c>
      <c r="I35" s="540"/>
      <c r="J35" s="228"/>
      <c r="K35" s="228"/>
      <c r="L35" s="259" t="e">
        <f t="shared" si="2"/>
        <v>#DIV/0!</v>
      </c>
    </row>
    <row r="36" spans="2:12" s="21" customFormat="1" ht="15.75" x14ac:dyDescent="0.25">
      <c r="B36" s="227">
        <f>'I Data'!B63</f>
        <v>43525</v>
      </c>
      <c r="C36" s="540"/>
      <c r="D36" s="228"/>
      <c r="E36" s="229"/>
      <c r="F36" s="258" t="e">
        <f t="shared" si="0"/>
        <v>#DIV/0!</v>
      </c>
      <c r="G36" s="231"/>
      <c r="H36" s="258" t="e">
        <f t="shared" si="1"/>
        <v>#DIV/0!</v>
      </c>
      <c r="I36" s="540"/>
      <c r="J36" s="228"/>
      <c r="K36" s="228"/>
      <c r="L36" s="259" t="e">
        <f t="shared" si="2"/>
        <v>#DIV/0!</v>
      </c>
    </row>
    <row r="37" spans="2:12" s="21" customFormat="1" ht="15.75" x14ac:dyDescent="0.25">
      <c r="B37" s="227">
        <f>'I Data'!B64</f>
        <v>43556</v>
      </c>
      <c r="C37" s="540"/>
      <c r="D37" s="228"/>
      <c r="E37" s="229"/>
      <c r="F37" s="258" t="e">
        <f t="shared" si="0"/>
        <v>#DIV/0!</v>
      </c>
      <c r="G37" s="231"/>
      <c r="H37" s="258" t="e">
        <f t="shared" si="1"/>
        <v>#DIV/0!</v>
      </c>
      <c r="I37" s="540"/>
      <c r="J37" s="228"/>
      <c r="K37" s="228"/>
      <c r="L37" s="259" t="e">
        <f t="shared" si="2"/>
        <v>#DIV/0!</v>
      </c>
    </row>
    <row r="38" spans="2:12" s="21" customFormat="1" ht="15.75" x14ac:dyDescent="0.25">
      <c r="B38" s="227">
        <f>'I Data'!B65</f>
        <v>43586</v>
      </c>
      <c r="C38" s="540"/>
      <c r="D38" s="228"/>
      <c r="E38" s="229"/>
      <c r="F38" s="258" t="e">
        <f t="shared" si="0"/>
        <v>#DIV/0!</v>
      </c>
      <c r="G38" s="231"/>
      <c r="H38" s="258" t="e">
        <f t="shared" si="1"/>
        <v>#DIV/0!</v>
      </c>
      <c r="I38" s="540"/>
      <c r="J38" s="228"/>
      <c r="K38" s="228"/>
      <c r="L38" s="259" t="e">
        <f t="shared" si="2"/>
        <v>#DIV/0!</v>
      </c>
    </row>
    <row r="39" spans="2:12" s="21" customFormat="1" ht="15.75" x14ac:dyDescent="0.25">
      <c r="B39" s="227">
        <f>'I Data'!B66</f>
        <v>43617</v>
      </c>
      <c r="C39" s="540"/>
      <c r="D39" s="228"/>
      <c r="E39" s="229"/>
      <c r="F39" s="258" t="e">
        <f t="shared" si="0"/>
        <v>#DIV/0!</v>
      </c>
      <c r="G39" s="231"/>
      <c r="H39" s="258" t="e">
        <f t="shared" si="1"/>
        <v>#DIV/0!</v>
      </c>
      <c r="I39" s="540"/>
      <c r="J39" s="228"/>
      <c r="K39" s="228"/>
      <c r="L39" s="259" t="e">
        <f t="shared" si="2"/>
        <v>#DIV/0!</v>
      </c>
    </row>
    <row r="40" spans="2:12" s="21" customFormat="1" ht="15.75" x14ac:dyDescent="0.25">
      <c r="B40" s="227">
        <f>'I Data'!B67</f>
        <v>43647</v>
      </c>
      <c r="C40" s="540"/>
      <c r="D40" s="228"/>
      <c r="E40" s="229"/>
      <c r="F40" s="258" t="e">
        <f t="shared" si="0"/>
        <v>#DIV/0!</v>
      </c>
      <c r="G40" s="231"/>
      <c r="H40" s="258" t="e">
        <f t="shared" si="1"/>
        <v>#DIV/0!</v>
      </c>
      <c r="I40" s="540"/>
      <c r="J40" s="228"/>
      <c r="K40" s="228"/>
      <c r="L40" s="259" t="e">
        <f t="shared" si="2"/>
        <v>#DIV/0!</v>
      </c>
    </row>
    <row r="41" spans="2:12" s="21" customFormat="1" ht="15.75" x14ac:dyDescent="0.25">
      <c r="B41" s="227">
        <f>'I Data'!B68</f>
        <v>43678</v>
      </c>
      <c r="C41" s="540"/>
      <c r="D41" s="228"/>
      <c r="E41" s="229"/>
      <c r="F41" s="258" t="e">
        <f t="shared" si="0"/>
        <v>#DIV/0!</v>
      </c>
      <c r="G41" s="231"/>
      <c r="H41" s="258" t="e">
        <f t="shared" si="1"/>
        <v>#DIV/0!</v>
      </c>
      <c r="I41" s="540"/>
      <c r="J41" s="228"/>
      <c r="K41" s="228"/>
      <c r="L41" s="259" t="e">
        <f t="shared" si="2"/>
        <v>#DIV/0!</v>
      </c>
    </row>
    <row r="42" spans="2:12" s="21" customFormat="1" ht="15.75" x14ac:dyDescent="0.25">
      <c r="B42" s="227">
        <f>'I Data'!B69</f>
        <v>43709</v>
      </c>
      <c r="C42" s="540"/>
      <c r="D42" s="228"/>
      <c r="E42" s="229"/>
      <c r="F42" s="258" t="e">
        <f t="shared" si="0"/>
        <v>#DIV/0!</v>
      </c>
      <c r="G42" s="231"/>
      <c r="H42" s="258" t="e">
        <f t="shared" si="1"/>
        <v>#DIV/0!</v>
      </c>
      <c r="I42" s="540"/>
      <c r="J42" s="228"/>
      <c r="K42" s="228"/>
      <c r="L42" s="259" t="e">
        <f t="shared" si="2"/>
        <v>#DIV/0!</v>
      </c>
    </row>
    <row r="43" spans="2:12" s="21" customFormat="1" ht="15.75" x14ac:dyDescent="0.25">
      <c r="B43" s="227">
        <f>'I Data'!B70</f>
        <v>43739</v>
      </c>
      <c r="C43" s="540"/>
      <c r="D43" s="228"/>
      <c r="E43" s="229"/>
      <c r="F43" s="258" t="e">
        <f t="shared" si="0"/>
        <v>#DIV/0!</v>
      </c>
      <c r="G43" s="231"/>
      <c r="H43" s="258" t="e">
        <f t="shared" si="1"/>
        <v>#DIV/0!</v>
      </c>
      <c r="I43" s="540"/>
      <c r="J43" s="228"/>
      <c r="K43" s="228"/>
      <c r="L43" s="259" t="e">
        <f t="shared" si="2"/>
        <v>#DIV/0!</v>
      </c>
    </row>
    <row r="44" spans="2:12" s="21" customFormat="1" ht="15.75" x14ac:dyDescent="0.25">
      <c r="B44" s="227">
        <f>'I Data'!B71</f>
        <v>43770</v>
      </c>
      <c r="C44" s="540"/>
      <c r="D44" s="228"/>
      <c r="E44" s="229"/>
      <c r="F44" s="258" t="e">
        <f t="shared" si="0"/>
        <v>#DIV/0!</v>
      </c>
      <c r="G44" s="231"/>
      <c r="H44" s="258" t="e">
        <f t="shared" si="1"/>
        <v>#DIV/0!</v>
      </c>
      <c r="I44" s="540"/>
      <c r="J44" s="228"/>
      <c r="K44" s="228"/>
      <c r="L44" s="259" t="e">
        <f t="shared" si="2"/>
        <v>#DIV/0!</v>
      </c>
    </row>
    <row r="45" spans="2:12" s="21" customFormat="1" ht="16.5" thickBot="1" x14ac:dyDescent="0.3">
      <c r="B45" s="233">
        <f>'I Data'!B72</f>
        <v>43800</v>
      </c>
      <c r="C45" s="541"/>
      <c r="D45" s="234"/>
      <c r="E45" s="235"/>
      <c r="F45" s="260" t="e">
        <f t="shared" si="0"/>
        <v>#DIV/0!</v>
      </c>
      <c r="G45" s="237"/>
      <c r="H45" s="260" t="e">
        <f t="shared" si="1"/>
        <v>#DIV/0!</v>
      </c>
      <c r="I45" s="541"/>
      <c r="J45" s="234"/>
      <c r="K45" s="234"/>
      <c r="L45" s="261" t="e">
        <f t="shared" si="2"/>
        <v>#DIV/0!</v>
      </c>
    </row>
    <row r="46" spans="2:12" s="21" customFormat="1" ht="15.75" x14ac:dyDescent="0.25">
      <c r="B46" s="221">
        <f>'I Data'!B73</f>
        <v>43831</v>
      </c>
      <c r="C46" s="539"/>
      <c r="D46" s="222"/>
      <c r="E46" s="223"/>
      <c r="F46" s="256" t="e">
        <f t="shared" ref="F46:F81" si="3">D46/E46</f>
        <v>#DIV/0!</v>
      </c>
      <c r="G46" s="225"/>
      <c r="H46" s="256" t="e">
        <f t="shared" ref="H46:H81" si="4">F46/G46</f>
        <v>#DIV/0!</v>
      </c>
      <c r="I46" s="539"/>
      <c r="J46" s="222"/>
      <c r="K46" s="222"/>
      <c r="L46" s="257" t="e">
        <f t="shared" ref="L46:L81" si="5">K46/G46</f>
        <v>#DIV/0!</v>
      </c>
    </row>
    <row r="47" spans="2:12" s="21" customFormat="1" ht="15.75" x14ac:dyDescent="0.25">
      <c r="B47" s="227">
        <f>'I Data'!B74</f>
        <v>43862</v>
      </c>
      <c r="C47" s="540"/>
      <c r="D47" s="228"/>
      <c r="E47" s="229"/>
      <c r="F47" s="258" t="e">
        <f t="shared" si="3"/>
        <v>#DIV/0!</v>
      </c>
      <c r="G47" s="231"/>
      <c r="H47" s="258" t="e">
        <f t="shared" si="4"/>
        <v>#DIV/0!</v>
      </c>
      <c r="I47" s="540"/>
      <c r="J47" s="228"/>
      <c r="K47" s="228"/>
      <c r="L47" s="259" t="e">
        <f t="shared" si="5"/>
        <v>#DIV/0!</v>
      </c>
    </row>
    <row r="48" spans="2:12" s="21" customFormat="1" ht="15.75" x14ac:dyDescent="0.25">
      <c r="B48" s="227">
        <f>'I Data'!B75</f>
        <v>43891</v>
      </c>
      <c r="C48" s="540"/>
      <c r="D48" s="228"/>
      <c r="E48" s="229"/>
      <c r="F48" s="258" t="e">
        <f t="shared" si="3"/>
        <v>#DIV/0!</v>
      </c>
      <c r="G48" s="231"/>
      <c r="H48" s="258" t="e">
        <f t="shared" si="4"/>
        <v>#DIV/0!</v>
      </c>
      <c r="I48" s="540"/>
      <c r="J48" s="228"/>
      <c r="K48" s="228"/>
      <c r="L48" s="259" t="e">
        <f t="shared" si="5"/>
        <v>#DIV/0!</v>
      </c>
    </row>
    <row r="49" spans="2:12" s="21" customFormat="1" ht="15.75" x14ac:dyDescent="0.25">
      <c r="B49" s="227">
        <f>'I Data'!B76</f>
        <v>43922</v>
      </c>
      <c r="C49" s="540"/>
      <c r="D49" s="228"/>
      <c r="E49" s="229"/>
      <c r="F49" s="258" t="e">
        <f t="shared" si="3"/>
        <v>#DIV/0!</v>
      </c>
      <c r="G49" s="231"/>
      <c r="H49" s="258" t="e">
        <f t="shared" si="4"/>
        <v>#DIV/0!</v>
      </c>
      <c r="I49" s="540"/>
      <c r="J49" s="228"/>
      <c r="K49" s="228"/>
      <c r="L49" s="259" t="e">
        <f t="shared" si="5"/>
        <v>#DIV/0!</v>
      </c>
    </row>
    <row r="50" spans="2:12" s="21" customFormat="1" ht="15.75" x14ac:dyDescent="0.25">
      <c r="B50" s="227">
        <f>'I Data'!B77</f>
        <v>43952</v>
      </c>
      <c r="C50" s="540"/>
      <c r="D50" s="228"/>
      <c r="E50" s="229"/>
      <c r="F50" s="258" t="e">
        <f t="shared" si="3"/>
        <v>#DIV/0!</v>
      </c>
      <c r="G50" s="231"/>
      <c r="H50" s="258" t="e">
        <f t="shared" si="4"/>
        <v>#DIV/0!</v>
      </c>
      <c r="I50" s="540"/>
      <c r="J50" s="228"/>
      <c r="K50" s="228"/>
      <c r="L50" s="259" t="e">
        <f t="shared" si="5"/>
        <v>#DIV/0!</v>
      </c>
    </row>
    <row r="51" spans="2:12" s="21" customFormat="1" ht="15.75" x14ac:dyDescent="0.25">
      <c r="B51" s="227">
        <f>'I Data'!B78</f>
        <v>43983</v>
      </c>
      <c r="C51" s="540"/>
      <c r="D51" s="228"/>
      <c r="E51" s="229"/>
      <c r="F51" s="258" t="e">
        <f t="shared" si="3"/>
        <v>#DIV/0!</v>
      </c>
      <c r="G51" s="231"/>
      <c r="H51" s="258" t="e">
        <f t="shared" si="4"/>
        <v>#DIV/0!</v>
      </c>
      <c r="I51" s="540"/>
      <c r="J51" s="228"/>
      <c r="K51" s="228"/>
      <c r="L51" s="259" t="e">
        <f t="shared" si="5"/>
        <v>#DIV/0!</v>
      </c>
    </row>
    <row r="52" spans="2:12" s="21" customFormat="1" ht="15.75" x14ac:dyDescent="0.25">
      <c r="B52" s="227">
        <f>'I Data'!B79</f>
        <v>44013</v>
      </c>
      <c r="C52" s="540"/>
      <c r="D52" s="228"/>
      <c r="E52" s="229"/>
      <c r="F52" s="258" t="e">
        <f t="shared" si="3"/>
        <v>#DIV/0!</v>
      </c>
      <c r="G52" s="231"/>
      <c r="H52" s="258" t="e">
        <f t="shared" si="4"/>
        <v>#DIV/0!</v>
      </c>
      <c r="I52" s="540"/>
      <c r="J52" s="228"/>
      <c r="K52" s="228"/>
      <c r="L52" s="259" t="e">
        <f t="shared" si="5"/>
        <v>#DIV/0!</v>
      </c>
    </row>
    <row r="53" spans="2:12" s="21" customFormat="1" ht="15.75" x14ac:dyDescent="0.25">
      <c r="B53" s="227">
        <f>'I Data'!B80</f>
        <v>44044</v>
      </c>
      <c r="C53" s="540"/>
      <c r="D53" s="228"/>
      <c r="E53" s="229"/>
      <c r="F53" s="258" t="e">
        <f t="shared" si="3"/>
        <v>#DIV/0!</v>
      </c>
      <c r="G53" s="231"/>
      <c r="H53" s="258" t="e">
        <f t="shared" si="4"/>
        <v>#DIV/0!</v>
      </c>
      <c r="I53" s="540"/>
      <c r="J53" s="228"/>
      <c r="K53" s="228"/>
      <c r="L53" s="259" t="e">
        <f t="shared" si="5"/>
        <v>#DIV/0!</v>
      </c>
    </row>
    <row r="54" spans="2:12" s="21" customFormat="1" ht="15.75" x14ac:dyDescent="0.25">
      <c r="B54" s="227">
        <f>'I Data'!B81</f>
        <v>44075</v>
      </c>
      <c r="C54" s="540"/>
      <c r="D54" s="228"/>
      <c r="E54" s="229"/>
      <c r="F54" s="258" t="e">
        <f t="shared" si="3"/>
        <v>#DIV/0!</v>
      </c>
      <c r="G54" s="231"/>
      <c r="H54" s="258" t="e">
        <f t="shared" si="4"/>
        <v>#DIV/0!</v>
      </c>
      <c r="I54" s="540"/>
      <c r="J54" s="228"/>
      <c r="K54" s="228"/>
      <c r="L54" s="259" t="e">
        <f t="shared" si="5"/>
        <v>#DIV/0!</v>
      </c>
    </row>
    <row r="55" spans="2:12" s="21" customFormat="1" ht="15.75" x14ac:dyDescent="0.25">
      <c r="B55" s="227">
        <f>'I Data'!B82</f>
        <v>44105</v>
      </c>
      <c r="C55" s="540"/>
      <c r="D55" s="228"/>
      <c r="E55" s="229"/>
      <c r="F55" s="258" t="e">
        <f t="shared" si="3"/>
        <v>#DIV/0!</v>
      </c>
      <c r="G55" s="231"/>
      <c r="H55" s="258" t="e">
        <f t="shared" si="4"/>
        <v>#DIV/0!</v>
      </c>
      <c r="I55" s="540"/>
      <c r="J55" s="228"/>
      <c r="K55" s="228"/>
      <c r="L55" s="259" t="e">
        <f t="shared" si="5"/>
        <v>#DIV/0!</v>
      </c>
    </row>
    <row r="56" spans="2:12" s="21" customFormat="1" ht="15.75" x14ac:dyDescent="0.25">
      <c r="B56" s="227">
        <f>'I Data'!B83</f>
        <v>44136</v>
      </c>
      <c r="C56" s="540"/>
      <c r="D56" s="228"/>
      <c r="E56" s="229"/>
      <c r="F56" s="258" t="e">
        <f t="shared" si="3"/>
        <v>#DIV/0!</v>
      </c>
      <c r="G56" s="231"/>
      <c r="H56" s="258" t="e">
        <f t="shared" si="4"/>
        <v>#DIV/0!</v>
      </c>
      <c r="I56" s="540"/>
      <c r="J56" s="228"/>
      <c r="K56" s="228"/>
      <c r="L56" s="259" t="e">
        <f t="shared" si="5"/>
        <v>#DIV/0!</v>
      </c>
    </row>
    <row r="57" spans="2:12" s="21" customFormat="1" ht="16.5" thickBot="1" x14ac:dyDescent="0.3">
      <c r="B57" s="233">
        <f>'I Data'!B84</f>
        <v>44166</v>
      </c>
      <c r="C57" s="541"/>
      <c r="D57" s="234"/>
      <c r="E57" s="235"/>
      <c r="F57" s="260" t="e">
        <f t="shared" si="3"/>
        <v>#DIV/0!</v>
      </c>
      <c r="G57" s="237"/>
      <c r="H57" s="260" t="e">
        <f t="shared" si="4"/>
        <v>#DIV/0!</v>
      </c>
      <c r="I57" s="541"/>
      <c r="J57" s="234"/>
      <c r="K57" s="234"/>
      <c r="L57" s="261" t="e">
        <f t="shared" si="5"/>
        <v>#DIV/0!</v>
      </c>
    </row>
    <row r="58" spans="2:12" s="21" customFormat="1" ht="15.75" x14ac:dyDescent="0.25">
      <c r="B58" s="221">
        <f>'I Data'!B85</f>
        <v>44197</v>
      </c>
      <c r="C58" s="539"/>
      <c r="D58" s="222"/>
      <c r="E58" s="223"/>
      <c r="F58" s="256" t="e">
        <f t="shared" si="3"/>
        <v>#DIV/0!</v>
      </c>
      <c r="G58" s="225"/>
      <c r="H58" s="256" t="e">
        <f t="shared" si="4"/>
        <v>#DIV/0!</v>
      </c>
      <c r="I58" s="539"/>
      <c r="J58" s="222"/>
      <c r="K58" s="222"/>
      <c r="L58" s="257" t="e">
        <f t="shared" si="5"/>
        <v>#DIV/0!</v>
      </c>
    </row>
    <row r="59" spans="2:12" s="21" customFormat="1" ht="15.75" x14ac:dyDescent="0.25">
      <c r="B59" s="227">
        <f>'I Data'!B86</f>
        <v>44228</v>
      </c>
      <c r="C59" s="540"/>
      <c r="D59" s="228"/>
      <c r="E59" s="229"/>
      <c r="F59" s="258" t="e">
        <f t="shared" si="3"/>
        <v>#DIV/0!</v>
      </c>
      <c r="G59" s="231"/>
      <c r="H59" s="258" t="e">
        <f t="shared" si="4"/>
        <v>#DIV/0!</v>
      </c>
      <c r="I59" s="540"/>
      <c r="J59" s="228"/>
      <c r="K59" s="228"/>
      <c r="L59" s="259" t="e">
        <f t="shared" si="5"/>
        <v>#DIV/0!</v>
      </c>
    </row>
    <row r="60" spans="2:12" s="21" customFormat="1" ht="15.75" x14ac:dyDescent="0.25">
      <c r="B60" s="227">
        <f>'I Data'!B87</f>
        <v>44256</v>
      </c>
      <c r="C60" s="540"/>
      <c r="D60" s="228"/>
      <c r="E60" s="229"/>
      <c r="F60" s="258" t="e">
        <f t="shared" si="3"/>
        <v>#DIV/0!</v>
      </c>
      <c r="G60" s="231"/>
      <c r="H60" s="258" t="e">
        <f t="shared" si="4"/>
        <v>#DIV/0!</v>
      </c>
      <c r="I60" s="540"/>
      <c r="J60" s="228"/>
      <c r="K60" s="228"/>
      <c r="L60" s="259" t="e">
        <f t="shared" si="5"/>
        <v>#DIV/0!</v>
      </c>
    </row>
    <row r="61" spans="2:12" s="21" customFormat="1" ht="15.75" x14ac:dyDescent="0.25">
      <c r="B61" s="227">
        <f>'I Data'!B88</f>
        <v>44287</v>
      </c>
      <c r="C61" s="540"/>
      <c r="D61" s="228"/>
      <c r="E61" s="229"/>
      <c r="F61" s="258" t="e">
        <f t="shared" si="3"/>
        <v>#DIV/0!</v>
      </c>
      <c r="G61" s="231"/>
      <c r="H61" s="258" t="e">
        <f t="shared" si="4"/>
        <v>#DIV/0!</v>
      </c>
      <c r="I61" s="540"/>
      <c r="J61" s="228"/>
      <c r="K61" s="228"/>
      <c r="L61" s="259" t="e">
        <f t="shared" si="5"/>
        <v>#DIV/0!</v>
      </c>
    </row>
    <row r="62" spans="2:12" s="21" customFormat="1" ht="15.75" x14ac:dyDescent="0.25">
      <c r="B62" s="227">
        <f>'I Data'!B89</f>
        <v>44317</v>
      </c>
      <c r="C62" s="540"/>
      <c r="D62" s="228"/>
      <c r="E62" s="229"/>
      <c r="F62" s="258" t="e">
        <f t="shared" si="3"/>
        <v>#DIV/0!</v>
      </c>
      <c r="G62" s="231"/>
      <c r="H62" s="258" t="e">
        <f t="shared" si="4"/>
        <v>#DIV/0!</v>
      </c>
      <c r="I62" s="540"/>
      <c r="J62" s="228"/>
      <c r="K62" s="228"/>
      <c r="L62" s="259" t="e">
        <f t="shared" si="5"/>
        <v>#DIV/0!</v>
      </c>
    </row>
    <row r="63" spans="2:12" s="21" customFormat="1" ht="15.75" x14ac:dyDescent="0.25">
      <c r="B63" s="227">
        <f>'I Data'!B90</f>
        <v>44348</v>
      </c>
      <c r="C63" s="540"/>
      <c r="D63" s="228"/>
      <c r="E63" s="229"/>
      <c r="F63" s="258" t="e">
        <f t="shared" si="3"/>
        <v>#DIV/0!</v>
      </c>
      <c r="G63" s="231"/>
      <c r="H63" s="258" t="e">
        <f t="shared" si="4"/>
        <v>#DIV/0!</v>
      </c>
      <c r="I63" s="540"/>
      <c r="J63" s="228"/>
      <c r="K63" s="228"/>
      <c r="L63" s="259" t="e">
        <f t="shared" si="5"/>
        <v>#DIV/0!</v>
      </c>
    </row>
    <row r="64" spans="2:12" s="21" customFormat="1" ht="15.75" x14ac:dyDescent="0.25">
      <c r="B64" s="227">
        <f>'I Data'!B91</f>
        <v>44378</v>
      </c>
      <c r="C64" s="540"/>
      <c r="D64" s="228"/>
      <c r="E64" s="229"/>
      <c r="F64" s="258" t="e">
        <f t="shared" si="3"/>
        <v>#DIV/0!</v>
      </c>
      <c r="G64" s="231"/>
      <c r="H64" s="258" t="e">
        <f t="shared" si="4"/>
        <v>#DIV/0!</v>
      </c>
      <c r="I64" s="540"/>
      <c r="J64" s="228"/>
      <c r="K64" s="228"/>
      <c r="L64" s="259" t="e">
        <f t="shared" si="5"/>
        <v>#DIV/0!</v>
      </c>
    </row>
    <row r="65" spans="2:12" s="21" customFormat="1" ht="15.75" x14ac:dyDescent="0.25">
      <c r="B65" s="227">
        <f>'I Data'!B92</f>
        <v>44409</v>
      </c>
      <c r="C65" s="540"/>
      <c r="D65" s="228"/>
      <c r="E65" s="229"/>
      <c r="F65" s="258" t="e">
        <f t="shared" si="3"/>
        <v>#DIV/0!</v>
      </c>
      <c r="G65" s="231"/>
      <c r="H65" s="258" t="e">
        <f t="shared" si="4"/>
        <v>#DIV/0!</v>
      </c>
      <c r="I65" s="540"/>
      <c r="J65" s="228"/>
      <c r="K65" s="228"/>
      <c r="L65" s="259" t="e">
        <f t="shared" si="5"/>
        <v>#DIV/0!</v>
      </c>
    </row>
    <row r="66" spans="2:12" s="21" customFormat="1" ht="15.75" x14ac:dyDescent="0.25">
      <c r="B66" s="227">
        <f>'I Data'!B93</f>
        <v>44440</v>
      </c>
      <c r="C66" s="540"/>
      <c r="D66" s="228"/>
      <c r="E66" s="229"/>
      <c r="F66" s="258" t="e">
        <f t="shared" si="3"/>
        <v>#DIV/0!</v>
      </c>
      <c r="G66" s="231"/>
      <c r="H66" s="258" t="e">
        <f t="shared" si="4"/>
        <v>#DIV/0!</v>
      </c>
      <c r="I66" s="540"/>
      <c r="J66" s="228"/>
      <c r="K66" s="228"/>
      <c r="L66" s="259" t="e">
        <f t="shared" si="5"/>
        <v>#DIV/0!</v>
      </c>
    </row>
    <row r="67" spans="2:12" s="21" customFormat="1" ht="15.75" x14ac:dyDescent="0.25">
      <c r="B67" s="227">
        <f>'I Data'!B94</f>
        <v>44470</v>
      </c>
      <c r="C67" s="540"/>
      <c r="D67" s="228"/>
      <c r="E67" s="229"/>
      <c r="F67" s="258" t="e">
        <f t="shared" si="3"/>
        <v>#DIV/0!</v>
      </c>
      <c r="G67" s="231"/>
      <c r="H67" s="258" t="e">
        <f t="shared" si="4"/>
        <v>#DIV/0!</v>
      </c>
      <c r="I67" s="540"/>
      <c r="J67" s="228"/>
      <c r="K67" s="228"/>
      <c r="L67" s="259" t="e">
        <f t="shared" si="5"/>
        <v>#DIV/0!</v>
      </c>
    </row>
    <row r="68" spans="2:12" s="21" customFormat="1" ht="15.75" x14ac:dyDescent="0.25">
      <c r="B68" s="227">
        <f>'I Data'!B95</f>
        <v>44501</v>
      </c>
      <c r="C68" s="540"/>
      <c r="D68" s="228"/>
      <c r="E68" s="229"/>
      <c r="F68" s="258" t="e">
        <f t="shared" si="3"/>
        <v>#DIV/0!</v>
      </c>
      <c r="G68" s="231"/>
      <c r="H68" s="258" t="e">
        <f t="shared" si="4"/>
        <v>#DIV/0!</v>
      </c>
      <c r="I68" s="540"/>
      <c r="J68" s="228"/>
      <c r="K68" s="228"/>
      <c r="L68" s="259" t="e">
        <f t="shared" si="5"/>
        <v>#DIV/0!</v>
      </c>
    </row>
    <row r="69" spans="2:12" s="21" customFormat="1" ht="16.5" thickBot="1" x14ac:dyDescent="0.3">
      <c r="B69" s="239">
        <f>'I Data'!B96</f>
        <v>44531</v>
      </c>
      <c r="C69" s="542"/>
      <c r="D69" s="240"/>
      <c r="E69" s="241"/>
      <c r="F69" s="262" t="e">
        <f t="shared" si="3"/>
        <v>#DIV/0!</v>
      </c>
      <c r="G69" s="243"/>
      <c r="H69" s="262" t="e">
        <f t="shared" si="4"/>
        <v>#DIV/0!</v>
      </c>
      <c r="I69" s="541"/>
      <c r="J69" s="240"/>
      <c r="K69" s="240"/>
      <c r="L69" s="263" t="e">
        <f t="shared" si="5"/>
        <v>#DIV/0!</v>
      </c>
    </row>
    <row r="70" spans="2:12" s="21" customFormat="1" ht="15.75" x14ac:dyDescent="0.25">
      <c r="B70" s="221">
        <f>'I Data'!B97</f>
        <v>44562</v>
      </c>
      <c r="C70" s="539"/>
      <c r="D70" s="222"/>
      <c r="E70" s="223"/>
      <c r="F70" s="256" t="e">
        <f t="shared" si="3"/>
        <v>#DIV/0!</v>
      </c>
      <c r="G70" s="225"/>
      <c r="H70" s="256" t="e">
        <f t="shared" si="4"/>
        <v>#DIV/0!</v>
      </c>
      <c r="I70" s="539"/>
      <c r="J70" s="222"/>
      <c r="K70" s="222"/>
      <c r="L70" s="257" t="e">
        <f t="shared" si="5"/>
        <v>#DIV/0!</v>
      </c>
    </row>
    <row r="71" spans="2:12" s="21" customFormat="1" ht="15.75" x14ac:dyDescent="0.25">
      <c r="B71" s="227">
        <f>'I Data'!B98</f>
        <v>44593</v>
      </c>
      <c r="C71" s="540"/>
      <c r="D71" s="228"/>
      <c r="E71" s="229"/>
      <c r="F71" s="258" t="e">
        <f t="shared" si="3"/>
        <v>#DIV/0!</v>
      </c>
      <c r="G71" s="231"/>
      <c r="H71" s="258" t="e">
        <f t="shared" si="4"/>
        <v>#DIV/0!</v>
      </c>
      <c r="I71" s="540"/>
      <c r="J71" s="228"/>
      <c r="K71" s="228"/>
      <c r="L71" s="259" t="e">
        <f t="shared" si="5"/>
        <v>#DIV/0!</v>
      </c>
    </row>
    <row r="72" spans="2:12" s="21" customFormat="1" ht="15.75" x14ac:dyDescent="0.25">
      <c r="B72" s="227">
        <f>'I Data'!B99</f>
        <v>44621</v>
      </c>
      <c r="C72" s="540"/>
      <c r="D72" s="228"/>
      <c r="E72" s="229"/>
      <c r="F72" s="258" t="e">
        <f t="shared" si="3"/>
        <v>#DIV/0!</v>
      </c>
      <c r="G72" s="231"/>
      <c r="H72" s="258" t="e">
        <f t="shared" si="4"/>
        <v>#DIV/0!</v>
      </c>
      <c r="I72" s="540"/>
      <c r="J72" s="228"/>
      <c r="K72" s="228"/>
      <c r="L72" s="259" t="e">
        <f t="shared" si="5"/>
        <v>#DIV/0!</v>
      </c>
    </row>
    <row r="73" spans="2:12" s="21" customFormat="1" ht="15.75" x14ac:dyDescent="0.25">
      <c r="B73" s="227">
        <f>'I Data'!B100</f>
        <v>44652</v>
      </c>
      <c r="C73" s="540"/>
      <c r="D73" s="228"/>
      <c r="E73" s="229"/>
      <c r="F73" s="258" t="e">
        <f t="shared" si="3"/>
        <v>#DIV/0!</v>
      </c>
      <c r="G73" s="231"/>
      <c r="H73" s="258" t="e">
        <f t="shared" si="4"/>
        <v>#DIV/0!</v>
      </c>
      <c r="I73" s="540"/>
      <c r="J73" s="228"/>
      <c r="K73" s="228"/>
      <c r="L73" s="259" t="e">
        <f t="shared" si="5"/>
        <v>#DIV/0!</v>
      </c>
    </row>
    <row r="74" spans="2:12" s="21" customFormat="1" ht="15.75" x14ac:dyDescent="0.25">
      <c r="B74" s="227">
        <f>'I Data'!B101</f>
        <v>44682</v>
      </c>
      <c r="C74" s="540"/>
      <c r="D74" s="228"/>
      <c r="E74" s="229"/>
      <c r="F74" s="258" t="e">
        <f t="shared" si="3"/>
        <v>#DIV/0!</v>
      </c>
      <c r="G74" s="231"/>
      <c r="H74" s="258" t="e">
        <f t="shared" si="4"/>
        <v>#DIV/0!</v>
      </c>
      <c r="I74" s="540"/>
      <c r="J74" s="228"/>
      <c r="K74" s="228"/>
      <c r="L74" s="259" t="e">
        <f t="shared" si="5"/>
        <v>#DIV/0!</v>
      </c>
    </row>
    <row r="75" spans="2:12" s="21" customFormat="1" ht="15.75" x14ac:dyDescent="0.25">
      <c r="B75" s="227">
        <f>'I Data'!B102</f>
        <v>44713</v>
      </c>
      <c r="C75" s="540"/>
      <c r="D75" s="228"/>
      <c r="E75" s="229"/>
      <c r="F75" s="258" t="e">
        <f t="shared" si="3"/>
        <v>#DIV/0!</v>
      </c>
      <c r="G75" s="231"/>
      <c r="H75" s="258" t="e">
        <f t="shared" si="4"/>
        <v>#DIV/0!</v>
      </c>
      <c r="I75" s="540"/>
      <c r="J75" s="228"/>
      <c r="K75" s="228"/>
      <c r="L75" s="259" t="e">
        <f t="shared" si="5"/>
        <v>#DIV/0!</v>
      </c>
    </row>
    <row r="76" spans="2:12" s="21" customFormat="1" ht="15.75" x14ac:dyDescent="0.25">
      <c r="B76" s="227">
        <f>'I Data'!B103</f>
        <v>44743</v>
      </c>
      <c r="C76" s="540"/>
      <c r="D76" s="228"/>
      <c r="E76" s="229"/>
      <c r="F76" s="258" t="e">
        <f t="shared" si="3"/>
        <v>#DIV/0!</v>
      </c>
      <c r="G76" s="231"/>
      <c r="H76" s="258" t="e">
        <f t="shared" si="4"/>
        <v>#DIV/0!</v>
      </c>
      <c r="I76" s="540"/>
      <c r="J76" s="228"/>
      <c r="K76" s="228"/>
      <c r="L76" s="259" t="e">
        <f t="shared" si="5"/>
        <v>#DIV/0!</v>
      </c>
    </row>
    <row r="77" spans="2:12" s="21" customFormat="1" ht="15.75" x14ac:dyDescent="0.25">
      <c r="B77" s="227">
        <f>'I Data'!B104</f>
        <v>44774</v>
      </c>
      <c r="C77" s="540"/>
      <c r="D77" s="228"/>
      <c r="E77" s="229"/>
      <c r="F77" s="258" t="e">
        <f t="shared" si="3"/>
        <v>#DIV/0!</v>
      </c>
      <c r="G77" s="231"/>
      <c r="H77" s="258" t="e">
        <f t="shared" si="4"/>
        <v>#DIV/0!</v>
      </c>
      <c r="I77" s="540"/>
      <c r="J77" s="228"/>
      <c r="K77" s="228"/>
      <c r="L77" s="259" t="e">
        <f t="shared" si="5"/>
        <v>#DIV/0!</v>
      </c>
    </row>
    <row r="78" spans="2:12" s="21" customFormat="1" ht="15.75" x14ac:dyDescent="0.25">
      <c r="B78" s="227">
        <f>'I Data'!B105</f>
        <v>44805</v>
      </c>
      <c r="C78" s="540"/>
      <c r="D78" s="228"/>
      <c r="E78" s="229"/>
      <c r="F78" s="258" t="e">
        <f t="shared" si="3"/>
        <v>#DIV/0!</v>
      </c>
      <c r="G78" s="231"/>
      <c r="H78" s="258" t="e">
        <f t="shared" si="4"/>
        <v>#DIV/0!</v>
      </c>
      <c r="I78" s="540"/>
      <c r="J78" s="228"/>
      <c r="K78" s="228"/>
      <c r="L78" s="259" t="e">
        <f t="shared" si="5"/>
        <v>#DIV/0!</v>
      </c>
    </row>
    <row r="79" spans="2:12" s="21" customFormat="1" ht="15.75" x14ac:dyDescent="0.25">
      <c r="B79" s="227">
        <f>'I Data'!B106</f>
        <v>44835</v>
      </c>
      <c r="C79" s="540"/>
      <c r="D79" s="228"/>
      <c r="E79" s="229"/>
      <c r="F79" s="258" t="e">
        <f t="shared" si="3"/>
        <v>#DIV/0!</v>
      </c>
      <c r="G79" s="231"/>
      <c r="H79" s="258" t="e">
        <f t="shared" si="4"/>
        <v>#DIV/0!</v>
      </c>
      <c r="I79" s="540"/>
      <c r="J79" s="228"/>
      <c r="K79" s="228"/>
      <c r="L79" s="259" t="e">
        <f t="shared" si="5"/>
        <v>#DIV/0!</v>
      </c>
    </row>
    <row r="80" spans="2:12" s="21" customFormat="1" ht="15.75" x14ac:dyDescent="0.25">
      <c r="B80" s="227">
        <f>'I Data'!B107</f>
        <v>44866</v>
      </c>
      <c r="C80" s="540"/>
      <c r="D80" s="228"/>
      <c r="E80" s="229"/>
      <c r="F80" s="258" t="e">
        <f t="shared" si="3"/>
        <v>#DIV/0!</v>
      </c>
      <c r="G80" s="231"/>
      <c r="H80" s="258" t="e">
        <f t="shared" si="4"/>
        <v>#DIV/0!</v>
      </c>
      <c r="I80" s="540"/>
      <c r="J80" s="228"/>
      <c r="K80" s="228"/>
      <c r="L80" s="259" t="e">
        <f t="shared" si="5"/>
        <v>#DIV/0!</v>
      </c>
    </row>
    <row r="81" spans="2:12" s="21" customFormat="1" ht="16.5" thickBot="1" x14ac:dyDescent="0.3">
      <c r="B81" s="239">
        <f>'I Data'!B108</f>
        <v>44896</v>
      </c>
      <c r="C81" s="542"/>
      <c r="D81" s="240"/>
      <c r="E81" s="241"/>
      <c r="F81" s="262" t="e">
        <f t="shared" si="3"/>
        <v>#DIV/0!</v>
      </c>
      <c r="G81" s="243"/>
      <c r="H81" s="262" t="e">
        <f t="shared" si="4"/>
        <v>#DIV/0!</v>
      </c>
      <c r="I81" s="542"/>
      <c r="J81" s="240"/>
      <c r="K81" s="240"/>
      <c r="L81" s="263" t="e">
        <f t="shared" si="5"/>
        <v>#DIV/0!</v>
      </c>
    </row>
    <row r="82" spans="2:12" s="21" customFormat="1" ht="15.75" x14ac:dyDescent="0.25">
      <c r="B82" s="376" t="s">
        <v>67</v>
      </c>
    </row>
    <row r="83" spans="2:12" s="21" customFormat="1" ht="15.75" x14ac:dyDescent="0.25">
      <c r="B83" s="376" t="s">
        <v>68</v>
      </c>
    </row>
  </sheetData>
  <sheetProtection algorithmName="SHA-512" hashValue="xqy63ZksBrvZG1o5UbYjILlR9tW7fkknQh8mySFfrSqKZQybO2f0POXEmEs0SipFLgcAM3WP1uH4YVPErEvPqg==" saltValue="y5Kw7gFaB8Cmz4h6H0AZng==" spinCount="100000" sheet="1" formatColumns="0" formatRows="0"/>
  <mergeCells count="18">
    <mergeCell ref="C58:C69"/>
    <mergeCell ref="I58:I69"/>
    <mergeCell ref="C70:C81"/>
    <mergeCell ref="I70:I81"/>
    <mergeCell ref="B24:C24"/>
    <mergeCell ref="B25:C25"/>
    <mergeCell ref="B26:C26"/>
    <mergeCell ref="B27:C27"/>
    <mergeCell ref="C46:C57"/>
    <mergeCell ref="I46:I57"/>
    <mergeCell ref="C34:C45"/>
    <mergeCell ref="I34:I45"/>
    <mergeCell ref="B23:C23"/>
    <mergeCell ref="B18:C18"/>
    <mergeCell ref="B19:C19"/>
    <mergeCell ref="B20:C20"/>
    <mergeCell ref="B21:C21"/>
    <mergeCell ref="B22:C2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3F0E6-2055-437D-9456-3C20DA0D52CF}">
  <sheetPr codeName="Sheet8"/>
  <dimension ref="A1:F61"/>
  <sheetViews>
    <sheetView showGridLines="0" zoomScale="85" zoomScaleNormal="85" workbookViewId="0">
      <selection activeCell="C9" sqref="C9"/>
    </sheetView>
  </sheetViews>
  <sheetFormatPr defaultColWidth="9.140625" defaultRowHeight="15" x14ac:dyDescent="0.25"/>
  <cols>
    <col min="1" max="2" width="25.42578125" style="425" customWidth="1"/>
    <col min="3" max="6" width="31.42578125" style="425" customWidth="1"/>
    <col min="7" max="16384" width="9.140625" style="425"/>
  </cols>
  <sheetData>
    <row r="1" spans="1:6" ht="21" x14ac:dyDescent="0.25">
      <c r="A1" s="424" t="s">
        <v>476</v>
      </c>
    </row>
    <row r="2" spans="1:6" ht="15.75" x14ac:dyDescent="0.25">
      <c r="A2" s="426"/>
      <c r="B2" s="427"/>
    </row>
    <row r="3" spans="1:6" s="429" customFormat="1" ht="15.75" x14ac:dyDescent="0.25">
      <c r="A3" s="428" t="s">
        <v>2</v>
      </c>
      <c r="B3" s="125">
        <f>'I Data'!D6</f>
        <v>0</v>
      </c>
      <c r="D3" s="428" t="s">
        <v>468</v>
      </c>
      <c r="E3" s="498">
        <v>60000</v>
      </c>
    </row>
    <row r="4" spans="1:6" s="429" customFormat="1" ht="15.75" x14ac:dyDescent="0.25">
      <c r="A4" s="428" t="s">
        <v>3</v>
      </c>
      <c r="B4" s="125">
        <f>'I Data'!D7</f>
        <v>0</v>
      </c>
      <c r="D4" s="428" t="s">
        <v>469</v>
      </c>
      <c r="E4" s="498">
        <v>100000</v>
      </c>
    </row>
    <row r="5" spans="1:6" s="429" customFormat="1" ht="15.75" x14ac:dyDescent="0.25">
      <c r="A5" s="428" t="s">
        <v>4</v>
      </c>
      <c r="B5" s="125" t="str">
        <f>'I Data'!D8</f>
        <v>Individual</v>
      </c>
      <c r="D5" s="428" t="s">
        <v>470</v>
      </c>
      <c r="E5" s="499">
        <v>0</v>
      </c>
    </row>
    <row r="6" spans="1:6" s="429" customFormat="1" ht="15.75" x14ac:dyDescent="0.25">
      <c r="A6" s="428" t="s">
        <v>6</v>
      </c>
      <c r="B6" s="288">
        <f>'I Data'!D9</f>
        <v>45292</v>
      </c>
    </row>
    <row r="7" spans="1:6" s="429" customFormat="1" ht="15.75" x14ac:dyDescent="0.25">
      <c r="A7" s="428" t="s">
        <v>467</v>
      </c>
      <c r="B7" s="288" t="str">
        <f>TEXT(DATE(YEAR(B6)-2,1,1),"m/d/yyyy")&amp;" to "&amp;TEXT(DATE(YEAR(B6)-2,12,31),"m/d/yyyy")</f>
        <v>1/1/2022 to 12/31/2022</v>
      </c>
      <c r="D7" s="455" t="s">
        <v>478</v>
      </c>
      <c r="E7" s="432">
        <f>IFERROR(F61/E61-1,0)</f>
        <v>0</v>
      </c>
    </row>
    <row r="8" spans="1:6" s="429" customFormat="1" ht="15.75" x14ac:dyDescent="0.25"/>
    <row r="9" spans="1:6" s="429" customFormat="1" ht="15.75" x14ac:dyDescent="0.25"/>
    <row r="10" spans="1:6" s="429" customFormat="1" ht="15.75" x14ac:dyDescent="0.25">
      <c r="A10" s="543" t="str">
        <f>"Individual ACA Compliant Policies Only: Incurred Dates "&amp;B7</f>
        <v>Individual ACA Compliant Policies Only: Incurred Dates 1/1/2022 to 12/31/2022</v>
      </c>
      <c r="B10" s="543"/>
      <c r="C10" s="543"/>
      <c r="D10" s="543"/>
      <c r="E10" s="543"/>
      <c r="F10" s="543"/>
    </row>
    <row r="11" spans="1:6" s="429" customFormat="1" ht="32.450000000000003" customHeight="1" x14ac:dyDescent="0.25">
      <c r="A11" s="544" t="s">
        <v>463</v>
      </c>
      <c r="B11" s="544"/>
      <c r="C11" s="433" t="s">
        <v>464</v>
      </c>
      <c r="D11" s="433" t="s">
        <v>30</v>
      </c>
      <c r="E11" s="433" t="s">
        <v>465</v>
      </c>
      <c r="F11" s="433" t="s">
        <v>471</v>
      </c>
    </row>
    <row r="12" spans="1:6" s="429" customFormat="1" ht="15.75" x14ac:dyDescent="0.25">
      <c r="A12" s="434">
        <v>0</v>
      </c>
      <c r="B12" s="434">
        <v>29999</v>
      </c>
      <c r="C12" s="440"/>
      <c r="D12" s="440"/>
      <c r="E12" s="441"/>
      <c r="F12" s="435">
        <f t="shared" ref="F12:F59" si="0">IFERROR(IF(OR(AND(B12&lt;&gt;"",B12&lt;=$E$3),E12=0),E12,E12-(MIN(E12/C12,$E$4)-$E$3)*$E$5*C12),0)</f>
        <v>0</v>
      </c>
    </row>
    <row r="13" spans="1:6" s="429" customFormat="1" ht="15.75" x14ac:dyDescent="0.25">
      <c r="A13" s="434">
        <v>30000</v>
      </c>
      <c r="B13" s="434">
        <v>34999</v>
      </c>
      <c r="C13" s="440"/>
      <c r="D13" s="440"/>
      <c r="E13" s="441"/>
      <c r="F13" s="435">
        <f t="shared" si="0"/>
        <v>0</v>
      </c>
    </row>
    <row r="14" spans="1:6" s="429" customFormat="1" ht="15.75" x14ac:dyDescent="0.25">
      <c r="A14" s="434">
        <v>35000</v>
      </c>
      <c r="B14" s="434">
        <v>39999</v>
      </c>
      <c r="C14" s="440"/>
      <c r="D14" s="440"/>
      <c r="E14" s="441"/>
      <c r="F14" s="435">
        <f t="shared" si="0"/>
        <v>0</v>
      </c>
    </row>
    <row r="15" spans="1:6" s="429" customFormat="1" ht="15.75" x14ac:dyDescent="0.25">
      <c r="A15" s="434">
        <v>40000</v>
      </c>
      <c r="B15" s="434">
        <v>44999</v>
      </c>
      <c r="C15" s="440"/>
      <c r="D15" s="440"/>
      <c r="E15" s="441"/>
      <c r="F15" s="435">
        <f t="shared" si="0"/>
        <v>0</v>
      </c>
    </row>
    <row r="16" spans="1:6" s="429" customFormat="1" ht="15.75" x14ac:dyDescent="0.25">
      <c r="A16" s="434">
        <v>45000</v>
      </c>
      <c r="B16" s="434">
        <v>49999</v>
      </c>
      <c r="C16" s="440"/>
      <c r="D16" s="440"/>
      <c r="E16" s="441"/>
      <c r="F16" s="435">
        <f t="shared" si="0"/>
        <v>0</v>
      </c>
    </row>
    <row r="17" spans="1:6" s="429" customFormat="1" ht="15.75" x14ac:dyDescent="0.25">
      <c r="A17" s="434">
        <v>50000</v>
      </c>
      <c r="B17" s="434">
        <v>54999</v>
      </c>
      <c r="C17" s="440"/>
      <c r="D17" s="440"/>
      <c r="E17" s="441"/>
      <c r="F17" s="435">
        <f t="shared" si="0"/>
        <v>0</v>
      </c>
    </row>
    <row r="18" spans="1:6" s="429" customFormat="1" ht="15.75" x14ac:dyDescent="0.25">
      <c r="A18" s="434">
        <v>55000</v>
      </c>
      <c r="B18" s="434">
        <v>59999</v>
      </c>
      <c r="C18" s="440"/>
      <c r="D18" s="440"/>
      <c r="E18" s="441"/>
      <c r="F18" s="435">
        <f t="shared" si="0"/>
        <v>0</v>
      </c>
    </row>
    <row r="19" spans="1:6" s="429" customFormat="1" ht="15.75" x14ac:dyDescent="0.25">
      <c r="A19" s="434">
        <v>60000</v>
      </c>
      <c r="B19" s="434">
        <v>64999</v>
      </c>
      <c r="C19" s="440"/>
      <c r="D19" s="440"/>
      <c r="E19" s="441"/>
      <c r="F19" s="435">
        <f t="shared" si="0"/>
        <v>0</v>
      </c>
    </row>
    <row r="20" spans="1:6" s="429" customFormat="1" ht="15.75" x14ac:dyDescent="0.25">
      <c r="A20" s="434">
        <v>65000</v>
      </c>
      <c r="B20" s="434">
        <v>69999</v>
      </c>
      <c r="C20" s="440"/>
      <c r="D20" s="440"/>
      <c r="E20" s="441"/>
      <c r="F20" s="435">
        <f t="shared" si="0"/>
        <v>0</v>
      </c>
    </row>
    <row r="21" spans="1:6" s="429" customFormat="1" ht="15.75" x14ac:dyDescent="0.25">
      <c r="A21" s="434">
        <v>70000</v>
      </c>
      <c r="B21" s="434">
        <v>74999</v>
      </c>
      <c r="C21" s="440"/>
      <c r="D21" s="440"/>
      <c r="E21" s="441"/>
      <c r="F21" s="435">
        <f t="shared" si="0"/>
        <v>0</v>
      </c>
    </row>
    <row r="22" spans="1:6" s="429" customFormat="1" ht="15.75" x14ac:dyDescent="0.25">
      <c r="A22" s="434">
        <v>75000</v>
      </c>
      <c r="B22" s="434">
        <v>79999</v>
      </c>
      <c r="C22" s="440"/>
      <c r="D22" s="440"/>
      <c r="E22" s="441"/>
      <c r="F22" s="435">
        <f t="shared" si="0"/>
        <v>0</v>
      </c>
    </row>
    <row r="23" spans="1:6" s="429" customFormat="1" ht="15.75" x14ac:dyDescent="0.25">
      <c r="A23" s="434">
        <v>80000</v>
      </c>
      <c r="B23" s="434">
        <v>84999</v>
      </c>
      <c r="C23" s="440"/>
      <c r="D23" s="440"/>
      <c r="E23" s="441"/>
      <c r="F23" s="435">
        <f t="shared" si="0"/>
        <v>0</v>
      </c>
    </row>
    <row r="24" spans="1:6" s="429" customFormat="1" ht="15.75" x14ac:dyDescent="0.25">
      <c r="A24" s="434">
        <v>85000</v>
      </c>
      <c r="B24" s="434">
        <v>89999</v>
      </c>
      <c r="C24" s="440"/>
      <c r="D24" s="440"/>
      <c r="E24" s="441"/>
      <c r="F24" s="435">
        <f t="shared" si="0"/>
        <v>0</v>
      </c>
    </row>
    <row r="25" spans="1:6" s="429" customFormat="1" ht="15.75" x14ac:dyDescent="0.25">
      <c r="A25" s="434">
        <v>90000</v>
      </c>
      <c r="B25" s="434">
        <v>94999</v>
      </c>
      <c r="C25" s="440"/>
      <c r="D25" s="440"/>
      <c r="E25" s="441"/>
      <c r="F25" s="435">
        <f t="shared" si="0"/>
        <v>0</v>
      </c>
    </row>
    <row r="26" spans="1:6" s="429" customFormat="1" ht="15.75" x14ac:dyDescent="0.25">
      <c r="A26" s="434">
        <v>95000</v>
      </c>
      <c r="B26" s="434">
        <v>99999</v>
      </c>
      <c r="C26" s="440"/>
      <c r="D26" s="440"/>
      <c r="E26" s="441"/>
      <c r="F26" s="435">
        <f t="shared" si="0"/>
        <v>0</v>
      </c>
    </row>
    <row r="27" spans="1:6" s="429" customFormat="1" ht="15.75" x14ac:dyDescent="0.25">
      <c r="A27" s="434">
        <v>100000</v>
      </c>
      <c r="B27" s="434">
        <v>109999</v>
      </c>
      <c r="C27" s="440"/>
      <c r="D27" s="440"/>
      <c r="E27" s="441"/>
      <c r="F27" s="435">
        <f t="shared" si="0"/>
        <v>0</v>
      </c>
    </row>
    <row r="28" spans="1:6" s="429" customFormat="1" ht="15.75" x14ac:dyDescent="0.25">
      <c r="A28" s="434">
        <v>110000</v>
      </c>
      <c r="B28" s="434">
        <v>119999</v>
      </c>
      <c r="C28" s="440"/>
      <c r="D28" s="440"/>
      <c r="E28" s="441"/>
      <c r="F28" s="435">
        <f t="shared" si="0"/>
        <v>0</v>
      </c>
    </row>
    <row r="29" spans="1:6" s="429" customFormat="1" ht="15.75" x14ac:dyDescent="0.25">
      <c r="A29" s="434">
        <v>120000</v>
      </c>
      <c r="B29" s="434">
        <v>129999</v>
      </c>
      <c r="C29" s="440"/>
      <c r="D29" s="440"/>
      <c r="E29" s="441"/>
      <c r="F29" s="435">
        <f t="shared" si="0"/>
        <v>0</v>
      </c>
    </row>
    <row r="30" spans="1:6" s="429" customFormat="1" ht="15.75" x14ac:dyDescent="0.25">
      <c r="A30" s="434">
        <v>130000</v>
      </c>
      <c r="B30" s="434">
        <v>139999</v>
      </c>
      <c r="C30" s="440"/>
      <c r="D30" s="440"/>
      <c r="E30" s="441"/>
      <c r="F30" s="435">
        <f t="shared" si="0"/>
        <v>0</v>
      </c>
    </row>
    <row r="31" spans="1:6" s="429" customFormat="1" ht="15.75" x14ac:dyDescent="0.25">
      <c r="A31" s="434">
        <v>140000</v>
      </c>
      <c r="B31" s="434">
        <v>149999</v>
      </c>
      <c r="C31" s="440"/>
      <c r="D31" s="440"/>
      <c r="E31" s="441"/>
      <c r="F31" s="435">
        <f t="shared" si="0"/>
        <v>0</v>
      </c>
    </row>
    <row r="32" spans="1:6" s="429" customFormat="1" ht="15.75" x14ac:dyDescent="0.25">
      <c r="A32" s="434">
        <v>150000</v>
      </c>
      <c r="B32" s="434">
        <v>159999</v>
      </c>
      <c r="C32" s="440"/>
      <c r="D32" s="440"/>
      <c r="E32" s="441"/>
      <c r="F32" s="435">
        <f t="shared" si="0"/>
        <v>0</v>
      </c>
    </row>
    <row r="33" spans="1:6" s="429" customFormat="1" ht="15.75" x14ac:dyDescent="0.25">
      <c r="A33" s="434">
        <v>160000</v>
      </c>
      <c r="B33" s="434">
        <v>169999</v>
      </c>
      <c r="C33" s="440"/>
      <c r="D33" s="440"/>
      <c r="E33" s="441"/>
      <c r="F33" s="435">
        <f t="shared" si="0"/>
        <v>0</v>
      </c>
    </row>
    <row r="34" spans="1:6" s="429" customFormat="1" ht="15.75" x14ac:dyDescent="0.25">
      <c r="A34" s="434">
        <v>170000</v>
      </c>
      <c r="B34" s="434">
        <v>179999</v>
      </c>
      <c r="C34" s="440"/>
      <c r="D34" s="440"/>
      <c r="E34" s="441"/>
      <c r="F34" s="435">
        <f t="shared" si="0"/>
        <v>0</v>
      </c>
    </row>
    <row r="35" spans="1:6" s="429" customFormat="1" ht="15.75" x14ac:dyDescent="0.25">
      <c r="A35" s="434">
        <v>180000</v>
      </c>
      <c r="B35" s="434">
        <v>189999</v>
      </c>
      <c r="C35" s="440"/>
      <c r="D35" s="440"/>
      <c r="E35" s="441"/>
      <c r="F35" s="435">
        <f t="shared" si="0"/>
        <v>0</v>
      </c>
    </row>
    <row r="36" spans="1:6" s="429" customFormat="1" ht="15.75" x14ac:dyDescent="0.25">
      <c r="A36" s="434">
        <v>190000</v>
      </c>
      <c r="B36" s="434">
        <v>199999</v>
      </c>
      <c r="C36" s="440"/>
      <c r="D36" s="440"/>
      <c r="E36" s="441"/>
      <c r="F36" s="435">
        <f t="shared" si="0"/>
        <v>0</v>
      </c>
    </row>
    <row r="37" spans="1:6" s="429" customFormat="1" ht="15.75" x14ac:dyDescent="0.25">
      <c r="A37" s="434">
        <v>200000</v>
      </c>
      <c r="B37" s="434">
        <v>209999</v>
      </c>
      <c r="C37" s="440"/>
      <c r="D37" s="440"/>
      <c r="E37" s="441"/>
      <c r="F37" s="435">
        <f t="shared" si="0"/>
        <v>0</v>
      </c>
    </row>
    <row r="38" spans="1:6" s="429" customFormat="1" ht="15.75" x14ac:dyDescent="0.25">
      <c r="A38" s="434">
        <v>210000</v>
      </c>
      <c r="B38" s="434">
        <v>219999</v>
      </c>
      <c r="C38" s="440"/>
      <c r="D38" s="440"/>
      <c r="E38" s="441"/>
      <c r="F38" s="435">
        <f t="shared" si="0"/>
        <v>0</v>
      </c>
    </row>
    <row r="39" spans="1:6" s="429" customFormat="1" ht="15.75" x14ac:dyDescent="0.25">
      <c r="A39" s="434">
        <v>220000</v>
      </c>
      <c r="B39" s="434">
        <v>229999</v>
      </c>
      <c r="C39" s="440"/>
      <c r="D39" s="440"/>
      <c r="E39" s="441"/>
      <c r="F39" s="435">
        <f t="shared" si="0"/>
        <v>0</v>
      </c>
    </row>
    <row r="40" spans="1:6" s="429" customFormat="1" ht="15.75" x14ac:dyDescent="0.25">
      <c r="A40" s="434">
        <v>230000</v>
      </c>
      <c r="B40" s="434">
        <v>239999</v>
      </c>
      <c r="C40" s="440"/>
      <c r="D40" s="440"/>
      <c r="E40" s="441"/>
      <c r="F40" s="435">
        <f t="shared" si="0"/>
        <v>0</v>
      </c>
    </row>
    <row r="41" spans="1:6" s="429" customFormat="1" ht="15.75" x14ac:dyDescent="0.25">
      <c r="A41" s="434">
        <v>240000</v>
      </c>
      <c r="B41" s="434">
        <v>249999</v>
      </c>
      <c r="C41" s="440"/>
      <c r="D41" s="440"/>
      <c r="E41" s="441"/>
      <c r="F41" s="435">
        <f t="shared" si="0"/>
        <v>0</v>
      </c>
    </row>
    <row r="42" spans="1:6" s="429" customFormat="1" ht="15.75" x14ac:dyDescent="0.25">
      <c r="A42" s="434">
        <v>250000</v>
      </c>
      <c r="B42" s="434">
        <v>259999</v>
      </c>
      <c r="C42" s="440"/>
      <c r="D42" s="440"/>
      <c r="E42" s="441"/>
      <c r="F42" s="435">
        <f t="shared" si="0"/>
        <v>0</v>
      </c>
    </row>
    <row r="43" spans="1:6" s="429" customFormat="1" ht="15.75" x14ac:dyDescent="0.25">
      <c r="A43" s="434">
        <v>260000</v>
      </c>
      <c r="B43" s="434">
        <v>269999</v>
      </c>
      <c r="C43" s="440"/>
      <c r="D43" s="440"/>
      <c r="E43" s="441"/>
      <c r="F43" s="435">
        <f t="shared" si="0"/>
        <v>0</v>
      </c>
    </row>
    <row r="44" spans="1:6" s="429" customFormat="1" ht="15.75" x14ac:dyDescent="0.25">
      <c r="A44" s="434">
        <v>270000</v>
      </c>
      <c r="B44" s="434">
        <v>279999</v>
      </c>
      <c r="C44" s="440"/>
      <c r="D44" s="440"/>
      <c r="E44" s="441"/>
      <c r="F44" s="435">
        <f t="shared" si="0"/>
        <v>0</v>
      </c>
    </row>
    <row r="45" spans="1:6" s="429" customFormat="1" ht="15.75" x14ac:dyDescent="0.25">
      <c r="A45" s="434">
        <v>280000</v>
      </c>
      <c r="B45" s="434">
        <v>289999</v>
      </c>
      <c r="C45" s="440"/>
      <c r="D45" s="440"/>
      <c r="E45" s="441"/>
      <c r="F45" s="435">
        <f t="shared" si="0"/>
        <v>0</v>
      </c>
    </row>
    <row r="46" spans="1:6" s="429" customFormat="1" ht="15.75" x14ac:dyDescent="0.25">
      <c r="A46" s="434">
        <v>290000</v>
      </c>
      <c r="B46" s="434">
        <v>299999</v>
      </c>
      <c r="C46" s="440"/>
      <c r="D46" s="440"/>
      <c r="E46" s="441"/>
      <c r="F46" s="435">
        <f t="shared" si="0"/>
        <v>0</v>
      </c>
    </row>
    <row r="47" spans="1:6" s="429" customFormat="1" ht="15.75" x14ac:dyDescent="0.25">
      <c r="A47" s="434">
        <v>300000</v>
      </c>
      <c r="B47" s="434">
        <v>324999</v>
      </c>
      <c r="C47" s="440"/>
      <c r="D47" s="440"/>
      <c r="E47" s="441"/>
      <c r="F47" s="435">
        <f t="shared" si="0"/>
        <v>0</v>
      </c>
    </row>
    <row r="48" spans="1:6" s="429" customFormat="1" ht="15.75" x14ac:dyDescent="0.25">
      <c r="A48" s="434">
        <v>325000</v>
      </c>
      <c r="B48" s="434">
        <v>349999</v>
      </c>
      <c r="C48" s="440"/>
      <c r="D48" s="440"/>
      <c r="E48" s="441"/>
      <c r="F48" s="435">
        <f t="shared" si="0"/>
        <v>0</v>
      </c>
    </row>
    <row r="49" spans="1:6" s="429" customFormat="1" ht="15.75" x14ac:dyDescent="0.25">
      <c r="A49" s="434">
        <v>350000</v>
      </c>
      <c r="B49" s="434">
        <v>374999</v>
      </c>
      <c r="C49" s="440"/>
      <c r="D49" s="440"/>
      <c r="E49" s="441"/>
      <c r="F49" s="435">
        <f t="shared" si="0"/>
        <v>0</v>
      </c>
    </row>
    <row r="50" spans="1:6" s="429" customFormat="1" ht="15.75" x14ac:dyDescent="0.25">
      <c r="A50" s="434">
        <v>375000</v>
      </c>
      <c r="B50" s="434">
        <v>399999</v>
      </c>
      <c r="C50" s="440"/>
      <c r="D50" s="440"/>
      <c r="E50" s="441"/>
      <c r="F50" s="435">
        <f t="shared" si="0"/>
        <v>0</v>
      </c>
    </row>
    <row r="51" spans="1:6" s="429" customFormat="1" ht="15.75" x14ac:dyDescent="0.25">
      <c r="A51" s="434">
        <v>400000</v>
      </c>
      <c r="B51" s="434">
        <v>424999</v>
      </c>
      <c r="C51" s="440"/>
      <c r="D51" s="440"/>
      <c r="E51" s="441"/>
      <c r="F51" s="435">
        <f t="shared" si="0"/>
        <v>0</v>
      </c>
    </row>
    <row r="52" spans="1:6" s="429" customFormat="1" ht="15.75" x14ac:dyDescent="0.25">
      <c r="A52" s="434">
        <v>425000</v>
      </c>
      <c r="B52" s="434">
        <v>449999</v>
      </c>
      <c r="C52" s="440"/>
      <c r="D52" s="440"/>
      <c r="E52" s="441"/>
      <c r="F52" s="435">
        <f t="shared" si="0"/>
        <v>0</v>
      </c>
    </row>
    <row r="53" spans="1:6" s="429" customFormat="1" ht="15.75" x14ac:dyDescent="0.25">
      <c r="A53" s="434">
        <v>450000</v>
      </c>
      <c r="B53" s="434">
        <v>474999</v>
      </c>
      <c r="C53" s="440"/>
      <c r="D53" s="440"/>
      <c r="E53" s="441"/>
      <c r="F53" s="435">
        <f t="shared" si="0"/>
        <v>0</v>
      </c>
    </row>
    <row r="54" spans="1:6" s="429" customFormat="1" ht="15.75" x14ac:dyDescent="0.25">
      <c r="A54" s="434">
        <v>475000</v>
      </c>
      <c r="B54" s="434">
        <v>499999</v>
      </c>
      <c r="C54" s="440"/>
      <c r="D54" s="440"/>
      <c r="E54" s="441"/>
      <c r="F54" s="435">
        <f t="shared" si="0"/>
        <v>0</v>
      </c>
    </row>
    <row r="55" spans="1:6" s="429" customFormat="1" ht="15.75" x14ac:dyDescent="0.25">
      <c r="A55" s="434">
        <v>500000</v>
      </c>
      <c r="B55" s="434">
        <v>599999</v>
      </c>
      <c r="C55" s="440"/>
      <c r="D55" s="440"/>
      <c r="E55" s="441"/>
      <c r="F55" s="435">
        <f t="shared" si="0"/>
        <v>0</v>
      </c>
    </row>
    <row r="56" spans="1:6" s="429" customFormat="1" ht="15.75" x14ac:dyDescent="0.25">
      <c r="A56" s="434">
        <v>600000</v>
      </c>
      <c r="B56" s="434">
        <v>699999</v>
      </c>
      <c r="C56" s="440"/>
      <c r="D56" s="440"/>
      <c r="E56" s="441"/>
      <c r="F56" s="435">
        <f t="shared" si="0"/>
        <v>0</v>
      </c>
    </row>
    <row r="57" spans="1:6" s="429" customFormat="1" ht="15.75" x14ac:dyDescent="0.25">
      <c r="A57" s="434">
        <v>700000</v>
      </c>
      <c r="B57" s="434">
        <v>799999</v>
      </c>
      <c r="C57" s="440"/>
      <c r="D57" s="440"/>
      <c r="E57" s="441"/>
      <c r="F57" s="435">
        <f t="shared" si="0"/>
        <v>0</v>
      </c>
    </row>
    <row r="58" spans="1:6" s="429" customFormat="1" ht="15.75" x14ac:dyDescent="0.25">
      <c r="A58" s="434">
        <v>800000</v>
      </c>
      <c r="B58" s="434">
        <v>899999</v>
      </c>
      <c r="C58" s="440"/>
      <c r="D58" s="440"/>
      <c r="E58" s="441"/>
      <c r="F58" s="435">
        <f t="shared" si="0"/>
        <v>0</v>
      </c>
    </row>
    <row r="59" spans="1:6" s="429" customFormat="1" ht="15.75" x14ac:dyDescent="0.25">
      <c r="A59" s="434">
        <v>900000</v>
      </c>
      <c r="B59" s="434">
        <v>999999</v>
      </c>
      <c r="C59" s="440"/>
      <c r="D59" s="440"/>
      <c r="E59" s="441"/>
      <c r="F59" s="435">
        <f t="shared" si="0"/>
        <v>0</v>
      </c>
    </row>
    <row r="60" spans="1:6" s="429" customFormat="1" ht="15.75" x14ac:dyDescent="0.25">
      <c r="A60" s="436" t="s">
        <v>466</v>
      </c>
      <c r="B60" s="436"/>
      <c r="C60" s="440"/>
      <c r="D60" s="440"/>
      <c r="E60" s="441"/>
      <c r="F60" s="435">
        <f>IFERROR(IF(OR(AND(B60&lt;&gt;"",B60&lt;=$E$3),E60=0),E60,E60-(MIN(E60/C60,$E$4)-$E$3)*$E$5*C60),0)</f>
        <v>0</v>
      </c>
    </row>
    <row r="61" spans="1:6" s="426" customFormat="1" ht="15.75" x14ac:dyDescent="0.25">
      <c r="A61" s="437" t="s">
        <v>14</v>
      </c>
      <c r="B61" s="437"/>
      <c r="C61" s="438">
        <f>SUM(C12:C60)</f>
        <v>0</v>
      </c>
      <c r="D61" s="438">
        <f t="shared" ref="D61:F61" si="1">SUM(D12:D60)</f>
        <v>0</v>
      </c>
      <c r="E61" s="439">
        <f t="shared" si="1"/>
        <v>0</v>
      </c>
      <c r="F61" s="439">
        <f t="shared" si="1"/>
        <v>0</v>
      </c>
    </row>
  </sheetData>
  <sheetProtection algorithmName="SHA-512" hashValue="l2paVmW3RcJRObCcddPjvB9hNjT3Mu+N1KpZxiYPjnNbraBi7zhrNMdSfIUSxu0lj4Ez1Aqe84PE7MVWFnDMIQ==" saltValue="qwzoASBRHuuZ9/iZ6LNUTQ==" spinCount="100000" sheet="1" formatColumns="0" formatRows="0"/>
  <mergeCells count="2">
    <mergeCell ref="A10:F10"/>
    <mergeCell ref="A11:B1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6D029-5800-4FEA-A030-DBA52315D750}">
  <sheetPr codeName="Sheet9"/>
  <dimension ref="A1:F61"/>
  <sheetViews>
    <sheetView showGridLines="0" topLeftCell="C1" zoomScale="85" zoomScaleNormal="85" workbookViewId="0">
      <selection activeCell="E14" sqref="E14 E3:E5 B14:C14"/>
    </sheetView>
  </sheetViews>
  <sheetFormatPr defaultColWidth="9.140625" defaultRowHeight="15" x14ac:dyDescent="0.25"/>
  <cols>
    <col min="1" max="2" width="25.42578125" style="425" customWidth="1"/>
    <col min="3" max="6" width="31.42578125" style="425" customWidth="1"/>
    <col min="7" max="16384" width="9.140625" style="425"/>
  </cols>
  <sheetData>
    <row r="1" spans="1:6" ht="21" x14ac:dyDescent="0.25">
      <c r="A1" s="424" t="s">
        <v>477</v>
      </c>
    </row>
    <row r="2" spans="1:6" ht="15.75" x14ac:dyDescent="0.25">
      <c r="A2" s="426"/>
      <c r="B2" s="427"/>
    </row>
    <row r="3" spans="1:6" s="429" customFormat="1" ht="15.75" x14ac:dyDescent="0.25">
      <c r="A3" s="428" t="s">
        <v>2</v>
      </c>
      <c r="B3" s="125">
        <f>'I Data'!D6</f>
        <v>0</v>
      </c>
      <c r="D3" s="428" t="s">
        <v>468</v>
      </c>
      <c r="E3" s="430">
        <f>'II.a. Reins Table - Exp'!E3</f>
        <v>60000</v>
      </c>
    </row>
    <row r="4" spans="1:6" s="429" customFormat="1" ht="15.75" x14ac:dyDescent="0.25">
      <c r="A4" s="428" t="s">
        <v>3</v>
      </c>
      <c r="B4" s="125">
        <f>'I Data'!D7</f>
        <v>0</v>
      </c>
      <c r="D4" s="428" t="s">
        <v>469</v>
      </c>
      <c r="E4" s="430">
        <f>'II.a. Reins Table - Exp'!E4</f>
        <v>100000</v>
      </c>
    </row>
    <row r="5" spans="1:6" s="429" customFormat="1" ht="15.75" x14ac:dyDescent="0.25">
      <c r="A5" s="428" t="s">
        <v>4</v>
      </c>
      <c r="B5" s="125" t="str">
        <f>'I Data'!D8</f>
        <v>Individual</v>
      </c>
      <c r="D5" s="428" t="s">
        <v>470</v>
      </c>
      <c r="E5" s="431">
        <f>'II.a. Reins Table - Exp'!E5</f>
        <v>0</v>
      </c>
    </row>
    <row r="6" spans="1:6" s="429" customFormat="1" ht="15.75" x14ac:dyDescent="0.25">
      <c r="A6" s="428" t="s">
        <v>6</v>
      </c>
      <c r="B6" s="288">
        <f>'I Data'!D9</f>
        <v>45292</v>
      </c>
    </row>
    <row r="7" spans="1:6" s="429" customFormat="1" ht="15.75" x14ac:dyDescent="0.25">
      <c r="D7" s="455" t="s">
        <v>478</v>
      </c>
      <c r="E7" s="432">
        <f>IFERROR(F61/E61-1,0)</f>
        <v>0</v>
      </c>
    </row>
    <row r="8" spans="1:6" s="429" customFormat="1" ht="15.75" x14ac:dyDescent="0.25">
      <c r="D8" s="426" t="s">
        <v>479</v>
      </c>
      <c r="E8" s="500">
        <v>0</v>
      </c>
    </row>
    <row r="9" spans="1:6" s="429" customFormat="1" ht="15.75" x14ac:dyDescent="0.25"/>
    <row r="10" spans="1:6" s="429" customFormat="1" ht="15.75" x14ac:dyDescent="0.25">
      <c r="A10" s="543" t="str">
        <f>"Reinsurance Program Impact Continuance Table Development - Plan Year "&amp;YEAR(B6)</f>
        <v>Reinsurance Program Impact Continuance Table Development - Plan Year 2024</v>
      </c>
      <c r="B10" s="543"/>
      <c r="C10" s="543"/>
      <c r="D10" s="543"/>
      <c r="E10" s="543"/>
      <c r="F10" s="543"/>
    </row>
    <row r="11" spans="1:6" s="429" customFormat="1" ht="32.450000000000003" customHeight="1" x14ac:dyDescent="0.25">
      <c r="A11" s="544" t="s">
        <v>463</v>
      </c>
      <c r="B11" s="544"/>
      <c r="C11" s="433" t="s">
        <v>464</v>
      </c>
      <c r="D11" s="433" t="s">
        <v>30</v>
      </c>
      <c r="E11" s="433" t="s">
        <v>465</v>
      </c>
      <c r="F11" s="433" t="s">
        <v>471</v>
      </c>
    </row>
    <row r="12" spans="1:6" s="429" customFormat="1" ht="15.75" x14ac:dyDescent="0.25">
      <c r="A12" s="434">
        <v>0</v>
      </c>
      <c r="B12" s="434">
        <v>29999</v>
      </c>
      <c r="C12" s="440"/>
      <c r="D12" s="440"/>
      <c r="E12" s="441"/>
      <c r="F12" s="435">
        <f t="shared" ref="F12:F59" si="0">IFERROR(IF(OR(AND(B12&lt;&gt;"",B12&lt;=$E$3),E12=0),E12,E12-(MIN(E12/C12,$E$4)-$E$3)*$E$5*C12),0)</f>
        <v>0</v>
      </c>
    </row>
    <row r="13" spans="1:6" s="429" customFormat="1" ht="15.75" x14ac:dyDescent="0.25">
      <c r="A13" s="434">
        <v>30000</v>
      </c>
      <c r="B13" s="434">
        <v>34999</v>
      </c>
      <c r="C13" s="440"/>
      <c r="D13" s="440"/>
      <c r="E13" s="441"/>
      <c r="F13" s="435">
        <f t="shared" si="0"/>
        <v>0</v>
      </c>
    </row>
    <row r="14" spans="1:6" s="429" customFormat="1" ht="15.75" x14ac:dyDescent="0.25">
      <c r="A14" s="434">
        <v>35000</v>
      </c>
      <c r="B14" s="434">
        <v>39999</v>
      </c>
      <c r="C14" s="440"/>
      <c r="D14" s="440"/>
      <c r="E14" s="441"/>
      <c r="F14" s="435">
        <f t="shared" si="0"/>
        <v>0</v>
      </c>
    </row>
    <row r="15" spans="1:6" s="429" customFormat="1" ht="15.75" x14ac:dyDescent="0.25">
      <c r="A15" s="434">
        <v>40000</v>
      </c>
      <c r="B15" s="434">
        <v>44999</v>
      </c>
      <c r="C15" s="440"/>
      <c r="D15" s="440"/>
      <c r="E15" s="441"/>
      <c r="F15" s="435">
        <f t="shared" si="0"/>
        <v>0</v>
      </c>
    </row>
    <row r="16" spans="1:6" s="429" customFormat="1" ht="15.75" x14ac:dyDescent="0.25">
      <c r="A16" s="434">
        <v>45000</v>
      </c>
      <c r="B16" s="434">
        <v>49999</v>
      </c>
      <c r="C16" s="440"/>
      <c r="D16" s="440"/>
      <c r="E16" s="441"/>
      <c r="F16" s="435">
        <f t="shared" si="0"/>
        <v>0</v>
      </c>
    </row>
    <row r="17" spans="1:6" s="429" customFormat="1" ht="15.75" x14ac:dyDescent="0.25">
      <c r="A17" s="434">
        <v>50000</v>
      </c>
      <c r="B17" s="434">
        <v>54999</v>
      </c>
      <c r="C17" s="440"/>
      <c r="D17" s="440"/>
      <c r="E17" s="441"/>
      <c r="F17" s="435">
        <f t="shared" si="0"/>
        <v>0</v>
      </c>
    </row>
    <row r="18" spans="1:6" s="429" customFormat="1" ht="15.75" x14ac:dyDescent="0.25">
      <c r="A18" s="434">
        <v>55000</v>
      </c>
      <c r="B18" s="434">
        <v>59999</v>
      </c>
      <c r="C18" s="440"/>
      <c r="D18" s="440"/>
      <c r="E18" s="441"/>
      <c r="F18" s="435">
        <f t="shared" si="0"/>
        <v>0</v>
      </c>
    </row>
    <row r="19" spans="1:6" s="429" customFormat="1" ht="15.75" x14ac:dyDescent="0.25">
      <c r="A19" s="434">
        <v>60000</v>
      </c>
      <c r="B19" s="434">
        <v>64999</v>
      </c>
      <c r="C19" s="440"/>
      <c r="D19" s="440"/>
      <c r="E19" s="441"/>
      <c r="F19" s="435">
        <f t="shared" si="0"/>
        <v>0</v>
      </c>
    </row>
    <row r="20" spans="1:6" s="429" customFormat="1" ht="15.75" x14ac:dyDescent="0.25">
      <c r="A20" s="434">
        <v>65000</v>
      </c>
      <c r="B20" s="434">
        <v>69999</v>
      </c>
      <c r="C20" s="440"/>
      <c r="D20" s="440"/>
      <c r="E20" s="441"/>
      <c r="F20" s="435">
        <f t="shared" si="0"/>
        <v>0</v>
      </c>
    </row>
    <row r="21" spans="1:6" s="429" customFormat="1" ht="15.75" x14ac:dyDescent="0.25">
      <c r="A21" s="434">
        <v>70000</v>
      </c>
      <c r="B21" s="434">
        <v>74999</v>
      </c>
      <c r="C21" s="440"/>
      <c r="D21" s="440"/>
      <c r="E21" s="441"/>
      <c r="F21" s="435">
        <f t="shared" si="0"/>
        <v>0</v>
      </c>
    </row>
    <row r="22" spans="1:6" s="429" customFormat="1" ht="15.75" x14ac:dyDescent="0.25">
      <c r="A22" s="434">
        <v>75000</v>
      </c>
      <c r="B22" s="434">
        <v>79999</v>
      </c>
      <c r="C22" s="440"/>
      <c r="D22" s="440"/>
      <c r="E22" s="441"/>
      <c r="F22" s="435">
        <f t="shared" si="0"/>
        <v>0</v>
      </c>
    </row>
    <row r="23" spans="1:6" s="429" customFormat="1" ht="15.75" x14ac:dyDescent="0.25">
      <c r="A23" s="434">
        <v>80000</v>
      </c>
      <c r="B23" s="434">
        <v>84999</v>
      </c>
      <c r="C23" s="440"/>
      <c r="D23" s="440"/>
      <c r="E23" s="441"/>
      <c r="F23" s="435">
        <f t="shared" si="0"/>
        <v>0</v>
      </c>
    </row>
    <row r="24" spans="1:6" s="429" customFormat="1" ht="15.75" x14ac:dyDescent="0.25">
      <c r="A24" s="434">
        <v>85000</v>
      </c>
      <c r="B24" s="434">
        <v>89999</v>
      </c>
      <c r="C24" s="440"/>
      <c r="D24" s="440"/>
      <c r="E24" s="441"/>
      <c r="F24" s="435">
        <f t="shared" si="0"/>
        <v>0</v>
      </c>
    </row>
    <row r="25" spans="1:6" s="429" customFormat="1" ht="15.75" x14ac:dyDescent="0.25">
      <c r="A25" s="434">
        <v>90000</v>
      </c>
      <c r="B25" s="434">
        <v>94999</v>
      </c>
      <c r="C25" s="440"/>
      <c r="D25" s="440"/>
      <c r="E25" s="441"/>
      <c r="F25" s="435">
        <f t="shared" si="0"/>
        <v>0</v>
      </c>
    </row>
    <row r="26" spans="1:6" s="429" customFormat="1" ht="15.75" x14ac:dyDescent="0.25">
      <c r="A26" s="434">
        <v>95000</v>
      </c>
      <c r="B26" s="434">
        <v>99999</v>
      </c>
      <c r="C26" s="440"/>
      <c r="D26" s="440"/>
      <c r="E26" s="441"/>
      <c r="F26" s="435">
        <f t="shared" si="0"/>
        <v>0</v>
      </c>
    </row>
    <row r="27" spans="1:6" s="429" customFormat="1" ht="15.75" x14ac:dyDescent="0.25">
      <c r="A27" s="434">
        <v>100000</v>
      </c>
      <c r="B27" s="434">
        <v>109999</v>
      </c>
      <c r="C27" s="440"/>
      <c r="D27" s="440"/>
      <c r="E27" s="441"/>
      <c r="F27" s="435">
        <f t="shared" si="0"/>
        <v>0</v>
      </c>
    </row>
    <row r="28" spans="1:6" s="429" customFormat="1" ht="15.75" x14ac:dyDescent="0.25">
      <c r="A28" s="434">
        <v>110000</v>
      </c>
      <c r="B28" s="434">
        <v>119999</v>
      </c>
      <c r="C28" s="440"/>
      <c r="D28" s="440"/>
      <c r="E28" s="441"/>
      <c r="F28" s="435">
        <f t="shared" si="0"/>
        <v>0</v>
      </c>
    </row>
    <row r="29" spans="1:6" s="429" customFormat="1" ht="15.75" x14ac:dyDescent="0.25">
      <c r="A29" s="434">
        <v>120000</v>
      </c>
      <c r="B29" s="434">
        <v>129999</v>
      </c>
      <c r="C29" s="440"/>
      <c r="D29" s="440"/>
      <c r="E29" s="441"/>
      <c r="F29" s="435">
        <f t="shared" si="0"/>
        <v>0</v>
      </c>
    </row>
    <row r="30" spans="1:6" s="429" customFormat="1" ht="15.75" x14ac:dyDescent="0.25">
      <c r="A30" s="434">
        <v>130000</v>
      </c>
      <c r="B30" s="434">
        <v>139999</v>
      </c>
      <c r="C30" s="440"/>
      <c r="D30" s="440"/>
      <c r="E30" s="441"/>
      <c r="F30" s="435">
        <f t="shared" si="0"/>
        <v>0</v>
      </c>
    </row>
    <row r="31" spans="1:6" s="429" customFormat="1" ht="15.75" x14ac:dyDescent="0.25">
      <c r="A31" s="434">
        <v>140000</v>
      </c>
      <c r="B31" s="434">
        <v>149999</v>
      </c>
      <c r="C31" s="440"/>
      <c r="D31" s="440"/>
      <c r="E31" s="441"/>
      <c r="F31" s="435">
        <f t="shared" si="0"/>
        <v>0</v>
      </c>
    </row>
    <row r="32" spans="1:6" s="429" customFormat="1" ht="15.75" x14ac:dyDescent="0.25">
      <c r="A32" s="434">
        <v>150000</v>
      </c>
      <c r="B32" s="434">
        <v>159999</v>
      </c>
      <c r="C32" s="440"/>
      <c r="D32" s="440"/>
      <c r="E32" s="441"/>
      <c r="F32" s="435">
        <f t="shared" si="0"/>
        <v>0</v>
      </c>
    </row>
    <row r="33" spans="1:6" s="429" customFormat="1" ht="15.75" x14ac:dyDescent="0.25">
      <c r="A33" s="434">
        <v>160000</v>
      </c>
      <c r="B33" s="434">
        <v>169999</v>
      </c>
      <c r="C33" s="440"/>
      <c r="D33" s="440"/>
      <c r="E33" s="441"/>
      <c r="F33" s="435">
        <f t="shared" si="0"/>
        <v>0</v>
      </c>
    </row>
    <row r="34" spans="1:6" s="429" customFormat="1" ht="15.75" x14ac:dyDescent="0.25">
      <c r="A34" s="434">
        <v>170000</v>
      </c>
      <c r="B34" s="434">
        <v>179999</v>
      </c>
      <c r="C34" s="440"/>
      <c r="D34" s="440"/>
      <c r="E34" s="441"/>
      <c r="F34" s="435">
        <f t="shared" si="0"/>
        <v>0</v>
      </c>
    </row>
    <row r="35" spans="1:6" s="429" customFormat="1" ht="15.75" x14ac:dyDescent="0.25">
      <c r="A35" s="434">
        <v>180000</v>
      </c>
      <c r="B35" s="434">
        <v>189999</v>
      </c>
      <c r="C35" s="440"/>
      <c r="D35" s="440"/>
      <c r="E35" s="441"/>
      <c r="F35" s="435">
        <f t="shared" si="0"/>
        <v>0</v>
      </c>
    </row>
    <row r="36" spans="1:6" s="429" customFormat="1" ht="15.75" x14ac:dyDescent="0.25">
      <c r="A36" s="434">
        <v>190000</v>
      </c>
      <c r="B36" s="434">
        <v>199999</v>
      </c>
      <c r="C36" s="440"/>
      <c r="D36" s="440"/>
      <c r="E36" s="441"/>
      <c r="F36" s="435">
        <f t="shared" si="0"/>
        <v>0</v>
      </c>
    </row>
    <row r="37" spans="1:6" s="429" customFormat="1" ht="15.75" x14ac:dyDescent="0.25">
      <c r="A37" s="434">
        <v>200000</v>
      </c>
      <c r="B37" s="434">
        <v>209999</v>
      </c>
      <c r="C37" s="440"/>
      <c r="D37" s="440"/>
      <c r="E37" s="441"/>
      <c r="F37" s="435">
        <f t="shared" si="0"/>
        <v>0</v>
      </c>
    </row>
    <row r="38" spans="1:6" s="429" customFormat="1" ht="15.75" x14ac:dyDescent="0.25">
      <c r="A38" s="434">
        <v>210000</v>
      </c>
      <c r="B38" s="434">
        <v>219999</v>
      </c>
      <c r="C38" s="440"/>
      <c r="D38" s="440"/>
      <c r="E38" s="441"/>
      <c r="F38" s="435">
        <f t="shared" si="0"/>
        <v>0</v>
      </c>
    </row>
    <row r="39" spans="1:6" s="429" customFormat="1" ht="15.75" x14ac:dyDescent="0.25">
      <c r="A39" s="434">
        <v>220000</v>
      </c>
      <c r="B39" s="434">
        <v>229999</v>
      </c>
      <c r="C39" s="440"/>
      <c r="D39" s="440"/>
      <c r="E39" s="441"/>
      <c r="F39" s="435">
        <f t="shared" si="0"/>
        <v>0</v>
      </c>
    </row>
    <row r="40" spans="1:6" s="429" customFormat="1" ht="15.75" x14ac:dyDescent="0.25">
      <c r="A40" s="434">
        <v>230000</v>
      </c>
      <c r="B40" s="434">
        <v>239999</v>
      </c>
      <c r="C40" s="440"/>
      <c r="D40" s="440"/>
      <c r="E40" s="441"/>
      <c r="F40" s="435">
        <f t="shared" si="0"/>
        <v>0</v>
      </c>
    </row>
    <row r="41" spans="1:6" s="429" customFormat="1" ht="15.75" x14ac:dyDescent="0.25">
      <c r="A41" s="434">
        <v>240000</v>
      </c>
      <c r="B41" s="434">
        <v>249999</v>
      </c>
      <c r="C41" s="440"/>
      <c r="D41" s="440"/>
      <c r="E41" s="441"/>
      <c r="F41" s="435">
        <f t="shared" si="0"/>
        <v>0</v>
      </c>
    </row>
    <row r="42" spans="1:6" s="429" customFormat="1" ht="15.75" x14ac:dyDescent="0.25">
      <c r="A42" s="434">
        <v>250000</v>
      </c>
      <c r="B42" s="434">
        <v>259999</v>
      </c>
      <c r="C42" s="440"/>
      <c r="D42" s="440"/>
      <c r="E42" s="441"/>
      <c r="F42" s="435">
        <f t="shared" si="0"/>
        <v>0</v>
      </c>
    </row>
    <row r="43" spans="1:6" s="429" customFormat="1" ht="15.75" x14ac:dyDescent="0.25">
      <c r="A43" s="434">
        <v>260000</v>
      </c>
      <c r="B43" s="434">
        <v>269999</v>
      </c>
      <c r="C43" s="440"/>
      <c r="D43" s="440"/>
      <c r="E43" s="441"/>
      <c r="F43" s="435">
        <f t="shared" si="0"/>
        <v>0</v>
      </c>
    </row>
    <row r="44" spans="1:6" s="429" customFormat="1" ht="15.75" x14ac:dyDescent="0.25">
      <c r="A44" s="434">
        <v>270000</v>
      </c>
      <c r="B44" s="434">
        <v>279999</v>
      </c>
      <c r="C44" s="440"/>
      <c r="D44" s="440"/>
      <c r="E44" s="441"/>
      <c r="F44" s="435">
        <f t="shared" si="0"/>
        <v>0</v>
      </c>
    </row>
    <row r="45" spans="1:6" s="429" customFormat="1" ht="15.75" x14ac:dyDescent="0.25">
      <c r="A45" s="434">
        <v>280000</v>
      </c>
      <c r="B45" s="434">
        <v>289999</v>
      </c>
      <c r="C45" s="440"/>
      <c r="D45" s="440"/>
      <c r="E45" s="441"/>
      <c r="F45" s="435">
        <f t="shared" si="0"/>
        <v>0</v>
      </c>
    </row>
    <row r="46" spans="1:6" s="429" customFormat="1" ht="15.75" x14ac:dyDescent="0.25">
      <c r="A46" s="434">
        <v>290000</v>
      </c>
      <c r="B46" s="434">
        <v>299999</v>
      </c>
      <c r="C46" s="440"/>
      <c r="D46" s="440"/>
      <c r="E46" s="441"/>
      <c r="F46" s="435">
        <f t="shared" si="0"/>
        <v>0</v>
      </c>
    </row>
    <row r="47" spans="1:6" s="429" customFormat="1" ht="15.75" x14ac:dyDescent="0.25">
      <c r="A47" s="434">
        <v>300000</v>
      </c>
      <c r="B47" s="434">
        <v>324999</v>
      </c>
      <c r="C47" s="440"/>
      <c r="D47" s="440"/>
      <c r="E47" s="441"/>
      <c r="F47" s="435">
        <f t="shared" si="0"/>
        <v>0</v>
      </c>
    </row>
    <row r="48" spans="1:6" s="429" customFormat="1" ht="15.75" x14ac:dyDescent="0.25">
      <c r="A48" s="434">
        <v>325000</v>
      </c>
      <c r="B48" s="434">
        <v>349999</v>
      </c>
      <c r="C48" s="440"/>
      <c r="D48" s="440"/>
      <c r="E48" s="441"/>
      <c r="F48" s="435">
        <f t="shared" si="0"/>
        <v>0</v>
      </c>
    </row>
    <row r="49" spans="1:6" s="429" customFormat="1" ht="15.75" x14ac:dyDescent="0.25">
      <c r="A49" s="434">
        <v>350000</v>
      </c>
      <c r="B49" s="434">
        <v>374999</v>
      </c>
      <c r="C49" s="440"/>
      <c r="D49" s="440"/>
      <c r="E49" s="441"/>
      <c r="F49" s="435">
        <f t="shared" si="0"/>
        <v>0</v>
      </c>
    </row>
    <row r="50" spans="1:6" s="429" customFormat="1" ht="15.75" x14ac:dyDescent="0.25">
      <c r="A50" s="434">
        <v>375000</v>
      </c>
      <c r="B50" s="434">
        <v>399999</v>
      </c>
      <c r="C50" s="440"/>
      <c r="D50" s="440"/>
      <c r="E50" s="441"/>
      <c r="F50" s="435">
        <f t="shared" si="0"/>
        <v>0</v>
      </c>
    </row>
    <row r="51" spans="1:6" s="429" customFormat="1" ht="15.75" x14ac:dyDescent="0.25">
      <c r="A51" s="434">
        <v>400000</v>
      </c>
      <c r="B51" s="434">
        <v>424999</v>
      </c>
      <c r="C51" s="440"/>
      <c r="D51" s="440"/>
      <c r="E51" s="441"/>
      <c r="F51" s="435">
        <f t="shared" si="0"/>
        <v>0</v>
      </c>
    </row>
    <row r="52" spans="1:6" s="429" customFormat="1" ht="15.75" x14ac:dyDescent="0.25">
      <c r="A52" s="434">
        <v>425000</v>
      </c>
      <c r="B52" s="434">
        <v>449999</v>
      </c>
      <c r="C52" s="440"/>
      <c r="D52" s="440"/>
      <c r="E52" s="441"/>
      <c r="F52" s="435">
        <f t="shared" si="0"/>
        <v>0</v>
      </c>
    </row>
    <row r="53" spans="1:6" s="429" customFormat="1" ht="15.75" x14ac:dyDescent="0.25">
      <c r="A53" s="434">
        <v>450000</v>
      </c>
      <c r="B53" s="434">
        <v>474999</v>
      </c>
      <c r="C53" s="440"/>
      <c r="D53" s="440"/>
      <c r="E53" s="441"/>
      <c r="F53" s="435">
        <f t="shared" si="0"/>
        <v>0</v>
      </c>
    </row>
    <row r="54" spans="1:6" s="429" customFormat="1" ht="15.75" x14ac:dyDescent="0.25">
      <c r="A54" s="434">
        <v>475000</v>
      </c>
      <c r="B54" s="434">
        <v>499999</v>
      </c>
      <c r="C54" s="440"/>
      <c r="D54" s="440"/>
      <c r="E54" s="441"/>
      <c r="F54" s="435">
        <f t="shared" si="0"/>
        <v>0</v>
      </c>
    </row>
    <row r="55" spans="1:6" s="429" customFormat="1" ht="15.75" x14ac:dyDescent="0.25">
      <c r="A55" s="434">
        <v>500000</v>
      </c>
      <c r="B55" s="434">
        <v>599999</v>
      </c>
      <c r="C55" s="440"/>
      <c r="D55" s="440"/>
      <c r="E55" s="441"/>
      <c r="F55" s="435">
        <f t="shared" si="0"/>
        <v>0</v>
      </c>
    </row>
    <row r="56" spans="1:6" s="429" customFormat="1" ht="15.75" x14ac:dyDescent="0.25">
      <c r="A56" s="434">
        <v>600000</v>
      </c>
      <c r="B56" s="434">
        <v>699999</v>
      </c>
      <c r="C56" s="440"/>
      <c r="D56" s="440"/>
      <c r="E56" s="441"/>
      <c r="F56" s="435">
        <f t="shared" si="0"/>
        <v>0</v>
      </c>
    </row>
    <row r="57" spans="1:6" s="429" customFormat="1" ht="15.75" x14ac:dyDescent="0.25">
      <c r="A57" s="434">
        <v>700000</v>
      </c>
      <c r="B57" s="434">
        <v>799999</v>
      </c>
      <c r="C57" s="440"/>
      <c r="D57" s="440"/>
      <c r="E57" s="441"/>
      <c r="F57" s="435">
        <f t="shared" si="0"/>
        <v>0</v>
      </c>
    </row>
    <row r="58" spans="1:6" s="429" customFormat="1" ht="15.75" x14ac:dyDescent="0.25">
      <c r="A58" s="434">
        <v>800000</v>
      </c>
      <c r="B58" s="434">
        <v>899999</v>
      </c>
      <c r="C58" s="440"/>
      <c r="D58" s="440"/>
      <c r="E58" s="441"/>
      <c r="F58" s="435">
        <f t="shared" si="0"/>
        <v>0</v>
      </c>
    </row>
    <row r="59" spans="1:6" s="429" customFormat="1" ht="15.75" x14ac:dyDescent="0.25">
      <c r="A59" s="434">
        <v>900000</v>
      </c>
      <c r="B59" s="434">
        <v>999999</v>
      </c>
      <c r="C59" s="440"/>
      <c r="D59" s="440"/>
      <c r="E59" s="441"/>
      <c r="F59" s="435">
        <f t="shared" si="0"/>
        <v>0</v>
      </c>
    </row>
    <row r="60" spans="1:6" s="429" customFormat="1" ht="15.75" x14ac:dyDescent="0.25">
      <c r="A60" s="436" t="s">
        <v>466</v>
      </c>
      <c r="B60" s="436"/>
      <c r="C60" s="440"/>
      <c r="D60" s="440"/>
      <c r="E60" s="441"/>
      <c r="F60" s="435">
        <f>IFERROR(IF(OR(AND(B60&lt;&gt;"",B60&lt;=$E$3),E60=0),E60,E60-(MIN(E60/C60,$E$4)-$E$3)*$E$5*C60),0)</f>
        <v>0</v>
      </c>
    </row>
    <row r="61" spans="1:6" s="426" customFormat="1" ht="15.75" x14ac:dyDescent="0.25">
      <c r="A61" s="437" t="s">
        <v>14</v>
      </c>
      <c r="B61" s="437"/>
      <c r="C61" s="438">
        <f>SUM(C12:C60)</f>
        <v>0</v>
      </c>
      <c r="D61" s="438">
        <f t="shared" ref="D61:F61" si="1">SUM(D12:D60)</f>
        <v>0</v>
      </c>
      <c r="E61" s="439">
        <f t="shared" si="1"/>
        <v>0</v>
      </c>
      <c r="F61" s="439">
        <f t="shared" si="1"/>
        <v>0</v>
      </c>
    </row>
  </sheetData>
  <sheetProtection algorithmName="SHA-512" hashValue="9NYsgMStMkiGB7GR7r1B0Adpals5/NAvGsQlMWOuxIZ1YTDr9pTeZIWj2Zo1IEF/LNx37TTcJJgZ9aDMKAJ7VQ==" saltValue="6TjFQqbkcN7xQG2Y3gt5+w==" spinCount="100000" sheet="1" formatColumns="0" formatRows="0"/>
  <mergeCells count="2">
    <mergeCell ref="A10:F10"/>
    <mergeCell ref="A11:B1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N111"/>
  <sheetViews>
    <sheetView showGridLines="0" zoomScale="85" zoomScaleNormal="85" workbookViewId="0">
      <selection activeCell="C5" sqref="C5"/>
    </sheetView>
  </sheetViews>
  <sheetFormatPr defaultColWidth="9" defaultRowHeight="15" x14ac:dyDescent="0.25"/>
  <cols>
    <col min="1" max="1" width="9" style="1"/>
    <col min="2" max="2" width="104.42578125" style="1" customWidth="1"/>
    <col min="3" max="4" width="20.7109375" style="1" customWidth="1"/>
    <col min="5" max="5" width="14" style="1" customWidth="1"/>
    <col min="6" max="7" width="16.5703125" style="1" customWidth="1"/>
    <col min="8" max="8" width="23" style="1" customWidth="1"/>
    <col min="9" max="9" width="65.85546875" style="1" customWidth="1"/>
    <col min="10" max="14" width="20.7109375" style="1" customWidth="1"/>
    <col min="15" max="16384" width="9" style="1"/>
  </cols>
  <sheetData>
    <row r="1" spans="2:14" ht="26.25" x14ac:dyDescent="0.25">
      <c r="B1" s="171" t="s">
        <v>72</v>
      </c>
    </row>
    <row r="2" spans="2:14" ht="26.25" x14ac:dyDescent="0.25">
      <c r="B2" s="171" t="s">
        <v>73</v>
      </c>
    </row>
    <row r="3" spans="2:14" ht="15.75" customHeight="1" x14ac:dyDescent="0.25">
      <c r="B3" s="264" t="s">
        <v>2</v>
      </c>
      <c r="C3" s="324">
        <f>'I Data'!D6</f>
        <v>0</v>
      </c>
    </row>
    <row r="4" spans="2:14" ht="15.75" customHeight="1" x14ac:dyDescent="0.25">
      <c r="B4" s="264" t="s">
        <v>3</v>
      </c>
      <c r="C4" s="324">
        <f>'I Data'!D7</f>
        <v>0</v>
      </c>
    </row>
    <row r="5" spans="2:14" ht="15.75" customHeight="1" x14ac:dyDescent="0.25">
      <c r="B5" s="264" t="s">
        <v>4</v>
      </c>
      <c r="C5" s="324" t="str">
        <f>'I Data'!D8</f>
        <v>Individual</v>
      </c>
      <c r="D5" s="171"/>
      <c r="E5" s="171"/>
      <c r="F5" s="171"/>
      <c r="G5" s="171"/>
      <c r="H5" s="265"/>
      <c r="I5" s="171"/>
      <c r="J5" s="171"/>
      <c r="K5" s="171"/>
      <c r="L5" s="171"/>
      <c r="M5" s="171"/>
      <c r="N5" s="171"/>
    </row>
    <row r="6" spans="2:14" ht="15.75" customHeight="1" x14ac:dyDescent="0.25">
      <c r="B6" s="264" t="s">
        <v>6</v>
      </c>
      <c r="C6" s="325">
        <f>'I Data'!D9</f>
        <v>45292</v>
      </c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</row>
    <row r="7" spans="2:14" x14ac:dyDescent="0.25">
      <c r="D7" s="17"/>
    </row>
    <row r="8" spans="2:14" ht="19.5" customHeight="1" x14ac:dyDescent="0.4">
      <c r="B8" s="266" t="s">
        <v>74</v>
      </c>
      <c r="C8" s="5"/>
      <c r="D8" s="18"/>
    </row>
    <row r="9" spans="2:14" ht="19.5" customHeight="1" thickBot="1" x14ac:dyDescent="0.45">
      <c r="B9" s="267"/>
      <c r="C9" s="5"/>
      <c r="D9" s="18"/>
    </row>
    <row r="10" spans="2:14" s="21" customFormat="1" ht="31.5" x14ac:dyDescent="0.25">
      <c r="B10" s="268" t="s">
        <v>75</v>
      </c>
      <c r="C10" s="269" t="s">
        <v>76</v>
      </c>
      <c r="D10" s="270" t="s">
        <v>77</v>
      </c>
      <c r="E10" s="25"/>
      <c r="N10" s="25"/>
    </row>
    <row r="11" spans="2:14" s="21" customFormat="1" ht="19.5" customHeight="1" x14ac:dyDescent="0.25">
      <c r="B11" s="19" t="s">
        <v>78</v>
      </c>
      <c r="C11" s="322">
        <f>'I Data'!M37</f>
        <v>0</v>
      </c>
      <c r="D11" s="323">
        <f>'I.b. Manual Data'!M10</f>
        <v>0</v>
      </c>
      <c r="E11" s="326" t="s">
        <v>79</v>
      </c>
      <c r="N11" s="25"/>
    </row>
    <row r="12" spans="2:14" s="21" customFormat="1" ht="19.5" customHeight="1" x14ac:dyDescent="0.25">
      <c r="B12" s="327" t="s">
        <v>80</v>
      </c>
      <c r="C12" s="456">
        <f>'I Data'!G54</f>
        <v>1</v>
      </c>
      <c r="D12" s="168">
        <f>'I.b. Manual Data'!G27</f>
        <v>1</v>
      </c>
      <c r="N12" s="25"/>
    </row>
    <row r="13" spans="2:14" s="21" customFormat="1" ht="19.5" customHeight="1" x14ac:dyDescent="0.35">
      <c r="B13" s="327" t="s">
        <v>81</v>
      </c>
      <c r="C13" s="322">
        <f>C11*C12</f>
        <v>0</v>
      </c>
      <c r="D13" s="323">
        <f>D11*D12</f>
        <v>0</v>
      </c>
      <c r="E13" s="25"/>
      <c r="I13" s="354" t="s">
        <v>82</v>
      </c>
    </row>
    <row r="14" spans="2:14" s="21" customFormat="1" ht="19.5" customHeight="1" thickBot="1" x14ac:dyDescent="0.3">
      <c r="B14" s="328" t="s">
        <v>83</v>
      </c>
      <c r="C14" s="329"/>
      <c r="D14" s="330"/>
      <c r="E14" s="25"/>
    </row>
    <row r="15" spans="2:14" s="21" customFormat="1" ht="19.5" customHeight="1" x14ac:dyDescent="0.25">
      <c r="B15" s="327" t="s">
        <v>473</v>
      </c>
      <c r="C15" s="456">
        <f>IF($C$5="Individual",1+'II.b. Reins Table - Proj'!$E$8,1)</f>
        <v>1</v>
      </c>
      <c r="D15" s="168">
        <f>IF($C$5="Individual",1+'II.b. Reins Table - Proj'!$E$8,1)</f>
        <v>1</v>
      </c>
      <c r="I15" s="468" t="s">
        <v>85</v>
      </c>
      <c r="J15" s="469"/>
      <c r="K15" s="477">
        <f>C11*C24+D11*D24</f>
        <v>0</v>
      </c>
      <c r="L15" s="24" t="s">
        <v>86</v>
      </c>
      <c r="M15" s="25"/>
    </row>
    <row r="16" spans="2:14" s="21" customFormat="1" ht="19.5" customHeight="1" x14ac:dyDescent="0.25">
      <c r="B16" s="327" t="s">
        <v>474</v>
      </c>
      <c r="C16" s="22"/>
      <c r="D16" s="23"/>
      <c r="E16" s="21" t="s">
        <v>84</v>
      </c>
      <c r="I16" s="470" t="s">
        <v>87</v>
      </c>
      <c r="J16" s="27"/>
      <c r="K16" s="471">
        <f>'I Data'!B36*'II Rate Development &amp; Change'!C24+'I.b. Manual Data'!B9*'II Rate Development &amp; Change'!D24</f>
        <v>0</v>
      </c>
      <c r="L16" s="25"/>
      <c r="M16" s="25"/>
    </row>
    <row r="17" spans="2:14" s="21" customFormat="1" ht="19.5" customHeight="1" thickBot="1" x14ac:dyDescent="0.3">
      <c r="B17" s="327" t="s">
        <v>446</v>
      </c>
      <c r="C17" s="26">
        <f>PRODUCT(C18:C21)</f>
        <v>0</v>
      </c>
      <c r="D17" s="168">
        <f>PRODUCT(D18:D21)</f>
        <v>0</v>
      </c>
      <c r="I17" s="472" t="s">
        <v>89</v>
      </c>
      <c r="J17" s="473"/>
      <c r="K17" s="474">
        <f>'I Data'!M38*C24+'I.b. Manual Data'!M11*D24</f>
        <v>0</v>
      </c>
      <c r="L17" s="25"/>
      <c r="M17" s="25"/>
    </row>
    <row r="18" spans="2:14" s="21" customFormat="1" ht="19.5" customHeight="1" x14ac:dyDescent="0.25">
      <c r="B18" s="327" t="s">
        <v>88</v>
      </c>
      <c r="C18" s="22"/>
      <c r="D18" s="23"/>
      <c r="E18" s="21" t="s">
        <v>84</v>
      </c>
    </row>
    <row r="19" spans="2:14" s="21" customFormat="1" ht="19.5" customHeight="1" x14ac:dyDescent="0.25">
      <c r="B19" s="327" t="s">
        <v>90</v>
      </c>
      <c r="C19" s="22"/>
      <c r="D19" s="23"/>
      <c r="E19" s="331"/>
      <c r="F19" s="331"/>
      <c r="G19" s="331"/>
    </row>
    <row r="20" spans="2:14" s="21" customFormat="1" ht="19.5" customHeight="1" x14ac:dyDescent="0.25">
      <c r="B20" s="327" t="s">
        <v>91</v>
      </c>
      <c r="C20" s="22"/>
      <c r="D20" s="23"/>
      <c r="E20" s="21" t="s">
        <v>84</v>
      </c>
    </row>
    <row r="21" spans="2:14" s="21" customFormat="1" ht="19.5" customHeight="1" x14ac:dyDescent="0.25">
      <c r="B21" s="327" t="s">
        <v>92</v>
      </c>
      <c r="C21" s="22"/>
      <c r="D21" s="23"/>
      <c r="E21" s="21" t="s">
        <v>84</v>
      </c>
    </row>
    <row r="22" spans="2:14" s="21" customFormat="1" ht="19.5" customHeight="1" x14ac:dyDescent="0.25">
      <c r="B22" s="327"/>
      <c r="C22" s="332"/>
      <c r="D22" s="333"/>
      <c r="E22" s="25"/>
    </row>
    <row r="23" spans="2:14" s="21" customFormat="1" ht="19.5" customHeight="1" x14ac:dyDescent="0.25">
      <c r="B23" s="19" t="s">
        <v>93</v>
      </c>
      <c r="C23" s="334">
        <f>C13*C15*C16*C17</f>
        <v>0</v>
      </c>
      <c r="D23" s="335">
        <f>D13*D15*D16*D17</f>
        <v>0</v>
      </c>
      <c r="E23" s="25"/>
    </row>
    <row r="24" spans="2:14" s="21" customFormat="1" ht="19.5" customHeight="1" x14ac:dyDescent="0.25">
      <c r="B24" s="327" t="s">
        <v>439</v>
      </c>
      <c r="C24" s="336">
        <v>0</v>
      </c>
      <c r="D24" s="337">
        <v>1</v>
      </c>
      <c r="E24" s="21" t="s">
        <v>94</v>
      </c>
    </row>
    <row r="25" spans="2:14" s="21" customFormat="1" ht="19.5" customHeight="1" thickBot="1" x14ac:dyDescent="0.3">
      <c r="B25" s="338" t="s">
        <v>95</v>
      </c>
      <c r="C25" s="339"/>
      <c r="D25" s="340">
        <f>(C23*C24)+(D23*D24)</f>
        <v>0</v>
      </c>
      <c r="E25" s="321" t="s">
        <v>96</v>
      </c>
    </row>
    <row r="26" spans="2:14" s="21" customFormat="1" ht="21" customHeight="1" thickBot="1" x14ac:dyDescent="0.3">
      <c r="B26" s="271" t="s">
        <v>97</v>
      </c>
      <c r="C26" s="27"/>
      <c r="D26" s="321"/>
      <c r="E26" s="321"/>
      <c r="I26" s="266" t="s">
        <v>99</v>
      </c>
    </row>
    <row r="27" spans="2:14" s="21" customFormat="1" ht="16.5" thickBot="1" x14ac:dyDescent="0.3">
      <c r="B27" s="28" t="s">
        <v>98</v>
      </c>
      <c r="C27" s="29">
        <f>D25</f>
        <v>0</v>
      </c>
      <c r="D27" s="341" t="s">
        <v>475</v>
      </c>
      <c r="E27" s="342"/>
      <c r="F27" s="342"/>
      <c r="G27" s="342"/>
      <c r="I27" s="31"/>
      <c r="J27" s="31"/>
      <c r="K27" s="31"/>
      <c r="L27" s="31"/>
      <c r="M27" s="31"/>
      <c r="N27" s="31"/>
    </row>
    <row r="28" spans="2:14" s="21" customFormat="1" ht="16.5" thickBot="1" x14ac:dyDescent="0.3">
      <c r="B28" s="28" t="s">
        <v>100</v>
      </c>
      <c r="C28" s="501" t="e">
        <f>'III Plan Rates'!K16</f>
        <v>#DIV/0!</v>
      </c>
      <c r="D28" s="343"/>
      <c r="E28" s="331"/>
      <c r="F28" s="331"/>
      <c r="G28" s="331"/>
      <c r="H28" s="331"/>
      <c r="I28" s="32" t="s">
        <v>101</v>
      </c>
      <c r="J28" s="475">
        <f>DATE(YEAR($C$6),1,1)</f>
        <v>45292</v>
      </c>
      <c r="K28" s="476">
        <f>DATE(YEAR($C$6),4,1)</f>
        <v>45383</v>
      </c>
      <c r="L28" s="476">
        <f>DATE(YEAR($C$6),7,1)</f>
        <v>45474</v>
      </c>
      <c r="M28" s="475">
        <f>DATE(YEAR($C$6),10,1)</f>
        <v>45566</v>
      </c>
      <c r="N28" s="33" t="s">
        <v>102</v>
      </c>
    </row>
    <row r="29" spans="2:14" s="21" customFormat="1" ht="15.75" x14ac:dyDescent="0.25">
      <c r="B29" s="28" t="s">
        <v>442</v>
      </c>
      <c r="C29" s="448" t="e">
        <f>C27*C28</f>
        <v>#DIV/0!</v>
      </c>
      <c r="D29" s="24"/>
      <c r="I29" s="35" t="s">
        <v>103</v>
      </c>
      <c r="J29" s="36"/>
      <c r="K29" s="37"/>
      <c r="L29" s="37"/>
      <c r="M29" s="38"/>
      <c r="N29" s="39">
        <f>SUM(J29:M29)</f>
        <v>0</v>
      </c>
    </row>
    <row r="30" spans="2:14" s="21" customFormat="1" ht="15.75" x14ac:dyDescent="0.25">
      <c r="B30" s="40" t="s">
        <v>104</v>
      </c>
      <c r="C30" s="41"/>
      <c r="I30" s="28" t="s">
        <v>488</v>
      </c>
      <c r="J30" s="42">
        <f>$C$27</f>
        <v>0</v>
      </c>
      <c r="K30" s="43">
        <f>$C$27</f>
        <v>0</v>
      </c>
      <c r="L30" s="43">
        <f>$C$27</f>
        <v>0</v>
      </c>
      <c r="M30" s="43">
        <f>$C$27</f>
        <v>0</v>
      </c>
      <c r="N30" s="44">
        <f>$C$27</f>
        <v>0</v>
      </c>
    </row>
    <row r="31" spans="2:14" s="21" customFormat="1" ht="15.75" x14ac:dyDescent="0.25">
      <c r="B31" s="28" t="s">
        <v>448</v>
      </c>
      <c r="C31" s="478"/>
      <c r="I31" s="46" t="s">
        <v>54</v>
      </c>
      <c r="J31" s="159">
        <v>0</v>
      </c>
      <c r="K31" s="160">
        <v>3</v>
      </c>
      <c r="L31" s="161">
        <v>6</v>
      </c>
      <c r="M31" s="159">
        <v>9</v>
      </c>
      <c r="N31" s="47"/>
    </row>
    <row r="32" spans="2:14" s="21" customFormat="1" ht="15.75" x14ac:dyDescent="0.25">
      <c r="B32" s="28" t="s">
        <v>443</v>
      </c>
      <c r="C32" s="478"/>
      <c r="I32" s="46" t="s">
        <v>105</v>
      </c>
      <c r="J32" s="158">
        <f>'I Data'!G52*'II Rate Development &amp; Change'!C24+'I.b. Manual Data'!G25*'II Rate Development &amp; Change'!D24</f>
        <v>0</v>
      </c>
      <c r="K32" s="163">
        <f>J32</f>
        <v>0</v>
      </c>
      <c r="L32" s="163">
        <f t="shared" ref="L32:M32" si="0">K32</f>
        <v>0</v>
      </c>
      <c r="M32" s="164">
        <f t="shared" si="0"/>
        <v>0</v>
      </c>
      <c r="N32" s="47"/>
    </row>
    <row r="33" spans="2:14" s="21" customFormat="1" ht="15.75" x14ac:dyDescent="0.25">
      <c r="B33" s="28" t="s">
        <v>449</v>
      </c>
      <c r="C33" s="502" t="e">
        <f>IF($C$5="Individual",-'II.b. Reins Table - Proj'!E7*(C29+C38*C28),0)</f>
        <v>#DIV/0!</v>
      </c>
      <c r="D33" s="326"/>
      <c r="I33" s="46" t="s">
        <v>106</v>
      </c>
      <c r="J33" s="48">
        <f>J30*(1+J32)^(J31/12)</f>
        <v>0</v>
      </c>
      <c r="K33" s="49">
        <f>K30*(1+K32)^(K31/12)</f>
        <v>0</v>
      </c>
      <c r="L33" s="49">
        <f>L30*(1+L32)^(L31/12)</f>
        <v>0</v>
      </c>
      <c r="M33" s="50">
        <f>M30*(1+M32)^(M31/12)</f>
        <v>0</v>
      </c>
      <c r="N33" s="51">
        <f>IF(N29=0,0,SUMPRODUCT(J33:M33,J29:M29)/N29)</f>
        <v>0</v>
      </c>
    </row>
    <row r="34" spans="2:14" s="21" customFormat="1" ht="16.5" thickBot="1" x14ac:dyDescent="0.3">
      <c r="B34" s="28" t="s">
        <v>444</v>
      </c>
      <c r="C34" s="34" t="e">
        <f>C29-C31+C32-C33</f>
        <v>#DIV/0!</v>
      </c>
      <c r="D34" s="326"/>
      <c r="I34" s="443" t="s">
        <v>107</v>
      </c>
      <c r="J34" s="444">
        <f>(1+J32)^(J31/12)</f>
        <v>1</v>
      </c>
      <c r="K34" s="445">
        <f>(1+K32)^(K31/12)</f>
        <v>1</v>
      </c>
      <c r="L34" s="445">
        <f>(1+L32)^(L31/12)</f>
        <v>1</v>
      </c>
      <c r="M34" s="446">
        <f>(1+M32)^(M31/12)</f>
        <v>1</v>
      </c>
      <c r="N34" s="447">
        <f>IF(N29=0,0,SUMPRODUCT(J29:M29,J34:M34)/N29)</f>
        <v>0</v>
      </c>
    </row>
    <row r="35" spans="2:14" s="21" customFormat="1" ht="15.75" x14ac:dyDescent="0.25">
      <c r="B35" s="52"/>
      <c r="C35" s="41"/>
      <c r="D35" s="326"/>
    </row>
    <row r="36" spans="2:14" s="21" customFormat="1" ht="15.75" x14ac:dyDescent="0.25">
      <c r="B36" s="28" t="s">
        <v>108</v>
      </c>
      <c r="C36" s="448" t="e">
        <f>C34/C28</f>
        <v>#DIV/0!</v>
      </c>
      <c r="D36" s="326" t="s">
        <v>109</v>
      </c>
    </row>
    <row r="37" spans="2:14" s="21" customFormat="1" ht="15.75" x14ac:dyDescent="0.25">
      <c r="B37" s="52"/>
      <c r="C37" s="41"/>
      <c r="D37" s="326"/>
    </row>
    <row r="38" spans="2:14" s="21" customFormat="1" ht="15.75" x14ac:dyDescent="0.25">
      <c r="B38" s="28" t="s">
        <v>110</v>
      </c>
      <c r="C38" s="45"/>
      <c r="D38" s="326"/>
    </row>
    <row r="39" spans="2:14" s="21" customFormat="1" ht="15.75" x14ac:dyDescent="0.25">
      <c r="B39" s="28"/>
      <c r="C39" s="41"/>
    </row>
    <row r="40" spans="2:14" s="21" customFormat="1" ht="15.75" x14ac:dyDescent="0.25">
      <c r="B40" s="28" t="s">
        <v>445</v>
      </c>
      <c r="C40" s="34" t="e">
        <f>C34+(C38*C28)</f>
        <v>#DIV/0!</v>
      </c>
      <c r="D40" s="343"/>
    </row>
    <row r="41" spans="2:14" s="21" customFormat="1" ht="15.75" x14ac:dyDescent="0.25">
      <c r="B41" s="28"/>
      <c r="C41" s="55"/>
      <c r="D41" s="326"/>
    </row>
    <row r="42" spans="2:14" s="21" customFormat="1" ht="15.75" x14ac:dyDescent="0.25">
      <c r="B42" s="28" t="s">
        <v>111</v>
      </c>
      <c r="C42" s="34" t="e">
        <f>C36+C38</f>
        <v>#DIV/0!</v>
      </c>
      <c r="D42" s="326"/>
    </row>
    <row r="43" spans="2:14" s="21" customFormat="1" ht="16.5" thickBot="1" x14ac:dyDescent="0.3">
      <c r="B43" s="53"/>
      <c r="C43" s="56"/>
      <c r="D43" s="326"/>
    </row>
    <row r="44" spans="2:14" s="21" customFormat="1" ht="15.75" x14ac:dyDescent="0.25">
      <c r="E44" s="331"/>
      <c r="F44" s="331"/>
      <c r="G44" s="331"/>
    </row>
    <row r="45" spans="2:14" s="21" customFormat="1" ht="15.75" x14ac:dyDescent="0.25">
      <c r="D45" s="326"/>
    </row>
    <row r="46" spans="2:14" s="21" customFormat="1" ht="21" x14ac:dyDescent="0.25">
      <c r="B46" s="266" t="s">
        <v>112</v>
      </c>
      <c r="D46" s="344"/>
      <c r="I46" s="266" t="s">
        <v>113</v>
      </c>
      <c r="J46" s="267"/>
    </row>
    <row r="47" spans="2:14" s="21" customFormat="1" ht="16.5" thickBot="1" x14ac:dyDescent="0.3">
      <c r="B47" s="345"/>
      <c r="C47" s="345"/>
      <c r="D47" s="326"/>
      <c r="I47" s="267"/>
      <c r="J47" s="267"/>
    </row>
    <row r="48" spans="2:14" s="21" customFormat="1" ht="16.5" thickBot="1" x14ac:dyDescent="0.3">
      <c r="B48" s="57" t="s">
        <v>114</v>
      </c>
      <c r="C48" s="157" t="s">
        <v>334</v>
      </c>
      <c r="D48" s="157" t="s">
        <v>335</v>
      </c>
      <c r="I48" s="272" t="s">
        <v>115</v>
      </c>
      <c r="J48" s="273">
        <f>K48-1</f>
        <v>2023</v>
      </c>
      <c r="K48" s="8">
        <f>YEAR($C$6)</f>
        <v>2024</v>
      </c>
    </row>
    <row r="49" spans="2:11" s="21" customFormat="1" ht="15.75" x14ac:dyDescent="0.25">
      <c r="B49" s="46" t="s">
        <v>116</v>
      </c>
      <c r="C49" s="58">
        <f>IFERROR('III Plan Rates'!R15,SUM(C50:C52))</f>
        <v>0</v>
      </c>
      <c r="D49" s="156">
        <f t="shared" ref="D49:D58" si="1">IFERROR(C49*$C$64,0)</f>
        <v>0</v>
      </c>
      <c r="I49" s="274" t="s">
        <v>117</v>
      </c>
      <c r="J49" s="346"/>
      <c r="K49" s="347"/>
    </row>
    <row r="50" spans="2:11" s="21" customFormat="1" ht="15.75" x14ac:dyDescent="0.25">
      <c r="B50" s="59" t="s">
        <v>118</v>
      </c>
      <c r="C50" s="60"/>
      <c r="D50" s="156">
        <f t="shared" si="1"/>
        <v>0</v>
      </c>
      <c r="I50" s="274" t="s">
        <v>119</v>
      </c>
      <c r="J50" s="348"/>
      <c r="K50" s="66"/>
    </row>
    <row r="51" spans="2:11" s="21" customFormat="1" ht="15.75" x14ac:dyDescent="0.25">
      <c r="B51" s="59" t="s">
        <v>120</v>
      </c>
      <c r="C51" s="60"/>
      <c r="D51" s="156">
        <f t="shared" si="1"/>
        <v>0</v>
      </c>
      <c r="I51" s="274" t="s">
        <v>121</v>
      </c>
      <c r="J51" s="348"/>
      <c r="K51" s="66"/>
    </row>
    <row r="52" spans="2:11" s="21" customFormat="1" ht="15.75" x14ac:dyDescent="0.25">
      <c r="B52" s="59" t="s">
        <v>122</v>
      </c>
      <c r="C52" s="60"/>
      <c r="D52" s="156">
        <f t="shared" si="1"/>
        <v>0</v>
      </c>
      <c r="I52" s="274" t="s">
        <v>123</v>
      </c>
      <c r="J52" s="348"/>
      <c r="K52" s="66"/>
    </row>
    <row r="53" spans="2:11" s="21" customFormat="1" ht="15.75" x14ac:dyDescent="0.25">
      <c r="B53" s="46" t="s">
        <v>124</v>
      </c>
      <c r="C53" s="58">
        <f>IFERROR('III Plan Rates'!S15,SUM(C54:C58))</f>
        <v>0</v>
      </c>
      <c r="D53" s="156">
        <f t="shared" si="1"/>
        <v>0</v>
      </c>
      <c r="I53" s="274" t="s">
        <v>125</v>
      </c>
      <c r="J53" s="348"/>
      <c r="K53" s="66"/>
    </row>
    <row r="54" spans="2:11" s="21" customFormat="1" ht="15.75" x14ac:dyDescent="0.25">
      <c r="B54" s="46" t="s">
        <v>441</v>
      </c>
      <c r="C54" s="60"/>
      <c r="D54" s="156">
        <f t="shared" si="1"/>
        <v>0</v>
      </c>
      <c r="H54" s="331"/>
      <c r="I54" s="274"/>
      <c r="J54" s="349"/>
      <c r="K54" s="350"/>
    </row>
    <row r="55" spans="2:11" s="21" customFormat="1" ht="15.75" x14ac:dyDescent="0.25">
      <c r="B55" s="46" t="s">
        <v>455</v>
      </c>
      <c r="C55" s="60"/>
      <c r="D55" s="156">
        <f t="shared" si="1"/>
        <v>0</v>
      </c>
      <c r="I55" s="274" t="s">
        <v>126</v>
      </c>
      <c r="J55" s="70"/>
      <c r="K55" s="72" t="e">
        <f>C42</f>
        <v>#DIV/0!</v>
      </c>
    </row>
    <row r="56" spans="2:11" s="21" customFormat="1" ht="15.75" x14ac:dyDescent="0.25">
      <c r="B56" s="162" t="s">
        <v>480</v>
      </c>
      <c r="C56" s="60"/>
      <c r="D56" s="156">
        <f t="shared" si="1"/>
        <v>0</v>
      </c>
      <c r="I56" s="274"/>
      <c r="J56" s="349"/>
      <c r="K56" s="350"/>
    </row>
    <row r="57" spans="2:11" s="21" customFormat="1" ht="15.75" x14ac:dyDescent="0.25">
      <c r="B57" s="46" t="s">
        <v>127</v>
      </c>
      <c r="C57" s="60"/>
      <c r="D57" s="156">
        <f t="shared" si="1"/>
        <v>0</v>
      </c>
      <c r="I57" s="275" t="s">
        <v>128</v>
      </c>
      <c r="J57" s="51" t="e">
        <f>J55/PRODUCT(J49:J53)</f>
        <v>#DIV/0!</v>
      </c>
      <c r="K57" s="51" t="e">
        <f>K55/PRODUCT(K49:K53)</f>
        <v>#DIV/0!</v>
      </c>
    </row>
    <row r="58" spans="2:11" s="21" customFormat="1" ht="16.5" thickBot="1" x14ac:dyDescent="0.3">
      <c r="B58" s="46" t="s">
        <v>337</v>
      </c>
      <c r="C58" s="60"/>
      <c r="D58" s="156">
        <f t="shared" si="1"/>
        <v>0</v>
      </c>
      <c r="I58" s="276"/>
      <c r="J58" s="351"/>
      <c r="K58" s="134"/>
    </row>
    <row r="59" spans="2:11" s="21" customFormat="1" ht="15.75" x14ac:dyDescent="0.25">
      <c r="B59" s="46"/>
      <c r="C59" s="61"/>
      <c r="D59" s="61"/>
    </row>
    <row r="60" spans="2:11" s="21" customFormat="1" ht="17.25" customHeight="1" x14ac:dyDescent="0.25">
      <c r="B60" s="46" t="s">
        <v>129</v>
      </c>
      <c r="C60" s="58" t="e">
        <f>'III Plan Rates'!T15</f>
        <v>#DIV/0!</v>
      </c>
      <c r="D60" s="156">
        <f>IFERROR(C60*$C$64,0)</f>
        <v>0</v>
      </c>
    </row>
    <row r="61" spans="2:11" s="21" customFormat="1" ht="16.5" customHeight="1" x14ac:dyDescent="0.25">
      <c r="B61" s="46"/>
      <c r="C61" s="62"/>
      <c r="D61" s="62"/>
    </row>
    <row r="62" spans="2:11" s="21" customFormat="1" ht="15.75" x14ac:dyDescent="0.25">
      <c r="B62" s="46" t="s">
        <v>130</v>
      </c>
      <c r="C62" s="58" t="e">
        <f>C49+C53+C60</f>
        <v>#DIV/0!</v>
      </c>
      <c r="D62" s="156">
        <f>IFERROR(C62*$C$64,0)</f>
        <v>0</v>
      </c>
    </row>
    <row r="63" spans="2:11" s="21" customFormat="1" ht="16.5" thickBot="1" x14ac:dyDescent="0.3">
      <c r="B63" s="46"/>
      <c r="C63" s="63"/>
      <c r="D63" s="155"/>
    </row>
    <row r="64" spans="2:11" s="21" customFormat="1" ht="15.75" x14ac:dyDescent="0.25">
      <c r="B64" s="28" t="s">
        <v>131</v>
      </c>
      <c r="C64" s="51" t="e">
        <f>(C40)/(1-C62)</f>
        <v>#DIV/0!</v>
      </c>
      <c r="E64" s="352"/>
    </row>
    <row r="65" spans="2:14" s="21" customFormat="1" ht="16.5" thickBot="1" x14ac:dyDescent="0.3">
      <c r="B65" s="53"/>
      <c r="C65" s="65"/>
    </row>
    <row r="66" spans="2:14" s="21" customFormat="1" ht="16.5" customHeight="1" x14ac:dyDescent="0.25">
      <c r="G66" s="331"/>
    </row>
    <row r="67" spans="2:14" s="21" customFormat="1" ht="16.5" customHeight="1" x14ac:dyDescent="0.25">
      <c r="E67" s="331"/>
      <c r="F67" s="331"/>
    </row>
    <row r="68" spans="2:14" s="21" customFormat="1" ht="15.75" customHeight="1" x14ac:dyDescent="0.25">
      <c r="B68" s="266" t="s">
        <v>460</v>
      </c>
      <c r="C68" s="331"/>
      <c r="I68" s="266" t="s">
        <v>461</v>
      </c>
      <c r="J68" s="267"/>
      <c r="K68" s="331"/>
      <c r="L68" s="331"/>
    </row>
    <row r="69" spans="2:14" s="21" customFormat="1" ht="17.25" customHeight="1" thickBot="1" x14ac:dyDescent="0.3">
      <c r="G69" s="331"/>
    </row>
    <row r="70" spans="2:14" s="21" customFormat="1" ht="16.5" thickBot="1" x14ac:dyDescent="0.3">
      <c r="B70" s="457" t="s">
        <v>132</v>
      </c>
      <c r="C70" s="273">
        <f>D70-1</f>
        <v>2023</v>
      </c>
      <c r="D70" s="8">
        <f>YEAR($C$6)</f>
        <v>2024</v>
      </c>
      <c r="E70" s="458" t="s">
        <v>133</v>
      </c>
      <c r="F70" s="464" t="s">
        <v>134</v>
      </c>
      <c r="G70" s="331"/>
      <c r="I70" s="35"/>
      <c r="J70" s="273">
        <f>K70-1</f>
        <v>2023</v>
      </c>
      <c r="K70" s="8">
        <f>YEAR($C$6)</f>
        <v>2024</v>
      </c>
    </row>
    <row r="71" spans="2:14" s="21" customFormat="1" ht="15.75" x14ac:dyDescent="0.25">
      <c r="B71" s="277" t="s">
        <v>135</v>
      </c>
      <c r="C71" s="129" t="e">
        <f>'III Plan Rates'!Z15</f>
        <v>#DIV/0!</v>
      </c>
      <c r="D71" s="459" t="e">
        <f>'III Plan Rates'!AA15</f>
        <v>#DIV/0!</v>
      </c>
      <c r="E71" s="130" t="e">
        <f>D71-C71</f>
        <v>#DIV/0!</v>
      </c>
      <c r="F71" s="465" t="e">
        <f>E71/$C$71</f>
        <v>#DIV/0!</v>
      </c>
      <c r="G71" s="331"/>
      <c r="I71" s="46" t="s">
        <v>136</v>
      </c>
      <c r="J71" s="66"/>
      <c r="K71" s="67" t="e">
        <f>C28</f>
        <v>#DIV/0!</v>
      </c>
      <c r="M71" s="331"/>
      <c r="N71" s="331"/>
    </row>
    <row r="72" spans="2:14" s="21" customFormat="1" ht="15.75" x14ac:dyDescent="0.25">
      <c r="B72" s="278"/>
      <c r="C72" s="449"/>
      <c r="D72" s="460"/>
      <c r="E72" s="450"/>
      <c r="F72" s="466"/>
      <c r="G72" s="331"/>
      <c r="I72" s="46"/>
      <c r="J72" s="68"/>
      <c r="K72" s="69"/>
    </row>
    <row r="73" spans="2:14" s="21" customFormat="1" ht="15.75" x14ac:dyDescent="0.25">
      <c r="B73" s="279" t="s">
        <v>137</v>
      </c>
      <c r="C73" s="451"/>
      <c r="D73" s="461">
        <f>C11*C24+D11*D24</f>
        <v>0</v>
      </c>
      <c r="E73" s="452">
        <f>D73-C73</f>
        <v>0</v>
      </c>
      <c r="F73" s="467" t="e">
        <f>E73/$C$71</f>
        <v>#DIV/0!</v>
      </c>
      <c r="G73" s="331"/>
      <c r="I73" s="46" t="s">
        <v>138</v>
      </c>
      <c r="J73" s="66"/>
      <c r="K73" s="67">
        <f>'I Data'!G54*'II Rate Development &amp; Change'!C24+'I.b. Manual Data'!G27*'II Rate Development &amp; Change'!D24</f>
        <v>1</v>
      </c>
      <c r="L73" s="21" t="s">
        <v>139</v>
      </c>
    </row>
    <row r="74" spans="2:14" s="21" customFormat="1" ht="15.75" x14ac:dyDescent="0.25">
      <c r="B74" s="280" t="s">
        <v>140</v>
      </c>
      <c r="C74" s="453" t="e">
        <f>C73/PRODUCT(J49:J53)-C73</f>
        <v>#DIV/0!</v>
      </c>
      <c r="D74" s="461" t="e">
        <f>D73/PRODUCT(K49:K53)-D73</f>
        <v>#DIV/0!</v>
      </c>
      <c r="E74" s="452" t="e">
        <f>D74-C74</f>
        <v>#DIV/0!</v>
      </c>
      <c r="F74" s="467" t="e">
        <f>E74/$C$71</f>
        <v>#DIV/0!</v>
      </c>
      <c r="G74" s="331"/>
      <c r="I74" s="46" t="s">
        <v>141</v>
      </c>
      <c r="J74" s="66"/>
      <c r="K74" s="67">
        <f>C15*C16*C24+D15*D16*D24</f>
        <v>0</v>
      </c>
      <c r="L74" s="21" t="s">
        <v>142</v>
      </c>
    </row>
    <row r="75" spans="2:14" s="21" customFormat="1" ht="15.75" x14ac:dyDescent="0.25">
      <c r="B75" s="278"/>
      <c r="C75" s="449"/>
      <c r="D75" s="460"/>
      <c r="E75" s="450"/>
      <c r="F75" s="466"/>
      <c r="G75" s="331"/>
      <c r="I75" s="46" t="s">
        <v>143</v>
      </c>
      <c r="J75" s="66"/>
      <c r="K75" s="67">
        <f>C17*C24+D17*D24</f>
        <v>0</v>
      </c>
      <c r="L75" s="21" t="s">
        <v>142</v>
      </c>
    </row>
    <row r="76" spans="2:14" s="21" customFormat="1" ht="15.75" x14ac:dyDescent="0.25">
      <c r="B76" s="279" t="s">
        <v>144</v>
      </c>
      <c r="C76" s="449"/>
      <c r="D76" s="460"/>
      <c r="E76" s="450"/>
      <c r="F76" s="466"/>
      <c r="G76" s="331"/>
      <c r="H76" s="331"/>
      <c r="I76" s="46"/>
      <c r="J76" s="68"/>
      <c r="K76" s="69"/>
    </row>
    <row r="77" spans="2:14" s="21" customFormat="1" ht="15.75" x14ac:dyDescent="0.25">
      <c r="B77" s="280" t="s">
        <v>145</v>
      </c>
      <c r="C77" s="453" t="e">
        <f>C73+C74</f>
        <v>#DIV/0!</v>
      </c>
      <c r="D77" s="44" t="e">
        <f>D73+D74</f>
        <v>#DIV/0!</v>
      </c>
      <c r="E77" s="454" t="e">
        <f t="shared" ref="E77:E82" si="2">D77-C77</f>
        <v>#DIV/0!</v>
      </c>
      <c r="F77" s="467" t="e">
        <f t="shared" ref="F77:F84" si="3">E77/$C$71</f>
        <v>#DIV/0!</v>
      </c>
      <c r="G77" s="331"/>
      <c r="I77" s="46" t="s">
        <v>146</v>
      </c>
      <c r="J77" s="71"/>
      <c r="K77" s="72">
        <f>-C31</f>
        <v>0</v>
      </c>
      <c r="L77" s="21" t="s">
        <v>147</v>
      </c>
    </row>
    <row r="78" spans="2:14" s="21" customFormat="1" ht="14.25" customHeight="1" x14ac:dyDescent="0.25">
      <c r="B78" s="280" t="s">
        <v>148</v>
      </c>
      <c r="C78" s="453" t="e">
        <f>C77*J73-C77</f>
        <v>#DIV/0!</v>
      </c>
      <c r="D78" s="44" t="e">
        <f>D77*K73-D77</f>
        <v>#DIV/0!</v>
      </c>
      <c r="E78" s="454" t="e">
        <f t="shared" si="2"/>
        <v>#DIV/0!</v>
      </c>
      <c r="F78" s="467" t="e">
        <f t="shared" si="3"/>
        <v>#DIV/0!</v>
      </c>
      <c r="G78" s="331"/>
      <c r="I78" s="46" t="s">
        <v>149</v>
      </c>
      <c r="J78" s="71"/>
      <c r="K78" s="72">
        <f>C32</f>
        <v>0</v>
      </c>
      <c r="L78" s="21" t="s">
        <v>147</v>
      </c>
    </row>
    <row r="79" spans="2:14" s="21" customFormat="1" ht="15.75" x14ac:dyDescent="0.25">
      <c r="B79" s="280" t="s">
        <v>150</v>
      </c>
      <c r="C79" s="453" t="e">
        <f>C77*J74*J73-C77-C78</f>
        <v>#DIV/0!</v>
      </c>
      <c r="D79" s="44" t="e">
        <f>D77*K74*K73-D77-D78</f>
        <v>#DIV/0!</v>
      </c>
      <c r="E79" s="454" t="e">
        <f t="shared" si="2"/>
        <v>#DIV/0!</v>
      </c>
      <c r="F79" s="467" t="e">
        <f t="shared" si="3"/>
        <v>#DIV/0!</v>
      </c>
      <c r="G79" s="331"/>
      <c r="I79" s="46" t="s">
        <v>447</v>
      </c>
      <c r="J79" s="71"/>
      <c r="K79" s="72" t="e">
        <f>C33</f>
        <v>#DIV/0!</v>
      </c>
      <c r="L79" s="21" t="s">
        <v>147</v>
      </c>
    </row>
    <row r="80" spans="2:14" s="21" customFormat="1" ht="15.75" x14ac:dyDescent="0.25">
      <c r="B80" s="280" t="s">
        <v>151</v>
      </c>
      <c r="C80" s="453" t="e">
        <f>C77*J73*J74*J75-C77-C78-C79</f>
        <v>#DIV/0!</v>
      </c>
      <c r="D80" s="44" t="e">
        <f>D77*K73*K74*K75-D77-D78-D79</f>
        <v>#DIV/0!</v>
      </c>
      <c r="E80" s="454" t="e">
        <f t="shared" si="2"/>
        <v>#DIV/0!</v>
      </c>
      <c r="F80" s="467" t="e">
        <f t="shared" si="3"/>
        <v>#DIV/0!</v>
      </c>
      <c r="G80" s="331"/>
      <c r="I80" s="46" t="s">
        <v>51</v>
      </c>
      <c r="J80" s="71"/>
      <c r="K80" s="71"/>
      <c r="L80" s="21" t="s">
        <v>142</v>
      </c>
    </row>
    <row r="81" spans="1:14" s="331" customFormat="1" ht="15.75" customHeight="1" x14ac:dyDescent="0.25">
      <c r="A81" s="21"/>
      <c r="B81" s="280" t="s">
        <v>452</v>
      </c>
      <c r="C81" s="453" t="e">
        <f>J77/PRODUCT(J49:J53,J71)</f>
        <v>#DIV/0!</v>
      </c>
      <c r="D81" s="44" t="e">
        <f>K77/PRODUCT(K49:K53,K71)</f>
        <v>#DIV/0!</v>
      </c>
      <c r="E81" s="454" t="e">
        <f t="shared" si="2"/>
        <v>#DIV/0!</v>
      </c>
      <c r="F81" s="467" t="e">
        <f>E81/$C$71</f>
        <v>#DIV/0!</v>
      </c>
      <c r="H81" s="281"/>
      <c r="I81" s="46"/>
      <c r="J81" s="68"/>
      <c r="K81" s="68"/>
      <c r="L81" s="21"/>
      <c r="M81" s="21"/>
      <c r="N81" s="21"/>
    </row>
    <row r="82" spans="1:14" s="21" customFormat="1" ht="15.75" x14ac:dyDescent="0.25">
      <c r="B82" s="280" t="s">
        <v>153</v>
      </c>
      <c r="C82" s="453" t="e">
        <f>(J78)/PRODUCT($J$49:$J$53,$J$71)</f>
        <v>#DIV/0!</v>
      </c>
      <c r="D82" s="44" t="e">
        <f>(K78)/PRODUCT($K$49:$K$53,$K$71)</f>
        <v>#DIV/0!</v>
      </c>
      <c r="E82" s="454" t="e">
        <f t="shared" si="2"/>
        <v>#DIV/0!</v>
      </c>
      <c r="F82" s="467" t="e">
        <f>E82/$C$71</f>
        <v>#DIV/0!</v>
      </c>
      <c r="G82" s="331"/>
      <c r="H82" s="353"/>
      <c r="I82" s="46" t="s">
        <v>152</v>
      </c>
      <c r="J82" s="66"/>
      <c r="K82" s="67" t="e">
        <f>'III Plan Rates'!N15*K53</f>
        <v>#DIV/0!</v>
      </c>
    </row>
    <row r="83" spans="1:14" s="21" customFormat="1" ht="15.75" x14ac:dyDescent="0.25">
      <c r="A83" s="331"/>
      <c r="B83" s="280" t="s">
        <v>453</v>
      </c>
      <c r="C83" s="453" t="e">
        <f>-(J79)/PRODUCT($J$49:$J$53,$J$71)</f>
        <v>#DIV/0!</v>
      </c>
      <c r="D83" s="44" t="e">
        <f>-(K79)/PRODUCT($K$49:$K$53,$K$71)</f>
        <v>#DIV/0!</v>
      </c>
      <c r="E83" s="454" t="e">
        <f t="shared" ref="E83" si="4">D83-C83</f>
        <v>#DIV/0!</v>
      </c>
      <c r="F83" s="467" t="e">
        <f>E83/$C$71</f>
        <v>#DIV/0!</v>
      </c>
      <c r="G83" s="331"/>
      <c r="H83" s="282"/>
      <c r="I83" s="46" t="s">
        <v>154</v>
      </c>
      <c r="J83" s="66"/>
      <c r="K83" s="67" t="e">
        <f>'III Plan Rates'!K15</f>
        <v>#DIV/0!</v>
      </c>
      <c r="L83" s="21" t="str">
        <f>"&lt;- For "&amp;J70&amp;" in cell J81, please include a factor equal to the product of the average Pricing AV and the Non-Funding of CSR Adjustment"</f>
        <v>&lt;- For 2023 in cell J81, please include a factor equal to the product of the average Pricing AV and the Non-Funding of CSR Adjustment</v>
      </c>
    </row>
    <row r="84" spans="1:14" s="21" customFormat="1" ht="15.75" x14ac:dyDescent="0.25">
      <c r="B84" s="280" t="s">
        <v>454</v>
      </c>
      <c r="C84" s="453" t="e">
        <f>SUM(C77:C83)</f>
        <v>#DIV/0!</v>
      </c>
      <c r="D84" s="44" t="e">
        <f t="shared" ref="D84" si="5">SUM(D77:D83)</f>
        <v>#DIV/0!</v>
      </c>
      <c r="E84" s="454" t="e">
        <f>D84-C84</f>
        <v>#DIV/0!</v>
      </c>
      <c r="F84" s="467" t="e">
        <f t="shared" si="3"/>
        <v>#DIV/0!</v>
      </c>
      <c r="G84" s="331"/>
      <c r="H84" s="353"/>
      <c r="I84" s="46" t="s">
        <v>155</v>
      </c>
      <c r="J84" s="66"/>
      <c r="K84" s="67" t="e">
        <f>'III Plan Rates'!L15*K52</f>
        <v>#DIV/0!</v>
      </c>
    </row>
    <row r="85" spans="1:14" s="21" customFormat="1" ht="15.75" x14ac:dyDescent="0.25">
      <c r="B85" s="279" t="s">
        <v>156</v>
      </c>
      <c r="C85" s="449"/>
      <c r="D85" s="460"/>
      <c r="E85" s="450"/>
      <c r="F85" s="466"/>
      <c r="G85" s="331"/>
      <c r="H85" s="353"/>
      <c r="I85" s="46" t="s">
        <v>157</v>
      </c>
      <c r="J85" s="66"/>
      <c r="K85" s="67" t="e">
        <f>'III Plan Rates'!O15</f>
        <v>#DIV/0!</v>
      </c>
    </row>
    <row r="86" spans="1:14" s="21" customFormat="1" ht="15.75" x14ac:dyDescent="0.25">
      <c r="B86" s="280" t="s">
        <v>158</v>
      </c>
      <c r="C86" s="453" t="e">
        <f>C84*J82-C84</f>
        <v>#DIV/0!</v>
      </c>
      <c r="D86" s="44" t="e">
        <f>D84*K82-D84</f>
        <v>#DIV/0!</v>
      </c>
      <c r="E86" s="454" t="e">
        <f>D86-C86</f>
        <v>#DIV/0!</v>
      </c>
      <c r="F86" s="467" t="e">
        <f>E86/$C$71</f>
        <v>#DIV/0!</v>
      </c>
      <c r="G86" s="331"/>
      <c r="H86" s="282"/>
      <c r="I86" s="46"/>
      <c r="J86" s="68"/>
      <c r="K86" s="69"/>
    </row>
    <row r="87" spans="1:14" s="21" customFormat="1" ht="15.75" x14ac:dyDescent="0.25">
      <c r="B87" s="280" t="s">
        <v>159</v>
      </c>
      <c r="C87" s="453" t="e">
        <f>C84*J82*J83-C84-C86</f>
        <v>#DIV/0!</v>
      </c>
      <c r="D87" s="44" t="e">
        <f>D84*K82*K83-D84-D86</f>
        <v>#DIV/0!</v>
      </c>
      <c r="E87" s="454" t="e">
        <f>D87-C87</f>
        <v>#DIV/0!</v>
      </c>
      <c r="F87" s="467" t="e">
        <f>E87/$C$71</f>
        <v>#DIV/0!</v>
      </c>
      <c r="G87" s="331"/>
      <c r="H87" s="283"/>
      <c r="I87" s="46" t="s">
        <v>116</v>
      </c>
      <c r="J87" s="60"/>
      <c r="K87" s="74" t="e">
        <f>'III Plan Rates'!R15</f>
        <v>#DIV/0!</v>
      </c>
    </row>
    <row r="88" spans="1:14" s="21" customFormat="1" ht="15.75" x14ac:dyDescent="0.25">
      <c r="B88" s="280" t="s">
        <v>160</v>
      </c>
      <c r="C88" s="453" t="e">
        <f>C84*J82*J83*J84-C84-C86-C87</f>
        <v>#DIV/0!</v>
      </c>
      <c r="D88" s="44" t="e">
        <f>D84*K82*K83*K84-D84-D86-D87</f>
        <v>#DIV/0!</v>
      </c>
      <c r="E88" s="454" t="e">
        <f>D88-C88</f>
        <v>#DIV/0!</v>
      </c>
      <c r="F88" s="467" t="e">
        <f>E88/$C$71</f>
        <v>#DIV/0!</v>
      </c>
      <c r="G88" s="331"/>
      <c r="H88" s="353"/>
      <c r="I88" s="46" t="s">
        <v>124</v>
      </c>
      <c r="J88" s="60"/>
      <c r="K88" s="74" t="e">
        <f>'III Plan Rates'!S15</f>
        <v>#DIV/0!</v>
      </c>
    </row>
    <row r="89" spans="1:14" s="21" customFormat="1" ht="15.75" x14ac:dyDescent="0.25">
      <c r="B89" s="280" t="s">
        <v>161</v>
      </c>
      <c r="C89" s="453" t="e">
        <f>C84*J82*J83*J84*J85-C84-C86-C87-C88</f>
        <v>#DIV/0!</v>
      </c>
      <c r="D89" s="44" t="e">
        <f>D84*K82*K83*K84*K85-D84-D86-D87-D88</f>
        <v>#DIV/0!</v>
      </c>
      <c r="E89" s="454" t="e">
        <f>D89-C89</f>
        <v>#DIV/0!</v>
      </c>
      <c r="F89" s="467" t="e">
        <f>E89/$C$71</f>
        <v>#DIV/0!</v>
      </c>
      <c r="G89" s="331"/>
      <c r="H89" s="353"/>
      <c r="I89" s="46" t="s">
        <v>162</v>
      </c>
      <c r="J89" s="60"/>
      <c r="K89" s="74" t="e">
        <f>'III Plan Rates'!T15</f>
        <v>#DIV/0!</v>
      </c>
    </row>
    <row r="90" spans="1:14" s="21" customFormat="1" ht="16.5" thickBot="1" x14ac:dyDescent="0.3">
      <c r="B90" s="280" t="s">
        <v>163</v>
      </c>
      <c r="C90" s="453" t="e">
        <f>SUM(C86:C89)</f>
        <v>#DIV/0!</v>
      </c>
      <c r="D90" s="44" t="e">
        <f>SUM(D86:D89)</f>
        <v>#DIV/0!</v>
      </c>
      <c r="E90" s="454" t="e">
        <f>D90-C90</f>
        <v>#DIV/0!</v>
      </c>
      <c r="F90" s="467" t="e">
        <f>E90/$C$71</f>
        <v>#DIV/0!</v>
      </c>
      <c r="G90" s="331"/>
      <c r="H90" s="353"/>
      <c r="I90" s="53"/>
      <c r="J90" s="134"/>
      <c r="K90" s="135"/>
    </row>
    <row r="91" spans="1:14" s="21" customFormat="1" ht="15.75" x14ac:dyDescent="0.25">
      <c r="B91" s="280" t="s">
        <v>164</v>
      </c>
      <c r="C91" s="449"/>
      <c r="D91" s="460"/>
      <c r="E91" s="450"/>
      <c r="F91" s="466"/>
      <c r="G91" s="331"/>
      <c r="H91" s="353"/>
    </row>
    <row r="92" spans="1:14" s="21" customFormat="1" ht="15.75" x14ac:dyDescent="0.25">
      <c r="B92" s="280" t="s">
        <v>165</v>
      </c>
      <c r="C92" s="453" t="e">
        <f>C71*J87</f>
        <v>#DIV/0!</v>
      </c>
      <c r="D92" s="44" t="e">
        <f>D71*K87</f>
        <v>#DIV/0!</v>
      </c>
      <c r="E92" s="454" t="e">
        <f>D92-C92</f>
        <v>#DIV/0!</v>
      </c>
      <c r="F92" s="467" t="e">
        <f>E92/$C$71</f>
        <v>#DIV/0!</v>
      </c>
      <c r="G92" s="331"/>
      <c r="H92" s="353"/>
    </row>
    <row r="93" spans="1:14" s="21" customFormat="1" ht="15.75" x14ac:dyDescent="0.25">
      <c r="B93" s="280" t="s">
        <v>166</v>
      </c>
      <c r="C93" s="453" t="e">
        <f>C71*J88</f>
        <v>#DIV/0!</v>
      </c>
      <c r="D93" s="44" t="e">
        <f>D71*K88</f>
        <v>#DIV/0!</v>
      </c>
      <c r="E93" s="454" t="e">
        <f>D93-C93</f>
        <v>#DIV/0!</v>
      </c>
      <c r="F93" s="467" t="e">
        <f>E93/$C$71</f>
        <v>#DIV/0!</v>
      </c>
      <c r="G93" s="331"/>
      <c r="H93" s="353"/>
    </row>
    <row r="94" spans="1:14" s="21" customFormat="1" ht="15.75" x14ac:dyDescent="0.25">
      <c r="B94" s="280" t="s">
        <v>167</v>
      </c>
      <c r="C94" s="453" t="e">
        <f>C71*J89</f>
        <v>#DIV/0!</v>
      </c>
      <c r="D94" s="44" t="e">
        <f>D71*K89</f>
        <v>#DIV/0!</v>
      </c>
      <c r="E94" s="454" t="e">
        <f>D94-C94</f>
        <v>#DIV/0!</v>
      </c>
      <c r="F94" s="467" t="e">
        <f>E94/$C$71</f>
        <v>#DIV/0!</v>
      </c>
      <c r="G94" s="331"/>
      <c r="H94" s="353"/>
    </row>
    <row r="95" spans="1:14" s="21" customFormat="1" ht="15.75" x14ac:dyDescent="0.25">
      <c r="B95" s="280" t="s">
        <v>168</v>
      </c>
      <c r="C95" s="453" t="e">
        <f>SUM(C92:C94)</f>
        <v>#DIV/0!</v>
      </c>
      <c r="D95" s="44" t="e">
        <f>SUM(D92:D94)</f>
        <v>#DIV/0!</v>
      </c>
      <c r="E95" s="454" t="e">
        <f>D95-C95</f>
        <v>#DIV/0!</v>
      </c>
      <c r="F95" s="467" t="e">
        <f>E95/$C$71</f>
        <v>#DIV/0!</v>
      </c>
      <c r="G95" s="331"/>
      <c r="H95" s="353"/>
    </row>
    <row r="96" spans="1:14" s="21" customFormat="1" ht="15.75" x14ac:dyDescent="0.25">
      <c r="B96" s="278"/>
      <c r="C96" s="449"/>
      <c r="D96" s="460"/>
      <c r="E96" s="450"/>
      <c r="F96" s="466"/>
      <c r="G96" s="331"/>
      <c r="H96" s="283"/>
    </row>
    <row r="97" spans="1:8" s="21" customFormat="1" ht="15.75" x14ac:dyDescent="0.25">
      <c r="B97" s="279" t="s">
        <v>169</v>
      </c>
      <c r="C97" s="451"/>
      <c r="D97" s="462"/>
      <c r="E97" s="454">
        <f>D97-C97</f>
        <v>0</v>
      </c>
      <c r="F97" s="467" t="e">
        <f>E97/$C$71</f>
        <v>#DIV/0!</v>
      </c>
      <c r="G97" s="331"/>
      <c r="H97" s="353"/>
    </row>
    <row r="98" spans="1:8" s="21" customFormat="1" ht="15.75" x14ac:dyDescent="0.25">
      <c r="B98" s="278"/>
      <c r="C98" s="449"/>
      <c r="D98" s="460"/>
      <c r="E98" s="450"/>
      <c r="F98" s="466"/>
      <c r="G98" s="331"/>
      <c r="H98" s="353"/>
    </row>
    <row r="99" spans="1:8" s="21" customFormat="1" ht="15.75" x14ac:dyDescent="0.25">
      <c r="B99" s="279" t="s">
        <v>170</v>
      </c>
      <c r="C99" s="453" t="e">
        <f>C84+C90+C95+C97</f>
        <v>#DIV/0!</v>
      </c>
      <c r="D99" s="44" t="e">
        <f>D84+D90+D95+D97</f>
        <v>#DIV/0!</v>
      </c>
      <c r="E99" s="454" t="e">
        <f>D99-C99</f>
        <v>#DIV/0!</v>
      </c>
      <c r="F99" s="467" t="e">
        <f>E99/$C$71</f>
        <v>#DIV/0!</v>
      </c>
      <c r="G99" s="331"/>
      <c r="H99" s="353"/>
    </row>
    <row r="100" spans="1:8" s="21" customFormat="1" ht="16.5" thickBot="1" x14ac:dyDescent="0.3">
      <c r="B100" s="284"/>
      <c r="C100" s="131"/>
      <c r="D100" s="463"/>
      <c r="E100" s="132"/>
      <c r="F100" s="463"/>
      <c r="G100" s="331"/>
      <c r="H100" s="353"/>
    </row>
    <row r="101" spans="1:8" s="21" customFormat="1" ht="15.75" x14ac:dyDescent="0.25">
      <c r="B101" s="1"/>
      <c r="C101" s="1"/>
      <c r="D101" s="1"/>
      <c r="E101" s="1"/>
      <c r="F101" s="1"/>
      <c r="H101" s="353"/>
    </row>
    <row r="102" spans="1:8" ht="15.75" x14ac:dyDescent="0.25">
      <c r="A102" s="21"/>
      <c r="H102" s="285"/>
    </row>
    <row r="103" spans="1:8" x14ac:dyDescent="0.25">
      <c r="H103" s="73"/>
    </row>
    <row r="104" spans="1:8" x14ac:dyDescent="0.25">
      <c r="H104" s="73"/>
    </row>
    <row r="105" spans="1:8" x14ac:dyDescent="0.25">
      <c r="H105" s="73"/>
    </row>
    <row r="106" spans="1:8" x14ac:dyDescent="0.25">
      <c r="H106" s="73"/>
    </row>
    <row r="107" spans="1:8" ht="15.75" x14ac:dyDescent="0.25">
      <c r="H107" s="282"/>
    </row>
    <row r="108" spans="1:8" x14ac:dyDescent="0.25">
      <c r="H108" s="75"/>
    </row>
    <row r="109" spans="1:8" ht="15.75" x14ac:dyDescent="0.25">
      <c r="H109" s="282"/>
    </row>
    <row r="110" spans="1:8" x14ac:dyDescent="0.25">
      <c r="H110" s="75"/>
    </row>
    <row r="111" spans="1:8" ht="15.75" x14ac:dyDescent="0.25">
      <c r="H111" s="282"/>
    </row>
  </sheetData>
  <sheetProtection algorithmName="SHA-512" hashValue="upS+oZj2J3sXTv3wQXxK4JZ89+iGoJ5MB3SIxcMIGOJLTx0z8hL0FV2A6TsuZxhC4FWissv6kxPHTVrmgF8rZw==" saltValue="7hVUU3U8UvAoR92ArjA8eA==" spinCount="100000" sheet="1" formatColumns="0" formatRows="0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A319"/>
  <sheetViews>
    <sheetView showGridLines="0" zoomScale="85" zoomScaleNormal="85" workbookViewId="0">
      <pane xSplit="1" topLeftCell="B1" activePane="topRight" state="frozen"/>
      <selection pane="topRight" activeCell="E11" sqref="E11"/>
    </sheetView>
  </sheetViews>
  <sheetFormatPr defaultColWidth="9" defaultRowHeight="15" x14ac:dyDescent="0.25"/>
  <cols>
    <col min="1" max="1" width="16.42578125" style="1" customWidth="1"/>
    <col min="2" max="2" width="18.7109375" style="139" customWidth="1"/>
    <col min="3" max="3" width="23.42578125" style="139" customWidth="1"/>
    <col min="4" max="4" width="31.85546875" style="139" customWidth="1"/>
    <col min="5" max="5" width="19.140625" style="139" customWidth="1"/>
    <col min="6" max="6" width="20.7109375" style="139" customWidth="1"/>
    <col min="7" max="7" width="11" style="139" customWidth="1"/>
    <col min="8" max="8" width="11.5703125" style="139" customWidth="1"/>
    <col min="9" max="9" width="15.140625" style="139" customWidth="1"/>
    <col min="10" max="10" width="10.5703125" style="139" customWidth="1"/>
    <col min="11" max="12" width="12.42578125" style="1" customWidth="1"/>
    <col min="13" max="13" width="13.140625" style="1" customWidth="1"/>
    <col min="14" max="14" width="14.42578125" style="1" customWidth="1"/>
    <col min="15" max="16" width="13.140625" style="1" customWidth="1"/>
    <col min="17" max="17" width="15.85546875" style="1" customWidth="1"/>
    <col min="18" max="18" width="13.140625" style="1" customWidth="1"/>
    <col min="19" max="19" width="17.140625" style="1" customWidth="1"/>
    <col min="20" max="20" width="13.140625" style="1" customWidth="1"/>
    <col min="21" max="21" width="4.5703125" style="1" customWidth="1"/>
    <col min="22" max="22" width="16.42578125" style="1" customWidth="1"/>
    <col min="23" max="23" width="17.7109375" style="1" customWidth="1"/>
    <col min="24" max="25" width="4.42578125" style="1" customWidth="1"/>
    <col min="26" max="26" width="15.140625" style="1" customWidth="1"/>
    <col min="27" max="27" width="14.140625" style="1" customWidth="1"/>
    <col min="28" max="28" width="4.42578125" style="1" customWidth="1"/>
    <col min="29" max="29" width="16.28515625" style="1" customWidth="1"/>
    <col min="30" max="30" width="4.42578125" style="1" customWidth="1"/>
    <col min="31" max="31" width="15.42578125" style="1" customWidth="1"/>
    <col min="32" max="41" width="9" style="1"/>
    <col min="42" max="42" width="9.85546875" style="1" customWidth="1"/>
    <col min="43" max="43" width="12.42578125" style="30" customWidth="1"/>
    <col min="44" max="44" width="9" style="1" hidden="1" customWidth="1"/>
    <col min="45" max="48" width="10.7109375" style="1" hidden="1" customWidth="1"/>
    <col min="49" max="49" width="4.28515625" style="1" hidden="1" customWidth="1"/>
    <col min="50" max="51" width="10.7109375" style="1" hidden="1" customWidth="1"/>
    <col min="52" max="52" width="9.28515625" style="1" hidden="1" customWidth="1"/>
    <col min="53" max="53" width="14.42578125" style="1" bestFit="1" customWidth="1"/>
    <col min="54" max="16384" width="9" style="1"/>
  </cols>
  <sheetData>
    <row r="1" spans="1:53" ht="26.25" x14ac:dyDescent="0.4">
      <c r="A1" s="76" t="s">
        <v>171</v>
      </c>
      <c r="B1" s="76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S1" s="80"/>
      <c r="AT1" s="80"/>
      <c r="AU1" s="80"/>
      <c r="AV1" s="80"/>
      <c r="AW1" s="80"/>
      <c r="AX1" s="80"/>
      <c r="AY1" s="80"/>
      <c r="AZ1" s="80"/>
    </row>
    <row r="2" spans="1:53" s="79" customFormat="1" ht="19.5" customHeight="1" thickBot="1" x14ac:dyDescent="0.4">
      <c r="A2" s="78" t="s">
        <v>172</v>
      </c>
      <c r="B2" s="78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Q2" s="140"/>
      <c r="AS2" s="77"/>
      <c r="AT2" s="77"/>
      <c r="AU2" s="77"/>
      <c r="AV2" s="77"/>
      <c r="AW2" s="77"/>
      <c r="AX2" s="77"/>
      <c r="AY2" s="77"/>
      <c r="AZ2" s="77"/>
    </row>
    <row r="3" spans="1:53" s="21" customFormat="1" ht="15" customHeight="1" thickBot="1" x14ac:dyDescent="0.3">
      <c r="A3" s="380"/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549" t="s">
        <v>173</v>
      </c>
      <c r="S3" s="550"/>
      <c r="T3" s="551"/>
      <c r="U3" s="380"/>
      <c r="V3" s="552" t="str">
        <f>"Total Covered Lives @ "&amp;TEXT(C10,"MM-DD-YYYY")</f>
        <v>Total Covered Lives @ 02-01-2023</v>
      </c>
      <c r="W3" s="553"/>
      <c r="X3" s="380"/>
      <c r="Y3" s="380"/>
      <c r="Z3" s="380"/>
      <c r="AA3" s="380"/>
      <c r="AB3" s="380"/>
      <c r="AC3" s="380"/>
      <c r="AD3" s="380"/>
      <c r="AE3" s="380"/>
      <c r="AF3" s="380"/>
      <c r="AG3" s="380"/>
      <c r="AH3" s="380"/>
      <c r="AQ3" s="342"/>
      <c r="AS3" s="80"/>
      <c r="AT3" s="80"/>
      <c r="AU3" s="80"/>
      <c r="AV3" s="80"/>
      <c r="AW3" s="80"/>
      <c r="AX3" s="80"/>
      <c r="AY3" s="80"/>
      <c r="AZ3" s="80"/>
    </row>
    <row r="4" spans="1:53" s="21" customFormat="1" ht="15" customHeight="1" thickBot="1" x14ac:dyDescent="0.3">
      <c r="A4" s="380"/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1" t="s">
        <v>174</v>
      </c>
      <c r="S4" s="381"/>
      <c r="T4" s="382"/>
      <c r="U4" s="380"/>
      <c r="V4" s="554">
        <f>'I Data'!D18</f>
        <v>0</v>
      </c>
      <c r="W4" s="555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Q4" s="342"/>
      <c r="AS4" s="80"/>
      <c r="AT4" s="80"/>
      <c r="AU4" s="80"/>
      <c r="AV4" s="80"/>
      <c r="AW4" s="80"/>
      <c r="AX4" s="80"/>
      <c r="AY4" s="80"/>
      <c r="AZ4" s="80"/>
    </row>
    <row r="5" spans="1:53" s="21" customFormat="1" ht="15" customHeight="1" x14ac:dyDescent="0.25">
      <c r="A5" s="320" t="s">
        <v>2</v>
      </c>
      <c r="B5" s="320"/>
      <c r="C5" s="383">
        <f>'I Data'!D6</f>
        <v>0</v>
      </c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4" t="s">
        <v>175</v>
      </c>
      <c r="S5" s="385"/>
      <c r="T5" s="386"/>
      <c r="U5" s="380"/>
      <c r="V5" s="558"/>
      <c r="W5" s="558"/>
      <c r="X5" s="380"/>
      <c r="Y5" s="380"/>
      <c r="Z5" s="380"/>
      <c r="AA5" s="380"/>
      <c r="AB5" s="380"/>
      <c r="AC5" s="380"/>
      <c r="AD5" s="380"/>
      <c r="AE5" s="380"/>
      <c r="AF5" s="380"/>
      <c r="AG5" s="380"/>
      <c r="AH5" s="380"/>
      <c r="AQ5" s="342"/>
      <c r="AS5" s="80"/>
      <c r="AT5" s="80"/>
      <c r="AU5" s="80"/>
      <c r="AV5" s="80"/>
      <c r="AW5" s="80"/>
      <c r="AX5" s="80"/>
      <c r="AY5" s="80"/>
      <c r="AZ5" s="80"/>
    </row>
    <row r="6" spans="1:53" s="21" customFormat="1" ht="15" customHeight="1" thickBot="1" x14ac:dyDescent="0.3">
      <c r="A6" s="320" t="s">
        <v>3</v>
      </c>
      <c r="B6" s="387"/>
      <c r="C6" s="383">
        <f>'I Data'!D7</f>
        <v>0</v>
      </c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4" t="s">
        <v>329</v>
      </c>
      <c r="S6" s="385"/>
      <c r="T6" s="386"/>
      <c r="U6" s="380"/>
      <c r="V6" s="559"/>
      <c r="W6" s="560"/>
      <c r="X6" s="380"/>
      <c r="Y6" s="380"/>
      <c r="Z6" s="380"/>
      <c r="AA6" s="380"/>
      <c r="AB6" s="380"/>
      <c r="AC6" s="380"/>
      <c r="AD6" s="380"/>
      <c r="AE6" s="380"/>
      <c r="AF6" s="380"/>
      <c r="AG6" s="380"/>
      <c r="AH6" s="380"/>
      <c r="AQ6" s="342"/>
      <c r="AS6" s="80"/>
      <c r="AT6" s="80"/>
      <c r="AU6" s="80"/>
      <c r="AV6" s="80"/>
      <c r="AW6" s="80"/>
      <c r="AX6" s="80"/>
      <c r="AY6" s="80"/>
      <c r="AZ6" s="80"/>
    </row>
    <row r="7" spans="1:53" s="21" customFormat="1" ht="15" customHeight="1" thickBot="1" x14ac:dyDescent="0.3">
      <c r="A7" s="320" t="s">
        <v>4</v>
      </c>
      <c r="B7" s="320"/>
      <c r="C7" s="383" t="str">
        <f>'I Data'!D8</f>
        <v>Individual</v>
      </c>
      <c r="D7" s="380"/>
      <c r="E7" s="388"/>
      <c r="F7" s="388"/>
      <c r="G7" s="320"/>
      <c r="H7" s="320"/>
      <c r="I7" s="320"/>
      <c r="J7" s="320"/>
      <c r="K7" s="389"/>
      <c r="L7" s="389"/>
      <c r="M7" s="389"/>
      <c r="N7" s="389"/>
      <c r="O7" s="389"/>
      <c r="P7" s="389"/>
      <c r="Q7" s="389"/>
      <c r="R7" s="390" t="s">
        <v>176</v>
      </c>
      <c r="S7" s="391"/>
      <c r="T7" s="392">
        <f>T4*T5*T6</f>
        <v>0</v>
      </c>
      <c r="U7" s="320"/>
      <c r="V7" s="393"/>
      <c r="W7" s="394"/>
      <c r="X7" s="394"/>
      <c r="Y7" s="394"/>
      <c r="Z7" s="388"/>
      <c r="AA7" s="380"/>
      <c r="AB7" s="380"/>
      <c r="AC7" s="395"/>
      <c r="AD7" s="380"/>
      <c r="AE7" s="380"/>
      <c r="AF7" s="380"/>
      <c r="AG7" s="380"/>
      <c r="AH7" s="380"/>
      <c r="AQ7" s="342"/>
      <c r="AS7" s="80"/>
      <c r="AT7" s="80"/>
      <c r="AU7" s="80"/>
      <c r="AV7" s="80"/>
      <c r="AW7" s="80"/>
      <c r="AX7" s="80"/>
      <c r="AY7" s="80"/>
      <c r="AZ7" s="80"/>
    </row>
    <row r="8" spans="1:53" s="21" customFormat="1" ht="15" customHeight="1" x14ac:dyDescent="0.25">
      <c r="A8" s="320" t="s">
        <v>6</v>
      </c>
      <c r="B8" s="320"/>
      <c r="C8" s="396">
        <f>'I Data'!D9</f>
        <v>45292</v>
      </c>
      <c r="D8" s="397"/>
      <c r="E8" s="398"/>
      <c r="F8" s="398"/>
      <c r="G8" s="320"/>
      <c r="H8" s="320"/>
      <c r="I8" s="320"/>
      <c r="J8" s="320"/>
      <c r="K8" s="556"/>
      <c r="L8" s="556"/>
      <c r="M8" s="556"/>
      <c r="N8" s="556"/>
      <c r="O8" s="556"/>
      <c r="P8" s="556"/>
      <c r="Q8" s="556"/>
      <c r="R8" s="556"/>
      <c r="S8" s="556"/>
      <c r="T8" s="556"/>
      <c r="U8" s="320"/>
      <c r="V8" s="393"/>
      <c r="W8" s="380"/>
      <c r="X8" s="394"/>
      <c r="Y8" s="394"/>
      <c r="Z8" s="398"/>
      <c r="AA8" s="380"/>
      <c r="AB8" s="380"/>
      <c r="AC8" s="399"/>
      <c r="AD8" s="380"/>
      <c r="AE8" s="380"/>
      <c r="AF8" s="380"/>
      <c r="AG8" s="380"/>
      <c r="AH8" s="380"/>
      <c r="AQ8" s="342"/>
      <c r="AS8" s="546" t="s">
        <v>484</v>
      </c>
      <c r="AT8" s="546"/>
      <c r="AU8" s="546"/>
      <c r="AV8" s="546"/>
      <c r="AW8" s="546"/>
      <c r="AX8" s="546"/>
      <c r="AY8" s="546"/>
      <c r="AZ8" s="546"/>
    </row>
    <row r="9" spans="1:53" s="21" customFormat="1" ht="15" customHeight="1" x14ac:dyDescent="0.25">
      <c r="A9" s="320" t="s">
        <v>8</v>
      </c>
      <c r="B9" s="320"/>
      <c r="C9" s="396">
        <f>'I Data'!D10</f>
        <v>44562</v>
      </c>
      <c r="D9" s="397"/>
      <c r="E9" s="398"/>
      <c r="F9" s="398"/>
      <c r="G9" s="320"/>
      <c r="H9" s="320"/>
      <c r="I9" s="320"/>
      <c r="J9" s="320"/>
      <c r="K9" s="400"/>
      <c r="L9" s="400"/>
      <c r="M9" s="400"/>
      <c r="N9" s="400"/>
      <c r="O9" s="400"/>
      <c r="P9" s="400"/>
      <c r="Q9" s="400"/>
      <c r="R9" s="400"/>
      <c r="S9" s="400"/>
      <c r="T9" s="400"/>
      <c r="U9" s="320"/>
      <c r="V9" s="393"/>
      <c r="W9" s="380"/>
      <c r="X9" s="394"/>
      <c r="Y9" s="394"/>
      <c r="Z9" s="492"/>
      <c r="AA9" s="380"/>
      <c r="AB9" s="380"/>
      <c r="AC9" s="491"/>
      <c r="AD9" s="380"/>
      <c r="AE9" s="380"/>
      <c r="AF9" s="380"/>
      <c r="AG9" s="380"/>
      <c r="AH9" s="380"/>
      <c r="AQ9" s="342"/>
      <c r="AS9" s="545" t="str">
        <f>"Calculation of Average "&amp;YEAR($C$8)&amp;" PAIR &amp; Comparision to Average "&amp;YEAR($C$10)&amp;" PAIR"</f>
        <v>Calculation of Average 2024 PAIR &amp; Comparision to Average 2023 PAIR</v>
      </c>
      <c r="AT9" s="545"/>
      <c r="AU9" s="545"/>
      <c r="AV9" s="545"/>
      <c r="AW9" s="545"/>
      <c r="AX9" s="545"/>
      <c r="AY9" s="545"/>
      <c r="AZ9" s="545"/>
    </row>
    <row r="10" spans="1:53" s="21" customFormat="1" ht="15" customHeight="1" x14ac:dyDescent="0.25">
      <c r="A10" s="320" t="s">
        <v>459</v>
      </c>
      <c r="B10" s="320"/>
      <c r="C10" s="396">
        <f>'I Data'!D11</f>
        <v>44958</v>
      </c>
      <c r="D10" s="380"/>
      <c r="E10" s="398"/>
      <c r="F10" s="398"/>
      <c r="G10" s="320"/>
      <c r="H10" s="320"/>
      <c r="I10" s="320"/>
      <c r="J10" s="320"/>
      <c r="K10" s="401"/>
      <c r="L10" s="401"/>
      <c r="M10" s="401"/>
      <c r="N10" s="401"/>
      <c r="O10" s="401"/>
      <c r="P10" s="401"/>
      <c r="Q10" s="401"/>
      <c r="R10" s="401"/>
      <c r="S10" s="401"/>
      <c r="T10" s="401"/>
      <c r="U10" s="320"/>
      <c r="V10" s="393"/>
      <c r="W10" s="380"/>
      <c r="X10" s="394"/>
      <c r="Y10" s="394"/>
      <c r="Z10" s="398"/>
      <c r="AA10" s="380"/>
      <c r="AB10" s="380"/>
      <c r="AC10" s="399"/>
      <c r="AD10" s="380"/>
      <c r="AE10" s="380"/>
      <c r="AF10" s="380"/>
      <c r="AG10" s="380"/>
      <c r="AH10" s="380"/>
      <c r="AQ10" s="342"/>
      <c r="AS10" s="479" t="str">
        <f>"Q1 "&amp;YEAR($C$8)</f>
        <v>Q1 2024</v>
      </c>
      <c r="AT10" s="479" t="str">
        <f>"Q2 "&amp;YEAR($C$8)</f>
        <v>Q2 2024</v>
      </c>
      <c r="AU10" s="479" t="str">
        <f>"Q3 "&amp;YEAR($C$8)</f>
        <v>Q3 2024</v>
      </c>
      <c r="AV10" s="479" t="str">
        <f>"Q4 "&amp;YEAR($C$8)</f>
        <v>Q4 2024</v>
      </c>
      <c r="AW10" s="480"/>
      <c r="AX10" s="480"/>
      <c r="AY10" s="480"/>
      <c r="AZ10" s="480"/>
    </row>
    <row r="11" spans="1:53" s="21" customFormat="1" ht="15" customHeight="1" x14ac:dyDescent="0.25">
      <c r="A11" s="320" t="s">
        <v>462</v>
      </c>
      <c r="B11" s="320"/>
      <c r="C11" s="402" t="e">
        <f>'II Rate Development &amp; Change'!C36</f>
        <v>#DIV/0!</v>
      </c>
      <c r="D11" s="380"/>
      <c r="E11" s="398"/>
      <c r="F11" s="398"/>
      <c r="G11" s="320"/>
      <c r="H11" s="320"/>
      <c r="I11" s="320"/>
      <c r="J11" s="320"/>
      <c r="K11" s="557" t="s">
        <v>177</v>
      </c>
      <c r="L11" s="557"/>
      <c r="M11" s="557"/>
      <c r="N11" s="557"/>
      <c r="O11" s="557"/>
      <c r="P11" s="557"/>
      <c r="Q11" s="557"/>
      <c r="R11" s="557"/>
      <c r="S11" s="557"/>
      <c r="T11" s="557"/>
      <c r="U11" s="320"/>
      <c r="V11" s="393"/>
      <c r="W11" s="380"/>
      <c r="X11" s="394"/>
      <c r="Y11" s="394"/>
      <c r="Z11" s="388"/>
      <c r="AA11" s="388"/>
      <c r="AB11" s="380"/>
      <c r="AD11" s="380"/>
      <c r="AE11" s="380"/>
      <c r="AF11" s="380"/>
      <c r="AG11" s="547" t="str">
        <f>TEXT(C10,"MM-DD-YYYY")&amp;" Number of Covered Lives by Rating Area"</f>
        <v>02-01-2023 Number of Covered Lives by Rating Area</v>
      </c>
      <c r="AH11" s="547"/>
      <c r="AI11" s="547"/>
      <c r="AJ11" s="547"/>
      <c r="AK11" s="547"/>
      <c r="AL11" s="547"/>
      <c r="AM11" s="547"/>
      <c r="AN11" s="547"/>
      <c r="AO11" s="547"/>
      <c r="AP11" s="547"/>
      <c r="AQ11" s="342"/>
      <c r="AR11" s="497" t="s">
        <v>10</v>
      </c>
      <c r="AS11" s="481">
        <f>'II Rate Development &amp; Change'!J29</f>
        <v>0</v>
      </c>
      <c r="AT11" s="481">
        <f>'II Rate Development &amp; Change'!K29</f>
        <v>0</v>
      </c>
      <c r="AU11" s="481">
        <f>'II Rate Development &amp; Change'!L29</f>
        <v>0</v>
      </c>
      <c r="AV11" s="481">
        <f>'II Rate Development &amp; Change'!M29</f>
        <v>0</v>
      </c>
      <c r="AW11" s="496"/>
      <c r="AX11" s="482"/>
      <c r="AY11" s="483"/>
      <c r="AZ11" s="482"/>
    </row>
    <row r="12" spans="1:53" ht="15" customHeight="1" x14ac:dyDescent="0.25">
      <c r="A12" s="85"/>
      <c r="B12" s="85"/>
      <c r="C12" s="85"/>
      <c r="D12" s="80"/>
      <c r="E12" s="85"/>
      <c r="F12" s="85"/>
      <c r="G12" s="85"/>
      <c r="H12" s="85"/>
      <c r="I12" s="85"/>
      <c r="J12" s="85"/>
      <c r="K12" s="86"/>
      <c r="L12" s="86"/>
      <c r="M12" s="86"/>
      <c r="N12" s="86"/>
      <c r="O12" s="86"/>
      <c r="P12" s="86"/>
      <c r="Q12" s="87"/>
      <c r="R12" s="86"/>
      <c r="S12" s="86"/>
      <c r="T12" s="86"/>
      <c r="U12" s="85"/>
      <c r="V12" s="85"/>
      <c r="W12" s="85"/>
      <c r="X12" s="83"/>
      <c r="Y12" s="83"/>
      <c r="Z12" s="88"/>
      <c r="AA12" s="85"/>
      <c r="AB12" s="83"/>
      <c r="AC12" s="85"/>
      <c r="AD12" s="80"/>
      <c r="AE12" s="85"/>
      <c r="AF12" s="80"/>
      <c r="AG12" s="548"/>
      <c r="AH12" s="548"/>
      <c r="AI12" s="548"/>
      <c r="AJ12" s="548"/>
      <c r="AK12" s="548"/>
      <c r="AL12" s="548"/>
      <c r="AM12" s="548"/>
      <c r="AN12" s="548"/>
      <c r="AO12" s="548"/>
      <c r="AP12" s="548"/>
      <c r="AS12" s="482"/>
      <c r="AT12" s="482"/>
      <c r="AU12" s="482"/>
      <c r="AV12" s="482"/>
      <c r="AW12" s="482"/>
      <c r="AX12" s="482"/>
      <c r="AY12" s="482"/>
      <c r="AZ12" s="482"/>
    </row>
    <row r="13" spans="1:53" s="30" customFormat="1" ht="90" customHeight="1" x14ac:dyDescent="0.25">
      <c r="A13" s="89" t="s">
        <v>178</v>
      </c>
      <c r="B13" s="90" t="s">
        <v>179</v>
      </c>
      <c r="C13" s="90" t="s">
        <v>489</v>
      </c>
      <c r="D13" s="90" t="str">
        <f>TEXT(DATE(YEAR(C8)-1,MONTH(C8),DAY(C8)), "M/D/YYYY")&amp;" Plan 
Marketing Name"</f>
        <v>1/1/2023 Plan 
Marketing Name</v>
      </c>
      <c r="E13" s="90" t="str">
        <f>"Existing, Modified, New, Discontinued &amp; Mapped, Discontinued &amp; Not Mapped (E,M,N,DM, DNM) for "&amp;YEAR(C8)</f>
        <v>Existing, Modified, New, Discontinued &amp; Mapped, Discontinued &amp; Not Mapped (E,M,N,DM, DNM) for 2024</v>
      </c>
      <c r="F13" s="90" t="str">
        <f>TEXT(C8, "M/D/YYYY")&amp;" HIOS Plan ID (If "&amp;TEXT(DATE(YEAR(C8)-1,MONTH(C8),DAY(C8)), "M/D/YYYY")&amp;" Plan Discontinued &amp; Mapped)"</f>
        <v>1/1/2024 HIOS Plan ID (If 1/1/2023 Plan Discontinued &amp; Mapped)</v>
      </c>
      <c r="G13" s="90" t="s">
        <v>180</v>
      </c>
      <c r="H13" s="90" t="s">
        <v>181</v>
      </c>
      <c r="I13" s="90" t="s">
        <v>182</v>
      </c>
      <c r="J13" s="90" t="s">
        <v>183</v>
      </c>
      <c r="K13" s="91" t="s">
        <v>184</v>
      </c>
      <c r="L13" s="91" t="s">
        <v>185</v>
      </c>
      <c r="M13" s="91" t="s">
        <v>186</v>
      </c>
      <c r="N13" s="91" t="s">
        <v>187</v>
      </c>
      <c r="O13" s="91" t="s">
        <v>157</v>
      </c>
      <c r="P13" s="91" t="s">
        <v>336</v>
      </c>
      <c r="Q13" s="90" t="s">
        <v>188</v>
      </c>
      <c r="R13" s="91" t="s">
        <v>189</v>
      </c>
      <c r="S13" s="91" t="s">
        <v>190</v>
      </c>
      <c r="T13" s="91" t="s">
        <v>191</v>
      </c>
      <c r="U13" s="92"/>
      <c r="V13" s="90" t="str">
        <f>"Total 
Covered Lives Mapped into "&amp;YEAR(C8)&amp;" Plans @ "&amp;TEXT(C10, "MM-DD-YYYY")</f>
        <v>Total 
Covered Lives Mapped into 2024 Plans @ 02-01-2023</v>
      </c>
      <c r="W13" s="90" t="s">
        <v>482</v>
      </c>
      <c r="X13" s="92"/>
      <c r="Y13" s="92"/>
      <c r="Z13" s="90" t="str">
        <f>YEAR(C8)-1&amp;" Calibrated Plan Adjusted Index Rate PMPM"</f>
        <v>2023 Calibrated Plan Adjusted Index Rate PMPM</v>
      </c>
      <c r="AA13" s="90" t="str">
        <f>YEAR(C8)&amp;"  Calibrated Plan Adjusted Index Rate PMPM"</f>
        <v>2024  Calibrated Plan Adjusted Index Rate PMPM</v>
      </c>
      <c r="AB13" s="92"/>
      <c r="AC13" s="90" t="s">
        <v>682</v>
      </c>
      <c r="AD13" s="92"/>
      <c r="AE13" s="90" t="s">
        <v>192</v>
      </c>
      <c r="AF13" s="80"/>
      <c r="AG13" s="93">
        <v>1</v>
      </c>
      <c r="AH13" s="93">
        <v>2</v>
      </c>
      <c r="AI13" s="93">
        <v>3</v>
      </c>
      <c r="AJ13" s="93">
        <v>4</v>
      </c>
      <c r="AK13" s="93">
        <v>5</v>
      </c>
      <c r="AL13" s="93">
        <v>6</v>
      </c>
      <c r="AM13" s="93">
        <v>7</v>
      </c>
      <c r="AN13" s="93">
        <v>8</v>
      </c>
      <c r="AO13" s="93">
        <v>9</v>
      </c>
      <c r="AP13" s="93" t="s">
        <v>14</v>
      </c>
      <c r="AQ13" s="115" t="str">
        <f>YEAR(C8)&amp;" Continued/ Discontinued Plans Indicator"</f>
        <v>2024 Continued/ Discontinued Plans Indicator</v>
      </c>
      <c r="AS13" s="484" t="str">
        <f>"Q1 "&amp;YEAR($C$8)&amp;"
Calibrated Plan Adjusted Index Rate PMPM"</f>
        <v>Q1 2024
Calibrated Plan Adjusted Index Rate PMPM</v>
      </c>
      <c r="AT13" s="484" t="str">
        <f>"Q2 "&amp;YEAR($C$8)&amp;"
Calibrated Plan Adjusted Index Rate PMPM"</f>
        <v>Q2 2024
Calibrated Plan Adjusted Index Rate PMPM</v>
      </c>
      <c r="AU13" s="484" t="str">
        <f>"Q3 "&amp;YEAR($C$8)&amp;"
Calibrated Plan Adjusted Index Rate PMPM"</f>
        <v>Q3 2024
Calibrated Plan Adjusted Index Rate PMPM</v>
      </c>
      <c r="AV13" s="484" t="str">
        <f>"Q4 "&amp;YEAR($C$8)&amp;"
Calibrated Plan Adjusted Index Rate PMPM"</f>
        <v>Q4 2024
Calibrated Plan Adjusted Index Rate PMPM</v>
      </c>
      <c r="AW13" s="83"/>
      <c r="AX13" s="115" t="str">
        <f>"Average  "&amp;YEAR($C$8)-1&amp;"
Calibrated Plan Adjusted Index Rate PMPM"</f>
        <v>Average  2023
Calibrated Plan Adjusted Index Rate PMPM</v>
      </c>
      <c r="AY13" s="115" t="str">
        <f>"Average  "&amp;YEAR($C$8)&amp;"
Calibrated Plan Adjusted Index Rate PMPM"</f>
        <v>Average  2024
Calibrated Plan Adjusted Index Rate PMPM</v>
      </c>
      <c r="AZ13" s="115" t="s">
        <v>483</v>
      </c>
      <c r="BA13" s="90" t="s">
        <v>591</v>
      </c>
    </row>
    <row r="14" spans="1:53" x14ac:dyDescent="0.25">
      <c r="A14" s="94"/>
      <c r="B14" s="94"/>
      <c r="C14" s="94"/>
      <c r="D14" s="94"/>
      <c r="E14" s="94"/>
      <c r="F14" s="94"/>
      <c r="G14" s="94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84"/>
      <c r="AB14" s="92"/>
      <c r="AD14" s="82"/>
      <c r="AE14" s="92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92"/>
      <c r="AS14" s="123"/>
      <c r="AT14" s="123"/>
      <c r="AU14" s="123"/>
      <c r="AV14" s="123"/>
      <c r="AW14" s="123"/>
      <c r="AX14" s="485"/>
      <c r="AY14" s="123"/>
      <c r="AZ14" s="123"/>
    </row>
    <row r="15" spans="1:53" x14ac:dyDescent="0.25">
      <c r="A15" s="81" t="s">
        <v>450</v>
      </c>
      <c r="B15" s="81"/>
      <c r="C15" s="81"/>
      <c r="D15" s="81"/>
      <c r="E15" s="81"/>
      <c r="F15" s="81"/>
      <c r="G15" s="81"/>
      <c r="H15" s="146" t="e">
        <f>IFERROR(SUMPRODUCT(H18:H317,$V$18:$V$317)/$V$15,AVERAGE(H18:H317))</f>
        <v>#DIV/0!</v>
      </c>
      <c r="I15" s="81"/>
      <c r="J15" s="81"/>
      <c r="K15" s="146" t="e">
        <f>IFERROR(SUMPRODUCT(K18:K317,P18:P317,$V$18:$V$317)/$V$15,SUMPRODUCT((K18:K317)*(P18:P317))/COUNTA(K18:K317))</f>
        <v>#DIV/0!</v>
      </c>
      <c r="L15" s="146" t="e">
        <f t="shared" ref="L15:S15" si="0">IFERROR(SUMPRODUCT(L18:L317,$V$18:$V$317)/$V$15,AVERAGE(L18:L317))</f>
        <v>#DIV/0!</v>
      </c>
      <c r="M15" s="146" t="e">
        <f t="shared" si="0"/>
        <v>#DIV/0!</v>
      </c>
      <c r="N15" s="146" t="e">
        <f t="shared" si="0"/>
        <v>#DIV/0!</v>
      </c>
      <c r="O15" s="146" t="e">
        <f t="shared" si="0"/>
        <v>#DIV/0!</v>
      </c>
      <c r="P15" s="146" t="e">
        <f t="shared" si="0"/>
        <v>#DIV/0!</v>
      </c>
      <c r="Q15" s="95" t="e">
        <f t="shared" si="0"/>
        <v>#DIV/0!</v>
      </c>
      <c r="R15" s="147" t="e">
        <f t="shared" si="0"/>
        <v>#DIV/0!</v>
      </c>
      <c r="S15" s="147" t="e">
        <f t="shared" si="0"/>
        <v>#DIV/0!</v>
      </c>
      <c r="T15" s="147" t="e">
        <f>IFERROR(SUMPRODUCT(T18:T317,$V$18:$V$317)/$V$15,AVERAGE(T18:T317))</f>
        <v>#DIV/0!</v>
      </c>
      <c r="U15" s="81"/>
      <c r="V15" s="96">
        <f>SUM(V18:V317)</f>
        <v>0</v>
      </c>
      <c r="W15" s="96">
        <f>SUM(W18:W317)</f>
        <v>0</v>
      </c>
      <c r="X15" s="85"/>
      <c r="Y15" s="85"/>
      <c r="Z15" s="165" t="e">
        <f>SUMPRODUCT(Z18:Z317,$V$18:$V$317)/$V$15</f>
        <v>#DIV/0!</v>
      </c>
      <c r="AA15" s="165" t="e">
        <f>SUMPRODUCT(AA18:AA317,$V$18:$V$317)/$V$15</f>
        <v>#DIV/0!</v>
      </c>
      <c r="AB15" s="97"/>
      <c r="AC15" s="147" t="e">
        <f>AA15/Z15-1</f>
        <v>#DIV/0!</v>
      </c>
      <c r="AD15" s="80"/>
      <c r="AE15" s="80"/>
      <c r="AF15" s="80"/>
      <c r="AG15" s="98">
        <f>SUM(AG17:AG317)</f>
        <v>0</v>
      </c>
      <c r="AH15" s="98">
        <f t="shared" ref="AH15:AO15" si="1">SUM(AH17:AH317)</f>
        <v>0</v>
      </c>
      <c r="AI15" s="98">
        <f t="shared" si="1"/>
        <v>0</v>
      </c>
      <c r="AJ15" s="98">
        <f>SUM(AJ17:AJ317)</f>
        <v>0</v>
      </c>
      <c r="AK15" s="98">
        <f t="shared" ref="AK15:AM15" si="2">SUM(AK17:AK317)</f>
        <v>0</v>
      </c>
      <c r="AL15" s="98">
        <f t="shared" si="2"/>
        <v>0</v>
      </c>
      <c r="AM15" s="98">
        <f t="shared" si="2"/>
        <v>0</v>
      </c>
      <c r="AN15" s="98">
        <f t="shared" si="1"/>
        <v>0</v>
      </c>
      <c r="AO15" s="99">
        <f t="shared" si="1"/>
        <v>0</v>
      </c>
      <c r="AP15" s="100">
        <f>SUM(AP17:AP317)</f>
        <v>0</v>
      </c>
      <c r="AS15" s="486" t="e">
        <f>IFERROR(SUMPRODUCT(AS18:AS317,$V$18:$V$317)/$V$15,AVERAGE(AS18:AS317))</f>
        <v>#DIV/0!</v>
      </c>
      <c r="AT15" s="486" t="e">
        <f t="shared" ref="AT15:AY15" si="3">IFERROR(SUMPRODUCT(AT18:AT317,$V$18:$V$317)/$V$15,AVERAGE(AT18:AT317))</f>
        <v>#DIV/0!</v>
      </c>
      <c r="AU15" s="486" t="e">
        <f t="shared" si="3"/>
        <v>#DIV/0!</v>
      </c>
      <c r="AV15" s="486" t="e">
        <f t="shared" si="3"/>
        <v>#DIV/0!</v>
      </c>
      <c r="AW15" s="123"/>
      <c r="AX15" s="486" t="e">
        <f t="shared" si="3"/>
        <v>#DIV/0!</v>
      </c>
      <c r="AY15" s="487" t="e">
        <f t="shared" si="3"/>
        <v>#DIV/0!</v>
      </c>
      <c r="AZ15" s="493" t="e">
        <f>AY15/AX15-1</f>
        <v>#DIV/0!</v>
      </c>
    </row>
    <row r="16" spans="1:53" x14ac:dyDescent="0.25">
      <c r="A16" s="81" t="s">
        <v>451</v>
      </c>
      <c r="B16" s="80"/>
      <c r="C16" s="80"/>
      <c r="D16" s="101"/>
      <c r="E16" s="101"/>
      <c r="F16" s="101"/>
      <c r="G16" s="101"/>
      <c r="H16" s="146" t="e">
        <f>IFERROR(SUMPRODUCT(H18:H317,$W$18:$W$317)/$W$15,AVERAGE(H18:H317))</f>
        <v>#DIV/0!</v>
      </c>
      <c r="I16" s="81"/>
      <c r="J16" s="81"/>
      <c r="K16" s="146" t="e">
        <f>IFERROR(SUMPRODUCT(K18:K317,P18:P317,$W$18:$W$317)/$W$15,SUMPRODUCT((K18:K317)*(P18:P317))/COUNTA(K18:K317))</f>
        <v>#DIV/0!</v>
      </c>
      <c r="L16" s="146" t="e">
        <f t="shared" ref="L16:T16" si="4">IFERROR(SUMPRODUCT(L18:L317,$W$18:$W$317)/$W$15,AVERAGE(L18:L317))</f>
        <v>#DIV/0!</v>
      </c>
      <c r="M16" s="146" t="e">
        <f t="shared" si="4"/>
        <v>#DIV/0!</v>
      </c>
      <c r="N16" s="146" t="e">
        <f t="shared" si="4"/>
        <v>#DIV/0!</v>
      </c>
      <c r="O16" s="146" t="e">
        <f t="shared" si="4"/>
        <v>#DIV/0!</v>
      </c>
      <c r="P16" s="146" t="e">
        <f t="shared" si="4"/>
        <v>#DIV/0!</v>
      </c>
      <c r="Q16" s="95" t="e">
        <f t="shared" si="4"/>
        <v>#DIV/0!</v>
      </c>
      <c r="R16" s="147" t="e">
        <f t="shared" si="4"/>
        <v>#DIV/0!</v>
      </c>
      <c r="S16" s="147" t="e">
        <f t="shared" si="4"/>
        <v>#DIV/0!</v>
      </c>
      <c r="T16" s="147" t="e">
        <f t="shared" si="4"/>
        <v>#DIV/0!</v>
      </c>
      <c r="U16" s="101"/>
      <c r="V16" s="102"/>
      <c r="W16" s="102"/>
      <c r="X16" s="80"/>
      <c r="Y16" s="83"/>
      <c r="Z16" s="101"/>
      <c r="AA16" s="101"/>
      <c r="AB16" s="80"/>
      <c r="AD16" s="80"/>
      <c r="AE16" s="103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104"/>
      <c r="AS16" s="119"/>
      <c r="AT16" s="119"/>
      <c r="AU16" s="119"/>
      <c r="AV16" s="119"/>
      <c r="AW16" s="123"/>
      <c r="AX16" s="123"/>
      <c r="AY16" s="119"/>
      <c r="AZ16" s="119"/>
    </row>
    <row r="17" spans="1:53" x14ac:dyDescent="0.25">
      <c r="A17" s="406" t="s">
        <v>330</v>
      </c>
      <c r="B17" s="286" t="s">
        <v>331</v>
      </c>
      <c r="C17" s="150" t="s">
        <v>332</v>
      </c>
      <c r="D17" s="151" t="s">
        <v>331</v>
      </c>
      <c r="E17" s="150" t="s">
        <v>333</v>
      </c>
      <c r="F17" s="150" t="s">
        <v>331</v>
      </c>
      <c r="G17" s="150" t="s">
        <v>332</v>
      </c>
      <c r="H17" s="150" t="s">
        <v>332</v>
      </c>
      <c r="I17" s="150" t="s">
        <v>332</v>
      </c>
      <c r="J17" s="150" t="s">
        <v>332</v>
      </c>
      <c r="K17" s="152" t="s">
        <v>332</v>
      </c>
      <c r="L17" s="152" t="s">
        <v>332</v>
      </c>
      <c r="M17" s="152" t="s">
        <v>332</v>
      </c>
      <c r="N17" s="152" t="s">
        <v>332</v>
      </c>
      <c r="O17" s="152" t="s">
        <v>332</v>
      </c>
      <c r="P17" s="152" t="s">
        <v>332</v>
      </c>
      <c r="Q17" s="149" t="s">
        <v>332</v>
      </c>
      <c r="R17" s="153" t="s">
        <v>332</v>
      </c>
      <c r="S17" s="153" t="s">
        <v>332</v>
      </c>
      <c r="T17" s="153" t="s">
        <v>332</v>
      </c>
      <c r="U17" s="101"/>
      <c r="V17" s="98">
        <f>AP17*AQ17</f>
        <v>0</v>
      </c>
      <c r="W17" s="109"/>
      <c r="X17" s="110"/>
      <c r="Y17" s="83"/>
      <c r="Z17" s="154" t="s">
        <v>332</v>
      </c>
      <c r="AA17" s="112" t="s">
        <v>332</v>
      </c>
      <c r="AB17" s="113"/>
      <c r="AC17" s="148" t="s">
        <v>332</v>
      </c>
      <c r="AD17" s="113"/>
      <c r="AE17" s="114" t="s">
        <v>332</v>
      </c>
      <c r="AF17" s="80"/>
      <c r="AG17" s="109"/>
      <c r="AH17" s="109"/>
      <c r="AI17" s="109"/>
      <c r="AJ17" s="109"/>
      <c r="AK17" s="109"/>
      <c r="AL17" s="109"/>
      <c r="AM17" s="109"/>
      <c r="AN17" s="109"/>
      <c r="AO17" s="109"/>
      <c r="AP17" s="98">
        <f>SUM(AG17:AO17)</f>
        <v>0</v>
      </c>
      <c r="AQ17" s="118">
        <f>IF(OR(E17="DNM", E17=""),0,1)</f>
        <v>0</v>
      </c>
      <c r="AS17" s="112" t="s">
        <v>332</v>
      </c>
      <c r="AT17" s="112" t="s">
        <v>332</v>
      </c>
      <c r="AU17" s="112" t="s">
        <v>332</v>
      </c>
      <c r="AV17" s="112" t="s">
        <v>332</v>
      </c>
      <c r="AW17" s="80"/>
      <c r="AX17" s="112" t="s">
        <v>332</v>
      </c>
      <c r="AY17" s="112" t="s">
        <v>332</v>
      </c>
      <c r="AZ17" s="490" t="s">
        <v>332</v>
      </c>
    </row>
    <row r="18" spans="1:53" x14ac:dyDescent="0.25">
      <c r="A18" s="105" t="s">
        <v>194</v>
      </c>
      <c r="B18" s="287"/>
      <c r="C18" s="136"/>
      <c r="D18" s="137"/>
      <c r="E18" s="136"/>
      <c r="F18" s="136"/>
      <c r="G18" s="136"/>
      <c r="H18" s="136"/>
      <c r="I18" s="136"/>
      <c r="J18" s="136"/>
      <c r="K18" s="106"/>
      <c r="L18" s="106"/>
      <c r="M18" s="106"/>
      <c r="N18" s="106"/>
      <c r="O18" s="106"/>
      <c r="P18" s="106"/>
      <c r="Q18" s="107" t="e">
        <f>$C$11* PRODUCT(K18:P18)</f>
        <v>#DIV/0!</v>
      </c>
      <c r="R18" s="108"/>
      <c r="S18" s="108"/>
      <c r="T18" s="108"/>
      <c r="U18" s="101"/>
      <c r="V18" s="98">
        <f>AP18*AQ18</f>
        <v>0</v>
      </c>
      <c r="W18" s="109"/>
      <c r="X18" s="110"/>
      <c r="Y18" s="83"/>
      <c r="Z18" s="111"/>
      <c r="AA18" s="112" t="e">
        <f>$Q18/(1-$R18-$S18-$T18)/$T$7</f>
        <v>#DIV/0!</v>
      </c>
      <c r="AB18" s="113"/>
      <c r="AC18" s="148">
        <f>IF(ISERROR(AA18),0,IF(OR(Z18=0,AA18=0),0,AA18/Z18-1))</f>
        <v>0</v>
      </c>
      <c r="AD18" s="113"/>
      <c r="AE18" s="114" t="e">
        <f t="shared" ref="AE18:AE81" si="5">V18/$V$15</f>
        <v>#DIV/0!</v>
      </c>
      <c r="AF18" s="80"/>
      <c r="AG18" s="109"/>
      <c r="AH18" s="109"/>
      <c r="AI18" s="109"/>
      <c r="AJ18" s="109"/>
      <c r="AK18" s="109"/>
      <c r="AL18" s="109"/>
      <c r="AM18" s="109"/>
      <c r="AN18" s="109"/>
      <c r="AO18" s="109"/>
      <c r="AP18" s="98">
        <f>SUM(AG18:AO18)</f>
        <v>0</v>
      </c>
      <c r="AQ18" s="118">
        <f t="shared" ref="AQ18:AQ49" si="6">IF(OR(E18="DNM", E18=""),0,1)</f>
        <v>0</v>
      </c>
      <c r="AS18" s="488"/>
      <c r="AT18" s="495" t="e">
        <f>$AA18*'II Rate Development &amp; Change'!K$34</f>
        <v>#DIV/0!</v>
      </c>
      <c r="AU18" s="489" t="e">
        <f>$AA18*'II Rate Development &amp; Change'!L$34</f>
        <v>#DIV/0!</v>
      </c>
      <c r="AV18" s="494" t="e">
        <f>$AA18*'II Rate Development &amp; Change'!M$34</f>
        <v>#DIV/0!</v>
      </c>
      <c r="AW18" s="80"/>
      <c r="AX18" s="111"/>
      <c r="AY18" s="494" t="e">
        <f>SUMPRODUCT(AS18:AV18,AS$11:AV$11)/SUM(AS$11:AV$11)</f>
        <v>#DIV/0!</v>
      </c>
      <c r="AZ18" s="490">
        <f t="shared" ref="AZ18:AZ81" si="7">IF(AX18=0,0,AY18/AX18-1)</f>
        <v>0</v>
      </c>
      <c r="BA18" s="1" t="str">
        <f>IF(G18="platinum",IF(AND(H18&gt;=0.88,H18&lt;=0.92),"yes","no"),IF(G18="gold",IF(AND(H18&gt;=0.78,H18&lt;=0.82),"yes","no"),IF(G18="silver",IF(OR(J18="On/Off",J18="On"),IF(AND(H18&gt;=0.7,H18&lt;=0.72),"yes","no"),IF(AND(H18&gt;=0.68,H18&lt;=0.72),"yes","no")),IF(G18="bronze",IF(AND(H18&gt;=0.58,H18&lt;=0.62),"yes","no"),IF(G18="catastrophic",IF(AND(H18&gt;=0.58,H18&lt;=0.62),"yes","no"),IF(G18="expanded bronze",IF(AND(H18&gt;=0.58,H18&lt;=0.65),"yes","no")," "))))))</f>
        <v xml:space="preserve"> </v>
      </c>
    </row>
    <row r="19" spans="1:53" x14ac:dyDescent="0.25">
      <c r="A19" s="105" t="s">
        <v>195</v>
      </c>
      <c r="B19" s="136"/>
      <c r="C19" s="136"/>
      <c r="D19" s="137"/>
      <c r="E19" s="136"/>
      <c r="F19" s="136"/>
      <c r="G19" s="136"/>
      <c r="H19" s="136"/>
      <c r="I19" s="136"/>
      <c r="J19" s="136"/>
      <c r="K19" s="106"/>
      <c r="L19" s="106"/>
      <c r="M19" s="106"/>
      <c r="N19" s="106"/>
      <c r="O19" s="106"/>
      <c r="P19" s="106"/>
      <c r="Q19" s="107" t="e">
        <f t="shared" ref="Q19:Q82" si="8">$C$11* PRODUCT(K19:P19)</f>
        <v>#DIV/0!</v>
      </c>
      <c r="R19" s="108"/>
      <c r="S19" s="108"/>
      <c r="T19" s="108"/>
      <c r="U19" s="101"/>
      <c r="V19" s="98">
        <f t="shared" ref="V19:V82" si="9">AP19*AQ19</f>
        <v>0</v>
      </c>
      <c r="W19" s="109"/>
      <c r="X19" s="110"/>
      <c r="Y19" s="83"/>
      <c r="Z19" s="111"/>
      <c r="AA19" s="112" t="e">
        <f t="shared" ref="AA19:AA82" si="10">$Q19/(1-$R19-$S19-$T19)/$T$7</f>
        <v>#DIV/0!</v>
      </c>
      <c r="AB19" s="113"/>
      <c r="AC19" s="148">
        <f t="shared" ref="AC19:AC82" si="11">IF(ISERROR(AA19),0,IF(OR(Z19=0,AA19=0),0,AA19/Z19-1))</f>
        <v>0</v>
      </c>
      <c r="AD19" s="113"/>
      <c r="AE19" s="114" t="e">
        <f t="shared" si="5"/>
        <v>#DIV/0!</v>
      </c>
      <c r="AF19" s="80"/>
      <c r="AG19" s="109"/>
      <c r="AH19" s="109"/>
      <c r="AI19" s="109"/>
      <c r="AJ19" s="109"/>
      <c r="AK19" s="109"/>
      <c r="AL19" s="109"/>
      <c r="AM19" s="109"/>
      <c r="AN19" s="109"/>
      <c r="AO19" s="109"/>
      <c r="AP19" s="98">
        <f t="shared" ref="AP19:AP82" si="12">SUM(AG19:AO19)</f>
        <v>0</v>
      </c>
      <c r="AQ19" s="118">
        <f t="shared" si="6"/>
        <v>0</v>
      </c>
      <c r="AS19" s="488"/>
      <c r="AT19" s="489" t="e">
        <f>$AA19*'II Rate Development &amp; Change'!K$34</f>
        <v>#DIV/0!</v>
      </c>
      <c r="AU19" s="489" t="e">
        <f>$AA19*'II Rate Development &amp; Change'!L$34</f>
        <v>#DIV/0!</v>
      </c>
      <c r="AV19" s="494" t="e">
        <f>$AA19*'II Rate Development &amp; Change'!M$34</f>
        <v>#DIV/0!</v>
      </c>
      <c r="AW19" s="80"/>
      <c r="AX19" s="111"/>
      <c r="AY19" s="494" t="e">
        <f t="shared" ref="AY19:AY48" si="13">SUMPRODUCT(AS19:AV19,AS$11:AV$11)/SUM(AS$11:AV$11)</f>
        <v>#DIV/0!</v>
      </c>
      <c r="AZ19" s="490">
        <f t="shared" si="7"/>
        <v>0</v>
      </c>
      <c r="BA19" s="1" t="str">
        <f t="shared" ref="BA19:BA82" si="14">IF(G19="platinum",IF(AND(H19&gt;=0.88,H19&lt;=0.92),"yes","no"),IF(G19="gold",IF(AND(H19&gt;=0.78,H19&lt;=0.82),"yes","no"),IF(G19="silver",IF(OR(J19="On/Off",J19="On"),IF(AND(H19&gt;=0.7,H19&lt;=0.72),"yes","no"),IF(AND(H19&gt;=0.68,H19&lt;=0.72),"yes","no")),IF(G19="bronze",IF(AND(H19&gt;=0.58,H19&lt;=0.62),"yes","no"),IF(G19="catastrophic",IF(AND(H19&gt;=0.58,H19&lt;=0.62),"yes","no"),IF(G19="expanded bronze",IF(AND(H19&gt;=0.58,H19&lt;=0.65),"yes","no")," "))))))</f>
        <v xml:space="preserve"> </v>
      </c>
    </row>
    <row r="20" spans="1:53" x14ac:dyDescent="0.25">
      <c r="A20" s="105" t="s">
        <v>196</v>
      </c>
      <c r="B20" s="136"/>
      <c r="C20" s="136"/>
      <c r="D20" s="137"/>
      <c r="E20" s="136"/>
      <c r="F20" s="136"/>
      <c r="G20" s="136"/>
      <c r="H20" s="136"/>
      <c r="I20" s="136"/>
      <c r="J20" s="136"/>
      <c r="K20" s="106"/>
      <c r="L20" s="106"/>
      <c r="M20" s="106"/>
      <c r="N20" s="106"/>
      <c r="O20" s="106"/>
      <c r="P20" s="106"/>
      <c r="Q20" s="107" t="e">
        <f t="shared" si="8"/>
        <v>#DIV/0!</v>
      </c>
      <c r="R20" s="108"/>
      <c r="S20" s="108"/>
      <c r="T20" s="108"/>
      <c r="U20" s="101"/>
      <c r="V20" s="98">
        <f t="shared" si="9"/>
        <v>0</v>
      </c>
      <c r="W20" s="109"/>
      <c r="X20" s="110"/>
      <c r="Y20" s="83"/>
      <c r="Z20" s="111"/>
      <c r="AA20" s="112" t="e">
        <f t="shared" si="10"/>
        <v>#DIV/0!</v>
      </c>
      <c r="AB20" s="113"/>
      <c r="AC20" s="148">
        <f t="shared" si="11"/>
        <v>0</v>
      </c>
      <c r="AD20" s="113"/>
      <c r="AE20" s="114" t="e">
        <f t="shared" si="5"/>
        <v>#DIV/0!</v>
      </c>
      <c r="AF20" s="80"/>
      <c r="AG20" s="109"/>
      <c r="AH20" s="109"/>
      <c r="AI20" s="109"/>
      <c r="AJ20" s="109"/>
      <c r="AK20" s="109"/>
      <c r="AL20" s="109"/>
      <c r="AM20" s="109"/>
      <c r="AN20" s="109"/>
      <c r="AO20" s="109"/>
      <c r="AP20" s="98">
        <f t="shared" si="12"/>
        <v>0</v>
      </c>
      <c r="AQ20" s="118">
        <f t="shared" si="6"/>
        <v>0</v>
      </c>
      <c r="AS20" s="488"/>
      <c r="AT20" s="489" t="e">
        <f>$AA20*'II Rate Development &amp; Change'!K$34</f>
        <v>#DIV/0!</v>
      </c>
      <c r="AU20" s="489" t="e">
        <f>$AA20*'II Rate Development &amp; Change'!L$34</f>
        <v>#DIV/0!</v>
      </c>
      <c r="AV20" s="494" t="e">
        <f>$AA20*'II Rate Development &amp; Change'!M$34</f>
        <v>#DIV/0!</v>
      </c>
      <c r="AW20" s="80"/>
      <c r="AX20" s="111"/>
      <c r="AY20" s="494" t="e">
        <f t="shared" si="13"/>
        <v>#DIV/0!</v>
      </c>
      <c r="AZ20" s="490">
        <f t="shared" si="7"/>
        <v>0</v>
      </c>
      <c r="BA20" s="1" t="str">
        <f t="shared" si="14"/>
        <v xml:space="preserve"> </v>
      </c>
    </row>
    <row r="21" spans="1:53" x14ac:dyDescent="0.25">
      <c r="A21" s="105" t="s">
        <v>197</v>
      </c>
      <c r="B21" s="136"/>
      <c r="C21" s="136"/>
      <c r="D21" s="137"/>
      <c r="E21" s="136"/>
      <c r="F21" s="136"/>
      <c r="G21" s="136"/>
      <c r="H21" s="136"/>
      <c r="I21" s="136"/>
      <c r="J21" s="136"/>
      <c r="K21" s="106"/>
      <c r="L21" s="106"/>
      <c r="M21" s="106"/>
      <c r="N21" s="106"/>
      <c r="O21" s="106"/>
      <c r="P21" s="106"/>
      <c r="Q21" s="107" t="e">
        <f t="shared" si="8"/>
        <v>#DIV/0!</v>
      </c>
      <c r="R21" s="108"/>
      <c r="S21" s="108"/>
      <c r="T21" s="108"/>
      <c r="U21" s="101"/>
      <c r="V21" s="98">
        <f t="shared" si="9"/>
        <v>0</v>
      </c>
      <c r="W21" s="109"/>
      <c r="X21" s="110"/>
      <c r="Y21" s="83"/>
      <c r="Z21" s="111"/>
      <c r="AA21" s="112" t="e">
        <f t="shared" si="10"/>
        <v>#DIV/0!</v>
      </c>
      <c r="AB21" s="113"/>
      <c r="AC21" s="148">
        <f t="shared" si="11"/>
        <v>0</v>
      </c>
      <c r="AD21" s="113"/>
      <c r="AE21" s="114" t="e">
        <f t="shared" si="5"/>
        <v>#DIV/0!</v>
      </c>
      <c r="AF21" s="80"/>
      <c r="AG21" s="109"/>
      <c r="AH21" s="109"/>
      <c r="AI21" s="109"/>
      <c r="AJ21" s="109"/>
      <c r="AK21" s="109"/>
      <c r="AL21" s="109"/>
      <c r="AM21" s="109"/>
      <c r="AN21" s="109"/>
      <c r="AO21" s="109"/>
      <c r="AP21" s="98">
        <f t="shared" si="12"/>
        <v>0</v>
      </c>
      <c r="AQ21" s="118">
        <f t="shared" si="6"/>
        <v>0</v>
      </c>
      <c r="AS21" s="488"/>
      <c r="AT21" s="489" t="e">
        <f>$AA21*'II Rate Development &amp; Change'!K$34</f>
        <v>#DIV/0!</v>
      </c>
      <c r="AU21" s="489" t="e">
        <f>$AA21*'II Rate Development &amp; Change'!L$34</f>
        <v>#DIV/0!</v>
      </c>
      <c r="AV21" s="494" t="e">
        <f>$AA21*'II Rate Development &amp; Change'!M$34</f>
        <v>#DIV/0!</v>
      </c>
      <c r="AW21" s="80"/>
      <c r="AX21" s="111"/>
      <c r="AY21" s="494" t="e">
        <f t="shared" si="13"/>
        <v>#DIV/0!</v>
      </c>
      <c r="AZ21" s="490">
        <f t="shared" si="7"/>
        <v>0</v>
      </c>
      <c r="BA21" s="1" t="str">
        <f t="shared" si="14"/>
        <v xml:space="preserve"> </v>
      </c>
    </row>
    <row r="22" spans="1:53" x14ac:dyDescent="0.25">
      <c r="A22" s="105" t="s">
        <v>198</v>
      </c>
      <c r="B22" s="136"/>
      <c r="C22" s="136"/>
      <c r="D22" s="137"/>
      <c r="E22" s="136"/>
      <c r="F22" s="136"/>
      <c r="G22" s="136"/>
      <c r="H22" s="136"/>
      <c r="I22" s="136"/>
      <c r="J22" s="136"/>
      <c r="K22" s="106"/>
      <c r="L22" s="106"/>
      <c r="M22" s="106"/>
      <c r="N22" s="106"/>
      <c r="O22" s="106"/>
      <c r="P22" s="106"/>
      <c r="Q22" s="107" t="e">
        <f t="shared" si="8"/>
        <v>#DIV/0!</v>
      </c>
      <c r="R22" s="108"/>
      <c r="S22" s="108"/>
      <c r="T22" s="108"/>
      <c r="U22" s="101"/>
      <c r="V22" s="98">
        <f t="shared" si="9"/>
        <v>0</v>
      </c>
      <c r="W22" s="109"/>
      <c r="X22" s="110"/>
      <c r="Y22" s="83"/>
      <c r="Z22" s="111"/>
      <c r="AA22" s="112" t="e">
        <f t="shared" si="10"/>
        <v>#DIV/0!</v>
      </c>
      <c r="AB22" s="113"/>
      <c r="AC22" s="148">
        <f t="shared" si="11"/>
        <v>0</v>
      </c>
      <c r="AD22" s="113"/>
      <c r="AE22" s="114" t="e">
        <f t="shared" si="5"/>
        <v>#DIV/0!</v>
      </c>
      <c r="AF22" s="80"/>
      <c r="AG22" s="109"/>
      <c r="AH22" s="109"/>
      <c r="AI22" s="109"/>
      <c r="AJ22" s="109"/>
      <c r="AK22" s="109"/>
      <c r="AL22" s="109"/>
      <c r="AM22" s="109"/>
      <c r="AN22" s="109"/>
      <c r="AO22" s="109"/>
      <c r="AP22" s="98">
        <f t="shared" si="12"/>
        <v>0</v>
      </c>
      <c r="AQ22" s="118">
        <f t="shared" si="6"/>
        <v>0</v>
      </c>
      <c r="AS22" s="488"/>
      <c r="AT22" s="489" t="e">
        <f>$AA22*'II Rate Development &amp; Change'!K$34</f>
        <v>#DIV/0!</v>
      </c>
      <c r="AU22" s="489" t="e">
        <f>$AA22*'II Rate Development &amp; Change'!L$34</f>
        <v>#DIV/0!</v>
      </c>
      <c r="AV22" s="494" t="e">
        <f>$AA22*'II Rate Development &amp; Change'!M$34</f>
        <v>#DIV/0!</v>
      </c>
      <c r="AW22" s="80"/>
      <c r="AX22" s="111"/>
      <c r="AY22" s="494" t="e">
        <f t="shared" si="13"/>
        <v>#DIV/0!</v>
      </c>
      <c r="AZ22" s="490">
        <f t="shared" si="7"/>
        <v>0</v>
      </c>
      <c r="BA22" s="1" t="str">
        <f t="shared" si="14"/>
        <v xml:space="preserve"> </v>
      </c>
    </row>
    <row r="23" spans="1:53" x14ac:dyDescent="0.25">
      <c r="A23" s="105" t="s">
        <v>199</v>
      </c>
      <c r="B23" s="136"/>
      <c r="C23" s="136"/>
      <c r="D23" s="137"/>
      <c r="E23" s="136"/>
      <c r="F23" s="136"/>
      <c r="G23" s="136"/>
      <c r="H23" s="136"/>
      <c r="I23" s="136"/>
      <c r="J23" s="136"/>
      <c r="K23" s="106"/>
      <c r="L23" s="106"/>
      <c r="M23" s="106"/>
      <c r="N23" s="106"/>
      <c r="O23" s="106"/>
      <c r="P23" s="106"/>
      <c r="Q23" s="107" t="e">
        <f t="shared" si="8"/>
        <v>#DIV/0!</v>
      </c>
      <c r="R23" s="108"/>
      <c r="S23" s="108"/>
      <c r="T23" s="108"/>
      <c r="U23" s="101"/>
      <c r="V23" s="98">
        <f t="shared" si="9"/>
        <v>0</v>
      </c>
      <c r="W23" s="109"/>
      <c r="X23" s="110"/>
      <c r="Y23" s="83"/>
      <c r="Z23" s="111"/>
      <c r="AA23" s="112" t="e">
        <f t="shared" si="10"/>
        <v>#DIV/0!</v>
      </c>
      <c r="AB23" s="113"/>
      <c r="AC23" s="148">
        <f t="shared" si="11"/>
        <v>0</v>
      </c>
      <c r="AD23" s="113"/>
      <c r="AE23" s="114" t="e">
        <f t="shared" si="5"/>
        <v>#DIV/0!</v>
      </c>
      <c r="AF23" s="80"/>
      <c r="AG23" s="109"/>
      <c r="AH23" s="109"/>
      <c r="AI23" s="109"/>
      <c r="AJ23" s="109"/>
      <c r="AK23" s="109"/>
      <c r="AL23" s="109"/>
      <c r="AM23" s="109"/>
      <c r="AN23" s="109"/>
      <c r="AO23" s="109"/>
      <c r="AP23" s="98">
        <f t="shared" si="12"/>
        <v>0</v>
      </c>
      <c r="AQ23" s="118">
        <f t="shared" si="6"/>
        <v>0</v>
      </c>
      <c r="AS23" s="488"/>
      <c r="AT23" s="489" t="e">
        <f>$AA23*'II Rate Development &amp; Change'!K$34</f>
        <v>#DIV/0!</v>
      </c>
      <c r="AU23" s="489" t="e">
        <f>$AA23*'II Rate Development &amp; Change'!L$34</f>
        <v>#DIV/0!</v>
      </c>
      <c r="AV23" s="494" t="e">
        <f>$AA23*'II Rate Development &amp; Change'!M$34</f>
        <v>#DIV/0!</v>
      </c>
      <c r="AW23" s="80"/>
      <c r="AX23" s="111"/>
      <c r="AY23" s="494" t="e">
        <f t="shared" si="13"/>
        <v>#DIV/0!</v>
      </c>
      <c r="AZ23" s="490">
        <f t="shared" si="7"/>
        <v>0</v>
      </c>
      <c r="BA23" s="1" t="str">
        <f t="shared" si="14"/>
        <v xml:space="preserve"> </v>
      </c>
    </row>
    <row r="24" spans="1:53" x14ac:dyDescent="0.25">
      <c r="A24" s="105" t="s">
        <v>200</v>
      </c>
      <c r="B24" s="136"/>
      <c r="C24" s="136"/>
      <c r="D24" s="137"/>
      <c r="E24" s="136"/>
      <c r="F24" s="136"/>
      <c r="G24" s="136"/>
      <c r="H24" s="136"/>
      <c r="I24" s="136"/>
      <c r="J24" s="136"/>
      <c r="K24" s="106"/>
      <c r="L24" s="106"/>
      <c r="M24" s="106"/>
      <c r="N24" s="106"/>
      <c r="O24" s="106"/>
      <c r="P24" s="106"/>
      <c r="Q24" s="107" t="e">
        <f t="shared" si="8"/>
        <v>#DIV/0!</v>
      </c>
      <c r="R24" s="108"/>
      <c r="S24" s="108"/>
      <c r="T24" s="108"/>
      <c r="U24" s="101"/>
      <c r="V24" s="98">
        <f t="shared" si="9"/>
        <v>0</v>
      </c>
      <c r="W24" s="109"/>
      <c r="X24" s="110"/>
      <c r="Y24" s="83"/>
      <c r="Z24" s="111"/>
      <c r="AA24" s="112" t="e">
        <f t="shared" si="10"/>
        <v>#DIV/0!</v>
      </c>
      <c r="AB24" s="113"/>
      <c r="AC24" s="148">
        <f t="shared" si="11"/>
        <v>0</v>
      </c>
      <c r="AD24" s="113"/>
      <c r="AE24" s="114" t="e">
        <f t="shared" si="5"/>
        <v>#DIV/0!</v>
      </c>
      <c r="AF24" s="80"/>
      <c r="AG24" s="109"/>
      <c r="AH24" s="109"/>
      <c r="AI24" s="109"/>
      <c r="AJ24" s="109"/>
      <c r="AK24" s="109"/>
      <c r="AL24" s="109"/>
      <c r="AM24" s="109"/>
      <c r="AN24" s="109"/>
      <c r="AO24" s="109"/>
      <c r="AP24" s="98">
        <f t="shared" si="12"/>
        <v>0</v>
      </c>
      <c r="AQ24" s="118">
        <f t="shared" si="6"/>
        <v>0</v>
      </c>
      <c r="AS24" s="488"/>
      <c r="AT24" s="489" t="e">
        <f>$AA24*'II Rate Development &amp; Change'!K$34</f>
        <v>#DIV/0!</v>
      </c>
      <c r="AU24" s="489" t="e">
        <f>$AA24*'II Rate Development &amp; Change'!L$34</f>
        <v>#DIV/0!</v>
      </c>
      <c r="AV24" s="494" t="e">
        <f>$AA24*'II Rate Development &amp; Change'!M$34</f>
        <v>#DIV/0!</v>
      </c>
      <c r="AW24" s="80"/>
      <c r="AX24" s="111"/>
      <c r="AY24" s="494" t="e">
        <f t="shared" si="13"/>
        <v>#DIV/0!</v>
      </c>
      <c r="AZ24" s="490">
        <f t="shared" si="7"/>
        <v>0</v>
      </c>
      <c r="BA24" s="1" t="str">
        <f t="shared" si="14"/>
        <v xml:space="preserve"> </v>
      </c>
    </row>
    <row r="25" spans="1:53" x14ac:dyDescent="0.25">
      <c r="A25" s="105" t="s">
        <v>201</v>
      </c>
      <c r="B25" s="136"/>
      <c r="C25" s="136"/>
      <c r="D25" s="137"/>
      <c r="E25" s="136"/>
      <c r="F25" s="136"/>
      <c r="G25" s="136"/>
      <c r="H25" s="136"/>
      <c r="I25" s="136"/>
      <c r="J25" s="136"/>
      <c r="K25" s="106"/>
      <c r="L25" s="106"/>
      <c r="M25" s="106"/>
      <c r="N25" s="106"/>
      <c r="O25" s="106"/>
      <c r="P25" s="106"/>
      <c r="Q25" s="107" t="e">
        <f t="shared" si="8"/>
        <v>#DIV/0!</v>
      </c>
      <c r="R25" s="108"/>
      <c r="S25" s="108"/>
      <c r="T25" s="108"/>
      <c r="U25" s="101"/>
      <c r="V25" s="98">
        <f t="shared" si="9"/>
        <v>0</v>
      </c>
      <c r="W25" s="109"/>
      <c r="X25" s="110"/>
      <c r="Y25" s="83"/>
      <c r="Z25" s="111"/>
      <c r="AA25" s="112" t="e">
        <f t="shared" si="10"/>
        <v>#DIV/0!</v>
      </c>
      <c r="AB25" s="113"/>
      <c r="AC25" s="148">
        <f t="shared" si="11"/>
        <v>0</v>
      </c>
      <c r="AD25" s="113"/>
      <c r="AE25" s="114" t="e">
        <f t="shared" si="5"/>
        <v>#DIV/0!</v>
      </c>
      <c r="AF25" s="80"/>
      <c r="AG25" s="109"/>
      <c r="AH25" s="109"/>
      <c r="AI25" s="109"/>
      <c r="AJ25" s="109"/>
      <c r="AK25" s="109"/>
      <c r="AL25" s="109"/>
      <c r="AM25" s="109"/>
      <c r="AN25" s="109"/>
      <c r="AO25" s="109"/>
      <c r="AP25" s="98">
        <f t="shared" si="12"/>
        <v>0</v>
      </c>
      <c r="AQ25" s="118">
        <f t="shared" si="6"/>
        <v>0</v>
      </c>
      <c r="AS25" s="488"/>
      <c r="AT25" s="489" t="e">
        <f>$AA25*'II Rate Development &amp; Change'!K$34</f>
        <v>#DIV/0!</v>
      </c>
      <c r="AU25" s="489" t="e">
        <f>$AA25*'II Rate Development &amp; Change'!L$34</f>
        <v>#DIV/0!</v>
      </c>
      <c r="AV25" s="494" t="e">
        <f>$AA25*'II Rate Development &amp; Change'!M$34</f>
        <v>#DIV/0!</v>
      </c>
      <c r="AW25" s="80"/>
      <c r="AX25" s="111"/>
      <c r="AY25" s="494" t="e">
        <f t="shared" si="13"/>
        <v>#DIV/0!</v>
      </c>
      <c r="AZ25" s="490">
        <f t="shared" si="7"/>
        <v>0</v>
      </c>
      <c r="BA25" s="1" t="str">
        <f t="shared" si="14"/>
        <v xml:space="preserve"> </v>
      </c>
    </row>
    <row r="26" spans="1:53" x14ac:dyDescent="0.25">
      <c r="A26" s="105" t="s">
        <v>202</v>
      </c>
      <c r="B26" s="136"/>
      <c r="C26" s="136"/>
      <c r="D26" s="137"/>
      <c r="E26" s="136"/>
      <c r="F26" s="136"/>
      <c r="G26" s="136"/>
      <c r="H26" s="136"/>
      <c r="I26" s="136"/>
      <c r="J26" s="136"/>
      <c r="K26" s="106"/>
      <c r="L26" s="106"/>
      <c r="M26" s="106"/>
      <c r="N26" s="106"/>
      <c r="O26" s="106"/>
      <c r="P26" s="106"/>
      <c r="Q26" s="107" t="e">
        <f t="shared" si="8"/>
        <v>#DIV/0!</v>
      </c>
      <c r="R26" s="108"/>
      <c r="S26" s="108"/>
      <c r="T26" s="108"/>
      <c r="U26" s="101"/>
      <c r="V26" s="98">
        <f t="shared" si="9"/>
        <v>0</v>
      </c>
      <c r="W26" s="109"/>
      <c r="X26" s="110"/>
      <c r="Y26" s="83"/>
      <c r="Z26" s="111"/>
      <c r="AA26" s="112" t="e">
        <f t="shared" si="10"/>
        <v>#DIV/0!</v>
      </c>
      <c r="AB26" s="113"/>
      <c r="AC26" s="148">
        <f t="shared" si="11"/>
        <v>0</v>
      </c>
      <c r="AD26" s="113"/>
      <c r="AE26" s="114" t="e">
        <f t="shared" si="5"/>
        <v>#DIV/0!</v>
      </c>
      <c r="AF26" s="80"/>
      <c r="AG26" s="109"/>
      <c r="AH26" s="109"/>
      <c r="AI26" s="109"/>
      <c r="AJ26" s="109"/>
      <c r="AK26" s="109"/>
      <c r="AL26" s="109"/>
      <c r="AM26" s="109"/>
      <c r="AN26" s="109"/>
      <c r="AO26" s="109"/>
      <c r="AP26" s="98">
        <f t="shared" si="12"/>
        <v>0</v>
      </c>
      <c r="AQ26" s="118">
        <f t="shared" si="6"/>
        <v>0</v>
      </c>
      <c r="AS26" s="488"/>
      <c r="AT26" s="489" t="e">
        <f>$AA26*'II Rate Development &amp; Change'!K$34</f>
        <v>#DIV/0!</v>
      </c>
      <c r="AU26" s="489" t="e">
        <f>$AA26*'II Rate Development &amp; Change'!L$34</f>
        <v>#DIV/0!</v>
      </c>
      <c r="AV26" s="494" t="e">
        <f>$AA26*'II Rate Development &amp; Change'!M$34</f>
        <v>#DIV/0!</v>
      </c>
      <c r="AW26" s="80"/>
      <c r="AX26" s="111"/>
      <c r="AY26" s="494" t="e">
        <f t="shared" si="13"/>
        <v>#DIV/0!</v>
      </c>
      <c r="AZ26" s="490">
        <f t="shared" si="7"/>
        <v>0</v>
      </c>
      <c r="BA26" s="1" t="str">
        <f t="shared" si="14"/>
        <v xml:space="preserve"> </v>
      </c>
    </row>
    <row r="27" spans="1:53" x14ac:dyDescent="0.25">
      <c r="A27" s="105" t="s">
        <v>203</v>
      </c>
      <c r="B27" s="136"/>
      <c r="C27" s="136"/>
      <c r="D27" s="137"/>
      <c r="E27" s="136"/>
      <c r="F27" s="136"/>
      <c r="G27" s="136"/>
      <c r="H27" s="136"/>
      <c r="I27" s="136"/>
      <c r="J27" s="136"/>
      <c r="K27" s="106"/>
      <c r="L27" s="106"/>
      <c r="M27" s="106"/>
      <c r="N27" s="106"/>
      <c r="O27" s="106"/>
      <c r="P27" s="106"/>
      <c r="Q27" s="107" t="e">
        <f t="shared" si="8"/>
        <v>#DIV/0!</v>
      </c>
      <c r="R27" s="108"/>
      <c r="S27" s="108"/>
      <c r="T27" s="108"/>
      <c r="U27" s="101"/>
      <c r="V27" s="98">
        <f t="shared" si="9"/>
        <v>0</v>
      </c>
      <c r="W27" s="109"/>
      <c r="X27" s="110"/>
      <c r="Y27" s="83"/>
      <c r="Z27" s="111"/>
      <c r="AA27" s="112" t="e">
        <f t="shared" si="10"/>
        <v>#DIV/0!</v>
      </c>
      <c r="AB27" s="113"/>
      <c r="AC27" s="148">
        <f t="shared" si="11"/>
        <v>0</v>
      </c>
      <c r="AD27" s="113"/>
      <c r="AE27" s="114" t="e">
        <f t="shared" si="5"/>
        <v>#DIV/0!</v>
      </c>
      <c r="AF27" s="80"/>
      <c r="AG27" s="109"/>
      <c r="AH27" s="109"/>
      <c r="AI27" s="109"/>
      <c r="AJ27" s="109"/>
      <c r="AK27" s="109"/>
      <c r="AL27" s="109"/>
      <c r="AM27" s="109"/>
      <c r="AN27" s="109"/>
      <c r="AO27" s="109"/>
      <c r="AP27" s="98">
        <f t="shared" si="12"/>
        <v>0</v>
      </c>
      <c r="AQ27" s="118">
        <f t="shared" si="6"/>
        <v>0</v>
      </c>
      <c r="AS27" s="488"/>
      <c r="AT27" s="489" t="e">
        <f>$AA27*'II Rate Development &amp; Change'!K$34</f>
        <v>#DIV/0!</v>
      </c>
      <c r="AU27" s="489" t="e">
        <f>$AA27*'II Rate Development &amp; Change'!L$34</f>
        <v>#DIV/0!</v>
      </c>
      <c r="AV27" s="494" t="e">
        <f>$AA27*'II Rate Development &amp; Change'!M$34</f>
        <v>#DIV/0!</v>
      </c>
      <c r="AW27" s="80"/>
      <c r="AX27" s="111"/>
      <c r="AY27" s="494" t="e">
        <f t="shared" si="13"/>
        <v>#DIV/0!</v>
      </c>
      <c r="AZ27" s="490">
        <f t="shared" si="7"/>
        <v>0</v>
      </c>
      <c r="BA27" s="1" t="str">
        <f t="shared" si="14"/>
        <v xml:space="preserve"> </v>
      </c>
    </row>
    <row r="28" spans="1:53" x14ac:dyDescent="0.25">
      <c r="A28" s="105" t="s">
        <v>204</v>
      </c>
      <c r="B28" s="136"/>
      <c r="C28" s="136"/>
      <c r="D28" s="137"/>
      <c r="E28" s="136"/>
      <c r="F28" s="136"/>
      <c r="G28" s="136"/>
      <c r="H28" s="136"/>
      <c r="I28" s="136"/>
      <c r="J28" s="136"/>
      <c r="K28" s="106"/>
      <c r="L28" s="106"/>
      <c r="M28" s="106"/>
      <c r="N28" s="106"/>
      <c r="O28" s="106"/>
      <c r="P28" s="106"/>
      <c r="Q28" s="107" t="e">
        <f t="shared" si="8"/>
        <v>#DIV/0!</v>
      </c>
      <c r="R28" s="108"/>
      <c r="S28" s="108"/>
      <c r="T28" s="108"/>
      <c r="U28" s="101"/>
      <c r="V28" s="98">
        <f t="shared" si="9"/>
        <v>0</v>
      </c>
      <c r="W28" s="109"/>
      <c r="X28" s="110"/>
      <c r="Y28" s="83"/>
      <c r="Z28" s="111"/>
      <c r="AA28" s="112" t="e">
        <f t="shared" si="10"/>
        <v>#DIV/0!</v>
      </c>
      <c r="AB28" s="113"/>
      <c r="AC28" s="148">
        <f t="shared" si="11"/>
        <v>0</v>
      </c>
      <c r="AD28" s="113"/>
      <c r="AE28" s="114" t="e">
        <f t="shared" si="5"/>
        <v>#DIV/0!</v>
      </c>
      <c r="AF28" s="80"/>
      <c r="AG28" s="109"/>
      <c r="AH28" s="109"/>
      <c r="AI28" s="109"/>
      <c r="AJ28" s="109"/>
      <c r="AK28" s="109"/>
      <c r="AL28" s="109"/>
      <c r="AM28" s="109"/>
      <c r="AN28" s="109"/>
      <c r="AO28" s="109"/>
      <c r="AP28" s="98">
        <f t="shared" si="12"/>
        <v>0</v>
      </c>
      <c r="AQ28" s="118">
        <f t="shared" si="6"/>
        <v>0</v>
      </c>
      <c r="AS28" s="488"/>
      <c r="AT28" s="489" t="e">
        <f>$AA28*'II Rate Development &amp; Change'!K$34</f>
        <v>#DIV/0!</v>
      </c>
      <c r="AU28" s="489" t="e">
        <f>$AA28*'II Rate Development &amp; Change'!L$34</f>
        <v>#DIV/0!</v>
      </c>
      <c r="AV28" s="494" t="e">
        <f>$AA28*'II Rate Development &amp; Change'!M$34</f>
        <v>#DIV/0!</v>
      </c>
      <c r="AW28" s="80"/>
      <c r="AX28" s="111"/>
      <c r="AY28" s="494" t="e">
        <f t="shared" si="13"/>
        <v>#DIV/0!</v>
      </c>
      <c r="AZ28" s="490">
        <f t="shared" si="7"/>
        <v>0</v>
      </c>
      <c r="BA28" s="1" t="str">
        <f t="shared" si="14"/>
        <v xml:space="preserve"> </v>
      </c>
    </row>
    <row r="29" spans="1:53" x14ac:dyDescent="0.25">
      <c r="A29" s="105" t="s">
        <v>205</v>
      </c>
      <c r="B29" s="136"/>
      <c r="C29" s="136"/>
      <c r="D29" s="137"/>
      <c r="E29" s="136"/>
      <c r="F29" s="136"/>
      <c r="G29" s="136"/>
      <c r="H29" s="136"/>
      <c r="I29" s="136"/>
      <c r="J29" s="136"/>
      <c r="K29" s="106"/>
      <c r="L29" s="106"/>
      <c r="M29" s="106"/>
      <c r="N29" s="106"/>
      <c r="O29" s="106"/>
      <c r="P29" s="106"/>
      <c r="Q29" s="107" t="e">
        <f t="shared" si="8"/>
        <v>#DIV/0!</v>
      </c>
      <c r="R29" s="108"/>
      <c r="S29" s="108"/>
      <c r="T29" s="108"/>
      <c r="U29" s="101"/>
      <c r="V29" s="98">
        <f t="shared" si="9"/>
        <v>0</v>
      </c>
      <c r="W29" s="109"/>
      <c r="X29" s="110"/>
      <c r="Y29" s="83"/>
      <c r="Z29" s="111"/>
      <c r="AA29" s="112" t="e">
        <f t="shared" si="10"/>
        <v>#DIV/0!</v>
      </c>
      <c r="AB29" s="113"/>
      <c r="AC29" s="148">
        <f t="shared" si="11"/>
        <v>0</v>
      </c>
      <c r="AD29" s="113"/>
      <c r="AE29" s="114" t="e">
        <f t="shared" si="5"/>
        <v>#DIV/0!</v>
      </c>
      <c r="AF29" s="80"/>
      <c r="AG29" s="109"/>
      <c r="AH29" s="109"/>
      <c r="AI29" s="109"/>
      <c r="AJ29" s="109"/>
      <c r="AK29" s="109"/>
      <c r="AL29" s="109"/>
      <c r="AM29" s="109"/>
      <c r="AN29" s="109"/>
      <c r="AO29" s="109"/>
      <c r="AP29" s="98">
        <f t="shared" si="12"/>
        <v>0</v>
      </c>
      <c r="AQ29" s="118">
        <f t="shared" si="6"/>
        <v>0</v>
      </c>
      <c r="AS29" s="488"/>
      <c r="AT29" s="489" t="e">
        <f>$AA29*'II Rate Development &amp; Change'!K$34</f>
        <v>#DIV/0!</v>
      </c>
      <c r="AU29" s="489" t="e">
        <f>$AA29*'II Rate Development &amp; Change'!L$34</f>
        <v>#DIV/0!</v>
      </c>
      <c r="AV29" s="494" t="e">
        <f>$AA29*'II Rate Development &amp; Change'!M$34</f>
        <v>#DIV/0!</v>
      </c>
      <c r="AW29" s="80"/>
      <c r="AX29" s="111"/>
      <c r="AY29" s="494" t="e">
        <f t="shared" si="13"/>
        <v>#DIV/0!</v>
      </c>
      <c r="AZ29" s="490">
        <f t="shared" si="7"/>
        <v>0</v>
      </c>
      <c r="BA29" s="1" t="str">
        <f t="shared" si="14"/>
        <v xml:space="preserve"> </v>
      </c>
    </row>
    <row r="30" spans="1:53" x14ac:dyDescent="0.25">
      <c r="A30" s="105" t="s">
        <v>206</v>
      </c>
      <c r="B30" s="136"/>
      <c r="C30" s="136"/>
      <c r="D30" s="137"/>
      <c r="E30" s="136"/>
      <c r="F30" s="136"/>
      <c r="G30" s="136"/>
      <c r="H30" s="136"/>
      <c r="I30" s="136"/>
      <c r="J30" s="136"/>
      <c r="K30" s="106"/>
      <c r="L30" s="106"/>
      <c r="M30" s="106"/>
      <c r="N30" s="106"/>
      <c r="O30" s="106"/>
      <c r="P30" s="106"/>
      <c r="Q30" s="107" t="e">
        <f t="shared" si="8"/>
        <v>#DIV/0!</v>
      </c>
      <c r="R30" s="108"/>
      <c r="S30" s="108"/>
      <c r="T30" s="108"/>
      <c r="U30" s="101"/>
      <c r="V30" s="98">
        <f t="shared" si="9"/>
        <v>0</v>
      </c>
      <c r="W30" s="109"/>
      <c r="X30" s="110"/>
      <c r="Y30" s="83"/>
      <c r="Z30" s="111"/>
      <c r="AA30" s="112" t="e">
        <f t="shared" si="10"/>
        <v>#DIV/0!</v>
      </c>
      <c r="AB30" s="113"/>
      <c r="AC30" s="148">
        <f t="shared" si="11"/>
        <v>0</v>
      </c>
      <c r="AD30" s="113"/>
      <c r="AE30" s="114" t="e">
        <f t="shared" si="5"/>
        <v>#DIV/0!</v>
      </c>
      <c r="AF30" s="80"/>
      <c r="AG30" s="109"/>
      <c r="AH30" s="109"/>
      <c r="AI30" s="109"/>
      <c r="AJ30" s="109"/>
      <c r="AK30" s="109"/>
      <c r="AL30" s="109"/>
      <c r="AM30" s="109"/>
      <c r="AN30" s="109"/>
      <c r="AO30" s="109"/>
      <c r="AP30" s="98">
        <f t="shared" si="12"/>
        <v>0</v>
      </c>
      <c r="AQ30" s="118">
        <f t="shared" si="6"/>
        <v>0</v>
      </c>
      <c r="AS30" s="488"/>
      <c r="AT30" s="489" t="e">
        <f>$AA30*'II Rate Development &amp; Change'!K$34</f>
        <v>#DIV/0!</v>
      </c>
      <c r="AU30" s="489" t="e">
        <f>$AA30*'II Rate Development &amp; Change'!L$34</f>
        <v>#DIV/0!</v>
      </c>
      <c r="AV30" s="494" t="e">
        <f>$AA30*'II Rate Development &amp; Change'!M$34</f>
        <v>#DIV/0!</v>
      </c>
      <c r="AW30" s="80"/>
      <c r="AX30" s="111"/>
      <c r="AY30" s="494" t="e">
        <f t="shared" si="13"/>
        <v>#DIV/0!</v>
      </c>
      <c r="AZ30" s="490">
        <f t="shared" si="7"/>
        <v>0</v>
      </c>
      <c r="BA30" s="1" t="str">
        <f t="shared" si="14"/>
        <v xml:space="preserve"> </v>
      </c>
    </row>
    <row r="31" spans="1:53" x14ac:dyDescent="0.25">
      <c r="A31" s="105" t="s">
        <v>207</v>
      </c>
      <c r="B31" s="136"/>
      <c r="C31" s="136"/>
      <c r="D31" s="137"/>
      <c r="E31" s="136"/>
      <c r="F31" s="136"/>
      <c r="G31" s="136"/>
      <c r="H31" s="136"/>
      <c r="I31" s="136"/>
      <c r="J31" s="136"/>
      <c r="K31" s="106"/>
      <c r="L31" s="106"/>
      <c r="M31" s="106"/>
      <c r="N31" s="106"/>
      <c r="O31" s="106"/>
      <c r="P31" s="106"/>
      <c r="Q31" s="107" t="e">
        <f t="shared" si="8"/>
        <v>#DIV/0!</v>
      </c>
      <c r="R31" s="108"/>
      <c r="S31" s="108"/>
      <c r="T31" s="108"/>
      <c r="U31" s="101"/>
      <c r="V31" s="98">
        <f t="shared" si="9"/>
        <v>0</v>
      </c>
      <c r="W31" s="109"/>
      <c r="X31" s="110"/>
      <c r="Y31" s="83"/>
      <c r="Z31" s="111"/>
      <c r="AA31" s="112" t="e">
        <f t="shared" si="10"/>
        <v>#DIV/0!</v>
      </c>
      <c r="AB31" s="113"/>
      <c r="AC31" s="148">
        <f t="shared" si="11"/>
        <v>0</v>
      </c>
      <c r="AD31" s="113"/>
      <c r="AE31" s="114" t="e">
        <f t="shared" si="5"/>
        <v>#DIV/0!</v>
      </c>
      <c r="AF31" s="80"/>
      <c r="AG31" s="109"/>
      <c r="AH31" s="109"/>
      <c r="AI31" s="109"/>
      <c r="AJ31" s="109"/>
      <c r="AK31" s="109"/>
      <c r="AL31" s="109"/>
      <c r="AM31" s="109"/>
      <c r="AN31" s="109"/>
      <c r="AO31" s="109"/>
      <c r="AP31" s="98">
        <f t="shared" si="12"/>
        <v>0</v>
      </c>
      <c r="AQ31" s="118">
        <f t="shared" si="6"/>
        <v>0</v>
      </c>
      <c r="AS31" s="488"/>
      <c r="AT31" s="489" t="e">
        <f>$AA31*'II Rate Development &amp; Change'!K$34</f>
        <v>#DIV/0!</v>
      </c>
      <c r="AU31" s="489" t="e">
        <f>$AA31*'II Rate Development &amp; Change'!L$34</f>
        <v>#DIV/0!</v>
      </c>
      <c r="AV31" s="494" t="e">
        <f>$AA31*'II Rate Development &amp; Change'!M$34</f>
        <v>#DIV/0!</v>
      </c>
      <c r="AW31" s="80"/>
      <c r="AX31" s="111"/>
      <c r="AY31" s="494" t="e">
        <f t="shared" si="13"/>
        <v>#DIV/0!</v>
      </c>
      <c r="AZ31" s="490">
        <f t="shared" si="7"/>
        <v>0</v>
      </c>
      <c r="BA31" s="1" t="str">
        <f t="shared" si="14"/>
        <v xml:space="preserve"> </v>
      </c>
    </row>
    <row r="32" spans="1:53" x14ac:dyDescent="0.25">
      <c r="A32" s="105" t="s">
        <v>208</v>
      </c>
      <c r="B32" s="136"/>
      <c r="C32" s="136"/>
      <c r="D32" s="137"/>
      <c r="E32" s="136"/>
      <c r="F32" s="136"/>
      <c r="G32" s="136"/>
      <c r="H32" s="136"/>
      <c r="I32" s="136"/>
      <c r="J32" s="136"/>
      <c r="K32" s="106"/>
      <c r="L32" s="106"/>
      <c r="M32" s="106"/>
      <c r="N32" s="106"/>
      <c r="O32" s="106"/>
      <c r="P32" s="106"/>
      <c r="Q32" s="107" t="e">
        <f t="shared" si="8"/>
        <v>#DIV/0!</v>
      </c>
      <c r="R32" s="108"/>
      <c r="S32" s="108"/>
      <c r="T32" s="108"/>
      <c r="U32" s="101"/>
      <c r="V32" s="98">
        <f t="shared" si="9"/>
        <v>0</v>
      </c>
      <c r="W32" s="109"/>
      <c r="X32" s="110"/>
      <c r="Y32" s="83"/>
      <c r="Z32" s="111"/>
      <c r="AA32" s="112" t="e">
        <f t="shared" si="10"/>
        <v>#DIV/0!</v>
      </c>
      <c r="AB32" s="113"/>
      <c r="AC32" s="148">
        <f t="shared" si="11"/>
        <v>0</v>
      </c>
      <c r="AD32" s="113"/>
      <c r="AE32" s="114" t="e">
        <f t="shared" si="5"/>
        <v>#DIV/0!</v>
      </c>
      <c r="AF32" s="80"/>
      <c r="AG32" s="109"/>
      <c r="AH32" s="109"/>
      <c r="AI32" s="109"/>
      <c r="AJ32" s="109"/>
      <c r="AK32" s="109"/>
      <c r="AL32" s="109"/>
      <c r="AM32" s="109"/>
      <c r="AN32" s="109"/>
      <c r="AO32" s="109"/>
      <c r="AP32" s="98">
        <f>SUM(AG32:AO32)</f>
        <v>0</v>
      </c>
      <c r="AQ32" s="118">
        <f t="shared" si="6"/>
        <v>0</v>
      </c>
      <c r="AS32" s="488"/>
      <c r="AT32" s="489" t="e">
        <f>$AA32*'II Rate Development &amp; Change'!K$34</f>
        <v>#DIV/0!</v>
      </c>
      <c r="AU32" s="489" t="e">
        <f>$AA32*'II Rate Development &amp; Change'!L$34</f>
        <v>#DIV/0!</v>
      </c>
      <c r="AV32" s="494" t="e">
        <f>$AA32*'II Rate Development &amp; Change'!M$34</f>
        <v>#DIV/0!</v>
      </c>
      <c r="AW32" s="80"/>
      <c r="AX32" s="111"/>
      <c r="AY32" s="494" t="e">
        <f t="shared" si="13"/>
        <v>#DIV/0!</v>
      </c>
      <c r="AZ32" s="490">
        <f t="shared" si="7"/>
        <v>0</v>
      </c>
      <c r="BA32" s="1" t="str">
        <f t="shared" si="14"/>
        <v xml:space="preserve"> </v>
      </c>
    </row>
    <row r="33" spans="1:53" x14ac:dyDescent="0.25">
      <c r="A33" s="105" t="s">
        <v>209</v>
      </c>
      <c r="B33" s="136"/>
      <c r="C33" s="136"/>
      <c r="D33" s="137"/>
      <c r="E33" s="136"/>
      <c r="F33" s="136"/>
      <c r="G33" s="136"/>
      <c r="H33" s="136"/>
      <c r="I33" s="136"/>
      <c r="J33" s="136"/>
      <c r="K33" s="106"/>
      <c r="L33" s="106"/>
      <c r="M33" s="106"/>
      <c r="N33" s="106"/>
      <c r="O33" s="106"/>
      <c r="P33" s="106"/>
      <c r="Q33" s="107" t="e">
        <f t="shared" si="8"/>
        <v>#DIV/0!</v>
      </c>
      <c r="R33" s="108"/>
      <c r="S33" s="108"/>
      <c r="T33" s="108"/>
      <c r="U33" s="101"/>
      <c r="V33" s="98">
        <f t="shared" si="9"/>
        <v>0</v>
      </c>
      <c r="W33" s="109"/>
      <c r="X33" s="110"/>
      <c r="Y33" s="83"/>
      <c r="Z33" s="111"/>
      <c r="AA33" s="112" t="e">
        <f t="shared" si="10"/>
        <v>#DIV/0!</v>
      </c>
      <c r="AB33" s="113"/>
      <c r="AC33" s="148">
        <f t="shared" si="11"/>
        <v>0</v>
      </c>
      <c r="AD33" s="113"/>
      <c r="AE33" s="114" t="e">
        <f t="shared" si="5"/>
        <v>#DIV/0!</v>
      </c>
      <c r="AF33" s="80"/>
      <c r="AG33" s="109"/>
      <c r="AH33" s="109"/>
      <c r="AI33" s="109"/>
      <c r="AJ33" s="109"/>
      <c r="AK33" s="109"/>
      <c r="AL33" s="109"/>
      <c r="AM33" s="109"/>
      <c r="AN33" s="109"/>
      <c r="AO33" s="109"/>
      <c r="AP33" s="98">
        <f t="shared" si="12"/>
        <v>0</v>
      </c>
      <c r="AQ33" s="118">
        <f t="shared" si="6"/>
        <v>0</v>
      </c>
      <c r="AS33" s="488"/>
      <c r="AT33" s="489" t="e">
        <f>$AA33*'II Rate Development &amp; Change'!K$34</f>
        <v>#DIV/0!</v>
      </c>
      <c r="AU33" s="489" t="e">
        <f>$AA33*'II Rate Development &amp; Change'!L$34</f>
        <v>#DIV/0!</v>
      </c>
      <c r="AV33" s="494" t="e">
        <f>$AA33*'II Rate Development &amp; Change'!M$34</f>
        <v>#DIV/0!</v>
      </c>
      <c r="AW33" s="80"/>
      <c r="AX33" s="111"/>
      <c r="AY33" s="494" t="e">
        <f t="shared" si="13"/>
        <v>#DIV/0!</v>
      </c>
      <c r="AZ33" s="490">
        <f t="shared" si="7"/>
        <v>0</v>
      </c>
      <c r="BA33" s="1" t="str">
        <f t="shared" si="14"/>
        <v xml:space="preserve"> </v>
      </c>
    </row>
    <row r="34" spans="1:53" x14ac:dyDescent="0.25">
      <c r="A34" s="105" t="s">
        <v>210</v>
      </c>
      <c r="B34" s="136"/>
      <c r="C34" s="136"/>
      <c r="D34" s="137"/>
      <c r="E34" s="136"/>
      <c r="F34" s="136"/>
      <c r="G34" s="136"/>
      <c r="H34" s="136"/>
      <c r="I34" s="136"/>
      <c r="J34" s="136"/>
      <c r="K34" s="106"/>
      <c r="L34" s="106"/>
      <c r="M34" s="106"/>
      <c r="N34" s="106"/>
      <c r="O34" s="106"/>
      <c r="P34" s="106"/>
      <c r="Q34" s="107" t="e">
        <f t="shared" si="8"/>
        <v>#DIV/0!</v>
      </c>
      <c r="R34" s="108"/>
      <c r="S34" s="108"/>
      <c r="T34" s="108"/>
      <c r="U34" s="101"/>
      <c r="V34" s="98">
        <f t="shared" si="9"/>
        <v>0</v>
      </c>
      <c r="W34" s="109"/>
      <c r="X34" s="110"/>
      <c r="Y34" s="83"/>
      <c r="Z34" s="111"/>
      <c r="AA34" s="112" t="e">
        <f t="shared" si="10"/>
        <v>#DIV/0!</v>
      </c>
      <c r="AB34" s="113"/>
      <c r="AC34" s="148">
        <f t="shared" si="11"/>
        <v>0</v>
      </c>
      <c r="AD34" s="113"/>
      <c r="AE34" s="114" t="e">
        <f t="shared" si="5"/>
        <v>#DIV/0!</v>
      </c>
      <c r="AF34" s="80"/>
      <c r="AG34" s="109"/>
      <c r="AH34" s="109"/>
      <c r="AI34" s="109"/>
      <c r="AJ34" s="109"/>
      <c r="AK34" s="109"/>
      <c r="AL34" s="109"/>
      <c r="AM34" s="109"/>
      <c r="AN34" s="109"/>
      <c r="AO34" s="109"/>
      <c r="AP34" s="98">
        <f t="shared" si="12"/>
        <v>0</v>
      </c>
      <c r="AQ34" s="118">
        <f t="shared" si="6"/>
        <v>0</v>
      </c>
      <c r="AS34" s="488"/>
      <c r="AT34" s="489" t="e">
        <f>$AA34*'II Rate Development &amp; Change'!K$34</f>
        <v>#DIV/0!</v>
      </c>
      <c r="AU34" s="489" t="e">
        <f>$AA34*'II Rate Development &amp; Change'!L$34</f>
        <v>#DIV/0!</v>
      </c>
      <c r="AV34" s="494" t="e">
        <f>$AA34*'II Rate Development &amp; Change'!M$34</f>
        <v>#DIV/0!</v>
      </c>
      <c r="AW34" s="80"/>
      <c r="AX34" s="111"/>
      <c r="AY34" s="494" t="e">
        <f t="shared" si="13"/>
        <v>#DIV/0!</v>
      </c>
      <c r="AZ34" s="490">
        <f t="shared" si="7"/>
        <v>0</v>
      </c>
      <c r="BA34" s="1" t="str">
        <f t="shared" si="14"/>
        <v xml:space="preserve"> </v>
      </c>
    </row>
    <row r="35" spans="1:53" x14ac:dyDescent="0.25">
      <c r="A35" s="105" t="s">
        <v>211</v>
      </c>
      <c r="B35" s="136"/>
      <c r="C35" s="136"/>
      <c r="D35" s="137"/>
      <c r="E35" s="136"/>
      <c r="F35" s="136"/>
      <c r="G35" s="136"/>
      <c r="H35" s="136"/>
      <c r="I35" s="136"/>
      <c r="J35" s="136"/>
      <c r="K35" s="106"/>
      <c r="L35" s="106"/>
      <c r="M35" s="106"/>
      <c r="N35" s="106"/>
      <c r="O35" s="106"/>
      <c r="P35" s="106"/>
      <c r="Q35" s="107" t="e">
        <f t="shared" si="8"/>
        <v>#DIV/0!</v>
      </c>
      <c r="R35" s="108"/>
      <c r="S35" s="108"/>
      <c r="T35" s="108"/>
      <c r="U35" s="101"/>
      <c r="V35" s="98">
        <f t="shared" si="9"/>
        <v>0</v>
      </c>
      <c r="W35" s="109"/>
      <c r="X35" s="110"/>
      <c r="Y35" s="83"/>
      <c r="Z35" s="111"/>
      <c r="AA35" s="112" t="e">
        <f t="shared" si="10"/>
        <v>#DIV/0!</v>
      </c>
      <c r="AB35" s="113"/>
      <c r="AC35" s="148">
        <f t="shared" si="11"/>
        <v>0</v>
      </c>
      <c r="AD35" s="113"/>
      <c r="AE35" s="114" t="e">
        <f t="shared" si="5"/>
        <v>#DIV/0!</v>
      </c>
      <c r="AF35" s="80"/>
      <c r="AG35" s="109"/>
      <c r="AH35" s="109"/>
      <c r="AI35" s="109"/>
      <c r="AJ35" s="109"/>
      <c r="AK35" s="109"/>
      <c r="AL35" s="109"/>
      <c r="AM35" s="109"/>
      <c r="AN35" s="109"/>
      <c r="AO35" s="109"/>
      <c r="AP35" s="98">
        <f t="shared" si="12"/>
        <v>0</v>
      </c>
      <c r="AQ35" s="118">
        <f t="shared" si="6"/>
        <v>0</v>
      </c>
      <c r="AS35" s="105"/>
      <c r="AT35" s="489" t="e">
        <f>$AA35*'II Rate Development &amp; Change'!K$34</f>
        <v>#DIV/0!</v>
      </c>
      <c r="AU35" s="489" t="e">
        <f>$AA35*'II Rate Development &amp; Change'!L$34</f>
        <v>#DIV/0!</v>
      </c>
      <c r="AV35" s="494" t="e">
        <f>$AA35*'II Rate Development &amp; Change'!M$34</f>
        <v>#DIV/0!</v>
      </c>
      <c r="AW35" s="80"/>
      <c r="AX35" s="111"/>
      <c r="AY35" s="494" t="e">
        <f t="shared" si="13"/>
        <v>#DIV/0!</v>
      </c>
      <c r="AZ35" s="490">
        <f t="shared" si="7"/>
        <v>0</v>
      </c>
      <c r="BA35" s="1" t="str">
        <f t="shared" si="14"/>
        <v xml:space="preserve"> </v>
      </c>
    </row>
    <row r="36" spans="1:53" x14ac:dyDescent="0.25">
      <c r="A36" s="105" t="s">
        <v>212</v>
      </c>
      <c r="B36" s="136"/>
      <c r="C36" s="136"/>
      <c r="D36" s="137"/>
      <c r="E36" s="136"/>
      <c r="F36" s="136"/>
      <c r="G36" s="136"/>
      <c r="H36" s="136"/>
      <c r="I36" s="136"/>
      <c r="J36" s="136"/>
      <c r="K36" s="106"/>
      <c r="L36" s="106"/>
      <c r="M36" s="106"/>
      <c r="N36" s="106"/>
      <c r="O36" s="106"/>
      <c r="P36" s="106"/>
      <c r="Q36" s="107" t="e">
        <f t="shared" si="8"/>
        <v>#DIV/0!</v>
      </c>
      <c r="R36" s="108"/>
      <c r="S36" s="108"/>
      <c r="T36" s="108"/>
      <c r="U36" s="101"/>
      <c r="V36" s="98">
        <f t="shared" si="9"/>
        <v>0</v>
      </c>
      <c r="W36" s="109"/>
      <c r="X36" s="110"/>
      <c r="Y36" s="83"/>
      <c r="Z36" s="111"/>
      <c r="AA36" s="112" t="e">
        <f t="shared" si="10"/>
        <v>#DIV/0!</v>
      </c>
      <c r="AB36" s="113"/>
      <c r="AC36" s="148">
        <f t="shared" si="11"/>
        <v>0</v>
      </c>
      <c r="AD36" s="113"/>
      <c r="AE36" s="114" t="e">
        <f t="shared" si="5"/>
        <v>#DIV/0!</v>
      </c>
      <c r="AF36" s="80"/>
      <c r="AG36" s="109"/>
      <c r="AH36" s="109"/>
      <c r="AI36" s="109"/>
      <c r="AJ36" s="109"/>
      <c r="AK36" s="109"/>
      <c r="AL36" s="109"/>
      <c r="AM36" s="109"/>
      <c r="AN36" s="109"/>
      <c r="AO36" s="109"/>
      <c r="AP36" s="98">
        <f t="shared" si="12"/>
        <v>0</v>
      </c>
      <c r="AQ36" s="118">
        <f t="shared" si="6"/>
        <v>0</v>
      </c>
      <c r="AS36" s="105"/>
      <c r="AT36" s="489" t="e">
        <f>$AA36*'II Rate Development &amp; Change'!K$34</f>
        <v>#DIV/0!</v>
      </c>
      <c r="AU36" s="489" t="e">
        <f>$AA36*'II Rate Development &amp; Change'!L$34</f>
        <v>#DIV/0!</v>
      </c>
      <c r="AV36" s="494" t="e">
        <f>$AA36*'II Rate Development &amp; Change'!M$34</f>
        <v>#DIV/0!</v>
      </c>
      <c r="AW36" s="80"/>
      <c r="AX36" s="111"/>
      <c r="AY36" s="494" t="e">
        <f t="shared" si="13"/>
        <v>#DIV/0!</v>
      </c>
      <c r="AZ36" s="490">
        <f t="shared" si="7"/>
        <v>0</v>
      </c>
      <c r="BA36" s="1" t="str">
        <f t="shared" si="14"/>
        <v xml:space="preserve"> </v>
      </c>
    </row>
    <row r="37" spans="1:53" x14ac:dyDescent="0.25">
      <c r="A37" s="105" t="s">
        <v>213</v>
      </c>
      <c r="B37" s="136"/>
      <c r="C37" s="136"/>
      <c r="D37" s="137"/>
      <c r="E37" s="136"/>
      <c r="F37" s="136"/>
      <c r="G37" s="136"/>
      <c r="H37" s="136"/>
      <c r="I37" s="136"/>
      <c r="J37" s="136"/>
      <c r="K37" s="106"/>
      <c r="L37" s="106"/>
      <c r="M37" s="106"/>
      <c r="N37" s="106"/>
      <c r="O37" s="106"/>
      <c r="P37" s="106"/>
      <c r="Q37" s="107" t="e">
        <f t="shared" si="8"/>
        <v>#DIV/0!</v>
      </c>
      <c r="R37" s="108"/>
      <c r="S37" s="108"/>
      <c r="T37" s="108"/>
      <c r="U37" s="101"/>
      <c r="V37" s="98">
        <f t="shared" si="9"/>
        <v>0</v>
      </c>
      <c r="W37" s="109"/>
      <c r="X37" s="110"/>
      <c r="Y37" s="83"/>
      <c r="Z37" s="111"/>
      <c r="AA37" s="112" t="e">
        <f t="shared" si="10"/>
        <v>#DIV/0!</v>
      </c>
      <c r="AB37" s="113"/>
      <c r="AC37" s="148">
        <f t="shared" si="11"/>
        <v>0</v>
      </c>
      <c r="AD37" s="113"/>
      <c r="AE37" s="114" t="e">
        <f t="shared" si="5"/>
        <v>#DIV/0!</v>
      </c>
      <c r="AF37" s="80"/>
      <c r="AG37" s="109"/>
      <c r="AH37" s="109"/>
      <c r="AI37" s="109"/>
      <c r="AJ37" s="109"/>
      <c r="AK37" s="109"/>
      <c r="AL37" s="109"/>
      <c r="AM37" s="109"/>
      <c r="AN37" s="109"/>
      <c r="AO37" s="109"/>
      <c r="AP37" s="98">
        <f t="shared" si="12"/>
        <v>0</v>
      </c>
      <c r="AQ37" s="118">
        <f t="shared" si="6"/>
        <v>0</v>
      </c>
      <c r="AS37" s="105"/>
      <c r="AT37" s="489" t="e">
        <f>$AA37*'II Rate Development &amp; Change'!K$34</f>
        <v>#DIV/0!</v>
      </c>
      <c r="AU37" s="489" t="e">
        <f>$AA37*'II Rate Development &amp; Change'!L$34</f>
        <v>#DIV/0!</v>
      </c>
      <c r="AV37" s="494" t="e">
        <f>$AA37*'II Rate Development &amp; Change'!M$34</f>
        <v>#DIV/0!</v>
      </c>
      <c r="AW37" s="80"/>
      <c r="AX37" s="111"/>
      <c r="AY37" s="494" t="e">
        <f t="shared" si="13"/>
        <v>#DIV/0!</v>
      </c>
      <c r="AZ37" s="490">
        <f t="shared" si="7"/>
        <v>0</v>
      </c>
      <c r="BA37" s="1" t="str">
        <f t="shared" si="14"/>
        <v xml:space="preserve"> </v>
      </c>
    </row>
    <row r="38" spans="1:53" x14ac:dyDescent="0.25">
      <c r="A38" s="105" t="s">
        <v>214</v>
      </c>
      <c r="B38" s="136"/>
      <c r="C38" s="136"/>
      <c r="D38" s="137"/>
      <c r="E38" s="136"/>
      <c r="F38" s="136"/>
      <c r="G38" s="136"/>
      <c r="H38" s="136"/>
      <c r="I38" s="136"/>
      <c r="J38" s="136"/>
      <c r="K38" s="106"/>
      <c r="L38" s="106"/>
      <c r="M38" s="106"/>
      <c r="N38" s="106"/>
      <c r="O38" s="106"/>
      <c r="P38" s="106"/>
      <c r="Q38" s="107" t="e">
        <f t="shared" si="8"/>
        <v>#DIV/0!</v>
      </c>
      <c r="R38" s="108"/>
      <c r="S38" s="108"/>
      <c r="T38" s="108"/>
      <c r="U38" s="101"/>
      <c r="V38" s="98">
        <f t="shared" si="9"/>
        <v>0</v>
      </c>
      <c r="W38" s="109"/>
      <c r="X38" s="110"/>
      <c r="Y38" s="83"/>
      <c r="Z38" s="111"/>
      <c r="AA38" s="112" t="e">
        <f t="shared" si="10"/>
        <v>#DIV/0!</v>
      </c>
      <c r="AB38" s="113"/>
      <c r="AC38" s="148">
        <f t="shared" si="11"/>
        <v>0</v>
      </c>
      <c r="AD38" s="113"/>
      <c r="AE38" s="114" t="e">
        <f t="shared" si="5"/>
        <v>#DIV/0!</v>
      </c>
      <c r="AF38" s="80"/>
      <c r="AG38" s="109"/>
      <c r="AH38" s="109"/>
      <c r="AI38" s="109"/>
      <c r="AJ38" s="109"/>
      <c r="AK38" s="109"/>
      <c r="AL38" s="109"/>
      <c r="AM38" s="109"/>
      <c r="AN38" s="109"/>
      <c r="AO38" s="109"/>
      <c r="AP38" s="98">
        <f t="shared" si="12"/>
        <v>0</v>
      </c>
      <c r="AQ38" s="118">
        <f t="shared" si="6"/>
        <v>0</v>
      </c>
      <c r="AS38" s="105"/>
      <c r="AT38" s="489" t="e">
        <f>$AA38*'II Rate Development &amp; Change'!K$34</f>
        <v>#DIV/0!</v>
      </c>
      <c r="AU38" s="489" t="e">
        <f>$AA38*'II Rate Development &amp; Change'!L$34</f>
        <v>#DIV/0!</v>
      </c>
      <c r="AV38" s="494" t="e">
        <f>$AA38*'II Rate Development &amp; Change'!M$34</f>
        <v>#DIV/0!</v>
      </c>
      <c r="AW38" s="80"/>
      <c r="AX38" s="111"/>
      <c r="AY38" s="494" t="e">
        <f t="shared" si="13"/>
        <v>#DIV/0!</v>
      </c>
      <c r="AZ38" s="490">
        <f t="shared" si="7"/>
        <v>0</v>
      </c>
      <c r="BA38" s="1" t="str">
        <f t="shared" si="14"/>
        <v xml:space="preserve"> </v>
      </c>
    </row>
    <row r="39" spans="1:53" x14ac:dyDescent="0.25">
      <c r="A39" s="105" t="s">
        <v>215</v>
      </c>
      <c r="B39" s="136"/>
      <c r="C39" s="136"/>
      <c r="D39" s="137"/>
      <c r="E39" s="136"/>
      <c r="F39" s="136"/>
      <c r="G39" s="136"/>
      <c r="H39" s="136"/>
      <c r="I39" s="136"/>
      <c r="J39" s="136"/>
      <c r="K39" s="106"/>
      <c r="L39" s="106"/>
      <c r="M39" s="106"/>
      <c r="N39" s="106"/>
      <c r="O39" s="106"/>
      <c r="P39" s="106"/>
      <c r="Q39" s="107" t="e">
        <f t="shared" si="8"/>
        <v>#DIV/0!</v>
      </c>
      <c r="R39" s="108"/>
      <c r="S39" s="108"/>
      <c r="T39" s="108"/>
      <c r="U39" s="101"/>
      <c r="V39" s="98">
        <f t="shared" si="9"/>
        <v>0</v>
      </c>
      <c r="W39" s="109"/>
      <c r="X39" s="110"/>
      <c r="Y39" s="83"/>
      <c r="Z39" s="111"/>
      <c r="AA39" s="112" t="e">
        <f t="shared" si="10"/>
        <v>#DIV/0!</v>
      </c>
      <c r="AB39" s="113"/>
      <c r="AC39" s="148">
        <f t="shared" si="11"/>
        <v>0</v>
      </c>
      <c r="AD39" s="113"/>
      <c r="AE39" s="114" t="e">
        <f t="shared" si="5"/>
        <v>#DIV/0!</v>
      </c>
      <c r="AF39" s="80"/>
      <c r="AG39" s="109"/>
      <c r="AH39" s="109"/>
      <c r="AI39" s="109"/>
      <c r="AJ39" s="109"/>
      <c r="AK39" s="109"/>
      <c r="AL39" s="109"/>
      <c r="AM39" s="109"/>
      <c r="AN39" s="109"/>
      <c r="AO39" s="109"/>
      <c r="AP39" s="98">
        <f t="shared" si="12"/>
        <v>0</v>
      </c>
      <c r="AQ39" s="118">
        <f t="shared" si="6"/>
        <v>0</v>
      </c>
      <c r="AS39" s="105"/>
      <c r="AT39" s="489" t="e">
        <f>$AA39*'II Rate Development &amp; Change'!K$34</f>
        <v>#DIV/0!</v>
      </c>
      <c r="AU39" s="489" t="e">
        <f>$AA39*'II Rate Development &amp; Change'!L$34</f>
        <v>#DIV/0!</v>
      </c>
      <c r="AV39" s="494" t="e">
        <f>$AA39*'II Rate Development &amp; Change'!M$34</f>
        <v>#DIV/0!</v>
      </c>
      <c r="AW39" s="80"/>
      <c r="AX39" s="111"/>
      <c r="AY39" s="494" t="e">
        <f t="shared" si="13"/>
        <v>#DIV/0!</v>
      </c>
      <c r="AZ39" s="490">
        <f t="shared" si="7"/>
        <v>0</v>
      </c>
      <c r="BA39" s="1" t="str">
        <f t="shared" si="14"/>
        <v xml:space="preserve"> </v>
      </c>
    </row>
    <row r="40" spans="1:53" x14ac:dyDescent="0.25">
      <c r="A40" s="105" t="s">
        <v>216</v>
      </c>
      <c r="B40" s="136"/>
      <c r="C40" s="136"/>
      <c r="D40" s="137"/>
      <c r="E40" s="136"/>
      <c r="F40" s="136"/>
      <c r="G40" s="136"/>
      <c r="H40" s="136"/>
      <c r="I40" s="136"/>
      <c r="J40" s="136"/>
      <c r="K40" s="106"/>
      <c r="L40" s="106"/>
      <c r="M40" s="106"/>
      <c r="N40" s="106"/>
      <c r="O40" s="106"/>
      <c r="P40" s="106"/>
      <c r="Q40" s="107" t="e">
        <f t="shared" si="8"/>
        <v>#DIV/0!</v>
      </c>
      <c r="R40" s="108"/>
      <c r="S40" s="108"/>
      <c r="T40" s="108"/>
      <c r="U40" s="101"/>
      <c r="V40" s="98">
        <f t="shared" si="9"/>
        <v>0</v>
      </c>
      <c r="W40" s="109"/>
      <c r="X40" s="110"/>
      <c r="Y40" s="83"/>
      <c r="Z40" s="111"/>
      <c r="AA40" s="112" t="e">
        <f t="shared" si="10"/>
        <v>#DIV/0!</v>
      </c>
      <c r="AB40" s="113"/>
      <c r="AC40" s="148">
        <f t="shared" si="11"/>
        <v>0</v>
      </c>
      <c r="AD40" s="113"/>
      <c r="AE40" s="114" t="e">
        <f t="shared" si="5"/>
        <v>#DIV/0!</v>
      </c>
      <c r="AF40" s="80"/>
      <c r="AG40" s="109"/>
      <c r="AH40" s="109"/>
      <c r="AI40" s="109"/>
      <c r="AJ40" s="109"/>
      <c r="AK40" s="109"/>
      <c r="AL40" s="109"/>
      <c r="AM40" s="109"/>
      <c r="AN40" s="109"/>
      <c r="AO40" s="109"/>
      <c r="AP40" s="98">
        <f t="shared" si="12"/>
        <v>0</v>
      </c>
      <c r="AQ40" s="118">
        <f t="shared" si="6"/>
        <v>0</v>
      </c>
      <c r="AS40" s="105"/>
      <c r="AT40" s="489" t="e">
        <f>$AA40*'II Rate Development &amp; Change'!K$34</f>
        <v>#DIV/0!</v>
      </c>
      <c r="AU40" s="489" t="e">
        <f>$AA40*'II Rate Development &amp; Change'!L$34</f>
        <v>#DIV/0!</v>
      </c>
      <c r="AV40" s="494" t="e">
        <f>$AA40*'II Rate Development &amp; Change'!M$34</f>
        <v>#DIV/0!</v>
      </c>
      <c r="AW40" s="80"/>
      <c r="AX40" s="111"/>
      <c r="AY40" s="494" t="e">
        <f t="shared" si="13"/>
        <v>#DIV/0!</v>
      </c>
      <c r="AZ40" s="490">
        <f t="shared" si="7"/>
        <v>0</v>
      </c>
      <c r="BA40" s="1" t="str">
        <f t="shared" si="14"/>
        <v xml:space="preserve"> </v>
      </c>
    </row>
    <row r="41" spans="1:53" x14ac:dyDescent="0.25">
      <c r="A41" s="105" t="s">
        <v>217</v>
      </c>
      <c r="B41" s="136"/>
      <c r="C41" s="136"/>
      <c r="D41" s="137"/>
      <c r="E41" s="136"/>
      <c r="F41" s="136"/>
      <c r="G41" s="136"/>
      <c r="H41" s="136"/>
      <c r="I41" s="136"/>
      <c r="J41" s="136"/>
      <c r="K41" s="106"/>
      <c r="L41" s="106"/>
      <c r="M41" s="106"/>
      <c r="N41" s="106"/>
      <c r="O41" s="106"/>
      <c r="P41" s="106"/>
      <c r="Q41" s="107" t="e">
        <f t="shared" si="8"/>
        <v>#DIV/0!</v>
      </c>
      <c r="R41" s="108"/>
      <c r="S41" s="108"/>
      <c r="T41" s="108"/>
      <c r="U41" s="101"/>
      <c r="V41" s="98">
        <f t="shared" si="9"/>
        <v>0</v>
      </c>
      <c r="W41" s="109"/>
      <c r="X41" s="110"/>
      <c r="Y41" s="83"/>
      <c r="Z41" s="111"/>
      <c r="AA41" s="112" t="e">
        <f t="shared" si="10"/>
        <v>#DIV/0!</v>
      </c>
      <c r="AB41" s="113"/>
      <c r="AC41" s="148">
        <f t="shared" si="11"/>
        <v>0</v>
      </c>
      <c r="AD41" s="113"/>
      <c r="AE41" s="114" t="e">
        <f t="shared" si="5"/>
        <v>#DIV/0!</v>
      </c>
      <c r="AF41" s="80"/>
      <c r="AG41" s="109"/>
      <c r="AH41" s="109"/>
      <c r="AI41" s="109"/>
      <c r="AJ41" s="109"/>
      <c r="AK41" s="109"/>
      <c r="AL41" s="109"/>
      <c r="AM41" s="109"/>
      <c r="AN41" s="109"/>
      <c r="AO41" s="109"/>
      <c r="AP41" s="98">
        <f t="shared" si="12"/>
        <v>0</v>
      </c>
      <c r="AQ41" s="118">
        <f t="shared" si="6"/>
        <v>0</v>
      </c>
      <c r="AS41" s="105"/>
      <c r="AT41" s="489" t="e">
        <f>$AA41*'II Rate Development &amp; Change'!K$34</f>
        <v>#DIV/0!</v>
      </c>
      <c r="AU41" s="489" t="e">
        <f>$AA41*'II Rate Development &amp; Change'!L$34</f>
        <v>#DIV/0!</v>
      </c>
      <c r="AV41" s="494" t="e">
        <f>$AA41*'II Rate Development &amp; Change'!M$34</f>
        <v>#DIV/0!</v>
      </c>
      <c r="AW41" s="80"/>
      <c r="AX41" s="111"/>
      <c r="AY41" s="494" t="e">
        <f t="shared" si="13"/>
        <v>#DIV/0!</v>
      </c>
      <c r="AZ41" s="490">
        <f t="shared" si="7"/>
        <v>0</v>
      </c>
      <c r="BA41" s="1" t="str">
        <f t="shared" si="14"/>
        <v xml:space="preserve"> </v>
      </c>
    </row>
    <row r="42" spans="1:53" x14ac:dyDescent="0.25">
      <c r="A42" s="105" t="s">
        <v>218</v>
      </c>
      <c r="B42" s="136"/>
      <c r="C42" s="136"/>
      <c r="D42" s="137"/>
      <c r="E42" s="136"/>
      <c r="F42" s="136"/>
      <c r="G42" s="136"/>
      <c r="H42" s="136"/>
      <c r="I42" s="136"/>
      <c r="J42" s="136"/>
      <c r="K42" s="106"/>
      <c r="L42" s="106"/>
      <c r="M42" s="106"/>
      <c r="N42" s="106"/>
      <c r="O42" s="106"/>
      <c r="P42" s="106"/>
      <c r="Q42" s="107" t="e">
        <f t="shared" si="8"/>
        <v>#DIV/0!</v>
      </c>
      <c r="R42" s="108"/>
      <c r="S42" s="108"/>
      <c r="T42" s="108"/>
      <c r="U42" s="101"/>
      <c r="V42" s="98">
        <f t="shared" si="9"/>
        <v>0</v>
      </c>
      <c r="W42" s="109"/>
      <c r="X42" s="110"/>
      <c r="Y42" s="83"/>
      <c r="Z42" s="111"/>
      <c r="AA42" s="112" t="e">
        <f t="shared" si="10"/>
        <v>#DIV/0!</v>
      </c>
      <c r="AB42" s="113"/>
      <c r="AC42" s="148">
        <f t="shared" si="11"/>
        <v>0</v>
      </c>
      <c r="AD42" s="113"/>
      <c r="AE42" s="114" t="e">
        <f t="shared" si="5"/>
        <v>#DIV/0!</v>
      </c>
      <c r="AF42" s="80"/>
      <c r="AG42" s="109"/>
      <c r="AH42" s="109"/>
      <c r="AI42" s="109"/>
      <c r="AJ42" s="109"/>
      <c r="AK42" s="109"/>
      <c r="AL42" s="109"/>
      <c r="AM42" s="109"/>
      <c r="AN42" s="109"/>
      <c r="AO42" s="109"/>
      <c r="AP42" s="98">
        <f t="shared" si="12"/>
        <v>0</v>
      </c>
      <c r="AQ42" s="118">
        <f t="shared" si="6"/>
        <v>0</v>
      </c>
      <c r="AS42" s="105"/>
      <c r="AT42" s="489" t="e">
        <f>$AA42*'II Rate Development &amp; Change'!K$34</f>
        <v>#DIV/0!</v>
      </c>
      <c r="AU42" s="489" t="e">
        <f>$AA42*'II Rate Development &amp; Change'!L$34</f>
        <v>#DIV/0!</v>
      </c>
      <c r="AV42" s="494" t="e">
        <f>$AA42*'II Rate Development &amp; Change'!M$34</f>
        <v>#DIV/0!</v>
      </c>
      <c r="AW42" s="80"/>
      <c r="AX42" s="111"/>
      <c r="AY42" s="494" t="e">
        <f t="shared" si="13"/>
        <v>#DIV/0!</v>
      </c>
      <c r="AZ42" s="490">
        <f t="shared" si="7"/>
        <v>0</v>
      </c>
      <c r="BA42" s="1" t="str">
        <f t="shared" si="14"/>
        <v xml:space="preserve"> </v>
      </c>
    </row>
    <row r="43" spans="1:53" x14ac:dyDescent="0.25">
      <c r="A43" s="105" t="s">
        <v>219</v>
      </c>
      <c r="B43" s="136"/>
      <c r="C43" s="136"/>
      <c r="D43" s="137"/>
      <c r="E43" s="136"/>
      <c r="F43" s="136"/>
      <c r="G43" s="136"/>
      <c r="H43" s="136"/>
      <c r="I43" s="136"/>
      <c r="J43" s="136"/>
      <c r="K43" s="106"/>
      <c r="L43" s="106"/>
      <c r="M43" s="106"/>
      <c r="N43" s="106"/>
      <c r="O43" s="106"/>
      <c r="P43" s="106"/>
      <c r="Q43" s="107" t="e">
        <f t="shared" si="8"/>
        <v>#DIV/0!</v>
      </c>
      <c r="R43" s="108"/>
      <c r="S43" s="108"/>
      <c r="T43" s="108"/>
      <c r="U43" s="101"/>
      <c r="V43" s="98">
        <f t="shared" si="9"/>
        <v>0</v>
      </c>
      <c r="W43" s="109"/>
      <c r="X43" s="110"/>
      <c r="Y43" s="83"/>
      <c r="Z43" s="111"/>
      <c r="AA43" s="112" t="e">
        <f t="shared" si="10"/>
        <v>#DIV/0!</v>
      </c>
      <c r="AB43" s="113"/>
      <c r="AC43" s="148">
        <f t="shared" si="11"/>
        <v>0</v>
      </c>
      <c r="AD43" s="113"/>
      <c r="AE43" s="114" t="e">
        <f t="shared" si="5"/>
        <v>#DIV/0!</v>
      </c>
      <c r="AF43" s="80"/>
      <c r="AG43" s="109"/>
      <c r="AH43" s="109"/>
      <c r="AI43" s="109"/>
      <c r="AJ43" s="109"/>
      <c r="AK43" s="109"/>
      <c r="AL43" s="109"/>
      <c r="AM43" s="109"/>
      <c r="AN43" s="109"/>
      <c r="AO43" s="109"/>
      <c r="AP43" s="98">
        <f t="shared" si="12"/>
        <v>0</v>
      </c>
      <c r="AQ43" s="118">
        <f t="shared" si="6"/>
        <v>0</v>
      </c>
      <c r="AS43" s="105"/>
      <c r="AT43" s="489" t="e">
        <f>$AA43*'II Rate Development &amp; Change'!K$34</f>
        <v>#DIV/0!</v>
      </c>
      <c r="AU43" s="489" t="e">
        <f>$AA43*'II Rate Development &amp; Change'!L$34</f>
        <v>#DIV/0!</v>
      </c>
      <c r="AV43" s="494" t="e">
        <f>$AA43*'II Rate Development &amp; Change'!M$34</f>
        <v>#DIV/0!</v>
      </c>
      <c r="AW43" s="80"/>
      <c r="AX43" s="111"/>
      <c r="AY43" s="494" t="e">
        <f t="shared" si="13"/>
        <v>#DIV/0!</v>
      </c>
      <c r="AZ43" s="490">
        <f t="shared" si="7"/>
        <v>0</v>
      </c>
      <c r="BA43" s="1" t="str">
        <f t="shared" si="14"/>
        <v xml:space="preserve"> </v>
      </c>
    </row>
    <row r="44" spans="1:53" x14ac:dyDescent="0.25">
      <c r="A44" s="105" t="s">
        <v>220</v>
      </c>
      <c r="B44" s="136"/>
      <c r="C44" s="136"/>
      <c r="D44" s="137"/>
      <c r="E44" s="136"/>
      <c r="F44" s="136"/>
      <c r="G44" s="136"/>
      <c r="H44" s="136"/>
      <c r="I44" s="136"/>
      <c r="J44" s="136"/>
      <c r="K44" s="106"/>
      <c r="L44" s="106"/>
      <c r="M44" s="106"/>
      <c r="N44" s="106"/>
      <c r="O44" s="106"/>
      <c r="P44" s="106"/>
      <c r="Q44" s="107" t="e">
        <f t="shared" si="8"/>
        <v>#DIV/0!</v>
      </c>
      <c r="R44" s="108"/>
      <c r="S44" s="108"/>
      <c r="T44" s="108"/>
      <c r="U44" s="101"/>
      <c r="V44" s="98">
        <f t="shared" si="9"/>
        <v>0</v>
      </c>
      <c r="W44" s="109"/>
      <c r="X44" s="110"/>
      <c r="Y44" s="83"/>
      <c r="Z44" s="111"/>
      <c r="AA44" s="112" t="e">
        <f t="shared" si="10"/>
        <v>#DIV/0!</v>
      </c>
      <c r="AB44" s="113"/>
      <c r="AC44" s="148">
        <f t="shared" si="11"/>
        <v>0</v>
      </c>
      <c r="AD44" s="113"/>
      <c r="AE44" s="114" t="e">
        <f t="shared" si="5"/>
        <v>#DIV/0!</v>
      </c>
      <c r="AF44" s="80"/>
      <c r="AG44" s="109"/>
      <c r="AH44" s="109"/>
      <c r="AI44" s="109"/>
      <c r="AJ44" s="109"/>
      <c r="AK44" s="109"/>
      <c r="AL44" s="109"/>
      <c r="AM44" s="109"/>
      <c r="AN44" s="109"/>
      <c r="AO44" s="109"/>
      <c r="AP44" s="98">
        <f t="shared" si="12"/>
        <v>0</v>
      </c>
      <c r="AQ44" s="118">
        <f t="shared" si="6"/>
        <v>0</v>
      </c>
      <c r="AS44" s="105"/>
      <c r="AT44" s="489" t="e">
        <f>$AA44*'II Rate Development &amp; Change'!K$34</f>
        <v>#DIV/0!</v>
      </c>
      <c r="AU44" s="489" t="e">
        <f>$AA44*'II Rate Development &amp; Change'!L$34</f>
        <v>#DIV/0!</v>
      </c>
      <c r="AV44" s="494" t="e">
        <f>$AA44*'II Rate Development &amp; Change'!M$34</f>
        <v>#DIV/0!</v>
      </c>
      <c r="AW44" s="80"/>
      <c r="AX44" s="111"/>
      <c r="AY44" s="494" t="e">
        <f t="shared" si="13"/>
        <v>#DIV/0!</v>
      </c>
      <c r="AZ44" s="490">
        <f t="shared" si="7"/>
        <v>0</v>
      </c>
      <c r="BA44" s="1" t="str">
        <f t="shared" si="14"/>
        <v xml:space="preserve"> </v>
      </c>
    </row>
    <row r="45" spans="1:53" x14ac:dyDescent="0.25">
      <c r="A45" s="105" t="s">
        <v>221</v>
      </c>
      <c r="B45" s="136"/>
      <c r="C45" s="136"/>
      <c r="D45" s="137"/>
      <c r="E45" s="136"/>
      <c r="F45" s="136"/>
      <c r="G45" s="136"/>
      <c r="H45" s="136"/>
      <c r="I45" s="136"/>
      <c r="J45" s="136"/>
      <c r="K45" s="106"/>
      <c r="L45" s="106"/>
      <c r="M45" s="106"/>
      <c r="N45" s="106"/>
      <c r="O45" s="106"/>
      <c r="P45" s="106"/>
      <c r="Q45" s="107" t="e">
        <f t="shared" si="8"/>
        <v>#DIV/0!</v>
      </c>
      <c r="R45" s="108"/>
      <c r="S45" s="108"/>
      <c r="T45" s="108"/>
      <c r="U45" s="101"/>
      <c r="V45" s="98">
        <f t="shared" si="9"/>
        <v>0</v>
      </c>
      <c r="W45" s="109"/>
      <c r="X45" s="110"/>
      <c r="Y45" s="83"/>
      <c r="Z45" s="111"/>
      <c r="AA45" s="112" t="e">
        <f t="shared" si="10"/>
        <v>#DIV/0!</v>
      </c>
      <c r="AB45" s="113"/>
      <c r="AC45" s="148">
        <f t="shared" si="11"/>
        <v>0</v>
      </c>
      <c r="AD45" s="113"/>
      <c r="AE45" s="114" t="e">
        <f t="shared" si="5"/>
        <v>#DIV/0!</v>
      </c>
      <c r="AF45" s="80"/>
      <c r="AG45" s="109"/>
      <c r="AH45" s="109"/>
      <c r="AI45" s="109"/>
      <c r="AJ45" s="109"/>
      <c r="AK45" s="109"/>
      <c r="AL45" s="109"/>
      <c r="AM45" s="109"/>
      <c r="AN45" s="109"/>
      <c r="AO45" s="109"/>
      <c r="AP45" s="98">
        <f t="shared" si="12"/>
        <v>0</v>
      </c>
      <c r="AQ45" s="118">
        <f t="shared" si="6"/>
        <v>0</v>
      </c>
      <c r="AS45" s="105"/>
      <c r="AT45" s="489" t="e">
        <f>$AA45*'II Rate Development &amp; Change'!K$34</f>
        <v>#DIV/0!</v>
      </c>
      <c r="AU45" s="489" t="e">
        <f>$AA45*'II Rate Development &amp; Change'!L$34</f>
        <v>#DIV/0!</v>
      </c>
      <c r="AV45" s="494" t="e">
        <f>$AA45*'II Rate Development &amp; Change'!M$34</f>
        <v>#DIV/0!</v>
      </c>
      <c r="AW45" s="80"/>
      <c r="AX45" s="111"/>
      <c r="AY45" s="494" t="e">
        <f t="shared" si="13"/>
        <v>#DIV/0!</v>
      </c>
      <c r="AZ45" s="490">
        <f t="shared" si="7"/>
        <v>0</v>
      </c>
      <c r="BA45" s="1" t="str">
        <f t="shared" si="14"/>
        <v xml:space="preserve"> </v>
      </c>
    </row>
    <row r="46" spans="1:53" x14ac:dyDescent="0.25">
      <c r="A46" s="105" t="s">
        <v>222</v>
      </c>
      <c r="B46" s="136"/>
      <c r="C46" s="136"/>
      <c r="D46" s="137"/>
      <c r="E46" s="136"/>
      <c r="F46" s="136"/>
      <c r="G46" s="136"/>
      <c r="H46" s="136"/>
      <c r="I46" s="136"/>
      <c r="J46" s="136"/>
      <c r="K46" s="106"/>
      <c r="L46" s="106"/>
      <c r="M46" s="106"/>
      <c r="N46" s="106"/>
      <c r="O46" s="106"/>
      <c r="P46" s="106"/>
      <c r="Q46" s="107" t="e">
        <f t="shared" si="8"/>
        <v>#DIV/0!</v>
      </c>
      <c r="R46" s="108"/>
      <c r="S46" s="108"/>
      <c r="T46" s="108"/>
      <c r="U46" s="101"/>
      <c r="V46" s="98">
        <f t="shared" si="9"/>
        <v>0</v>
      </c>
      <c r="W46" s="109"/>
      <c r="X46" s="110"/>
      <c r="Y46" s="83"/>
      <c r="Z46" s="111"/>
      <c r="AA46" s="112" t="e">
        <f t="shared" si="10"/>
        <v>#DIV/0!</v>
      </c>
      <c r="AB46" s="113"/>
      <c r="AC46" s="148">
        <f t="shared" si="11"/>
        <v>0</v>
      </c>
      <c r="AD46" s="113"/>
      <c r="AE46" s="114" t="e">
        <f t="shared" si="5"/>
        <v>#DIV/0!</v>
      </c>
      <c r="AF46" s="80"/>
      <c r="AG46" s="109"/>
      <c r="AH46" s="109"/>
      <c r="AI46" s="109"/>
      <c r="AJ46" s="109"/>
      <c r="AK46" s="109"/>
      <c r="AL46" s="109"/>
      <c r="AM46" s="109"/>
      <c r="AN46" s="109"/>
      <c r="AO46" s="109"/>
      <c r="AP46" s="98">
        <f t="shared" si="12"/>
        <v>0</v>
      </c>
      <c r="AQ46" s="118">
        <f t="shared" si="6"/>
        <v>0</v>
      </c>
      <c r="AS46" s="105"/>
      <c r="AT46" s="489" t="e">
        <f>$AA46*'II Rate Development &amp; Change'!K$34</f>
        <v>#DIV/0!</v>
      </c>
      <c r="AU46" s="489" t="e">
        <f>$AA46*'II Rate Development &amp; Change'!L$34</f>
        <v>#DIV/0!</v>
      </c>
      <c r="AV46" s="494" t="e">
        <f>$AA46*'II Rate Development &amp; Change'!M$34</f>
        <v>#DIV/0!</v>
      </c>
      <c r="AW46" s="80"/>
      <c r="AX46" s="111"/>
      <c r="AY46" s="494" t="e">
        <f t="shared" si="13"/>
        <v>#DIV/0!</v>
      </c>
      <c r="AZ46" s="490">
        <f t="shared" si="7"/>
        <v>0</v>
      </c>
      <c r="BA46" s="1" t="str">
        <f t="shared" si="14"/>
        <v xml:space="preserve"> </v>
      </c>
    </row>
    <row r="47" spans="1:53" x14ac:dyDescent="0.25">
      <c r="A47" s="105" t="s">
        <v>223</v>
      </c>
      <c r="B47" s="136"/>
      <c r="C47" s="136"/>
      <c r="D47" s="137"/>
      <c r="E47" s="136"/>
      <c r="F47" s="136"/>
      <c r="G47" s="136"/>
      <c r="H47" s="136"/>
      <c r="I47" s="136"/>
      <c r="J47" s="136"/>
      <c r="K47" s="106"/>
      <c r="L47" s="106"/>
      <c r="M47" s="106"/>
      <c r="N47" s="106"/>
      <c r="O47" s="106"/>
      <c r="P47" s="106"/>
      <c r="Q47" s="107" t="e">
        <f t="shared" si="8"/>
        <v>#DIV/0!</v>
      </c>
      <c r="R47" s="108"/>
      <c r="S47" s="108"/>
      <c r="T47" s="108"/>
      <c r="U47" s="101"/>
      <c r="V47" s="98">
        <f t="shared" si="9"/>
        <v>0</v>
      </c>
      <c r="W47" s="109"/>
      <c r="X47" s="110"/>
      <c r="Y47" s="83"/>
      <c r="Z47" s="111"/>
      <c r="AA47" s="112" t="e">
        <f t="shared" si="10"/>
        <v>#DIV/0!</v>
      </c>
      <c r="AB47" s="113"/>
      <c r="AC47" s="148">
        <f t="shared" si="11"/>
        <v>0</v>
      </c>
      <c r="AD47" s="113"/>
      <c r="AE47" s="114" t="e">
        <f t="shared" si="5"/>
        <v>#DIV/0!</v>
      </c>
      <c r="AF47" s="80"/>
      <c r="AG47" s="109"/>
      <c r="AH47" s="109"/>
      <c r="AI47" s="109"/>
      <c r="AJ47" s="109"/>
      <c r="AK47" s="109"/>
      <c r="AL47" s="109"/>
      <c r="AM47" s="109"/>
      <c r="AN47" s="109"/>
      <c r="AO47" s="109"/>
      <c r="AP47" s="98">
        <f t="shared" si="12"/>
        <v>0</v>
      </c>
      <c r="AQ47" s="118">
        <f t="shared" si="6"/>
        <v>0</v>
      </c>
      <c r="AS47" s="105"/>
      <c r="AT47" s="489" t="e">
        <f>$AA47*'II Rate Development &amp; Change'!K$34</f>
        <v>#DIV/0!</v>
      </c>
      <c r="AU47" s="489" t="e">
        <f>$AA47*'II Rate Development &amp; Change'!L$34</f>
        <v>#DIV/0!</v>
      </c>
      <c r="AV47" s="494" t="e">
        <f>$AA47*'II Rate Development &amp; Change'!M$34</f>
        <v>#DIV/0!</v>
      </c>
      <c r="AW47" s="80"/>
      <c r="AX47" s="111"/>
      <c r="AY47" s="494" t="e">
        <f t="shared" si="13"/>
        <v>#DIV/0!</v>
      </c>
      <c r="AZ47" s="490">
        <f t="shared" si="7"/>
        <v>0</v>
      </c>
      <c r="BA47" s="1" t="str">
        <f t="shared" si="14"/>
        <v xml:space="preserve"> </v>
      </c>
    </row>
    <row r="48" spans="1:53" x14ac:dyDescent="0.25">
      <c r="A48" s="105" t="s">
        <v>224</v>
      </c>
      <c r="B48" s="136"/>
      <c r="C48" s="136"/>
      <c r="D48" s="137"/>
      <c r="E48" s="136"/>
      <c r="F48" s="136"/>
      <c r="G48" s="136"/>
      <c r="H48" s="136"/>
      <c r="I48" s="136"/>
      <c r="J48" s="136"/>
      <c r="K48" s="106"/>
      <c r="L48" s="106"/>
      <c r="M48" s="106"/>
      <c r="N48" s="106"/>
      <c r="O48" s="106"/>
      <c r="P48" s="106"/>
      <c r="Q48" s="107" t="e">
        <f t="shared" si="8"/>
        <v>#DIV/0!</v>
      </c>
      <c r="R48" s="108"/>
      <c r="S48" s="108"/>
      <c r="T48" s="108"/>
      <c r="U48" s="101"/>
      <c r="V48" s="98">
        <f t="shared" si="9"/>
        <v>0</v>
      </c>
      <c r="W48" s="109"/>
      <c r="X48" s="110"/>
      <c r="Y48" s="83"/>
      <c r="Z48" s="111"/>
      <c r="AA48" s="112" t="e">
        <f t="shared" si="10"/>
        <v>#DIV/0!</v>
      </c>
      <c r="AB48" s="113"/>
      <c r="AC48" s="148">
        <f t="shared" si="11"/>
        <v>0</v>
      </c>
      <c r="AD48" s="113"/>
      <c r="AE48" s="114" t="e">
        <f t="shared" si="5"/>
        <v>#DIV/0!</v>
      </c>
      <c r="AF48" s="80"/>
      <c r="AG48" s="109"/>
      <c r="AH48" s="109"/>
      <c r="AI48" s="109"/>
      <c r="AJ48" s="109"/>
      <c r="AK48" s="109"/>
      <c r="AL48" s="109"/>
      <c r="AM48" s="109"/>
      <c r="AN48" s="109"/>
      <c r="AO48" s="109"/>
      <c r="AP48" s="98">
        <f t="shared" si="12"/>
        <v>0</v>
      </c>
      <c r="AQ48" s="118">
        <f t="shared" si="6"/>
        <v>0</v>
      </c>
      <c r="AS48" s="105"/>
      <c r="AT48" s="489" t="e">
        <f>$AA48*'II Rate Development &amp; Change'!K$34</f>
        <v>#DIV/0!</v>
      </c>
      <c r="AU48" s="489" t="e">
        <f>$AA48*'II Rate Development &amp; Change'!L$34</f>
        <v>#DIV/0!</v>
      </c>
      <c r="AV48" s="494" t="e">
        <f>$AA48*'II Rate Development &amp; Change'!M$34</f>
        <v>#DIV/0!</v>
      </c>
      <c r="AW48" s="80"/>
      <c r="AX48" s="111"/>
      <c r="AY48" s="494" t="e">
        <f t="shared" si="13"/>
        <v>#DIV/0!</v>
      </c>
      <c r="AZ48" s="490">
        <f t="shared" si="7"/>
        <v>0</v>
      </c>
      <c r="BA48" s="1" t="str">
        <f t="shared" si="14"/>
        <v xml:space="preserve"> </v>
      </c>
    </row>
    <row r="49" spans="1:53" x14ac:dyDescent="0.25">
      <c r="A49" s="105" t="s">
        <v>225</v>
      </c>
      <c r="B49" s="136"/>
      <c r="C49" s="136"/>
      <c r="D49" s="137"/>
      <c r="E49" s="136"/>
      <c r="F49" s="136"/>
      <c r="G49" s="136"/>
      <c r="H49" s="136"/>
      <c r="I49" s="136"/>
      <c r="J49" s="136"/>
      <c r="K49" s="106"/>
      <c r="L49" s="106"/>
      <c r="M49" s="106"/>
      <c r="N49" s="106"/>
      <c r="O49" s="106"/>
      <c r="P49" s="106"/>
      <c r="Q49" s="107" t="e">
        <f t="shared" si="8"/>
        <v>#DIV/0!</v>
      </c>
      <c r="R49" s="108"/>
      <c r="S49" s="108"/>
      <c r="T49" s="108"/>
      <c r="U49" s="101"/>
      <c r="V49" s="98">
        <f t="shared" si="9"/>
        <v>0</v>
      </c>
      <c r="W49" s="109"/>
      <c r="X49" s="110"/>
      <c r="Y49" s="83"/>
      <c r="Z49" s="111"/>
      <c r="AA49" s="112" t="e">
        <f t="shared" si="10"/>
        <v>#DIV/0!</v>
      </c>
      <c r="AB49" s="113"/>
      <c r="AC49" s="148">
        <f t="shared" si="11"/>
        <v>0</v>
      </c>
      <c r="AD49" s="113"/>
      <c r="AE49" s="114" t="e">
        <f t="shared" si="5"/>
        <v>#DIV/0!</v>
      </c>
      <c r="AF49" s="80"/>
      <c r="AG49" s="109"/>
      <c r="AH49" s="109"/>
      <c r="AI49" s="109"/>
      <c r="AJ49" s="109"/>
      <c r="AK49" s="109"/>
      <c r="AL49" s="109"/>
      <c r="AM49" s="109"/>
      <c r="AN49" s="109"/>
      <c r="AO49" s="109"/>
      <c r="AP49" s="98">
        <f t="shared" si="12"/>
        <v>0</v>
      </c>
      <c r="AQ49" s="118">
        <f t="shared" si="6"/>
        <v>0</v>
      </c>
      <c r="AS49" s="105"/>
      <c r="AT49" s="489" t="e">
        <f>$AA49*'II Rate Development &amp; Change'!K$34</f>
        <v>#DIV/0!</v>
      </c>
      <c r="AU49" s="489" t="e">
        <f>$AA49*'II Rate Development &amp; Change'!L$34</f>
        <v>#DIV/0!</v>
      </c>
      <c r="AV49" s="494" t="e">
        <f>$AA49*'II Rate Development &amp; Change'!M$34</f>
        <v>#DIV/0!</v>
      </c>
      <c r="AW49" s="80"/>
      <c r="AX49" s="111"/>
      <c r="AY49" s="494" t="e">
        <f t="shared" ref="AY49:AY80" si="15">SUMPRODUCT(AS49:AV49,AS$11:AV$11)/SUM(AS$11:AV$11)</f>
        <v>#DIV/0!</v>
      </c>
      <c r="AZ49" s="490">
        <f t="shared" si="7"/>
        <v>0</v>
      </c>
      <c r="BA49" s="1" t="str">
        <f t="shared" si="14"/>
        <v xml:space="preserve"> </v>
      </c>
    </row>
    <row r="50" spans="1:53" x14ac:dyDescent="0.25">
      <c r="A50" s="105" t="s">
        <v>226</v>
      </c>
      <c r="B50" s="136"/>
      <c r="C50" s="136"/>
      <c r="D50" s="137"/>
      <c r="E50" s="136"/>
      <c r="F50" s="136"/>
      <c r="G50" s="136"/>
      <c r="H50" s="136"/>
      <c r="I50" s="136"/>
      <c r="J50" s="136"/>
      <c r="K50" s="106"/>
      <c r="L50" s="106"/>
      <c r="M50" s="106"/>
      <c r="N50" s="106"/>
      <c r="O50" s="106"/>
      <c r="P50" s="106"/>
      <c r="Q50" s="107" t="e">
        <f t="shared" si="8"/>
        <v>#DIV/0!</v>
      </c>
      <c r="R50" s="108"/>
      <c r="S50" s="108"/>
      <c r="T50" s="108"/>
      <c r="U50" s="101"/>
      <c r="V50" s="98">
        <f t="shared" si="9"/>
        <v>0</v>
      </c>
      <c r="W50" s="109"/>
      <c r="X50" s="110"/>
      <c r="Y50" s="83"/>
      <c r="Z50" s="111"/>
      <c r="AA50" s="112" t="e">
        <f t="shared" si="10"/>
        <v>#DIV/0!</v>
      </c>
      <c r="AB50" s="113"/>
      <c r="AC50" s="148">
        <f t="shared" si="11"/>
        <v>0</v>
      </c>
      <c r="AD50" s="113"/>
      <c r="AE50" s="114" t="e">
        <f t="shared" si="5"/>
        <v>#DIV/0!</v>
      </c>
      <c r="AF50" s="80"/>
      <c r="AG50" s="109"/>
      <c r="AH50" s="109"/>
      <c r="AI50" s="109"/>
      <c r="AJ50" s="109"/>
      <c r="AK50" s="109"/>
      <c r="AL50" s="109"/>
      <c r="AM50" s="109"/>
      <c r="AN50" s="109"/>
      <c r="AO50" s="109"/>
      <c r="AP50" s="98">
        <f t="shared" si="12"/>
        <v>0</v>
      </c>
      <c r="AQ50" s="118">
        <f t="shared" ref="AQ50:AQ82" si="16">IF(OR(E50="DNM", E50=""),0,1)</f>
        <v>0</v>
      </c>
      <c r="AS50" s="105"/>
      <c r="AT50" s="489" t="e">
        <f>$AA50*'II Rate Development &amp; Change'!K$34</f>
        <v>#DIV/0!</v>
      </c>
      <c r="AU50" s="489" t="e">
        <f>$AA50*'II Rate Development &amp; Change'!L$34</f>
        <v>#DIV/0!</v>
      </c>
      <c r="AV50" s="494" t="e">
        <f>$AA50*'II Rate Development &amp; Change'!M$34</f>
        <v>#DIV/0!</v>
      </c>
      <c r="AW50" s="80"/>
      <c r="AX50" s="111"/>
      <c r="AY50" s="494" t="e">
        <f t="shared" si="15"/>
        <v>#DIV/0!</v>
      </c>
      <c r="AZ50" s="490">
        <f t="shared" si="7"/>
        <v>0</v>
      </c>
      <c r="BA50" s="1" t="str">
        <f t="shared" si="14"/>
        <v xml:space="preserve"> </v>
      </c>
    </row>
    <row r="51" spans="1:53" x14ac:dyDescent="0.25">
      <c r="A51" s="105" t="s">
        <v>227</v>
      </c>
      <c r="B51" s="136"/>
      <c r="C51" s="136"/>
      <c r="D51" s="137"/>
      <c r="E51" s="136"/>
      <c r="F51" s="136"/>
      <c r="G51" s="136"/>
      <c r="H51" s="136"/>
      <c r="I51" s="136"/>
      <c r="J51" s="136"/>
      <c r="K51" s="106"/>
      <c r="L51" s="106"/>
      <c r="M51" s="106"/>
      <c r="N51" s="106"/>
      <c r="O51" s="106"/>
      <c r="P51" s="106"/>
      <c r="Q51" s="107" t="e">
        <f t="shared" si="8"/>
        <v>#DIV/0!</v>
      </c>
      <c r="R51" s="108"/>
      <c r="S51" s="108"/>
      <c r="T51" s="108"/>
      <c r="U51" s="101"/>
      <c r="V51" s="98">
        <f t="shared" si="9"/>
        <v>0</v>
      </c>
      <c r="W51" s="109"/>
      <c r="X51" s="110"/>
      <c r="Y51" s="83"/>
      <c r="Z51" s="111"/>
      <c r="AA51" s="112" t="e">
        <f t="shared" si="10"/>
        <v>#DIV/0!</v>
      </c>
      <c r="AB51" s="113"/>
      <c r="AC51" s="148">
        <f t="shared" si="11"/>
        <v>0</v>
      </c>
      <c r="AD51" s="113"/>
      <c r="AE51" s="114" t="e">
        <f t="shared" si="5"/>
        <v>#DIV/0!</v>
      </c>
      <c r="AF51" s="80"/>
      <c r="AG51" s="109"/>
      <c r="AH51" s="109"/>
      <c r="AI51" s="109"/>
      <c r="AJ51" s="109"/>
      <c r="AK51" s="109"/>
      <c r="AL51" s="109"/>
      <c r="AM51" s="109"/>
      <c r="AN51" s="109"/>
      <c r="AO51" s="109"/>
      <c r="AP51" s="98">
        <f t="shared" si="12"/>
        <v>0</v>
      </c>
      <c r="AQ51" s="118">
        <f t="shared" si="16"/>
        <v>0</v>
      </c>
      <c r="AS51" s="105"/>
      <c r="AT51" s="489" t="e">
        <f>$AA51*'II Rate Development &amp; Change'!K$34</f>
        <v>#DIV/0!</v>
      </c>
      <c r="AU51" s="489" t="e">
        <f>$AA51*'II Rate Development &amp; Change'!L$34</f>
        <v>#DIV/0!</v>
      </c>
      <c r="AV51" s="494" t="e">
        <f>$AA51*'II Rate Development &amp; Change'!M$34</f>
        <v>#DIV/0!</v>
      </c>
      <c r="AW51" s="80"/>
      <c r="AX51" s="111"/>
      <c r="AY51" s="494" t="e">
        <f t="shared" si="15"/>
        <v>#DIV/0!</v>
      </c>
      <c r="AZ51" s="490">
        <f t="shared" si="7"/>
        <v>0</v>
      </c>
      <c r="BA51" s="1" t="str">
        <f t="shared" si="14"/>
        <v xml:space="preserve"> </v>
      </c>
    </row>
    <row r="52" spans="1:53" x14ac:dyDescent="0.25">
      <c r="A52" s="105" t="s">
        <v>228</v>
      </c>
      <c r="B52" s="136"/>
      <c r="C52" s="136"/>
      <c r="D52" s="137"/>
      <c r="E52" s="136"/>
      <c r="F52" s="136"/>
      <c r="G52" s="136"/>
      <c r="H52" s="136"/>
      <c r="I52" s="136"/>
      <c r="J52" s="136"/>
      <c r="K52" s="106"/>
      <c r="L52" s="106"/>
      <c r="M52" s="106"/>
      <c r="N52" s="106"/>
      <c r="O52" s="106"/>
      <c r="P52" s="106"/>
      <c r="Q52" s="107" t="e">
        <f t="shared" si="8"/>
        <v>#DIV/0!</v>
      </c>
      <c r="R52" s="108"/>
      <c r="S52" s="108"/>
      <c r="T52" s="108"/>
      <c r="U52" s="101"/>
      <c r="V52" s="98">
        <f t="shared" si="9"/>
        <v>0</v>
      </c>
      <c r="W52" s="109"/>
      <c r="X52" s="110"/>
      <c r="Y52" s="83"/>
      <c r="Z52" s="111"/>
      <c r="AA52" s="112" t="e">
        <f t="shared" si="10"/>
        <v>#DIV/0!</v>
      </c>
      <c r="AB52" s="113"/>
      <c r="AC52" s="148">
        <f t="shared" si="11"/>
        <v>0</v>
      </c>
      <c r="AD52" s="113"/>
      <c r="AE52" s="114" t="e">
        <f t="shared" si="5"/>
        <v>#DIV/0!</v>
      </c>
      <c r="AF52" s="80"/>
      <c r="AG52" s="109"/>
      <c r="AH52" s="109"/>
      <c r="AI52" s="109"/>
      <c r="AJ52" s="109"/>
      <c r="AK52" s="109"/>
      <c r="AL52" s="109"/>
      <c r="AM52" s="109"/>
      <c r="AN52" s="109"/>
      <c r="AO52" s="109"/>
      <c r="AP52" s="98">
        <f t="shared" si="12"/>
        <v>0</v>
      </c>
      <c r="AQ52" s="118">
        <f t="shared" si="16"/>
        <v>0</v>
      </c>
      <c r="AS52" s="105"/>
      <c r="AT52" s="489" t="e">
        <f>$AA52*'II Rate Development &amp; Change'!K$34</f>
        <v>#DIV/0!</v>
      </c>
      <c r="AU52" s="489" t="e">
        <f>$AA52*'II Rate Development &amp; Change'!L$34</f>
        <v>#DIV/0!</v>
      </c>
      <c r="AV52" s="494" t="e">
        <f>$AA52*'II Rate Development &amp; Change'!M$34</f>
        <v>#DIV/0!</v>
      </c>
      <c r="AW52" s="80"/>
      <c r="AX52" s="111"/>
      <c r="AY52" s="494" t="e">
        <f t="shared" si="15"/>
        <v>#DIV/0!</v>
      </c>
      <c r="AZ52" s="490">
        <f t="shared" si="7"/>
        <v>0</v>
      </c>
      <c r="BA52" s="1" t="str">
        <f t="shared" si="14"/>
        <v xml:space="preserve"> </v>
      </c>
    </row>
    <row r="53" spans="1:53" x14ac:dyDescent="0.25">
      <c r="A53" s="105" t="s">
        <v>229</v>
      </c>
      <c r="B53" s="136"/>
      <c r="C53" s="136"/>
      <c r="D53" s="137"/>
      <c r="E53" s="136"/>
      <c r="F53" s="136"/>
      <c r="G53" s="136"/>
      <c r="H53" s="136"/>
      <c r="I53" s="136"/>
      <c r="J53" s="136"/>
      <c r="K53" s="106"/>
      <c r="L53" s="106"/>
      <c r="M53" s="106"/>
      <c r="N53" s="106"/>
      <c r="O53" s="106"/>
      <c r="P53" s="106"/>
      <c r="Q53" s="107" t="e">
        <f t="shared" si="8"/>
        <v>#DIV/0!</v>
      </c>
      <c r="R53" s="108"/>
      <c r="S53" s="108"/>
      <c r="T53" s="108"/>
      <c r="U53" s="101"/>
      <c r="V53" s="98">
        <f t="shared" si="9"/>
        <v>0</v>
      </c>
      <c r="W53" s="109"/>
      <c r="X53" s="110"/>
      <c r="Y53" s="83"/>
      <c r="Z53" s="111"/>
      <c r="AA53" s="112" t="e">
        <f t="shared" si="10"/>
        <v>#DIV/0!</v>
      </c>
      <c r="AB53" s="113"/>
      <c r="AC53" s="148">
        <f t="shared" si="11"/>
        <v>0</v>
      </c>
      <c r="AD53" s="113"/>
      <c r="AE53" s="114" t="e">
        <f t="shared" si="5"/>
        <v>#DIV/0!</v>
      </c>
      <c r="AF53" s="80"/>
      <c r="AG53" s="109"/>
      <c r="AH53" s="109"/>
      <c r="AI53" s="109"/>
      <c r="AJ53" s="109"/>
      <c r="AK53" s="109"/>
      <c r="AL53" s="109"/>
      <c r="AM53" s="109"/>
      <c r="AN53" s="109"/>
      <c r="AO53" s="109"/>
      <c r="AP53" s="98">
        <f t="shared" si="12"/>
        <v>0</v>
      </c>
      <c r="AQ53" s="118">
        <f t="shared" si="16"/>
        <v>0</v>
      </c>
      <c r="AS53" s="105"/>
      <c r="AT53" s="489" t="e">
        <f>$AA53*'II Rate Development &amp; Change'!K$34</f>
        <v>#DIV/0!</v>
      </c>
      <c r="AU53" s="489" t="e">
        <f>$AA53*'II Rate Development &amp; Change'!L$34</f>
        <v>#DIV/0!</v>
      </c>
      <c r="AV53" s="494" t="e">
        <f>$AA53*'II Rate Development &amp; Change'!M$34</f>
        <v>#DIV/0!</v>
      </c>
      <c r="AW53" s="80"/>
      <c r="AX53" s="111"/>
      <c r="AY53" s="494" t="e">
        <f t="shared" si="15"/>
        <v>#DIV/0!</v>
      </c>
      <c r="AZ53" s="490">
        <f t="shared" si="7"/>
        <v>0</v>
      </c>
      <c r="BA53" s="1" t="str">
        <f t="shared" si="14"/>
        <v xml:space="preserve"> </v>
      </c>
    </row>
    <row r="54" spans="1:53" x14ac:dyDescent="0.25">
      <c r="A54" s="105" t="s">
        <v>230</v>
      </c>
      <c r="B54" s="136"/>
      <c r="C54" s="136"/>
      <c r="D54" s="137"/>
      <c r="E54" s="136"/>
      <c r="F54" s="136"/>
      <c r="G54" s="136"/>
      <c r="H54" s="136"/>
      <c r="I54" s="136"/>
      <c r="J54" s="136"/>
      <c r="K54" s="106"/>
      <c r="L54" s="106"/>
      <c r="M54" s="106"/>
      <c r="N54" s="106"/>
      <c r="O54" s="106"/>
      <c r="P54" s="106"/>
      <c r="Q54" s="107" t="e">
        <f t="shared" si="8"/>
        <v>#DIV/0!</v>
      </c>
      <c r="R54" s="108"/>
      <c r="S54" s="108"/>
      <c r="T54" s="108"/>
      <c r="U54" s="101"/>
      <c r="V54" s="98">
        <f t="shared" si="9"/>
        <v>0</v>
      </c>
      <c r="W54" s="109"/>
      <c r="X54" s="110"/>
      <c r="Y54" s="83"/>
      <c r="Z54" s="111"/>
      <c r="AA54" s="112" t="e">
        <f t="shared" si="10"/>
        <v>#DIV/0!</v>
      </c>
      <c r="AB54" s="113"/>
      <c r="AC54" s="148">
        <f t="shared" si="11"/>
        <v>0</v>
      </c>
      <c r="AD54" s="113"/>
      <c r="AE54" s="114" t="e">
        <f t="shared" si="5"/>
        <v>#DIV/0!</v>
      </c>
      <c r="AF54" s="80"/>
      <c r="AG54" s="109"/>
      <c r="AH54" s="109"/>
      <c r="AI54" s="109"/>
      <c r="AJ54" s="109"/>
      <c r="AK54" s="109"/>
      <c r="AL54" s="109"/>
      <c r="AM54" s="109"/>
      <c r="AN54" s="109"/>
      <c r="AO54" s="109"/>
      <c r="AP54" s="98">
        <f t="shared" si="12"/>
        <v>0</v>
      </c>
      <c r="AQ54" s="118">
        <f t="shared" si="16"/>
        <v>0</v>
      </c>
      <c r="AS54" s="105"/>
      <c r="AT54" s="489" t="e">
        <f>$AA54*'II Rate Development &amp; Change'!K$34</f>
        <v>#DIV/0!</v>
      </c>
      <c r="AU54" s="489" t="e">
        <f>$AA54*'II Rate Development &amp; Change'!L$34</f>
        <v>#DIV/0!</v>
      </c>
      <c r="AV54" s="494" t="e">
        <f>$AA54*'II Rate Development &amp; Change'!M$34</f>
        <v>#DIV/0!</v>
      </c>
      <c r="AW54" s="80"/>
      <c r="AX54" s="111"/>
      <c r="AY54" s="494" t="e">
        <f t="shared" si="15"/>
        <v>#DIV/0!</v>
      </c>
      <c r="AZ54" s="490">
        <f t="shared" si="7"/>
        <v>0</v>
      </c>
      <c r="BA54" s="1" t="str">
        <f t="shared" si="14"/>
        <v xml:space="preserve"> </v>
      </c>
    </row>
    <row r="55" spans="1:53" x14ac:dyDescent="0.25">
      <c r="A55" s="105" t="s">
        <v>231</v>
      </c>
      <c r="B55" s="136"/>
      <c r="C55" s="136"/>
      <c r="D55" s="137"/>
      <c r="E55" s="136"/>
      <c r="F55" s="136"/>
      <c r="G55" s="136"/>
      <c r="H55" s="136"/>
      <c r="I55" s="136"/>
      <c r="J55" s="136"/>
      <c r="K55" s="106"/>
      <c r="L55" s="106"/>
      <c r="M55" s="106"/>
      <c r="N55" s="106"/>
      <c r="O55" s="106"/>
      <c r="P55" s="106"/>
      <c r="Q55" s="107" t="e">
        <f t="shared" si="8"/>
        <v>#DIV/0!</v>
      </c>
      <c r="R55" s="108"/>
      <c r="S55" s="108"/>
      <c r="T55" s="108"/>
      <c r="U55" s="101"/>
      <c r="V55" s="98">
        <f t="shared" si="9"/>
        <v>0</v>
      </c>
      <c r="W55" s="109"/>
      <c r="X55" s="110"/>
      <c r="Y55" s="83"/>
      <c r="Z55" s="111"/>
      <c r="AA55" s="112" t="e">
        <f t="shared" si="10"/>
        <v>#DIV/0!</v>
      </c>
      <c r="AB55" s="113"/>
      <c r="AC55" s="148">
        <f t="shared" si="11"/>
        <v>0</v>
      </c>
      <c r="AD55" s="113"/>
      <c r="AE55" s="114" t="e">
        <f t="shared" si="5"/>
        <v>#DIV/0!</v>
      </c>
      <c r="AF55" s="80"/>
      <c r="AG55" s="109"/>
      <c r="AH55" s="109"/>
      <c r="AI55" s="109"/>
      <c r="AJ55" s="109"/>
      <c r="AK55" s="109"/>
      <c r="AL55" s="109"/>
      <c r="AM55" s="109"/>
      <c r="AN55" s="109"/>
      <c r="AO55" s="109"/>
      <c r="AP55" s="98">
        <f t="shared" si="12"/>
        <v>0</v>
      </c>
      <c r="AQ55" s="118">
        <f t="shared" si="16"/>
        <v>0</v>
      </c>
      <c r="AS55" s="105"/>
      <c r="AT55" s="489" t="e">
        <f>$AA55*'II Rate Development &amp; Change'!K$34</f>
        <v>#DIV/0!</v>
      </c>
      <c r="AU55" s="489" t="e">
        <f>$AA55*'II Rate Development &amp; Change'!L$34</f>
        <v>#DIV/0!</v>
      </c>
      <c r="AV55" s="494" t="e">
        <f>$AA55*'II Rate Development &amp; Change'!M$34</f>
        <v>#DIV/0!</v>
      </c>
      <c r="AW55" s="80"/>
      <c r="AX55" s="111"/>
      <c r="AY55" s="494" t="e">
        <f t="shared" si="15"/>
        <v>#DIV/0!</v>
      </c>
      <c r="AZ55" s="490">
        <f t="shared" si="7"/>
        <v>0</v>
      </c>
      <c r="BA55" s="1" t="str">
        <f t="shared" si="14"/>
        <v xml:space="preserve"> </v>
      </c>
    </row>
    <row r="56" spans="1:53" x14ac:dyDescent="0.25">
      <c r="A56" s="105" t="s">
        <v>232</v>
      </c>
      <c r="B56" s="136"/>
      <c r="C56" s="136"/>
      <c r="D56" s="137"/>
      <c r="E56" s="136"/>
      <c r="F56" s="136"/>
      <c r="G56" s="136"/>
      <c r="H56" s="136"/>
      <c r="I56" s="136"/>
      <c r="J56" s="136"/>
      <c r="K56" s="106"/>
      <c r="L56" s="106"/>
      <c r="M56" s="106"/>
      <c r="N56" s="106"/>
      <c r="O56" s="106"/>
      <c r="P56" s="106"/>
      <c r="Q56" s="107" t="e">
        <f t="shared" si="8"/>
        <v>#DIV/0!</v>
      </c>
      <c r="R56" s="108"/>
      <c r="S56" s="108"/>
      <c r="T56" s="108"/>
      <c r="U56" s="101"/>
      <c r="V56" s="98">
        <f t="shared" si="9"/>
        <v>0</v>
      </c>
      <c r="W56" s="109"/>
      <c r="X56" s="110"/>
      <c r="Y56" s="83"/>
      <c r="Z56" s="111"/>
      <c r="AA56" s="112" t="e">
        <f t="shared" si="10"/>
        <v>#DIV/0!</v>
      </c>
      <c r="AB56" s="113"/>
      <c r="AC56" s="148">
        <f t="shared" si="11"/>
        <v>0</v>
      </c>
      <c r="AD56" s="113"/>
      <c r="AE56" s="114" t="e">
        <f t="shared" si="5"/>
        <v>#DIV/0!</v>
      </c>
      <c r="AF56" s="80"/>
      <c r="AG56" s="109"/>
      <c r="AH56" s="109"/>
      <c r="AI56" s="109"/>
      <c r="AJ56" s="109"/>
      <c r="AK56" s="109"/>
      <c r="AL56" s="109"/>
      <c r="AM56" s="109"/>
      <c r="AN56" s="109"/>
      <c r="AO56" s="109"/>
      <c r="AP56" s="98">
        <f t="shared" si="12"/>
        <v>0</v>
      </c>
      <c r="AQ56" s="118">
        <f t="shared" si="16"/>
        <v>0</v>
      </c>
      <c r="AS56" s="105"/>
      <c r="AT56" s="489" t="e">
        <f>$AA56*'II Rate Development &amp; Change'!K$34</f>
        <v>#DIV/0!</v>
      </c>
      <c r="AU56" s="489" t="e">
        <f>$AA56*'II Rate Development &amp; Change'!L$34</f>
        <v>#DIV/0!</v>
      </c>
      <c r="AV56" s="494" t="e">
        <f>$AA56*'II Rate Development &amp; Change'!M$34</f>
        <v>#DIV/0!</v>
      </c>
      <c r="AW56" s="80"/>
      <c r="AX56" s="111"/>
      <c r="AY56" s="494" t="e">
        <f t="shared" si="15"/>
        <v>#DIV/0!</v>
      </c>
      <c r="AZ56" s="490">
        <f t="shared" si="7"/>
        <v>0</v>
      </c>
      <c r="BA56" s="1" t="str">
        <f t="shared" si="14"/>
        <v xml:space="preserve"> </v>
      </c>
    </row>
    <row r="57" spans="1:53" x14ac:dyDescent="0.25">
      <c r="A57" s="105" t="s">
        <v>233</v>
      </c>
      <c r="B57" s="136"/>
      <c r="C57" s="136"/>
      <c r="D57" s="137"/>
      <c r="E57" s="136"/>
      <c r="F57" s="136"/>
      <c r="G57" s="136"/>
      <c r="H57" s="136"/>
      <c r="I57" s="136"/>
      <c r="J57" s="136"/>
      <c r="K57" s="106"/>
      <c r="L57" s="106"/>
      <c r="M57" s="106"/>
      <c r="N57" s="106"/>
      <c r="O57" s="106"/>
      <c r="P57" s="106"/>
      <c r="Q57" s="107" t="e">
        <f t="shared" si="8"/>
        <v>#DIV/0!</v>
      </c>
      <c r="R57" s="108"/>
      <c r="S57" s="108"/>
      <c r="T57" s="108"/>
      <c r="U57" s="101"/>
      <c r="V57" s="98">
        <f t="shared" si="9"/>
        <v>0</v>
      </c>
      <c r="W57" s="109"/>
      <c r="X57" s="110"/>
      <c r="Y57" s="83"/>
      <c r="Z57" s="111"/>
      <c r="AA57" s="112" t="e">
        <f t="shared" si="10"/>
        <v>#DIV/0!</v>
      </c>
      <c r="AB57" s="113"/>
      <c r="AC57" s="148">
        <f t="shared" si="11"/>
        <v>0</v>
      </c>
      <c r="AD57" s="113"/>
      <c r="AE57" s="114" t="e">
        <f t="shared" si="5"/>
        <v>#DIV/0!</v>
      </c>
      <c r="AF57" s="80"/>
      <c r="AG57" s="109"/>
      <c r="AH57" s="109"/>
      <c r="AI57" s="109"/>
      <c r="AJ57" s="109"/>
      <c r="AK57" s="109"/>
      <c r="AL57" s="109"/>
      <c r="AM57" s="109"/>
      <c r="AN57" s="109"/>
      <c r="AO57" s="109"/>
      <c r="AP57" s="98">
        <f t="shared" si="12"/>
        <v>0</v>
      </c>
      <c r="AQ57" s="118">
        <f t="shared" si="16"/>
        <v>0</v>
      </c>
      <c r="AS57" s="105"/>
      <c r="AT57" s="489" t="e">
        <f>$AA57*'II Rate Development &amp; Change'!K$34</f>
        <v>#DIV/0!</v>
      </c>
      <c r="AU57" s="489" t="e">
        <f>$AA57*'II Rate Development &amp; Change'!L$34</f>
        <v>#DIV/0!</v>
      </c>
      <c r="AV57" s="494" t="e">
        <f>$AA57*'II Rate Development &amp; Change'!M$34</f>
        <v>#DIV/0!</v>
      </c>
      <c r="AW57" s="80"/>
      <c r="AX57" s="111"/>
      <c r="AY57" s="494" t="e">
        <f t="shared" si="15"/>
        <v>#DIV/0!</v>
      </c>
      <c r="AZ57" s="490">
        <f t="shared" si="7"/>
        <v>0</v>
      </c>
      <c r="BA57" s="1" t="str">
        <f t="shared" si="14"/>
        <v xml:space="preserve"> </v>
      </c>
    </row>
    <row r="58" spans="1:53" x14ac:dyDescent="0.25">
      <c r="A58" s="105" t="s">
        <v>234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06"/>
      <c r="L58" s="106"/>
      <c r="M58" s="106"/>
      <c r="N58" s="106"/>
      <c r="O58" s="106"/>
      <c r="P58" s="106"/>
      <c r="Q58" s="107" t="e">
        <f t="shared" si="8"/>
        <v>#DIV/0!</v>
      </c>
      <c r="R58" s="108"/>
      <c r="S58" s="108"/>
      <c r="T58" s="108"/>
      <c r="U58" s="101"/>
      <c r="V58" s="98">
        <f t="shared" si="9"/>
        <v>0</v>
      </c>
      <c r="W58" s="109"/>
      <c r="X58" s="110"/>
      <c r="Y58" s="83"/>
      <c r="Z58" s="111"/>
      <c r="AA58" s="112" t="e">
        <f t="shared" si="10"/>
        <v>#DIV/0!</v>
      </c>
      <c r="AB58" s="113"/>
      <c r="AC58" s="148">
        <f t="shared" si="11"/>
        <v>0</v>
      </c>
      <c r="AD58" s="113"/>
      <c r="AE58" s="114" t="e">
        <f t="shared" si="5"/>
        <v>#DIV/0!</v>
      </c>
      <c r="AF58" s="80"/>
      <c r="AG58" s="109"/>
      <c r="AH58" s="109"/>
      <c r="AI58" s="109"/>
      <c r="AJ58" s="109"/>
      <c r="AK58" s="109"/>
      <c r="AL58" s="109"/>
      <c r="AM58" s="109"/>
      <c r="AN58" s="109"/>
      <c r="AO58" s="109"/>
      <c r="AP58" s="98">
        <f t="shared" si="12"/>
        <v>0</v>
      </c>
      <c r="AQ58" s="118">
        <f t="shared" si="16"/>
        <v>0</v>
      </c>
      <c r="AS58" s="105"/>
      <c r="AT58" s="489" t="e">
        <f>$AA58*'II Rate Development &amp; Change'!K$34</f>
        <v>#DIV/0!</v>
      </c>
      <c r="AU58" s="489" t="e">
        <f>$AA58*'II Rate Development &amp; Change'!L$34</f>
        <v>#DIV/0!</v>
      </c>
      <c r="AV58" s="494" t="e">
        <f>$AA58*'II Rate Development &amp; Change'!M$34</f>
        <v>#DIV/0!</v>
      </c>
      <c r="AW58" s="80"/>
      <c r="AX58" s="111"/>
      <c r="AY58" s="494" t="e">
        <f t="shared" si="15"/>
        <v>#DIV/0!</v>
      </c>
      <c r="AZ58" s="490">
        <f t="shared" si="7"/>
        <v>0</v>
      </c>
      <c r="BA58" s="1" t="str">
        <f t="shared" si="14"/>
        <v xml:space="preserve"> </v>
      </c>
    </row>
    <row r="59" spans="1:53" x14ac:dyDescent="0.25">
      <c r="A59" s="105" t="s">
        <v>235</v>
      </c>
      <c r="B59" s="136"/>
      <c r="C59" s="136"/>
      <c r="D59" s="137"/>
      <c r="E59" s="136"/>
      <c r="F59" s="136"/>
      <c r="G59" s="136"/>
      <c r="H59" s="136"/>
      <c r="I59" s="136"/>
      <c r="J59" s="136"/>
      <c r="K59" s="106"/>
      <c r="L59" s="106"/>
      <c r="M59" s="106"/>
      <c r="N59" s="106"/>
      <c r="O59" s="106"/>
      <c r="P59" s="106"/>
      <c r="Q59" s="107" t="e">
        <f t="shared" si="8"/>
        <v>#DIV/0!</v>
      </c>
      <c r="R59" s="108"/>
      <c r="S59" s="108"/>
      <c r="T59" s="108"/>
      <c r="U59" s="101"/>
      <c r="V59" s="98">
        <f t="shared" si="9"/>
        <v>0</v>
      </c>
      <c r="W59" s="109"/>
      <c r="X59" s="110"/>
      <c r="Y59" s="83"/>
      <c r="Z59" s="111"/>
      <c r="AA59" s="112" t="e">
        <f t="shared" si="10"/>
        <v>#DIV/0!</v>
      </c>
      <c r="AB59" s="113"/>
      <c r="AC59" s="148">
        <f t="shared" si="11"/>
        <v>0</v>
      </c>
      <c r="AD59" s="113"/>
      <c r="AE59" s="114" t="e">
        <f t="shared" si="5"/>
        <v>#DIV/0!</v>
      </c>
      <c r="AF59" s="80"/>
      <c r="AG59" s="109"/>
      <c r="AH59" s="109"/>
      <c r="AI59" s="109"/>
      <c r="AJ59" s="109"/>
      <c r="AK59" s="109"/>
      <c r="AL59" s="109"/>
      <c r="AM59" s="109"/>
      <c r="AN59" s="109"/>
      <c r="AO59" s="109"/>
      <c r="AP59" s="98">
        <f t="shared" si="12"/>
        <v>0</v>
      </c>
      <c r="AQ59" s="118">
        <f t="shared" si="16"/>
        <v>0</v>
      </c>
      <c r="AS59" s="105"/>
      <c r="AT59" s="489" t="e">
        <f>$AA59*'II Rate Development &amp; Change'!K$34</f>
        <v>#DIV/0!</v>
      </c>
      <c r="AU59" s="489" t="e">
        <f>$AA59*'II Rate Development &amp; Change'!L$34</f>
        <v>#DIV/0!</v>
      </c>
      <c r="AV59" s="494" t="e">
        <f>$AA59*'II Rate Development &amp; Change'!M$34</f>
        <v>#DIV/0!</v>
      </c>
      <c r="AW59" s="80"/>
      <c r="AX59" s="111"/>
      <c r="AY59" s="494" t="e">
        <f t="shared" si="15"/>
        <v>#DIV/0!</v>
      </c>
      <c r="AZ59" s="490">
        <f t="shared" si="7"/>
        <v>0</v>
      </c>
      <c r="BA59" s="1" t="str">
        <f t="shared" si="14"/>
        <v xml:space="preserve"> </v>
      </c>
    </row>
    <row r="60" spans="1:53" x14ac:dyDescent="0.25">
      <c r="A60" s="105" t="s">
        <v>236</v>
      </c>
      <c r="B60" s="136"/>
      <c r="C60" s="136"/>
      <c r="D60" s="137"/>
      <c r="E60" s="136"/>
      <c r="F60" s="136"/>
      <c r="G60" s="136"/>
      <c r="H60" s="136"/>
      <c r="I60" s="136"/>
      <c r="J60" s="136"/>
      <c r="K60" s="106"/>
      <c r="L60" s="106"/>
      <c r="M60" s="106"/>
      <c r="N60" s="106"/>
      <c r="O60" s="106"/>
      <c r="P60" s="106"/>
      <c r="Q60" s="107" t="e">
        <f t="shared" si="8"/>
        <v>#DIV/0!</v>
      </c>
      <c r="R60" s="108"/>
      <c r="S60" s="108"/>
      <c r="T60" s="108"/>
      <c r="U60" s="101"/>
      <c r="V60" s="98">
        <f t="shared" si="9"/>
        <v>0</v>
      </c>
      <c r="W60" s="109"/>
      <c r="X60" s="110"/>
      <c r="Y60" s="83"/>
      <c r="Z60" s="111"/>
      <c r="AA60" s="112" t="e">
        <f t="shared" si="10"/>
        <v>#DIV/0!</v>
      </c>
      <c r="AB60" s="113"/>
      <c r="AC60" s="148">
        <f t="shared" si="11"/>
        <v>0</v>
      </c>
      <c r="AD60" s="113"/>
      <c r="AE60" s="114" t="e">
        <f t="shared" si="5"/>
        <v>#DIV/0!</v>
      </c>
      <c r="AF60" s="80"/>
      <c r="AG60" s="109"/>
      <c r="AH60" s="109"/>
      <c r="AI60" s="109"/>
      <c r="AJ60" s="109"/>
      <c r="AK60" s="109"/>
      <c r="AL60" s="109"/>
      <c r="AM60" s="109"/>
      <c r="AN60" s="109"/>
      <c r="AO60" s="109"/>
      <c r="AP60" s="98">
        <f t="shared" si="12"/>
        <v>0</v>
      </c>
      <c r="AQ60" s="118">
        <f t="shared" si="16"/>
        <v>0</v>
      </c>
      <c r="AS60" s="105"/>
      <c r="AT60" s="489" t="e">
        <f>$AA60*'II Rate Development &amp; Change'!K$34</f>
        <v>#DIV/0!</v>
      </c>
      <c r="AU60" s="489" t="e">
        <f>$AA60*'II Rate Development &amp; Change'!L$34</f>
        <v>#DIV/0!</v>
      </c>
      <c r="AV60" s="494" t="e">
        <f>$AA60*'II Rate Development &amp; Change'!M$34</f>
        <v>#DIV/0!</v>
      </c>
      <c r="AW60" s="80"/>
      <c r="AX60" s="111"/>
      <c r="AY60" s="494" t="e">
        <f t="shared" si="15"/>
        <v>#DIV/0!</v>
      </c>
      <c r="AZ60" s="490">
        <f t="shared" si="7"/>
        <v>0</v>
      </c>
      <c r="BA60" s="1" t="str">
        <f t="shared" si="14"/>
        <v xml:space="preserve"> </v>
      </c>
    </row>
    <row r="61" spans="1:53" x14ac:dyDescent="0.25">
      <c r="A61" s="105" t="s">
        <v>237</v>
      </c>
      <c r="B61" s="136"/>
      <c r="C61" s="136"/>
      <c r="D61" s="137"/>
      <c r="E61" s="136"/>
      <c r="F61" s="136"/>
      <c r="G61" s="136"/>
      <c r="H61" s="136"/>
      <c r="I61" s="136"/>
      <c r="J61" s="136"/>
      <c r="K61" s="106"/>
      <c r="L61" s="106"/>
      <c r="M61" s="106"/>
      <c r="N61" s="106"/>
      <c r="O61" s="106"/>
      <c r="P61" s="106"/>
      <c r="Q61" s="107" t="e">
        <f t="shared" si="8"/>
        <v>#DIV/0!</v>
      </c>
      <c r="R61" s="108"/>
      <c r="S61" s="108"/>
      <c r="T61" s="108"/>
      <c r="U61" s="101"/>
      <c r="V61" s="98">
        <f t="shared" si="9"/>
        <v>0</v>
      </c>
      <c r="W61" s="109"/>
      <c r="X61" s="110"/>
      <c r="Y61" s="83"/>
      <c r="Z61" s="111"/>
      <c r="AA61" s="112" t="e">
        <f t="shared" si="10"/>
        <v>#DIV/0!</v>
      </c>
      <c r="AB61" s="113"/>
      <c r="AC61" s="148">
        <f t="shared" si="11"/>
        <v>0</v>
      </c>
      <c r="AD61" s="113"/>
      <c r="AE61" s="114" t="e">
        <f t="shared" si="5"/>
        <v>#DIV/0!</v>
      </c>
      <c r="AF61" s="80"/>
      <c r="AG61" s="109"/>
      <c r="AH61" s="109"/>
      <c r="AI61" s="109"/>
      <c r="AJ61" s="109"/>
      <c r="AK61" s="109"/>
      <c r="AL61" s="109"/>
      <c r="AM61" s="109"/>
      <c r="AN61" s="109"/>
      <c r="AO61" s="109"/>
      <c r="AP61" s="98">
        <f t="shared" si="12"/>
        <v>0</v>
      </c>
      <c r="AQ61" s="118">
        <f t="shared" si="16"/>
        <v>0</v>
      </c>
      <c r="AS61" s="105"/>
      <c r="AT61" s="489" t="e">
        <f>$AA61*'II Rate Development &amp; Change'!K$34</f>
        <v>#DIV/0!</v>
      </c>
      <c r="AU61" s="489" t="e">
        <f>$AA61*'II Rate Development &amp; Change'!L$34</f>
        <v>#DIV/0!</v>
      </c>
      <c r="AV61" s="494" t="e">
        <f>$AA61*'II Rate Development &amp; Change'!M$34</f>
        <v>#DIV/0!</v>
      </c>
      <c r="AW61" s="80"/>
      <c r="AX61" s="111"/>
      <c r="AY61" s="494" t="e">
        <f t="shared" si="15"/>
        <v>#DIV/0!</v>
      </c>
      <c r="AZ61" s="490">
        <f t="shared" si="7"/>
        <v>0</v>
      </c>
      <c r="BA61" s="1" t="str">
        <f t="shared" si="14"/>
        <v xml:space="preserve"> </v>
      </c>
    </row>
    <row r="62" spans="1:53" x14ac:dyDescent="0.25">
      <c r="A62" s="105" t="s">
        <v>238</v>
      </c>
      <c r="B62" s="136"/>
      <c r="C62" s="136"/>
      <c r="D62" s="137"/>
      <c r="E62" s="136"/>
      <c r="F62" s="136"/>
      <c r="G62" s="136"/>
      <c r="H62" s="136"/>
      <c r="I62" s="136"/>
      <c r="J62" s="136"/>
      <c r="K62" s="106"/>
      <c r="L62" s="106"/>
      <c r="M62" s="106"/>
      <c r="N62" s="106"/>
      <c r="O62" s="106"/>
      <c r="P62" s="106"/>
      <c r="Q62" s="107" t="e">
        <f t="shared" si="8"/>
        <v>#DIV/0!</v>
      </c>
      <c r="R62" s="108"/>
      <c r="S62" s="108"/>
      <c r="T62" s="108"/>
      <c r="U62" s="101"/>
      <c r="V62" s="98">
        <f t="shared" si="9"/>
        <v>0</v>
      </c>
      <c r="W62" s="109"/>
      <c r="X62" s="110"/>
      <c r="Y62" s="83"/>
      <c r="Z62" s="111"/>
      <c r="AA62" s="112" t="e">
        <f t="shared" si="10"/>
        <v>#DIV/0!</v>
      </c>
      <c r="AB62" s="113"/>
      <c r="AC62" s="148">
        <f t="shared" si="11"/>
        <v>0</v>
      </c>
      <c r="AD62" s="113"/>
      <c r="AE62" s="114" t="e">
        <f t="shared" si="5"/>
        <v>#DIV/0!</v>
      </c>
      <c r="AF62" s="80"/>
      <c r="AG62" s="109"/>
      <c r="AH62" s="109"/>
      <c r="AI62" s="109"/>
      <c r="AJ62" s="109"/>
      <c r="AK62" s="109"/>
      <c r="AL62" s="109"/>
      <c r="AM62" s="109"/>
      <c r="AN62" s="109"/>
      <c r="AO62" s="109"/>
      <c r="AP62" s="98">
        <f t="shared" si="12"/>
        <v>0</v>
      </c>
      <c r="AQ62" s="118">
        <f t="shared" si="16"/>
        <v>0</v>
      </c>
      <c r="AS62" s="105"/>
      <c r="AT62" s="489" t="e">
        <f>$AA62*'II Rate Development &amp; Change'!K$34</f>
        <v>#DIV/0!</v>
      </c>
      <c r="AU62" s="489" t="e">
        <f>$AA62*'II Rate Development &amp; Change'!L$34</f>
        <v>#DIV/0!</v>
      </c>
      <c r="AV62" s="494" t="e">
        <f>$AA62*'II Rate Development &amp; Change'!M$34</f>
        <v>#DIV/0!</v>
      </c>
      <c r="AW62" s="80"/>
      <c r="AX62" s="111"/>
      <c r="AY62" s="494" t="e">
        <f t="shared" si="15"/>
        <v>#DIV/0!</v>
      </c>
      <c r="AZ62" s="490">
        <f t="shared" si="7"/>
        <v>0</v>
      </c>
      <c r="BA62" s="1" t="str">
        <f t="shared" si="14"/>
        <v xml:space="preserve"> </v>
      </c>
    </row>
    <row r="63" spans="1:53" x14ac:dyDescent="0.25">
      <c r="A63" s="105" t="s">
        <v>239</v>
      </c>
      <c r="B63" s="136"/>
      <c r="C63" s="136"/>
      <c r="D63" s="137"/>
      <c r="E63" s="136"/>
      <c r="F63" s="136"/>
      <c r="G63" s="136"/>
      <c r="H63" s="136"/>
      <c r="I63" s="136"/>
      <c r="J63" s="136"/>
      <c r="K63" s="106"/>
      <c r="L63" s="106"/>
      <c r="M63" s="106"/>
      <c r="N63" s="106"/>
      <c r="O63" s="106"/>
      <c r="P63" s="106"/>
      <c r="Q63" s="107" t="e">
        <f t="shared" si="8"/>
        <v>#DIV/0!</v>
      </c>
      <c r="R63" s="108"/>
      <c r="S63" s="108"/>
      <c r="T63" s="108"/>
      <c r="U63" s="101"/>
      <c r="V63" s="98">
        <f t="shared" si="9"/>
        <v>0</v>
      </c>
      <c r="W63" s="109"/>
      <c r="X63" s="110"/>
      <c r="Y63" s="83"/>
      <c r="Z63" s="111"/>
      <c r="AA63" s="112" t="e">
        <f t="shared" si="10"/>
        <v>#DIV/0!</v>
      </c>
      <c r="AB63" s="113"/>
      <c r="AC63" s="148">
        <f t="shared" si="11"/>
        <v>0</v>
      </c>
      <c r="AD63" s="113"/>
      <c r="AE63" s="114" t="e">
        <f t="shared" si="5"/>
        <v>#DIV/0!</v>
      </c>
      <c r="AF63" s="80"/>
      <c r="AG63" s="109"/>
      <c r="AH63" s="109"/>
      <c r="AI63" s="109"/>
      <c r="AJ63" s="109"/>
      <c r="AK63" s="109"/>
      <c r="AL63" s="109"/>
      <c r="AM63" s="109"/>
      <c r="AN63" s="109"/>
      <c r="AO63" s="109"/>
      <c r="AP63" s="98">
        <f t="shared" si="12"/>
        <v>0</v>
      </c>
      <c r="AQ63" s="118">
        <f t="shared" si="16"/>
        <v>0</v>
      </c>
      <c r="AS63" s="105"/>
      <c r="AT63" s="489" t="e">
        <f>$AA63*'II Rate Development &amp; Change'!K$34</f>
        <v>#DIV/0!</v>
      </c>
      <c r="AU63" s="489" t="e">
        <f>$AA63*'II Rate Development &amp; Change'!L$34</f>
        <v>#DIV/0!</v>
      </c>
      <c r="AV63" s="494" t="e">
        <f>$AA63*'II Rate Development &amp; Change'!M$34</f>
        <v>#DIV/0!</v>
      </c>
      <c r="AW63" s="80"/>
      <c r="AX63" s="111"/>
      <c r="AY63" s="494" t="e">
        <f t="shared" si="15"/>
        <v>#DIV/0!</v>
      </c>
      <c r="AZ63" s="490">
        <f t="shared" si="7"/>
        <v>0</v>
      </c>
      <c r="BA63" s="1" t="str">
        <f t="shared" si="14"/>
        <v xml:space="preserve"> </v>
      </c>
    </row>
    <row r="64" spans="1:53" x14ac:dyDescent="0.25">
      <c r="A64" s="105" t="s">
        <v>240</v>
      </c>
      <c r="B64" s="136"/>
      <c r="C64" s="136"/>
      <c r="D64" s="137"/>
      <c r="E64" s="136"/>
      <c r="F64" s="136"/>
      <c r="G64" s="136"/>
      <c r="H64" s="136"/>
      <c r="I64" s="136"/>
      <c r="J64" s="136"/>
      <c r="K64" s="106"/>
      <c r="L64" s="106"/>
      <c r="M64" s="106"/>
      <c r="N64" s="106"/>
      <c r="O64" s="106"/>
      <c r="P64" s="106"/>
      <c r="Q64" s="107" t="e">
        <f t="shared" si="8"/>
        <v>#DIV/0!</v>
      </c>
      <c r="R64" s="108"/>
      <c r="S64" s="108"/>
      <c r="T64" s="108"/>
      <c r="U64" s="101"/>
      <c r="V64" s="98">
        <f t="shared" si="9"/>
        <v>0</v>
      </c>
      <c r="W64" s="109"/>
      <c r="X64" s="110"/>
      <c r="Y64" s="83"/>
      <c r="Z64" s="111"/>
      <c r="AA64" s="112" t="e">
        <f t="shared" si="10"/>
        <v>#DIV/0!</v>
      </c>
      <c r="AB64" s="113"/>
      <c r="AC64" s="148">
        <f t="shared" si="11"/>
        <v>0</v>
      </c>
      <c r="AD64" s="113"/>
      <c r="AE64" s="114" t="e">
        <f t="shared" si="5"/>
        <v>#DIV/0!</v>
      </c>
      <c r="AF64" s="80"/>
      <c r="AG64" s="109"/>
      <c r="AH64" s="109"/>
      <c r="AI64" s="109"/>
      <c r="AJ64" s="109"/>
      <c r="AK64" s="109"/>
      <c r="AL64" s="109"/>
      <c r="AM64" s="109"/>
      <c r="AN64" s="109"/>
      <c r="AO64" s="109"/>
      <c r="AP64" s="98">
        <f t="shared" si="12"/>
        <v>0</v>
      </c>
      <c r="AQ64" s="118">
        <f t="shared" si="16"/>
        <v>0</v>
      </c>
      <c r="AS64" s="105"/>
      <c r="AT64" s="489" t="e">
        <f>$AA64*'II Rate Development &amp; Change'!K$34</f>
        <v>#DIV/0!</v>
      </c>
      <c r="AU64" s="489" t="e">
        <f>$AA64*'II Rate Development &amp; Change'!L$34</f>
        <v>#DIV/0!</v>
      </c>
      <c r="AV64" s="494" t="e">
        <f>$AA64*'II Rate Development &amp; Change'!M$34</f>
        <v>#DIV/0!</v>
      </c>
      <c r="AW64" s="80"/>
      <c r="AX64" s="111"/>
      <c r="AY64" s="494" t="e">
        <f t="shared" si="15"/>
        <v>#DIV/0!</v>
      </c>
      <c r="AZ64" s="490">
        <f t="shared" si="7"/>
        <v>0</v>
      </c>
      <c r="BA64" s="1" t="str">
        <f t="shared" si="14"/>
        <v xml:space="preserve"> </v>
      </c>
    </row>
    <row r="65" spans="1:53" x14ac:dyDescent="0.25">
      <c r="A65" s="105" t="s">
        <v>241</v>
      </c>
      <c r="B65" s="136"/>
      <c r="C65" s="136"/>
      <c r="D65" s="137"/>
      <c r="E65" s="136"/>
      <c r="F65" s="136"/>
      <c r="G65" s="136"/>
      <c r="H65" s="136"/>
      <c r="I65" s="136"/>
      <c r="J65" s="136"/>
      <c r="K65" s="106"/>
      <c r="L65" s="106"/>
      <c r="M65" s="106"/>
      <c r="N65" s="106"/>
      <c r="O65" s="106"/>
      <c r="P65" s="106"/>
      <c r="Q65" s="107" t="e">
        <f t="shared" si="8"/>
        <v>#DIV/0!</v>
      </c>
      <c r="R65" s="108"/>
      <c r="S65" s="108"/>
      <c r="T65" s="108"/>
      <c r="U65" s="101"/>
      <c r="V65" s="98">
        <f t="shared" si="9"/>
        <v>0</v>
      </c>
      <c r="W65" s="109"/>
      <c r="X65" s="110"/>
      <c r="Y65" s="83"/>
      <c r="Z65" s="111"/>
      <c r="AA65" s="112" t="e">
        <f t="shared" si="10"/>
        <v>#DIV/0!</v>
      </c>
      <c r="AB65" s="113"/>
      <c r="AC65" s="148">
        <f t="shared" si="11"/>
        <v>0</v>
      </c>
      <c r="AD65" s="113"/>
      <c r="AE65" s="114" t="e">
        <f t="shared" si="5"/>
        <v>#DIV/0!</v>
      </c>
      <c r="AF65" s="80"/>
      <c r="AG65" s="109"/>
      <c r="AH65" s="109"/>
      <c r="AI65" s="109"/>
      <c r="AJ65" s="109"/>
      <c r="AK65" s="109"/>
      <c r="AL65" s="109"/>
      <c r="AM65" s="109"/>
      <c r="AN65" s="109"/>
      <c r="AO65" s="109"/>
      <c r="AP65" s="98">
        <f t="shared" si="12"/>
        <v>0</v>
      </c>
      <c r="AQ65" s="118">
        <f t="shared" si="16"/>
        <v>0</v>
      </c>
      <c r="AS65" s="105"/>
      <c r="AT65" s="489" t="e">
        <f>$AA65*'II Rate Development &amp; Change'!K$34</f>
        <v>#DIV/0!</v>
      </c>
      <c r="AU65" s="489" t="e">
        <f>$AA65*'II Rate Development &amp; Change'!L$34</f>
        <v>#DIV/0!</v>
      </c>
      <c r="AV65" s="494" t="e">
        <f>$AA65*'II Rate Development &amp; Change'!M$34</f>
        <v>#DIV/0!</v>
      </c>
      <c r="AW65" s="80"/>
      <c r="AX65" s="111"/>
      <c r="AY65" s="494" t="e">
        <f t="shared" si="15"/>
        <v>#DIV/0!</v>
      </c>
      <c r="AZ65" s="490">
        <f t="shared" si="7"/>
        <v>0</v>
      </c>
      <c r="BA65" s="1" t="str">
        <f t="shared" si="14"/>
        <v xml:space="preserve"> </v>
      </c>
    </row>
    <row r="66" spans="1:53" x14ac:dyDescent="0.25">
      <c r="A66" s="105" t="s">
        <v>242</v>
      </c>
      <c r="B66" s="136"/>
      <c r="C66" s="136"/>
      <c r="D66" s="137"/>
      <c r="E66" s="136"/>
      <c r="F66" s="136"/>
      <c r="G66" s="136"/>
      <c r="H66" s="136"/>
      <c r="I66" s="136"/>
      <c r="J66" s="136"/>
      <c r="K66" s="106"/>
      <c r="L66" s="106"/>
      <c r="M66" s="106"/>
      <c r="N66" s="106"/>
      <c r="O66" s="106"/>
      <c r="P66" s="106"/>
      <c r="Q66" s="107" t="e">
        <f t="shared" si="8"/>
        <v>#DIV/0!</v>
      </c>
      <c r="R66" s="108"/>
      <c r="S66" s="108"/>
      <c r="T66" s="108"/>
      <c r="U66" s="101"/>
      <c r="V66" s="98">
        <f t="shared" si="9"/>
        <v>0</v>
      </c>
      <c r="W66" s="109"/>
      <c r="X66" s="110"/>
      <c r="Y66" s="83"/>
      <c r="Z66" s="111"/>
      <c r="AA66" s="112" t="e">
        <f t="shared" si="10"/>
        <v>#DIV/0!</v>
      </c>
      <c r="AB66" s="113"/>
      <c r="AC66" s="148">
        <f t="shared" si="11"/>
        <v>0</v>
      </c>
      <c r="AD66" s="113"/>
      <c r="AE66" s="114" t="e">
        <f t="shared" si="5"/>
        <v>#DIV/0!</v>
      </c>
      <c r="AF66" s="80"/>
      <c r="AG66" s="109"/>
      <c r="AH66" s="109"/>
      <c r="AI66" s="109"/>
      <c r="AJ66" s="109"/>
      <c r="AK66" s="109"/>
      <c r="AL66" s="109"/>
      <c r="AM66" s="109"/>
      <c r="AN66" s="109"/>
      <c r="AO66" s="109"/>
      <c r="AP66" s="98">
        <f t="shared" si="12"/>
        <v>0</v>
      </c>
      <c r="AQ66" s="118">
        <f t="shared" si="16"/>
        <v>0</v>
      </c>
      <c r="AS66" s="105"/>
      <c r="AT66" s="489" t="e">
        <f>$AA66*'II Rate Development &amp; Change'!K$34</f>
        <v>#DIV/0!</v>
      </c>
      <c r="AU66" s="489" t="e">
        <f>$AA66*'II Rate Development &amp; Change'!L$34</f>
        <v>#DIV/0!</v>
      </c>
      <c r="AV66" s="494" t="e">
        <f>$AA66*'II Rate Development &amp; Change'!M$34</f>
        <v>#DIV/0!</v>
      </c>
      <c r="AW66" s="80"/>
      <c r="AX66" s="111"/>
      <c r="AY66" s="494" t="e">
        <f t="shared" si="15"/>
        <v>#DIV/0!</v>
      </c>
      <c r="AZ66" s="490">
        <f t="shared" si="7"/>
        <v>0</v>
      </c>
      <c r="BA66" s="1" t="str">
        <f t="shared" si="14"/>
        <v xml:space="preserve"> </v>
      </c>
    </row>
    <row r="67" spans="1:53" x14ac:dyDescent="0.25">
      <c r="A67" s="105" t="s">
        <v>243</v>
      </c>
      <c r="B67" s="136"/>
      <c r="C67" s="136"/>
      <c r="D67" s="137"/>
      <c r="E67" s="136"/>
      <c r="F67" s="136"/>
      <c r="G67" s="136"/>
      <c r="H67" s="136"/>
      <c r="I67" s="136"/>
      <c r="J67" s="136"/>
      <c r="K67" s="106"/>
      <c r="L67" s="106"/>
      <c r="M67" s="106"/>
      <c r="N67" s="106"/>
      <c r="O67" s="106"/>
      <c r="P67" s="106"/>
      <c r="Q67" s="107" t="e">
        <f t="shared" si="8"/>
        <v>#DIV/0!</v>
      </c>
      <c r="R67" s="108"/>
      <c r="S67" s="108"/>
      <c r="T67" s="108"/>
      <c r="U67" s="101"/>
      <c r="V67" s="98">
        <f t="shared" si="9"/>
        <v>0</v>
      </c>
      <c r="W67" s="109"/>
      <c r="X67" s="110"/>
      <c r="Y67" s="83"/>
      <c r="Z67" s="111"/>
      <c r="AA67" s="112" t="e">
        <f t="shared" si="10"/>
        <v>#DIV/0!</v>
      </c>
      <c r="AB67" s="113"/>
      <c r="AC67" s="148">
        <f t="shared" si="11"/>
        <v>0</v>
      </c>
      <c r="AD67" s="113"/>
      <c r="AE67" s="114" t="e">
        <f t="shared" si="5"/>
        <v>#DIV/0!</v>
      </c>
      <c r="AF67" s="80"/>
      <c r="AG67" s="109"/>
      <c r="AH67" s="109"/>
      <c r="AI67" s="109"/>
      <c r="AJ67" s="109"/>
      <c r="AK67" s="109"/>
      <c r="AL67" s="109"/>
      <c r="AM67" s="109"/>
      <c r="AN67" s="109"/>
      <c r="AO67" s="109"/>
      <c r="AP67" s="98">
        <f t="shared" si="12"/>
        <v>0</v>
      </c>
      <c r="AQ67" s="118">
        <f t="shared" si="16"/>
        <v>0</v>
      </c>
      <c r="AS67" s="105"/>
      <c r="AT67" s="489" t="e">
        <f>$AA67*'II Rate Development &amp; Change'!K$34</f>
        <v>#DIV/0!</v>
      </c>
      <c r="AU67" s="489" t="e">
        <f>$AA67*'II Rate Development &amp; Change'!L$34</f>
        <v>#DIV/0!</v>
      </c>
      <c r="AV67" s="494" t="e">
        <f>$AA67*'II Rate Development &amp; Change'!M$34</f>
        <v>#DIV/0!</v>
      </c>
      <c r="AW67" s="80"/>
      <c r="AX67" s="111"/>
      <c r="AY67" s="494" t="e">
        <f t="shared" si="15"/>
        <v>#DIV/0!</v>
      </c>
      <c r="AZ67" s="490">
        <f t="shared" si="7"/>
        <v>0</v>
      </c>
      <c r="BA67" s="1" t="str">
        <f t="shared" si="14"/>
        <v xml:space="preserve"> </v>
      </c>
    </row>
    <row r="68" spans="1:53" x14ac:dyDescent="0.25">
      <c r="A68" s="105" t="s">
        <v>244</v>
      </c>
      <c r="B68" s="136"/>
      <c r="C68" s="136"/>
      <c r="D68" s="137"/>
      <c r="E68" s="136"/>
      <c r="F68" s="136"/>
      <c r="G68" s="136"/>
      <c r="H68" s="136"/>
      <c r="I68" s="136"/>
      <c r="J68" s="136"/>
      <c r="K68" s="106"/>
      <c r="L68" s="106"/>
      <c r="M68" s="106"/>
      <c r="N68" s="106"/>
      <c r="O68" s="106"/>
      <c r="P68" s="106"/>
      <c r="Q68" s="107" t="e">
        <f t="shared" si="8"/>
        <v>#DIV/0!</v>
      </c>
      <c r="R68" s="108"/>
      <c r="S68" s="108"/>
      <c r="T68" s="108"/>
      <c r="U68" s="101"/>
      <c r="V68" s="98">
        <f t="shared" si="9"/>
        <v>0</v>
      </c>
      <c r="W68" s="109"/>
      <c r="X68" s="110"/>
      <c r="Y68" s="83"/>
      <c r="Z68" s="111"/>
      <c r="AA68" s="112" t="e">
        <f t="shared" si="10"/>
        <v>#DIV/0!</v>
      </c>
      <c r="AB68" s="113"/>
      <c r="AC68" s="148">
        <f t="shared" si="11"/>
        <v>0</v>
      </c>
      <c r="AD68" s="113"/>
      <c r="AE68" s="114" t="e">
        <f t="shared" si="5"/>
        <v>#DIV/0!</v>
      </c>
      <c r="AF68" s="80"/>
      <c r="AG68" s="109"/>
      <c r="AH68" s="109"/>
      <c r="AI68" s="109"/>
      <c r="AJ68" s="109"/>
      <c r="AK68" s="109"/>
      <c r="AL68" s="109"/>
      <c r="AM68" s="109"/>
      <c r="AN68" s="109"/>
      <c r="AO68" s="109"/>
      <c r="AP68" s="98">
        <f t="shared" si="12"/>
        <v>0</v>
      </c>
      <c r="AQ68" s="118">
        <f t="shared" si="16"/>
        <v>0</v>
      </c>
      <c r="AS68" s="105"/>
      <c r="AT68" s="489" t="e">
        <f>$AA68*'II Rate Development &amp; Change'!K$34</f>
        <v>#DIV/0!</v>
      </c>
      <c r="AU68" s="489" t="e">
        <f>$AA68*'II Rate Development &amp; Change'!L$34</f>
        <v>#DIV/0!</v>
      </c>
      <c r="AV68" s="494" t="e">
        <f>$AA68*'II Rate Development &amp; Change'!M$34</f>
        <v>#DIV/0!</v>
      </c>
      <c r="AW68" s="80"/>
      <c r="AX68" s="111"/>
      <c r="AY68" s="494" t="e">
        <f t="shared" si="15"/>
        <v>#DIV/0!</v>
      </c>
      <c r="AZ68" s="490">
        <f t="shared" si="7"/>
        <v>0</v>
      </c>
      <c r="BA68" s="1" t="str">
        <f t="shared" si="14"/>
        <v xml:space="preserve"> </v>
      </c>
    </row>
    <row r="69" spans="1:53" x14ac:dyDescent="0.25">
      <c r="A69" s="105" t="s">
        <v>245</v>
      </c>
      <c r="B69" s="136"/>
      <c r="C69" s="136"/>
      <c r="D69" s="137"/>
      <c r="E69" s="136"/>
      <c r="F69" s="136"/>
      <c r="G69" s="136"/>
      <c r="H69" s="136"/>
      <c r="I69" s="136"/>
      <c r="J69" s="136"/>
      <c r="K69" s="106"/>
      <c r="L69" s="106"/>
      <c r="M69" s="106"/>
      <c r="N69" s="106"/>
      <c r="O69" s="106"/>
      <c r="P69" s="106"/>
      <c r="Q69" s="107" t="e">
        <f t="shared" si="8"/>
        <v>#DIV/0!</v>
      </c>
      <c r="R69" s="108"/>
      <c r="S69" s="108"/>
      <c r="T69" s="108"/>
      <c r="U69" s="101"/>
      <c r="V69" s="98">
        <f t="shared" si="9"/>
        <v>0</v>
      </c>
      <c r="W69" s="109"/>
      <c r="X69" s="110"/>
      <c r="Y69" s="83"/>
      <c r="Z69" s="111"/>
      <c r="AA69" s="112" t="e">
        <f t="shared" si="10"/>
        <v>#DIV/0!</v>
      </c>
      <c r="AB69" s="113"/>
      <c r="AC69" s="148">
        <f t="shared" si="11"/>
        <v>0</v>
      </c>
      <c r="AD69" s="113"/>
      <c r="AE69" s="114" t="e">
        <f t="shared" si="5"/>
        <v>#DIV/0!</v>
      </c>
      <c r="AF69" s="80"/>
      <c r="AG69" s="109"/>
      <c r="AH69" s="109"/>
      <c r="AI69" s="109"/>
      <c r="AJ69" s="109"/>
      <c r="AK69" s="109"/>
      <c r="AL69" s="109"/>
      <c r="AM69" s="109"/>
      <c r="AN69" s="109"/>
      <c r="AO69" s="109"/>
      <c r="AP69" s="98">
        <f t="shared" si="12"/>
        <v>0</v>
      </c>
      <c r="AQ69" s="118">
        <f t="shared" si="16"/>
        <v>0</v>
      </c>
      <c r="AS69" s="105"/>
      <c r="AT69" s="489" t="e">
        <f>$AA69*'II Rate Development &amp; Change'!K$34</f>
        <v>#DIV/0!</v>
      </c>
      <c r="AU69" s="489" t="e">
        <f>$AA69*'II Rate Development &amp; Change'!L$34</f>
        <v>#DIV/0!</v>
      </c>
      <c r="AV69" s="494" t="e">
        <f>$AA69*'II Rate Development &amp; Change'!M$34</f>
        <v>#DIV/0!</v>
      </c>
      <c r="AW69" s="80"/>
      <c r="AX69" s="111"/>
      <c r="AY69" s="494" t="e">
        <f t="shared" si="15"/>
        <v>#DIV/0!</v>
      </c>
      <c r="AZ69" s="490">
        <f t="shared" si="7"/>
        <v>0</v>
      </c>
      <c r="BA69" s="1" t="str">
        <f t="shared" si="14"/>
        <v xml:space="preserve"> </v>
      </c>
    </row>
    <row r="70" spans="1:53" x14ac:dyDescent="0.25">
      <c r="A70" s="105" t="s">
        <v>246</v>
      </c>
      <c r="B70" s="136"/>
      <c r="C70" s="136"/>
      <c r="D70" s="137"/>
      <c r="E70" s="136"/>
      <c r="F70" s="136"/>
      <c r="G70" s="136"/>
      <c r="H70" s="136"/>
      <c r="I70" s="136"/>
      <c r="J70" s="136"/>
      <c r="K70" s="106"/>
      <c r="L70" s="106"/>
      <c r="M70" s="106"/>
      <c r="N70" s="106"/>
      <c r="O70" s="106"/>
      <c r="P70" s="106"/>
      <c r="Q70" s="107" t="e">
        <f t="shared" si="8"/>
        <v>#DIV/0!</v>
      </c>
      <c r="R70" s="108"/>
      <c r="S70" s="108"/>
      <c r="T70" s="108"/>
      <c r="U70" s="101"/>
      <c r="V70" s="98">
        <f t="shared" si="9"/>
        <v>0</v>
      </c>
      <c r="W70" s="109"/>
      <c r="X70" s="110"/>
      <c r="Y70" s="83"/>
      <c r="Z70" s="111"/>
      <c r="AA70" s="112" t="e">
        <f t="shared" si="10"/>
        <v>#DIV/0!</v>
      </c>
      <c r="AB70" s="113"/>
      <c r="AC70" s="148">
        <f t="shared" si="11"/>
        <v>0</v>
      </c>
      <c r="AD70" s="113"/>
      <c r="AE70" s="114" t="e">
        <f t="shared" si="5"/>
        <v>#DIV/0!</v>
      </c>
      <c r="AF70" s="80"/>
      <c r="AG70" s="109"/>
      <c r="AH70" s="109"/>
      <c r="AI70" s="109"/>
      <c r="AJ70" s="109"/>
      <c r="AK70" s="109"/>
      <c r="AL70" s="109"/>
      <c r="AM70" s="109"/>
      <c r="AN70" s="109"/>
      <c r="AO70" s="109"/>
      <c r="AP70" s="98">
        <f t="shared" si="12"/>
        <v>0</v>
      </c>
      <c r="AQ70" s="118">
        <f t="shared" si="16"/>
        <v>0</v>
      </c>
      <c r="AS70" s="105"/>
      <c r="AT70" s="489" t="e">
        <f>$AA70*'II Rate Development &amp; Change'!K$34</f>
        <v>#DIV/0!</v>
      </c>
      <c r="AU70" s="489" t="e">
        <f>$AA70*'II Rate Development &amp; Change'!L$34</f>
        <v>#DIV/0!</v>
      </c>
      <c r="AV70" s="494" t="e">
        <f>$AA70*'II Rate Development &amp; Change'!M$34</f>
        <v>#DIV/0!</v>
      </c>
      <c r="AW70" s="80"/>
      <c r="AX70" s="111"/>
      <c r="AY70" s="494" t="e">
        <f t="shared" si="15"/>
        <v>#DIV/0!</v>
      </c>
      <c r="AZ70" s="490">
        <f t="shared" si="7"/>
        <v>0</v>
      </c>
      <c r="BA70" s="1" t="str">
        <f t="shared" si="14"/>
        <v xml:space="preserve"> </v>
      </c>
    </row>
    <row r="71" spans="1:53" x14ac:dyDescent="0.25">
      <c r="A71" s="105" t="s">
        <v>247</v>
      </c>
      <c r="B71" s="136"/>
      <c r="C71" s="136"/>
      <c r="D71" s="137"/>
      <c r="E71" s="136"/>
      <c r="F71" s="136"/>
      <c r="G71" s="136"/>
      <c r="H71" s="136"/>
      <c r="I71" s="136"/>
      <c r="J71" s="136"/>
      <c r="K71" s="106"/>
      <c r="L71" s="106"/>
      <c r="M71" s="106"/>
      <c r="N71" s="106"/>
      <c r="O71" s="106"/>
      <c r="P71" s="106"/>
      <c r="Q71" s="107" t="e">
        <f t="shared" si="8"/>
        <v>#DIV/0!</v>
      </c>
      <c r="R71" s="108"/>
      <c r="S71" s="108"/>
      <c r="T71" s="108"/>
      <c r="U71" s="101"/>
      <c r="V71" s="98">
        <f t="shared" si="9"/>
        <v>0</v>
      </c>
      <c r="W71" s="109"/>
      <c r="X71" s="110"/>
      <c r="Y71" s="83"/>
      <c r="Z71" s="111"/>
      <c r="AA71" s="112" t="e">
        <f t="shared" si="10"/>
        <v>#DIV/0!</v>
      </c>
      <c r="AB71" s="113"/>
      <c r="AC71" s="148">
        <f t="shared" si="11"/>
        <v>0</v>
      </c>
      <c r="AD71" s="113"/>
      <c r="AE71" s="114" t="e">
        <f t="shared" si="5"/>
        <v>#DIV/0!</v>
      </c>
      <c r="AF71" s="80"/>
      <c r="AG71" s="109"/>
      <c r="AH71" s="109"/>
      <c r="AI71" s="109"/>
      <c r="AJ71" s="109"/>
      <c r="AK71" s="109"/>
      <c r="AL71" s="109"/>
      <c r="AM71" s="109"/>
      <c r="AN71" s="109"/>
      <c r="AO71" s="109"/>
      <c r="AP71" s="98">
        <f t="shared" si="12"/>
        <v>0</v>
      </c>
      <c r="AQ71" s="118">
        <f t="shared" si="16"/>
        <v>0</v>
      </c>
      <c r="AS71" s="105"/>
      <c r="AT71" s="489" t="e">
        <f>$AA71*'II Rate Development &amp; Change'!K$34</f>
        <v>#DIV/0!</v>
      </c>
      <c r="AU71" s="489" t="e">
        <f>$AA71*'II Rate Development &amp; Change'!L$34</f>
        <v>#DIV/0!</v>
      </c>
      <c r="AV71" s="494" t="e">
        <f>$AA71*'II Rate Development &amp; Change'!M$34</f>
        <v>#DIV/0!</v>
      </c>
      <c r="AW71" s="80"/>
      <c r="AX71" s="111"/>
      <c r="AY71" s="494" t="e">
        <f t="shared" si="15"/>
        <v>#DIV/0!</v>
      </c>
      <c r="AZ71" s="490">
        <f t="shared" si="7"/>
        <v>0</v>
      </c>
      <c r="BA71" s="1" t="str">
        <f t="shared" si="14"/>
        <v xml:space="preserve"> </v>
      </c>
    </row>
    <row r="72" spans="1:53" x14ac:dyDescent="0.25">
      <c r="A72" s="105" t="s">
        <v>248</v>
      </c>
      <c r="B72" s="136"/>
      <c r="C72" s="136"/>
      <c r="D72" s="137"/>
      <c r="E72" s="136"/>
      <c r="F72" s="136"/>
      <c r="G72" s="136"/>
      <c r="H72" s="136"/>
      <c r="I72" s="136"/>
      <c r="J72" s="136"/>
      <c r="K72" s="106"/>
      <c r="L72" s="106"/>
      <c r="M72" s="106"/>
      <c r="N72" s="106"/>
      <c r="O72" s="106"/>
      <c r="P72" s="106"/>
      <c r="Q72" s="107" t="e">
        <f t="shared" si="8"/>
        <v>#DIV/0!</v>
      </c>
      <c r="R72" s="108"/>
      <c r="S72" s="108"/>
      <c r="T72" s="108"/>
      <c r="U72" s="101"/>
      <c r="V72" s="98">
        <f t="shared" si="9"/>
        <v>0</v>
      </c>
      <c r="W72" s="109"/>
      <c r="X72" s="110"/>
      <c r="Y72" s="83"/>
      <c r="Z72" s="111"/>
      <c r="AA72" s="112" t="e">
        <f t="shared" si="10"/>
        <v>#DIV/0!</v>
      </c>
      <c r="AB72" s="113"/>
      <c r="AC72" s="148">
        <f t="shared" si="11"/>
        <v>0</v>
      </c>
      <c r="AD72" s="113"/>
      <c r="AE72" s="114" t="e">
        <f t="shared" si="5"/>
        <v>#DIV/0!</v>
      </c>
      <c r="AF72" s="80"/>
      <c r="AG72" s="109"/>
      <c r="AH72" s="109"/>
      <c r="AI72" s="109"/>
      <c r="AJ72" s="109"/>
      <c r="AK72" s="109"/>
      <c r="AL72" s="109"/>
      <c r="AM72" s="109"/>
      <c r="AN72" s="109"/>
      <c r="AO72" s="109"/>
      <c r="AP72" s="98">
        <f t="shared" si="12"/>
        <v>0</v>
      </c>
      <c r="AQ72" s="118">
        <f t="shared" si="16"/>
        <v>0</v>
      </c>
      <c r="AS72" s="105"/>
      <c r="AT72" s="489" t="e">
        <f>$AA72*'II Rate Development &amp; Change'!K$34</f>
        <v>#DIV/0!</v>
      </c>
      <c r="AU72" s="489" t="e">
        <f>$AA72*'II Rate Development &amp; Change'!L$34</f>
        <v>#DIV/0!</v>
      </c>
      <c r="AV72" s="494" t="e">
        <f>$AA72*'II Rate Development &amp; Change'!M$34</f>
        <v>#DIV/0!</v>
      </c>
      <c r="AW72" s="80"/>
      <c r="AX72" s="111"/>
      <c r="AY72" s="494" t="e">
        <f t="shared" si="15"/>
        <v>#DIV/0!</v>
      </c>
      <c r="AZ72" s="490">
        <f t="shared" si="7"/>
        <v>0</v>
      </c>
      <c r="BA72" s="1" t="str">
        <f t="shared" si="14"/>
        <v xml:space="preserve"> </v>
      </c>
    </row>
    <row r="73" spans="1:53" x14ac:dyDescent="0.25">
      <c r="A73" s="105" t="s">
        <v>249</v>
      </c>
      <c r="B73" s="136"/>
      <c r="C73" s="136"/>
      <c r="D73" s="137"/>
      <c r="E73" s="136"/>
      <c r="F73" s="136"/>
      <c r="G73" s="136"/>
      <c r="H73" s="136"/>
      <c r="I73" s="136"/>
      <c r="J73" s="136"/>
      <c r="K73" s="106"/>
      <c r="L73" s="106"/>
      <c r="M73" s="106"/>
      <c r="N73" s="106"/>
      <c r="O73" s="106"/>
      <c r="P73" s="106"/>
      <c r="Q73" s="107" t="e">
        <f t="shared" si="8"/>
        <v>#DIV/0!</v>
      </c>
      <c r="R73" s="108"/>
      <c r="S73" s="108"/>
      <c r="T73" s="108"/>
      <c r="U73" s="101"/>
      <c r="V73" s="98">
        <f t="shared" si="9"/>
        <v>0</v>
      </c>
      <c r="W73" s="109"/>
      <c r="X73" s="110"/>
      <c r="Y73" s="83"/>
      <c r="Z73" s="111"/>
      <c r="AA73" s="112" t="e">
        <f t="shared" si="10"/>
        <v>#DIV/0!</v>
      </c>
      <c r="AB73" s="113"/>
      <c r="AC73" s="148">
        <f t="shared" si="11"/>
        <v>0</v>
      </c>
      <c r="AD73" s="113"/>
      <c r="AE73" s="114" t="e">
        <f t="shared" si="5"/>
        <v>#DIV/0!</v>
      </c>
      <c r="AF73" s="80"/>
      <c r="AG73" s="109"/>
      <c r="AH73" s="109"/>
      <c r="AI73" s="109"/>
      <c r="AJ73" s="109"/>
      <c r="AK73" s="109"/>
      <c r="AL73" s="109"/>
      <c r="AM73" s="109"/>
      <c r="AN73" s="109"/>
      <c r="AO73" s="109"/>
      <c r="AP73" s="98">
        <f t="shared" si="12"/>
        <v>0</v>
      </c>
      <c r="AQ73" s="118">
        <f t="shared" si="16"/>
        <v>0</v>
      </c>
      <c r="AS73" s="105"/>
      <c r="AT73" s="489" t="e">
        <f>$AA73*'II Rate Development &amp; Change'!K$34</f>
        <v>#DIV/0!</v>
      </c>
      <c r="AU73" s="489" t="e">
        <f>$AA73*'II Rate Development &amp; Change'!L$34</f>
        <v>#DIV/0!</v>
      </c>
      <c r="AV73" s="494" t="e">
        <f>$AA73*'II Rate Development &amp; Change'!M$34</f>
        <v>#DIV/0!</v>
      </c>
      <c r="AW73" s="80"/>
      <c r="AX73" s="111"/>
      <c r="AY73" s="494" t="e">
        <f t="shared" si="15"/>
        <v>#DIV/0!</v>
      </c>
      <c r="AZ73" s="490">
        <f t="shared" si="7"/>
        <v>0</v>
      </c>
      <c r="BA73" s="1" t="str">
        <f t="shared" si="14"/>
        <v xml:space="preserve"> </v>
      </c>
    </row>
    <row r="74" spans="1:53" x14ac:dyDescent="0.25">
      <c r="A74" s="105" t="s">
        <v>250</v>
      </c>
      <c r="B74" s="136"/>
      <c r="C74" s="136"/>
      <c r="D74" s="137"/>
      <c r="E74" s="136"/>
      <c r="F74" s="136"/>
      <c r="G74" s="136"/>
      <c r="H74" s="136"/>
      <c r="I74" s="136"/>
      <c r="J74" s="136"/>
      <c r="K74" s="106"/>
      <c r="L74" s="106"/>
      <c r="M74" s="106"/>
      <c r="N74" s="106"/>
      <c r="O74" s="106"/>
      <c r="P74" s="106"/>
      <c r="Q74" s="107" t="e">
        <f t="shared" si="8"/>
        <v>#DIV/0!</v>
      </c>
      <c r="R74" s="108"/>
      <c r="S74" s="108"/>
      <c r="T74" s="108"/>
      <c r="U74" s="101"/>
      <c r="V74" s="98">
        <f t="shared" si="9"/>
        <v>0</v>
      </c>
      <c r="W74" s="109"/>
      <c r="X74" s="110"/>
      <c r="Y74" s="83"/>
      <c r="Z74" s="111"/>
      <c r="AA74" s="112" t="e">
        <f t="shared" si="10"/>
        <v>#DIV/0!</v>
      </c>
      <c r="AB74" s="113"/>
      <c r="AC74" s="148">
        <f t="shared" si="11"/>
        <v>0</v>
      </c>
      <c r="AD74" s="113"/>
      <c r="AE74" s="114" t="e">
        <f t="shared" si="5"/>
        <v>#DIV/0!</v>
      </c>
      <c r="AF74" s="80"/>
      <c r="AG74" s="109"/>
      <c r="AH74" s="109"/>
      <c r="AI74" s="109"/>
      <c r="AJ74" s="109"/>
      <c r="AK74" s="109"/>
      <c r="AL74" s="109"/>
      <c r="AM74" s="109"/>
      <c r="AN74" s="109"/>
      <c r="AO74" s="109"/>
      <c r="AP74" s="98">
        <f t="shared" si="12"/>
        <v>0</v>
      </c>
      <c r="AQ74" s="118">
        <f t="shared" si="16"/>
        <v>0</v>
      </c>
      <c r="AS74" s="105"/>
      <c r="AT74" s="489" t="e">
        <f>$AA74*'II Rate Development &amp; Change'!K$34</f>
        <v>#DIV/0!</v>
      </c>
      <c r="AU74" s="489" t="e">
        <f>$AA74*'II Rate Development &amp; Change'!L$34</f>
        <v>#DIV/0!</v>
      </c>
      <c r="AV74" s="494" t="e">
        <f>$AA74*'II Rate Development &amp; Change'!M$34</f>
        <v>#DIV/0!</v>
      </c>
      <c r="AW74" s="80"/>
      <c r="AX74" s="111"/>
      <c r="AY74" s="494" t="e">
        <f t="shared" si="15"/>
        <v>#DIV/0!</v>
      </c>
      <c r="AZ74" s="490">
        <f t="shared" si="7"/>
        <v>0</v>
      </c>
      <c r="BA74" s="1" t="str">
        <f t="shared" si="14"/>
        <v xml:space="preserve"> </v>
      </c>
    </row>
    <row r="75" spans="1:53" x14ac:dyDescent="0.25">
      <c r="A75" s="105" t="s">
        <v>251</v>
      </c>
      <c r="B75" s="136"/>
      <c r="C75" s="136"/>
      <c r="D75" s="137"/>
      <c r="E75" s="136"/>
      <c r="F75" s="136"/>
      <c r="G75" s="136"/>
      <c r="H75" s="136"/>
      <c r="I75" s="136"/>
      <c r="J75" s="136"/>
      <c r="K75" s="106"/>
      <c r="L75" s="106"/>
      <c r="M75" s="106"/>
      <c r="N75" s="106"/>
      <c r="O75" s="106"/>
      <c r="P75" s="106"/>
      <c r="Q75" s="107" t="e">
        <f t="shared" si="8"/>
        <v>#DIV/0!</v>
      </c>
      <c r="R75" s="108"/>
      <c r="S75" s="108"/>
      <c r="T75" s="108"/>
      <c r="U75" s="101"/>
      <c r="V75" s="98">
        <f t="shared" si="9"/>
        <v>0</v>
      </c>
      <c r="W75" s="109"/>
      <c r="X75" s="110"/>
      <c r="Y75" s="83"/>
      <c r="Z75" s="111"/>
      <c r="AA75" s="112" t="e">
        <f t="shared" si="10"/>
        <v>#DIV/0!</v>
      </c>
      <c r="AB75" s="113"/>
      <c r="AC75" s="148">
        <f t="shared" si="11"/>
        <v>0</v>
      </c>
      <c r="AD75" s="113"/>
      <c r="AE75" s="114" t="e">
        <f t="shared" si="5"/>
        <v>#DIV/0!</v>
      </c>
      <c r="AF75" s="80"/>
      <c r="AG75" s="109"/>
      <c r="AH75" s="109"/>
      <c r="AI75" s="109"/>
      <c r="AJ75" s="109"/>
      <c r="AK75" s="109"/>
      <c r="AL75" s="109"/>
      <c r="AM75" s="109"/>
      <c r="AN75" s="109"/>
      <c r="AO75" s="109"/>
      <c r="AP75" s="98">
        <f t="shared" si="12"/>
        <v>0</v>
      </c>
      <c r="AQ75" s="118">
        <f t="shared" si="16"/>
        <v>0</v>
      </c>
      <c r="AS75" s="105"/>
      <c r="AT75" s="489" t="e">
        <f>$AA75*'II Rate Development &amp; Change'!K$34</f>
        <v>#DIV/0!</v>
      </c>
      <c r="AU75" s="489" t="e">
        <f>$AA75*'II Rate Development &amp; Change'!L$34</f>
        <v>#DIV/0!</v>
      </c>
      <c r="AV75" s="494" t="e">
        <f>$AA75*'II Rate Development &amp; Change'!M$34</f>
        <v>#DIV/0!</v>
      </c>
      <c r="AW75" s="80"/>
      <c r="AX75" s="111"/>
      <c r="AY75" s="494" t="e">
        <f t="shared" si="15"/>
        <v>#DIV/0!</v>
      </c>
      <c r="AZ75" s="490">
        <f t="shared" si="7"/>
        <v>0</v>
      </c>
      <c r="BA75" s="1" t="str">
        <f t="shared" si="14"/>
        <v xml:space="preserve"> </v>
      </c>
    </row>
    <row r="76" spans="1:53" x14ac:dyDescent="0.25">
      <c r="A76" s="105" t="s">
        <v>252</v>
      </c>
      <c r="B76" s="136"/>
      <c r="C76" s="136"/>
      <c r="D76" s="137"/>
      <c r="E76" s="136"/>
      <c r="F76" s="136"/>
      <c r="G76" s="136"/>
      <c r="H76" s="136"/>
      <c r="I76" s="136"/>
      <c r="J76" s="136"/>
      <c r="K76" s="106"/>
      <c r="L76" s="106"/>
      <c r="M76" s="106"/>
      <c r="N76" s="106"/>
      <c r="O76" s="106"/>
      <c r="P76" s="106"/>
      <c r="Q76" s="107" t="e">
        <f t="shared" si="8"/>
        <v>#DIV/0!</v>
      </c>
      <c r="R76" s="108"/>
      <c r="S76" s="108"/>
      <c r="T76" s="108"/>
      <c r="U76" s="101"/>
      <c r="V76" s="98">
        <f t="shared" si="9"/>
        <v>0</v>
      </c>
      <c r="W76" s="109"/>
      <c r="X76" s="110"/>
      <c r="Y76" s="83"/>
      <c r="Z76" s="111"/>
      <c r="AA76" s="112" t="e">
        <f t="shared" si="10"/>
        <v>#DIV/0!</v>
      </c>
      <c r="AB76" s="113"/>
      <c r="AC76" s="148">
        <f t="shared" si="11"/>
        <v>0</v>
      </c>
      <c r="AD76" s="113"/>
      <c r="AE76" s="114" t="e">
        <f t="shared" si="5"/>
        <v>#DIV/0!</v>
      </c>
      <c r="AF76" s="80"/>
      <c r="AG76" s="109"/>
      <c r="AH76" s="109"/>
      <c r="AI76" s="109"/>
      <c r="AJ76" s="109"/>
      <c r="AK76" s="109"/>
      <c r="AL76" s="109"/>
      <c r="AM76" s="109"/>
      <c r="AN76" s="109"/>
      <c r="AO76" s="109"/>
      <c r="AP76" s="98">
        <f t="shared" si="12"/>
        <v>0</v>
      </c>
      <c r="AQ76" s="118">
        <f t="shared" si="16"/>
        <v>0</v>
      </c>
      <c r="AS76" s="105"/>
      <c r="AT76" s="489" t="e">
        <f>$AA76*'II Rate Development &amp; Change'!K$34</f>
        <v>#DIV/0!</v>
      </c>
      <c r="AU76" s="489" t="e">
        <f>$AA76*'II Rate Development &amp; Change'!L$34</f>
        <v>#DIV/0!</v>
      </c>
      <c r="AV76" s="494" t="e">
        <f>$AA76*'II Rate Development &amp; Change'!M$34</f>
        <v>#DIV/0!</v>
      </c>
      <c r="AW76" s="80"/>
      <c r="AX76" s="111"/>
      <c r="AY76" s="494" t="e">
        <f t="shared" si="15"/>
        <v>#DIV/0!</v>
      </c>
      <c r="AZ76" s="490">
        <f t="shared" si="7"/>
        <v>0</v>
      </c>
      <c r="BA76" s="1" t="str">
        <f t="shared" si="14"/>
        <v xml:space="preserve"> </v>
      </c>
    </row>
    <row r="77" spans="1:53" x14ac:dyDescent="0.25">
      <c r="A77" s="105" t="s">
        <v>253</v>
      </c>
      <c r="B77" s="136"/>
      <c r="C77" s="136"/>
      <c r="D77" s="137"/>
      <c r="E77" s="136"/>
      <c r="F77" s="136"/>
      <c r="G77" s="136"/>
      <c r="H77" s="136"/>
      <c r="I77" s="136"/>
      <c r="J77" s="136"/>
      <c r="K77" s="106"/>
      <c r="L77" s="106"/>
      <c r="M77" s="106"/>
      <c r="N77" s="106"/>
      <c r="O77" s="106"/>
      <c r="P77" s="106"/>
      <c r="Q77" s="107" t="e">
        <f t="shared" si="8"/>
        <v>#DIV/0!</v>
      </c>
      <c r="R77" s="108"/>
      <c r="S77" s="108"/>
      <c r="T77" s="108"/>
      <c r="U77" s="101"/>
      <c r="V77" s="98">
        <f t="shared" si="9"/>
        <v>0</v>
      </c>
      <c r="W77" s="109"/>
      <c r="X77" s="110"/>
      <c r="Y77" s="83"/>
      <c r="Z77" s="111"/>
      <c r="AA77" s="112" t="e">
        <f t="shared" si="10"/>
        <v>#DIV/0!</v>
      </c>
      <c r="AB77" s="113"/>
      <c r="AC77" s="148">
        <f t="shared" si="11"/>
        <v>0</v>
      </c>
      <c r="AD77" s="113"/>
      <c r="AE77" s="114" t="e">
        <f t="shared" si="5"/>
        <v>#DIV/0!</v>
      </c>
      <c r="AF77" s="80"/>
      <c r="AG77" s="109"/>
      <c r="AH77" s="109"/>
      <c r="AI77" s="109"/>
      <c r="AJ77" s="109"/>
      <c r="AK77" s="109"/>
      <c r="AL77" s="109"/>
      <c r="AM77" s="109"/>
      <c r="AN77" s="109"/>
      <c r="AO77" s="109"/>
      <c r="AP77" s="98">
        <f t="shared" si="12"/>
        <v>0</v>
      </c>
      <c r="AQ77" s="118">
        <f t="shared" si="16"/>
        <v>0</v>
      </c>
      <c r="AS77" s="105"/>
      <c r="AT77" s="489" t="e">
        <f>$AA77*'II Rate Development &amp; Change'!K$34</f>
        <v>#DIV/0!</v>
      </c>
      <c r="AU77" s="489" t="e">
        <f>$AA77*'II Rate Development &amp; Change'!L$34</f>
        <v>#DIV/0!</v>
      </c>
      <c r="AV77" s="494" t="e">
        <f>$AA77*'II Rate Development &amp; Change'!M$34</f>
        <v>#DIV/0!</v>
      </c>
      <c r="AW77" s="80"/>
      <c r="AX77" s="111"/>
      <c r="AY77" s="494" t="e">
        <f t="shared" si="15"/>
        <v>#DIV/0!</v>
      </c>
      <c r="AZ77" s="490">
        <f t="shared" si="7"/>
        <v>0</v>
      </c>
      <c r="BA77" s="1" t="str">
        <f t="shared" si="14"/>
        <v xml:space="preserve"> </v>
      </c>
    </row>
    <row r="78" spans="1:53" x14ac:dyDescent="0.25">
      <c r="A78" s="105" t="s">
        <v>254</v>
      </c>
      <c r="B78" s="136"/>
      <c r="C78" s="136"/>
      <c r="D78" s="137"/>
      <c r="E78" s="136"/>
      <c r="F78" s="136"/>
      <c r="G78" s="136"/>
      <c r="H78" s="136"/>
      <c r="I78" s="136"/>
      <c r="J78" s="136"/>
      <c r="K78" s="106"/>
      <c r="L78" s="106"/>
      <c r="M78" s="106"/>
      <c r="N78" s="106"/>
      <c r="O78" s="106"/>
      <c r="P78" s="106"/>
      <c r="Q78" s="107" t="e">
        <f t="shared" si="8"/>
        <v>#DIV/0!</v>
      </c>
      <c r="R78" s="108"/>
      <c r="S78" s="108"/>
      <c r="T78" s="108"/>
      <c r="U78" s="101"/>
      <c r="V78" s="98">
        <f t="shared" si="9"/>
        <v>0</v>
      </c>
      <c r="W78" s="109"/>
      <c r="X78" s="110"/>
      <c r="Y78" s="83"/>
      <c r="Z78" s="111"/>
      <c r="AA78" s="112" t="e">
        <f t="shared" si="10"/>
        <v>#DIV/0!</v>
      </c>
      <c r="AB78" s="113"/>
      <c r="AC78" s="148">
        <f t="shared" si="11"/>
        <v>0</v>
      </c>
      <c r="AD78" s="113"/>
      <c r="AE78" s="114" t="e">
        <f t="shared" si="5"/>
        <v>#DIV/0!</v>
      </c>
      <c r="AF78" s="80"/>
      <c r="AG78" s="109"/>
      <c r="AH78" s="109"/>
      <c r="AI78" s="109"/>
      <c r="AJ78" s="109"/>
      <c r="AK78" s="109"/>
      <c r="AL78" s="109"/>
      <c r="AM78" s="109"/>
      <c r="AN78" s="109"/>
      <c r="AO78" s="109"/>
      <c r="AP78" s="98">
        <f t="shared" si="12"/>
        <v>0</v>
      </c>
      <c r="AQ78" s="118">
        <f t="shared" si="16"/>
        <v>0</v>
      </c>
      <c r="AS78" s="105"/>
      <c r="AT78" s="489" t="e">
        <f>$AA78*'II Rate Development &amp; Change'!K$34</f>
        <v>#DIV/0!</v>
      </c>
      <c r="AU78" s="489" t="e">
        <f>$AA78*'II Rate Development &amp; Change'!L$34</f>
        <v>#DIV/0!</v>
      </c>
      <c r="AV78" s="494" t="e">
        <f>$AA78*'II Rate Development &amp; Change'!M$34</f>
        <v>#DIV/0!</v>
      </c>
      <c r="AW78" s="80"/>
      <c r="AX78" s="111"/>
      <c r="AY78" s="494" t="e">
        <f t="shared" si="15"/>
        <v>#DIV/0!</v>
      </c>
      <c r="AZ78" s="490">
        <f t="shared" si="7"/>
        <v>0</v>
      </c>
      <c r="BA78" s="1" t="str">
        <f t="shared" si="14"/>
        <v xml:space="preserve"> </v>
      </c>
    </row>
    <row r="79" spans="1:53" x14ac:dyDescent="0.25">
      <c r="A79" s="105" t="s">
        <v>255</v>
      </c>
      <c r="B79" s="136"/>
      <c r="C79" s="136"/>
      <c r="D79" s="137"/>
      <c r="E79" s="136"/>
      <c r="F79" s="136"/>
      <c r="G79" s="136"/>
      <c r="H79" s="136"/>
      <c r="I79" s="136"/>
      <c r="J79" s="136"/>
      <c r="K79" s="106"/>
      <c r="L79" s="106"/>
      <c r="M79" s="106"/>
      <c r="N79" s="106"/>
      <c r="O79" s="106"/>
      <c r="P79" s="106"/>
      <c r="Q79" s="107" t="e">
        <f t="shared" si="8"/>
        <v>#DIV/0!</v>
      </c>
      <c r="R79" s="108"/>
      <c r="S79" s="108"/>
      <c r="T79" s="108"/>
      <c r="U79" s="101"/>
      <c r="V79" s="98">
        <f t="shared" si="9"/>
        <v>0</v>
      </c>
      <c r="W79" s="109"/>
      <c r="X79" s="110"/>
      <c r="Y79" s="83"/>
      <c r="Z79" s="111"/>
      <c r="AA79" s="112" t="e">
        <f t="shared" si="10"/>
        <v>#DIV/0!</v>
      </c>
      <c r="AB79" s="113"/>
      <c r="AC79" s="148">
        <f t="shared" si="11"/>
        <v>0</v>
      </c>
      <c r="AD79" s="113"/>
      <c r="AE79" s="114" t="e">
        <f t="shared" si="5"/>
        <v>#DIV/0!</v>
      </c>
      <c r="AF79" s="80"/>
      <c r="AG79" s="109"/>
      <c r="AH79" s="109"/>
      <c r="AI79" s="109"/>
      <c r="AJ79" s="109"/>
      <c r="AK79" s="109"/>
      <c r="AL79" s="109"/>
      <c r="AM79" s="109"/>
      <c r="AN79" s="109"/>
      <c r="AO79" s="109"/>
      <c r="AP79" s="98">
        <f t="shared" si="12"/>
        <v>0</v>
      </c>
      <c r="AQ79" s="118">
        <f t="shared" si="16"/>
        <v>0</v>
      </c>
      <c r="AS79" s="105"/>
      <c r="AT79" s="489" t="e">
        <f>$AA79*'II Rate Development &amp; Change'!K$34</f>
        <v>#DIV/0!</v>
      </c>
      <c r="AU79" s="489" t="e">
        <f>$AA79*'II Rate Development &amp; Change'!L$34</f>
        <v>#DIV/0!</v>
      </c>
      <c r="AV79" s="494" t="e">
        <f>$AA79*'II Rate Development &amp; Change'!M$34</f>
        <v>#DIV/0!</v>
      </c>
      <c r="AW79" s="80"/>
      <c r="AX79" s="111"/>
      <c r="AY79" s="494" t="e">
        <f t="shared" si="15"/>
        <v>#DIV/0!</v>
      </c>
      <c r="AZ79" s="490">
        <f t="shared" si="7"/>
        <v>0</v>
      </c>
      <c r="BA79" s="1" t="str">
        <f t="shared" si="14"/>
        <v xml:space="preserve"> </v>
      </c>
    </row>
    <row r="80" spans="1:53" x14ac:dyDescent="0.25">
      <c r="A80" s="105" t="s">
        <v>256</v>
      </c>
      <c r="B80" s="136"/>
      <c r="C80" s="136"/>
      <c r="D80" s="137"/>
      <c r="E80" s="136"/>
      <c r="F80" s="136"/>
      <c r="G80" s="136"/>
      <c r="H80" s="136"/>
      <c r="I80" s="136"/>
      <c r="J80" s="136"/>
      <c r="K80" s="106"/>
      <c r="L80" s="106"/>
      <c r="M80" s="106"/>
      <c r="N80" s="106"/>
      <c r="O80" s="106"/>
      <c r="P80" s="106"/>
      <c r="Q80" s="107" t="e">
        <f t="shared" si="8"/>
        <v>#DIV/0!</v>
      </c>
      <c r="R80" s="108"/>
      <c r="S80" s="108"/>
      <c r="T80" s="108"/>
      <c r="U80" s="101"/>
      <c r="V80" s="98">
        <f t="shared" si="9"/>
        <v>0</v>
      </c>
      <c r="W80" s="109"/>
      <c r="X80" s="110"/>
      <c r="Y80" s="83"/>
      <c r="Z80" s="111"/>
      <c r="AA80" s="112" t="e">
        <f t="shared" si="10"/>
        <v>#DIV/0!</v>
      </c>
      <c r="AB80" s="113"/>
      <c r="AC80" s="148">
        <f t="shared" si="11"/>
        <v>0</v>
      </c>
      <c r="AD80" s="113"/>
      <c r="AE80" s="114" t="e">
        <f t="shared" si="5"/>
        <v>#DIV/0!</v>
      </c>
      <c r="AF80" s="80"/>
      <c r="AG80" s="109"/>
      <c r="AH80" s="109"/>
      <c r="AI80" s="109"/>
      <c r="AJ80" s="109"/>
      <c r="AK80" s="109"/>
      <c r="AL80" s="109"/>
      <c r="AM80" s="109"/>
      <c r="AN80" s="109"/>
      <c r="AO80" s="109"/>
      <c r="AP80" s="98">
        <f t="shared" si="12"/>
        <v>0</v>
      </c>
      <c r="AQ80" s="118">
        <f t="shared" si="16"/>
        <v>0</v>
      </c>
      <c r="AS80" s="105"/>
      <c r="AT80" s="489" t="e">
        <f>$AA80*'II Rate Development &amp; Change'!K$34</f>
        <v>#DIV/0!</v>
      </c>
      <c r="AU80" s="489" t="e">
        <f>$AA80*'II Rate Development &amp; Change'!L$34</f>
        <v>#DIV/0!</v>
      </c>
      <c r="AV80" s="494" t="e">
        <f>$AA80*'II Rate Development &amp; Change'!M$34</f>
        <v>#DIV/0!</v>
      </c>
      <c r="AW80" s="80"/>
      <c r="AX80" s="111"/>
      <c r="AY80" s="494" t="e">
        <f t="shared" si="15"/>
        <v>#DIV/0!</v>
      </c>
      <c r="AZ80" s="490">
        <f t="shared" si="7"/>
        <v>0</v>
      </c>
      <c r="BA80" s="1" t="str">
        <f t="shared" si="14"/>
        <v xml:space="preserve"> </v>
      </c>
    </row>
    <row r="81" spans="1:53" x14ac:dyDescent="0.25">
      <c r="A81" s="105" t="s">
        <v>257</v>
      </c>
      <c r="B81" s="136"/>
      <c r="C81" s="136"/>
      <c r="D81" s="137"/>
      <c r="E81" s="136"/>
      <c r="F81" s="136"/>
      <c r="G81" s="136"/>
      <c r="H81" s="136"/>
      <c r="I81" s="136"/>
      <c r="J81" s="136"/>
      <c r="K81" s="106"/>
      <c r="L81" s="106"/>
      <c r="M81" s="106"/>
      <c r="N81" s="106"/>
      <c r="O81" s="106"/>
      <c r="P81" s="106"/>
      <c r="Q81" s="107" t="e">
        <f t="shared" si="8"/>
        <v>#DIV/0!</v>
      </c>
      <c r="R81" s="108"/>
      <c r="S81" s="108"/>
      <c r="T81" s="108"/>
      <c r="U81" s="101"/>
      <c r="V81" s="98">
        <f t="shared" si="9"/>
        <v>0</v>
      </c>
      <c r="W81" s="109"/>
      <c r="X81" s="110"/>
      <c r="Y81" s="83"/>
      <c r="Z81" s="111"/>
      <c r="AA81" s="112" t="e">
        <f t="shared" si="10"/>
        <v>#DIV/0!</v>
      </c>
      <c r="AB81" s="113"/>
      <c r="AC81" s="148">
        <f t="shared" si="11"/>
        <v>0</v>
      </c>
      <c r="AD81" s="113"/>
      <c r="AE81" s="114" t="e">
        <f t="shared" si="5"/>
        <v>#DIV/0!</v>
      </c>
      <c r="AF81" s="80"/>
      <c r="AG81" s="109"/>
      <c r="AH81" s="109"/>
      <c r="AI81" s="109"/>
      <c r="AJ81" s="109"/>
      <c r="AK81" s="109"/>
      <c r="AL81" s="109"/>
      <c r="AM81" s="109"/>
      <c r="AN81" s="109"/>
      <c r="AO81" s="109"/>
      <c r="AP81" s="98">
        <f t="shared" si="12"/>
        <v>0</v>
      </c>
      <c r="AQ81" s="118">
        <f t="shared" si="16"/>
        <v>0</v>
      </c>
      <c r="AS81" s="105"/>
      <c r="AT81" s="489" t="e">
        <f>$AA81*'II Rate Development &amp; Change'!K$34</f>
        <v>#DIV/0!</v>
      </c>
      <c r="AU81" s="489" t="e">
        <f>$AA81*'II Rate Development &amp; Change'!L$34</f>
        <v>#DIV/0!</v>
      </c>
      <c r="AV81" s="494" t="e">
        <f>$AA81*'II Rate Development &amp; Change'!M$34</f>
        <v>#DIV/0!</v>
      </c>
      <c r="AW81" s="80"/>
      <c r="AX81" s="111"/>
      <c r="AY81" s="494" t="e">
        <f t="shared" ref="AY81:AY116" si="17">SUMPRODUCT(AS81:AV81,AS$11:AV$11)/SUM(AS$11:AV$11)</f>
        <v>#DIV/0!</v>
      </c>
      <c r="AZ81" s="490">
        <f t="shared" si="7"/>
        <v>0</v>
      </c>
      <c r="BA81" s="1" t="str">
        <f t="shared" si="14"/>
        <v xml:space="preserve"> </v>
      </c>
    </row>
    <row r="82" spans="1:53" x14ac:dyDescent="0.25">
      <c r="A82" s="105" t="s">
        <v>258</v>
      </c>
      <c r="B82" s="136"/>
      <c r="C82" s="136"/>
      <c r="D82" s="137"/>
      <c r="E82" s="136"/>
      <c r="F82" s="136"/>
      <c r="G82" s="136"/>
      <c r="H82" s="136"/>
      <c r="I82" s="136"/>
      <c r="J82" s="136"/>
      <c r="K82" s="106"/>
      <c r="L82" s="106"/>
      <c r="M82" s="106"/>
      <c r="N82" s="106"/>
      <c r="O82" s="106"/>
      <c r="P82" s="106"/>
      <c r="Q82" s="107" t="e">
        <f t="shared" si="8"/>
        <v>#DIV/0!</v>
      </c>
      <c r="R82" s="108"/>
      <c r="S82" s="108"/>
      <c r="T82" s="108"/>
      <c r="U82" s="101"/>
      <c r="V82" s="98">
        <f t="shared" si="9"/>
        <v>0</v>
      </c>
      <c r="W82" s="109"/>
      <c r="X82" s="110"/>
      <c r="Y82" s="83"/>
      <c r="Z82" s="111"/>
      <c r="AA82" s="112" t="e">
        <f t="shared" si="10"/>
        <v>#DIV/0!</v>
      </c>
      <c r="AB82" s="113"/>
      <c r="AC82" s="148">
        <f t="shared" si="11"/>
        <v>0</v>
      </c>
      <c r="AD82" s="113"/>
      <c r="AE82" s="114" t="e">
        <f t="shared" ref="AE82:AE116" si="18">V82/$V$15</f>
        <v>#DIV/0!</v>
      </c>
      <c r="AF82" s="80"/>
      <c r="AG82" s="109"/>
      <c r="AH82" s="109"/>
      <c r="AI82" s="109"/>
      <c r="AJ82" s="109"/>
      <c r="AK82" s="109"/>
      <c r="AL82" s="109"/>
      <c r="AM82" s="109"/>
      <c r="AN82" s="109"/>
      <c r="AO82" s="109"/>
      <c r="AP82" s="98">
        <f t="shared" si="12"/>
        <v>0</v>
      </c>
      <c r="AQ82" s="118">
        <f t="shared" si="16"/>
        <v>0</v>
      </c>
      <c r="AS82" s="105"/>
      <c r="AT82" s="489" t="e">
        <f>$AA82*'II Rate Development &amp; Change'!K$34</f>
        <v>#DIV/0!</v>
      </c>
      <c r="AU82" s="489" t="e">
        <f>$AA82*'II Rate Development &amp; Change'!L$34</f>
        <v>#DIV/0!</v>
      </c>
      <c r="AV82" s="494" t="e">
        <f>$AA82*'II Rate Development &amp; Change'!M$34</f>
        <v>#DIV/0!</v>
      </c>
      <c r="AW82" s="80"/>
      <c r="AX82" s="111"/>
      <c r="AY82" s="494" t="e">
        <f t="shared" si="17"/>
        <v>#DIV/0!</v>
      </c>
      <c r="AZ82" s="490">
        <f t="shared" ref="AZ82:AZ145" si="19">IF(AX82=0,0,AY82/AX82-1)</f>
        <v>0</v>
      </c>
      <c r="BA82" s="1" t="str">
        <f t="shared" si="14"/>
        <v xml:space="preserve"> </v>
      </c>
    </row>
    <row r="83" spans="1:53" x14ac:dyDescent="0.25">
      <c r="A83" s="105" t="s">
        <v>259</v>
      </c>
      <c r="B83" s="136"/>
      <c r="C83" s="136"/>
      <c r="D83" s="137"/>
      <c r="E83" s="136"/>
      <c r="F83" s="136"/>
      <c r="G83" s="136"/>
      <c r="H83" s="136"/>
      <c r="I83" s="136"/>
      <c r="J83" s="136"/>
      <c r="K83" s="106"/>
      <c r="L83" s="106"/>
      <c r="M83" s="106"/>
      <c r="N83" s="106"/>
      <c r="O83" s="106"/>
      <c r="P83" s="106"/>
      <c r="Q83" s="107" t="e">
        <f t="shared" ref="Q83:Q116" si="20">$C$11* PRODUCT(K83:P83)</f>
        <v>#DIV/0!</v>
      </c>
      <c r="R83" s="108"/>
      <c r="S83" s="108"/>
      <c r="T83" s="108"/>
      <c r="U83" s="101"/>
      <c r="V83" s="98">
        <f t="shared" ref="V83:V116" si="21">AP83*AQ83</f>
        <v>0</v>
      </c>
      <c r="W83" s="109"/>
      <c r="X83" s="110"/>
      <c r="Y83" s="83"/>
      <c r="Z83" s="111"/>
      <c r="AA83" s="112" t="e">
        <f t="shared" ref="AA83:AA317" si="22">$Q83/(1-$R83-$S83-$T83)/$T$7</f>
        <v>#DIV/0!</v>
      </c>
      <c r="AB83" s="113"/>
      <c r="AC83" s="148">
        <f t="shared" ref="AC83:AC146" si="23">IF(ISERROR(AA83),0,IF(OR(Z83=0,AA83=0),0,AA83/Z83-1))</f>
        <v>0</v>
      </c>
      <c r="AD83" s="113"/>
      <c r="AE83" s="114" t="e">
        <f t="shared" si="18"/>
        <v>#DIV/0!</v>
      </c>
      <c r="AF83" s="80"/>
      <c r="AG83" s="109"/>
      <c r="AH83" s="109"/>
      <c r="AI83" s="109"/>
      <c r="AJ83" s="109"/>
      <c r="AK83" s="109"/>
      <c r="AL83" s="109"/>
      <c r="AM83" s="109"/>
      <c r="AN83" s="109"/>
      <c r="AO83" s="109"/>
      <c r="AP83" s="98">
        <f t="shared" ref="AP83:AP116" si="24">SUM(AG83:AO83)</f>
        <v>0</v>
      </c>
      <c r="AQ83" s="118">
        <f t="shared" ref="AQ83:AQ116" si="25">IF(OR(E83="DNM", E83=""),0,1)</f>
        <v>0</v>
      </c>
      <c r="AS83" s="105"/>
      <c r="AT83" s="489" t="e">
        <f>$AA83*'II Rate Development &amp; Change'!K$34</f>
        <v>#DIV/0!</v>
      </c>
      <c r="AU83" s="489" t="e">
        <f>$AA83*'II Rate Development &amp; Change'!L$34</f>
        <v>#DIV/0!</v>
      </c>
      <c r="AV83" s="494" t="e">
        <f>$AA83*'II Rate Development &amp; Change'!M$34</f>
        <v>#DIV/0!</v>
      </c>
      <c r="AW83" s="80"/>
      <c r="AX83" s="111"/>
      <c r="AY83" s="494" t="e">
        <f t="shared" si="17"/>
        <v>#DIV/0!</v>
      </c>
      <c r="AZ83" s="490">
        <f t="shared" si="19"/>
        <v>0</v>
      </c>
      <c r="BA83" s="1" t="str">
        <f t="shared" ref="BA83:BA146" si="26">IF(G83="platinum",IF(AND(H83&gt;=0.88,H83&lt;=0.92),"yes","no"),IF(G83="gold",IF(AND(H83&gt;=0.78,H83&lt;=0.82),"yes","no"),IF(G83="silver",IF(OR(J83="On/Off",J83="On"),IF(AND(H83&gt;=0.7,H83&lt;=0.72),"yes","no"),IF(AND(H83&gt;=0.68,H83&lt;=0.72),"yes","no")),IF(G83="bronze",IF(AND(H83&gt;=0.58,H83&lt;=0.62),"yes","no"),IF(G83="catastrophic",IF(AND(H83&gt;=0.58,H83&lt;=0.62),"yes","no"),IF(G83="expanded bronze",IF(AND(H83&gt;=0.58,H83&lt;=0.65),"yes","no")," "))))))</f>
        <v xml:space="preserve"> </v>
      </c>
    </row>
    <row r="84" spans="1:53" x14ac:dyDescent="0.25">
      <c r="A84" s="105" t="s">
        <v>260</v>
      </c>
      <c r="B84" s="136"/>
      <c r="C84" s="136"/>
      <c r="D84" s="137"/>
      <c r="E84" s="136"/>
      <c r="F84" s="136"/>
      <c r="G84" s="136"/>
      <c r="H84" s="136"/>
      <c r="I84" s="136"/>
      <c r="J84" s="136"/>
      <c r="K84" s="106"/>
      <c r="L84" s="106"/>
      <c r="M84" s="106"/>
      <c r="N84" s="106"/>
      <c r="O84" s="106"/>
      <c r="P84" s="106"/>
      <c r="Q84" s="107" t="e">
        <f t="shared" si="20"/>
        <v>#DIV/0!</v>
      </c>
      <c r="R84" s="108"/>
      <c r="S84" s="108"/>
      <c r="T84" s="108"/>
      <c r="U84" s="101"/>
      <c r="V84" s="98">
        <f t="shared" si="21"/>
        <v>0</v>
      </c>
      <c r="W84" s="109"/>
      <c r="X84" s="110"/>
      <c r="Y84" s="83"/>
      <c r="Z84" s="111"/>
      <c r="AA84" s="112" t="e">
        <f t="shared" si="22"/>
        <v>#DIV/0!</v>
      </c>
      <c r="AB84" s="113"/>
      <c r="AC84" s="148">
        <f t="shared" si="23"/>
        <v>0</v>
      </c>
      <c r="AD84" s="113"/>
      <c r="AE84" s="114" t="e">
        <f t="shared" si="18"/>
        <v>#DIV/0!</v>
      </c>
      <c r="AF84" s="80"/>
      <c r="AG84" s="109"/>
      <c r="AH84" s="109"/>
      <c r="AI84" s="109"/>
      <c r="AJ84" s="109"/>
      <c r="AK84" s="109"/>
      <c r="AL84" s="109"/>
      <c r="AM84" s="109"/>
      <c r="AN84" s="109"/>
      <c r="AO84" s="109"/>
      <c r="AP84" s="98">
        <f t="shared" si="24"/>
        <v>0</v>
      </c>
      <c r="AQ84" s="118">
        <f t="shared" si="25"/>
        <v>0</v>
      </c>
      <c r="AS84" s="105"/>
      <c r="AT84" s="489" t="e">
        <f>$AA84*'II Rate Development &amp; Change'!K$34</f>
        <v>#DIV/0!</v>
      </c>
      <c r="AU84" s="489" t="e">
        <f>$AA84*'II Rate Development &amp; Change'!L$34</f>
        <v>#DIV/0!</v>
      </c>
      <c r="AV84" s="494" t="e">
        <f>$AA84*'II Rate Development &amp; Change'!M$34</f>
        <v>#DIV/0!</v>
      </c>
      <c r="AW84" s="80"/>
      <c r="AX84" s="111"/>
      <c r="AY84" s="494" t="e">
        <f t="shared" si="17"/>
        <v>#DIV/0!</v>
      </c>
      <c r="AZ84" s="490">
        <f t="shared" si="19"/>
        <v>0</v>
      </c>
      <c r="BA84" s="1" t="str">
        <f t="shared" si="26"/>
        <v xml:space="preserve"> </v>
      </c>
    </row>
    <row r="85" spans="1:53" x14ac:dyDescent="0.25">
      <c r="A85" s="105" t="s">
        <v>261</v>
      </c>
      <c r="B85" s="136"/>
      <c r="C85" s="136"/>
      <c r="D85" s="137"/>
      <c r="E85" s="136"/>
      <c r="F85" s="136"/>
      <c r="G85" s="136"/>
      <c r="H85" s="136"/>
      <c r="I85" s="136"/>
      <c r="J85" s="136"/>
      <c r="K85" s="106"/>
      <c r="L85" s="106"/>
      <c r="M85" s="106"/>
      <c r="N85" s="106"/>
      <c r="O85" s="106"/>
      <c r="P85" s="106"/>
      <c r="Q85" s="107" t="e">
        <f t="shared" si="20"/>
        <v>#DIV/0!</v>
      </c>
      <c r="R85" s="108"/>
      <c r="S85" s="108"/>
      <c r="T85" s="108"/>
      <c r="U85" s="101"/>
      <c r="V85" s="98">
        <f t="shared" si="21"/>
        <v>0</v>
      </c>
      <c r="W85" s="109"/>
      <c r="X85" s="110"/>
      <c r="Y85" s="83"/>
      <c r="Z85" s="111"/>
      <c r="AA85" s="112" t="e">
        <f t="shared" si="22"/>
        <v>#DIV/0!</v>
      </c>
      <c r="AB85" s="113"/>
      <c r="AC85" s="148">
        <f t="shared" si="23"/>
        <v>0</v>
      </c>
      <c r="AD85" s="113"/>
      <c r="AE85" s="114" t="e">
        <f t="shared" si="18"/>
        <v>#DIV/0!</v>
      </c>
      <c r="AF85" s="80"/>
      <c r="AG85" s="109"/>
      <c r="AH85" s="109"/>
      <c r="AI85" s="109"/>
      <c r="AJ85" s="109"/>
      <c r="AK85" s="109"/>
      <c r="AL85" s="109"/>
      <c r="AM85" s="109"/>
      <c r="AN85" s="109"/>
      <c r="AO85" s="109"/>
      <c r="AP85" s="98">
        <f t="shared" si="24"/>
        <v>0</v>
      </c>
      <c r="AQ85" s="118">
        <f t="shared" si="25"/>
        <v>0</v>
      </c>
      <c r="AS85" s="105"/>
      <c r="AT85" s="489" t="e">
        <f>$AA85*'II Rate Development &amp; Change'!K$34</f>
        <v>#DIV/0!</v>
      </c>
      <c r="AU85" s="489" t="e">
        <f>$AA85*'II Rate Development &amp; Change'!L$34</f>
        <v>#DIV/0!</v>
      </c>
      <c r="AV85" s="494" t="e">
        <f>$AA85*'II Rate Development &amp; Change'!M$34</f>
        <v>#DIV/0!</v>
      </c>
      <c r="AW85" s="80"/>
      <c r="AX85" s="111"/>
      <c r="AY85" s="494" t="e">
        <f t="shared" si="17"/>
        <v>#DIV/0!</v>
      </c>
      <c r="AZ85" s="490">
        <f t="shared" si="19"/>
        <v>0</v>
      </c>
      <c r="BA85" s="1" t="str">
        <f t="shared" si="26"/>
        <v xml:space="preserve"> </v>
      </c>
    </row>
    <row r="86" spans="1:53" x14ac:dyDescent="0.25">
      <c r="A86" s="105" t="s">
        <v>262</v>
      </c>
      <c r="B86" s="136"/>
      <c r="C86" s="136"/>
      <c r="D86" s="137"/>
      <c r="E86" s="136"/>
      <c r="F86" s="136"/>
      <c r="G86" s="136"/>
      <c r="H86" s="136"/>
      <c r="I86" s="136"/>
      <c r="J86" s="136"/>
      <c r="K86" s="106"/>
      <c r="L86" s="106"/>
      <c r="M86" s="106"/>
      <c r="N86" s="106"/>
      <c r="O86" s="106"/>
      <c r="P86" s="106"/>
      <c r="Q86" s="107" t="e">
        <f t="shared" si="20"/>
        <v>#DIV/0!</v>
      </c>
      <c r="R86" s="108"/>
      <c r="S86" s="108"/>
      <c r="T86" s="108"/>
      <c r="U86" s="101"/>
      <c r="V86" s="98">
        <f t="shared" si="21"/>
        <v>0</v>
      </c>
      <c r="W86" s="109"/>
      <c r="X86" s="110"/>
      <c r="Y86" s="83"/>
      <c r="Z86" s="111"/>
      <c r="AA86" s="112" t="e">
        <f t="shared" si="22"/>
        <v>#DIV/0!</v>
      </c>
      <c r="AB86" s="113"/>
      <c r="AC86" s="148">
        <f t="shared" si="23"/>
        <v>0</v>
      </c>
      <c r="AD86" s="113"/>
      <c r="AE86" s="114" t="e">
        <f t="shared" si="18"/>
        <v>#DIV/0!</v>
      </c>
      <c r="AF86" s="80"/>
      <c r="AG86" s="109"/>
      <c r="AH86" s="109"/>
      <c r="AI86" s="109"/>
      <c r="AJ86" s="109"/>
      <c r="AK86" s="109"/>
      <c r="AL86" s="109"/>
      <c r="AM86" s="109"/>
      <c r="AN86" s="109"/>
      <c r="AO86" s="109"/>
      <c r="AP86" s="98">
        <f t="shared" si="24"/>
        <v>0</v>
      </c>
      <c r="AQ86" s="118">
        <f t="shared" si="25"/>
        <v>0</v>
      </c>
      <c r="AS86" s="105"/>
      <c r="AT86" s="489" t="e">
        <f>$AA86*'II Rate Development &amp; Change'!K$34</f>
        <v>#DIV/0!</v>
      </c>
      <c r="AU86" s="489" t="e">
        <f>$AA86*'II Rate Development &amp; Change'!L$34</f>
        <v>#DIV/0!</v>
      </c>
      <c r="AV86" s="494" t="e">
        <f>$AA86*'II Rate Development &amp; Change'!M$34</f>
        <v>#DIV/0!</v>
      </c>
      <c r="AW86" s="80"/>
      <c r="AX86" s="111"/>
      <c r="AY86" s="494" t="e">
        <f t="shared" si="17"/>
        <v>#DIV/0!</v>
      </c>
      <c r="AZ86" s="490">
        <f t="shared" si="19"/>
        <v>0</v>
      </c>
      <c r="BA86" s="1" t="str">
        <f t="shared" si="26"/>
        <v xml:space="preserve"> </v>
      </c>
    </row>
    <row r="87" spans="1:53" x14ac:dyDescent="0.25">
      <c r="A87" s="105" t="s">
        <v>263</v>
      </c>
      <c r="B87" s="136"/>
      <c r="C87" s="136"/>
      <c r="D87" s="137"/>
      <c r="E87" s="136"/>
      <c r="F87" s="136"/>
      <c r="G87" s="136"/>
      <c r="H87" s="136"/>
      <c r="I87" s="136"/>
      <c r="J87" s="136"/>
      <c r="K87" s="106"/>
      <c r="L87" s="106"/>
      <c r="M87" s="106"/>
      <c r="N87" s="106"/>
      <c r="O87" s="106"/>
      <c r="P87" s="106"/>
      <c r="Q87" s="107" t="e">
        <f t="shared" si="20"/>
        <v>#DIV/0!</v>
      </c>
      <c r="R87" s="108"/>
      <c r="S87" s="108"/>
      <c r="T87" s="108"/>
      <c r="U87" s="101"/>
      <c r="V87" s="98">
        <f t="shared" si="21"/>
        <v>0</v>
      </c>
      <c r="W87" s="109"/>
      <c r="X87" s="110"/>
      <c r="Y87" s="83"/>
      <c r="Z87" s="111"/>
      <c r="AA87" s="112" t="e">
        <f t="shared" si="22"/>
        <v>#DIV/0!</v>
      </c>
      <c r="AB87" s="113"/>
      <c r="AC87" s="148">
        <f t="shared" si="23"/>
        <v>0</v>
      </c>
      <c r="AD87" s="113"/>
      <c r="AE87" s="114" t="e">
        <f t="shared" si="18"/>
        <v>#DIV/0!</v>
      </c>
      <c r="AF87" s="80"/>
      <c r="AG87" s="109"/>
      <c r="AH87" s="109"/>
      <c r="AI87" s="109"/>
      <c r="AJ87" s="109"/>
      <c r="AK87" s="109"/>
      <c r="AL87" s="109"/>
      <c r="AM87" s="109"/>
      <c r="AN87" s="109"/>
      <c r="AO87" s="109"/>
      <c r="AP87" s="98">
        <f t="shared" si="24"/>
        <v>0</v>
      </c>
      <c r="AQ87" s="118">
        <f t="shared" si="25"/>
        <v>0</v>
      </c>
      <c r="AS87" s="105"/>
      <c r="AT87" s="489" t="e">
        <f>$AA87*'II Rate Development &amp; Change'!K$34</f>
        <v>#DIV/0!</v>
      </c>
      <c r="AU87" s="489" t="e">
        <f>$AA87*'II Rate Development &amp; Change'!L$34</f>
        <v>#DIV/0!</v>
      </c>
      <c r="AV87" s="494" t="e">
        <f>$AA87*'II Rate Development &amp; Change'!M$34</f>
        <v>#DIV/0!</v>
      </c>
      <c r="AW87" s="80"/>
      <c r="AX87" s="111"/>
      <c r="AY87" s="494" t="e">
        <f t="shared" si="17"/>
        <v>#DIV/0!</v>
      </c>
      <c r="AZ87" s="490">
        <f t="shared" si="19"/>
        <v>0</v>
      </c>
      <c r="BA87" s="1" t="str">
        <f t="shared" si="26"/>
        <v xml:space="preserve"> </v>
      </c>
    </row>
    <row r="88" spans="1:53" x14ac:dyDescent="0.25">
      <c r="A88" s="105" t="s">
        <v>264</v>
      </c>
      <c r="B88" s="136"/>
      <c r="C88" s="136"/>
      <c r="D88" s="137"/>
      <c r="E88" s="136"/>
      <c r="F88" s="136"/>
      <c r="G88" s="136"/>
      <c r="H88" s="136"/>
      <c r="I88" s="136"/>
      <c r="J88" s="136"/>
      <c r="K88" s="106"/>
      <c r="L88" s="106"/>
      <c r="M88" s="106"/>
      <c r="N88" s="106"/>
      <c r="O88" s="106"/>
      <c r="P88" s="106"/>
      <c r="Q88" s="107" t="e">
        <f t="shared" si="20"/>
        <v>#DIV/0!</v>
      </c>
      <c r="R88" s="108"/>
      <c r="S88" s="108"/>
      <c r="T88" s="108"/>
      <c r="U88" s="101"/>
      <c r="V88" s="98">
        <f t="shared" si="21"/>
        <v>0</v>
      </c>
      <c r="W88" s="109"/>
      <c r="X88" s="110"/>
      <c r="Y88" s="83"/>
      <c r="Z88" s="111"/>
      <c r="AA88" s="112" t="e">
        <f t="shared" si="22"/>
        <v>#DIV/0!</v>
      </c>
      <c r="AB88" s="113"/>
      <c r="AC88" s="148">
        <f t="shared" si="23"/>
        <v>0</v>
      </c>
      <c r="AD88" s="113"/>
      <c r="AE88" s="114" t="e">
        <f t="shared" si="18"/>
        <v>#DIV/0!</v>
      </c>
      <c r="AF88" s="80"/>
      <c r="AG88" s="109"/>
      <c r="AH88" s="109"/>
      <c r="AI88" s="109"/>
      <c r="AJ88" s="109"/>
      <c r="AK88" s="109"/>
      <c r="AL88" s="109"/>
      <c r="AM88" s="109"/>
      <c r="AN88" s="109"/>
      <c r="AO88" s="109"/>
      <c r="AP88" s="98">
        <f t="shared" si="24"/>
        <v>0</v>
      </c>
      <c r="AQ88" s="118">
        <f t="shared" si="25"/>
        <v>0</v>
      </c>
      <c r="AS88" s="105"/>
      <c r="AT88" s="489" t="e">
        <f>$AA88*'II Rate Development &amp; Change'!K$34</f>
        <v>#DIV/0!</v>
      </c>
      <c r="AU88" s="489" t="e">
        <f>$AA88*'II Rate Development &amp; Change'!L$34</f>
        <v>#DIV/0!</v>
      </c>
      <c r="AV88" s="494" t="e">
        <f>$AA88*'II Rate Development &amp; Change'!M$34</f>
        <v>#DIV/0!</v>
      </c>
      <c r="AW88" s="80"/>
      <c r="AX88" s="111"/>
      <c r="AY88" s="494" t="e">
        <f t="shared" si="17"/>
        <v>#DIV/0!</v>
      </c>
      <c r="AZ88" s="490">
        <f t="shared" si="19"/>
        <v>0</v>
      </c>
      <c r="BA88" s="1" t="str">
        <f t="shared" si="26"/>
        <v xml:space="preserve"> </v>
      </c>
    </row>
    <row r="89" spans="1:53" x14ac:dyDescent="0.25">
      <c r="A89" s="105" t="s">
        <v>265</v>
      </c>
      <c r="B89" s="136"/>
      <c r="C89" s="136"/>
      <c r="D89" s="137"/>
      <c r="E89" s="136"/>
      <c r="F89" s="136"/>
      <c r="G89" s="136"/>
      <c r="H89" s="136"/>
      <c r="I89" s="136"/>
      <c r="J89" s="136"/>
      <c r="K89" s="106"/>
      <c r="L89" s="106"/>
      <c r="M89" s="106"/>
      <c r="N89" s="106"/>
      <c r="O89" s="106"/>
      <c r="P89" s="106"/>
      <c r="Q89" s="107" t="e">
        <f t="shared" si="20"/>
        <v>#DIV/0!</v>
      </c>
      <c r="R89" s="108"/>
      <c r="S89" s="108"/>
      <c r="T89" s="108"/>
      <c r="U89" s="101"/>
      <c r="V89" s="98">
        <f t="shared" si="21"/>
        <v>0</v>
      </c>
      <c r="W89" s="109"/>
      <c r="X89" s="110"/>
      <c r="Y89" s="83"/>
      <c r="Z89" s="111"/>
      <c r="AA89" s="112" t="e">
        <f t="shared" si="22"/>
        <v>#DIV/0!</v>
      </c>
      <c r="AB89" s="113"/>
      <c r="AC89" s="148">
        <f t="shared" si="23"/>
        <v>0</v>
      </c>
      <c r="AD89" s="113"/>
      <c r="AE89" s="114" t="e">
        <f t="shared" si="18"/>
        <v>#DIV/0!</v>
      </c>
      <c r="AF89" s="80"/>
      <c r="AG89" s="109"/>
      <c r="AH89" s="109"/>
      <c r="AI89" s="109"/>
      <c r="AJ89" s="109"/>
      <c r="AK89" s="109"/>
      <c r="AL89" s="109"/>
      <c r="AM89" s="109"/>
      <c r="AN89" s="109"/>
      <c r="AO89" s="109"/>
      <c r="AP89" s="98">
        <f t="shared" si="24"/>
        <v>0</v>
      </c>
      <c r="AQ89" s="118">
        <f t="shared" si="25"/>
        <v>0</v>
      </c>
      <c r="AS89" s="105"/>
      <c r="AT89" s="489" t="e">
        <f>$AA89*'II Rate Development &amp; Change'!K$34</f>
        <v>#DIV/0!</v>
      </c>
      <c r="AU89" s="489" t="e">
        <f>$AA89*'II Rate Development &amp; Change'!L$34</f>
        <v>#DIV/0!</v>
      </c>
      <c r="AV89" s="494" t="e">
        <f>$AA89*'II Rate Development &amp; Change'!M$34</f>
        <v>#DIV/0!</v>
      </c>
      <c r="AW89" s="80"/>
      <c r="AX89" s="111"/>
      <c r="AY89" s="494" t="e">
        <f t="shared" si="17"/>
        <v>#DIV/0!</v>
      </c>
      <c r="AZ89" s="490">
        <f t="shared" si="19"/>
        <v>0</v>
      </c>
      <c r="BA89" s="1" t="str">
        <f t="shared" si="26"/>
        <v xml:space="preserve"> </v>
      </c>
    </row>
    <row r="90" spans="1:53" x14ac:dyDescent="0.25">
      <c r="A90" s="105" t="s">
        <v>266</v>
      </c>
      <c r="B90" s="136"/>
      <c r="C90" s="136"/>
      <c r="D90" s="137"/>
      <c r="E90" s="136"/>
      <c r="F90" s="136"/>
      <c r="G90" s="136"/>
      <c r="H90" s="136"/>
      <c r="I90" s="136"/>
      <c r="J90" s="136"/>
      <c r="K90" s="106"/>
      <c r="L90" s="106"/>
      <c r="M90" s="106"/>
      <c r="N90" s="106"/>
      <c r="O90" s="106"/>
      <c r="P90" s="106"/>
      <c r="Q90" s="107" t="e">
        <f t="shared" si="20"/>
        <v>#DIV/0!</v>
      </c>
      <c r="R90" s="108"/>
      <c r="S90" s="108"/>
      <c r="T90" s="108"/>
      <c r="U90" s="101"/>
      <c r="V90" s="98">
        <f t="shared" si="21"/>
        <v>0</v>
      </c>
      <c r="W90" s="109"/>
      <c r="X90" s="110"/>
      <c r="Y90" s="83"/>
      <c r="Z90" s="111"/>
      <c r="AA90" s="112" t="e">
        <f t="shared" si="22"/>
        <v>#DIV/0!</v>
      </c>
      <c r="AB90" s="113"/>
      <c r="AC90" s="148">
        <f t="shared" si="23"/>
        <v>0</v>
      </c>
      <c r="AD90" s="113"/>
      <c r="AE90" s="114" t="e">
        <f t="shared" si="18"/>
        <v>#DIV/0!</v>
      </c>
      <c r="AF90" s="80"/>
      <c r="AG90" s="109"/>
      <c r="AH90" s="109"/>
      <c r="AI90" s="109"/>
      <c r="AJ90" s="109"/>
      <c r="AK90" s="109"/>
      <c r="AL90" s="109"/>
      <c r="AM90" s="109"/>
      <c r="AN90" s="109"/>
      <c r="AO90" s="109"/>
      <c r="AP90" s="98">
        <f t="shared" si="24"/>
        <v>0</v>
      </c>
      <c r="AQ90" s="118">
        <f t="shared" si="25"/>
        <v>0</v>
      </c>
      <c r="AS90" s="105"/>
      <c r="AT90" s="489" t="e">
        <f>$AA90*'II Rate Development &amp; Change'!K$34</f>
        <v>#DIV/0!</v>
      </c>
      <c r="AU90" s="489" t="e">
        <f>$AA90*'II Rate Development &amp; Change'!L$34</f>
        <v>#DIV/0!</v>
      </c>
      <c r="AV90" s="494" t="e">
        <f>$AA90*'II Rate Development &amp; Change'!M$34</f>
        <v>#DIV/0!</v>
      </c>
      <c r="AW90" s="80"/>
      <c r="AX90" s="111"/>
      <c r="AY90" s="494" t="e">
        <f t="shared" si="17"/>
        <v>#DIV/0!</v>
      </c>
      <c r="AZ90" s="490">
        <f t="shared" si="19"/>
        <v>0</v>
      </c>
      <c r="BA90" s="1" t="str">
        <f t="shared" si="26"/>
        <v xml:space="preserve"> </v>
      </c>
    </row>
    <row r="91" spans="1:53" x14ac:dyDescent="0.25">
      <c r="A91" s="105" t="s">
        <v>267</v>
      </c>
      <c r="B91" s="136"/>
      <c r="C91" s="136"/>
      <c r="D91" s="137"/>
      <c r="E91" s="136"/>
      <c r="F91" s="136"/>
      <c r="G91" s="136"/>
      <c r="H91" s="136"/>
      <c r="I91" s="136"/>
      <c r="J91" s="136"/>
      <c r="K91" s="106"/>
      <c r="L91" s="106"/>
      <c r="M91" s="106"/>
      <c r="N91" s="106"/>
      <c r="O91" s="106"/>
      <c r="P91" s="106"/>
      <c r="Q91" s="107" t="e">
        <f t="shared" si="20"/>
        <v>#DIV/0!</v>
      </c>
      <c r="R91" s="108"/>
      <c r="S91" s="108"/>
      <c r="T91" s="108"/>
      <c r="U91" s="101"/>
      <c r="V91" s="98">
        <f t="shared" si="21"/>
        <v>0</v>
      </c>
      <c r="W91" s="109"/>
      <c r="X91" s="110"/>
      <c r="Y91" s="83"/>
      <c r="Z91" s="111"/>
      <c r="AA91" s="112" t="e">
        <f t="shared" si="22"/>
        <v>#DIV/0!</v>
      </c>
      <c r="AB91" s="113"/>
      <c r="AC91" s="148">
        <f t="shared" si="23"/>
        <v>0</v>
      </c>
      <c r="AD91" s="113"/>
      <c r="AE91" s="114" t="e">
        <f t="shared" si="18"/>
        <v>#DIV/0!</v>
      </c>
      <c r="AF91" s="80"/>
      <c r="AG91" s="109"/>
      <c r="AH91" s="109"/>
      <c r="AI91" s="109"/>
      <c r="AJ91" s="109"/>
      <c r="AK91" s="109"/>
      <c r="AL91" s="109"/>
      <c r="AM91" s="109"/>
      <c r="AN91" s="109"/>
      <c r="AO91" s="109"/>
      <c r="AP91" s="98">
        <f t="shared" si="24"/>
        <v>0</v>
      </c>
      <c r="AQ91" s="118">
        <f t="shared" si="25"/>
        <v>0</v>
      </c>
      <c r="AS91" s="105"/>
      <c r="AT91" s="489" t="e">
        <f>$AA91*'II Rate Development &amp; Change'!K$34</f>
        <v>#DIV/0!</v>
      </c>
      <c r="AU91" s="489" t="e">
        <f>$AA91*'II Rate Development &amp; Change'!L$34</f>
        <v>#DIV/0!</v>
      </c>
      <c r="AV91" s="494" t="e">
        <f>$AA91*'II Rate Development &amp; Change'!M$34</f>
        <v>#DIV/0!</v>
      </c>
      <c r="AW91" s="80"/>
      <c r="AX91" s="111"/>
      <c r="AY91" s="494" t="e">
        <f t="shared" si="17"/>
        <v>#DIV/0!</v>
      </c>
      <c r="AZ91" s="490">
        <f t="shared" si="19"/>
        <v>0</v>
      </c>
      <c r="BA91" s="1" t="str">
        <f t="shared" si="26"/>
        <v xml:space="preserve"> </v>
      </c>
    </row>
    <row r="92" spans="1:53" x14ac:dyDescent="0.25">
      <c r="A92" s="105" t="s">
        <v>268</v>
      </c>
      <c r="B92" s="136"/>
      <c r="C92" s="136"/>
      <c r="D92" s="137"/>
      <c r="E92" s="136"/>
      <c r="F92" s="136"/>
      <c r="G92" s="136"/>
      <c r="H92" s="136"/>
      <c r="I92" s="136"/>
      <c r="J92" s="136"/>
      <c r="K92" s="106"/>
      <c r="L92" s="106"/>
      <c r="M92" s="106"/>
      <c r="N92" s="106"/>
      <c r="O92" s="106"/>
      <c r="P92" s="106"/>
      <c r="Q92" s="107" t="e">
        <f t="shared" si="20"/>
        <v>#DIV/0!</v>
      </c>
      <c r="R92" s="108"/>
      <c r="S92" s="108"/>
      <c r="T92" s="108"/>
      <c r="U92" s="101"/>
      <c r="V92" s="98">
        <f t="shared" si="21"/>
        <v>0</v>
      </c>
      <c r="W92" s="109"/>
      <c r="X92" s="110"/>
      <c r="Y92" s="83"/>
      <c r="Z92" s="111"/>
      <c r="AA92" s="112" t="e">
        <f t="shared" si="22"/>
        <v>#DIV/0!</v>
      </c>
      <c r="AB92" s="113"/>
      <c r="AC92" s="148">
        <f t="shared" si="23"/>
        <v>0</v>
      </c>
      <c r="AD92" s="113"/>
      <c r="AE92" s="114" t="e">
        <f t="shared" si="18"/>
        <v>#DIV/0!</v>
      </c>
      <c r="AF92" s="80"/>
      <c r="AG92" s="109"/>
      <c r="AH92" s="109"/>
      <c r="AI92" s="109"/>
      <c r="AJ92" s="109"/>
      <c r="AK92" s="109"/>
      <c r="AL92" s="109"/>
      <c r="AM92" s="109"/>
      <c r="AN92" s="109"/>
      <c r="AO92" s="109"/>
      <c r="AP92" s="98">
        <f t="shared" si="24"/>
        <v>0</v>
      </c>
      <c r="AQ92" s="118">
        <f t="shared" si="25"/>
        <v>0</v>
      </c>
      <c r="AS92" s="105"/>
      <c r="AT92" s="489" t="e">
        <f>$AA92*'II Rate Development &amp; Change'!K$34</f>
        <v>#DIV/0!</v>
      </c>
      <c r="AU92" s="489" t="e">
        <f>$AA92*'II Rate Development &amp; Change'!L$34</f>
        <v>#DIV/0!</v>
      </c>
      <c r="AV92" s="494" t="e">
        <f>$AA92*'II Rate Development &amp; Change'!M$34</f>
        <v>#DIV/0!</v>
      </c>
      <c r="AW92" s="80"/>
      <c r="AX92" s="111"/>
      <c r="AY92" s="494" t="e">
        <f t="shared" si="17"/>
        <v>#DIV/0!</v>
      </c>
      <c r="AZ92" s="490">
        <f t="shared" si="19"/>
        <v>0</v>
      </c>
      <c r="BA92" s="1" t="str">
        <f t="shared" si="26"/>
        <v xml:space="preserve"> </v>
      </c>
    </row>
    <row r="93" spans="1:53" x14ac:dyDescent="0.25">
      <c r="A93" s="105" t="s">
        <v>269</v>
      </c>
      <c r="B93" s="136"/>
      <c r="C93" s="136"/>
      <c r="D93" s="137"/>
      <c r="E93" s="136"/>
      <c r="F93" s="136"/>
      <c r="G93" s="136"/>
      <c r="H93" s="136"/>
      <c r="I93" s="136"/>
      <c r="J93" s="136"/>
      <c r="K93" s="106"/>
      <c r="L93" s="106"/>
      <c r="M93" s="106"/>
      <c r="N93" s="106"/>
      <c r="O93" s="106"/>
      <c r="P93" s="106"/>
      <c r="Q93" s="107" t="e">
        <f t="shared" si="20"/>
        <v>#DIV/0!</v>
      </c>
      <c r="R93" s="108"/>
      <c r="S93" s="108"/>
      <c r="T93" s="108"/>
      <c r="U93" s="101"/>
      <c r="V93" s="98">
        <f t="shared" si="21"/>
        <v>0</v>
      </c>
      <c r="W93" s="109"/>
      <c r="X93" s="110"/>
      <c r="Y93" s="83"/>
      <c r="Z93" s="111"/>
      <c r="AA93" s="112" t="e">
        <f t="shared" si="22"/>
        <v>#DIV/0!</v>
      </c>
      <c r="AB93" s="113"/>
      <c r="AC93" s="148">
        <f t="shared" si="23"/>
        <v>0</v>
      </c>
      <c r="AD93" s="113"/>
      <c r="AE93" s="114" t="e">
        <f t="shared" si="18"/>
        <v>#DIV/0!</v>
      </c>
      <c r="AF93" s="80"/>
      <c r="AG93" s="109"/>
      <c r="AH93" s="109"/>
      <c r="AI93" s="109"/>
      <c r="AJ93" s="109"/>
      <c r="AK93" s="109"/>
      <c r="AL93" s="109"/>
      <c r="AM93" s="109"/>
      <c r="AN93" s="109"/>
      <c r="AO93" s="109"/>
      <c r="AP93" s="98">
        <f t="shared" si="24"/>
        <v>0</v>
      </c>
      <c r="AQ93" s="118">
        <f t="shared" si="25"/>
        <v>0</v>
      </c>
      <c r="AS93" s="105"/>
      <c r="AT93" s="489" t="e">
        <f>$AA93*'II Rate Development &amp; Change'!K$34</f>
        <v>#DIV/0!</v>
      </c>
      <c r="AU93" s="489" t="e">
        <f>$AA93*'II Rate Development &amp; Change'!L$34</f>
        <v>#DIV/0!</v>
      </c>
      <c r="AV93" s="494" t="e">
        <f>$AA93*'II Rate Development &amp; Change'!M$34</f>
        <v>#DIV/0!</v>
      </c>
      <c r="AW93" s="80"/>
      <c r="AX93" s="111"/>
      <c r="AY93" s="494" t="e">
        <f t="shared" si="17"/>
        <v>#DIV/0!</v>
      </c>
      <c r="AZ93" s="490">
        <f t="shared" si="19"/>
        <v>0</v>
      </c>
      <c r="BA93" s="1" t="str">
        <f t="shared" si="26"/>
        <v xml:space="preserve"> </v>
      </c>
    </row>
    <row r="94" spans="1:53" x14ac:dyDescent="0.25">
      <c r="A94" s="105" t="s">
        <v>270</v>
      </c>
      <c r="B94" s="136"/>
      <c r="C94" s="136"/>
      <c r="D94" s="137"/>
      <c r="E94" s="136"/>
      <c r="F94" s="136"/>
      <c r="G94" s="136"/>
      <c r="H94" s="136"/>
      <c r="I94" s="136"/>
      <c r="J94" s="136"/>
      <c r="K94" s="106"/>
      <c r="L94" s="106"/>
      <c r="M94" s="106"/>
      <c r="N94" s="106"/>
      <c r="O94" s="106"/>
      <c r="P94" s="106"/>
      <c r="Q94" s="107" t="e">
        <f t="shared" si="20"/>
        <v>#DIV/0!</v>
      </c>
      <c r="R94" s="108"/>
      <c r="S94" s="108"/>
      <c r="T94" s="108"/>
      <c r="U94" s="101"/>
      <c r="V94" s="98">
        <f t="shared" si="21"/>
        <v>0</v>
      </c>
      <c r="W94" s="109"/>
      <c r="X94" s="110"/>
      <c r="Y94" s="83"/>
      <c r="Z94" s="111"/>
      <c r="AA94" s="112" t="e">
        <f t="shared" si="22"/>
        <v>#DIV/0!</v>
      </c>
      <c r="AB94" s="113"/>
      <c r="AC94" s="148">
        <f t="shared" si="23"/>
        <v>0</v>
      </c>
      <c r="AD94" s="113"/>
      <c r="AE94" s="114" t="e">
        <f t="shared" si="18"/>
        <v>#DIV/0!</v>
      </c>
      <c r="AF94" s="80"/>
      <c r="AG94" s="109"/>
      <c r="AH94" s="109"/>
      <c r="AI94" s="109"/>
      <c r="AJ94" s="109"/>
      <c r="AK94" s="109"/>
      <c r="AL94" s="109"/>
      <c r="AM94" s="109"/>
      <c r="AN94" s="109"/>
      <c r="AO94" s="109"/>
      <c r="AP94" s="98">
        <f t="shared" si="24"/>
        <v>0</v>
      </c>
      <c r="AQ94" s="118">
        <f t="shared" si="25"/>
        <v>0</v>
      </c>
      <c r="AS94" s="105"/>
      <c r="AT94" s="489" t="e">
        <f>$AA94*'II Rate Development &amp; Change'!K$34</f>
        <v>#DIV/0!</v>
      </c>
      <c r="AU94" s="489" t="e">
        <f>$AA94*'II Rate Development &amp; Change'!L$34</f>
        <v>#DIV/0!</v>
      </c>
      <c r="AV94" s="494" t="e">
        <f>$AA94*'II Rate Development &amp; Change'!M$34</f>
        <v>#DIV/0!</v>
      </c>
      <c r="AW94" s="80"/>
      <c r="AX94" s="111"/>
      <c r="AY94" s="494" t="e">
        <f t="shared" si="17"/>
        <v>#DIV/0!</v>
      </c>
      <c r="AZ94" s="490">
        <f t="shared" si="19"/>
        <v>0</v>
      </c>
      <c r="BA94" s="1" t="str">
        <f t="shared" si="26"/>
        <v xml:space="preserve"> </v>
      </c>
    </row>
    <row r="95" spans="1:53" x14ac:dyDescent="0.25">
      <c r="A95" s="105" t="s">
        <v>271</v>
      </c>
      <c r="B95" s="136"/>
      <c r="C95" s="136"/>
      <c r="D95" s="137"/>
      <c r="E95" s="136"/>
      <c r="F95" s="136"/>
      <c r="G95" s="136"/>
      <c r="H95" s="136"/>
      <c r="I95" s="136"/>
      <c r="J95" s="136"/>
      <c r="K95" s="106"/>
      <c r="L95" s="106"/>
      <c r="M95" s="106"/>
      <c r="N95" s="106"/>
      <c r="O95" s="106"/>
      <c r="P95" s="106"/>
      <c r="Q95" s="107" t="e">
        <f t="shared" si="20"/>
        <v>#DIV/0!</v>
      </c>
      <c r="R95" s="108"/>
      <c r="S95" s="108"/>
      <c r="T95" s="108"/>
      <c r="U95" s="101"/>
      <c r="V95" s="98">
        <f t="shared" si="21"/>
        <v>0</v>
      </c>
      <c r="W95" s="109"/>
      <c r="X95" s="110"/>
      <c r="Y95" s="83"/>
      <c r="Z95" s="111"/>
      <c r="AA95" s="112" t="e">
        <f t="shared" si="22"/>
        <v>#DIV/0!</v>
      </c>
      <c r="AB95" s="113"/>
      <c r="AC95" s="148">
        <f t="shared" si="23"/>
        <v>0</v>
      </c>
      <c r="AD95" s="113"/>
      <c r="AE95" s="114" t="e">
        <f t="shared" si="18"/>
        <v>#DIV/0!</v>
      </c>
      <c r="AF95" s="80"/>
      <c r="AG95" s="109"/>
      <c r="AH95" s="109"/>
      <c r="AI95" s="109"/>
      <c r="AJ95" s="109"/>
      <c r="AK95" s="109"/>
      <c r="AL95" s="109"/>
      <c r="AM95" s="109"/>
      <c r="AN95" s="109"/>
      <c r="AO95" s="109"/>
      <c r="AP95" s="98">
        <f t="shared" si="24"/>
        <v>0</v>
      </c>
      <c r="AQ95" s="118">
        <f t="shared" si="25"/>
        <v>0</v>
      </c>
      <c r="AS95" s="105"/>
      <c r="AT95" s="489" t="e">
        <f>$AA95*'II Rate Development &amp; Change'!K$34</f>
        <v>#DIV/0!</v>
      </c>
      <c r="AU95" s="489" t="e">
        <f>$AA95*'II Rate Development &amp; Change'!L$34</f>
        <v>#DIV/0!</v>
      </c>
      <c r="AV95" s="494" t="e">
        <f>$AA95*'II Rate Development &amp; Change'!M$34</f>
        <v>#DIV/0!</v>
      </c>
      <c r="AW95" s="80"/>
      <c r="AX95" s="111"/>
      <c r="AY95" s="494" t="e">
        <f t="shared" si="17"/>
        <v>#DIV/0!</v>
      </c>
      <c r="AZ95" s="490">
        <f t="shared" si="19"/>
        <v>0</v>
      </c>
      <c r="BA95" s="1" t="str">
        <f t="shared" si="26"/>
        <v xml:space="preserve"> </v>
      </c>
    </row>
    <row r="96" spans="1:53" x14ac:dyDescent="0.25">
      <c r="A96" s="105" t="s">
        <v>272</v>
      </c>
      <c r="B96" s="136"/>
      <c r="C96" s="136"/>
      <c r="D96" s="137"/>
      <c r="E96" s="136"/>
      <c r="F96" s="136"/>
      <c r="G96" s="136"/>
      <c r="H96" s="136"/>
      <c r="I96" s="136"/>
      <c r="J96" s="136"/>
      <c r="K96" s="106"/>
      <c r="L96" s="106"/>
      <c r="M96" s="106"/>
      <c r="N96" s="106"/>
      <c r="O96" s="106"/>
      <c r="P96" s="106"/>
      <c r="Q96" s="107" t="e">
        <f t="shared" si="20"/>
        <v>#DIV/0!</v>
      </c>
      <c r="R96" s="108"/>
      <c r="S96" s="108"/>
      <c r="T96" s="108"/>
      <c r="U96" s="101"/>
      <c r="V96" s="98">
        <f t="shared" si="21"/>
        <v>0</v>
      </c>
      <c r="W96" s="109"/>
      <c r="X96" s="110"/>
      <c r="Y96" s="83"/>
      <c r="Z96" s="111"/>
      <c r="AA96" s="112" t="e">
        <f t="shared" si="22"/>
        <v>#DIV/0!</v>
      </c>
      <c r="AB96" s="113"/>
      <c r="AC96" s="148">
        <f t="shared" si="23"/>
        <v>0</v>
      </c>
      <c r="AD96" s="113"/>
      <c r="AE96" s="114" t="e">
        <f t="shared" si="18"/>
        <v>#DIV/0!</v>
      </c>
      <c r="AF96" s="80"/>
      <c r="AG96" s="109"/>
      <c r="AH96" s="109"/>
      <c r="AI96" s="109"/>
      <c r="AJ96" s="109"/>
      <c r="AK96" s="109"/>
      <c r="AL96" s="109"/>
      <c r="AM96" s="109"/>
      <c r="AN96" s="109"/>
      <c r="AO96" s="109"/>
      <c r="AP96" s="98">
        <f t="shared" si="24"/>
        <v>0</v>
      </c>
      <c r="AQ96" s="118">
        <f t="shared" si="25"/>
        <v>0</v>
      </c>
      <c r="AS96" s="105"/>
      <c r="AT96" s="489" t="e">
        <f>$AA96*'II Rate Development &amp; Change'!K$34</f>
        <v>#DIV/0!</v>
      </c>
      <c r="AU96" s="489" t="e">
        <f>$AA96*'II Rate Development &amp; Change'!L$34</f>
        <v>#DIV/0!</v>
      </c>
      <c r="AV96" s="494" t="e">
        <f>$AA96*'II Rate Development &amp; Change'!M$34</f>
        <v>#DIV/0!</v>
      </c>
      <c r="AW96" s="80"/>
      <c r="AX96" s="111"/>
      <c r="AY96" s="494" t="e">
        <f t="shared" si="17"/>
        <v>#DIV/0!</v>
      </c>
      <c r="AZ96" s="490">
        <f t="shared" si="19"/>
        <v>0</v>
      </c>
      <c r="BA96" s="1" t="str">
        <f t="shared" si="26"/>
        <v xml:space="preserve"> </v>
      </c>
    </row>
    <row r="97" spans="1:53" x14ac:dyDescent="0.25">
      <c r="A97" s="105" t="s">
        <v>273</v>
      </c>
      <c r="B97" s="136"/>
      <c r="C97" s="136"/>
      <c r="D97" s="137"/>
      <c r="E97" s="136"/>
      <c r="F97" s="136"/>
      <c r="G97" s="136"/>
      <c r="H97" s="136"/>
      <c r="I97" s="136"/>
      <c r="J97" s="136"/>
      <c r="K97" s="106"/>
      <c r="L97" s="106"/>
      <c r="M97" s="106"/>
      <c r="N97" s="106"/>
      <c r="O97" s="106"/>
      <c r="P97" s="106"/>
      <c r="Q97" s="107" t="e">
        <f t="shared" si="20"/>
        <v>#DIV/0!</v>
      </c>
      <c r="R97" s="108"/>
      <c r="S97" s="108"/>
      <c r="T97" s="108"/>
      <c r="U97" s="101"/>
      <c r="V97" s="98">
        <f t="shared" si="21"/>
        <v>0</v>
      </c>
      <c r="W97" s="109"/>
      <c r="X97" s="110"/>
      <c r="Y97" s="83"/>
      <c r="Z97" s="111"/>
      <c r="AA97" s="112" t="e">
        <f t="shared" si="22"/>
        <v>#DIV/0!</v>
      </c>
      <c r="AB97" s="113"/>
      <c r="AC97" s="148">
        <f t="shared" si="23"/>
        <v>0</v>
      </c>
      <c r="AD97" s="113"/>
      <c r="AE97" s="114" t="e">
        <f t="shared" si="18"/>
        <v>#DIV/0!</v>
      </c>
      <c r="AF97" s="80"/>
      <c r="AG97" s="109"/>
      <c r="AH97" s="109"/>
      <c r="AI97" s="109"/>
      <c r="AJ97" s="109"/>
      <c r="AK97" s="109"/>
      <c r="AL97" s="109"/>
      <c r="AM97" s="109"/>
      <c r="AN97" s="109"/>
      <c r="AO97" s="109"/>
      <c r="AP97" s="98">
        <f t="shared" si="24"/>
        <v>0</v>
      </c>
      <c r="AQ97" s="118">
        <f t="shared" si="25"/>
        <v>0</v>
      </c>
      <c r="AS97" s="105"/>
      <c r="AT97" s="489" t="e">
        <f>$AA97*'II Rate Development &amp; Change'!K$34</f>
        <v>#DIV/0!</v>
      </c>
      <c r="AU97" s="489" t="e">
        <f>$AA97*'II Rate Development &amp; Change'!L$34</f>
        <v>#DIV/0!</v>
      </c>
      <c r="AV97" s="494" t="e">
        <f>$AA97*'II Rate Development &amp; Change'!M$34</f>
        <v>#DIV/0!</v>
      </c>
      <c r="AW97" s="80"/>
      <c r="AX97" s="111"/>
      <c r="AY97" s="494" t="e">
        <f t="shared" si="17"/>
        <v>#DIV/0!</v>
      </c>
      <c r="AZ97" s="490">
        <f t="shared" si="19"/>
        <v>0</v>
      </c>
      <c r="BA97" s="1" t="str">
        <f t="shared" si="26"/>
        <v xml:space="preserve"> </v>
      </c>
    </row>
    <row r="98" spans="1:53" x14ac:dyDescent="0.25">
      <c r="A98" s="105" t="s">
        <v>274</v>
      </c>
      <c r="B98" s="136"/>
      <c r="C98" s="136"/>
      <c r="D98" s="137"/>
      <c r="E98" s="136"/>
      <c r="F98" s="136"/>
      <c r="G98" s="136"/>
      <c r="H98" s="136"/>
      <c r="I98" s="136"/>
      <c r="J98" s="136"/>
      <c r="K98" s="106"/>
      <c r="L98" s="106"/>
      <c r="M98" s="106"/>
      <c r="N98" s="106"/>
      <c r="O98" s="106"/>
      <c r="P98" s="106"/>
      <c r="Q98" s="107" t="e">
        <f t="shared" si="20"/>
        <v>#DIV/0!</v>
      </c>
      <c r="R98" s="108"/>
      <c r="S98" s="108"/>
      <c r="T98" s="108"/>
      <c r="U98" s="101"/>
      <c r="V98" s="98">
        <f t="shared" si="21"/>
        <v>0</v>
      </c>
      <c r="W98" s="109"/>
      <c r="X98" s="110"/>
      <c r="Y98" s="83"/>
      <c r="Z98" s="111"/>
      <c r="AA98" s="112" t="e">
        <f t="shared" si="22"/>
        <v>#DIV/0!</v>
      </c>
      <c r="AB98" s="113"/>
      <c r="AC98" s="148">
        <f t="shared" si="23"/>
        <v>0</v>
      </c>
      <c r="AD98" s="113"/>
      <c r="AE98" s="114" t="e">
        <f t="shared" si="18"/>
        <v>#DIV/0!</v>
      </c>
      <c r="AF98" s="80"/>
      <c r="AG98" s="109"/>
      <c r="AH98" s="109"/>
      <c r="AI98" s="109"/>
      <c r="AJ98" s="109"/>
      <c r="AK98" s="109"/>
      <c r="AL98" s="109"/>
      <c r="AM98" s="109"/>
      <c r="AN98" s="109"/>
      <c r="AO98" s="109"/>
      <c r="AP98" s="98">
        <f t="shared" si="24"/>
        <v>0</v>
      </c>
      <c r="AQ98" s="118">
        <f t="shared" si="25"/>
        <v>0</v>
      </c>
      <c r="AS98" s="105"/>
      <c r="AT98" s="489" t="e">
        <f>$AA98*'II Rate Development &amp; Change'!K$34</f>
        <v>#DIV/0!</v>
      </c>
      <c r="AU98" s="489" t="e">
        <f>$AA98*'II Rate Development &amp; Change'!L$34</f>
        <v>#DIV/0!</v>
      </c>
      <c r="AV98" s="494" t="e">
        <f>$AA98*'II Rate Development &amp; Change'!M$34</f>
        <v>#DIV/0!</v>
      </c>
      <c r="AW98" s="80"/>
      <c r="AX98" s="111"/>
      <c r="AY98" s="494" t="e">
        <f t="shared" si="17"/>
        <v>#DIV/0!</v>
      </c>
      <c r="AZ98" s="490">
        <f t="shared" si="19"/>
        <v>0</v>
      </c>
      <c r="BA98" s="1" t="str">
        <f t="shared" si="26"/>
        <v xml:space="preserve"> </v>
      </c>
    </row>
    <row r="99" spans="1:53" x14ac:dyDescent="0.25">
      <c r="A99" s="105" t="s">
        <v>275</v>
      </c>
      <c r="B99" s="136"/>
      <c r="C99" s="136"/>
      <c r="D99" s="137"/>
      <c r="E99" s="136"/>
      <c r="F99" s="136"/>
      <c r="G99" s="136"/>
      <c r="H99" s="136"/>
      <c r="I99" s="136"/>
      <c r="J99" s="136"/>
      <c r="K99" s="106"/>
      <c r="L99" s="106"/>
      <c r="M99" s="106"/>
      <c r="N99" s="106"/>
      <c r="O99" s="106"/>
      <c r="P99" s="106"/>
      <c r="Q99" s="107" t="e">
        <f t="shared" si="20"/>
        <v>#DIV/0!</v>
      </c>
      <c r="R99" s="108"/>
      <c r="S99" s="108"/>
      <c r="T99" s="108"/>
      <c r="U99" s="101"/>
      <c r="V99" s="98">
        <f t="shared" si="21"/>
        <v>0</v>
      </c>
      <c r="W99" s="109"/>
      <c r="X99" s="110"/>
      <c r="Y99" s="83"/>
      <c r="Z99" s="111"/>
      <c r="AA99" s="112" t="e">
        <f t="shared" si="22"/>
        <v>#DIV/0!</v>
      </c>
      <c r="AB99" s="113"/>
      <c r="AC99" s="148">
        <f t="shared" si="23"/>
        <v>0</v>
      </c>
      <c r="AD99" s="113"/>
      <c r="AE99" s="114" t="e">
        <f t="shared" si="18"/>
        <v>#DIV/0!</v>
      </c>
      <c r="AF99" s="80"/>
      <c r="AG99" s="109"/>
      <c r="AH99" s="109"/>
      <c r="AI99" s="109"/>
      <c r="AJ99" s="109"/>
      <c r="AK99" s="109"/>
      <c r="AL99" s="109"/>
      <c r="AM99" s="109"/>
      <c r="AN99" s="109"/>
      <c r="AO99" s="109"/>
      <c r="AP99" s="98">
        <f t="shared" si="24"/>
        <v>0</v>
      </c>
      <c r="AQ99" s="118">
        <f t="shared" si="25"/>
        <v>0</v>
      </c>
      <c r="AS99" s="105"/>
      <c r="AT99" s="489" t="e">
        <f>$AA99*'II Rate Development &amp; Change'!K$34</f>
        <v>#DIV/0!</v>
      </c>
      <c r="AU99" s="489" t="e">
        <f>$AA99*'II Rate Development &amp; Change'!L$34</f>
        <v>#DIV/0!</v>
      </c>
      <c r="AV99" s="494" t="e">
        <f>$AA99*'II Rate Development &amp; Change'!M$34</f>
        <v>#DIV/0!</v>
      </c>
      <c r="AW99" s="80"/>
      <c r="AX99" s="111"/>
      <c r="AY99" s="494" t="e">
        <f t="shared" si="17"/>
        <v>#DIV/0!</v>
      </c>
      <c r="AZ99" s="490">
        <f t="shared" si="19"/>
        <v>0</v>
      </c>
      <c r="BA99" s="1" t="str">
        <f t="shared" si="26"/>
        <v xml:space="preserve"> </v>
      </c>
    </row>
    <row r="100" spans="1:53" x14ac:dyDescent="0.25">
      <c r="A100" s="105" t="s">
        <v>276</v>
      </c>
      <c r="B100" s="136"/>
      <c r="C100" s="136"/>
      <c r="D100" s="137"/>
      <c r="E100" s="136"/>
      <c r="F100" s="136"/>
      <c r="G100" s="136"/>
      <c r="H100" s="136"/>
      <c r="I100" s="136"/>
      <c r="J100" s="136"/>
      <c r="K100" s="106"/>
      <c r="L100" s="106"/>
      <c r="M100" s="106"/>
      <c r="N100" s="106"/>
      <c r="O100" s="106"/>
      <c r="P100" s="106"/>
      <c r="Q100" s="107" t="e">
        <f t="shared" si="20"/>
        <v>#DIV/0!</v>
      </c>
      <c r="R100" s="108"/>
      <c r="S100" s="108"/>
      <c r="T100" s="108"/>
      <c r="U100" s="101"/>
      <c r="V100" s="98">
        <f t="shared" si="21"/>
        <v>0</v>
      </c>
      <c r="W100" s="109"/>
      <c r="X100" s="110"/>
      <c r="Y100" s="83"/>
      <c r="Z100" s="111"/>
      <c r="AA100" s="112" t="e">
        <f t="shared" si="22"/>
        <v>#DIV/0!</v>
      </c>
      <c r="AB100" s="113"/>
      <c r="AC100" s="148">
        <f t="shared" si="23"/>
        <v>0</v>
      </c>
      <c r="AD100" s="113"/>
      <c r="AE100" s="114" t="e">
        <f t="shared" si="18"/>
        <v>#DIV/0!</v>
      </c>
      <c r="AF100" s="80"/>
      <c r="AG100" s="109"/>
      <c r="AH100" s="109"/>
      <c r="AI100" s="109"/>
      <c r="AJ100" s="109"/>
      <c r="AK100" s="109"/>
      <c r="AL100" s="109"/>
      <c r="AM100" s="109"/>
      <c r="AN100" s="109"/>
      <c r="AO100" s="109"/>
      <c r="AP100" s="98">
        <f t="shared" si="24"/>
        <v>0</v>
      </c>
      <c r="AQ100" s="118">
        <f t="shared" si="25"/>
        <v>0</v>
      </c>
      <c r="AS100" s="105"/>
      <c r="AT100" s="489" t="e">
        <f>$AA100*'II Rate Development &amp; Change'!K$34</f>
        <v>#DIV/0!</v>
      </c>
      <c r="AU100" s="489" t="e">
        <f>$AA100*'II Rate Development &amp; Change'!L$34</f>
        <v>#DIV/0!</v>
      </c>
      <c r="AV100" s="494" t="e">
        <f>$AA100*'II Rate Development &amp; Change'!M$34</f>
        <v>#DIV/0!</v>
      </c>
      <c r="AW100" s="80"/>
      <c r="AX100" s="111"/>
      <c r="AY100" s="494" t="e">
        <f t="shared" si="17"/>
        <v>#DIV/0!</v>
      </c>
      <c r="AZ100" s="490">
        <f t="shared" si="19"/>
        <v>0</v>
      </c>
      <c r="BA100" s="1" t="str">
        <f t="shared" si="26"/>
        <v xml:space="preserve"> </v>
      </c>
    </row>
    <row r="101" spans="1:53" x14ac:dyDescent="0.25">
      <c r="A101" s="105" t="s">
        <v>277</v>
      </c>
      <c r="B101" s="136"/>
      <c r="C101" s="136"/>
      <c r="D101" s="137"/>
      <c r="E101" s="136"/>
      <c r="F101" s="136"/>
      <c r="G101" s="136"/>
      <c r="H101" s="136"/>
      <c r="I101" s="136"/>
      <c r="J101" s="136"/>
      <c r="K101" s="106"/>
      <c r="L101" s="106"/>
      <c r="M101" s="106"/>
      <c r="N101" s="106"/>
      <c r="O101" s="106"/>
      <c r="P101" s="106"/>
      <c r="Q101" s="107" t="e">
        <f t="shared" si="20"/>
        <v>#DIV/0!</v>
      </c>
      <c r="R101" s="108"/>
      <c r="S101" s="108"/>
      <c r="T101" s="108"/>
      <c r="U101" s="101"/>
      <c r="V101" s="98">
        <f t="shared" si="21"/>
        <v>0</v>
      </c>
      <c r="W101" s="109"/>
      <c r="X101" s="110"/>
      <c r="Y101" s="83"/>
      <c r="Z101" s="111"/>
      <c r="AA101" s="112" t="e">
        <f t="shared" si="22"/>
        <v>#DIV/0!</v>
      </c>
      <c r="AB101" s="113"/>
      <c r="AC101" s="148">
        <f t="shared" si="23"/>
        <v>0</v>
      </c>
      <c r="AD101" s="113"/>
      <c r="AE101" s="114" t="e">
        <f t="shared" si="18"/>
        <v>#DIV/0!</v>
      </c>
      <c r="AF101" s="80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98">
        <f t="shared" si="24"/>
        <v>0</v>
      </c>
      <c r="AQ101" s="118">
        <f t="shared" si="25"/>
        <v>0</v>
      </c>
      <c r="AS101" s="105"/>
      <c r="AT101" s="489" t="e">
        <f>$AA101*'II Rate Development &amp; Change'!K$34</f>
        <v>#DIV/0!</v>
      </c>
      <c r="AU101" s="489" t="e">
        <f>$AA101*'II Rate Development &amp; Change'!L$34</f>
        <v>#DIV/0!</v>
      </c>
      <c r="AV101" s="494" t="e">
        <f>$AA101*'II Rate Development &amp; Change'!M$34</f>
        <v>#DIV/0!</v>
      </c>
      <c r="AW101" s="80"/>
      <c r="AX101" s="111"/>
      <c r="AY101" s="494" t="e">
        <f t="shared" si="17"/>
        <v>#DIV/0!</v>
      </c>
      <c r="AZ101" s="490">
        <f t="shared" si="19"/>
        <v>0</v>
      </c>
      <c r="BA101" s="1" t="str">
        <f t="shared" si="26"/>
        <v xml:space="preserve"> </v>
      </c>
    </row>
    <row r="102" spans="1:53" x14ac:dyDescent="0.25">
      <c r="A102" s="105" t="s">
        <v>278</v>
      </c>
      <c r="B102" s="136"/>
      <c r="C102" s="136"/>
      <c r="D102" s="137"/>
      <c r="E102" s="136"/>
      <c r="F102" s="136"/>
      <c r="G102" s="136"/>
      <c r="H102" s="136"/>
      <c r="I102" s="136"/>
      <c r="J102" s="136"/>
      <c r="K102" s="106"/>
      <c r="L102" s="106"/>
      <c r="M102" s="106"/>
      <c r="N102" s="106"/>
      <c r="O102" s="106"/>
      <c r="P102" s="106"/>
      <c r="Q102" s="107" t="e">
        <f t="shared" si="20"/>
        <v>#DIV/0!</v>
      </c>
      <c r="R102" s="108"/>
      <c r="S102" s="108"/>
      <c r="T102" s="108"/>
      <c r="U102" s="101"/>
      <c r="V102" s="98">
        <f t="shared" si="21"/>
        <v>0</v>
      </c>
      <c r="W102" s="109"/>
      <c r="X102" s="110"/>
      <c r="Y102" s="83"/>
      <c r="Z102" s="111"/>
      <c r="AA102" s="112" t="e">
        <f t="shared" si="22"/>
        <v>#DIV/0!</v>
      </c>
      <c r="AB102" s="113"/>
      <c r="AC102" s="148">
        <f t="shared" si="23"/>
        <v>0</v>
      </c>
      <c r="AD102" s="113"/>
      <c r="AE102" s="114" t="e">
        <f t="shared" si="18"/>
        <v>#DIV/0!</v>
      </c>
      <c r="AF102" s="80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98">
        <f t="shared" si="24"/>
        <v>0</v>
      </c>
      <c r="AQ102" s="118">
        <f t="shared" si="25"/>
        <v>0</v>
      </c>
      <c r="AS102" s="105"/>
      <c r="AT102" s="489" t="e">
        <f>$AA102*'II Rate Development &amp; Change'!K$34</f>
        <v>#DIV/0!</v>
      </c>
      <c r="AU102" s="489" t="e">
        <f>$AA102*'II Rate Development &amp; Change'!L$34</f>
        <v>#DIV/0!</v>
      </c>
      <c r="AV102" s="494" t="e">
        <f>$AA102*'II Rate Development &amp; Change'!M$34</f>
        <v>#DIV/0!</v>
      </c>
      <c r="AW102" s="80"/>
      <c r="AX102" s="111"/>
      <c r="AY102" s="494" t="e">
        <f t="shared" si="17"/>
        <v>#DIV/0!</v>
      </c>
      <c r="AZ102" s="490">
        <f t="shared" si="19"/>
        <v>0</v>
      </c>
      <c r="BA102" s="1" t="str">
        <f t="shared" si="26"/>
        <v xml:space="preserve"> </v>
      </c>
    </row>
    <row r="103" spans="1:53" x14ac:dyDescent="0.25">
      <c r="A103" s="105" t="s">
        <v>279</v>
      </c>
      <c r="B103" s="136"/>
      <c r="C103" s="136"/>
      <c r="D103" s="137"/>
      <c r="E103" s="136"/>
      <c r="F103" s="136"/>
      <c r="G103" s="136"/>
      <c r="H103" s="136"/>
      <c r="I103" s="136"/>
      <c r="J103" s="136"/>
      <c r="K103" s="106"/>
      <c r="L103" s="106"/>
      <c r="M103" s="106"/>
      <c r="N103" s="106"/>
      <c r="O103" s="106"/>
      <c r="P103" s="106"/>
      <c r="Q103" s="107" t="e">
        <f t="shared" si="20"/>
        <v>#DIV/0!</v>
      </c>
      <c r="R103" s="108"/>
      <c r="S103" s="108"/>
      <c r="T103" s="108"/>
      <c r="U103" s="101"/>
      <c r="V103" s="98">
        <f t="shared" si="21"/>
        <v>0</v>
      </c>
      <c r="W103" s="109"/>
      <c r="X103" s="110"/>
      <c r="Y103" s="83"/>
      <c r="Z103" s="111"/>
      <c r="AA103" s="112" t="e">
        <f t="shared" si="22"/>
        <v>#DIV/0!</v>
      </c>
      <c r="AB103" s="113"/>
      <c r="AC103" s="148">
        <f t="shared" si="23"/>
        <v>0</v>
      </c>
      <c r="AD103" s="113"/>
      <c r="AE103" s="114" t="e">
        <f t="shared" si="18"/>
        <v>#DIV/0!</v>
      </c>
      <c r="AF103" s="80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98">
        <f t="shared" si="24"/>
        <v>0</v>
      </c>
      <c r="AQ103" s="118">
        <f t="shared" si="25"/>
        <v>0</v>
      </c>
      <c r="AS103" s="105"/>
      <c r="AT103" s="489" t="e">
        <f>$AA103*'II Rate Development &amp; Change'!K$34</f>
        <v>#DIV/0!</v>
      </c>
      <c r="AU103" s="489" t="e">
        <f>$AA103*'II Rate Development &amp; Change'!L$34</f>
        <v>#DIV/0!</v>
      </c>
      <c r="AV103" s="494" t="e">
        <f>$AA103*'II Rate Development &amp; Change'!M$34</f>
        <v>#DIV/0!</v>
      </c>
      <c r="AW103" s="80"/>
      <c r="AX103" s="111"/>
      <c r="AY103" s="494" t="e">
        <f t="shared" si="17"/>
        <v>#DIV/0!</v>
      </c>
      <c r="AZ103" s="490">
        <f t="shared" si="19"/>
        <v>0</v>
      </c>
      <c r="BA103" s="1" t="str">
        <f t="shared" si="26"/>
        <v xml:space="preserve"> </v>
      </c>
    </row>
    <row r="104" spans="1:53" x14ac:dyDescent="0.25">
      <c r="A104" s="105" t="s">
        <v>280</v>
      </c>
      <c r="B104" s="136"/>
      <c r="C104" s="136"/>
      <c r="D104" s="137"/>
      <c r="E104" s="136"/>
      <c r="F104" s="136"/>
      <c r="G104" s="136"/>
      <c r="H104" s="136"/>
      <c r="I104" s="136"/>
      <c r="J104" s="136"/>
      <c r="K104" s="106"/>
      <c r="L104" s="106"/>
      <c r="M104" s="106"/>
      <c r="N104" s="106"/>
      <c r="O104" s="106"/>
      <c r="P104" s="106"/>
      <c r="Q104" s="107" t="e">
        <f t="shared" si="20"/>
        <v>#DIV/0!</v>
      </c>
      <c r="R104" s="108"/>
      <c r="S104" s="108"/>
      <c r="T104" s="108"/>
      <c r="U104" s="101"/>
      <c r="V104" s="98">
        <f t="shared" si="21"/>
        <v>0</v>
      </c>
      <c r="W104" s="109"/>
      <c r="X104" s="110"/>
      <c r="Y104" s="83"/>
      <c r="Z104" s="111"/>
      <c r="AA104" s="112" t="e">
        <f t="shared" si="22"/>
        <v>#DIV/0!</v>
      </c>
      <c r="AB104" s="113"/>
      <c r="AC104" s="148">
        <f t="shared" si="23"/>
        <v>0</v>
      </c>
      <c r="AD104" s="113"/>
      <c r="AE104" s="114" t="e">
        <f t="shared" si="18"/>
        <v>#DIV/0!</v>
      </c>
      <c r="AF104" s="80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98">
        <f t="shared" si="24"/>
        <v>0</v>
      </c>
      <c r="AQ104" s="118">
        <f t="shared" si="25"/>
        <v>0</v>
      </c>
      <c r="AS104" s="105"/>
      <c r="AT104" s="489" t="e">
        <f>$AA104*'II Rate Development &amp; Change'!K$34</f>
        <v>#DIV/0!</v>
      </c>
      <c r="AU104" s="489" t="e">
        <f>$AA104*'II Rate Development &amp; Change'!L$34</f>
        <v>#DIV/0!</v>
      </c>
      <c r="AV104" s="494" t="e">
        <f>$AA104*'II Rate Development &amp; Change'!M$34</f>
        <v>#DIV/0!</v>
      </c>
      <c r="AW104" s="80"/>
      <c r="AX104" s="111"/>
      <c r="AY104" s="494" t="e">
        <f t="shared" si="17"/>
        <v>#DIV/0!</v>
      </c>
      <c r="AZ104" s="490">
        <f t="shared" si="19"/>
        <v>0</v>
      </c>
      <c r="BA104" s="1" t="str">
        <f t="shared" si="26"/>
        <v xml:space="preserve"> </v>
      </c>
    </row>
    <row r="105" spans="1:53" x14ac:dyDescent="0.25">
      <c r="A105" s="105" t="s">
        <v>281</v>
      </c>
      <c r="B105" s="136"/>
      <c r="C105" s="136"/>
      <c r="D105" s="137"/>
      <c r="E105" s="136"/>
      <c r="F105" s="136"/>
      <c r="G105" s="136"/>
      <c r="H105" s="136"/>
      <c r="I105" s="136"/>
      <c r="J105" s="136"/>
      <c r="K105" s="106"/>
      <c r="L105" s="106"/>
      <c r="M105" s="106"/>
      <c r="N105" s="106"/>
      <c r="O105" s="106"/>
      <c r="P105" s="106"/>
      <c r="Q105" s="107" t="e">
        <f t="shared" si="20"/>
        <v>#DIV/0!</v>
      </c>
      <c r="R105" s="108"/>
      <c r="S105" s="108"/>
      <c r="T105" s="108"/>
      <c r="U105" s="101"/>
      <c r="V105" s="98">
        <f t="shared" si="21"/>
        <v>0</v>
      </c>
      <c r="W105" s="109"/>
      <c r="X105" s="110"/>
      <c r="Y105" s="83"/>
      <c r="Z105" s="111"/>
      <c r="AA105" s="112" t="e">
        <f t="shared" si="22"/>
        <v>#DIV/0!</v>
      </c>
      <c r="AB105" s="113"/>
      <c r="AC105" s="148">
        <f t="shared" si="23"/>
        <v>0</v>
      </c>
      <c r="AD105" s="113"/>
      <c r="AE105" s="114" t="e">
        <f t="shared" si="18"/>
        <v>#DIV/0!</v>
      </c>
      <c r="AF105" s="80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98">
        <f t="shared" si="24"/>
        <v>0</v>
      </c>
      <c r="AQ105" s="118">
        <f t="shared" si="25"/>
        <v>0</v>
      </c>
      <c r="AS105" s="105"/>
      <c r="AT105" s="489" t="e">
        <f>$AA105*'II Rate Development &amp; Change'!K$34</f>
        <v>#DIV/0!</v>
      </c>
      <c r="AU105" s="489" t="e">
        <f>$AA105*'II Rate Development &amp; Change'!L$34</f>
        <v>#DIV/0!</v>
      </c>
      <c r="AV105" s="494" t="e">
        <f>$AA105*'II Rate Development &amp; Change'!M$34</f>
        <v>#DIV/0!</v>
      </c>
      <c r="AW105" s="80"/>
      <c r="AX105" s="111"/>
      <c r="AY105" s="494" t="e">
        <f t="shared" si="17"/>
        <v>#DIV/0!</v>
      </c>
      <c r="AZ105" s="490">
        <f t="shared" si="19"/>
        <v>0</v>
      </c>
      <c r="BA105" s="1" t="str">
        <f t="shared" si="26"/>
        <v xml:space="preserve"> </v>
      </c>
    </row>
    <row r="106" spans="1:53" x14ac:dyDescent="0.25">
      <c r="A106" s="105" t="s">
        <v>282</v>
      </c>
      <c r="B106" s="136"/>
      <c r="C106" s="136"/>
      <c r="D106" s="137"/>
      <c r="E106" s="136"/>
      <c r="F106" s="136"/>
      <c r="G106" s="136"/>
      <c r="H106" s="136"/>
      <c r="I106" s="136"/>
      <c r="J106" s="136"/>
      <c r="K106" s="106"/>
      <c r="L106" s="106"/>
      <c r="M106" s="106"/>
      <c r="N106" s="106"/>
      <c r="O106" s="106"/>
      <c r="P106" s="106"/>
      <c r="Q106" s="107" t="e">
        <f t="shared" si="20"/>
        <v>#DIV/0!</v>
      </c>
      <c r="R106" s="108"/>
      <c r="S106" s="108"/>
      <c r="T106" s="108"/>
      <c r="U106" s="101"/>
      <c r="V106" s="98">
        <f t="shared" si="21"/>
        <v>0</v>
      </c>
      <c r="W106" s="109"/>
      <c r="X106" s="110"/>
      <c r="Y106" s="83"/>
      <c r="Z106" s="111"/>
      <c r="AA106" s="112" t="e">
        <f t="shared" si="22"/>
        <v>#DIV/0!</v>
      </c>
      <c r="AB106" s="113"/>
      <c r="AC106" s="148">
        <f t="shared" si="23"/>
        <v>0</v>
      </c>
      <c r="AD106" s="113"/>
      <c r="AE106" s="114" t="e">
        <f t="shared" si="18"/>
        <v>#DIV/0!</v>
      </c>
      <c r="AF106" s="80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98">
        <f t="shared" si="24"/>
        <v>0</v>
      </c>
      <c r="AQ106" s="118">
        <f t="shared" si="25"/>
        <v>0</v>
      </c>
      <c r="AS106" s="105"/>
      <c r="AT106" s="489" t="e">
        <f>$AA106*'II Rate Development &amp; Change'!K$34</f>
        <v>#DIV/0!</v>
      </c>
      <c r="AU106" s="489" t="e">
        <f>$AA106*'II Rate Development &amp; Change'!L$34</f>
        <v>#DIV/0!</v>
      </c>
      <c r="AV106" s="494" t="e">
        <f>$AA106*'II Rate Development &amp; Change'!M$34</f>
        <v>#DIV/0!</v>
      </c>
      <c r="AW106" s="80"/>
      <c r="AX106" s="111"/>
      <c r="AY106" s="494" t="e">
        <f t="shared" si="17"/>
        <v>#DIV/0!</v>
      </c>
      <c r="AZ106" s="490">
        <f t="shared" si="19"/>
        <v>0</v>
      </c>
      <c r="BA106" s="1" t="str">
        <f t="shared" si="26"/>
        <v xml:space="preserve"> </v>
      </c>
    </row>
    <row r="107" spans="1:53" x14ac:dyDescent="0.25">
      <c r="A107" s="105" t="s">
        <v>283</v>
      </c>
      <c r="B107" s="136"/>
      <c r="C107" s="136"/>
      <c r="D107" s="137"/>
      <c r="E107" s="136"/>
      <c r="F107" s="136"/>
      <c r="G107" s="136"/>
      <c r="H107" s="136"/>
      <c r="I107" s="136"/>
      <c r="J107" s="136"/>
      <c r="K107" s="106"/>
      <c r="L107" s="106"/>
      <c r="M107" s="106"/>
      <c r="N107" s="106"/>
      <c r="O107" s="106"/>
      <c r="P107" s="106"/>
      <c r="Q107" s="107" t="e">
        <f t="shared" si="20"/>
        <v>#DIV/0!</v>
      </c>
      <c r="R107" s="108"/>
      <c r="S107" s="108"/>
      <c r="T107" s="108"/>
      <c r="U107" s="101"/>
      <c r="V107" s="98">
        <f t="shared" si="21"/>
        <v>0</v>
      </c>
      <c r="W107" s="109"/>
      <c r="X107" s="110"/>
      <c r="Y107" s="83"/>
      <c r="Z107" s="111"/>
      <c r="AA107" s="112" t="e">
        <f t="shared" si="22"/>
        <v>#DIV/0!</v>
      </c>
      <c r="AB107" s="113"/>
      <c r="AC107" s="148">
        <f t="shared" si="23"/>
        <v>0</v>
      </c>
      <c r="AD107" s="113"/>
      <c r="AE107" s="114" t="e">
        <f t="shared" si="18"/>
        <v>#DIV/0!</v>
      </c>
      <c r="AF107" s="80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98">
        <f t="shared" si="24"/>
        <v>0</v>
      </c>
      <c r="AQ107" s="118">
        <f t="shared" si="25"/>
        <v>0</v>
      </c>
      <c r="AS107" s="105"/>
      <c r="AT107" s="489" t="e">
        <f>$AA107*'II Rate Development &amp; Change'!K$34</f>
        <v>#DIV/0!</v>
      </c>
      <c r="AU107" s="489" t="e">
        <f>$AA107*'II Rate Development &amp; Change'!L$34</f>
        <v>#DIV/0!</v>
      </c>
      <c r="AV107" s="494" t="e">
        <f>$AA107*'II Rate Development &amp; Change'!M$34</f>
        <v>#DIV/0!</v>
      </c>
      <c r="AW107" s="80"/>
      <c r="AX107" s="111"/>
      <c r="AY107" s="494" t="e">
        <f t="shared" si="17"/>
        <v>#DIV/0!</v>
      </c>
      <c r="AZ107" s="490">
        <f t="shared" si="19"/>
        <v>0</v>
      </c>
      <c r="BA107" s="1" t="str">
        <f t="shared" si="26"/>
        <v xml:space="preserve"> </v>
      </c>
    </row>
    <row r="108" spans="1:53" x14ac:dyDescent="0.25">
      <c r="A108" s="105" t="s">
        <v>284</v>
      </c>
      <c r="B108" s="136"/>
      <c r="C108" s="136"/>
      <c r="D108" s="137"/>
      <c r="E108" s="136"/>
      <c r="F108" s="136"/>
      <c r="G108" s="136"/>
      <c r="H108" s="136"/>
      <c r="I108" s="136"/>
      <c r="J108" s="136"/>
      <c r="K108" s="106"/>
      <c r="L108" s="106"/>
      <c r="M108" s="106"/>
      <c r="N108" s="106"/>
      <c r="O108" s="106"/>
      <c r="P108" s="106"/>
      <c r="Q108" s="107" t="e">
        <f t="shared" si="20"/>
        <v>#DIV/0!</v>
      </c>
      <c r="R108" s="108"/>
      <c r="S108" s="108"/>
      <c r="T108" s="108"/>
      <c r="U108" s="101"/>
      <c r="V108" s="98">
        <f t="shared" si="21"/>
        <v>0</v>
      </c>
      <c r="W108" s="109"/>
      <c r="X108" s="110"/>
      <c r="Y108" s="83"/>
      <c r="Z108" s="111"/>
      <c r="AA108" s="112" t="e">
        <f t="shared" si="22"/>
        <v>#DIV/0!</v>
      </c>
      <c r="AB108" s="113"/>
      <c r="AC108" s="148">
        <f t="shared" si="23"/>
        <v>0</v>
      </c>
      <c r="AD108" s="113"/>
      <c r="AE108" s="114" t="e">
        <f t="shared" si="18"/>
        <v>#DIV/0!</v>
      </c>
      <c r="AF108" s="80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98">
        <f t="shared" si="24"/>
        <v>0</v>
      </c>
      <c r="AQ108" s="118">
        <f t="shared" si="25"/>
        <v>0</v>
      </c>
      <c r="AS108" s="105"/>
      <c r="AT108" s="489" t="e">
        <f>$AA108*'II Rate Development &amp; Change'!K$34</f>
        <v>#DIV/0!</v>
      </c>
      <c r="AU108" s="489" t="e">
        <f>$AA108*'II Rate Development &amp; Change'!L$34</f>
        <v>#DIV/0!</v>
      </c>
      <c r="AV108" s="494" t="e">
        <f>$AA108*'II Rate Development &amp; Change'!M$34</f>
        <v>#DIV/0!</v>
      </c>
      <c r="AW108" s="80"/>
      <c r="AX108" s="111"/>
      <c r="AY108" s="494" t="e">
        <f t="shared" si="17"/>
        <v>#DIV/0!</v>
      </c>
      <c r="AZ108" s="490">
        <f t="shared" si="19"/>
        <v>0</v>
      </c>
      <c r="BA108" s="1" t="str">
        <f t="shared" si="26"/>
        <v xml:space="preserve"> </v>
      </c>
    </row>
    <row r="109" spans="1:53" x14ac:dyDescent="0.25">
      <c r="A109" s="105" t="s">
        <v>285</v>
      </c>
      <c r="B109" s="136"/>
      <c r="C109" s="136"/>
      <c r="D109" s="137"/>
      <c r="E109" s="136"/>
      <c r="F109" s="136"/>
      <c r="G109" s="136"/>
      <c r="H109" s="136"/>
      <c r="I109" s="136"/>
      <c r="J109" s="136"/>
      <c r="K109" s="106"/>
      <c r="L109" s="106"/>
      <c r="M109" s="106"/>
      <c r="N109" s="106"/>
      <c r="O109" s="106"/>
      <c r="P109" s="106"/>
      <c r="Q109" s="107" t="e">
        <f t="shared" si="20"/>
        <v>#DIV/0!</v>
      </c>
      <c r="R109" s="108"/>
      <c r="S109" s="108"/>
      <c r="T109" s="108"/>
      <c r="U109" s="101"/>
      <c r="V109" s="98">
        <f t="shared" si="21"/>
        <v>0</v>
      </c>
      <c r="W109" s="109"/>
      <c r="X109" s="110"/>
      <c r="Y109" s="83"/>
      <c r="Z109" s="111"/>
      <c r="AA109" s="112" t="e">
        <f t="shared" si="22"/>
        <v>#DIV/0!</v>
      </c>
      <c r="AB109" s="113"/>
      <c r="AC109" s="148">
        <f t="shared" si="23"/>
        <v>0</v>
      </c>
      <c r="AD109" s="113"/>
      <c r="AE109" s="114" t="e">
        <f t="shared" si="18"/>
        <v>#DIV/0!</v>
      </c>
      <c r="AF109" s="80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98">
        <f t="shared" si="24"/>
        <v>0</v>
      </c>
      <c r="AQ109" s="118">
        <f t="shared" si="25"/>
        <v>0</v>
      </c>
      <c r="AS109" s="105"/>
      <c r="AT109" s="489" t="e">
        <f>$AA109*'II Rate Development &amp; Change'!K$34</f>
        <v>#DIV/0!</v>
      </c>
      <c r="AU109" s="489" t="e">
        <f>$AA109*'II Rate Development &amp; Change'!L$34</f>
        <v>#DIV/0!</v>
      </c>
      <c r="AV109" s="494" t="e">
        <f>$AA109*'II Rate Development &amp; Change'!M$34</f>
        <v>#DIV/0!</v>
      </c>
      <c r="AW109" s="80"/>
      <c r="AX109" s="111"/>
      <c r="AY109" s="494" t="e">
        <f t="shared" si="17"/>
        <v>#DIV/0!</v>
      </c>
      <c r="AZ109" s="490">
        <f t="shared" si="19"/>
        <v>0</v>
      </c>
      <c r="BA109" s="1" t="str">
        <f t="shared" si="26"/>
        <v xml:space="preserve"> </v>
      </c>
    </row>
    <row r="110" spans="1:53" x14ac:dyDescent="0.25">
      <c r="A110" s="105" t="s">
        <v>286</v>
      </c>
      <c r="B110" s="136"/>
      <c r="C110" s="136"/>
      <c r="D110" s="137"/>
      <c r="E110" s="136"/>
      <c r="F110" s="136"/>
      <c r="G110" s="136"/>
      <c r="H110" s="136"/>
      <c r="I110" s="136"/>
      <c r="J110" s="136"/>
      <c r="K110" s="106"/>
      <c r="L110" s="106"/>
      <c r="M110" s="106"/>
      <c r="N110" s="106"/>
      <c r="O110" s="106"/>
      <c r="P110" s="106"/>
      <c r="Q110" s="107" t="e">
        <f t="shared" si="20"/>
        <v>#DIV/0!</v>
      </c>
      <c r="R110" s="108"/>
      <c r="S110" s="108"/>
      <c r="T110" s="108"/>
      <c r="U110" s="101"/>
      <c r="V110" s="98">
        <f t="shared" si="21"/>
        <v>0</v>
      </c>
      <c r="W110" s="109"/>
      <c r="X110" s="110"/>
      <c r="Y110" s="83"/>
      <c r="Z110" s="111"/>
      <c r="AA110" s="112" t="e">
        <f t="shared" si="22"/>
        <v>#DIV/0!</v>
      </c>
      <c r="AB110" s="113"/>
      <c r="AC110" s="148">
        <f t="shared" si="23"/>
        <v>0</v>
      </c>
      <c r="AD110" s="113"/>
      <c r="AE110" s="114" t="e">
        <f t="shared" si="18"/>
        <v>#DIV/0!</v>
      </c>
      <c r="AF110" s="80"/>
      <c r="AG110" s="109"/>
      <c r="AH110" s="109"/>
      <c r="AI110" s="109"/>
      <c r="AJ110" s="109"/>
      <c r="AK110" s="109"/>
      <c r="AL110" s="109"/>
      <c r="AM110" s="109"/>
      <c r="AN110" s="109"/>
      <c r="AO110" s="109"/>
      <c r="AP110" s="98">
        <f t="shared" si="24"/>
        <v>0</v>
      </c>
      <c r="AQ110" s="118">
        <f t="shared" si="25"/>
        <v>0</v>
      </c>
      <c r="AS110" s="105"/>
      <c r="AT110" s="489" t="e">
        <f>$AA110*'II Rate Development &amp; Change'!K$34</f>
        <v>#DIV/0!</v>
      </c>
      <c r="AU110" s="489" t="e">
        <f>$AA110*'II Rate Development &amp; Change'!L$34</f>
        <v>#DIV/0!</v>
      </c>
      <c r="AV110" s="494" t="e">
        <f>$AA110*'II Rate Development &amp; Change'!M$34</f>
        <v>#DIV/0!</v>
      </c>
      <c r="AW110" s="80"/>
      <c r="AX110" s="111"/>
      <c r="AY110" s="494" t="e">
        <f t="shared" si="17"/>
        <v>#DIV/0!</v>
      </c>
      <c r="AZ110" s="490">
        <f t="shared" si="19"/>
        <v>0</v>
      </c>
      <c r="BA110" s="1" t="str">
        <f t="shared" si="26"/>
        <v xml:space="preserve"> </v>
      </c>
    </row>
    <row r="111" spans="1:53" x14ac:dyDescent="0.25">
      <c r="A111" s="105" t="s">
        <v>287</v>
      </c>
      <c r="B111" s="136"/>
      <c r="C111" s="136"/>
      <c r="D111" s="137"/>
      <c r="E111" s="136"/>
      <c r="F111" s="136"/>
      <c r="G111" s="136"/>
      <c r="H111" s="136"/>
      <c r="I111" s="136"/>
      <c r="J111" s="136"/>
      <c r="K111" s="106"/>
      <c r="L111" s="106"/>
      <c r="M111" s="106"/>
      <c r="N111" s="106"/>
      <c r="O111" s="106"/>
      <c r="P111" s="106"/>
      <c r="Q111" s="107" t="e">
        <f t="shared" si="20"/>
        <v>#DIV/0!</v>
      </c>
      <c r="R111" s="108"/>
      <c r="S111" s="108"/>
      <c r="T111" s="108"/>
      <c r="U111" s="101"/>
      <c r="V111" s="98">
        <f t="shared" si="21"/>
        <v>0</v>
      </c>
      <c r="W111" s="109"/>
      <c r="X111" s="110"/>
      <c r="Y111" s="83"/>
      <c r="Z111" s="111"/>
      <c r="AA111" s="112" t="e">
        <f t="shared" si="22"/>
        <v>#DIV/0!</v>
      </c>
      <c r="AB111" s="113"/>
      <c r="AC111" s="148">
        <f t="shared" si="23"/>
        <v>0</v>
      </c>
      <c r="AD111" s="113"/>
      <c r="AE111" s="114" t="e">
        <f t="shared" si="18"/>
        <v>#DIV/0!</v>
      </c>
      <c r="AF111" s="80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98">
        <f t="shared" si="24"/>
        <v>0</v>
      </c>
      <c r="AQ111" s="118">
        <f t="shared" si="25"/>
        <v>0</v>
      </c>
      <c r="AS111" s="105"/>
      <c r="AT111" s="489" t="e">
        <f>$AA111*'II Rate Development &amp; Change'!K$34</f>
        <v>#DIV/0!</v>
      </c>
      <c r="AU111" s="489" t="e">
        <f>$AA111*'II Rate Development &amp; Change'!L$34</f>
        <v>#DIV/0!</v>
      </c>
      <c r="AV111" s="494" t="e">
        <f>$AA111*'II Rate Development &amp; Change'!M$34</f>
        <v>#DIV/0!</v>
      </c>
      <c r="AW111" s="80"/>
      <c r="AX111" s="111"/>
      <c r="AY111" s="494" t="e">
        <f t="shared" si="17"/>
        <v>#DIV/0!</v>
      </c>
      <c r="AZ111" s="490">
        <f t="shared" si="19"/>
        <v>0</v>
      </c>
      <c r="BA111" s="1" t="str">
        <f t="shared" si="26"/>
        <v xml:space="preserve"> </v>
      </c>
    </row>
    <row r="112" spans="1:53" x14ac:dyDescent="0.25">
      <c r="A112" s="105" t="s">
        <v>288</v>
      </c>
      <c r="B112" s="136"/>
      <c r="C112" s="136"/>
      <c r="D112" s="137"/>
      <c r="E112" s="136"/>
      <c r="F112" s="136"/>
      <c r="G112" s="136"/>
      <c r="H112" s="136"/>
      <c r="I112" s="136"/>
      <c r="J112" s="136"/>
      <c r="K112" s="106"/>
      <c r="L112" s="106"/>
      <c r="M112" s="106"/>
      <c r="N112" s="106"/>
      <c r="O112" s="106"/>
      <c r="P112" s="106"/>
      <c r="Q112" s="107" t="e">
        <f t="shared" si="20"/>
        <v>#DIV/0!</v>
      </c>
      <c r="R112" s="108"/>
      <c r="S112" s="108"/>
      <c r="T112" s="108"/>
      <c r="U112" s="101"/>
      <c r="V112" s="98">
        <f t="shared" si="21"/>
        <v>0</v>
      </c>
      <c r="W112" s="109"/>
      <c r="X112" s="110"/>
      <c r="Y112" s="83"/>
      <c r="Z112" s="111"/>
      <c r="AA112" s="112" t="e">
        <f t="shared" si="22"/>
        <v>#DIV/0!</v>
      </c>
      <c r="AB112" s="113"/>
      <c r="AC112" s="148">
        <f t="shared" si="23"/>
        <v>0</v>
      </c>
      <c r="AD112" s="113"/>
      <c r="AE112" s="114" t="e">
        <f t="shared" si="18"/>
        <v>#DIV/0!</v>
      </c>
      <c r="AF112" s="80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98">
        <f t="shared" si="24"/>
        <v>0</v>
      </c>
      <c r="AQ112" s="118">
        <f t="shared" si="25"/>
        <v>0</v>
      </c>
      <c r="AS112" s="105"/>
      <c r="AT112" s="489" t="e">
        <f>$AA112*'II Rate Development &amp; Change'!K$34</f>
        <v>#DIV/0!</v>
      </c>
      <c r="AU112" s="489" t="e">
        <f>$AA112*'II Rate Development &amp; Change'!L$34</f>
        <v>#DIV/0!</v>
      </c>
      <c r="AV112" s="494" t="e">
        <f>$AA112*'II Rate Development &amp; Change'!M$34</f>
        <v>#DIV/0!</v>
      </c>
      <c r="AW112" s="80"/>
      <c r="AX112" s="111"/>
      <c r="AY112" s="494" t="e">
        <f t="shared" si="17"/>
        <v>#DIV/0!</v>
      </c>
      <c r="AZ112" s="490">
        <f t="shared" si="19"/>
        <v>0</v>
      </c>
      <c r="BA112" s="1" t="str">
        <f t="shared" si="26"/>
        <v xml:space="preserve"> </v>
      </c>
    </row>
    <row r="113" spans="1:53" x14ac:dyDescent="0.25">
      <c r="A113" s="105" t="s">
        <v>289</v>
      </c>
      <c r="B113" s="136"/>
      <c r="C113" s="136"/>
      <c r="D113" s="137"/>
      <c r="E113" s="136"/>
      <c r="F113" s="136"/>
      <c r="G113" s="136"/>
      <c r="H113" s="136"/>
      <c r="I113" s="136"/>
      <c r="J113" s="136"/>
      <c r="K113" s="106"/>
      <c r="L113" s="106"/>
      <c r="M113" s="106"/>
      <c r="N113" s="106"/>
      <c r="O113" s="106"/>
      <c r="P113" s="106"/>
      <c r="Q113" s="107" t="e">
        <f t="shared" si="20"/>
        <v>#DIV/0!</v>
      </c>
      <c r="R113" s="108"/>
      <c r="S113" s="108"/>
      <c r="T113" s="108"/>
      <c r="U113" s="101"/>
      <c r="V113" s="98">
        <f t="shared" si="21"/>
        <v>0</v>
      </c>
      <c r="W113" s="109"/>
      <c r="X113" s="110"/>
      <c r="Y113" s="83"/>
      <c r="Z113" s="111"/>
      <c r="AA113" s="112" t="e">
        <f t="shared" si="22"/>
        <v>#DIV/0!</v>
      </c>
      <c r="AB113" s="113"/>
      <c r="AC113" s="148">
        <f t="shared" si="23"/>
        <v>0</v>
      </c>
      <c r="AD113" s="113"/>
      <c r="AE113" s="114" t="e">
        <f t="shared" si="18"/>
        <v>#DIV/0!</v>
      </c>
      <c r="AF113" s="80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98">
        <f t="shared" si="24"/>
        <v>0</v>
      </c>
      <c r="AQ113" s="118">
        <f t="shared" si="25"/>
        <v>0</v>
      </c>
      <c r="AS113" s="105"/>
      <c r="AT113" s="489" t="e">
        <f>$AA113*'II Rate Development &amp; Change'!K$34</f>
        <v>#DIV/0!</v>
      </c>
      <c r="AU113" s="489" t="e">
        <f>$AA113*'II Rate Development &amp; Change'!L$34</f>
        <v>#DIV/0!</v>
      </c>
      <c r="AV113" s="494" t="e">
        <f>$AA113*'II Rate Development &amp; Change'!M$34</f>
        <v>#DIV/0!</v>
      </c>
      <c r="AW113" s="80"/>
      <c r="AX113" s="111"/>
      <c r="AY113" s="494" t="e">
        <f t="shared" si="17"/>
        <v>#DIV/0!</v>
      </c>
      <c r="AZ113" s="490">
        <f t="shared" si="19"/>
        <v>0</v>
      </c>
      <c r="BA113" s="1" t="str">
        <f t="shared" si="26"/>
        <v xml:space="preserve"> </v>
      </c>
    </row>
    <row r="114" spans="1:53" x14ac:dyDescent="0.25">
      <c r="A114" s="105" t="s">
        <v>290</v>
      </c>
      <c r="B114" s="136"/>
      <c r="C114" s="136"/>
      <c r="D114" s="137"/>
      <c r="E114" s="136"/>
      <c r="F114" s="136"/>
      <c r="G114" s="136"/>
      <c r="H114" s="136"/>
      <c r="I114" s="136"/>
      <c r="J114" s="136"/>
      <c r="K114" s="106"/>
      <c r="L114" s="106"/>
      <c r="M114" s="106"/>
      <c r="N114" s="106"/>
      <c r="O114" s="106"/>
      <c r="P114" s="106"/>
      <c r="Q114" s="107" t="e">
        <f t="shared" si="20"/>
        <v>#DIV/0!</v>
      </c>
      <c r="R114" s="108"/>
      <c r="S114" s="108"/>
      <c r="T114" s="108"/>
      <c r="U114" s="101"/>
      <c r="V114" s="98">
        <f t="shared" si="21"/>
        <v>0</v>
      </c>
      <c r="W114" s="109"/>
      <c r="X114" s="110"/>
      <c r="Y114" s="83"/>
      <c r="Z114" s="111"/>
      <c r="AA114" s="112" t="e">
        <f t="shared" si="22"/>
        <v>#DIV/0!</v>
      </c>
      <c r="AB114" s="113"/>
      <c r="AC114" s="148">
        <f t="shared" si="23"/>
        <v>0</v>
      </c>
      <c r="AD114" s="113"/>
      <c r="AE114" s="114" t="e">
        <f t="shared" si="18"/>
        <v>#DIV/0!</v>
      </c>
      <c r="AF114" s="80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98">
        <f t="shared" si="24"/>
        <v>0</v>
      </c>
      <c r="AQ114" s="118">
        <f t="shared" si="25"/>
        <v>0</v>
      </c>
      <c r="AS114" s="105"/>
      <c r="AT114" s="489" t="e">
        <f>$AA114*'II Rate Development &amp; Change'!K$34</f>
        <v>#DIV/0!</v>
      </c>
      <c r="AU114" s="489" t="e">
        <f>$AA114*'II Rate Development &amp; Change'!L$34</f>
        <v>#DIV/0!</v>
      </c>
      <c r="AV114" s="494" t="e">
        <f>$AA114*'II Rate Development &amp; Change'!M$34</f>
        <v>#DIV/0!</v>
      </c>
      <c r="AW114" s="80"/>
      <c r="AX114" s="111"/>
      <c r="AY114" s="494" t="e">
        <f t="shared" si="17"/>
        <v>#DIV/0!</v>
      </c>
      <c r="AZ114" s="490">
        <f t="shared" si="19"/>
        <v>0</v>
      </c>
      <c r="BA114" s="1" t="str">
        <f t="shared" si="26"/>
        <v xml:space="preserve"> </v>
      </c>
    </row>
    <row r="115" spans="1:53" x14ac:dyDescent="0.25">
      <c r="A115" s="105" t="s">
        <v>291</v>
      </c>
      <c r="B115" s="136"/>
      <c r="C115" s="136"/>
      <c r="D115" s="137"/>
      <c r="E115" s="136"/>
      <c r="F115" s="136"/>
      <c r="G115" s="136"/>
      <c r="H115" s="136"/>
      <c r="I115" s="136"/>
      <c r="J115" s="136"/>
      <c r="K115" s="106"/>
      <c r="L115" s="106"/>
      <c r="M115" s="106"/>
      <c r="N115" s="106"/>
      <c r="O115" s="106"/>
      <c r="P115" s="106"/>
      <c r="Q115" s="107" t="e">
        <f t="shared" si="20"/>
        <v>#DIV/0!</v>
      </c>
      <c r="R115" s="108"/>
      <c r="S115" s="108"/>
      <c r="T115" s="108"/>
      <c r="U115" s="101"/>
      <c r="V115" s="98">
        <f t="shared" si="21"/>
        <v>0</v>
      </c>
      <c r="W115" s="109"/>
      <c r="X115" s="110"/>
      <c r="Y115" s="83"/>
      <c r="Z115" s="111"/>
      <c r="AA115" s="112" t="e">
        <f t="shared" si="22"/>
        <v>#DIV/0!</v>
      </c>
      <c r="AB115" s="113"/>
      <c r="AC115" s="148">
        <f t="shared" si="23"/>
        <v>0</v>
      </c>
      <c r="AD115" s="113"/>
      <c r="AE115" s="114" t="e">
        <f t="shared" si="18"/>
        <v>#DIV/0!</v>
      </c>
      <c r="AF115" s="80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98">
        <f t="shared" si="24"/>
        <v>0</v>
      </c>
      <c r="AQ115" s="118">
        <f t="shared" si="25"/>
        <v>0</v>
      </c>
      <c r="AS115" s="105"/>
      <c r="AT115" s="489" t="e">
        <f>$AA115*'II Rate Development &amp; Change'!K$34</f>
        <v>#DIV/0!</v>
      </c>
      <c r="AU115" s="489" t="e">
        <f>$AA115*'II Rate Development &amp; Change'!L$34</f>
        <v>#DIV/0!</v>
      </c>
      <c r="AV115" s="494" t="e">
        <f>$AA115*'II Rate Development &amp; Change'!M$34</f>
        <v>#DIV/0!</v>
      </c>
      <c r="AW115" s="80"/>
      <c r="AX115" s="111"/>
      <c r="AY115" s="494" t="e">
        <f t="shared" si="17"/>
        <v>#DIV/0!</v>
      </c>
      <c r="AZ115" s="490">
        <f t="shared" si="19"/>
        <v>0</v>
      </c>
      <c r="BA115" s="1" t="str">
        <f t="shared" si="26"/>
        <v xml:space="preserve"> </v>
      </c>
    </row>
    <row r="116" spans="1:53" x14ac:dyDescent="0.25">
      <c r="A116" s="105" t="s">
        <v>292</v>
      </c>
      <c r="B116" s="136"/>
      <c r="C116" s="136"/>
      <c r="D116" s="137"/>
      <c r="E116" s="136"/>
      <c r="F116" s="136"/>
      <c r="G116" s="136"/>
      <c r="H116" s="136"/>
      <c r="I116" s="136"/>
      <c r="J116" s="136"/>
      <c r="K116" s="106"/>
      <c r="L116" s="106"/>
      <c r="M116" s="106"/>
      <c r="N116" s="106"/>
      <c r="O116" s="106"/>
      <c r="P116" s="106"/>
      <c r="Q116" s="107" t="e">
        <f t="shared" si="20"/>
        <v>#DIV/0!</v>
      </c>
      <c r="R116" s="108"/>
      <c r="S116" s="108"/>
      <c r="T116" s="108"/>
      <c r="U116" s="101"/>
      <c r="V116" s="98">
        <f t="shared" si="21"/>
        <v>0</v>
      </c>
      <c r="W116" s="109"/>
      <c r="X116" s="110"/>
      <c r="Y116" s="83"/>
      <c r="Z116" s="111"/>
      <c r="AA116" s="112" t="e">
        <f t="shared" si="22"/>
        <v>#DIV/0!</v>
      </c>
      <c r="AB116" s="113"/>
      <c r="AC116" s="148">
        <f t="shared" si="23"/>
        <v>0</v>
      </c>
      <c r="AD116" s="113"/>
      <c r="AE116" s="114" t="e">
        <f t="shared" si="18"/>
        <v>#DIV/0!</v>
      </c>
      <c r="AF116" s="80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98">
        <f t="shared" si="24"/>
        <v>0</v>
      </c>
      <c r="AQ116" s="118">
        <f t="shared" si="25"/>
        <v>0</v>
      </c>
      <c r="AS116" s="105"/>
      <c r="AT116" s="489" t="e">
        <f>$AA116*'II Rate Development &amp; Change'!K$34</f>
        <v>#DIV/0!</v>
      </c>
      <c r="AU116" s="489" t="e">
        <f>$AA116*'II Rate Development &amp; Change'!L$34</f>
        <v>#DIV/0!</v>
      </c>
      <c r="AV116" s="494" t="e">
        <f>$AA116*'II Rate Development &amp; Change'!M$34</f>
        <v>#DIV/0!</v>
      </c>
      <c r="AW116" s="80"/>
      <c r="AX116" s="111"/>
      <c r="AY116" s="494" t="e">
        <f t="shared" si="17"/>
        <v>#DIV/0!</v>
      </c>
      <c r="AZ116" s="490">
        <f t="shared" si="19"/>
        <v>0</v>
      </c>
      <c r="BA116" s="1" t="str">
        <f t="shared" si="26"/>
        <v xml:space="preserve"> </v>
      </c>
    </row>
    <row r="117" spans="1:53" x14ac:dyDescent="0.25">
      <c r="A117" s="105" t="s">
        <v>293</v>
      </c>
      <c r="B117" s="136"/>
      <c r="C117" s="136"/>
      <c r="D117" s="137"/>
      <c r="E117" s="136"/>
      <c r="F117" s="136"/>
      <c r="G117" s="136"/>
      <c r="H117" s="136"/>
      <c r="I117" s="136"/>
      <c r="J117" s="136"/>
      <c r="K117" s="106"/>
      <c r="L117" s="106"/>
      <c r="M117" s="106"/>
      <c r="N117" s="106"/>
      <c r="O117" s="106"/>
      <c r="P117" s="106"/>
      <c r="Q117" s="107" t="e">
        <f t="shared" ref="Q117:Q180" si="27">$C$11* PRODUCT(K117:P117)</f>
        <v>#DIV/0!</v>
      </c>
      <c r="R117" s="108"/>
      <c r="S117" s="108"/>
      <c r="T117" s="108"/>
      <c r="U117" s="101"/>
      <c r="V117" s="98">
        <f t="shared" ref="V117:V180" si="28">AP117*AQ117</f>
        <v>0</v>
      </c>
      <c r="W117" s="109"/>
      <c r="X117" s="110"/>
      <c r="Y117" s="83"/>
      <c r="Z117" s="111"/>
      <c r="AA117" s="112" t="e">
        <f t="shared" si="22"/>
        <v>#DIV/0!</v>
      </c>
      <c r="AB117" s="113"/>
      <c r="AC117" s="148">
        <f t="shared" si="23"/>
        <v>0</v>
      </c>
      <c r="AD117" s="113"/>
      <c r="AE117" s="114" t="e">
        <f t="shared" ref="AE117:AE180" si="29">V117/$V$15</f>
        <v>#DIV/0!</v>
      </c>
      <c r="AF117" s="80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98">
        <f t="shared" ref="AP117:AP180" si="30">SUM(AG117:AO117)</f>
        <v>0</v>
      </c>
      <c r="AQ117" s="118">
        <f t="shared" ref="AQ117:AQ180" si="31">IF(OR(E117="DNM", E117=""),0,1)</f>
        <v>0</v>
      </c>
      <c r="AS117" s="105"/>
      <c r="AT117" s="489" t="e">
        <f>$AA117*'II Rate Development &amp; Change'!K$34</f>
        <v>#DIV/0!</v>
      </c>
      <c r="AU117" s="489" t="e">
        <f>$AA117*'II Rate Development &amp; Change'!L$34</f>
        <v>#DIV/0!</v>
      </c>
      <c r="AV117" s="494" t="e">
        <f>$AA117*'II Rate Development &amp; Change'!M$34</f>
        <v>#DIV/0!</v>
      </c>
      <c r="AW117" s="80"/>
      <c r="AX117" s="111"/>
      <c r="AY117" s="494" t="e">
        <f t="shared" ref="AY117:AY180" si="32">SUMPRODUCT(AS117:AV117,AS$11:AV$11)/SUM(AS$11:AV$11)</f>
        <v>#DIV/0!</v>
      </c>
      <c r="AZ117" s="490">
        <f t="shared" si="19"/>
        <v>0</v>
      </c>
      <c r="BA117" s="1" t="str">
        <f t="shared" si="26"/>
        <v xml:space="preserve"> </v>
      </c>
    </row>
    <row r="118" spans="1:53" x14ac:dyDescent="0.25">
      <c r="A118" s="105" t="s">
        <v>339</v>
      </c>
      <c r="B118" s="136"/>
      <c r="C118" s="136"/>
      <c r="D118" s="137"/>
      <c r="E118" s="136"/>
      <c r="F118" s="136"/>
      <c r="G118" s="136"/>
      <c r="H118" s="136"/>
      <c r="I118" s="136"/>
      <c r="J118" s="136"/>
      <c r="K118" s="106"/>
      <c r="L118" s="106"/>
      <c r="M118" s="106"/>
      <c r="N118" s="106"/>
      <c r="O118" s="106"/>
      <c r="P118" s="106"/>
      <c r="Q118" s="107" t="e">
        <f t="shared" si="27"/>
        <v>#DIV/0!</v>
      </c>
      <c r="R118" s="108"/>
      <c r="S118" s="108"/>
      <c r="T118" s="108"/>
      <c r="U118" s="101"/>
      <c r="V118" s="98">
        <f t="shared" si="28"/>
        <v>0</v>
      </c>
      <c r="W118" s="109"/>
      <c r="X118" s="110"/>
      <c r="Y118" s="83"/>
      <c r="Z118" s="111"/>
      <c r="AA118" s="112" t="e">
        <f t="shared" si="22"/>
        <v>#DIV/0!</v>
      </c>
      <c r="AB118" s="113"/>
      <c r="AC118" s="148">
        <f t="shared" si="23"/>
        <v>0</v>
      </c>
      <c r="AD118" s="113"/>
      <c r="AE118" s="114" t="e">
        <f t="shared" si="29"/>
        <v>#DIV/0!</v>
      </c>
      <c r="AF118" s="80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98">
        <f t="shared" si="30"/>
        <v>0</v>
      </c>
      <c r="AQ118" s="118">
        <f t="shared" si="31"/>
        <v>0</v>
      </c>
      <c r="AS118" s="105"/>
      <c r="AT118" s="489" t="e">
        <f>$AA118*'II Rate Development &amp; Change'!K$34</f>
        <v>#DIV/0!</v>
      </c>
      <c r="AU118" s="489" t="e">
        <f>$AA118*'II Rate Development &amp; Change'!L$34</f>
        <v>#DIV/0!</v>
      </c>
      <c r="AV118" s="494" t="e">
        <f>$AA118*'II Rate Development &amp; Change'!M$34</f>
        <v>#DIV/0!</v>
      </c>
      <c r="AW118" s="80"/>
      <c r="AX118" s="111"/>
      <c r="AY118" s="494" t="e">
        <f t="shared" si="32"/>
        <v>#DIV/0!</v>
      </c>
      <c r="AZ118" s="490">
        <f t="shared" si="19"/>
        <v>0</v>
      </c>
      <c r="BA118" s="1" t="str">
        <f t="shared" si="26"/>
        <v xml:space="preserve"> </v>
      </c>
    </row>
    <row r="119" spans="1:53" x14ac:dyDescent="0.25">
      <c r="A119" s="105" t="s">
        <v>340</v>
      </c>
      <c r="B119" s="136"/>
      <c r="C119" s="136"/>
      <c r="D119" s="137"/>
      <c r="E119" s="136"/>
      <c r="F119" s="136"/>
      <c r="G119" s="136"/>
      <c r="H119" s="136"/>
      <c r="I119" s="136"/>
      <c r="J119" s="136"/>
      <c r="K119" s="106"/>
      <c r="L119" s="106"/>
      <c r="M119" s="106"/>
      <c r="N119" s="106"/>
      <c r="O119" s="106"/>
      <c r="P119" s="106"/>
      <c r="Q119" s="107" t="e">
        <f t="shared" si="27"/>
        <v>#DIV/0!</v>
      </c>
      <c r="R119" s="108"/>
      <c r="S119" s="108"/>
      <c r="T119" s="108"/>
      <c r="U119" s="101"/>
      <c r="V119" s="98">
        <f t="shared" si="28"/>
        <v>0</v>
      </c>
      <c r="W119" s="109"/>
      <c r="X119" s="110"/>
      <c r="Y119" s="83"/>
      <c r="Z119" s="111"/>
      <c r="AA119" s="112" t="e">
        <f t="shared" si="22"/>
        <v>#DIV/0!</v>
      </c>
      <c r="AB119" s="113"/>
      <c r="AC119" s="148">
        <f t="shared" si="23"/>
        <v>0</v>
      </c>
      <c r="AD119" s="113"/>
      <c r="AE119" s="114" t="e">
        <f t="shared" si="29"/>
        <v>#DIV/0!</v>
      </c>
      <c r="AF119" s="80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98">
        <f t="shared" si="30"/>
        <v>0</v>
      </c>
      <c r="AQ119" s="118">
        <f t="shared" si="31"/>
        <v>0</v>
      </c>
      <c r="AS119" s="105"/>
      <c r="AT119" s="489" t="e">
        <f>$AA119*'II Rate Development &amp; Change'!K$34</f>
        <v>#DIV/0!</v>
      </c>
      <c r="AU119" s="489" t="e">
        <f>$AA119*'II Rate Development &amp; Change'!L$34</f>
        <v>#DIV/0!</v>
      </c>
      <c r="AV119" s="494" t="e">
        <f>$AA119*'II Rate Development &amp; Change'!M$34</f>
        <v>#DIV/0!</v>
      </c>
      <c r="AW119" s="80"/>
      <c r="AX119" s="111"/>
      <c r="AY119" s="494" t="e">
        <f t="shared" si="32"/>
        <v>#DIV/0!</v>
      </c>
      <c r="AZ119" s="490">
        <f t="shared" si="19"/>
        <v>0</v>
      </c>
      <c r="BA119" s="1" t="str">
        <f t="shared" si="26"/>
        <v xml:space="preserve"> </v>
      </c>
    </row>
    <row r="120" spans="1:53" x14ac:dyDescent="0.25">
      <c r="A120" s="105" t="s">
        <v>341</v>
      </c>
      <c r="B120" s="136"/>
      <c r="C120" s="136"/>
      <c r="D120" s="137"/>
      <c r="E120" s="136"/>
      <c r="F120" s="136"/>
      <c r="G120" s="136"/>
      <c r="H120" s="136"/>
      <c r="I120" s="136"/>
      <c r="J120" s="136"/>
      <c r="K120" s="106"/>
      <c r="L120" s="106"/>
      <c r="M120" s="106"/>
      <c r="N120" s="106"/>
      <c r="O120" s="106"/>
      <c r="P120" s="106"/>
      <c r="Q120" s="107" t="e">
        <f t="shared" si="27"/>
        <v>#DIV/0!</v>
      </c>
      <c r="R120" s="108"/>
      <c r="S120" s="108"/>
      <c r="T120" s="108"/>
      <c r="U120" s="101"/>
      <c r="V120" s="98">
        <f t="shared" si="28"/>
        <v>0</v>
      </c>
      <c r="W120" s="109"/>
      <c r="X120" s="110"/>
      <c r="Y120" s="83"/>
      <c r="Z120" s="111"/>
      <c r="AA120" s="112" t="e">
        <f t="shared" si="22"/>
        <v>#DIV/0!</v>
      </c>
      <c r="AB120" s="113"/>
      <c r="AC120" s="148">
        <f t="shared" si="23"/>
        <v>0</v>
      </c>
      <c r="AD120" s="113"/>
      <c r="AE120" s="114" t="e">
        <f t="shared" si="29"/>
        <v>#DIV/0!</v>
      </c>
      <c r="AF120" s="80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98">
        <f t="shared" si="30"/>
        <v>0</v>
      </c>
      <c r="AQ120" s="118">
        <f t="shared" si="31"/>
        <v>0</v>
      </c>
      <c r="AS120" s="105"/>
      <c r="AT120" s="489" t="e">
        <f>$AA120*'II Rate Development &amp; Change'!K$34</f>
        <v>#DIV/0!</v>
      </c>
      <c r="AU120" s="489" t="e">
        <f>$AA120*'II Rate Development &amp; Change'!L$34</f>
        <v>#DIV/0!</v>
      </c>
      <c r="AV120" s="494" t="e">
        <f>$AA120*'II Rate Development &amp; Change'!M$34</f>
        <v>#DIV/0!</v>
      </c>
      <c r="AW120" s="80"/>
      <c r="AX120" s="111"/>
      <c r="AY120" s="494" t="e">
        <f t="shared" si="32"/>
        <v>#DIV/0!</v>
      </c>
      <c r="AZ120" s="490">
        <f t="shared" si="19"/>
        <v>0</v>
      </c>
      <c r="BA120" s="1" t="str">
        <f t="shared" si="26"/>
        <v xml:space="preserve"> </v>
      </c>
    </row>
    <row r="121" spans="1:53" x14ac:dyDescent="0.25">
      <c r="A121" s="105" t="s">
        <v>342</v>
      </c>
      <c r="B121" s="136"/>
      <c r="C121" s="136"/>
      <c r="D121" s="137"/>
      <c r="E121" s="136"/>
      <c r="F121" s="136"/>
      <c r="G121" s="136"/>
      <c r="H121" s="136"/>
      <c r="I121" s="136"/>
      <c r="J121" s="136"/>
      <c r="K121" s="106"/>
      <c r="L121" s="106"/>
      <c r="M121" s="106"/>
      <c r="N121" s="106"/>
      <c r="O121" s="106"/>
      <c r="P121" s="106"/>
      <c r="Q121" s="107" t="e">
        <f t="shared" si="27"/>
        <v>#DIV/0!</v>
      </c>
      <c r="R121" s="108"/>
      <c r="S121" s="108"/>
      <c r="T121" s="108"/>
      <c r="U121" s="101"/>
      <c r="V121" s="98">
        <f t="shared" si="28"/>
        <v>0</v>
      </c>
      <c r="W121" s="109"/>
      <c r="X121" s="110"/>
      <c r="Y121" s="83"/>
      <c r="Z121" s="111"/>
      <c r="AA121" s="112" t="e">
        <f t="shared" si="22"/>
        <v>#DIV/0!</v>
      </c>
      <c r="AB121" s="113"/>
      <c r="AC121" s="148">
        <f t="shared" si="23"/>
        <v>0</v>
      </c>
      <c r="AD121" s="113"/>
      <c r="AE121" s="114" t="e">
        <f t="shared" si="29"/>
        <v>#DIV/0!</v>
      </c>
      <c r="AF121" s="80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98">
        <f t="shared" si="30"/>
        <v>0</v>
      </c>
      <c r="AQ121" s="118">
        <f t="shared" si="31"/>
        <v>0</v>
      </c>
      <c r="AS121" s="105"/>
      <c r="AT121" s="489" t="e">
        <f>$AA121*'II Rate Development &amp; Change'!K$34</f>
        <v>#DIV/0!</v>
      </c>
      <c r="AU121" s="489" t="e">
        <f>$AA121*'II Rate Development &amp; Change'!L$34</f>
        <v>#DIV/0!</v>
      </c>
      <c r="AV121" s="494" t="e">
        <f>$AA121*'II Rate Development &amp; Change'!M$34</f>
        <v>#DIV/0!</v>
      </c>
      <c r="AW121" s="80"/>
      <c r="AX121" s="111"/>
      <c r="AY121" s="494" t="e">
        <f t="shared" si="32"/>
        <v>#DIV/0!</v>
      </c>
      <c r="AZ121" s="490">
        <f t="shared" si="19"/>
        <v>0</v>
      </c>
      <c r="BA121" s="1" t="str">
        <f t="shared" si="26"/>
        <v xml:space="preserve"> </v>
      </c>
    </row>
    <row r="122" spans="1:53" x14ac:dyDescent="0.25">
      <c r="A122" s="105" t="s">
        <v>343</v>
      </c>
      <c r="B122" s="136"/>
      <c r="C122" s="136"/>
      <c r="D122" s="137"/>
      <c r="E122" s="136"/>
      <c r="F122" s="136"/>
      <c r="G122" s="136"/>
      <c r="H122" s="136"/>
      <c r="I122" s="136"/>
      <c r="J122" s="136"/>
      <c r="K122" s="106"/>
      <c r="L122" s="106"/>
      <c r="M122" s="106"/>
      <c r="N122" s="106"/>
      <c r="O122" s="106"/>
      <c r="P122" s="106"/>
      <c r="Q122" s="107" t="e">
        <f t="shared" si="27"/>
        <v>#DIV/0!</v>
      </c>
      <c r="R122" s="108"/>
      <c r="S122" s="108"/>
      <c r="T122" s="108"/>
      <c r="U122" s="101"/>
      <c r="V122" s="98">
        <f t="shared" si="28"/>
        <v>0</v>
      </c>
      <c r="W122" s="109"/>
      <c r="X122" s="110"/>
      <c r="Y122" s="83"/>
      <c r="Z122" s="111"/>
      <c r="AA122" s="112" t="e">
        <f t="shared" si="22"/>
        <v>#DIV/0!</v>
      </c>
      <c r="AB122" s="113"/>
      <c r="AC122" s="148">
        <f t="shared" si="23"/>
        <v>0</v>
      </c>
      <c r="AD122" s="113"/>
      <c r="AE122" s="114" t="e">
        <f t="shared" si="29"/>
        <v>#DIV/0!</v>
      </c>
      <c r="AF122" s="80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98">
        <f t="shared" si="30"/>
        <v>0</v>
      </c>
      <c r="AQ122" s="118">
        <f t="shared" si="31"/>
        <v>0</v>
      </c>
      <c r="AS122" s="105"/>
      <c r="AT122" s="489" t="e">
        <f>$AA122*'II Rate Development &amp; Change'!K$34</f>
        <v>#DIV/0!</v>
      </c>
      <c r="AU122" s="489" t="e">
        <f>$AA122*'II Rate Development &amp; Change'!L$34</f>
        <v>#DIV/0!</v>
      </c>
      <c r="AV122" s="494" t="e">
        <f>$AA122*'II Rate Development &amp; Change'!M$34</f>
        <v>#DIV/0!</v>
      </c>
      <c r="AW122" s="80"/>
      <c r="AX122" s="111"/>
      <c r="AY122" s="494" t="e">
        <f t="shared" si="32"/>
        <v>#DIV/0!</v>
      </c>
      <c r="AZ122" s="490">
        <f t="shared" si="19"/>
        <v>0</v>
      </c>
      <c r="BA122" s="1" t="str">
        <f t="shared" si="26"/>
        <v xml:space="preserve"> </v>
      </c>
    </row>
    <row r="123" spans="1:53" x14ac:dyDescent="0.25">
      <c r="A123" s="105" t="s">
        <v>344</v>
      </c>
      <c r="B123" s="136"/>
      <c r="C123" s="136"/>
      <c r="D123" s="137"/>
      <c r="E123" s="136"/>
      <c r="F123" s="136"/>
      <c r="G123" s="136"/>
      <c r="H123" s="136"/>
      <c r="I123" s="136"/>
      <c r="J123" s="136"/>
      <c r="K123" s="106"/>
      <c r="L123" s="106"/>
      <c r="M123" s="106"/>
      <c r="N123" s="106"/>
      <c r="O123" s="106"/>
      <c r="P123" s="106"/>
      <c r="Q123" s="107" t="e">
        <f t="shared" si="27"/>
        <v>#DIV/0!</v>
      </c>
      <c r="R123" s="108"/>
      <c r="S123" s="108"/>
      <c r="T123" s="108"/>
      <c r="U123" s="101"/>
      <c r="V123" s="98">
        <f t="shared" si="28"/>
        <v>0</v>
      </c>
      <c r="W123" s="109"/>
      <c r="X123" s="110"/>
      <c r="Y123" s="83"/>
      <c r="Z123" s="111"/>
      <c r="AA123" s="112" t="e">
        <f t="shared" si="22"/>
        <v>#DIV/0!</v>
      </c>
      <c r="AB123" s="113"/>
      <c r="AC123" s="148">
        <f t="shared" si="23"/>
        <v>0</v>
      </c>
      <c r="AD123" s="113"/>
      <c r="AE123" s="114" t="e">
        <f t="shared" si="29"/>
        <v>#DIV/0!</v>
      </c>
      <c r="AF123" s="80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98">
        <f t="shared" si="30"/>
        <v>0</v>
      </c>
      <c r="AQ123" s="118">
        <f t="shared" si="31"/>
        <v>0</v>
      </c>
      <c r="AS123" s="105"/>
      <c r="AT123" s="489" t="e">
        <f>$AA123*'II Rate Development &amp; Change'!K$34</f>
        <v>#DIV/0!</v>
      </c>
      <c r="AU123" s="489" t="e">
        <f>$AA123*'II Rate Development &amp; Change'!L$34</f>
        <v>#DIV/0!</v>
      </c>
      <c r="AV123" s="494" t="e">
        <f>$AA123*'II Rate Development &amp; Change'!M$34</f>
        <v>#DIV/0!</v>
      </c>
      <c r="AW123" s="80"/>
      <c r="AX123" s="111"/>
      <c r="AY123" s="494" t="e">
        <f t="shared" si="32"/>
        <v>#DIV/0!</v>
      </c>
      <c r="AZ123" s="490">
        <f t="shared" si="19"/>
        <v>0</v>
      </c>
      <c r="BA123" s="1" t="str">
        <f t="shared" si="26"/>
        <v xml:space="preserve"> </v>
      </c>
    </row>
    <row r="124" spans="1:53" x14ac:dyDescent="0.25">
      <c r="A124" s="105" t="s">
        <v>345</v>
      </c>
      <c r="B124" s="136"/>
      <c r="C124" s="136"/>
      <c r="D124" s="137"/>
      <c r="E124" s="136"/>
      <c r="F124" s="136"/>
      <c r="G124" s="136"/>
      <c r="H124" s="136"/>
      <c r="I124" s="136"/>
      <c r="J124" s="136"/>
      <c r="K124" s="106"/>
      <c r="L124" s="106"/>
      <c r="M124" s="106"/>
      <c r="N124" s="106"/>
      <c r="O124" s="106"/>
      <c r="P124" s="106"/>
      <c r="Q124" s="107" t="e">
        <f t="shared" si="27"/>
        <v>#DIV/0!</v>
      </c>
      <c r="R124" s="108"/>
      <c r="S124" s="108"/>
      <c r="T124" s="108"/>
      <c r="U124" s="101"/>
      <c r="V124" s="98">
        <f t="shared" si="28"/>
        <v>0</v>
      </c>
      <c r="W124" s="109"/>
      <c r="X124" s="110"/>
      <c r="Y124" s="83"/>
      <c r="Z124" s="111"/>
      <c r="AA124" s="112" t="e">
        <f t="shared" si="22"/>
        <v>#DIV/0!</v>
      </c>
      <c r="AB124" s="113"/>
      <c r="AC124" s="148">
        <f t="shared" si="23"/>
        <v>0</v>
      </c>
      <c r="AD124" s="113"/>
      <c r="AE124" s="114" t="e">
        <f t="shared" si="29"/>
        <v>#DIV/0!</v>
      </c>
      <c r="AF124" s="80"/>
      <c r="AG124" s="109"/>
      <c r="AH124" s="109"/>
      <c r="AI124" s="109"/>
      <c r="AJ124" s="109"/>
      <c r="AK124" s="109"/>
      <c r="AL124" s="109"/>
      <c r="AM124" s="109"/>
      <c r="AN124" s="109"/>
      <c r="AO124" s="109"/>
      <c r="AP124" s="98">
        <f t="shared" si="30"/>
        <v>0</v>
      </c>
      <c r="AQ124" s="118">
        <f t="shared" si="31"/>
        <v>0</v>
      </c>
      <c r="AS124" s="105"/>
      <c r="AT124" s="489" t="e">
        <f>$AA124*'II Rate Development &amp; Change'!K$34</f>
        <v>#DIV/0!</v>
      </c>
      <c r="AU124" s="489" t="e">
        <f>$AA124*'II Rate Development &amp; Change'!L$34</f>
        <v>#DIV/0!</v>
      </c>
      <c r="AV124" s="494" t="e">
        <f>$AA124*'II Rate Development &amp; Change'!M$34</f>
        <v>#DIV/0!</v>
      </c>
      <c r="AW124" s="80"/>
      <c r="AX124" s="111"/>
      <c r="AY124" s="494" t="e">
        <f t="shared" si="32"/>
        <v>#DIV/0!</v>
      </c>
      <c r="AZ124" s="490">
        <f t="shared" si="19"/>
        <v>0</v>
      </c>
      <c r="BA124" s="1" t="str">
        <f t="shared" si="26"/>
        <v xml:space="preserve"> </v>
      </c>
    </row>
    <row r="125" spans="1:53" x14ac:dyDescent="0.25">
      <c r="A125" s="105" t="s">
        <v>346</v>
      </c>
      <c r="B125" s="136"/>
      <c r="C125" s="136"/>
      <c r="D125" s="137"/>
      <c r="E125" s="136"/>
      <c r="F125" s="136"/>
      <c r="G125" s="136"/>
      <c r="H125" s="136"/>
      <c r="I125" s="136"/>
      <c r="J125" s="136"/>
      <c r="K125" s="106"/>
      <c r="L125" s="106"/>
      <c r="M125" s="106"/>
      <c r="N125" s="106"/>
      <c r="O125" s="106"/>
      <c r="P125" s="106"/>
      <c r="Q125" s="107" t="e">
        <f t="shared" si="27"/>
        <v>#DIV/0!</v>
      </c>
      <c r="R125" s="108"/>
      <c r="S125" s="108"/>
      <c r="T125" s="108"/>
      <c r="U125" s="101"/>
      <c r="V125" s="98">
        <f t="shared" si="28"/>
        <v>0</v>
      </c>
      <c r="W125" s="109"/>
      <c r="X125" s="110"/>
      <c r="Y125" s="83"/>
      <c r="Z125" s="111"/>
      <c r="AA125" s="112" t="e">
        <f t="shared" si="22"/>
        <v>#DIV/0!</v>
      </c>
      <c r="AB125" s="113"/>
      <c r="AC125" s="148">
        <f t="shared" si="23"/>
        <v>0</v>
      </c>
      <c r="AD125" s="113"/>
      <c r="AE125" s="114" t="e">
        <f t="shared" si="29"/>
        <v>#DIV/0!</v>
      </c>
      <c r="AF125" s="80"/>
      <c r="AG125" s="109"/>
      <c r="AH125" s="109"/>
      <c r="AI125" s="109"/>
      <c r="AJ125" s="109"/>
      <c r="AK125" s="109"/>
      <c r="AL125" s="109"/>
      <c r="AM125" s="109"/>
      <c r="AN125" s="109"/>
      <c r="AO125" s="109"/>
      <c r="AP125" s="98">
        <f t="shared" si="30"/>
        <v>0</v>
      </c>
      <c r="AQ125" s="118">
        <f t="shared" si="31"/>
        <v>0</v>
      </c>
      <c r="AS125" s="105"/>
      <c r="AT125" s="489" t="e">
        <f>$AA125*'II Rate Development &amp; Change'!K$34</f>
        <v>#DIV/0!</v>
      </c>
      <c r="AU125" s="489" t="e">
        <f>$AA125*'II Rate Development &amp; Change'!L$34</f>
        <v>#DIV/0!</v>
      </c>
      <c r="AV125" s="494" t="e">
        <f>$AA125*'II Rate Development &amp; Change'!M$34</f>
        <v>#DIV/0!</v>
      </c>
      <c r="AW125" s="80"/>
      <c r="AX125" s="111"/>
      <c r="AY125" s="494" t="e">
        <f t="shared" si="32"/>
        <v>#DIV/0!</v>
      </c>
      <c r="AZ125" s="490">
        <f t="shared" si="19"/>
        <v>0</v>
      </c>
      <c r="BA125" s="1" t="str">
        <f t="shared" si="26"/>
        <v xml:space="preserve"> </v>
      </c>
    </row>
    <row r="126" spans="1:53" x14ac:dyDescent="0.25">
      <c r="A126" s="105" t="s">
        <v>347</v>
      </c>
      <c r="B126" s="136"/>
      <c r="C126" s="136"/>
      <c r="D126" s="137"/>
      <c r="E126" s="136"/>
      <c r="F126" s="136"/>
      <c r="G126" s="136"/>
      <c r="H126" s="136"/>
      <c r="I126" s="136"/>
      <c r="J126" s="136"/>
      <c r="K126" s="106"/>
      <c r="L126" s="106"/>
      <c r="M126" s="106"/>
      <c r="N126" s="106"/>
      <c r="O126" s="106"/>
      <c r="P126" s="106"/>
      <c r="Q126" s="107" t="e">
        <f t="shared" si="27"/>
        <v>#DIV/0!</v>
      </c>
      <c r="R126" s="108"/>
      <c r="S126" s="108"/>
      <c r="T126" s="108"/>
      <c r="U126" s="101"/>
      <c r="V126" s="98">
        <f t="shared" si="28"/>
        <v>0</v>
      </c>
      <c r="W126" s="109"/>
      <c r="X126" s="110"/>
      <c r="Y126" s="83"/>
      <c r="Z126" s="111"/>
      <c r="AA126" s="112" t="e">
        <f t="shared" si="22"/>
        <v>#DIV/0!</v>
      </c>
      <c r="AB126" s="113"/>
      <c r="AC126" s="148">
        <f t="shared" si="23"/>
        <v>0</v>
      </c>
      <c r="AD126" s="113"/>
      <c r="AE126" s="114" t="e">
        <f t="shared" si="29"/>
        <v>#DIV/0!</v>
      </c>
      <c r="AF126" s="80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98">
        <f t="shared" si="30"/>
        <v>0</v>
      </c>
      <c r="AQ126" s="118">
        <f t="shared" si="31"/>
        <v>0</v>
      </c>
      <c r="AS126" s="105"/>
      <c r="AT126" s="489" t="e">
        <f>$AA126*'II Rate Development &amp; Change'!K$34</f>
        <v>#DIV/0!</v>
      </c>
      <c r="AU126" s="489" t="e">
        <f>$AA126*'II Rate Development &amp; Change'!L$34</f>
        <v>#DIV/0!</v>
      </c>
      <c r="AV126" s="494" t="e">
        <f>$AA126*'II Rate Development &amp; Change'!M$34</f>
        <v>#DIV/0!</v>
      </c>
      <c r="AW126" s="80"/>
      <c r="AX126" s="111"/>
      <c r="AY126" s="494" t="e">
        <f t="shared" si="32"/>
        <v>#DIV/0!</v>
      </c>
      <c r="AZ126" s="490">
        <f t="shared" si="19"/>
        <v>0</v>
      </c>
      <c r="BA126" s="1" t="str">
        <f t="shared" si="26"/>
        <v xml:space="preserve"> </v>
      </c>
    </row>
    <row r="127" spans="1:53" x14ac:dyDescent="0.25">
      <c r="A127" s="105" t="s">
        <v>348</v>
      </c>
      <c r="B127" s="136"/>
      <c r="C127" s="136"/>
      <c r="D127" s="137"/>
      <c r="E127" s="136"/>
      <c r="F127" s="136"/>
      <c r="G127" s="136"/>
      <c r="H127" s="136"/>
      <c r="I127" s="136"/>
      <c r="J127" s="136"/>
      <c r="K127" s="106"/>
      <c r="L127" s="106"/>
      <c r="M127" s="106"/>
      <c r="N127" s="106"/>
      <c r="O127" s="106"/>
      <c r="P127" s="106"/>
      <c r="Q127" s="107" t="e">
        <f t="shared" si="27"/>
        <v>#DIV/0!</v>
      </c>
      <c r="R127" s="108"/>
      <c r="S127" s="108"/>
      <c r="T127" s="108"/>
      <c r="U127" s="101"/>
      <c r="V127" s="98">
        <f t="shared" si="28"/>
        <v>0</v>
      </c>
      <c r="W127" s="109"/>
      <c r="X127" s="110"/>
      <c r="Y127" s="83"/>
      <c r="Z127" s="111"/>
      <c r="AA127" s="112" t="e">
        <f t="shared" si="22"/>
        <v>#DIV/0!</v>
      </c>
      <c r="AB127" s="113"/>
      <c r="AC127" s="148">
        <f t="shared" si="23"/>
        <v>0</v>
      </c>
      <c r="AD127" s="113"/>
      <c r="AE127" s="114" t="e">
        <f t="shared" si="29"/>
        <v>#DIV/0!</v>
      </c>
      <c r="AF127" s="80"/>
      <c r="AG127" s="109"/>
      <c r="AH127" s="109"/>
      <c r="AI127" s="109"/>
      <c r="AJ127" s="109"/>
      <c r="AK127" s="109"/>
      <c r="AL127" s="109"/>
      <c r="AM127" s="109"/>
      <c r="AN127" s="109"/>
      <c r="AO127" s="109"/>
      <c r="AP127" s="98">
        <f t="shared" si="30"/>
        <v>0</v>
      </c>
      <c r="AQ127" s="118">
        <f t="shared" si="31"/>
        <v>0</v>
      </c>
      <c r="AS127" s="105"/>
      <c r="AT127" s="489" t="e">
        <f>$AA127*'II Rate Development &amp; Change'!K$34</f>
        <v>#DIV/0!</v>
      </c>
      <c r="AU127" s="489" t="e">
        <f>$AA127*'II Rate Development &amp; Change'!L$34</f>
        <v>#DIV/0!</v>
      </c>
      <c r="AV127" s="494" t="e">
        <f>$AA127*'II Rate Development &amp; Change'!M$34</f>
        <v>#DIV/0!</v>
      </c>
      <c r="AW127" s="80"/>
      <c r="AX127" s="111"/>
      <c r="AY127" s="494" t="e">
        <f t="shared" si="32"/>
        <v>#DIV/0!</v>
      </c>
      <c r="AZ127" s="490">
        <f t="shared" si="19"/>
        <v>0</v>
      </c>
      <c r="BA127" s="1" t="str">
        <f t="shared" si="26"/>
        <v xml:space="preserve"> </v>
      </c>
    </row>
    <row r="128" spans="1:53" x14ac:dyDescent="0.25">
      <c r="A128" s="105" t="s">
        <v>349</v>
      </c>
      <c r="B128" s="136"/>
      <c r="C128" s="136"/>
      <c r="D128" s="137"/>
      <c r="E128" s="136"/>
      <c r="F128" s="136"/>
      <c r="G128" s="136"/>
      <c r="H128" s="136"/>
      <c r="I128" s="136"/>
      <c r="J128" s="136"/>
      <c r="K128" s="106"/>
      <c r="L128" s="106"/>
      <c r="M128" s="106"/>
      <c r="N128" s="106"/>
      <c r="O128" s="106"/>
      <c r="P128" s="106"/>
      <c r="Q128" s="107" t="e">
        <f t="shared" si="27"/>
        <v>#DIV/0!</v>
      </c>
      <c r="R128" s="108"/>
      <c r="S128" s="108"/>
      <c r="T128" s="108"/>
      <c r="U128" s="101"/>
      <c r="V128" s="98">
        <f t="shared" si="28"/>
        <v>0</v>
      </c>
      <c r="W128" s="109"/>
      <c r="X128" s="110"/>
      <c r="Y128" s="83"/>
      <c r="Z128" s="111"/>
      <c r="AA128" s="112" t="e">
        <f t="shared" si="22"/>
        <v>#DIV/0!</v>
      </c>
      <c r="AB128" s="113"/>
      <c r="AC128" s="148">
        <f t="shared" si="23"/>
        <v>0</v>
      </c>
      <c r="AD128" s="113"/>
      <c r="AE128" s="114" t="e">
        <f t="shared" si="29"/>
        <v>#DIV/0!</v>
      </c>
      <c r="AF128" s="80"/>
      <c r="AG128" s="109"/>
      <c r="AH128" s="109"/>
      <c r="AI128" s="109"/>
      <c r="AJ128" s="109"/>
      <c r="AK128" s="109"/>
      <c r="AL128" s="109"/>
      <c r="AM128" s="109"/>
      <c r="AN128" s="109"/>
      <c r="AO128" s="109"/>
      <c r="AP128" s="98">
        <f t="shared" si="30"/>
        <v>0</v>
      </c>
      <c r="AQ128" s="118">
        <f t="shared" si="31"/>
        <v>0</v>
      </c>
      <c r="AS128" s="105"/>
      <c r="AT128" s="489" t="e">
        <f>$AA128*'II Rate Development &amp; Change'!K$34</f>
        <v>#DIV/0!</v>
      </c>
      <c r="AU128" s="489" t="e">
        <f>$AA128*'II Rate Development &amp; Change'!L$34</f>
        <v>#DIV/0!</v>
      </c>
      <c r="AV128" s="494" t="e">
        <f>$AA128*'II Rate Development &amp; Change'!M$34</f>
        <v>#DIV/0!</v>
      </c>
      <c r="AW128" s="80"/>
      <c r="AX128" s="111"/>
      <c r="AY128" s="494" t="e">
        <f t="shared" si="32"/>
        <v>#DIV/0!</v>
      </c>
      <c r="AZ128" s="490">
        <f t="shared" si="19"/>
        <v>0</v>
      </c>
      <c r="BA128" s="1" t="str">
        <f t="shared" si="26"/>
        <v xml:space="preserve"> </v>
      </c>
    </row>
    <row r="129" spans="1:53" x14ac:dyDescent="0.25">
      <c r="A129" s="105" t="s">
        <v>350</v>
      </c>
      <c r="B129" s="136"/>
      <c r="C129" s="136"/>
      <c r="D129" s="137"/>
      <c r="E129" s="136"/>
      <c r="F129" s="136"/>
      <c r="G129" s="136"/>
      <c r="H129" s="136"/>
      <c r="I129" s="136"/>
      <c r="J129" s="136"/>
      <c r="K129" s="106"/>
      <c r="L129" s="106"/>
      <c r="M129" s="106"/>
      <c r="N129" s="106"/>
      <c r="O129" s="106"/>
      <c r="P129" s="106"/>
      <c r="Q129" s="107" t="e">
        <f t="shared" si="27"/>
        <v>#DIV/0!</v>
      </c>
      <c r="R129" s="108"/>
      <c r="S129" s="108"/>
      <c r="T129" s="108"/>
      <c r="U129" s="101"/>
      <c r="V129" s="98">
        <f t="shared" si="28"/>
        <v>0</v>
      </c>
      <c r="W129" s="109"/>
      <c r="X129" s="110"/>
      <c r="Y129" s="83"/>
      <c r="Z129" s="111"/>
      <c r="AA129" s="112" t="e">
        <f t="shared" si="22"/>
        <v>#DIV/0!</v>
      </c>
      <c r="AB129" s="113"/>
      <c r="AC129" s="148">
        <f t="shared" si="23"/>
        <v>0</v>
      </c>
      <c r="AD129" s="113"/>
      <c r="AE129" s="114" t="e">
        <f t="shared" si="29"/>
        <v>#DIV/0!</v>
      </c>
      <c r="AF129" s="80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98">
        <f t="shared" si="30"/>
        <v>0</v>
      </c>
      <c r="AQ129" s="118">
        <f t="shared" si="31"/>
        <v>0</v>
      </c>
      <c r="AS129" s="105"/>
      <c r="AT129" s="489" t="e">
        <f>$AA129*'II Rate Development &amp; Change'!K$34</f>
        <v>#DIV/0!</v>
      </c>
      <c r="AU129" s="489" t="e">
        <f>$AA129*'II Rate Development &amp; Change'!L$34</f>
        <v>#DIV/0!</v>
      </c>
      <c r="AV129" s="494" t="e">
        <f>$AA129*'II Rate Development &amp; Change'!M$34</f>
        <v>#DIV/0!</v>
      </c>
      <c r="AW129" s="80"/>
      <c r="AX129" s="111"/>
      <c r="AY129" s="494" t="e">
        <f t="shared" si="32"/>
        <v>#DIV/0!</v>
      </c>
      <c r="AZ129" s="490">
        <f t="shared" si="19"/>
        <v>0</v>
      </c>
      <c r="BA129" s="1" t="str">
        <f t="shared" si="26"/>
        <v xml:space="preserve"> </v>
      </c>
    </row>
    <row r="130" spans="1:53" x14ac:dyDescent="0.25">
      <c r="A130" s="105" t="s">
        <v>351</v>
      </c>
      <c r="B130" s="136"/>
      <c r="C130" s="136"/>
      <c r="D130" s="137"/>
      <c r="E130" s="136"/>
      <c r="F130" s="136"/>
      <c r="G130" s="136"/>
      <c r="H130" s="136"/>
      <c r="I130" s="136"/>
      <c r="J130" s="136"/>
      <c r="K130" s="106"/>
      <c r="L130" s="106"/>
      <c r="M130" s="106"/>
      <c r="N130" s="106"/>
      <c r="O130" s="106"/>
      <c r="P130" s="106"/>
      <c r="Q130" s="107" t="e">
        <f t="shared" si="27"/>
        <v>#DIV/0!</v>
      </c>
      <c r="R130" s="108"/>
      <c r="S130" s="108"/>
      <c r="T130" s="108"/>
      <c r="U130" s="101"/>
      <c r="V130" s="98">
        <f t="shared" si="28"/>
        <v>0</v>
      </c>
      <c r="W130" s="109"/>
      <c r="X130" s="110"/>
      <c r="Y130" s="83"/>
      <c r="Z130" s="111"/>
      <c r="AA130" s="112" t="e">
        <f t="shared" si="22"/>
        <v>#DIV/0!</v>
      </c>
      <c r="AB130" s="113"/>
      <c r="AC130" s="148">
        <f t="shared" si="23"/>
        <v>0</v>
      </c>
      <c r="AD130" s="113"/>
      <c r="AE130" s="114" t="e">
        <f t="shared" si="29"/>
        <v>#DIV/0!</v>
      </c>
      <c r="AF130" s="80"/>
      <c r="AG130" s="109"/>
      <c r="AH130" s="109"/>
      <c r="AI130" s="109"/>
      <c r="AJ130" s="109"/>
      <c r="AK130" s="109"/>
      <c r="AL130" s="109"/>
      <c r="AM130" s="109"/>
      <c r="AN130" s="109"/>
      <c r="AO130" s="109"/>
      <c r="AP130" s="98">
        <f t="shared" si="30"/>
        <v>0</v>
      </c>
      <c r="AQ130" s="118">
        <f t="shared" si="31"/>
        <v>0</v>
      </c>
      <c r="AS130" s="105"/>
      <c r="AT130" s="489" t="e">
        <f>$AA130*'II Rate Development &amp; Change'!K$34</f>
        <v>#DIV/0!</v>
      </c>
      <c r="AU130" s="489" t="e">
        <f>$AA130*'II Rate Development &amp; Change'!L$34</f>
        <v>#DIV/0!</v>
      </c>
      <c r="AV130" s="494" t="e">
        <f>$AA130*'II Rate Development &amp; Change'!M$34</f>
        <v>#DIV/0!</v>
      </c>
      <c r="AW130" s="80"/>
      <c r="AX130" s="111"/>
      <c r="AY130" s="494" t="e">
        <f t="shared" si="32"/>
        <v>#DIV/0!</v>
      </c>
      <c r="AZ130" s="490">
        <f t="shared" si="19"/>
        <v>0</v>
      </c>
      <c r="BA130" s="1" t="str">
        <f t="shared" si="26"/>
        <v xml:space="preserve"> </v>
      </c>
    </row>
    <row r="131" spans="1:53" x14ac:dyDescent="0.25">
      <c r="A131" s="105" t="s">
        <v>352</v>
      </c>
      <c r="B131" s="136"/>
      <c r="C131" s="136"/>
      <c r="D131" s="137"/>
      <c r="E131" s="136"/>
      <c r="F131" s="136"/>
      <c r="G131" s="136"/>
      <c r="H131" s="136"/>
      <c r="I131" s="136"/>
      <c r="J131" s="136"/>
      <c r="K131" s="106"/>
      <c r="L131" s="106"/>
      <c r="M131" s="106"/>
      <c r="N131" s="106"/>
      <c r="O131" s="106"/>
      <c r="P131" s="106"/>
      <c r="Q131" s="107" t="e">
        <f t="shared" si="27"/>
        <v>#DIV/0!</v>
      </c>
      <c r="R131" s="108"/>
      <c r="S131" s="108"/>
      <c r="T131" s="108"/>
      <c r="U131" s="101"/>
      <c r="V131" s="98">
        <f t="shared" si="28"/>
        <v>0</v>
      </c>
      <c r="W131" s="109"/>
      <c r="X131" s="110"/>
      <c r="Y131" s="83"/>
      <c r="Z131" s="111"/>
      <c r="AA131" s="112" t="e">
        <f t="shared" si="22"/>
        <v>#DIV/0!</v>
      </c>
      <c r="AB131" s="113"/>
      <c r="AC131" s="148">
        <f t="shared" si="23"/>
        <v>0</v>
      </c>
      <c r="AD131" s="113"/>
      <c r="AE131" s="114" t="e">
        <f t="shared" si="29"/>
        <v>#DIV/0!</v>
      </c>
      <c r="AF131" s="80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98">
        <f t="shared" si="30"/>
        <v>0</v>
      </c>
      <c r="AQ131" s="118">
        <f t="shared" si="31"/>
        <v>0</v>
      </c>
      <c r="AS131" s="105"/>
      <c r="AT131" s="489" t="e">
        <f>$AA131*'II Rate Development &amp; Change'!K$34</f>
        <v>#DIV/0!</v>
      </c>
      <c r="AU131" s="489" t="e">
        <f>$AA131*'II Rate Development &amp; Change'!L$34</f>
        <v>#DIV/0!</v>
      </c>
      <c r="AV131" s="494" t="e">
        <f>$AA131*'II Rate Development &amp; Change'!M$34</f>
        <v>#DIV/0!</v>
      </c>
      <c r="AW131" s="80"/>
      <c r="AX131" s="111"/>
      <c r="AY131" s="494" t="e">
        <f t="shared" si="32"/>
        <v>#DIV/0!</v>
      </c>
      <c r="AZ131" s="490">
        <f t="shared" si="19"/>
        <v>0</v>
      </c>
      <c r="BA131" s="1" t="str">
        <f t="shared" si="26"/>
        <v xml:space="preserve"> </v>
      </c>
    </row>
    <row r="132" spans="1:53" x14ac:dyDescent="0.25">
      <c r="A132" s="105" t="s">
        <v>353</v>
      </c>
      <c r="B132" s="136"/>
      <c r="C132" s="136"/>
      <c r="D132" s="137"/>
      <c r="E132" s="136"/>
      <c r="F132" s="136"/>
      <c r="G132" s="136"/>
      <c r="H132" s="136"/>
      <c r="I132" s="136"/>
      <c r="J132" s="136"/>
      <c r="K132" s="106"/>
      <c r="L132" s="106"/>
      <c r="M132" s="106"/>
      <c r="N132" s="106"/>
      <c r="O132" s="106"/>
      <c r="P132" s="106"/>
      <c r="Q132" s="107" t="e">
        <f t="shared" si="27"/>
        <v>#DIV/0!</v>
      </c>
      <c r="R132" s="108"/>
      <c r="S132" s="108"/>
      <c r="T132" s="108"/>
      <c r="U132" s="101"/>
      <c r="V132" s="98">
        <f t="shared" si="28"/>
        <v>0</v>
      </c>
      <c r="W132" s="109"/>
      <c r="X132" s="110"/>
      <c r="Y132" s="83"/>
      <c r="Z132" s="111"/>
      <c r="AA132" s="112" t="e">
        <f t="shared" si="22"/>
        <v>#DIV/0!</v>
      </c>
      <c r="AB132" s="113"/>
      <c r="AC132" s="148">
        <f t="shared" si="23"/>
        <v>0</v>
      </c>
      <c r="AD132" s="113"/>
      <c r="AE132" s="114" t="e">
        <f t="shared" si="29"/>
        <v>#DIV/0!</v>
      </c>
      <c r="AF132" s="80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98">
        <f t="shared" si="30"/>
        <v>0</v>
      </c>
      <c r="AQ132" s="118">
        <f t="shared" si="31"/>
        <v>0</v>
      </c>
      <c r="AS132" s="105"/>
      <c r="AT132" s="489" t="e">
        <f>$AA132*'II Rate Development &amp; Change'!K$34</f>
        <v>#DIV/0!</v>
      </c>
      <c r="AU132" s="489" t="e">
        <f>$AA132*'II Rate Development &amp; Change'!L$34</f>
        <v>#DIV/0!</v>
      </c>
      <c r="AV132" s="494" t="e">
        <f>$AA132*'II Rate Development &amp; Change'!M$34</f>
        <v>#DIV/0!</v>
      </c>
      <c r="AW132" s="80"/>
      <c r="AX132" s="111"/>
      <c r="AY132" s="494" t="e">
        <f t="shared" si="32"/>
        <v>#DIV/0!</v>
      </c>
      <c r="AZ132" s="490">
        <f t="shared" si="19"/>
        <v>0</v>
      </c>
      <c r="BA132" s="1" t="str">
        <f t="shared" si="26"/>
        <v xml:space="preserve"> </v>
      </c>
    </row>
    <row r="133" spans="1:53" x14ac:dyDescent="0.25">
      <c r="A133" s="105" t="s">
        <v>354</v>
      </c>
      <c r="B133" s="136"/>
      <c r="C133" s="136"/>
      <c r="D133" s="137"/>
      <c r="E133" s="136"/>
      <c r="F133" s="136"/>
      <c r="G133" s="136"/>
      <c r="H133" s="136"/>
      <c r="I133" s="136"/>
      <c r="J133" s="136"/>
      <c r="K133" s="106"/>
      <c r="L133" s="106"/>
      <c r="M133" s="106"/>
      <c r="N133" s="106"/>
      <c r="O133" s="106"/>
      <c r="P133" s="106"/>
      <c r="Q133" s="107" t="e">
        <f t="shared" si="27"/>
        <v>#DIV/0!</v>
      </c>
      <c r="R133" s="108"/>
      <c r="S133" s="108"/>
      <c r="T133" s="108"/>
      <c r="U133" s="101"/>
      <c r="V133" s="98">
        <f t="shared" si="28"/>
        <v>0</v>
      </c>
      <c r="W133" s="109"/>
      <c r="X133" s="110"/>
      <c r="Y133" s="83"/>
      <c r="Z133" s="111"/>
      <c r="AA133" s="112" t="e">
        <f t="shared" si="22"/>
        <v>#DIV/0!</v>
      </c>
      <c r="AB133" s="113"/>
      <c r="AC133" s="148">
        <f t="shared" si="23"/>
        <v>0</v>
      </c>
      <c r="AD133" s="113"/>
      <c r="AE133" s="114" t="e">
        <f t="shared" si="29"/>
        <v>#DIV/0!</v>
      </c>
      <c r="AF133" s="80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98">
        <f t="shared" si="30"/>
        <v>0</v>
      </c>
      <c r="AQ133" s="118">
        <f t="shared" si="31"/>
        <v>0</v>
      </c>
      <c r="AS133" s="105"/>
      <c r="AT133" s="489" t="e">
        <f>$AA133*'II Rate Development &amp; Change'!K$34</f>
        <v>#DIV/0!</v>
      </c>
      <c r="AU133" s="489" t="e">
        <f>$AA133*'II Rate Development &amp; Change'!L$34</f>
        <v>#DIV/0!</v>
      </c>
      <c r="AV133" s="494" t="e">
        <f>$AA133*'II Rate Development &amp; Change'!M$34</f>
        <v>#DIV/0!</v>
      </c>
      <c r="AW133" s="80"/>
      <c r="AX133" s="111"/>
      <c r="AY133" s="494" t="e">
        <f t="shared" si="32"/>
        <v>#DIV/0!</v>
      </c>
      <c r="AZ133" s="490">
        <f t="shared" si="19"/>
        <v>0</v>
      </c>
      <c r="BA133" s="1" t="str">
        <f t="shared" si="26"/>
        <v xml:space="preserve"> </v>
      </c>
    </row>
    <row r="134" spans="1:53" x14ac:dyDescent="0.25">
      <c r="A134" s="105" t="s">
        <v>355</v>
      </c>
      <c r="B134" s="136"/>
      <c r="C134" s="136"/>
      <c r="D134" s="137"/>
      <c r="E134" s="136"/>
      <c r="F134" s="136"/>
      <c r="G134" s="136"/>
      <c r="H134" s="136"/>
      <c r="I134" s="136"/>
      <c r="J134" s="136"/>
      <c r="K134" s="106"/>
      <c r="L134" s="106"/>
      <c r="M134" s="106"/>
      <c r="N134" s="106"/>
      <c r="O134" s="106"/>
      <c r="P134" s="106"/>
      <c r="Q134" s="107" t="e">
        <f t="shared" si="27"/>
        <v>#DIV/0!</v>
      </c>
      <c r="R134" s="108"/>
      <c r="S134" s="108"/>
      <c r="T134" s="108"/>
      <c r="U134" s="101"/>
      <c r="V134" s="98">
        <f t="shared" si="28"/>
        <v>0</v>
      </c>
      <c r="W134" s="109"/>
      <c r="X134" s="110"/>
      <c r="Y134" s="83"/>
      <c r="Z134" s="111"/>
      <c r="AA134" s="112" t="e">
        <f t="shared" si="22"/>
        <v>#DIV/0!</v>
      </c>
      <c r="AB134" s="113"/>
      <c r="AC134" s="148">
        <f t="shared" si="23"/>
        <v>0</v>
      </c>
      <c r="AD134" s="113"/>
      <c r="AE134" s="114" t="e">
        <f t="shared" si="29"/>
        <v>#DIV/0!</v>
      </c>
      <c r="AF134" s="80"/>
      <c r="AG134" s="109"/>
      <c r="AH134" s="109"/>
      <c r="AI134" s="109"/>
      <c r="AJ134" s="109"/>
      <c r="AK134" s="109"/>
      <c r="AL134" s="109"/>
      <c r="AM134" s="109"/>
      <c r="AN134" s="109"/>
      <c r="AO134" s="109"/>
      <c r="AP134" s="98">
        <f t="shared" si="30"/>
        <v>0</v>
      </c>
      <c r="AQ134" s="118">
        <f t="shared" si="31"/>
        <v>0</v>
      </c>
      <c r="AS134" s="105"/>
      <c r="AT134" s="489" t="e">
        <f>$AA134*'II Rate Development &amp; Change'!K$34</f>
        <v>#DIV/0!</v>
      </c>
      <c r="AU134" s="489" t="e">
        <f>$AA134*'II Rate Development &amp; Change'!L$34</f>
        <v>#DIV/0!</v>
      </c>
      <c r="AV134" s="494" t="e">
        <f>$AA134*'II Rate Development &amp; Change'!M$34</f>
        <v>#DIV/0!</v>
      </c>
      <c r="AW134" s="80"/>
      <c r="AX134" s="111"/>
      <c r="AY134" s="494" t="e">
        <f t="shared" si="32"/>
        <v>#DIV/0!</v>
      </c>
      <c r="AZ134" s="490">
        <f t="shared" si="19"/>
        <v>0</v>
      </c>
      <c r="BA134" s="1" t="str">
        <f t="shared" si="26"/>
        <v xml:space="preserve"> </v>
      </c>
    </row>
    <row r="135" spans="1:53" x14ac:dyDescent="0.25">
      <c r="A135" s="105" t="s">
        <v>356</v>
      </c>
      <c r="B135" s="136"/>
      <c r="C135" s="136"/>
      <c r="D135" s="137"/>
      <c r="E135" s="136"/>
      <c r="F135" s="136"/>
      <c r="G135" s="136"/>
      <c r="H135" s="136"/>
      <c r="I135" s="136"/>
      <c r="J135" s="136"/>
      <c r="K135" s="106"/>
      <c r="L135" s="106"/>
      <c r="M135" s="106"/>
      <c r="N135" s="106"/>
      <c r="O135" s="106"/>
      <c r="P135" s="106"/>
      <c r="Q135" s="107" t="e">
        <f t="shared" si="27"/>
        <v>#DIV/0!</v>
      </c>
      <c r="R135" s="108"/>
      <c r="S135" s="108"/>
      <c r="T135" s="108"/>
      <c r="U135" s="101"/>
      <c r="V135" s="98">
        <f t="shared" si="28"/>
        <v>0</v>
      </c>
      <c r="W135" s="109"/>
      <c r="X135" s="110"/>
      <c r="Y135" s="83"/>
      <c r="Z135" s="111"/>
      <c r="AA135" s="112" t="e">
        <f t="shared" si="22"/>
        <v>#DIV/0!</v>
      </c>
      <c r="AB135" s="113"/>
      <c r="AC135" s="148">
        <f t="shared" si="23"/>
        <v>0</v>
      </c>
      <c r="AD135" s="113"/>
      <c r="AE135" s="114" t="e">
        <f t="shared" si="29"/>
        <v>#DIV/0!</v>
      </c>
      <c r="AF135" s="80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98">
        <f t="shared" si="30"/>
        <v>0</v>
      </c>
      <c r="AQ135" s="118">
        <f t="shared" si="31"/>
        <v>0</v>
      </c>
      <c r="AS135" s="105"/>
      <c r="AT135" s="489" t="e">
        <f>$AA135*'II Rate Development &amp; Change'!K$34</f>
        <v>#DIV/0!</v>
      </c>
      <c r="AU135" s="489" t="e">
        <f>$AA135*'II Rate Development &amp; Change'!L$34</f>
        <v>#DIV/0!</v>
      </c>
      <c r="AV135" s="494" t="e">
        <f>$AA135*'II Rate Development &amp; Change'!M$34</f>
        <v>#DIV/0!</v>
      </c>
      <c r="AW135" s="80"/>
      <c r="AX135" s="111"/>
      <c r="AY135" s="494" t="e">
        <f t="shared" si="32"/>
        <v>#DIV/0!</v>
      </c>
      <c r="AZ135" s="490">
        <f t="shared" si="19"/>
        <v>0</v>
      </c>
      <c r="BA135" s="1" t="str">
        <f t="shared" si="26"/>
        <v xml:space="preserve"> </v>
      </c>
    </row>
    <row r="136" spans="1:53" x14ac:dyDescent="0.25">
      <c r="A136" s="105" t="s">
        <v>357</v>
      </c>
      <c r="B136" s="136"/>
      <c r="C136" s="136"/>
      <c r="D136" s="137"/>
      <c r="E136" s="136"/>
      <c r="F136" s="136"/>
      <c r="G136" s="136"/>
      <c r="H136" s="136"/>
      <c r="I136" s="136"/>
      <c r="J136" s="136"/>
      <c r="K136" s="106"/>
      <c r="L136" s="106"/>
      <c r="M136" s="106"/>
      <c r="N136" s="106"/>
      <c r="O136" s="106"/>
      <c r="P136" s="106"/>
      <c r="Q136" s="107" t="e">
        <f t="shared" si="27"/>
        <v>#DIV/0!</v>
      </c>
      <c r="R136" s="108"/>
      <c r="S136" s="108"/>
      <c r="T136" s="108"/>
      <c r="U136" s="101"/>
      <c r="V136" s="98">
        <f t="shared" si="28"/>
        <v>0</v>
      </c>
      <c r="W136" s="109"/>
      <c r="X136" s="110"/>
      <c r="Y136" s="83"/>
      <c r="Z136" s="111"/>
      <c r="AA136" s="112" t="e">
        <f t="shared" si="22"/>
        <v>#DIV/0!</v>
      </c>
      <c r="AB136" s="113"/>
      <c r="AC136" s="148">
        <f t="shared" si="23"/>
        <v>0</v>
      </c>
      <c r="AD136" s="113"/>
      <c r="AE136" s="114" t="e">
        <f t="shared" si="29"/>
        <v>#DIV/0!</v>
      </c>
      <c r="AF136" s="80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98">
        <f t="shared" si="30"/>
        <v>0</v>
      </c>
      <c r="AQ136" s="118">
        <f t="shared" si="31"/>
        <v>0</v>
      </c>
      <c r="AS136" s="105"/>
      <c r="AT136" s="489" t="e">
        <f>$AA136*'II Rate Development &amp; Change'!K$34</f>
        <v>#DIV/0!</v>
      </c>
      <c r="AU136" s="489" t="e">
        <f>$AA136*'II Rate Development &amp; Change'!L$34</f>
        <v>#DIV/0!</v>
      </c>
      <c r="AV136" s="494" t="e">
        <f>$AA136*'II Rate Development &amp; Change'!M$34</f>
        <v>#DIV/0!</v>
      </c>
      <c r="AW136" s="80"/>
      <c r="AX136" s="111"/>
      <c r="AY136" s="494" t="e">
        <f t="shared" si="32"/>
        <v>#DIV/0!</v>
      </c>
      <c r="AZ136" s="490">
        <f t="shared" si="19"/>
        <v>0</v>
      </c>
      <c r="BA136" s="1" t="str">
        <f t="shared" si="26"/>
        <v xml:space="preserve"> </v>
      </c>
    </row>
    <row r="137" spans="1:53" x14ac:dyDescent="0.25">
      <c r="A137" s="105" t="s">
        <v>358</v>
      </c>
      <c r="B137" s="136"/>
      <c r="C137" s="136"/>
      <c r="D137" s="137"/>
      <c r="E137" s="136"/>
      <c r="F137" s="136"/>
      <c r="G137" s="136"/>
      <c r="H137" s="136"/>
      <c r="I137" s="136"/>
      <c r="J137" s="136"/>
      <c r="K137" s="106"/>
      <c r="L137" s="106"/>
      <c r="M137" s="106"/>
      <c r="N137" s="106"/>
      <c r="O137" s="106"/>
      <c r="P137" s="106"/>
      <c r="Q137" s="107" t="e">
        <f t="shared" si="27"/>
        <v>#DIV/0!</v>
      </c>
      <c r="R137" s="108"/>
      <c r="S137" s="108"/>
      <c r="T137" s="108"/>
      <c r="U137" s="101"/>
      <c r="V137" s="98">
        <f t="shared" si="28"/>
        <v>0</v>
      </c>
      <c r="W137" s="109"/>
      <c r="X137" s="110"/>
      <c r="Y137" s="83"/>
      <c r="Z137" s="111"/>
      <c r="AA137" s="112" t="e">
        <f t="shared" si="22"/>
        <v>#DIV/0!</v>
      </c>
      <c r="AB137" s="113"/>
      <c r="AC137" s="148">
        <f t="shared" si="23"/>
        <v>0</v>
      </c>
      <c r="AD137" s="113"/>
      <c r="AE137" s="114" t="e">
        <f t="shared" si="29"/>
        <v>#DIV/0!</v>
      </c>
      <c r="AF137" s="80"/>
      <c r="AG137" s="109"/>
      <c r="AH137" s="109"/>
      <c r="AI137" s="109"/>
      <c r="AJ137" s="109"/>
      <c r="AK137" s="109"/>
      <c r="AL137" s="109"/>
      <c r="AM137" s="109"/>
      <c r="AN137" s="109"/>
      <c r="AO137" s="109"/>
      <c r="AP137" s="98">
        <f t="shared" si="30"/>
        <v>0</v>
      </c>
      <c r="AQ137" s="118">
        <f t="shared" si="31"/>
        <v>0</v>
      </c>
      <c r="AS137" s="105"/>
      <c r="AT137" s="489" t="e">
        <f>$AA137*'II Rate Development &amp; Change'!K$34</f>
        <v>#DIV/0!</v>
      </c>
      <c r="AU137" s="489" t="e">
        <f>$AA137*'II Rate Development &amp; Change'!L$34</f>
        <v>#DIV/0!</v>
      </c>
      <c r="AV137" s="494" t="e">
        <f>$AA137*'II Rate Development &amp; Change'!M$34</f>
        <v>#DIV/0!</v>
      </c>
      <c r="AW137" s="80"/>
      <c r="AX137" s="111"/>
      <c r="AY137" s="494" t="e">
        <f t="shared" si="32"/>
        <v>#DIV/0!</v>
      </c>
      <c r="AZ137" s="490">
        <f t="shared" si="19"/>
        <v>0</v>
      </c>
      <c r="BA137" s="1" t="str">
        <f t="shared" si="26"/>
        <v xml:space="preserve"> </v>
      </c>
    </row>
    <row r="138" spans="1:53" x14ac:dyDescent="0.25">
      <c r="A138" s="105" t="s">
        <v>359</v>
      </c>
      <c r="B138" s="136"/>
      <c r="C138" s="136"/>
      <c r="D138" s="137"/>
      <c r="E138" s="136"/>
      <c r="F138" s="136"/>
      <c r="G138" s="136"/>
      <c r="H138" s="136"/>
      <c r="I138" s="136"/>
      <c r="J138" s="136"/>
      <c r="K138" s="106"/>
      <c r="L138" s="106"/>
      <c r="M138" s="106"/>
      <c r="N138" s="106"/>
      <c r="O138" s="106"/>
      <c r="P138" s="106"/>
      <c r="Q138" s="107" t="e">
        <f t="shared" si="27"/>
        <v>#DIV/0!</v>
      </c>
      <c r="R138" s="108"/>
      <c r="S138" s="108"/>
      <c r="T138" s="108"/>
      <c r="U138" s="101"/>
      <c r="V138" s="98">
        <f t="shared" si="28"/>
        <v>0</v>
      </c>
      <c r="W138" s="109"/>
      <c r="X138" s="110"/>
      <c r="Y138" s="83"/>
      <c r="Z138" s="111"/>
      <c r="AA138" s="112" t="e">
        <f t="shared" si="22"/>
        <v>#DIV/0!</v>
      </c>
      <c r="AB138" s="113"/>
      <c r="AC138" s="148">
        <f t="shared" si="23"/>
        <v>0</v>
      </c>
      <c r="AD138" s="113"/>
      <c r="AE138" s="114" t="e">
        <f t="shared" si="29"/>
        <v>#DIV/0!</v>
      </c>
      <c r="AF138" s="80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98">
        <f t="shared" si="30"/>
        <v>0</v>
      </c>
      <c r="AQ138" s="118">
        <f t="shared" si="31"/>
        <v>0</v>
      </c>
      <c r="AS138" s="105"/>
      <c r="AT138" s="489" t="e">
        <f>$AA138*'II Rate Development &amp; Change'!K$34</f>
        <v>#DIV/0!</v>
      </c>
      <c r="AU138" s="489" t="e">
        <f>$AA138*'II Rate Development &amp; Change'!L$34</f>
        <v>#DIV/0!</v>
      </c>
      <c r="AV138" s="494" t="e">
        <f>$AA138*'II Rate Development &amp; Change'!M$34</f>
        <v>#DIV/0!</v>
      </c>
      <c r="AW138" s="80"/>
      <c r="AX138" s="111"/>
      <c r="AY138" s="494" t="e">
        <f t="shared" si="32"/>
        <v>#DIV/0!</v>
      </c>
      <c r="AZ138" s="490">
        <f t="shared" si="19"/>
        <v>0</v>
      </c>
      <c r="BA138" s="1" t="str">
        <f t="shared" si="26"/>
        <v xml:space="preserve"> </v>
      </c>
    </row>
    <row r="139" spans="1:53" x14ac:dyDescent="0.25">
      <c r="A139" s="105" t="s">
        <v>360</v>
      </c>
      <c r="B139" s="136"/>
      <c r="C139" s="136"/>
      <c r="D139" s="137"/>
      <c r="E139" s="136"/>
      <c r="F139" s="136"/>
      <c r="G139" s="136"/>
      <c r="H139" s="136"/>
      <c r="I139" s="136"/>
      <c r="J139" s="136"/>
      <c r="K139" s="106"/>
      <c r="L139" s="106"/>
      <c r="M139" s="106"/>
      <c r="N139" s="106"/>
      <c r="O139" s="106"/>
      <c r="P139" s="106"/>
      <c r="Q139" s="107" t="e">
        <f t="shared" si="27"/>
        <v>#DIV/0!</v>
      </c>
      <c r="R139" s="108"/>
      <c r="S139" s="108"/>
      <c r="T139" s="108"/>
      <c r="U139" s="101"/>
      <c r="V139" s="98">
        <f t="shared" si="28"/>
        <v>0</v>
      </c>
      <c r="W139" s="109"/>
      <c r="X139" s="110"/>
      <c r="Y139" s="83"/>
      <c r="Z139" s="111"/>
      <c r="AA139" s="112" t="e">
        <f t="shared" si="22"/>
        <v>#DIV/0!</v>
      </c>
      <c r="AB139" s="113"/>
      <c r="AC139" s="148">
        <f t="shared" si="23"/>
        <v>0</v>
      </c>
      <c r="AD139" s="113"/>
      <c r="AE139" s="114" t="e">
        <f t="shared" si="29"/>
        <v>#DIV/0!</v>
      </c>
      <c r="AF139" s="80"/>
      <c r="AG139" s="109"/>
      <c r="AH139" s="109"/>
      <c r="AI139" s="109"/>
      <c r="AJ139" s="109"/>
      <c r="AK139" s="109"/>
      <c r="AL139" s="109"/>
      <c r="AM139" s="109"/>
      <c r="AN139" s="109"/>
      <c r="AO139" s="109"/>
      <c r="AP139" s="98">
        <f t="shared" si="30"/>
        <v>0</v>
      </c>
      <c r="AQ139" s="118">
        <f t="shared" si="31"/>
        <v>0</v>
      </c>
      <c r="AS139" s="105"/>
      <c r="AT139" s="489" t="e">
        <f>$AA139*'II Rate Development &amp; Change'!K$34</f>
        <v>#DIV/0!</v>
      </c>
      <c r="AU139" s="489" t="e">
        <f>$AA139*'II Rate Development &amp; Change'!L$34</f>
        <v>#DIV/0!</v>
      </c>
      <c r="AV139" s="494" t="e">
        <f>$AA139*'II Rate Development &amp; Change'!M$34</f>
        <v>#DIV/0!</v>
      </c>
      <c r="AW139" s="80"/>
      <c r="AX139" s="111"/>
      <c r="AY139" s="494" t="e">
        <f t="shared" si="32"/>
        <v>#DIV/0!</v>
      </c>
      <c r="AZ139" s="490">
        <f t="shared" si="19"/>
        <v>0</v>
      </c>
      <c r="BA139" s="1" t="str">
        <f t="shared" si="26"/>
        <v xml:space="preserve"> </v>
      </c>
    </row>
    <row r="140" spans="1:53" x14ac:dyDescent="0.25">
      <c r="A140" s="105" t="s">
        <v>361</v>
      </c>
      <c r="B140" s="136"/>
      <c r="C140" s="136"/>
      <c r="D140" s="137"/>
      <c r="E140" s="136"/>
      <c r="F140" s="136"/>
      <c r="G140" s="136"/>
      <c r="H140" s="136"/>
      <c r="I140" s="136"/>
      <c r="J140" s="136"/>
      <c r="K140" s="106"/>
      <c r="L140" s="106"/>
      <c r="M140" s="106"/>
      <c r="N140" s="106"/>
      <c r="O140" s="106"/>
      <c r="P140" s="106"/>
      <c r="Q140" s="107" t="e">
        <f t="shared" si="27"/>
        <v>#DIV/0!</v>
      </c>
      <c r="R140" s="108"/>
      <c r="S140" s="108"/>
      <c r="T140" s="108"/>
      <c r="U140" s="101"/>
      <c r="V140" s="98">
        <f t="shared" si="28"/>
        <v>0</v>
      </c>
      <c r="W140" s="109"/>
      <c r="X140" s="110"/>
      <c r="Y140" s="83"/>
      <c r="Z140" s="111"/>
      <c r="AA140" s="112" t="e">
        <f t="shared" si="22"/>
        <v>#DIV/0!</v>
      </c>
      <c r="AB140" s="113"/>
      <c r="AC140" s="148">
        <f t="shared" si="23"/>
        <v>0</v>
      </c>
      <c r="AD140" s="113"/>
      <c r="AE140" s="114" t="e">
        <f t="shared" si="29"/>
        <v>#DIV/0!</v>
      </c>
      <c r="AF140" s="80"/>
      <c r="AG140" s="109"/>
      <c r="AH140" s="109"/>
      <c r="AI140" s="109"/>
      <c r="AJ140" s="109"/>
      <c r="AK140" s="109"/>
      <c r="AL140" s="109"/>
      <c r="AM140" s="109"/>
      <c r="AN140" s="109"/>
      <c r="AO140" s="109"/>
      <c r="AP140" s="98">
        <f t="shared" si="30"/>
        <v>0</v>
      </c>
      <c r="AQ140" s="118">
        <f t="shared" si="31"/>
        <v>0</v>
      </c>
      <c r="AS140" s="105"/>
      <c r="AT140" s="489" t="e">
        <f>$AA140*'II Rate Development &amp; Change'!K$34</f>
        <v>#DIV/0!</v>
      </c>
      <c r="AU140" s="489" t="e">
        <f>$AA140*'II Rate Development &amp; Change'!L$34</f>
        <v>#DIV/0!</v>
      </c>
      <c r="AV140" s="494" t="e">
        <f>$AA140*'II Rate Development &amp; Change'!M$34</f>
        <v>#DIV/0!</v>
      </c>
      <c r="AW140" s="80"/>
      <c r="AX140" s="111"/>
      <c r="AY140" s="494" t="e">
        <f t="shared" si="32"/>
        <v>#DIV/0!</v>
      </c>
      <c r="AZ140" s="490">
        <f t="shared" si="19"/>
        <v>0</v>
      </c>
      <c r="BA140" s="1" t="str">
        <f t="shared" si="26"/>
        <v xml:space="preserve"> </v>
      </c>
    </row>
    <row r="141" spans="1:53" x14ac:dyDescent="0.25">
      <c r="A141" s="105" t="s">
        <v>362</v>
      </c>
      <c r="B141" s="136"/>
      <c r="C141" s="136"/>
      <c r="D141" s="137"/>
      <c r="E141" s="136"/>
      <c r="F141" s="136"/>
      <c r="G141" s="136"/>
      <c r="H141" s="136"/>
      <c r="I141" s="136"/>
      <c r="J141" s="136"/>
      <c r="K141" s="106"/>
      <c r="L141" s="106"/>
      <c r="M141" s="106"/>
      <c r="N141" s="106"/>
      <c r="O141" s="106"/>
      <c r="P141" s="106"/>
      <c r="Q141" s="107" t="e">
        <f t="shared" si="27"/>
        <v>#DIV/0!</v>
      </c>
      <c r="R141" s="108"/>
      <c r="S141" s="108"/>
      <c r="T141" s="108"/>
      <c r="U141" s="101"/>
      <c r="V141" s="98">
        <f t="shared" si="28"/>
        <v>0</v>
      </c>
      <c r="W141" s="109"/>
      <c r="X141" s="110"/>
      <c r="Y141" s="83"/>
      <c r="Z141" s="111"/>
      <c r="AA141" s="112" t="e">
        <f t="shared" si="22"/>
        <v>#DIV/0!</v>
      </c>
      <c r="AB141" s="113"/>
      <c r="AC141" s="148">
        <f t="shared" si="23"/>
        <v>0</v>
      </c>
      <c r="AD141" s="113"/>
      <c r="AE141" s="114" t="e">
        <f t="shared" si="29"/>
        <v>#DIV/0!</v>
      </c>
      <c r="AF141" s="80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98">
        <f t="shared" si="30"/>
        <v>0</v>
      </c>
      <c r="AQ141" s="118">
        <f t="shared" si="31"/>
        <v>0</v>
      </c>
      <c r="AS141" s="105"/>
      <c r="AT141" s="489" t="e">
        <f>$AA141*'II Rate Development &amp; Change'!K$34</f>
        <v>#DIV/0!</v>
      </c>
      <c r="AU141" s="489" t="e">
        <f>$AA141*'II Rate Development &amp; Change'!L$34</f>
        <v>#DIV/0!</v>
      </c>
      <c r="AV141" s="494" t="e">
        <f>$AA141*'II Rate Development &amp; Change'!M$34</f>
        <v>#DIV/0!</v>
      </c>
      <c r="AW141" s="80"/>
      <c r="AX141" s="111"/>
      <c r="AY141" s="494" t="e">
        <f t="shared" si="32"/>
        <v>#DIV/0!</v>
      </c>
      <c r="AZ141" s="490">
        <f t="shared" si="19"/>
        <v>0</v>
      </c>
      <c r="BA141" s="1" t="str">
        <f t="shared" si="26"/>
        <v xml:space="preserve"> </v>
      </c>
    </row>
    <row r="142" spans="1:53" x14ac:dyDescent="0.25">
      <c r="A142" s="105" t="s">
        <v>363</v>
      </c>
      <c r="B142" s="136"/>
      <c r="C142" s="136"/>
      <c r="D142" s="137"/>
      <c r="E142" s="136"/>
      <c r="F142" s="136"/>
      <c r="G142" s="136"/>
      <c r="H142" s="136"/>
      <c r="I142" s="136"/>
      <c r="J142" s="136"/>
      <c r="K142" s="106"/>
      <c r="L142" s="106"/>
      <c r="M142" s="106"/>
      <c r="N142" s="106"/>
      <c r="O142" s="106"/>
      <c r="P142" s="106"/>
      <c r="Q142" s="107" t="e">
        <f t="shared" si="27"/>
        <v>#DIV/0!</v>
      </c>
      <c r="R142" s="108"/>
      <c r="S142" s="108"/>
      <c r="T142" s="108"/>
      <c r="U142" s="101"/>
      <c r="V142" s="98">
        <f t="shared" si="28"/>
        <v>0</v>
      </c>
      <c r="W142" s="109"/>
      <c r="X142" s="110"/>
      <c r="Y142" s="83"/>
      <c r="Z142" s="111"/>
      <c r="AA142" s="112" t="e">
        <f t="shared" si="22"/>
        <v>#DIV/0!</v>
      </c>
      <c r="AB142" s="113"/>
      <c r="AC142" s="148">
        <f t="shared" si="23"/>
        <v>0</v>
      </c>
      <c r="AD142" s="113"/>
      <c r="AE142" s="114" t="e">
        <f t="shared" si="29"/>
        <v>#DIV/0!</v>
      </c>
      <c r="AF142" s="80"/>
      <c r="AG142" s="109"/>
      <c r="AH142" s="109"/>
      <c r="AI142" s="109"/>
      <c r="AJ142" s="109"/>
      <c r="AK142" s="109"/>
      <c r="AL142" s="109"/>
      <c r="AM142" s="109"/>
      <c r="AN142" s="109"/>
      <c r="AO142" s="109"/>
      <c r="AP142" s="98">
        <f t="shared" si="30"/>
        <v>0</v>
      </c>
      <c r="AQ142" s="118">
        <f t="shared" si="31"/>
        <v>0</v>
      </c>
      <c r="AS142" s="105"/>
      <c r="AT142" s="489" t="e">
        <f>$AA142*'II Rate Development &amp; Change'!K$34</f>
        <v>#DIV/0!</v>
      </c>
      <c r="AU142" s="489" t="e">
        <f>$AA142*'II Rate Development &amp; Change'!L$34</f>
        <v>#DIV/0!</v>
      </c>
      <c r="AV142" s="494" t="e">
        <f>$AA142*'II Rate Development &amp; Change'!M$34</f>
        <v>#DIV/0!</v>
      </c>
      <c r="AW142" s="80"/>
      <c r="AX142" s="111"/>
      <c r="AY142" s="494" t="e">
        <f t="shared" si="32"/>
        <v>#DIV/0!</v>
      </c>
      <c r="AZ142" s="490">
        <f t="shared" si="19"/>
        <v>0</v>
      </c>
      <c r="BA142" s="1" t="str">
        <f t="shared" si="26"/>
        <v xml:space="preserve"> </v>
      </c>
    </row>
    <row r="143" spans="1:53" x14ac:dyDescent="0.25">
      <c r="A143" s="105" t="s">
        <v>364</v>
      </c>
      <c r="B143" s="136"/>
      <c r="C143" s="136"/>
      <c r="D143" s="137"/>
      <c r="E143" s="136"/>
      <c r="F143" s="136"/>
      <c r="G143" s="136"/>
      <c r="H143" s="136"/>
      <c r="I143" s="136"/>
      <c r="J143" s="136"/>
      <c r="K143" s="106"/>
      <c r="L143" s="106"/>
      <c r="M143" s="106"/>
      <c r="N143" s="106"/>
      <c r="O143" s="106"/>
      <c r="P143" s="106"/>
      <c r="Q143" s="107" t="e">
        <f t="shared" si="27"/>
        <v>#DIV/0!</v>
      </c>
      <c r="R143" s="108"/>
      <c r="S143" s="108"/>
      <c r="T143" s="108"/>
      <c r="U143" s="101"/>
      <c r="V143" s="98">
        <f t="shared" si="28"/>
        <v>0</v>
      </c>
      <c r="W143" s="109"/>
      <c r="X143" s="110"/>
      <c r="Y143" s="83"/>
      <c r="Z143" s="111"/>
      <c r="AA143" s="112" t="e">
        <f t="shared" si="22"/>
        <v>#DIV/0!</v>
      </c>
      <c r="AB143" s="113"/>
      <c r="AC143" s="148">
        <f t="shared" si="23"/>
        <v>0</v>
      </c>
      <c r="AD143" s="113"/>
      <c r="AE143" s="114" t="e">
        <f t="shared" si="29"/>
        <v>#DIV/0!</v>
      </c>
      <c r="AF143" s="80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98">
        <f t="shared" si="30"/>
        <v>0</v>
      </c>
      <c r="AQ143" s="118">
        <f t="shared" si="31"/>
        <v>0</v>
      </c>
      <c r="AS143" s="105"/>
      <c r="AT143" s="489" t="e">
        <f>$AA143*'II Rate Development &amp; Change'!K$34</f>
        <v>#DIV/0!</v>
      </c>
      <c r="AU143" s="489" t="e">
        <f>$AA143*'II Rate Development &amp; Change'!L$34</f>
        <v>#DIV/0!</v>
      </c>
      <c r="AV143" s="494" t="e">
        <f>$AA143*'II Rate Development &amp; Change'!M$34</f>
        <v>#DIV/0!</v>
      </c>
      <c r="AW143" s="80"/>
      <c r="AX143" s="111"/>
      <c r="AY143" s="494" t="e">
        <f t="shared" si="32"/>
        <v>#DIV/0!</v>
      </c>
      <c r="AZ143" s="490">
        <f t="shared" si="19"/>
        <v>0</v>
      </c>
      <c r="BA143" s="1" t="str">
        <f t="shared" si="26"/>
        <v xml:space="preserve"> </v>
      </c>
    </row>
    <row r="144" spans="1:53" x14ac:dyDescent="0.25">
      <c r="A144" s="105" t="s">
        <v>365</v>
      </c>
      <c r="B144" s="136"/>
      <c r="C144" s="136"/>
      <c r="D144" s="137"/>
      <c r="E144" s="136"/>
      <c r="F144" s="136"/>
      <c r="G144" s="136"/>
      <c r="H144" s="136"/>
      <c r="I144" s="136"/>
      <c r="J144" s="136"/>
      <c r="K144" s="106"/>
      <c r="L144" s="106"/>
      <c r="M144" s="106"/>
      <c r="N144" s="106"/>
      <c r="O144" s="106"/>
      <c r="P144" s="106"/>
      <c r="Q144" s="107" t="e">
        <f t="shared" si="27"/>
        <v>#DIV/0!</v>
      </c>
      <c r="R144" s="108"/>
      <c r="S144" s="108"/>
      <c r="T144" s="108"/>
      <c r="U144" s="101"/>
      <c r="V144" s="98">
        <f t="shared" si="28"/>
        <v>0</v>
      </c>
      <c r="W144" s="109"/>
      <c r="X144" s="110"/>
      <c r="Y144" s="83"/>
      <c r="Z144" s="111"/>
      <c r="AA144" s="112" t="e">
        <f t="shared" si="22"/>
        <v>#DIV/0!</v>
      </c>
      <c r="AB144" s="113"/>
      <c r="AC144" s="148">
        <f t="shared" si="23"/>
        <v>0</v>
      </c>
      <c r="AD144" s="113"/>
      <c r="AE144" s="114" t="e">
        <f t="shared" si="29"/>
        <v>#DIV/0!</v>
      </c>
      <c r="AF144" s="80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98">
        <f t="shared" si="30"/>
        <v>0</v>
      </c>
      <c r="AQ144" s="118">
        <f t="shared" si="31"/>
        <v>0</v>
      </c>
      <c r="AS144" s="105"/>
      <c r="AT144" s="489" t="e">
        <f>$AA144*'II Rate Development &amp; Change'!K$34</f>
        <v>#DIV/0!</v>
      </c>
      <c r="AU144" s="489" t="e">
        <f>$AA144*'II Rate Development &amp; Change'!L$34</f>
        <v>#DIV/0!</v>
      </c>
      <c r="AV144" s="494" t="e">
        <f>$AA144*'II Rate Development &amp; Change'!M$34</f>
        <v>#DIV/0!</v>
      </c>
      <c r="AW144" s="80"/>
      <c r="AX144" s="111"/>
      <c r="AY144" s="494" t="e">
        <f t="shared" si="32"/>
        <v>#DIV/0!</v>
      </c>
      <c r="AZ144" s="490">
        <f t="shared" si="19"/>
        <v>0</v>
      </c>
      <c r="BA144" s="1" t="str">
        <f t="shared" si="26"/>
        <v xml:space="preserve"> </v>
      </c>
    </row>
    <row r="145" spans="1:53" x14ac:dyDescent="0.25">
      <c r="A145" s="105" t="s">
        <v>366</v>
      </c>
      <c r="B145" s="136"/>
      <c r="C145" s="136"/>
      <c r="D145" s="137"/>
      <c r="E145" s="136"/>
      <c r="F145" s="136"/>
      <c r="G145" s="136"/>
      <c r="H145" s="136"/>
      <c r="I145" s="136"/>
      <c r="J145" s="136"/>
      <c r="K145" s="106"/>
      <c r="L145" s="106"/>
      <c r="M145" s="106"/>
      <c r="N145" s="106"/>
      <c r="O145" s="106"/>
      <c r="P145" s="106"/>
      <c r="Q145" s="107" t="e">
        <f t="shared" si="27"/>
        <v>#DIV/0!</v>
      </c>
      <c r="R145" s="108"/>
      <c r="S145" s="108"/>
      <c r="T145" s="108"/>
      <c r="U145" s="101"/>
      <c r="V145" s="98">
        <f t="shared" si="28"/>
        <v>0</v>
      </c>
      <c r="W145" s="109"/>
      <c r="X145" s="110"/>
      <c r="Y145" s="83"/>
      <c r="Z145" s="111"/>
      <c r="AA145" s="112" t="e">
        <f t="shared" si="22"/>
        <v>#DIV/0!</v>
      </c>
      <c r="AB145" s="113"/>
      <c r="AC145" s="148">
        <f t="shared" si="23"/>
        <v>0</v>
      </c>
      <c r="AD145" s="113"/>
      <c r="AE145" s="114" t="e">
        <f t="shared" si="29"/>
        <v>#DIV/0!</v>
      </c>
      <c r="AF145" s="80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98">
        <f t="shared" si="30"/>
        <v>0</v>
      </c>
      <c r="AQ145" s="118">
        <f t="shared" si="31"/>
        <v>0</v>
      </c>
      <c r="AS145" s="105"/>
      <c r="AT145" s="489" t="e">
        <f>$AA145*'II Rate Development &amp; Change'!K$34</f>
        <v>#DIV/0!</v>
      </c>
      <c r="AU145" s="489" t="e">
        <f>$AA145*'II Rate Development &amp; Change'!L$34</f>
        <v>#DIV/0!</v>
      </c>
      <c r="AV145" s="494" t="e">
        <f>$AA145*'II Rate Development &amp; Change'!M$34</f>
        <v>#DIV/0!</v>
      </c>
      <c r="AW145" s="80"/>
      <c r="AX145" s="111"/>
      <c r="AY145" s="494" t="e">
        <f t="shared" si="32"/>
        <v>#DIV/0!</v>
      </c>
      <c r="AZ145" s="490">
        <f t="shared" si="19"/>
        <v>0</v>
      </c>
      <c r="BA145" s="1" t="str">
        <f t="shared" si="26"/>
        <v xml:space="preserve"> </v>
      </c>
    </row>
    <row r="146" spans="1:53" x14ac:dyDescent="0.25">
      <c r="A146" s="105" t="s">
        <v>367</v>
      </c>
      <c r="B146" s="136"/>
      <c r="C146" s="136"/>
      <c r="D146" s="137"/>
      <c r="E146" s="136"/>
      <c r="F146" s="136"/>
      <c r="G146" s="136"/>
      <c r="H146" s="136"/>
      <c r="I146" s="136"/>
      <c r="J146" s="136"/>
      <c r="K146" s="106"/>
      <c r="L146" s="106"/>
      <c r="M146" s="106"/>
      <c r="N146" s="106"/>
      <c r="O146" s="106"/>
      <c r="P146" s="106"/>
      <c r="Q146" s="107" t="e">
        <f t="shared" si="27"/>
        <v>#DIV/0!</v>
      </c>
      <c r="R146" s="108"/>
      <c r="S146" s="108"/>
      <c r="T146" s="108"/>
      <c r="U146" s="101"/>
      <c r="V146" s="98">
        <f t="shared" si="28"/>
        <v>0</v>
      </c>
      <c r="W146" s="109"/>
      <c r="X146" s="110"/>
      <c r="Y146" s="83"/>
      <c r="Z146" s="111"/>
      <c r="AA146" s="112" t="e">
        <f t="shared" si="22"/>
        <v>#DIV/0!</v>
      </c>
      <c r="AB146" s="113"/>
      <c r="AC146" s="148">
        <f t="shared" si="23"/>
        <v>0</v>
      </c>
      <c r="AD146" s="113"/>
      <c r="AE146" s="114" t="e">
        <f t="shared" si="29"/>
        <v>#DIV/0!</v>
      </c>
      <c r="AF146" s="80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98">
        <f t="shared" si="30"/>
        <v>0</v>
      </c>
      <c r="AQ146" s="118">
        <f t="shared" si="31"/>
        <v>0</v>
      </c>
      <c r="AS146" s="105"/>
      <c r="AT146" s="489" t="e">
        <f>$AA146*'II Rate Development &amp; Change'!K$34</f>
        <v>#DIV/0!</v>
      </c>
      <c r="AU146" s="489" t="e">
        <f>$AA146*'II Rate Development &amp; Change'!L$34</f>
        <v>#DIV/0!</v>
      </c>
      <c r="AV146" s="494" t="e">
        <f>$AA146*'II Rate Development &amp; Change'!M$34</f>
        <v>#DIV/0!</v>
      </c>
      <c r="AW146" s="80"/>
      <c r="AX146" s="111"/>
      <c r="AY146" s="494" t="e">
        <f t="shared" si="32"/>
        <v>#DIV/0!</v>
      </c>
      <c r="AZ146" s="490">
        <f t="shared" ref="AZ146:AZ209" si="33">IF(AX146=0,0,AY146/AX146-1)</f>
        <v>0</v>
      </c>
      <c r="BA146" s="1" t="str">
        <f t="shared" si="26"/>
        <v xml:space="preserve"> </v>
      </c>
    </row>
    <row r="147" spans="1:53" x14ac:dyDescent="0.25">
      <c r="A147" s="105" t="s">
        <v>368</v>
      </c>
      <c r="B147" s="136"/>
      <c r="C147" s="136"/>
      <c r="D147" s="137"/>
      <c r="E147" s="136"/>
      <c r="F147" s="136"/>
      <c r="G147" s="136"/>
      <c r="H147" s="136"/>
      <c r="I147" s="136"/>
      <c r="J147" s="136"/>
      <c r="K147" s="106"/>
      <c r="L147" s="106"/>
      <c r="M147" s="106"/>
      <c r="N147" s="106"/>
      <c r="O147" s="106"/>
      <c r="P147" s="106"/>
      <c r="Q147" s="107" t="e">
        <f t="shared" si="27"/>
        <v>#DIV/0!</v>
      </c>
      <c r="R147" s="108"/>
      <c r="S147" s="108"/>
      <c r="T147" s="108"/>
      <c r="U147" s="101"/>
      <c r="V147" s="98">
        <f t="shared" si="28"/>
        <v>0</v>
      </c>
      <c r="W147" s="109"/>
      <c r="X147" s="110"/>
      <c r="Y147" s="83"/>
      <c r="Z147" s="111"/>
      <c r="AA147" s="112" t="e">
        <f t="shared" si="22"/>
        <v>#DIV/0!</v>
      </c>
      <c r="AB147" s="113"/>
      <c r="AC147" s="148">
        <f t="shared" ref="AC147:AC210" si="34">IF(ISERROR(AA147),0,IF(OR(Z147=0,AA147=0),0,AA147/Z147-1))</f>
        <v>0</v>
      </c>
      <c r="AD147" s="113"/>
      <c r="AE147" s="114" t="e">
        <f t="shared" si="29"/>
        <v>#DIV/0!</v>
      </c>
      <c r="AF147" s="80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98">
        <f t="shared" si="30"/>
        <v>0</v>
      </c>
      <c r="AQ147" s="118">
        <f t="shared" si="31"/>
        <v>0</v>
      </c>
      <c r="AS147" s="105"/>
      <c r="AT147" s="489" t="e">
        <f>$AA147*'II Rate Development &amp; Change'!K$34</f>
        <v>#DIV/0!</v>
      </c>
      <c r="AU147" s="489" t="e">
        <f>$AA147*'II Rate Development &amp; Change'!L$34</f>
        <v>#DIV/0!</v>
      </c>
      <c r="AV147" s="494" t="e">
        <f>$AA147*'II Rate Development &amp; Change'!M$34</f>
        <v>#DIV/0!</v>
      </c>
      <c r="AW147" s="80"/>
      <c r="AX147" s="111"/>
      <c r="AY147" s="494" t="e">
        <f t="shared" si="32"/>
        <v>#DIV/0!</v>
      </c>
      <c r="AZ147" s="490">
        <f t="shared" si="33"/>
        <v>0</v>
      </c>
      <c r="BA147" s="1" t="str">
        <f t="shared" ref="BA147:BA210" si="35">IF(G147="platinum",IF(AND(H147&gt;=0.88,H147&lt;=0.92),"yes","no"),IF(G147="gold",IF(AND(H147&gt;=0.78,H147&lt;=0.82),"yes","no"),IF(G147="silver",IF(OR(J147="On/Off",J147="On"),IF(AND(H147&gt;=0.7,H147&lt;=0.72),"yes","no"),IF(AND(H147&gt;=0.68,H147&lt;=0.72),"yes","no")),IF(G147="bronze",IF(AND(H147&gt;=0.58,H147&lt;=0.62),"yes","no"),IF(G147="catastrophic",IF(AND(H147&gt;=0.58,H147&lt;=0.62),"yes","no"),IF(G147="expanded bronze",IF(AND(H147&gt;=0.58,H147&lt;=0.65),"yes","no")," "))))))</f>
        <v xml:space="preserve"> </v>
      </c>
    </row>
    <row r="148" spans="1:53" x14ac:dyDescent="0.25">
      <c r="A148" s="105" t="s">
        <v>369</v>
      </c>
      <c r="B148" s="136"/>
      <c r="C148" s="136"/>
      <c r="D148" s="137"/>
      <c r="E148" s="136"/>
      <c r="F148" s="136"/>
      <c r="G148" s="136"/>
      <c r="H148" s="136"/>
      <c r="I148" s="136"/>
      <c r="J148" s="136"/>
      <c r="K148" s="106"/>
      <c r="L148" s="106"/>
      <c r="M148" s="106"/>
      <c r="N148" s="106"/>
      <c r="O148" s="106"/>
      <c r="P148" s="106"/>
      <c r="Q148" s="107" t="e">
        <f t="shared" si="27"/>
        <v>#DIV/0!</v>
      </c>
      <c r="R148" s="108"/>
      <c r="S148" s="108"/>
      <c r="T148" s="108"/>
      <c r="U148" s="101"/>
      <c r="V148" s="98">
        <f t="shared" si="28"/>
        <v>0</v>
      </c>
      <c r="W148" s="109"/>
      <c r="X148" s="110"/>
      <c r="Y148" s="83"/>
      <c r="Z148" s="111"/>
      <c r="AA148" s="112" t="e">
        <f t="shared" si="22"/>
        <v>#DIV/0!</v>
      </c>
      <c r="AB148" s="113"/>
      <c r="AC148" s="148">
        <f t="shared" si="34"/>
        <v>0</v>
      </c>
      <c r="AD148" s="113"/>
      <c r="AE148" s="114" t="e">
        <f t="shared" si="29"/>
        <v>#DIV/0!</v>
      </c>
      <c r="AF148" s="80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98">
        <f t="shared" si="30"/>
        <v>0</v>
      </c>
      <c r="AQ148" s="118">
        <f t="shared" si="31"/>
        <v>0</v>
      </c>
      <c r="AS148" s="105"/>
      <c r="AT148" s="489" t="e">
        <f>$AA148*'II Rate Development &amp; Change'!K$34</f>
        <v>#DIV/0!</v>
      </c>
      <c r="AU148" s="489" t="e">
        <f>$AA148*'II Rate Development &amp; Change'!L$34</f>
        <v>#DIV/0!</v>
      </c>
      <c r="AV148" s="494" t="e">
        <f>$AA148*'II Rate Development &amp; Change'!M$34</f>
        <v>#DIV/0!</v>
      </c>
      <c r="AW148" s="80"/>
      <c r="AX148" s="111"/>
      <c r="AY148" s="494" t="e">
        <f t="shared" si="32"/>
        <v>#DIV/0!</v>
      </c>
      <c r="AZ148" s="490">
        <f t="shared" si="33"/>
        <v>0</v>
      </c>
      <c r="BA148" s="1" t="str">
        <f t="shared" si="35"/>
        <v xml:space="preserve"> </v>
      </c>
    </row>
    <row r="149" spans="1:53" x14ac:dyDescent="0.25">
      <c r="A149" s="105" t="s">
        <v>370</v>
      </c>
      <c r="B149" s="136"/>
      <c r="C149" s="136"/>
      <c r="D149" s="137"/>
      <c r="E149" s="136"/>
      <c r="F149" s="136"/>
      <c r="G149" s="136"/>
      <c r="H149" s="136"/>
      <c r="I149" s="136"/>
      <c r="J149" s="136"/>
      <c r="K149" s="106"/>
      <c r="L149" s="106"/>
      <c r="M149" s="106"/>
      <c r="N149" s="106"/>
      <c r="O149" s="106"/>
      <c r="P149" s="106"/>
      <c r="Q149" s="107" t="e">
        <f t="shared" si="27"/>
        <v>#DIV/0!</v>
      </c>
      <c r="R149" s="108"/>
      <c r="S149" s="108"/>
      <c r="T149" s="108"/>
      <c r="U149" s="101"/>
      <c r="V149" s="98">
        <f t="shared" si="28"/>
        <v>0</v>
      </c>
      <c r="W149" s="109"/>
      <c r="X149" s="110"/>
      <c r="Y149" s="83"/>
      <c r="Z149" s="111"/>
      <c r="AA149" s="112" t="e">
        <f t="shared" si="22"/>
        <v>#DIV/0!</v>
      </c>
      <c r="AB149" s="113"/>
      <c r="AC149" s="148">
        <f t="shared" si="34"/>
        <v>0</v>
      </c>
      <c r="AD149" s="113"/>
      <c r="AE149" s="114" t="e">
        <f t="shared" si="29"/>
        <v>#DIV/0!</v>
      </c>
      <c r="AF149" s="80"/>
      <c r="AG149" s="109"/>
      <c r="AH149" s="109"/>
      <c r="AI149" s="109"/>
      <c r="AJ149" s="109"/>
      <c r="AK149" s="109"/>
      <c r="AL149" s="109"/>
      <c r="AM149" s="109"/>
      <c r="AN149" s="109"/>
      <c r="AO149" s="109"/>
      <c r="AP149" s="98">
        <f t="shared" si="30"/>
        <v>0</v>
      </c>
      <c r="AQ149" s="118">
        <f t="shared" si="31"/>
        <v>0</v>
      </c>
      <c r="AS149" s="105"/>
      <c r="AT149" s="489" t="e">
        <f>$AA149*'II Rate Development &amp; Change'!K$34</f>
        <v>#DIV/0!</v>
      </c>
      <c r="AU149" s="489" t="e">
        <f>$AA149*'II Rate Development &amp; Change'!L$34</f>
        <v>#DIV/0!</v>
      </c>
      <c r="AV149" s="494" t="e">
        <f>$AA149*'II Rate Development &amp; Change'!M$34</f>
        <v>#DIV/0!</v>
      </c>
      <c r="AW149" s="80"/>
      <c r="AX149" s="111"/>
      <c r="AY149" s="494" t="e">
        <f t="shared" si="32"/>
        <v>#DIV/0!</v>
      </c>
      <c r="AZ149" s="490">
        <f t="shared" si="33"/>
        <v>0</v>
      </c>
      <c r="BA149" s="1" t="str">
        <f t="shared" si="35"/>
        <v xml:space="preserve"> </v>
      </c>
    </row>
    <row r="150" spans="1:53" x14ac:dyDescent="0.25">
      <c r="A150" s="105" t="s">
        <v>371</v>
      </c>
      <c r="B150" s="136"/>
      <c r="C150" s="136"/>
      <c r="D150" s="137"/>
      <c r="E150" s="136"/>
      <c r="F150" s="136"/>
      <c r="G150" s="136"/>
      <c r="H150" s="136"/>
      <c r="I150" s="136"/>
      <c r="J150" s="136"/>
      <c r="K150" s="106"/>
      <c r="L150" s="106"/>
      <c r="M150" s="106"/>
      <c r="N150" s="106"/>
      <c r="O150" s="106"/>
      <c r="P150" s="106"/>
      <c r="Q150" s="107" t="e">
        <f t="shared" si="27"/>
        <v>#DIV/0!</v>
      </c>
      <c r="R150" s="108"/>
      <c r="S150" s="108"/>
      <c r="T150" s="108"/>
      <c r="U150" s="101"/>
      <c r="V150" s="98">
        <f t="shared" si="28"/>
        <v>0</v>
      </c>
      <c r="W150" s="109"/>
      <c r="X150" s="110"/>
      <c r="Y150" s="83"/>
      <c r="Z150" s="111"/>
      <c r="AA150" s="112" t="e">
        <f t="shared" si="22"/>
        <v>#DIV/0!</v>
      </c>
      <c r="AB150" s="113"/>
      <c r="AC150" s="148">
        <f t="shared" si="34"/>
        <v>0</v>
      </c>
      <c r="AD150" s="113"/>
      <c r="AE150" s="114" t="e">
        <f t="shared" si="29"/>
        <v>#DIV/0!</v>
      </c>
      <c r="AF150" s="80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98">
        <f t="shared" si="30"/>
        <v>0</v>
      </c>
      <c r="AQ150" s="118">
        <f t="shared" si="31"/>
        <v>0</v>
      </c>
      <c r="AS150" s="105"/>
      <c r="AT150" s="489" t="e">
        <f>$AA150*'II Rate Development &amp; Change'!K$34</f>
        <v>#DIV/0!</v>
      </c>
      <c r="AU150" s="489" t="e">
        <f>$AA150*'II Rate Development &amp; Change'!L$34</f>
        <v>#DIV/0!</v>
      </c>
      <c r="AV150" s="494" t="e">
        <f>$AA150*'II Rate Development &amp; Change'!M$34</f>
        <v>#DIV/0!</v>
      </c>
      <c r="AW150" s="80"/>
      <c r="AX150" s="111"/>
      <c r="AY150" s="494" t="e">
        <f t="shared" si="32"/>
        <v>#DIV/0!</v>
      </c>
      <c r="AZ150" s="490">
        <f t="shared" si="33"/>
        <v>0</v>
      </c>
      <c r="BA150" s="1" t="str">
        <f t="shared" si="35"/>
        <v xml:space="preserve"> </v>
      </c>
    </row>
    <row r="151" spans="1:53" x14ac:dyDescent="0.25">
      <c r="A151" s="105" t="s">
        <v>372</v>
      </c>
      <c r="B151" s="136"/>
      <c r="C151" s="136"/>
      <c r="D151" s="137"/>
      <c r="E151" s="136"/>
      <c r="F151" s="136"/>
      <c r="G151" s="136"/>
      <c r="H151" s="136"/>
      <c r="I151" s="136"/>
      <c r="J151" s="136"/>
      <c r="K151" s="106"/>
      <c r="L151" s="106"/>
      <c r="M151" s="106"/>
      <c r="N151" s="106"/>
      <c r="O151" s="106"/>
      <c r="P151" s="106"/>
      <c r="Q151" s="107" t="e">
        <f t="shared" si="27"/>
        <v>#DIV/0!</v>
      </c>
      <c r="R151" s="108"/>
      <c r="S151" s="108"/>
      <c r="T151" s="108"/>
      <c r="U151" s="101"/>
      <c r="V151" s="98">
        <f t="shared" si="28"/>
        <v>0</v>
      </c>
      <c r="W151" s="109"/>
      <c r="X151" s="110"/>
      <c r="Y151" s="83"/>
      <c r="Z151" s="111"/>
      <c r="AA151" s="112" t="e">
        <f t="shared" si="22"/>
        <v>#DIV/0!</v>
      </c>
      <c r="AB151" s="113"/>
      <c r="AC151" s="148">
        <f t="shared" si="34"/>
        <v>0</v>
      </c>
      <c r="AD151" s="113"/>
      <c r="AE151" s="114" t="e">
        <f t="shared" si="29"/>
        <v>#DIV/0!</v>
      </c>
      <c r="AF151" s="80"/>
      <c r="AG151" s="109"/>
      <c r="AH151" s="109"/>
      <c r="AI151" s="109"/>
      <c r="AJ151" s="109"/>
      <c r="AK151" s="109"/>
      <c r="AL151" s="109"/>
      <c r="AM151" s="109"/>
      <c r="AN151" s="109"/>
      <c r="AO151" s="109"/>
      <c r="AP151" s="98">
        <f t="shared" si="30"/>
        <v>0</v>
      </c>
      <c r="AQ151" s="118">
        <f t="shared" si="31"/>
        <v>0</v>
      </c>
      <c r="AS151" s="105"/>
      <c r="AT151" s="489" t="e">
        <f>$AA151*'II Rate Development &amp; Change'!K$34</f>
        <v>#DIV/0!</v>
      </c>
      <c r="AU151" s="489" t="e">
        <f>$AA151*'II Rate Development &amp; Change'!L$34</f>
        <v>#DIV/0!</v>
      </c>
      <c r="AV151" s="494" t="e">
        <f>$AA151*'II Rate Development &amp; Change'!M$34</f>
        <v>#DIV/0!</v>
      </c>
      <c r="AW151" s="80"/>
      <c r="AX151" s="111"/>
      <c r="AY151" s="494" t="e">
        <f t="shared" si="32"/>
        <v>#DIV/0!</v>
      </c>
      <c r="AZ151" s="490">
        <f t="shared" si="33"/>
        <v>0</v>
      </c>
      <c r="BA151" s="1" t="str">
        <f t="shared" si="35"/>
        <v xml:space="preserve"> </v>
      </c>
    </row>
    <row r="152" spans="1:53" x14ac:dyDescent="0.25">
      <c r="A152" s="105" t="s">
        <v>373</v>
      </c>
      <c r="B152" s="136"/>
      <c r="C152" s="136"/>
      <c r="D152" s="137"/>
      <c r="E152" s="136"/>
      <c r="F152" s="136"/>
      <c r="G152" s="136"/>
      <c r="H152" s="136"/>
      <c r="I152" s="136"/>
      <c r="J152" s="136"/>
      <c r="K152" s="106"/>
      <c r="L152" s="106"/>
      <c r="M152" s="106"/>
      <c r="N152" s="106"/>
      <c r="O152" s="106"/>
      <c r="P152" s="106"/>
      <c r="Q152" s="107" t="e">
        <f t="shared" si="27"/>
        <v>#DIV/0!</v>
      </c>
      <c r="R152" s="108"/>
      <c r="S152" s="108"/>
      <c r="T152" s="108"/>
      <c r="U152" s="101"/>
      <c r="V152" s="98">
        <f t="shared" si="28"/>
        <v>0</v>
      </c>
      <c r="W152" s="109"/>
      <c r="X152" s="110"/>
      <c r="Y152" s="83"/>
      <c r="Z152" s="111"/>
      <c r="AA152" s="112" t="e">
        <f t="shared" si="22"/>
        <v>#DIV/0!</v>
      </c>
      <c r="AB152" s="113"/>
      <c r="AC152" s="148">
        <f t="shared" si="34"/>
        <v>0</v>
      </c>
      <c r="AD152" s="113"/>
      <c r="AE152" s="114" t="e">
        <f t="shared" si="29"/>
        <v>#DIV/0!</v>
      </c>
      <c r="AF152" s="80"/>
      <c r="AG152" s="109"/>
      <c r="AH152" s="109"/>
      <c r="AI152" s="109"/>
      <c r="AJ152" s="109"/>
      <c r="AK152" s="109"/>
      <c r="AL152" s="109"/>
      <c r="AM152" s="109"/>
      <c r="AN152" s="109"/>
      <c r="AO152" s="109"/>
      <c r="AP152" s="98">
        <f t="shared" si="30"/>
        <v>0</v>
      </c>
      <c r="AQ152" s="118">
        <f t="shared" si="31"/>
        <v>0</v>
      </c>
      <c r="AS152" s="105"/>
      <c r="AT152" s="489" t="e">
        <f>$AA152*'II Rate Development &amp; Change'!K$34</f>
        <v>#DIV/0!</v>
      </c>
      <c r="AU152" s="489" t="e">
        <f>$AA152*'II Rate Development &amp; Change'!L$34</f>
        <v>#DIV/0!</v>
      </c>
      <c r="AV152" s="494" t="e">
        <f>$AA152*'II Rate Development &amp; Change'!M$34</f>
        <v>#DIV/0!</v>
      </c>
      <c r="AW152" s="80"/>
      <c r="AX152" s="111"/>
      <c r="AY152" s="494" t="e">
        <f t="shared" si="32"/>
        <v>#DIV/0!</v>
      </c>
      <c r="AZ152" s="490">
        <f t="shared" si="33"/>
        <v>0</v>
      </c>
      <c r="BA152" s="1" t="str">
        <f t="shared" si="35"/>
        <v xml:space="preserve"> </v>
      </c>
    </row>
    <row r="153" spans="1:53" x14ac:dyDescent="0.25">
      <c r="A153" s="105" t="s">
        <v>374</v>
      </c>
      <c r="B153" s="136"/>
      <c r="C153" s="136"/>
      <c r="D153" s="137"/>
      <c r="E153" s="136"/>
      <c r="F153" s="136"/>
      <c r="G153" s="136"/>
      <c r="H153" s="136"/>
      <c r="I153" s="136"/>
      <c r="J153" s="136"/>
      <c r="K153" s="106"/>
      <c r="L153" s="106"/>
      <c r="M153" s="106"/>
      <c r="N153" s="106"/>
      <c r="O153" s="106"/>
      <c r="P153" s="106"/>
      <c r="Q153" s="107" t="e">
        <f t="shared" si="27"/>
        <v>#DIV/0!</v>
      </c>
      <c r="R153" s="108"/>
      <c r="S153" s="108"/>
      <c r="T153" s="108"/>
      <c r="U153" s="101"/>
      <c r="V153" s="98">
        <f t="shared" si="28"/>
        <v>0</v>
      </c>
      <c r="W153" s="109"/>
      <c r="X153" s="110"/>
      <c r="Y153" s="83"/>
      <c r="Z153" s="111"/>
      <c r="AA153" s="112" t="e">
        <f t="shared" si="22"/>
        <v>#DIV/0!</v>
      </c>
      <c r="AB153" s="113"/>
      <c r="AC153" s="148">
        <f t="shared" si="34"/>
        <v>0</v>
      </c>
      <c r="AD153" s="113"/>
      <c r="AE153" s="114" t="e">
        <f t="shared" si="29"/>
        <v>#DIV/0!</v>
      </c>
      <c r="AF153" s="80"/>
      <c r="AG153" s="109"/>
      <c r="AH153" s="109"/>
      <c r="AI153" s="109"/>
      <c r="AJ153" s="109"/>
      <c r="AK153" s="109"/>
      <c r="AL153" s="109"/>
      <c r="AM153" s="109"/>
      <c r="AN153" s="109"/>
      <c r="AO153" s="109"/>
      <c r="AP153" s="98">
        <f t="shared" si="30"/>
        <v>0</v>
      </c>
      <c r="AQ153" s="118">
        <f t="shared" si="31"/>
        <v>0</v>
      </c>
      <c r="AS153" s="105"/>
      <c r="AT153" s="489" t="e">
        <f>$AA153*'II Rate Development &amp; Change'!K$34</f>
        <v>#DIV/0!</v>
      </c>
      <c r="AU153" s="489" t="e">
        <f>$AA153*'II Rate Development &amp; Change'!L$34</f>
        <v>#DIV/0!</v>
      </c>
      <c r="AV153" s="494" t="e">
        <f>$AA153*'II Rate Development &amp; Change'!M$34</f>
        <v>#DIV/0!</v>
      </c>
      <c r="AW153" s="80"/>
      <c r="AX153" s="111"/>
      <c r="AY153" s="494" t="e">
        <f t="shared" si="32"/>
        <v>#DIV/0!</v>
      </c>
      <c r="AZ153" s="490">
        <f t="shared" si="33"/>
        <v>0</v>
      </c>
      <c r="BA153" s="1" t="str">
        <f t="shared" si="35"/>
        <v xml:space="preserve"> </v>
      </c>
    </row>
    <row r="154" spans="1:53" x14ac:dyDescent="0.25">
      <c r="A154" s="105" t="s">
        <v>375</v>
      </c>
      <c r="B154" s="136"/>
      <c r="C154" s="136"/>
      <c r="D154" s="137"/>
      <c r="E154" s="136"/>
      <c r="F154" s="136"/>
      <c r="G154" s="136"/>
      <c r="H154" s="136"/>
      <c r="I154" s="136"/>
      <c r="J154" s="136"/>
      <c r="K154" s="106"/>
      <c r="L154" s="106"/>
      <c r="M154" s="106"/>
      <c r="N154" s="106"/>
      <c r="O154" s="106"/>
      <c r="P154" s="106"/>
      <c r="Q154" s="107" t="e">
        <f t="shared" si="27"/>
        <v>#DIV/0!</v>
      </c>
      <c r="R154" s="108"/>
      <c r="S154" s="108"/>
      <c r="T154" s="108"/>
      <c r="U154" s="101"/>
      <c r="V154" s="98">
        <f t="shared" si="28"/>
        <v>0</v>
      </c>
      <c r="W154" s="109"/>
      <c r="X154" s="110"/>
      <c r="Y154" s="83"/>
      <c r="Z154" s="111"/>
      <c r="AA154" s="112" t="e">
        <f t="shared" si="22"/>
        <v>#DIV/0!</v>
      </c>
      <c r="AB154" s="113"/>
      <c r="AC154" s="148">
        <f t="shared" si="34"/>
        <v>0</v>
      </c>
      <c r="AD154" s="113"/>
      <c r="AE154" s="114" t="e">
        <f t="shared" si="29"/>
        <v>#DIV/0!</v>
      </c>
      <c r="AF154" s="80"/>
      <c r="AG154" s="109"/>
      <c r="AH154" s="109"/>
      <c r="AI154" s="109"/>
      <c r="AJ154" s="109"/>
      <c r="AK154" s="109"/>
      <c r="AL154" s="109"/>
      <c r="AM154" s="109"/>
      <c r="AN154" s="109"/>
      <c r="AO154" s="109"/>
      <c r="AP154" s="98">
        <f t="shared" si="30"/>
        <v>0</v>
      </c>
      <c r="AQ154" s="118">
        <f t="shared" si="31"/>
        <v>0</v>
      </c>
      <c r="AS154" s="105"/>
      <c r="AT154" s="489" t="e">
        <f>$AA154*'II Rate Development &amp; Change'!K$34</f>
        <v>#DIV/0!</v>
      </c>
      <c r="AU154" s="489" t="e">
        <f>$AA154*'II Rate Development &amp; Change'!L$34</f>
        <v>#DIV/0!</v>
      </c>
      <c r="AV154" s="494" t="e">
        <f>$AA154*'II Rate Development &amp; Change'!M$34</f>
        <v>#DIV/0!</v>
      </c>
      <c r="AW154" s="80"/>
      <c r="AX154" s="111"/>
      <c r="AY154" s="494" t="e">
        <f t="shared" si="32"/>
        <v>#DIV/0!</v>
      </c>
      <c r="AZ154" s="490">
        <f t="shared" si="33"/>
        <v>0</v>
      </c>
      <c r="BA154" s="1" t="str">
        <f t="shared" si="35"/>
        <v xml:space="preserve"> </v>
      </c>
    </row>
    <row r="155" spans="1:53" x14ac:dyDescent="0.25">
      <c r="A155" s="105" t="s">
        <v>376</v>
      </c>
      <c r="B155" s="136"/>
      <c r="C155" s="136"/>
      <c r="D155" s="137"/>
      <c r="E155" s="136"/>
      <c r="F155" s="136"/>
      <c r="G155" s="136"/>
      <c r="H155" s="136"/>
      <c r="I155" s="136"/>
      <c r="J155" s="136"/>
      <c r="K155" s="106"/>
      <c r="L155" s="106"/>
      <c r="M155" s="106"/>
      <c r="N155" s="106"/>
      <c r="O155" s="106"/>
      <c r="P155" s="106"/>
      <c r="Q155" s="107" t="e">
        <f t="shared" si="27"/>
        <v>#DIV/0!</v>
      </c>
      <c r="R155" s="108"/>
      <c r="S155" s="108"/>
      <c r="T155" s="108"/>
      <c r="U155" s="101"/>
      <c r="V155" s="98">
        <f t="shared" si="28"/>
        <v>0</v>
      </c>
      <c r="W155" s="109"/>
      <c r="X155" s="110"/>
      <c r="Y155" s="83"/>
      <c r="Z155" s="111"/>
      <c r="AA155" s="112" t="e">
        <f t="shared" si="22"/>
        <v>#DIV/0!</v>
      </c>
      <c r="AB155" s="113"/>
      <c r="AC155" s="148">
        <f t="shared" si="34"/>
        <v>0</v>
      </c>
      <c r="AD155" s="113"/>
      <c r="AE155" s="114" t="e">
        <f t="shared" si="29"/>
        <v>#DIV/0!</v>
      </c>
      <c r="AF155" s="80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98">
        <f t="shared" si="30"/>
        <v>0</v>
      </c>
      <c r="AQ155" s="118">
        <f t="shared" si="31"/>
        <v>0</v>
      </c>
      <c r="AS155" s="105"/>
      <c r="AT155" s="489" t="e">
        <f>$AA155*'II Rate Development &amp; Change'!K$34</f>
        <v>#DIV/0!</v>
      </c>
      <c r="AU155" s="489" t="e">
        <f>$AA155*'II Rate Development &amp; Change'!L$34</f>
        <v>#DIV/0!</v>
      </c>
      <c r="AV155" s="494" t="e">
        <f>$AA155*'II Rate Development &amp; Change'!M$34</f>
        <v>#DIV/0!</v>
      </c>
      <c r="AW155" s="80"/>
      <c r="AX155" s="111"/>
      <c r="AY155" s="494" t="e">
        <f t="shared" si="32"/>
        <v>#DIV/0!</v>
      </c>
      <c r="AZ155" s="490">
        <f t="shared" si="33"/>
        <v>0</v>
      </c>
      <c r="BA155" s="1" t="str">
        <f t="shared" si="35"/>
        <v xml:space="preserve"> </v>
      </c>
    </row>
    <row r="156" spans="1:53" x14ac:dyDescent="0.25">
      <c r="A156" s="105" t="s">
        <v>377</v>
      </c>
      <c r="B156" s="136"/>
      <c r="C156" s="136"/>
      <c r="D156" s="137"/>
      <c r="E156" s="136"/>
      <c r="F156" s="136"/>
      <c r="G156" s="136"/>
      <c r="H156" s="136"/>
      <c r="I156" s="136"/>
      <c r="J156" s="136"/>
      <c r="K156" s="106"/>
      <c r="L156" s="106"/>
      <c r="M156" s="106"/>
      <c r="N156" s="106"/>
      <c r="O156" s="106"/>
      <c r="P156" s="106"/>
      <c r="Q156" s="107" t="e">
        <f t="shared" si="27"/>
        <v>#DIV/0!</v>
      </c>
      <c r="R156" s="108"/>
      <c r="S156" s="108"/>
      <c r="T156" s="108"/>
      <c r="U156" s="101"/>
      <c r="V156" s="98">
        <f t="shared" si="28"/>
        <v>0</v>
      </c>
      <c r="W156" s="109"/>
      <c r="X156" s="110"/>
      <c r="Y156" s="83"/>
      <c r="Z156" s="111"/>
      <c r="AA156" s="112" t="e">
        <f t="shared" si="22"/>
        <v>#DIV/0!</v>
      </c>
      <c r="AB156" s="113"/>
      <c r="AC156" s="148">
        <f t="shared" si="34"/>
        <v>0</v>
      </c>
      <c r="AD156" s="113"/>
      <c r="AE156" s="114" t="e">
        <f t="shared" si="29"/>
        <v>#DIV/0!</v>
      </c>
      <c r="AF156" s="80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98">
        <f t="shared" si="30"/>
        <v>0</v>
      </c>
      <c r="AQ156" s="118">
        <f t="shared" si="31"/>
        <v>0</v>
      </c>
      <c r="AS156" s="105"/>
      <c r="AT156" s="489" t="e">
        <f>$AA156*'II Rate Development &amp; Change'!K$34</f>
        <v>#DIV/0!</v>
      </c>
      <c r="AU156" s="489" t="e">
        <f>$AA156*'II Rate Development &amp; Change'!L$34</f>
        <v>#DIV/0!</v>
      </c>
      <c r="AV156" s="494" t="e">
        <f>$AA156*'II Rate Development &amp; Change'!M$34</f>
        <v>#DIV/0!</v>
      </c>
      <c r="AW156" s="80"/>
      <c r="AX156" s="111"/>
      <c r="AY156" s="494" t="e">
        <f t="shared" si="32"/>
        <v>#DIV/0!</v>
      </c>
      <c r="AZ156" s="490">
        <f t="shared" si="33"/>
        <v>0</v>
      </c>
      <c r="BA156" s="1" t="str">
        <f t="shared" si="35"/>
        <v xml:space="preserve"> </v>
      </c>
    </row>
    <row r="157" spans="1:53" x14ac:dyDescent="0.25">
      <c r="A157" s="105" t="s">
        <v>378</v>
      </c>
      <c r="B157" s="136"/>
      <c r="C157" s="136"/>
      <c r="D157" s="137"/>
      <c r="E157" s="136"/>
      <c r="F157" s="136"/>
      <c r="G157" s="136"/>
      <c r="H157" s="136"/>
      <c r="I157" s="136"/>
      <c r="J157" s="136"/>
      <c r="K157" s="106"/>
      <c r="L157" s="106"/>
      <c r="M157" s="106"/>
      <c r="N157" s="106"/>
      <c r="O157" s="106"/>
      <c r="P157" s="106"/>
      <c r="Q157" s="107" t="e">
        <f t="shared" si="27"/>
        <v>#DIV/0!</v>
      </c>
      <c r="R157" s="108"/>
      <c r="S157" s="108"/>
      <c r="T157" s="108"/>
      <c r="U157" s="101"/>
      <c r="V157" s="98">
        <f t="shared" si="28"/>
        <v>0</v>
      </c>
      <c r="W157" s="109"/>
      <c r="X157" s="110"/>
      <c r="Y157" s="83"/>
      <c r="Z157" s="111"/>
      <c r="AA157" s="112" t="e">
        <f t="shared" si="22"/>
        <v>#DIV/0!</v>
      </c>
      <c r="AB157" s="113"/>
      <c r="AC157" s="148">
        <f t="shared" si="34"/>
        <v>0</v>
      </c>
      <c r="AD157" s="113"/>
      <c r="AE157" s="114" t="e">
        <f t="shared" si="29"/>
        <v>#DIV/0!</v>
      </c>
      <c r="AF157" s="80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98">
        <f t="shared" si="30"/>
        <v>0</v>
      </c>
      <c r="AQ157" s="118">
        <f t="shared" si="31"/>
        <v>0</v>
      </c>
      <c r="AS157" s="105"/>
      <c r="AT157" s="489" t="e">
        <f>$AA157*'II Rate Development &amp; Change'!K$34</f>
        <v>#DIV/0!</v>
      </c>
      <c r="AU157" s="489" t="e">
        <f>$AA157*'II Rate Development &amp; Change'!L$34</f>
        <v>#DIV/0!</v>
      </c>
      <c r="AV157" s="494" t="e">
        <f>$AA157*'II Rate Development &amp; Change'!M$34</f>
        <v>#DIV/0!</v>
      </c>
      <c r="AW157" s="80"/>
      <c r="AX157" s="111"/>
      <c r="AY157" s="494" t="e">
        <f t="shared" si="32"/>
        <v>#DIV/0!</v>
      </c>
      <c r="AZ157" s="490">
        <f t="shared" si="33"/>
        <v>0</v>
      </c>
      <c r="BA157" s="1" t="str">
        <f t="shared" si="35"/>
        <v xml:space="preserve"> </v>
      </c>
    </row>
    <row r="158" spans="1:53" x14ac:dyDescent="0.25">
      <c r="A158" s="105" t="s">
        <v>379</v>
      </c>
      <c r="B158" s="136"/>
      <c r="C158" s="136"/>
      <c r="D158" s="137"/>
      <c r="E158" s="136"/>
      <c r="F158" s="136"/>
      <c r="G158" s="136"/>
      <c r="H158" s="136"/>
      <c r="I158" s="136"/>
      <c r="J158" s="136"/>
      <c r="K158" s="106"/>
      <c r="L158" s="106"/>
      <c r="M158" s="106"/>
      <c r="N158" s="106"/>
      <c r="O158" s="106"/>
      <c r="P158" s="106"/>
      <c r="Q158" s="107" t="e">
        <f t="shared" si="27"/>
        <v>#DIV/0!</v>
      </c>
      <c r="R158" s="108"/>
      <c r="S158" s="108"/>
      <c r="T158" s="108"/>
      <c r="U158" s="101"/>
      <c r="V158" s="98">
        <f t="shared" si="28"/>
        <v>0</v>
      </c>
      <c r="W158" s="109"/>
      <c r="X158" s="110"/>
      <c r="Y158" s="83"/>
      <c r="Z158" s="111"/>
      <c r="AA158" s="112" t="e">
        <f t="shared" si="22"/>
        <v>#DIV/0!</v>
      </c>
      <c r="AB158" s="113"/>
      <c r="AC158" s="148">
        <f t="shared" si="34"/>
        <v>0</v>
      </c>
      <c r="AD158" s="113"/>
      <c r="AE158" s="114" t="e">
        <f t="shared" si="29"/>
        <v>#DIV/0!</v>
      </c>
      <c r="AF158" s="80"/>
      <c r="AG158" s="109"/>
      <c r="AH158" s="109"/>
      <c r="AI158" s="109"/>
      <c r="AJ158" s="109"/>
      <c r="AK158" s="109"/>
      <c r="AL158" s="109"/>
      <c r="AM158" s="109"/>
      <c r="AN158" s="109"/>
      <c r="AO158" s="109"/>
      <c r="AP158" s="98">
        <f t="shared" si="30"/>
        <v>0</v>
      </c>
      <c r="AQ158" s="118">
        <f t="shared" si="31"/>
        <v>0</v>
      </c>
      <c r="AS158" s="105"/>
      <c r="AT158" s="489" t="e">
        <f>$AA158*'II Rate Development &amp; Change'!K$34</f>
        <v>#DIV/0!</v>
      </c>
      <c r="AU158" s="489" t="e">
        <f>$AA158*'II Rate Development &amp; Change'!L$34</f>
        <v>#DIV/0!</v>
      </c>
      <c r="AV158" s="494" t="e">
        <f>$AA158*'II Rate Development &amp; Change'!M$34</f>
        <v>#DIV/0!</v>
      </c>
      <c r="AW158" s="80"/>
      <c r="AX158" s="111"/>
      <c r="AY158" s="494" t="e">
        <f t="shared" si="32"/>
        <v>#DIV/0!</v>
      </c>
      <c r="AZ158" s="490">
        <f t="shared" si="33"/>
        <v>0</v>
      </c>
      <c r="BA158" s="1" t="str">
        <f t="shared" si="35"/>
        <v xml:space="preserve"> </v>
      </c>
    </row>
    <row r="159" spans="1:53" x14ac:dyDescent="0.25">
      <c r="A159" s="105" t="s">
        <v>380</v>
      </c>
      <c r="B159" s="136"/>
      <c r="C159" s="136"/>
      <c r="D159" s="137"/>
      <c r="E159" s="136"/>
      <c r="F159" s="136"/>
      <c r="G159" s="136"/>
      <c r="H159" s="136"/>
      <c r="I159" s="136"/>
      <c r="J159" s="136"/>
      <c r="K159" s="106"/>
      <c r="L159" s="106"/>
      <c r="M159" s="106"/>
      <c r="N159" s="106"/>
      <c r="O159" s="106"/>
      <c r="P159" s="106"/>
      <c r="Q159" s="107" t="e">
        <f t="shared" si="27"/>
        <v>#DIV/0!</v>
      </c>
      <c r="R159" s="108"/>
      <c r="S159" s="108"/>
      <c r="T159" s="108"/>
      <c r="U159" s="101"/>
      <c r="V159" s="98">
        <f t="shared" si="28"/>
        <v>0</v>
      </c>
      <c r="W159" s="109"/>
      <c r="X159" s="110"/>
      <c r="Y159" s="83"/>
      <c r="Z159" s="111"/>
      <c r="AA159" s="112" t="e">
        <f t="shared" si="22"/>
        <v>#DIV/0!</v>
      </c>
      <c r="AB159" s="113"/>
      <c r="AC159" s="148">
        <f t="shared" si="34"/>
        <v>0</v>
      </c>
      <c r="AD159" s="113"/>
      <c r="AE159" s="114" t="e">
        <f t="shared" si="29"/>
        <v>#DIV/0!</v>
      </c>
      <c r="AF159" s="80"/>
      <c r="AG159" s="109"/>
      <c r="AH159" s="109"/>
      <c r="AI159" s="109"/>
      <c r="AJ159" s="109"/>
      <c r="AK159" s="109"/>
      <c r="AL159" s="109"/>
      <c r="AM159" s="109"/>
      <c r="AN159" s="109"/>
      <c r="AO159" s="109"/>
      <c r="AP159" s="98">
        <f t="shared" si="30"/>
        <v>0</v>
      </c>
      <c r="AQ159" s="118">
        <f t="shared" si="31"/>
        <v>0</v>
      </c>
      <c r="AS159" s="105"/>
      <c r="AT159" s="489" t="e">
        <f>$AA159*'II Rate Development &amp; Change'!K$34</f>
        <v>#DIV/0!</v>
      </c>
      <c r="AU159" s="489" t="e">
        <f>$AA159*'II Rate Development &amp; Change'!L$34</f>
        <v>#DIV/0!</v>
      </c>
      <c r="AV159" s="494" t="e">
        <f>$AA159*'II Rate Development &amp; Change'!M$34</f>
        <v>#DIV/0!</v>
      </c>
      <c r="AW159" s="80"/>
      <c r="AX159" s="111"/>
      <c r="AY159" s="494" t="e">
        <f t="shared" si="32"/>
        <v>#DIV/0!</v>
      </c>
      <c r="AZ159" s="490">
        <f t="shared" si="33"/>
        <v>0</v>
      </c>
      <c r="BA159" s="1" t="str">
        <f t="shared" si="35"/>
        <v xml:space="preserve"> </v>
      </c>
    </row>
    <row r="160" spans="1:53" x14ac:dyDescent="0.25">
      <c r="A160" s="105" t="s">
        <v>381</v>
      </c>
      <c r="B160" s="136"/>
      <c r="C160" s="136"/>
      <c r="D160" s="137"/>
      <c r="E160" s="136"/>
      <c r="F160" s="136"/>
      <c r="G160" s="136"/>
      <c r="H160" s="136"/>
      <c r="I160" s="136"/>
      <c r="J160" s="136"/>
      <c r="K160" s="106"/>
      <c r="L160" s="106"/>
      <c r="M160" s="106"/>
      <c r="N160" s="106"/>
      <c r="O160" s="106"/>
      <c r="P160" s="106"/>
      <c r="Q160" s="107" t="e">
        <f t="shared" si="27"/>
        <v>#DIV/0!</v>
      </c>
      <c r="R160" s="108"/>
      <c r="S160" s="108"/>
      <c r="T160" s="108"/>
      <c r="U160" s="101"/>
      <c r="V160" s="98">
        <f t="shared" si="28"/>
        <v>0</v>
      </c>
      <c r="W160" s="109"/>
      <c r="X160" s="110"/>
      <c r="Y160" s="83"/>
      <c r="Z160" s="111"/>
      <c r="AA160" s="112" t="e">
        <f t="shared" si="22"/>
        <v>#DIV/0!</v>
      </c>
      <c r="AB160" s="113"/>
      <c r="AC160" s="148">
        <f t="shared" si="34"/>
        <v>0</v>
      </c>
      <c r="AD160" s="113"/>
      <c r="AE160" s="114" t="e">
        <f t="shared" si="29"/>
        <v>#DIV/0!</v>
      </c>
      <c r="AF160" s="80"/>
      <c r="AG160" s="109"/>
      <c r="AH160" s="109"/>
      <c r="AI160" s="109"/>
      <c r="AJ160" s="109"/>
      <c r="AK160" s="109"/>
      <c r="AL160" s="109"/>
      <c r="AM160" s="109"/>
      <c r="AN160" s="109"/>
      <c r="AO160" s="109"/>
      <c r="AP160" s="98">
        <f t="shared" si="30"/>
        <v>0</v>
      </c>
      <c r="AQ160" s="118">
        <f t="shared" si="31"/>
        <v>0</v>
      </c>
      <c r="AS160" s="105"/>
      <c r="AT160" s="489" t="e">
        <f>$AA160*'II Rate Development &amp; Change'!K$34</f>
        <v>#DIV/0!</v>
      </c>
      <c r="AU160" s="489" t="e">
        <f>$AA160*'II Rate Development &amp; Change'!L$34</f>
        <v>#DIV/0!</v>
      </c>
      <c r="AV160" s="494" t="e">
        <f>$AA160*'II Rate Development &amp; Change'!M$34</f>
        <v>#DIV/0!</v>
      </c>
      <c r="AW160" s="80"/>
      <c r="AX160" s="111"/>
      <c r="AY160" s="494" t="e">
        <f t="shared" si="32"/>
        <v>#DIV/0!</v>
      </c>
      <c r="AZ160" s="490">
        <f t="shared" si="33"/>
        <v>0</v>
      </c>
      <c r="BA160" s="1" t="str">
        <f t="shared" si="35"/>
        <v xml:space="preserve"> </v>
      </c>
    </row>
    <row r="161" spans="1:53" x14ac:dyDescent="0.25">
      <c r="A161" s="105" t="s">
        <v>382</v>
      </c>
      <c r="B161" s="136"/>
      <c r="C161" s="136"/>
      <c r="D161" s="137"/>
      <c r="E161" s="136"/>
      <c r="F161" s="136"/>
      <c r="G161" s="136"/>
      <c r="H161" s="136"/>
      <c r="I161" s="136"/>
      <c r="J161" s="136"/>
      <c r="K161" s="106"/>
      <c r="L161" s="106"/>
      <c r="M161" s="106"/>
      <c r="N161" s="106"/>
      <c r="O161" s="106"/>
      <c r="P161" s="106"/>
      <c r="Q161" s="107" t="e">
        <f t="shared" si="27"/>
        <v>#DIV/0!</v>
      </c>
      <c r="R161" s="108"/>
      <c r="S161" s="108"/>
      <c r="T161" s="108"/>
      <c r="U161" s="101"/>
      <c r="V161" s="98">
        <f t="shared" si="28"/>
        <v>0</v>
      </c>
      <c r="W161" s="109"/>
      <c r="X161" s="110"/>
      <c r="Y161" s="83"/>
      <c r="Z161" s="111"/>
      <c r="AA161" s="112" t="e">
        <f t="shared" si="22"/>
        <v>#DIV/0!</v>
      </c>
      <c r="AB161" s="113"/>
      <c r="AC161" s="148">
        <f t="shared" si="34"/>
        <v>0</v>
      </c>
      <c r="AD161" s="113"/>
      <c r="AE161" s="114" t="e">
        <f t="shared" si="29"/>
        <v>#DIV/0!</v>
      </c>
      <c r="AF161" s="80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98">
        <f t="shared" si="30"/>
        <v>0</v>
      </c>
      <c r="AQ161" s="118">
        <f t="shared" si="31"/>
        <v>0</v>
      </c>
      <c r="AS161" s="105"/>
      <c r="AT161" s="489" t="e">
        <f>$AA161*'II Rate Development &amp; Change'!K$34</f>
        <v>#DIV/0!</v>
      </c>
      <c r="AU161" s="489" t="e">
        <f>$AA161*'II Rate Development &amp; Change'!L$34</f>
        <v>#DIV/0!</v>
      </c>
      <c r="AV161" s="494" t="e">
        <f>$AA161*'II Rate Development &amp; Change'!M$34</f>
        <v>#DIV/0!</v>
      </c>
      <c r="AW161" s="80"/>
      <c r="AX161" s="111"/>
      <c r="AY161" s="494" t="e">
        <f t="shared" si="32"/>
        <v>#DIV/0!</v>
      </c>
      <c r="AZ161" s="490">
        <f t="shared" si="33"/>
        <v>0</v>
      </c>
      <c r="BA161" s="1" t="str">
        <f t="shared" si="35"/>
        <v xml:space="preserve"> </v>
      </c>
    </row>
    <row r="162" spans="1:53" x14ac:dyDescent="0.25">
      <c r="A162" s="105" t="s">
        <v>383</v>
      </c>
      <c r="B162" s="136"/>
      <c r="C162" s="136"/>
      <c r="D162" s="137"/>
      <c r="E162" s="136"/>
      <c r="F162" s="136"/>
      <c r="G162" s="136"/>
      <c r="H162" s="136"/>
      <c r="I162" s="136"/>
      <c r="J162" s="136"/>
      <c r="K162" s="106"/>
      <c r="L162" s="106"/>
      <c r="M162" s="106"/>
      <c r="N162" s="106"/>
      <c r="O162" s="106"/>
      <c r="P162" s="106"/>
      <c r="Q162" s="107" t="e">
        <f t="shared" si="27"/>
        <v>#DIV/0!</v>
      </c>
      <c r="R162" s="108"/>
      <c r="S162" s="108"/>
      <c r="T162" s="108"/>
      <c r="U162" s="101"/>
      <c r="V162" s="98">
        <f t="shared" si="28"/>
        <v>0</v>
      </c>
      <c r="W162" s="109"/>
      <c r="X162" s="110"/>
      <c r="Y162" s="83"/>
      <c r="Z162" s="111"/>
      <c r="AA162" s="112" t="e">
        <f t="shared" si="22"/>
        <v>#DIV/0!</v>
      </c>
      <c r="AB162" s="113"/>
      <c r="AC162" s="148">
        <f t="shared" si="34"/>
        <v>0</v>
      </c>
      <c r="AD162" s="113"/>
      <c r="AE162" s="114" t="e">
        <f t="shared" si="29"/>
        <v>#DIV/0!</v>
      </c>
      <c r="AF162" s="80"/>
      <c r="AG162" s="109"/>
      <c r="AH162" s="109"/>
      <c r="AI162" s="109"/>
      <c r="AJ162" s="109"/>
      <c r="AK162" s="109"/>
      <c r="AL162" s="109"/>
      <c r="AM162" s="109"/>
      <c r="AN162" s="109"/>
      <c r="AO162" s="109"/>
      <c r="AP162" s="98">
        <f t="shared" si="30"/>
        <v>0</v>
      </c>
      <c r="AQ162" s="118">
        <f t="shared" si="31"/>
        <v>0</v>
      </c>
      <c r="AS162" s="105"/>
      <c r="AT162" s="489" t="e">
        <f>$AA162*'II Rate Development &amp; Change'!K$34</f>
        <v>#DIV/0!</v>
      </c>
      <c r="AU162" s="489" t="e">
        <f>$AA162*'II Rate Development &amp; Change'!L$34</f>
        <v>#DIV/0!</v>
      </c>
      <c r="AV162" s="494" t="e">
        <f>$AA162*'II Rate Development &amp; Change'!M$34</f>
        <v>#DIV/0!</v>
      </c>
      <c r="AW162" s="80"/>
      <c r="AX162" s="111"/>
      <c r="AY162" s="494" t="e">
        <f t="shared" si="32"/>
        <v>#DIV/0!</v>
      </c>
      <c r="AZ162" s="490">
        <f t="shared" si="33"/>
        <v>0</v>
      </c>
      <c r="BA162" s="1" t="str">
        <f t="shared" si="35"/>
        <v xml:space="preserve"> </v>
      </c>
    </row>
    <row r="163" spans="1:53" x14ac:dyDescent="0.25">
      <c r="A163" s="105" t="s">
        <v>384</v>
      </c>
      <c r="B163" s="136"/>
      <c r="C163" s="136"/>
      <c r="D163" s="137"/>
      <c r="E163" s="136"/>
      <c r="F163" s="136"/>
      <c r="G163" s="136"/>
      <c r="H163" s="136"/>
      <c r="I163" s="136"/>
      <c r="J163" s="136"/>
      <c r="K163" s="106"/>
      <c r="L163" s="106"/>
      <c r="M163" s="106"/>
      <c r="N163" s="106"/>
      <c r="O163" s="106"/>
      <c r="P163" s="106"/>
      <c r="Q163" s="107" t="e">
        <f t="shared" si="27"/>
        <v>#DIV/0!</v>
      </c>
      <c r="R163" s="108"/>
      <c r="S163" s="108"/>
      <c r="T163" s="108"/>
      <c r="U163" s="101"/>
      <c r="V163" s="98">
        <f t="shared" si="28"/>
        <v>0</v>
      </c>
      <c r="W163" s="109"/>
      <c r="X163" s="110"/>
      <c r="Y163" s="83"/>
      <c r="Z163" s="111"/>
      <c r="AA163" s="112" t="e">
        <f t="shared" si="22"/>
        <v>#DIV/0!</v>
      </c>
      <c r="AB163" s="113"/>
      <c r="AC163" s="148">
        <f t="shared" si="34"/>
        <v>0</v>
      </c>
      <c r="AD163" s="113"/>
      <c r="AE163" s="114" t="e">
        <f t="shared" si="29"/>
        <v>#DIV/0!</v>
      </c>
      <c r="AF163" s="80"/>
      <c r="AG163" s="109"/>
      <c r="AH163" s="109"/>
      <c r="AI163" s="109"/>
      <c r="AJ163" s="109"/>
      <c r="AK163" s="109"/>
      <c r="AL163" s="109"/>
      <c r="AM163" s="109"/>
      <c r="AN163" s="109"/>
      <c r="AO163" s="109"/>
      <c r="AP163" s="98">
        <f t="shared" si="30"/>
        <v>0</v>
      </c>
      <c r="AQ163" s="118">
        <f t="shared" si="31"/>
        <v>0</v>
      </c>
      <c r="AS163" s="105"/>
      <c r="AT163" s="489" t="e">
        <f>$AA163*'II Rate Development &amp; Change'!K$34</f>
        <v>#DIV/0!</v>
      </c>
      <c r="AU163" s="489" t="e">
        <f>$AA163*'II Rate Development &amp; Change'!L$34</f>
        <v>#DIV/0!</v>
      </c>
      <c r="AV163" s="494" t="e">
        <f>$AA163*'II Rate Development &amp; Change'!M$34</f>
        <v>#DIV/0!</v>
      </c>
      <c r="AW163" s="80"/>
      <c r="AX163" s="111"/>
      <c r="AY163" s="494" t="e">
        <f t="shared" si="32"/>
        <v>#DIV/0!</v>
      </c>
      <c r="AZ163" s="490">
        <f t="shared" si="33"/>
        <v>0</v>
      </c>
      <c r="BA163" s="1" t="str">
        <f t="shared" si="35"/>
        <v xml:space="preserve"> </v>
      </c>
    </row>
    <row r="164" spans="1:53" x14ac:dyDescent="0.25">
      <c r="A164" s="105" t="s">
        <v>385</v>
      </c>
      <c r="B164" s="136"/>
      <c r="C164" s="136"/>
      <c r="D164" s="137"/>
      <c r="E164" s="136"/>
      <c r="F164" s="136"/>
      <c r="G164" s="136"/>
      <c r="H164" s="136"/>
      <c r="I164" s="136"/>
      <c r="J164" s="136"/>
      <c r="K164" s="106"/>
      <c r="L164" s="106"/>
      <c r="M164" s="106"/>
      <c r="N164" s="106"/>
      <c r="O164" s="106"/>
      <c r="P164" s="106"/>
      <c r="Q164" s="107" t="e">
        <f t="shared" si="27"/>
        <v>#DIV/0!</v>
      </c>
      <c r="R164" s="108"/>
      <c r="S164" s="108"/>
      <c r="T164" s="108"/>
      <c r="U164" s="101"/>
      <c r="V164" s="98">
        <f t="shared" si="28"/>
        <v>0</v>
      </c>
      <c r="W164" s="109"/>
      <c r="X164" s="110"/>
      <c r="Y164" s="83"/>
      <c r="Z164" s="111"/>
      <c r="AA164" s="112" t="e">
        <f t="shared" si="22"/>
        <v>#DIV/0!</v>
      </c>
      <c r="AB164" s="113"/>
      <c r="AC164" s="148">
        <f t="shared" si="34"/>
        <v>0</v>
      </c>
      <c r="AD164" s="113"/>
      <c r="AE164" s="114" t="e">
        <f t="shared" si="29"/>
        <v>#DIV/0!</v>
      </c>
      <c r="AF164" s="80"/>
      <c r="AG164" s="109"/>
      <c r="AH164" s="109"/>
      <c r="AI164" s="109"/>
      <c r="AJ164" s="109"/>
      <c r="AK164" s="109"/>
      <c r="AL164" s="109"/>
      <c r="AM164" s="109"/>
      <c r="AN164" s="109"/>
      <c r="AO164" s="109"/>
      <c r="AP164" s="98">
        <f t="shared" si="30"/>
        <v>0</v>
      </c>
      <c r="AQ164" s="118">
        <f t="shared" si="31"/>
        <v>0</v>
      </c>
      <c r="AS164" s="105"/>
      <c r="AT164" s="489" t="e">
        <f>$AA164*'II Rate Development &amp; Change'!K$34</f>
        <v>#DIV/0!</v>
      </c>
      <c r="AU164" s="489" t="e">
        <f>$AA164*'II Rate Development &amp; Change'!L$34</f>
        <v>#DIV/0!</v>
      </c>
      <c r="AV164" s="494" t="e">
        <f>$AA164*'II Rate Development &amp; Change'!M$34</f>
        <v>#DIV/0!</v>
      </c>
      <c r="AW164" s="80"/>
      <c r="AX164" s="111"/>
      <c r="AY164" s="494" t="e">
        <f t="shared" si="32"/>
        <v>#DIV/0!</v>
      </c>
      <c r="AZ164" s="490">
        <f t="shared" si="33"/>
        <v>0</v>
      </c>
      <c r="BA164" s="1" t="str">
        <f t="shared" si="35"/>
        <v xml:space="preserve"> </v>
      </c>
    </row>
    <row r="165" spans="1:53" x14ac:dyDescent="0.25">
      <c r="A165" s="105" t="s">
        <v>386</v>
      </c>
      <c r="B165" s="136"/>
      <c r="C165" s="136"/>
      <c r="D165" s="137"/>
      <c r="E165" s="136"/>
      <c r="F165" s="136"/>
      <c r="G165" s="136"/>
      <c r="H165" s="136"/>
      <c r="I165" s="136"/>
      <c r="J165" s="136"/>
      <c r="K165" s="106"/>
      <c r="L165" s="106"/>
      <c r="M165" s="106"/>
      <c r="N165" s="106"/>
      <c r="O165" s="106"/>
      <c r="P165" s="106"/>
      <c r="Q165" s="107" t="e">
        <f t="shared" si="27"/>
        <v>#DIV/0!</v>
      </c>
      <c r="R165" s="108"/>
      <c r="S165" s="108"/>
      <c r="T165" s="108"/>
      <c r="U165" s="101"/>
      <c r="V165" s="98">
        <f t="shared" si="28"/>
        <v>0</v>
      </c>
      <c r="W165" s="109"/>
      <c r="X165" s="110"/>
      <c r="Y165" s="83"/>
      <c r="Z165" s="111"/>
      <c r="AA165" s="112" t="e">
        <f t="shared" si="22"/>
        <v>#DIV/0!</v>
      </c>
      <c r="AB165" s="113"/>
      <c r="AC165" s="148">
        <f t="shared" si="34"/>
        <v>0</v>
      </c>
      <c r="AD165" s="113"/>
      <c r="AE165" s="114" t="e">
        <f t="shared" si="29"/>
        <v>#DIV/0!</v>
      </c>
      <c r="AF165" s="80"/>
      <c r="AG165" s="109"/>
      <c r="AH165" s="109"/>
      <c r="AI165" s="109"/>
      <c r="AJ165" s="109"/>
      <c r="AK165" s="109"/>
      <c r="AL165" s="109"/>
      <c r="AM165" s="109"/>
      <c r="AN165" s="109"/>
      <c r="AO165" s="109"/>
      <c r="AP165" s="98">
        <f t="shared" si="30"/>
        <v>0</v>
      </c>
      <c r="AQ165" s="118">
        <f t="shared" si="31"/>
        <v>0</v>
      </c>
      <c r="AS165" s="105"/>
      <c r="AT165" s="489" t="e">
        <f>$AA165*'II Rate Development &amp; Change'!K$34</f>
        <v>#DIV/0!</v>
      </c>
      <c r="AU165" s="489" t="e">
        <f>$AA165*'II Rate Development &amp; Change'!L$34</f>
        <v>#DIV/0!</v>
      </c>
      <c r="AV165" s="494" t="e">
        <f>$AA165*'II Rate Development &amp; Change'!M$34</f>
        <v>#DIV/0!</v>
      </c>
      <c r="AW165" s="80"/>
      <c r="AX165" s="111"/>
      <c r="AY165" s="494" t="e">
        <f t="shared" si="32"/>
        <v>#DIV/0!</v>
      </c>
      <c r="AZ165" s="490">
        <f t="shared" si="33"/>
        <v>0</v>
      </c>
      <c r="BA165" s="1" t="str">
        <f t="shared" si="35"/>
        <v xml:space="preserve"> </v>
      </c>
    </row>
    <row r="166" spans="1:53" x14ac:dyDescent="0.25">
      <c r="A166" s="105" t="s">
        <v>387</v>
      </c>
      <c r="B166" s="136"/>
      <c r="C166" s="136"/>
      <c r="D166" s="137"/>
      <c r="E166" s="136"/>
      <c r="F166" s="136"/>
      <c r="G166" s="136"/>
      <c r="H166" s="136"/>
      <c r="I166" s="136"/>
      <c r="J166" s="136"/>
      <c r="K166" s="106"/>
      <c r="L166" s="106"/>
      <c r="M166" s="106"/>
      <c r="N166" s="106"/>
      <c r="O166" s="106"/>
      <c r="P166" s="106"/>
      <c r="Q166" s="107" t="e">
        <f t="shared" si="27"/>
        <v>#DIV/0!</v>
      </c>
      <c r="R166" s="108"/>
      <c r="S166" s="108"/>
      <c r="T166" s="108"/>
      <c r="U166" s="101"/>
      <c r="V166" s="98">
        <f t="shared" si="28"/>
        <v>0</v>
      </c>
      <c r="W166" s="109"/>
      <c r="X166" s="110"/>
      <c r="Y166" s="83"/>
      <c r="Z166" s="111"/>
      <c r="AA166" s="112" t="e">
        <f t="shared" si="22"/>
        <v>#DIV/0!</v>
      </c>
      <c r="AB166" s="113"/>
      <c r="AC166" s="148">
        <f t="shared" si="34"/>
        <v>0</v>
      </c>
      <c r="AD166" s="113"/>
      <c r="AE166" s="114" t="e">
        <f t="shared" si="29"/>
        <v>#DIV/0!</v>
      </c>
      <c r="AF166" s="80"/>
      <c r="AG166" s="109"/>
      <c r="AH166" s="109"/>
      <c r="AI166" s="109"/>
      <c r="AJ166" s="109"/>
      <c r="AK166" s="109"/>
      <c r="AL166" s="109"/>
      <c r="AM166" s="109"/>
      <c r="AN166" s="109"/>
      <c r="AO166" s="109"/>
      <c r="AP166" s="98">
        <f t="shared" si="30"/>
        <v>0</v>
      </c>
      <c r="AQ166" s="118">
        <f t="shared" si="31"/>
        <v>0</v>
      </c>
      <c r="AS166" s="105"/>
      <c r="AT166" s="489" t="e">
        <f>$AA166*'II Rate Development &amp; Change'!K$34</f>
        <v>#DIV/0!</v>
      </c>
      <c r="AU166" s="489" t="e">
        <f>$AA166*'II Rate Development &amp; Change'!L$34</f>
        <v>#DIV/0!</v>
      </c>
      <c r="AV166" s="494" t="e">
        <f>$AA166*'II Rate Development &amp; Change'!M$34</f>
        <v>#DIV/0!</v>
      </c>
      <c r="AW166" s="80"/>
      <c r="AX166" s="111"/>
      <c r="AY166" s="494" t="e">
        <f t="shared" si="32"/>
        <v>#DIV/0!</v>
      </c>
      <c r="AZ166" s="490">
        <f t="shared" si="33"/>
        <v>0</v>
      </c>
      <c r="BA166" s="1" t="str">
        <f t="shared" si="35"/>
        <v xml:space="preserve"> </v>
      </c>
    </row>
    <row r="167" spans="1:53" x14ac:dyDescent="0.25">
      <c r="A167" s="105" t="s">
        <v>388</v>
      </c>
      <c r="B167" s="136"/>
      <c r="C167" s="136"/>
      <c r="D167" s="137"/>
      <c r="E167" s="136"/>
      <c r="F167" s="136"/>
      <c r="G167" s="136"/>
      <c r="H167" s="136"/>
      <c r="I167" s="136"/>
      <c r="J167" s="136"/>
      <c r="K167" s="106"/>
      <c r="L167" s="106"/>
      <c r="M167" s="106"/>
      <c r="N167" s="106"/>
      <c r="O167" s="106"/>
      <c r="P167" s="106"/>
      <c r="Q167" s="107" t="e">
        <f t="shared" si="27"/>
        <v>#DIV/0!</v>
      </c>
      <c r="R167" s="108"/>
      <c r="S167" s="108"/>
      <c r="T167" s="108"/>
      <c r="U167" s="101"/>
      <c r="V167" s="98">
        <f t="shared" si="28"/>
        <v>0</v>
      </c>
      <c r="W167" s="109"/>
      <c r="X167" s="110"/>
      <c r="Y167" s="83"/>
      <c r="Z167" s="111"/>
      <c r="AA167" s="112" t="e">
        <f t="shared" si="22"/>
        <v>#DIV/0!</v>
      </c>
      <c r="AB167" s="113"/>
      <c r="AC167" s="148">
        <f t="shared" si="34"/>
        <v>0</v>
      </c>
      <c r="AD167" s="113"/>
      <c r="AE167" s="114" t="e">
        <f t="shared" si="29"/>
        <v>#DIV/0!</v>
      </c>
      <c r="AF167" s="80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98">
        <f t="shared" si="30"/>
        <v>0</v>
      </c>
      <c r="AQ167" s="118">
        <f t="shared" si="31"/>
        <v>0</v>
      </c>
      <c r="AS167" s="105"/>
      <c r="AT167" s="489" t="e">
        <f>$AA167*'II Rate Development &amp; Change'!K$34</f>
        <v>#DIV/0!</v>
      </c>
      <c r="AU167" s="489" t="e">
        <f>$AA167*'II Rate Development &amp; Change'!L$34</f>
        <v>#DIV/0!</v>
      </c>
      <c r="AV167" s="494" t="e">
        <f>$AA167*'II Rate Development &amp; Change'!M$34</f>
        <v>#DIV/0!</v>
      </c>
      <c r="AW167" s="80"/>
      <c r="AX167" s="111"/>
      <c r="AY167" s="494" t="e">
        <f t="shared" si="32"/>
        <v>#DIV/0!</v>
      </c>
      <c r="AZ167" s="490">
        <f t="shared" si="33"/>
        <v>0</v>
      </c>
      <c r="BA167" s="1" t="str">
        <f t="shared" si="35"/>
        <v xml:space="preserve"> </v>
      </c>
    </row>
    <row r="168" spans="1:53" x14ac:dyDescent="0.25">
      <c r="A168" s="105" t="s">
        <v>389</v>
      </c>
      <c r="B168" s="136"/>
      <c r="C168" s="136"/>
      <c r="D168" s="137"/>
      <c r="E168" s="136"/>
      <c r="F168" s="136"/>
      <c r="G168" s="136"/>
      <c r="H168" s="136"/>
      <c r="I168" s="136"/>
      <c r="J168" s="136"/>
      <c r="K168" s="106"/>
      <c r="L168" s="106"/>
      <c r="M168" s="106"/>
      <c r="N168" s="106"/>
      <c r="O168" s="106"/>
      <c r="P168" s="106"/>
      <c r="Q168" s="107" t="e">
        <f t="shared" si="27"/>
        <v>#DIV/0!</v>
      </c>
      <c r="R168" s="108"/>
      <c r="S168" s="108"/>
      <c r="T168" s="108"/>
      <c r="U168" s="101"/>
      <c r="V168" s="98">
        <f t="shared" si="28"/>
        <v>0</v>
      </c>
      <c r="W168" s="109"/>
      <c r="X168" s="110"/>
      <c r="Y168" s="83"/>
      <c r="Z168" s="111"/>
      <c r="AA168" s="112" t="e">
        <f t="shared" si="22"/>
        <v>#DIV/0!</v>
      </c>
      <c r="AB168" s="113"/>
      <c r="AC168" s="148">
        <f t="shared" si="34"/>
        <v>0</v>
      </c>
      <c r="AD168" s="113"/>
      <c r="AE168" s="114" t="e">
        <f t="shared" si="29"/>
        <v>#DIV/0!</v>
      </c>
      <c r="AF168" s="80"/>
      <c r="AG168" s="109"/>
      <c r="AH168" s="109"/>
      <c r="AI168" s="109"/>
      <c r="AJ168" s="109"/>
      <c r="AK168" s="109"/>
      <c r="AL168" s="109"/>
      <c r="AM168" s="109"/>
      <c r="AN168" s="109"/>
      <c r="AO168" s="109"/>
      <c r="AP168" s="98">
        <f t="shared" si="30"/>
        <v>0</v>
      </c>
      <c r="AQ168" s="118">
        <f t="shared" si="31"/>
        <v>0</v>
      </c>
      <c r="AS168" s="105"/>
      <c r="AT168" s="489" t="e">
        <f>$AA168*'II Rate Development &amp; Change'!K$34</f>
        <v>#DIV/0!</v>
      </c>
      <c r="AU168" s="489" t="e">
        <f>$AA168*'II Rate Development &amp; Change'!L$34</f>
        <v>#DIV/0!</v>
      </c>
      <c r="AV168" s="494" t="e">
        <f>$AA168*'II Rate Development &amp; Change'!M$34</f>
        <v>#DIV/0!</v>
      </c>
      <c r="AW168" s="80"/>
      <c r="AX168" s="111"/>
      <c r="AY168" s="494" t="e">
        <f t="shared" si="32"/>
        <v>#DIV/0!</v>
      </c>
      <c r="AZ168" s="490">
        <f t="shared" si="33"/>
        <v>0</v>
      </c>
      <c r="BA168" s="1" t="str">
        <f t="shared" si="35"/>
        <v xml:space="preserve"> </v>
      </c>
    </row>
    <row r="169" spans="1:53" x14ac:dyDescent="0.25">
      <c r="A169" s="105" t="s">
        <v>390</v>
      </c>
      <c r="B169" s="136"/>
      <c r="C169" s="136"/>
      <c r="D169" s="137"/>
      <c r="E169" s="136"/>
      <c r="F169" s="136"/>
      <c r="G169" s="136"/>
      <c r="H169" s="136"/>
      <c r="I169" s="136"/>
      <c r="J169" s="136"/>
      <c r="K169" s="106"/>
      <c r="L169" s="106"/>
      <c r="M169" s="106"/>
      <c r="N169" s="106"/>
      <c r="O169" s="106"/>
      <c r="P169" s="106"/>
      <c r="Q169" s="107" t="e">
        <f t="shared" si="27"/>
        <v>#DIV/0!</v>
      </c>
      <c r="R169" s="108"/>
      <c r="S169" s="108"/>
      <c r="T169" s="108"/>
      <c r="U169" s="101"/>
      <c r="V169" s="98">
        <f t="shared" si="28"/>
        <v>0</v>
      </c>
      <c r="W169" s="109"/>
      <c r="X169" s="110"/>
      <c r="Y169" s="83"/>
      <c r="Z169" s="111"/>
      <c r="AA169" s="112" t="e">
        <f t="shared" si="22"/>
        <v>#DIV/0!</v>
      </c>
      <c r="AB169" s="113"/>
      <c r="AC169" s="148">
        <f t="shared" si="34"/>
        <v>0</v>
      </c>
      <c r="AD169" s="113"/>
      <c r="AE169" s="114" t="e">
        <f t="shared" si="29"/>
        <v>#DIV/0!</v>
      </c>
      <c r="AF169" s="80"/>
      <c r="AG169" s="109"/>
      <c r="AH169" s="109"/>
      <c r="AI169" s="109"/>
      <c r="AJ169" s="109"/>
      <c r="AK169" s="109"/>
      <c r="AL169" s="109"/>
      <c r="AM169" s="109"/>
      <c r="AN169" s="109"/>
      <c r="AO169" s="109"/>
      <c r="AP169" s="98">
        <f t="shared" si="30"/>
        <v>0</v>
      </c>
      <c r="AQ169" s="118">
        <f t="shared" si="31"/>
        <v>0</v>
      </c>
      <c r="AS169" s="105"/>
      <c r="AT169" s="489" t="e">
        <f>$AA169*'II Rate Development &amp; Change'!K$34</f>
        <v>#DIV/0!</v>
      </c>
      <c r="AU169" s="489" t="e">
        <f>$AA169*'II Rate Development &amp; Change'!L$34</f>
        <v>#DIV/0!</v>
      </c>
      <c r="AV169" s="494" t="e">
        <f>$AA169*'II Rate Development &amp; Change'!M$34</f>
        <v>#DIV/0!</v>
      </c>
      <c r="AW169" s="80"/>
      <c r="AX169" s="111"/>
      <c r="AY169" s="494" t="e">
        <f t="shared" si="32"/>
        <v>#DIV/0!</v>
      </c>
      <c r="AZ169" s="490">
        <f t="shared" si="33"/>
        <v>0</v>
      </c>
      <c r="BA169" s="1" t="str">
        <f t="shared" si="35"/>
        <v xml:space="preserve"> </v>
      </c>
    </row>
    <row r="170" spans="1:53" x14ac:dyDescent="0.25">
      <c r="A170" s="105" t="s">
        <v>391</v>
      </c>
      <c r="B170" s="136"/>
      <c r="C170" s="136"/>
      <c r="D170" s="137"/>
      <c r="E170" s="136"/>
      <c r="F170" s="136"/>
      <c r="G170" s="136"/>
      <c r="H170" s="136"/>
      <c r="I170" s="136"/>
      <c r="J170" s="136"/>
      <c r="K170" s="106"/>
      <c r="L170" s="106"/>
      <c r="M170" s="106"/>
      <c r="N170" s="106"/>
      <c r="O170" s="106"/>
      <c r="P170" s="106"/>
      <c r="Q170" s="107" t="e">
        <f t="shared" si="27"/>
        <v>#DIV/0!</v>
      </c>
      <c r="R170" s="108"/>
      <c r="S170" s="108"/>
      <c r="T170" s="108"/>
      <c r="U170" s="101"/>
      <c r="V170" s="98">
        <f t="shared" si="28"/>
        <v>0</v>
      </c>
      <c r="W170" s="109"/>
      <c r="X170" s="110"/>
      <c r="Y170" s="83"/>
      <c r="Z170" s="111"/>
      <c r="AA170" s="112" t="e">
        <f t="shared" si="22"/>
        <v>#DIV/0!</v>
      </c>
      <c r="AB170" s="113"/>
      <c r="AC170" s="148">
        <f t="shared" si="34"/>
        <v>0</v>
      </c>
      <c r="AD170" s="113"/>
      <c r="AE170" s="114" t="e">
        <f t="shared" si="29"/>
        <v>#DIV/0!</v>
      </c>
      <c r="AF170" s="80"/>
      <c r="AG170" s="109"/>
      <c r="AH170" s="109"/>
      <c r="AI170" s="109"/>
      <c r="AJ170" s="109"/>
      <c r="AK170" s="109"/>
      <c r="AL170" s="109"/>
      <c r="AM170" s="109"/>
      <c r="AN170" s="109"/>
      <c r="AO170" s="109"/>
      <c r="AP170" s="98">
        <f t="shared" si="30"/>
        <v>0</v>
      </c>
      <c r="AQ170" s="118">
        <f t="shared" si="31"/>
        <v>0</v>
      </c>
      <c r="AS170" s="105"/>
      <c r="AT170" s="489" t="e">
        <f>$AA170*'II Rate Development &amp; Change'!K$34</f>
        <v>#DIV/0!</v>
      </c>
      <c r="AU170" s="489" t="e">
        <f>$AA170*'II Rate Development &amp; Change'!L$34</f>
        <v>#DIV/0!</v>
      </c>
      <c r="AV170" s="494" t="e">
        <f>$AA170*'II Rate Development &amp; Change'!M$34</f>
        <v>#DIV/0!</v>
      </c>
      <c r="AW170" s="80"/>
      <c r="AX170" s="111"/>
      <c r="AY170" s="494" t="e">
        <f t="shared" si="32"/>
        <v>#DIV/0!</v>
      </c>
      <c r="AZ170" s="490">
        <f t="shared" si="33"/>
        <v>0</v>
      </c>
      <c r="BA170" s="1" t="str">
        <f t="shared" si="35"/>
        <v xml:space="preserve"> </v>
      </c>
    </row>
    <row r="171" spans="1:53" x14ac:dyDescent="0.25">
      <c r="A171" s="105" t="s">
        <v>392</v>
      </c>
      <c r="B171" s="136"/>
      <c r="C171" s="136"/>
      <c r="D171" s="137"/>
      <c r="E171" s="136"/>
      <c r="F171" s="136"/>
      <c r="G171" s="136"/>
      <c r="H171" s="136"/>
      <c r="I171" s="136"/>
      <c r="J171" s="136"/>
      <c r="K171" s="106"/>
      <c r="L171" s="106"/>
      <c r="M171" s="106"/>
      <c r="N171" s="106"/>
      <c r="O171" s="106"/>
      <c r="P171" s="106"/>
      <c r="Q171" s="107" t="e">
        <f t="shared" si="27"/>
        <v>#DIV/0!</v>
      </c>
      <c r="R171" s="108"/>
      <c r="S171" s="108"/>
      <c r="T171" s="108"/>
      <c r="U171" s="101"/>
      <c r="V171" s="98">
        <f t="shared" si="28"/>
        <v>0</v>
      </c>
      <c r="W171" s="109"/>
      <c r="X171" s="110"/>
      <c r="Y171" s="83"/>
      <c r="Z171" s="111"/>
      <c r="AA171" s="112" t="e">
        <f t="shared" si="22"/>
        <v>#DIV/0!</v>
      </c>
      <c r="AB171" s="113"/>
      <c r="AC171" s="148">
        <f t="shared" si="34"/>
        <v>0</v>
      </c>
      <c r="AD171" s="113"/>
      <c r="AE171" s="114" t="e">
        <f t="shared" si="29"/>
        <v>#DIV/0!</v>
      </c>
      <c r="AF171" s="80"/>
      <c r="AG171" s="109"/>
      <c r="AH171" s="109"/>
      <c r="AI171" s="109"/>
      <c r="AJ171" s="109"/>
      <c r="AK171" s="109"/>
      <c r="AL171" s="109"/>
      <c r="AM171" s="109"/>
      <c r="AN171" s="109"/>
      <c r="AO171" s="109"/>
      <c r="AP171" s="98">
        <f t="shared" si="30"/>
        <v>0</v>
      </c>
      <c r="AQ171" s="118">
        <f t="shared" si="31"/>
        <v>0</v>
      </c>
      <c r="AS171" s="105"/>
      <c r="AT171" s="489" t="e">
        <f>$AA171*'II Rate Development &amp; Change'!K$34</f>
        <v>#DIV/0!</v>
      </c>
      <c r="AU171" s="489" t="e">
        <f>$AA171*'II Rate Development &amp; Change'!L$34</f>
        <v>#DIV/0!</v>
      </c>
      <c r="AV171" s="494" t="e">
        <f>$AA171*'II Rate Development &amp; Change'!M$34</f>
        <v>#DIV/0!</v>
      </c>
      <c r="AW171" s="80"/>
      <c r="AX171" s="111"/>
      <c r="AY171" s="494" t="e">
        <f t="shared" si="32"/>
        <v>#DIV/0!</v>
      </c>
      <c r="AZ171" s="490">
        <f t="shared" si="33"/>
        <v>0</v>
      </c>
      <c r="BA171" s="1" t="str">
        <f t="shared" si="35"/>
        <v xml:space="preserve"> </v>
      </c>
    </row>
    <row r="172" spans="1:53" x14ac:dyDescent="0.25">
      <c r="A172" s="105" t="s">
        <v>393</v>
      </c>
      <c r="B172" s="136"/>
      <c r="C172" s="136"/>
      <c r="D172" s="137"/>
      <c r="E172" s="136"/>
      <c r="F172" s="136"/>
      <c r="G172" s="136"/>
      <c r="H172" s="136"/>
      <c r="I172" s="136"/>
      <c r="J172" s="136"/>
      <c r="K172" s="106"/>
      <c r="L172" s="106"/>
      <c r="M172" s="106"/>
      <c r="N172" s="106"/>
      <c r="O172" s="106"/>
      <c r="P172" s="106"/>
      <c r="Q172" s="107" t="e">
        <f t="shared" si="27"/>
        <v>#DIV/0!</v>
      </c>
      <c r="R172" s="108"/>
      <c r="S172" s="108"/>
      <c r="T172" s="108"/>
      <c r="U172" s="101"/>
      <c r="V172" s="98">
        <f t="shared" si="28"/>
        <v>0</v>
      </c>
      <c r="W172" s="109"/>
      <c r="X172" s="110"/>
      <c r="Y172" s="83"/>
      <c r="Z172" s="111"/>
      <c r="AA172" s="112" t="e">
        <f t="shared" si="22"/>
        <v>#DIV/0!</v>
      </c>
      <c r="AB172" s="113"/>
      <c r="AC172" s="148">
        <f t="shared" si="34"/>
        <v>0</v>
      </c>
      <c r="AD172" s="113"/>
      <c r="AE172" s="114" t="e">
        <f t="shared" si="29"/>
        <v>#DIV/0!</v>
      </c>
      <c r="AF172" s="80"/>
      <c r="AG172" s="109"/>
      <c r="AH172" s="109"/>
      <c r="AI172" s="109"/>
      <c r="AJ172" s="109"/>
      <c r="AK172" s="109"/>
      <c r="AL172" s="109"/>
      <c r="AM172" s="109"/>
      <c r="AN172" s="109"/>
      <c r="AO172" s="109"/>
      <c r="AP172" s="98">
        <f t="shared" si="30"/>
        <v>0</v>
      </c>
      <c r="AQ172" s="118">
        <f t="shared" si="31"/>
        <v>0</v>
      </c>
      <c r="AS172" s="105"/>
      <c r="AT172" s="489" t="e">
        <f>$AA172*'II Rate Development &amp; Change'!K$34</f>
        <v>#DIV/0!</v>
      </c>
      <c r="AU172" s="489" t="e">
        <f>$AA172*'II Rate Development &amp; Change'!L$34</f>
        <v>#DIV/0!</v>
      </c>
      <c r="AV172" s="494" t="e">
        <f>$AA172*'II Rate Development &amp; Change'!M$34</f>
        <v>#DIV/0!</v>
      </c>
      <c r="AW172" s="80"/>
      <c r="AX172" s="111"/>
      <c r="AY172" s="494" t="e">
        <f t="shared" si="32"/>
        <v>#DIV/0!</v>
      </c>
      <c r="AZ172" s="490">
        <f t="shared" si="33"/>
        <v>0</v>
      </c>
      <c r="BA172" s="1" t="str">
        <f t="shared" si="35"/>
        <v xml:space="preserve"> </v>
      </c>
    </row>
    <row r="173" spans="1:53" x14ac:dyDescent="0.25">
      <c r="A173" s="105" t="s">
        <v>394</v>
      </c>
      <c r="B173" s="136"/>
      <c r="C173" s="136"/>
      <c r="D173" s="137"/>
      <c r="E173" s="136"/>
      <c r="F173" s="136"/>
      <c r="G173" s="136"/>
      <c r="H173" s="136"/>
      <c r="I173" s="136"/>
      <c r="J173" s="136"/>
      <c r="K173" s="106"/>
      <c r="L173" s="106"/>
      <c r="M173" s="106"/>
      <c r="N173" s="106"/>
      <c r="O173" s="106"/>
      <c r="P173" s="106"/>
      <c r="Q173" s="107" t="e">
        <f t="shared" si="27"/>
        <v>#DIV/0!</v>
      </c>
      <c r="R173" s="108"/>
      <c r="S173" s="108"/>
      <c r="T173" s="108"/>
      <c r="U173" s="101"/>
      <c r="V173" s="98">
        <f t="shared" si="28"/>
        <v>0</v>
      </c>
      <c r="W173" s="109"/>
      <c r="X173" s="110"/>
      <c r="Y173" s="83"/>
      <c r="Z173" s="111"/>
      <c r="AA173" s="112" t="e">
        <f t="shared" si="22"/>
        <v>#DIV/0!</v>
      </c>
      <c r="AB173" s="113"/>
      <c r="AC173" s="148">
        <f t="shared" si="34"/>
        <v>0</v>
      </c>
      <c r="AD173" s="113"/>
      <c r="AE173" s="114" t="e">
        <f t="shared" si="29"/>
        <v>#DIV/0!</v>
      </c>
      <c r="AF173" s="80"/>
      <c r="AG173" s="109"/>
      <c r="AH173" s="109"/>
      <c r="AI173" s="109"/>
      <c r="AJ173" s="109"/>
      <c r="AK173" s="109"/>
      <c r="AL173" s="109"/>
      <c r="AM173" s="109"/>
      <c r="AN173" s="109"/>
      <c r="AO173" s="109"/>
      <c r="AP173" s="98">
        <f t="shared" si="30"/>
        <v>0</v>
      </c>
      <c r="AQ173" s="118">
        <f t="shared" si="31"/>
        <v>0</v>
      </c>
      <c r="AS173" s="105"/>
      <c r="AT173" s="489" t="e">
        <f>$AA173*'II Rate Development &amp; Change'!K$34</f>
        <v>#DIV/0!</v>
      </c>
      <c r="AU173" s="489" t="e">
        <f>$AA173*'II Rate Development &amp; Change'!L$34</f>
        <v>#DIV/0!</v>
      </c>
      <c r="AV173" s="494" t="e">
        <f>$AA173*'II Rate Development &amp; Change'!M$34</f>
        <v>#DIV/0!</v>
      </c>
      <c r="AW173" s="80"/>
      <c r="AX173" s="111"/>
      <c r="AY173" s="494" t="e">
        <f t="shared" si="32"/>
        <v>#DIV/0!</v>
      </c>
      <c r="AZ173" s="490">
        <f t="shared" si="33"/>
        <v>0</v>
      </c>
      <c r="BA173" s="1" t="str">
        <f t="shared" si="35"/>
        <v xml:space="preserve"> </v>
      </c>
    </row>
    <row r="174" spans="1:53" x14ac:dyDescent="0.25">
      <c r="A174" s="105" t="s">
        <v>395</v>
      </c>
      <c r="B174" s="136"/>
      <c r="C174" s="136"/>
      <c r="D174" s="137"/>
      <c r="E174" s="136"/>
      <c r="F174" s="136"/>
      <c r="G174" s="136"/>
      <c r="H174" s="136"/>
      <c r="I174" s="136"/>
      <c r="J174" s="136"/>
      <c r="K174" s="106"/>
      <c r="L174" s="106"/>
      <c r="M174" s="106"/>
      <c r="N174" s="106"/>
      <c r="O174" s="106"/>
      <c r="P174" s="106"/>
      <c r="Q174" s="107" t="e">
        <f t="shared" si="27"/>
        <v>#DIV/0!</v>
      </c>
      <c r="R174" s="108"/>
      <c r="S174" s="108"/>
      <c r="T174" s="108"/>
      <c r="U174" s="101"/>
      <c r="V174" s="98">
        <f t="shared" si="28"/>
        <v>0</v>
      </c>
      <c r="W174" s="109"/>
      <c r="X174" s="110"/>
      <c r="Y174" s="83"/>
      <c r="Z174" s="111"/>
      <c r="AA174" s="112" t="e">
        <f t="shared" si="22"/>
        <v>#DIV/0!</v>
      </c>
      <c r="AB174" s="113"/>
      <c r="AC174" s="148">
        <f t="shared" si="34"/>
        <v>0</v>
      </c>
      <c r="AD174" s="113"/>
      <c r="AE174" s="114" t="e">
        <f t="shared" si="29"/>
        <v>#DIV/0!</v>
      </c>
      <c r="AF174" s="80"/>
      <c r="AG174" s="109"/>
      <c r="AH174" s="109"/>
      <c r="AI174" s="109"/>
      <c r="AJ174" s="109"/>
      <c r="AK174" s="109"/>
      <c r="AL174" s="109"/>
      <c r="AM174" s="109"/>
      <c r="AN174" s="109"/>
      <c r="AO174" s="109"/>
      <c r="AP174" s="98">
        <f t="shared" si="30"/>
        <v>0</v>
      </c>
      <c r="AQ174" s="118">
        <f t="shared" si="31"/>
        <v>0</v>
      </c>
      <c r="AS174" s="105"/>
      <c r="AT174" s="489" t="e">
        <f>$AA174*'II Rate Development &amp; Change'!K$34</f>
        <v>#DIV/0!</v>
      </c>
      <c r="AU174" s="489" t="e">
        <f>$AA174*'II Rate Development &amp; Change'!L$34</f>
        <v>#DIV/0!</v>
      </c>
      <c r="AV174" s="494" t="e">
        <f>$AA174*'II Rate Development &amp; Change'!M$34</f>
        <v>#DIV/0!</v>
      </c>
      <c r="AW174" s="80"/>
      <c r="AX174" s="111"/>
      <c r="AY174" s="494" t="e">
        <f t="shared" si="32"/>
        <v>#DIV/0!</v>
      </c>
      <c r="AZ174" s="490">
        <f t="shared" si="33"/>
        <v>0</v>
      </c>
      <c r="BA174" s="1" t="str">
        <f t="shared" si="35"/>
        <v xml:space="preserve"> </v>
      </c>
    </row>
    <row r="175" spans="1:53" x14ac:dyDescent="0.25">
      <c r="A175" s="105" t="s">
        <v>396</v>
      </c>
      <c r="B175" s="136"/>
      <c r="C175" s="136"/>
      <c r="D175" s="137"/>
      <c r="E175" s="136"/>
      <c r="F175" s="136"/>
      <c r="G175" s="136"/>
      <c r="H175" s="136"/>
      <c r="I175" s="136"/>
      <c r="J175" s="136"/>
      <c r="K175" s="106"/>
      <c r="L175" s="106"/>
      <c r="M175" s="106"/>
      <c r="N175" s="106"/>
      <c r="O175" s="106"/>
      <c r="P175" s="106"/>
      <c r="Q175" s="107" t="e">
        <f t="shared" si="27"/>
        <v>#DIV/0!</v>
      </c>
      <c r="R175" s="108"/>
      <c r="S175" s="108"/>
      <c r="T175" s="108"/>
      <c r="U175" s="101"/>
      <c r="V175" s="98">
        <f t="shared" si="28"/>
        <v>0</v>
      </c>
      <c r="W175" s="109"/>
      <c r="X175" s="110"/>
      <c r="Y175" s="83"/>
      <c r="Z175" s="111"/>
      <c r="AA175" s="112" t="e">
        <f t="shared" si="22"/>
        <v>#DIV/0!</v>
      </c>
      <c r="AB175" s="113"/>
      <c r="AC175" s="148">
        <f t="shared" si="34"/>
        <v>0</v>
      </c>
      <c r="AD175" s="113"/>
      <c r="AE175" s="114" t="e">
        <f t="shared" si="29"/>
        <v>#DIV/0!</v>
      </c>
      <c r="AF175" s="80"/>
      <c r="AG175" s="109"/>
      <c r="AH175" s="109"/>
      <c r="AI175" s="109"/>
      <c r="AJ175" s="109"/>
      <c r="AK175" s="109"/>
      <c r="AL175" s="109"/>
      <c r="AM175" s="109"/>
      <c r="AN175" s="109"/>
      <c r="AO175" s="109"/>
      <c r="AP175" s="98">
        <f t="shared" si="30"/>
        <v>0</v>
      </c>
      <c r="AQ175" s="118">
        <f t="shared" si="31"/>
        <v>0</v>
      </c>
      <c r="AS175" s="105"/>
      <c r="AT175" s="489" t="e">
        <f>$AA175*'II Rate Development &amp; Change'!K$34</f>
        <v>#DIV/0!</v>
      </c>
      <c r="AU175" s="489" t="e">
        <f>$AA175*'II Rate Development &amp; Change'!L$34</f>
        <v>#DIV/0!</v>
      </c>
      <c r="AV175" s="494" t="e">
        <f>$AA175*'II Rate Development &amp; Change'!M$34</f>
        <v>#DIV/0!</v>
      </c>
      <c r="AW175" s="80"/>
      <c r="AX175" s="111"/>
      <c r="AY175" s="494" t="e">
        <f t="shared" si="32"/>
        <v>#DIV/0!</v>
      </c>
      <c r="AZ175" s="490">
        <f t="shared" si="33"/>
        <v>0</v>
      </c>
      <c r="BA175" s="1" t="str">
        <f t="shared" si="35"/>
        <v xml:space="preserve"> </v>
      </c>
    </row>
    <row r="176" spans="1:53" x14ac:dyDescent="0.25">
      <c r="A176" s="105" t="s">
        <v>397</v>
      </c>
      <c r="B176" s="136"/>
      <c r="C176" s="136"/>
      <c r="D176" s="137"/>
      <c r="E176" s="136"/>
      <c r="F176" s="136"/>
      <c r="G176" s="136"/>
      <c r="H176" s="136"/>
      <c r="I176" s="136"/>
      <c r="J176" s="136"/>
      <c r="K176" s="106"/>
      <c r="L176" s="106"/>
      <c r="M176" s="106"/>
      <c r="N176" s="106"/>
      <c r="O176" s="106"/>
      <c r="P176" s="106"/>
      <c r="Q176" s="107" t="e">
        <f t="shared" si="27"/>
        <v>#DIV/0!</v>
      </c>
      <c r="R176" s="108"/>
      <c r="S176" s="108"/>
      <c r="T176" s="108"/>
      <c r="U176" s="101"/>
      <c r="V176" s="98">
        <f t="shared" si="28"/>
        <v>0</v>
      </c>
      <c r="W176" s="109"/>
      <c r="X176" s="110"/>
      <c r="Y176" s="83"/>
      <c r="Z176" s="111"/>
      <c r="AA176" s="112" t="e">
        <f t="shared" si="22"/>
        <v>#DIV/0!</v>
      </c>
      <c r="AB176" s="113"/>
      <c r="AC176" s="148">
        <f t="shared" si="34"/>
        <v>0</v>
      </c>
      <c r="AD176" s="113"/>
      <c r="AE176" s="114" t="e">
        <f t="shared" si="29"/>
        <v>#DIV/0!</v>
      </c>
      <c r="AF176" s="80"/>
      <c r="AG176" s="109"/>
      <c r="AH176" s="109"/>
      <c r="AI176" s="109"/>
      <c r="AJ176" s="109"/>
      <c r="AK176" s="109"/>
      <c r="AL176" s="109"/>
      <c r="AM176" s="109"/>
      <c r="AN176" s="109"/>
      <c r="AO176" s="109"/>
      <c r="AP176" s="98">
        <f t="shared" si="30"/>
        <v>0</v>
      </c>
      <c r="AQ176" s="118">
        <f t="shared" si="31"/>
        <v>0</v>
      </c>
      <c r="AS176" s="105"/>
      <c r="AT176" s="489" t="e">
        <f>$AA176*'II Rate Development &amp; Change'!K$34</f>
        <v>#DIV/0!</v>
      </c>
      <c r="AU176" s="489" t="e">
        <f>$AA176*'II Rate Development &amp; Change'!L$34</f>
        <v>#DIV/0!</v>
      </c>
      <c r="AV176" s="494" t="e">
        <f>$AA176*'II Rate Development &amp; Change'!M$34</f>
        <v>#DIV/0!</v>
      </c>
      <c r="AW176" s="80"/>
      <c r="AX176" s="111"/>
      <c r="AY176" s="494" t="e">
        <f t="shared" si="32"/>
        <v>#DIV/0!</v>
      </c>
      <c r="AZ176" s="490">
        <f t="shared" si="33"/>
        <v>0</v>
      </c>
      <c r="BA176" s="1" t="str">
        <f t="shared" si="35"/>
        <v xml:space="preserve"> </v>
      </c>
    </row>
    <row r="177" spans="1:53" x14ac:dyDescent="0.25">
      <c r="A177" s="105" t="s">
        <v>398</v>
      </c>
      <c r="B177" s="136"/>
      <c r="C177" s="136"/>
      <c r="D177" s="137"/>
      <c r="E177" s="136"/>
      <c r="F177" s="136"/>
      <c r="G177" s="136"/>
      <c r="H177" s="136"/>
      <c r="I177" s="136"/>
      <c r="J177" s="136"/>
      <c r="K177" s="106"/>
      <c r="L177" s="106"/>
      <c r="M177" s="106"/>
      <c r="N177" s="106"/>
      <c r="O177" s="106"/>
      <c r="P177" s="106"/>
      <c r="Q177" s="107" t="e">
        <f t="shared" si="27"/>
        <v>#DIV/0!</v>
      </c>
      <c r="R177" s="108"/>
      <c r="S177" s="108"/>
      <c r="T177" s="108"/>
      <c r="U177" s="101"/>
      <c r="V177" s="98">
        <f t="shared" si="28"/>
        <v>0</v>
      </c>
      <c r="W177" s="109"/>
      <c r="X177" s="110"/>
      <c r="Y177" s="83"/>
      <c r="Z177" s="111"/>
      <c r="AA177" s="112" t="e">
        <f t="shared" si="22"/>
        <v>#DIV/0!</v>
      </c>
      <c r="AB177" s="113"/>
      <c r="AC177" s="148">
        <f t="shared" si="34"/>
        <v>0</v>
      </c>
      <c r="AD177" s="113"/>
      <c r="AE177" s="114" t="e">
        <f t="shared" si="29"/>
        <v>#DIV/0!</v>
      </c>
      <c r="AF177" s="80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98">
        <f t="shared" si="30"/>
        <v>0</v>
      </c>
      <c r="AQ177" s="118">
        <f t="shared" si="31"/>
        <v>0</v>
      </c>
      <c r="AS177" s="105"/>
      <c r="AT177" s="489" t="e">
        <f>$AA177*'II Rate Development &amp; Change'!K$34</f>
        <v>#DIV/0!</v>
      </c>
      <c r="AU177" s="489" t="e">
        <f>$AA177*'II Rate Development &amp; Change'!L$34</f>
        <v>#DIV/0!</v>
      </c>
      <c r="AV177" s="494" t="e">
        <f>$AA177*'II Rate Development &amp; Change'!M$34</f>
        <v>#DIV/0!</v>
      </c>
      <c r="AW177" s="80"/>
      <c r="AX177" s="111"/>
      <c r="AY177" s="494" t="e">
        <f t="shared" si="32"/>
        <v>#DIV/0!</v>
      </c>
      <c r="AZ177" s="490">
        <f t="shared" si="33"/>
        <v>0</v>
      </c>
      <c r="BA177" s="1" t="str">
        <f t="shared" si="35"/>
        <v xml:space="preserve"> </v>
      </c>
    </row>
    <row r="178" spans="1:53" x14ac:dyDescent="0.25">
      <c r="A178" s="105" t="s">
        <v>399</v>
      </c>
      <c r="B178" s="136"/>
      <c r="C178" s="136"/>
      <c r="D178" s="137"/>
      <c r="E178" s="136"/>
      <c r="F178" s="136"/>
      <c r="G178" s="136"/>
      <c r="H178" s="136"/>
      <c r="I178" s="136"/>
      <c r="J178" s="136"/>
      <c r="K178" s="106"/>
      <c r="L178" s="106"/>
      <c r="M178" s="106"/>
      <c r="N178" s="106"/>
      <c r="O178" s="106"/>
      <c r="P178" s="106"/>
      <c r="Q178" s="107" t="e">
        <f t="shared" si="27"/>
        <v>#DIV/0!</v>
      </c>
      <c r="R178" s="108"/>
      <c r="S178" s="108"/>
      <c r="T178" s="108"/>
      <c r="U178" s="101"/>
      <c r="V178" s="98">
        <f t="shared" si="28"/>
        <v>0</v>
      </c>
      <c r="W178" s="109"/>
      <c r="X178" s="110"/>
      <c r="Y178" s="83"/>
      <c r="Z178" s="111"/>
      <c r="AA178" s="112" t="e">
        <f t="shared" si="22"/>
        <v>#DIV/0!</v>
      </c>
      <c r="AB178" s="113"/>
      <c r="AC178" s="148">
        <f t="shared" si="34"/>
        <v>0</v>
      </c>
      <c r="AD178" s="113"/>
      <c r="AE178" s="114" t="e">
        <f t="shared" si="29"/>
        <v>#DIV/0!</v>
      </c>
      <c r="AF178" s="80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98">
        <f t="shared" si="30"/>
        <v>0</v>
      </c>
      <c r="AQ178" s="118">
        <f t="shared" si="31"/>
        <v>0</v>
      </c>
      <c r="AS178" s="105"/>
      <c r="AT178" s="489" t="e">
        <f>$AA178*'II Rate Development &amp; Change'!K$34</f>
        <v>#DIV/0!</v>
      </c>
      <c r="AU178" s="489" t="e">
        <f>$AA178*'II Rate Development &amp; Change'!L$34</f>
        <v>#DIV/0!</v>
      </c>
      <c r="AV178" s="494" t="e">
        <f>$AA178*'II Rate Development &amp; Change'!M$34</f>
        <v>#DIV/0!</v>
      </c>
      <c r="AW178" s="80"/>
      <c r="AX178" s="111"/>
      <c r="AY178" s="494" t="e">
        <f t="shared" si="32"/>
        <v>#DIV/0!</v>
      </c>
      <c r="AZ178" s="490">
        <f t="shared" si="33"/>
        <v>0</v>
      </c>
      <c r="BA178" s="1" t="str">
        <f t="shared" si="35"/>
        <v xml:space="preserve"> </v>
      </c>
    </row>
    <row r="179" spans="1:53" x14ac:dyDescent="0.25">
      <c r="A179" s="105" t="s">
        <v>400</v>
      </c>
      <c r="B179" s="136"/>
      <c r="C179" s="136"/>
      <c r="D179" s="137"/>
      <c r="E179" s="136"/>
      <c r="F179" s="136"/>
      <c r="G179" s="136"/>
      <c r="H179" s="136"/>
      <c r="I179" s="136"/>
      <c r="J179" s="136"/>
      <c r="K179" s="106"/>
      <c r="L179" s="106"/>
      <c r="M179" s="106"/>
      <c r="N179" s="106"/>
      <c r="O179" s="106"/>
      <c r="P179" s="106"/>
      <c r="Q179" s="107" t="e">
        <f t="shared" si="27"/>
        <v>#DIV/0!</v>
      </c>
      <c r="R179" s="108"/>
      <c r="S179" s="108"/>
      <c r="T179" s="108"/>
      <c r="U179" s="101"/>
      <c r="V179" s="98">
        <f t="shared" si="28"/>
        <v>0</v>
      </c>
      <c r="W179" s="109"/>
      <c r="X179" s="110"/>
      <c r="Y179" s="83"/>
      <c r="Z179" s="111"/>
      <c r="AA179" s="112" t="e">
        <f t="shared" si="22"/>
        <v>#DIV/0!</v>
      </c>
      <c r="AB179" s="113"/>
      <c r="AC179" s="148">
        <f t="shared" si="34"/>
        <v>0</v>
      </c>
      <c r="AD179" s="113"/>
      <c r="AE179" s="114" t="e">
        <f t="shared" si="29"/>
        <v>#DIV/0!</v>
      </c>
      <c r="AF179" s="80"/>
      <c r="AG179" s="109"/>
      <c r="AH179" s="109"/>
      <c r="AI179" s="109"/>
      <c r="AJ179" s="109"/>
      <c r="AK179" s="109"/>
      <c r="AL179" s="109"/>
      <c r="AM179" s="109"/>
      <c r="AN179" s="109"/>
      <c r="AO179" s="109"/>
      <c r="AP179" s="98">
        <f t="shared" si="30"/>
        <v>0</v>
      </c>
      <c r="AQ179" s="118">
        <f t="shared" si="31"/>
        <v>0</v>
      </c>
      <c r="AS179" s="105"/>
      <c r="AT179" s="489" t="e">
        <f>$AA179*'II Rate Development &amp; Change'!K$34</f>
        <v>#DIV/0!</v>
      </c>
      <c r="AU179" s="489" t="e">
        <f>$AA179*'II Rate Development &amp; Change'!L$34</f>
        <v>#DIV/0!</v>
      </c>
      <c r="AV179" s="494" t="e">
        <f>$AA179*'II Rate Development &amp; Change'!M$34</f>
        <v>#DIV/0!</v>
      </c>
      <c r="AW179" s="80"/>
      <c r="AX179" s="111"/>
      <c r="AY179" s="494" t="e">
        <f t="shared" si="32"/>
        <v>#DIV/0!</v>
      </c>
      <c r="AZ179" s="490">
        <f t="shared" si="33"/>
        <v>0</v>
      </c>
      <c r="BA179" s="1" t="str">
        <f t="shared" si="35"/>
        <v xml:space="preserve"> </v>
      </c>
    </row>
    <row r="180" spans="1:53" x14ac:dyDescent="0.25">
      <c r="A180" s="105" t="s">
        <v>401</v>
      </c>
      <c r="B180" s="136"/>
      <c r="C180" s="136"/>
      <c r="D180" s="137"/>
      <c r="E180" s="136"/>
      <c r="F180" s="136"/>
      <c r="G180" s="136"/>
      <c r="H180" s="136"/>
      <c r="I180" s="136"/>
      <c r="J180" s="136"/>
      <c r="K180" s="106"/>
      <c r="L180" s="106"/>
      <c r="M180" s="106"/>
      <c r="N180" s="106"/>
      <c r="O180" s="106"/>
      <c r="P180" s="106"/>
      <c r="Q180" s="107" t="e">
        <f t="shared" si="27"/>
        <v>#DIV/0!</v>
      </c>
      <c r="R180" s="108"/>
      <c r="S180" s="108"/>
      <c r="T180" s="108"/>
      <c r="U180" s="101"/>
      <c r="V180" s="98">
        <f t="shared" si="28"/>
        <v>0</v>
      </c>
      <c r="W180" s="109"/>
      <c r="X180" s="110"/>
      <c r="Y180" s="83"/>
      <c r="Z180" s="111"/>
      <c r="AA180" s="112" t="e">
        <f t="shared" si="22"/>
        <v>#DIV/0!</v>
      </c>
      <c r="AB180" s="113"/>
      <c r="AC180" s="148">
        <f t="shared" si="34"/>
        <v>0</v>
      </c>
      <c r="AD180" s="113"/>
      <c r="AE180" s="114" t="e">
        <f t="shared" si="29"/>
        <v>#DIV/0!</v>
      </c>
      <c r="AF180" s="80"/>
      <c r="AG180" s="109"/>
      <c r="AH180" s="109"/>
      <c r="AI180" s="109"/>
      <c r="AJ180" s="109"/>
      <c r="AK180" s="109"/>
      <c r="AL180" s="109"/>
      <c r="AM180" s="109"/>
      <c r="AN180" s="109"/>
      <c r="AO180" s="109"/>
      <c r="AP180" s="98">
        <f t="shared" si="30"/>
        <v>0</v>
      </c>
      <c r="AQ180" s="118">
        <f t="shared" si="31"/>
        <v>0</v>
      </c>
      <c r="AS180" s="105"/>
      <c r="AT180" s="489" t="e">
        <f>$AA180*'II Rate Development &amp; Change'!K$34</f>
        <v>#DIV/0!</v>
      </c>
      <c r="AU180" s="489" t="e">
        <f>$AA180*'II Rate Development &amp; Change'!L$34</f>
        <v>#DIV/0!</v>
      </c>
      <c r="AV180" s="494" t="e">
        <f>$AA180*'II Rate Development &amp; Change'!M$34</f>
        <v>#DIV/0!</v>
      </c>
      <c r="AW180" s="80"/>
      <c r="AX180" s="111"/>
      <c r="AY180" s="494" t="e">
        <f t="shared" si="32"/>
        <v>#DIV/0!</v>
      </c>
      <c r="AZ180" s="490">
        <f t="shared" si="33"/>
        <v>0</v>
      </c>
      <c r="BA180" s="1" t="str">
        <f t="shared" si="35"/>
        <v xml:space="preserve"> </v>
      </c>
    </row>
    <row r="181" spans="1:53" x14ac:dyDescent="0.25">
      <c r="A181" s="105" t="s">
        <v>402</v>
      </c>
      <c r="B181" s="136"/>
      <c r="C181" s="136"/>
      <c r="D181" s="137"/>
      <c r="E181" s="136"/>
      <c r="F181" s="136"/>
      <c r="G181" s="136"/>
      <c r="H181" s="136"/>
      <c r="I181" s="136"/>
      <c r="J181" s="136"/>
      <c r="K181" s="106"/>
      <c r="L181" s="106"/>
      <c r="M181" s="106"/>
      <c r="N181" s="106"/>
      <c r="O181" s="106"/>
      <c r="P181" s="106"/>
      <c r="Q181" s="107" t="e">
        <f t="shared" ref="Q181:Q216" si="36">$C$11* PRODUCT(K181:P181)</f>
        <v>#DIV/0!</v>
      </c>
      <c r="R181" s="108"/>
      <c r="S181" s="108"/>
      <c r="T181" s="108"/>
      <c r="U181" s="101"/>
      <c r="V181" s="98">
        <f t="shared" ref="V181:V216" si="37">AP181*AQ181</f>
        <v>0</v>
      </c>
      <c r="W181" s="109"/>
      <c r="X181" s="110"/>
      <c r="Y181" s="83"/>
      <c r="Z181" s="111"/>
      <c r="AA181" s="112" t="e">
        <f t="shared" si="22"/>
        <v>#DIV/0!</v>
      </c>
      <c r="AB181" s="113"/>
      <c r="AC181" s="148">
        <f t="shared" si="34"/>
        <v>0</v>
      </c>
      <c r="AD181" s="113"/>
      <c r="AE181" s="114" t="e">
        <f t="shared" ref="AE181:AE216" si="38">V181/$V$15</f>
        <v>#DIV/0!</v>
      </c>
      <c r="AF181" s="80"/>
      <c r="AG181" s="109"/>
      <c r="AH181" s="109"/>
      <c r="AI181" s="109"/>
      <c r="AJ181" s="109"/>
      <c r="AK181" s="109"/>
      <c r="AL181" s="109"/>
      <c r="AM181" s="109"/>
      <c r="AN181" s="109"/>
      <c r="AO181" s="109"/>
      <c r="AP181" s="98">
        <f t="shared" ref="AP181:AP216" si="39">SUM(AG181:AO181)</f>
        <v>0</v>
      </c>
      <c r="AQ181" s="118">
        <f t="shared" ref="AQ181:AQ216" si="40">IF(OR(E181="DNM", E181=""),0,1)</f>
        <v>0</v>
      </c>
      <c r="AS181" s="105"/>
      <c r="AT181" s="489" t="e">
        <f>$AA181*'II Rate Development &amp; Change'!K$34</f>
        <v>#DIV/0!</v>
      </c>
      <c r="AU181" s="489" t="e">
        <f>$AA181*'II Rate Development &amp; Change'!L$34</f>
        <v>#DIV/0!</v>
      </c>
      <c r="AV181" s="494" t="e">
        <f>$AA181*'II Rate Development &amp; Change'!M$34</f>
        <v>#DIV/0!</v>
      </c>
      <c r="AW181" s="80"/>
      <c r="AX181" s="111"/>
      <c r="AY181" s="494" t="e">
        <f t="shared" ref="AY181:AY216" si="41">SUMPRODUCT(AS181:AV181,AS$11:AV$11)/SUM(AS$11:AV$11)</f>
        <v>#DIV/0!</v>
      </c>
      <c r="AZ181" s="490">
        <f t="shared" si="33"/>
        <v>0</v>
      </c>
      <c r="BA181" s="1" t="str">
        <f t="shared" si="35"/>
        <v xml:space="preserve"> </v>
      </c>
    </row>
    <row r="182" spans="1:53" x14ac:dyDescent="0.25">
      <c r="A182" s="105" t="s">
        <v>403</v>
      </c>
      <c r="B182" s="136"/>
      <c r="C182" s="136"/>
      <c r="D182" s="137"/>
      <c r="E182" s="136"/>
      <c r="F182" s="136"/>
      <c r="G182" s="136"/>
      <c r="H182" s="136"/>
      <c r="I182" s="136"/>
      <c r="J182" s="136"/>
      <c r="K182" s="106"/>
      <c r="L182" s="106"/>
      <c r="M182" s="106"/>
      <c r="N182" s="106"/>
      <c r="O182" s="106"/>
      <c r="P182" s="106"/>
      <c r="Q182" s="107" t="e">
        <f t="shared" si="36"/>
        <v>#DIV/0!</v>
      </c>
      <c r="R182" s="108"/>
      <c r="S182" s="108"/>
      <c r="T182" s="108"/>
      <c r="U182" s="101"/>
      <c r="V182" s="98">
        <f t="shared" si="37"/>
        <v>0</v>
      </c>
      <c r="W182" s="109"/>
      <c r="X182" s="110"/>
      <c r="Y182" s="83"/>
      <c r="Z182" s="111"/>
      <c r="AA182" s="112" t="e">
        <f t="shared" si="22"/>
        <v>#DIV/0!</v>
      </c>
      <c r="AB182" s="113"/>
      <c r="AC182" s="148">
        <f t="shared" si="34"/>
        <v>0</v>
      </c>
      <c r="AD182" s="113"/>
      <c r="AE182" s="114" t="e">
        <f t="shared" si="38"/>
        <v>#DIV/0!</v>
      </c>
      <c r="AF182" s="80"/>
      <c r="AG182" s="109"/>
      <c r="AH182" s="109"/>
      <c r="AI182" s="109"/>
      <c r="AJ182" s="109"/>
      <c r="AK182" s="109"/>
      <c r="AL182" s="109"/>
      <c r="AM182" s="109"/>
      <c r="AN182" s="109"/>
      <c r="AO182" s="109"/>
      <c r="AP182" s="98">
        <f t="shared" si="39"/>
        <v>0</v>
      </c>
      <c r="AQ182" s="118">
        <f t="shared" si="40"/>
        <v>0</v>
      </c>
      <c r="AS182" s="105"/>
      <c r="AT182" s="489" t="e">
        <f>$AA182*'II Rate Development &amp; Change'!K$34</f>
        <v>#DIV/0!</v>
      </c>
      <c r="AU182" s="489" t="e">
        <f>$AA182*'II Rate Development &amp; Change'!L$34</f>
        <v>#DIV/0!</v>
      </c>
      <c r="AV182" s="494" t="e">
        <f>$AA182*'II Rate Development &amp; Change'!M$34</f>
        <v>#DIV/0!</v>
      </c>
      <c r="AW182" s="80"/>
      <c r="AX182" s="111"/>
      <c r="AY182" s="494" t="e">
        <f t="shared" si="41"/>
        <v>#DIV/0!</v>
      </c>
      <c r="AZ182" s="490">
        <f t="shared" si="33"/>
        <v>0</v>
      </c>
      <c r="BA182" s="1" t="str">
        <f t="shared" si="35"/>
        <v xml:space="preserve"> </v>
      </c>
    </row>
    <row r="183" spans="1:53" x14ac:dyDescent="0.25">
      <c r="A183" s="105" t="s">
        <v>404</v>
      </c>
      <c r="B183" s="136"/>
      <c r="C183" s="136"/>
      <c r="D183" s="137"/>
      <c r="E183" s="136"/>
      <c r="F183" s="136"/>
      <c r="G183" s="136"/>
      <c r="H183" s="136"/>
      <c r="I183" s="136"/>
      <c r="J183" s="136"/>
      <c r="K183" s="106"/>
      <c r="L183" s="106"/>
      <c r="M183" s="106"/>
      <c r="N183" s="106"/>
      <c r="O183" s="106"/>
      <c r="P183" s="106"/>
      <c r="Q183" s="107" t="e">
        <f t="shared" si="36"/>
        <v>#DIV/0!</v>
      </c>
      <c r="R183" s="108"/>
      <c r="S183" s="108"/>
      <c r="T183" s="108"/>
      <c r="U183" s="101"/>
      <c r="V183" s="98">
        <f t="shared" si="37"/>
        <v>0</v>
      </c>
      <c r="W183" s="109"/>
      <c r="X183" s="110"/>
      <c r="Y183" s="83"/>
      <c r="Z183" s="111"/>
      <c r="AA183" s="112" t="e">
        <f t="shared" si="22"/>
        <v>#DIV/0!</v>
      </c>
      <c r="AB183" s="113"/>
      <c r="AC183" s="148">
        <f t="shared" si="34"/>
        <v>0</v>
      </c>
      <c r="AD183" s="113"/>
      <c r="AE183" s="114" t="e">
        <f t="shared" si="38"/>
        <v>#DIV/0!</v>
      </c>
      <c r="AF183" s="80"/>
      <c r="AG183" s="109"/>
      <c r="AH183" s="109"/>
      <c r="AI183" s="109"/>
      <c r="AJ183" s="109"/>
      <c r="AK183" s="109"/>
      <c r="AL183" s="109"/>
      <c r="AM183" s="109"/>
      <c r="AN183" s="109"/>
      <c r="AO183" s="109"/>
      <c r="AP183" s="98">
        <f t="shared" si="39"/>
        <v>0</v>
      </c>
      <c r="AQ183" s="118">
        <f t="shared" si="40"/>
        <v>0</v>
      </c>
      <c r="AS183" s="105"/>
      <c r="AT183" s="489" t="e">
        <f>$AA183*'II Rate Development &amp; Change'!K$34</f>
        <v>#DIV/0!</v>
      </c>
      <c r="AU183" s="489" t="e">
        <f>$AA183*'II Rate Development &amp; Change'!L$34</f>
        <v>#DIV/0!</v>
      </c>
      <c r="AV183" s="494" t="e">
        <f>$AA183*'II Rate Development &amp; Change'!M$34</f>
        <v>#DIV/0!</v>
      </c>
      <c r="AW183" s="80"/>
      <c r="AX183" s="111"/>
      <c r="AY183" s="494" t="e">
        <f t="shared" si="41"/>
        <v>#DIV/0!</v>
      </c>
      <c r="AZ183" s="490">
        <f t="shared" si="33"/>
        <v>0</v>
      </c>
      <c r="BA183" s="1" t="str">
        <f t="shared" si="35"/>
        <v xml:space="preserve"> </v>
      </c>
    </row>
    <row r="184" spans="1:53" x14ac:dyDescent="0.25">
      <c r="A184" s="105" t="s">
        <v>405</v>
      </c>
      <c r="B184" s="136"/>
      <c r="C184" s="136"/>
      <c r="D184" s="137"/>
      <c r="E184" s="136"/>
      <c r="F184" s="136"/>
      <c r="G184" s="136"/>
      <c r="H184" s="136"/>
      <c r="I184" s="136"/>
      <c r="J184" s="136"/>
      <c r="K184" s="106"/>
      <c r="L184" s="106"/>
      <c r="M184" s="106"/>
      <c r="N184" s="106"/>
      <c r="O184" s="106"/>
      <c r="P184" s="106"/>
      <c r="Q184" s="107" t="e">
        <f t="shared" si="36"/>
        <v>#DIV/0!</v>
      </c>
      <c r="R184" s="108"/>
      <c r="S184" s="108"/>
      <c r="T184" s="108"/>
      <c r="U184" s="101"/>
      <c r="V184" s="98">
        <f t="shared" si="37"/>
        <v>0</v>
      </c>
      <c r="W184" s="109"/>
      <c r="X184" s="110"/>
      <c r="Y184" s="83"/>
      <c r="Z184" s="111"/>
      <c r="AA184" s="112" t="e">
        <f t="shared" si="22"/>
        <v>#DIV/0!</v>
      </c>
      <c r="AB184" s="113"/>
      <c r="AC184" s="148">
        <f t="shared" si="34"/>
        <v>0</v>
      </c>
      <c r="AD184" s="113"/>
      <c r="AE184" s="114" t="e">
        <f t="shared" si="38"/>
        <v>#DIV/0!</v>
      </c>
      <c r="AF184" s="80"/>
      <c r="AG184" s="109"/>
      <c r="AH184" s="109"/>
      <c r="AI184" s="109"/>
      <c r="AJ184" s="109"/>
      <c r="AK184" s="109"/>
      <c r="AL184" s="109"/>
      <c r="AM184" s="109"/>
      <c r="AN184" s="109"/>
      <c r="AO184" s="109"/>
      <c r="AP184" s="98">
        <f t="shared" si="39"/>
        <v>0</v>
      </c>
      <c r="AQ184" s="118">
        <f t="shared" si="40"/>
        <v>0</v>
      </c>
      <c r="AS184" s="105"/>
      <c r="AT184" s="489" t="e">
        <f>$AA184*'II Rate Development &amp; Change'!K$34</f>
        <v>#DIV/0!</v>
      </c>
      <c r="AU184" s="489" t="e">
        <f>$AA184*'II Rate Development &amp; Change'!L$34</f>
        <v>#DIV/0!</v>
      </c>
      <c r="AV184" s="494" t="e">
        <f>$AA184*'II Rate Development &amp; Change'!M$34</f>
        <v>#DIV/0!</v>
      </c>
      <c r="AW184" s="80"/>
      <c r="AX184" s="111"/>
      <c r="AY184" s="494" t="e">
        <f t="shared" si="41"/>
        <v>#DIV/0!</v>
      </c>
      <c r="AZ184" s="490">
        <f t="shared" si="33"/>
        <v>0</v>
      </c>
      <c r="BA184" s="1" t="str">
        <f t="shared" si="35"/>
        <v xml:space="preserve"> </v>
      </c>
    </row>
    <row r="185" spans="1:53" x14ac:dyDescent="0.25">
      <c r="A185" s="105" t="s">
        <v>406</v>
      </c>
      <c r="B185" s="136"/>
      <c r="C185" s="136"/>
      <c r="D185" s="137"/>
      <c r="E185" s="136"/>
      <c r="F185" s="136"/>
      <c r="G185" s="136"/>
      <c r="H185" s="136"/>
      <c r="I185" s="136"/>
      <c r="J185" s="136"/>
      <c r="K185" s="106"/>
      <c r="L185" s="106"/>
      <c r="M185" s="106"/>
      <c r="N185" s="106"/>
      <c r="O185" s="106"/>
      <c r="P185" s="106"/>
      <c r="Q185" s="107" t="e">
        <f t="shared" si="36"/>
        <v>#DIV/0!</v>
      </c>
      <c r="R185" s="108"/>
      <c r="S185" s="108"/>
      <c r="T185" s="108"/>
      <c r="U185" s="101"/>
      <c r="V185" s="98">
        <f t="shared" si="37"/>
        <v>0</v>
      </c>
      <c r="W185" s="109"/>
      <c r="X185" s="110"/>
      <c r="Y185" s="83"/>
      <c r="Z185" s="111"/>
      <c r="AA185" s="112" t="e">
        <f t="shared" si="22"/>
        <v>#DIV/0!</v>
      </c>
      <c r="AB185" s="113"/>
      <c r="AC185" s="148">
        <f t="shared" si="34"/>
        <v>0</v>
      </c>
      <c r="AD185" s="113"/>
      <c r="AE185" s="114" t="e">
        <f t="shared" si="38"/>
        <v>#DIV/0!</v>
      </c>
      <c r="AF185" s="80"/>
      <c r="AG185" s="109"/>
      <c r="AH185" s="109"/>
      <c r="AI185" s="109"/>
      <c r="AJ185" s="109"/>
      <c r="AK185" s="109"/>
      <c r="AL185" s="109"/>
      <c r="AM185" s="109"/>
      <c r="AN185" s="109"/>
      <c r="AO185" s="109"/>
      <c r="AP185" s="98">
        <f t="shared" si="39"/>
        <v>0</v>
      </c>
      <c r="AQ185" s="118">
        <f t="shared" si="40"/>
        <v>0</v>
      </c>
      <c r="AS185" s="105"/>
      <c r="AT185" s="489" t="e">
        <f>$AA185*'II Rate Development &amp; Change'!K$34</f>
        <v>#DIV/0!</v>
      </c>
      <c r="AU185" s="489" t="e">
        <f>$AA185*'II Rate Development &amp; Change'!L$34</f>
        <v>#DIV/0!</v>
      </c>
      <c r="AV185" s="494" t="e">
        <f>$AA185*'II Rate Development &amp; Change'!M$34</f>
        <v>#DIV/0!</v>
      </c>
      <c r="AW185" s="80"/>
      <c r="AX185" s="111"/>
      <c r="AY185" s="494" t="e">
        <f t="shared" si="41"/>
        <v>#DIV/0!</v>
      </c>
      <c r="AZ185" s="490">
        <f t="shared" si="33"/>
        <v>0</v>
      </c>
      <c r="BA185" s="1" t="str">
        <f t="shared" si="35"/>
        <v xml:space="preserve"> </v>
      </c>
    </row>
    <row r="186" spans="1:53" x14ac:dyDescent="0.25">
      <c r="A186" s="105" t="s">
        <v>407</v>
      </c>
      <c r="B186" s="136"/>
      <c r="C186" s="136"/>
      <c r="D186" s="137"/>
      <c r="E186" s="136"/>
      <c r="F186" s="136"/>
      <c r="G186" s="136"/>
      <c r="H186" s="136"/>
      <c r="I186" s="136"/>
      <c r="J186" s="136"/>
      <c r="K186" s="106"/>
      <c r="L186" s="106"/>
      <c r="M186" s="106"/>
      <c r="N186" s="106"/>
      <c r="O186" s="106"/>
      <c r="P186" s="106"/>
      <c r="Q186" s="107" t="e">
        <f t="shared" si="36"/>
        <v>#DIV/0!</v>
      </c>
      <c r="R186" s="108"/>
      <c r="S186" s="108"/>
      <c r="T186" s="108"/>
      <c r="U186" s="101"/>
      <c r="V186" s="98">
        <f t="shared" si="37"/>
        <v>0</v>
      </c>
      <c r="W186" s="109"/>
      <c r="X186" s="110"/>
      <c r="Y186" s="83"/>
      <c r="Z186" s="111"/>
      <c r="AA186" s="112" t="e">
        <f t="shared" si="22"/>
        <v>#DIV/0!</v>
      </c>
      <c r="AB186" s="113"/>
      <c r="AC186" s="148">
        <f t="shared" si="34"/>
        <v>0</v>
      </c>
      <c r="AD186" s="113"/>
      <c r="AE186" s="114" t="e">
        <f t="shared" si="38"/>
        <v>#DIV/0!</v>
      </c>
      <c r="AF186" s="80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98">
        <f t="shared" si="39"/>
        <v>0</v>
      </c>
      <c r="AQ186" s="118">
        <f t="shared" si="40"/>
        <v>0</v>
      </c>
      <c r="AS186" s="105"/>
      <c r="AT186" s="489" t="e">
        <f>$AA186*'II Rate Development &amp; Change'!K$34</f>
        <v>#DIV/0!</v>
      </c>
      <c r="AU186" s="489" t="e">
        <f>$AA186*'II Rate Development &amp; Change'!L$34</f>
        <v>#DIV/0!</v>
      </c>
      <c r="AV186" s="494" t="e">
        <f>$AA186*'II Rate Development &amp; Change'!M$34</f>
        <v>#DIV/0!</v>
      </c>
      <c r="AW186" s="80"/>
      <c r="AX186" s="111"/>
      <c r="AY186" s="494" t="e">
        <f t="shared" si="41"/>
        <v>#DIV/0!</v>
      </c>
      <c r="AZ186" s="490">
        <f t="shared" si="33"/>
        <v>0</v>
      </c>
      <c r="BA186" s="1" t="str">
        <f t="shared" si="35"/>
        <v xml:space="preserve"> </v>
      </c>
    </row>
    <row r="187" spans="1:53" x14ac:dyDescent="0.25">
      <c r="A187" s="105" t="s">
        <v>408</v>
      </c>
      <c r="B187" s="136"/>
      <c r="C187" s="136"/>
      <c r="D187" s="137"/>
      <c r="E187" s="136"/>
      <c r="F187" s="136"/>
      <c r="G187" s="136"/>
      <c r="H187" s="136"/>
      <c r="I187" s="136"/>
      <c r="J187" s="136"/>
      <c r="K187" s="106"/>
      <c r="L187" s="106"/>
      <c r="M187" s="106"/>
      <c r="N187" s="106"/>
      <c r="O187" s="106"/>
      <c r="P187" s="106"/>
      <c r="Q187" s="107" t="e">
        <f t="shared" si="36"/>
        <v>#DIV/0!</v>
      </c>
      <c r="R187" s="108"/>
      <c r="S187" s="108"/>
      <c r="T187" s="108"/>
      <c r="U187" s="101"/>
      <c r="V187" s="98">
        <f t="shared" si="37"/>
        <v>0</v>
      </c>
      <c r="W187" s="109"/>
      <c r="X187" s="110"/>
      <c r="Y187" s="83"/>
      <c r="Z187" s="111"/>
      <c r="AA187" s="112" t="e">
        <f t="shared" si="22"/>
        <v>#DIV/0!</v>
      </c>
      <c r="AB187" s="113"/>
      <c r="AC187" s="148">
        <f t="shared" si="34"/>
        <v>0</v>
      </c>
      <c r="AD187" s="113"/>
      <c r="AE187" s="114" t="e">
        <f t="shared" si="38"/>
        <v>#DIV/0!</v>
      </c>
      <c r="AF187" s="80"/>
      <c r="AG187" s="109"/>
      <c r="AH187" s="109"/>
      <c r="AI187" s="109"/>
      <c r="AJ187" s="109"/>
      <c r="AK187" s="109"/>
      <c r="AL187" s="109"/>
      <c r="AM187" s="109"/>
      <c r="AN187" s="109"/>
      <c r="AO187" s="109"/>
      <c r="AP187" s="98">
        <f t="shared" si="39"/>
        <v>0</v>
      </c>
      <c r="AQ187" s="118">
        <f t="shared" si="40"/>
        <v>0</v>
      </c>
      <c r="AS187" s="105"/>
      <c r="AT187" s="489" t="e">
        <f>$AA187*'II Rate Development &amp; Change'!K$34</f>
        <v>#DIV/0!</v>
      </c>
      <c r="AU187" s="489" t="e">
        <f>$AA187*'II Rate Development &amp; Change'!L$34</f>
        <v>#DIV/0!</v>
      </c>
      <c r="AV187" s="494" t="e">
        <f>$AA187*'II Rate Development &amp; Change'!M$34</f>
        <v>#DIV/0!</v>
      </c>
      <c r="AW187" s="80"/>
      <c r="AX187" s="111"/>
      <c r="AY187" s="494" t="e">
        <f t="shared" si="41"/>
        <v>#DIV/0!</v>
      </c>
      <c r="AZ187" s="490">
        <f t="shared" si="33"/>
        <v>0</v>
      </c>
      <c r="BA187" s="1" t="str">
        <f t="shared" si="35"/>
        <v xml:space="preserve"> </v>
      </c>
    </row>
    <row r="188" spans="1:53" x14ac:dyDescent="0.25">
      <c r="A188" s="105" t="s">
        <v>409</v>
      </c>
      <c r="B188" s="136"/>
      <c r="C188" s="136"/>
      <c r="D188" s="137"/>
      <c r="E188" s="136"/>
      <c r="F188" s="136"/>
      <c r="G188" s="136"/>
      <c r="H188" s="136"/>
      <c r="I188" s="136"/>
      <c r="J188" s="136"/>
      <c r="K188" s="106"/>
      <c r="L188" s="106"/>
      <c r="M188" s="106"/>
      <c r="N188" s="106"/>
      <c r="O188" s="106"/>
      <c r="P188" s="106"/>
      <c r="Q188" s="107" t="e">
        <f t="shared" si="36"/>
        <v>#DIV/0!</v>
      </c>
      <c r="R188" s="108"/>
      <c r="S188" s="108"/>
      <c r="T188" s="108"/>
      <c r="U188" s="101"/>
      <c r="V188" s="98">
        <f t="shared" si="37"/>
        <v>0</v>
      </c>
      <c r="W188" s="109"/>
      <c r="X188" s="110"/>
      <c r="Y188" s="83"/>
      <c r="Z188" s="111"/>
      <c r="AA188" s="112" t="e">
        <f t="shared" si="22"/>
        <v>#DIV/0!</v>
      </c>
      <c r="AB188" s="113"/>
      <c r="AC188" s="148">
        <f t="shared" si="34"/>
        <v>0</v>
      </c>
      <c r="AD188" s="113"/>
      <c r="AE188" s="114" t="e">
        <f t="shared" si="38"/>
        <v>#DIV/0!</v>
      </c>
      <c r="AF188" s="80"/>
      <c r="AG188" s="109"/>
      <c r="AH188" s="109"/>
      <c r="AI188" s="109"/>
      <c r="AJ188" s="109"/>
      <c r="AK188" s="109"/>
      <c r="AL188" s="109"/>
      <c r="AM188" s="109"/>
      <c r="AN188" s="109"/>
      <c r="AO188" s="109"/>
      <c r="AP188" s="98">
        <f t="shared" si="39"/>
        <v>0</v>
      </c>
      <c r="AQ188" s="118">
        <f t="shared" si="40"/>
        <v>0</v>
      </c>
      <c r="AS188" s="105"/>
      <c r="AT188" s="489" t="e">
        <f>$AA188*'II Rate Development &amp; Change'!K$34</f>
        <v>#DIV/0!</v>
      </c>
      <c r="AU188" s="489" t="e">
        <f>$AA188*'II Rate Development &amp; Change'!L$34</f>
        <v>#DIV/0!</v>
      </c>
      <c r="AV188" s="494" t="e">
        <f>$AA188*'II Rate Development &amp; Change'!M$34</f>
        <v>#DIV/0!</v>
      </c>
      <c r="AW188" s="80"/>
      <c r="AX188" s="111"/>
      <c r="AY188" s="494" t="e">
        <f t="shared" si="41"/>
        <v>#DIV/0!</v>
      </c>
      <c r="AZ188" s="490">
        <f t="shared" si="33"/>
        <v>0</v>
      </c>
      <c r="BA188" s="1" t="str">
        <f t="shared" si="35"/>
        <v xml:space="preserve"> </v>
      </c>
    </row>
    <row r="189" spans="1:53" x14ac:dyDescent="0.25">
      <c r="A189" s="105" t="s">
        <v>410</v>
      </c>
      <c r="B189" s="136"/>
      <c r="C189" s="136"/>
      <c r="D189" s="137"/>
      <c r="E189" s="136"/>
      <c r="F189" s="136"/>
      <c r="G189" s="136"/>
      <c r="H189" s="136"/>
      <c r="I189" s="136"/>
      <c r="J189" s="136"/>
      <c r="K189" s="106"/>
      <c r="L189" s="106"/>
      <c r="M189" s="106"/>
      <c r="N189" s="106"/>
      <c r="O189" s="106"/>
      <c r="P189" s="106"/>
      <c r="Q189" s="107" t="e">
        <f t="shared" si="36"/>
        <v>#DIV/0!</v>
      </c>
      <c r="R189" s="108"/>
      <c r="S189" s="108"/>
      <c r="T189" s="108"/>
      <c r="U189" s="101"/>
      <c r="V189" s="98">
        <f t="shared" si="37"/>
        <v>0</v>
      </c>
      <c r="W189" s="109"/>
      <c r="X189" s="110"/>
      <c r="Y189" s="83"/>
      <c r="Z189" s="111"/>
      <c r="AA189" s="112" t="e">
        <f t="shared" si="22"/>
        <v>#DIV/0!</v>
      </c>
      <c r="AB189" s="113"/>
      <c r="AC189" s="148">
        <f t="shared" si="34"/>
        <v>0</v>
      </c>
      <c r="AD189" s="113"/>
      <c r="AE189" s="114" t="e">
        <f t="shared" si="38"/>
        <v>#DIV/0!</v>
      </c>
      <c r="AF189" s="80"/>
      <c r="AG189" s="109"/>
      <c r="AH189" s="109"/>
      <c r="AI189" s="109"/>
      <c r="AJ189" s="109"/>
      <c r="AK189" s="109"/>
      <c r="AL189" s="109"/>
      <c r="AM189" s="109"/>
      <c r="AN189" s="109"/>
      <c r="AO189" s="109"/>
      <c r="AP189" s="98">
        <f t="shared" si="39"/>
        <v>0</v>
      </c>
      <c r="AQ189" s="118">
        <f t="shared" si="40"/>
        <v>0</v>
      </c>
      <c r="AS189" s="105"/>
      <c r="AT189" s="489" t="e">
        <f>$AA189*'II Rate Development &amp; Change'!K$34</f>
        <v>#DIV/0!</v>
      </c>
      <c r="AU189" s="489" t="e">
        <f>$AA189*'II Rate Development &amp; Change'!L$34</f>
        <v>#DIV/0!</v>
      </c>
      <c r="AV189" s="494" t="e">
        <f>$AA189*'II Rate Development &amp; Change'!M$34</f>
        <v>#DIV/0!</v>
      </c>
      <c r="AW189" s="80"/>
      <c r="AX189" s="111"/>
      <c r="AY189" s="494" t="e">
        <f t="shared" si="41"/>
        <v>#DIV/0!</v>
      </c>
      <c r="AZ189" s="490">
        <f t="shared" si="33"/>
        <v>0</v>
      </c>
      <c r="BA189" s="1" t="str">
        <f t="shared" si="35"/>
        <v xml:space="preserve"> </v>
      </c>
    </row>
    <row r="190" spans="1:53" x14ac:dyDescent="0.25">
      <c r="A190" s="105" t="s">
        <v>411</v>
      </c>
      <c r="B190" s="136"/>
      <c r="C190" s="136"/>
      <c r="D190" s="137"/>
      <c r="E190" s="136"/>
      <c r="F190" s="136"/>
      <c r="G190" s="136"/>
      <c r="H190" s="136"/>
      <c r="I190" s="136"/>
      <c r="J190" s="136"/>
      <c r="K190" s="106"/>
      <c r="L190" s="106"/>
      <c r="M190" s="106"/>
      <c r="N190" s="106"/>
      <c r="O190" s="106"/>
      <c r="P190" s="106"/>
      <c r="Q190" s="107" t="e">
        <f t="shared" si="36"/>
        <v>#DIV/0!</v>
      </c>
      <c r="R190" s="108"/>
      <c r="S190" s="108"/>
      <c r="T190" s="108"/>
      <c r="U190" s="101"/>
      <c r="V190" s="98">
        <f t="shared" si="37"/>
        <v>0</v>
      </c>
      <c r="W190" s="109"/>
      <c r="X190" s="110"/>
      <c r="Y190" s="83"/>
      <c r="Z190" s="111"/>
      <c r="AA190" s="112" t="e">
        <f t="shared" si="22"/>
        <v>#DIV/0!</v>
      </c>
      <c r="AB190" s="113"/>
      <c r="AC190" s="148">
        <f t="shared" si="34"/>
        <v>0</v>
      </c>
      <c r="AD190" s="113"/>
      <c r="AE190" s="114" t="e">
        <f t="shared" si="38"/>
        <v>#DIV/0!</v>
      </c>
      <c r="AF190" s="80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98">
        <f t="shared" si="39"/>
        <v>0</v>
      </c>
      <c r="AQ190" s="118">
        <f t="shared" si="40"/>
        <v>0</v>
      </c>
      <c r="AS190" s="105"/>
      <c r="AT190" s="489" t="e">
        <f>$AA190*'II Rate Development &amp; Change'!K$34</f>
        <v>#DIV/0!</v>
      </c>
      <c r="AU190" s="489" t="e">
        <f>$AA190*'II Rate Development &amp; Change'!L$34</f>
        <v>#DIV/0!</v>
      </c>
      <c r="AV190" s="494" t="e">
        <f>$AA190*'II Rate Development &amp; Change'!M$34</f>
        <v>#DIV/0!</v>
      </c>
      <c r="AW190" s="80"/>
      <c r="AX190" s="111"/>
      <c r="AY190" s="494" t="e">
        <f t="shared" si="41"/>
        <v>#DIV/0!</v>
      </c>
      <c r="AZ190" s="490">
        <f t="shared" si="33"/>
        <v>0</v>
      </c>
      <c r="BA190" s="1" t="str">
        <f t="shared" si="35"/>
        <v xml:space="preserve"> </v>
      </c>
    </row>
    <row r="191" spans="1:53" x14ac:dyDescent="0.25">
      <c r="A191" s="105" t="s">
        <v>412</v>
      </c>
      <c r="B191" s="136"/>
      <c r="C191" s="136"/>
      <c r="D191" s="137"/>
      <c r="E191" s="136"/>
      <c r="F191" s="136"/>
      <c r="G191" s="136"/>
      <c r="H191" s="136"/>
      <c r="I191" s="136"/>
      <c r="J191" s="136"/>
      <c r="K191" s="106"/>
      <c r="L191" s="106"/>
      <c r="M191" s="106"/>
      <c r="N191" s="106"/>
      <c r="O191" s="106"/>
      <c r="P191" s="106"/>
      <c r="Q191" s="107" t="e">
        <f t="shared" si="36"/>
        <v>#DIV/0!</v>
      </c>
      <c r="R191" s="108"/>
      <c r="S191" s="108"/>
      <c r="T191" s="108"/>
      <c r="U191" s="101"/>
      <c r="V191" s="98">
        <f t="shared" si="37"/>
        <v>0</v>
      </c>
      <c r="W191" s="109"/>
      <c r="X191" s="110"/>
      <c r="Y191" s="83"/>
      <c r="Z191" s="111"/>
      <c r="AA191" s="112" t="e">
        <f t="shared" si="22"/>
        <v>#DIV/0!</v>
      </c>
      <c r="AB191" s="113"/>
      <c r="AC191" s="148">
        <f t="shared" si="34"/>
        <v>0</v>
      </c>
      <c r="AD191" s="113"/>
      <c r="AE191" s="114" t="e">
        <f t="shared" si="38"/>
        <v>#DIV/0!</v>
      </c>
      <c r="AF191" s="80"/>
      <c r="AG191" s="109"/>
      <c r="AH191" s="109"/>
      <c r="AI191" s="109"/>
      <c r="AJ191" s="109"/>
      <c r="AK191" s="109"/>
      <c r="AL191" s="109"/>
      <c r="AM191" s="109"/>
      <c r="AN191" s="109"/>
      <c r="AO191" s="109"/>
      <c r="AP191" s="98">
        <f t="shared" si="39"/>
        <v>0</v>
      </c>
      <c r="AQ191" s="118">
        <f t="shared" si="40"/>
        <v>0</v>
      </c>
      <c r="AS191" s="105"/>
      <c r="AT191" s="489" t="e">
        <f>$AA191*'II Rate Development &amp; Change'!K$34</f>
        <v>#DIV/0!</v>
      </c>
      <c r="AU191" s="489" t="e">
        <f>$AA191*'II Rate Development &amp; Change'!L$34</f>
        <v>#DIV/0!</v>
      </c>
      <c r="AV191" s="494" t="e">
        <f>$AA191*'II Rate Development &amp; Change'!M$34</f>
        <v>#DIV/0!</v>
      </c>
      <c r="AW191" s="80"/>
      <c r="AX191" s="111"/>
      <c r="AY191" s="494" t="e">
        <f t="shared" si="41"/>
        <v>#DIV/0!</v>
      </c>
      <c r="AZ191" s="490">
        <f t="shared" si="33"/>
        <v>0</v>
      </c>
      <c r="BA191" s="1" t="str">
        <f t="shared" si="35"/>
        <v xml:space="preserve"> </v>
      </c>
    </row>
    <row r="192" spans="1:53" x14ac:dyDescent="0.25">
      <c r="A192" s="105" t="s">
        <v>413</v>
      </c>
      <c r="B192" s="136"/>
      <c r="C192" s="136"/>
      <c r="D192" s="137"/>
      <c r="E192" s="136"/>
      <c r="F192" s="136"/>
      <c r="G192" s="136"/>
      <c r="H192" s="136"/>
      <c r="I192" s="136"/>
      <c r="J192" s="136"/>
      <c r="K192" s="106"/>
      <c r="L192" s="106"/>
      <c r="M192" s="106"/>
      <c r="N192" s="106"/>
      <c r="O192" s="106"/>
      <c r="P192" s="106"/>
      <c r="Q192" s="107" t="e">
        <f t="shared" si="36"/>
        <v>#DIV/0!</v>
      </c>
      <c r="R192" s="108"/>
      <c r="S192" s="108"/>
      <c r="T192" s="108"/>
      <c r="U192" s="101"/>
      <c r="V192" s="98">
        <f t="shared" si="37"/>
        <v>0</v>
      </c>
      <c r="W192" s="109"/>
      <c r="X192" s="110"/>
      <c r="Y192" s="83"/>
      <c r="Z192" s="111"/>
      <c r="AA192" s="112" t="e">
        <f t="shared" si="22"/>
        <v>#DIV/0!</v>
      </c>
      <c r="AB192" s="113"/>
      <c r="AC192" s="148">
        <f t="shared" si="34"/>
        <v>0</v>
      </c>
      <c r="AD192" s="113"/>
      <c r="AE192" s="114" t="e">
        <f t="shared" si="38"/>
        <v>#DIV/0!</v>
      </c>
      <c r="AF192" s="80"/>
      <c r="AG192" s="109"/>
      <c r="AH192" s="109"/>
      <c r="AI192" s="109"/>
      <c r="AJ192" s="109"/>
      <c r="AK192" s="109"/>
      <c r="AL192" s="109"/>
      <c r="AM192" s="109"/>
      <c r="AN192" s="109"/>
      <c r="AO192" s="109"/>
      <c r="AP192" s="98">
        <f t="shared" si="39"/>
        <v>0</v>
      </c>
      <c r="AQ192" s="118">
        <f t="shared" si="40"/>
        <v>0</v>
      </c>
      <c r="AS192" s="105"/>
      <c r="AT192" s="489" t="e">
        <f>$AA192*'II Rate Development &amp; Change'!K$34</f>
        <v>#DIV/0!</v>
      </c>
      <c r="AU192" s="489" t="e">
        <f>$AA192*'II Rate Development &amp; Change'!L$34</f>
        <v>#DIV/0!</v>
      </c>
      <c r="AV192" s="494" t="e">
        <f>$AA192*'II Rate Development &amp; Change'!M$34</f>
        <v>#DIV/0!</v>
      </c>
      <c r="AW192" s="80"/>
      <c r="AX192" s="111"/>
      <c r="AY192" s="494" t="e">
        <f t="shared" si="41"/>
        <v>#DIV/0!</v>
      </c>
      <c r="AZ192" s="490">
        <f t="shared" si="33"/>
        <v>0</v>
      </c>
      <c r="BA192" s="1" t="str">
        <f t="shared" si="35"/>
        <v xml:space="preserve"> </v>
      </c>
    </row>
    <row r="193" spans="1:53" x14ac:dyDescent="0.25">
      <c r="A193" s="105" t="s">
        <v>414</v>
      </c>
      <c r="B193" s="136"/>
      <c r="C193" s="136"/>
      <c r="D193" s="137"/>
      <c r="E193" s="136"/>
      <c r="F193" s="136"/>
      <c r="G193" s="136"/>
      <c r="H193" s="136"/>
      <c r="I193" s="136"/>
      <c r="J193" s="136"/>
      <c r="K193" s="106"/>
      <c r="L193" s="106"/>
      <c r="M193" s="106"/>
      <c r="N193" s="106"/>
      <c r="O193" s="106"/>
      <c r="P193" s="106"/>
      <c r="Q193" s="107" t="e">
        <f t="shared" si="36"/>
        <v>#DIV/0!</v>
      </c>
      <c r="R193" s="108"/>
      <c r="S193" s="108"/>
      <c r="T193" s="108"/>
      <c r="U193" s="101"/>
      <c r="V193" s="98">
        <f t="shared" si="37"/>
        <v>0</v>
      </c>
      <c r="W193" s="109"/>
      <c r="X193" s="110"/>
      <c r="Y193" s="83"/>
      <c r="Z193" s="111"/>
      <c r="AA193" s="112" t="e">
        <f t="shared" si="22"/>
        <v>#DIV/0!</v>
      </c>
      <c r="AB193" s="113"/>
      <c r="AC193" s="148">
        <f t="shared" si="34"/>
        <v>0</v>
      </c>
      <c r="AD193" s="113"/>
      <c r="AE193" s="114" t="e">
        <f t="shared" si="38"/>
        <v>#DIV/0!</v>
      </c>
      <c r="AF193" s="80"/>
      <c r="AG193" s="109"/>
      <c r="AH193" s="109"/>
      <c r="AI193" s="109"/>
      <c r="AJ193" s="109"/>
      <c r="AK193" s="109"/>
      <c r="AL193" s="109"/>
      <c r="AM193" s="109"/>
      <c r="AN193" s="109"/>
      <c r="AO193" s="109"/>
      <c r="AP193" s="98">
        <f t="shared" si="39"/>
        <v>0</v>
      </c>
      <c r="AQ193" s="118">
        <f t="shared" si="40"/>
        <v>0</v>
      </c>
      <c r="AS193" s="105"/>
      <c r="AT193" s="489" t="e">
        <f>$AA193*'II Rate Development &amp; Change'!K$34</f>
        <v>#DIV/0!</v>
      </c>
      <c r="AU193" s="489" t="e">
        <f>$AA193*'II Rate Development &amp; Change'!L$34</f>
        <v>#DIV/0!</v>
      </c>
      <c r="AV193" s="494" t="e">
        <f>$AA193*'II Rate Development &amp; Change'!M$34</f>
        <v>#DIV/0!</v>
      </c>
      <c r="AW193" s="80"/>
      <c r="AX193" s="111"/>
      <c r="AY193" s="494" t="e">
        <f t="shared" si="41"/>
        <v>#DIV/0!</v>
      </c>
      <c r="AZ193" s="490">
        <f t="shared" si="33"/>
        <v>0</v>
      </c>
      <c r="BA193" s="1" t="str">
        <f t="shared" si="35"/>
        <v xml:space="preserve"> </v>
      </c>
    </row>
    <row r="194" spans="1:53" x14ac:dyDescent="0.25">
      <c r="A194" s="105" t="s">
        <v>415</v>
      </c>
      <c r="B194" s="136"/>
      <c r="C194" s="136"/>
      <c r="D194" s="137"/>
      <c r="E194" s="136"/>
      <c r="F194" s="136"/>
      <c r="G194" s="136"/>
      <c r="H194" s="136"/>
      <c r="I194" s="136"/>
      <c r="J194" s="136"/>
      <c r="K194" s="106"/>
      <c r="L194" s="106"/>
      <c r="M194" s="106"/>
      <c r="N194" s="106"/>
      <c r="O194" s="106"/>
      <c r="P194" s="106"/>
      <c r="Q194" s="107" t="e">
        <f t="shared" si="36"/>
        <v>#DIV/0!</v>
      </c>
      <c r="R194" s="108"/>
      <c r="S194" s="108"/>
      <c r="T194" s="108"/>
      <c r="U194" s="101"/>
      <c r="V194" s="98">
        <f t="shared" si="37"/>
        <v>0</v>
      </c>
      <c r="W194" s="109"/>
      <c r="X194" s="110"/>
      <c r="Y194" s="83"/>
      <c r="Z194" s="111"/>
      <c r="AA194" s="112" t="e">
        <f t="shared" si="22"/>
        <v>#DIV/0!</v>
      </c>
      <c r="AB194" s="113"/>
      <c r="AC194" s="148">
        <f t="shared" si="34"/>
        <v>0</v>
      </c>
      <c r="AD194" s="113"/>
      <c r="AE194" s="114" t="e">
        <f t="shared" si="38"/>
        <v>#DIV/0!</v>
      </c>
      <c r="AF194" s="80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98">
        <f t="shared" si="39"/>
        <v>0</v>
      </c>
      <c r="AQ194" s="118">
        <f t="shared" si="40"/>
        <v>0</v>
      </c>
      <c r="AS194" s="105"/>
      <c r="AT194" s="489" t="e">
        <f>$AA194*'II Rate Development &amp; Change'!K$34</f>
        <v>#DIV/0!</v>
      </c>
      <c r="AU194" s="489" t="e">
        <f>$AA194*'II Rate Development &amp; Change'!L$34</f>
        <v>#DIV/0!</v>
      </c>
      <c r="AV194" s="494" t="e">
        <f>$AA194*'II Rate Development &amp; Change'!M$34</f>
        <v>#DIV/0!</v>
      </c>
      <c r="AW194" s="80"/>
      <c r="AX194" s="111"/>
      <c r="AY194" s="494" t="e">
        <f t="shared" si="41"/>
        <v>#DIV/0!</v>
      </c>
      <c r="AZ194" s="490">
        <f t="shared" si="33"/>
        <v>0</v>
      </c>
      <c r="BA194" s="1" t="str">
        <f t="shared" si="35"/>
        <v xml:space="preserve"> </v>
      </c>
    </row>
    <row r="195" spans="1:53" x14ac:dyDescent="0.25">
      <c r="A195" s="105" t="s">
        <v>416</v>
      </c>
      <c r="B195" s="136"/>
      <c r="C195" s="136"/>
      <c r="D195" s="137"/>
      <c r="E195" s="136"/>
      <c r="F195" s="136"/>
      <c r="G195" s="136"/>
      <c r="H195" s="136"/>
      <c r="I195" s="136"/>
      <c r="J195" s="136"/>
      <c r="K195" s="106"/>
      <c r="L195" s="106"/>
      <c r="M195" s="106"/>
      <c r="N195" s="106"/>
      <c r="O195" s="106"/>
      <c r="P195" s="106"/>
      <c r="Q195" s="107" t="e">
        <f t="shared" si="36"/>
        <v>#DIV/0!</v>
      </c>
      <c r="R195" s="108"/>
      <c r="S195" s="108"/>
      <c r="T195" s="108"/>
      <c r="U195" s="101"/>
      <c r="V195" s="98">
        <f t="shared" si="37"/>
        <v>0</v>
      </c>
      <c r="W195" s="109"/>
      <c r="X195" s="110"/>
      <c r="Y195" s="83"/>
      <c r="Z195" s="111"/>
      <c r="AA195" s="112" t="e">
        <f t="shared" si="22"/>
        <v>#DIV/0!</v>
      </c>
      <c r="AB195" s="113"/>
      <c r="AC195" s="148">
        <f t="shared" si="34"/>
        <v>0</v>
      </c>
      <c r="AD195" s="113"/>
      <c r="AE195" s="114" t="e">
        <f t="shared" si="38"/>
        <v>#DIV/0!</v>
      </c>
      <c r="AF195" s="80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98">
        <f t="shared" si="39"/>
        <v>0</v>
      </c>
      <c r="AQ195" s="118">
        <f t="shared" si="40"/>
        <v>0</v>
      </c>
      <c r="AS195" s="105"/>
      <c r="AT195" s="489" t="e">
        <f>$AA195*'II Rate Development &amp; Change'!K$34</f>
        <v>#DIV/0!</v>
      </c>
      <c r="AU195" s="489" t="e">
        <f>$AA195*'II Rate Development &amp; Change'!L$34</f>
        <v>#DIV/0!</v>
      </c>
      <c r="AV195" s="494" t="e">
        <f>$AA195*'II Rate Development &amp; Change'!M$34</f>
        <v>#DIV/0!</v>
      </c>
      <c r="AW195" s="80"/>
      <c r="AX195" s="111"/>
      <c r="AY195" s="494" t="e">
        <f t="shared" si="41"/>
        <v>#DIV/0!</v>
      </c>
      <c r="AZ195" s="490">
        <f t="shared" si="33"/>
        <v>0</v>
      </c>
      <c r="BA195" s="1" t="str">
        <f t="shared" si="35"/>
        <v xml:space="preserve"> </v>
      </c>
    </row>
    <row r="196" spans="1:53" x14ac:dyDescent="0.25">
      <c r="A196" s="105" t="s">
        <v>417</v>
      </c>
      <c r="B196" s="136"/>
      <c r="C196" s="136"/>
      <c r="D196" s="137"/>
      <c r="E196" s="136"/>
      <c r="F196" s="136"/>
      <c r="G196" s="136"/>
      <c r="H196" s="136"/>
      <c r="I196" s="136"/>
      <c r="J196" s="136"/>
      <c r="K196" s="106"/>
      <c r="L196" s="106"/>
      <c r="M196" s="106"/>
      <c r="N196" s="106"/>
      <c r="O196" s="106"/>
      <c r="P196" s="106"/>
      <c r="Q196" s="107" t="e">
        <f t="shared" si="36"/>
        <v>#DIV/0!</v>
      </c>
      <c r="R196" s="108"/>
      <c r="S196" s="108"/>
      <c r="T196" s="108"/>
      <c r="U196" s="101"/>
      <c r="V196" s="98">
        <f t="shared" si="37"/>
        <v>0</v>
      </c>
      <c r="W196" s="109"/>
      <c r="X196" s="110"/>
      <c r="Y196" s="83"/>
      <c r="Z196" s="111"/>
      <c r="AA196" s="112" t="e">
        <f t="shared" si="22"/>
        <v>#DIV/0!</v>
      </c>
      <c r="AB196" s="113"/>
      <c r="AC196" s="148">
        <f t="shared" si="34"/>
        <v>0</v>
      </c>
      <c r="AD196" s="113"/>
      <c r="AE196" s="114" t="e">
        <f t="shared" si="38"/>
        <v>#DIV/0!</v>
      </c>
      <c r="AF196" s="80"/>
      <c r="AG196" s="109"/>
      <c r="AH196" s="109"/>
      <c r="AI196" s="109"/>
      <c r="AJ196" s="109"/>
      <c r="AK196" s="109"/>
      <c r="AL196" s="109"/>
      <c r="AM196" s="109"/>
      <c r="AN196" s="109"/>
      <c r="AO196" s="109"/>
      <c r="AP196" s="98">
        <f t="shared" si="39"/>
        <v>0</v>
      </c>
      <c r="AQ196" s="118">
        <f t="shared" si="40"/>
        <v>0</v>
      </c>
      <c r="AS196" s="105"/>
      <c r="AT196" s="489" t="e">
        <f>$AA196*'II Rate Development &amp; Change'!K$34</f>
        <v>#DIV/0!</v>
      </c>
      <c r="AU196" s="489" t="e">
        <f>$AA196*'II Rate Development &amp; Change'!L$34</f>
        <v>#DIV/0!</v>
      </c>
      <c r="AV196" s="494" t="e">
        <f>$AA196*'II Rate Development &amp; Change'!M$34</f>
        <v>#DIV/0!</v>
      </c>
      <c r="AW196" s="80"/>
      <c r="AX196" s="111"/>
      <c r="AY196" s="494" t="e">
        <f t="shared" si="41"/>
        <v>#DIV/0!</v>
      </c>
      <c r="AZ196" s="490">
        <f t="shared" si="33"/>
        <v>0</v>
      </c>
      <c r="BA196" s="1" t="str">
        <f t="shared" si="35"/>
        <v xml:space="preserve"> </v>
      </c>
    </row>
    <row r="197" spans="1:53" x14ac:dyDescent="0.25">
      <c r="A197" s="105" t="s">
        <v>418</v>
      </c>
      <c r="B197" s="136"/>
      <c r="C197" s="136"/>
      <c r="D197" s="137"/>
      <c r="E197" s="136"/>
      <c r="F197" s="136"/>
      <c r="G197" s="136"/>
      <c r="H197" s="136"/>
      <c r="I197" s="136"/>
      <c r="J197" s="136"/>
      <c r="K197" s="106"/>
      <c r="L197" s="106"/>
      <c r="M197" s="106"/>
      <c r="N197" s="106"/>
      <c r="O197" s="106"/>
      <c r="P197" s="106"/>
      <c r="Q197" s="107" t="e">
        <f t="shared" si="36"/>
        <v>#DIV/0!</v>
      </c>
      <c r="R197" s="108"/>
      <c r="S197" s="108"/>
      <c r="T197" s="108"/>
      <c r="U197" s="101"/>
      <c r="V197" s="98">
        <f t="shared" si="37"/>
        <v>0</v>
      </c>
      <c r="W197" s="109"/>
      <c r="X197" s="110"/>
      <c r="Y197" s="83"/>
      <c r="Z197" s="111"/>
      <c r="AA197" s="112" t="e">
        <f t="shared" si="22"/>
        <v>#DIV/0!</v>
      </c>
      <c r="AB197" s="113"/>
      <c r="AC197" s="148">
        <f t="shared" si="34"/>
        <v>0</v>
      </c>
      <c r="AD197" s="113"/>
      <c r="AE197" s="114" t="e">
        <f t="shared" si="38"/>
        <v>#DIV/0!</v>
      </c>
      <c r="AF197" s="80"/>
      <c r="AG197" s="109"/>
      <c r="AH197" s="109"/>
      <c r="AI197" s="109"/>
      <c r="AJ197" s="109"/>
      <c r="AK197" s="109"/>
      <c r="AL197" s="109"/>
      <c r="AM197" s="109"/>
      <c r="AN197" s="109"/>
      <c r="AO197" s="109"/>
      <c r="AP197" s="98">
        <f t="shared" si="39"/>
        <v>0</v>
      </c>
      <c r="AQ197" s="118">
        <f t="shared" si="40"/>
        <v>0</v>
      </c>
      <c r="AS197" s="105"/>
      <c r="AT197" s="489" t="e">
        <f>$AA197*'II Rate Development &amp; Change'!K$34</f>
        <v>#DIV/0!</v>
      </c>
      <c r="AU197" s="489" t="e">
        <f>$AA197*'II Rate Development &amp; Change'!L$34</f>
        <v>#DIV/0!</v>
      </c>
      <c r="AV197" s="494" t="e">
        <f>$AA197*'II Rate Development &amp; Change'!M$34</f>
        <v>#DIV/0!</v>
      </c>
      <c r="AW197" s="80"/>
      <c r="AX197" s="111"/>
      <c r="AY197" s="494" t="e">
        <f t="shared" si="41"/>
        <v>#DIV/0!</v>
      </c>
      <c r="AZ197" s="490">
        <f t="shared" si="33"/>
        <v>0</v>
      </c>
      <c r="BA197" s="1" t="str">
        <f t="shared" si="35"/>
        <v xml:space="preserve"> </v>
      </c>
    </row>
    <row r="198" spans="1:53" x14ac:dyDescent="0.25">
      <c r="A198" s="105" t="s">
        <v>419</v>
      </c>
      <c r="B198" s="136"/>
      <c r="C198" s="136"/>
      <c r="D198" s="137"/>
      <c r="E198" s="136"/>
      <c r="F198" s="136"/>
      <c r="G198" s="136"/>
      <c r="H198" s="136"/>
      <c r="I198" s="136"/>
      <c r="J198" s="136"/>
      <c r="K198" s="106"/>
      <c r="L198" s="106"/>
      <c r="M198" s="106"/>
      <c r="N198" s="106"/>
      <c r="O198" s="106"/>
      <c r="P198" s="106"/>
      <c r="Q198" s="107" t="e">
        <f t="shared" si="36"/>
        <v>#DIV/0!</v>
      </c>
      <c r="R198" s="108"/>
      <c r="S198" s="108"/>
      <c r="T198" s="108"/>
      <c r="U198" s="101"/>
      <c r="V198" s="98">
        <f t="shared" si="37"/>
        <v>0</v>
      </c>
      <c r="W198" s="109"/>
      <c r="X198" s="110"/>
      <c r="Y198" s="83"/>
      <c r="Z198" s="111"/>
      <c r="AA198" s="112" t="e">
        <f t="shared" si="22"/>
        <v>#DIV/0!</v>
      </c>
      <c r="AB198" s="113"/>
      <c r="AC198" s="148">
        <f t="shared" si="34"/>
        <v>0</v>
      </c>
      <c r="AD198" s="113"/>
      <c r="AE198" s="114" t="e">
        <f t="shared" si="38"/>
        <v>#DIV/0!</v>
      </c>
      <c r="AF198" s="80"/>
      <c r="AG198" s="109"/>
      <c r="AH198" s="109"/>
      <c r="AI198" s="109"/>
      <c r="AJ198" s="109"/>
      <c r="AK198" s="109"/>
      <c r="AL198" s="109"/>
      <c r="AM198" s="109"/>
      <c r="AN198" s="109"/>
      <c r="AO198" s="109"/>
      <c r="AP198" s="98">
        <f t="shared" si="39"/>
        <v>0</v>
      </c>
      <c r="AQ198" s="118">
        <f t="shared" si="40"/>
        <v>0</v>
      </c>
      <c r="AS198" s="105"/>
      <c r="AT198" s="489" t="e">
        <f>$AA198*'II Rate Development &amp; Change'!K$34</f>
        <v>#DIV/0!</v>
      </c>
      <c r="AU198" s="489" t="e">
        <f>$AA198*'II Rate Development &amp; Change'!L$34</f>
        <v>#DIV/0!</v>
      </c>
      <c r="AV198" s="494" t="e">
        <f>$AA198*'II Rate Development &amp; Change'!M$34</f>
        <v>#DIV/0!</v>
      </c>
      <c r="AW198" s="80"/>
      <c r="AX198" s="111"/>
      <c r="AY198" s="494" t="e">
        <f t="shared" si="41"/>
        <v>#DIV/0!</v>
      </c>
      <c r="AZ198" s="490">
        <f t="shared" si="33"/>
        <v>0</v>
      </c>
      <c r="BA198" s="1" t="str">
        <f t="shared" si="35"/>
        <v xml:space="preserve"> </v>
      </c>
    </row>
    <row r="199" spans="1:53" x14ac:dyDescent="0.25">
      <c r="A199" s="105" t="s">
        <v>420</v>
      </c>
      <c r="B199" s="136"/>
      <c r="C199" s="136"/>
      <c r="D199" s="137"/>
      <c r="E199" s="136"/>
      <c r="F199" s="136"/>
      <c r="G199" s="136"/>
      <c r="H199" s="136"/>
      <c r="I199" s="136"/>
      <c r="J199" s="136"/>
      <c r="K199" s="106"/>
      <c r="L199" s="106"/>
      <c r="M199" s="106"/>
      <c r="N199" s="106"/>
      <c r="O199" s="106"/>
      <c r="P199" s="106"/>
      <c r="Q199" s="107" t="e">
        <f t="shared" si="36"/>
        <v>#DIV/0!</v>
      </c>
      <c r="R199" s="108"/>
      <c r="S199" s="108"/>
      <c r="T199" s="108"/>
      <c r="U199" s="101"/>
      <c r="V199" s="98">
        <f t="shared" si="37"/>
        <v>0</v>
      </c>
      <c r="W199" s="109"/>
      <c r="X199" s="110"/>
      <c r="Y199" s="83"/>
      <c r="Z199" s="111"/>
      <c r="AA199" s="112" t="e">
        <f t="shared" si="22"/>
        <v>#DIV/0!</v>
      </c>
      <c r="AB199" s="113"/>
      <c r="AC199" s="148">
        <f t="shared" si="34"/>
        <v>0</v>
      </c>
      <c r="AD199" s="113"/>
      <c r="AE199" s="114" t="e">
        <f t="shared" si="38"/>
        <v>#DIV/0!</v>
      </c>
      <c r="AF199" s="80"/>
      <c r="AG199" s="109"/>
      <c r="AH199" s="109"/>
      <c r="AI199" s="109"/>
      <c r="AJ199" s="109"/>
      <c r="AK199" s="109"/>
      <c r="AL199" s="109"/>
      <c r="AM199" s="109"/>
      <c r="AN199" s="109"/>
      <c r="AO199" s="109"/>
      <c r="AP199" s="98">
        <f t="shared" si="39"/>
        <v>0</v>
      </c>
      <c r="AQ199" s="118">
        <f t="shared" si="40"/>
        <v>0</v>
      </c>
      <c r="AS199" s="105"/>
      <c r="AT199" s="489" t="e">
        <f>$AA199*'II Rate Development &amp; Change'!K$34</f>
        <v>#DIV/0!</v>
      </c>
      <c r="AU199" s="489" t="e">
        <f>$AA199*'II Rate Development &amp; Change'!L$34</f>
        <v>#DIV/0!</v>
      </c>
      <c r="AV199" s="494" t="e">
        <f>$AA199*'II Rate Development &amp; Change'!M$34</f>
        <v>#DIV/0!</v>
      </c>
      <c r="AW199" s="80"/>
      <c r="AX199" s="111"/>
      <c r="AY199" s="494" t="e">
        <f t="shared" si="41"/>
        <v>#DIV/0!</v>
      </c>
      <c r="AZ199" s="490">
        <f t="shared" si="33"/>
        <v>0</v>
      </c>
      <c r="BA199" s="1" t="str">
        <f t="shared" si="35"/>
        <v xml:space="preserve"> </v>
      </c>
    </row>
    <row r="200" spans="1:53" x14ac:dyDescent="0.25">
      <c r="A200" s="105" t="s">
        <v>421</v>
      </c>
      <c r="B200" s="136"/>
      <c r="C200" s="136"/>
      <c r="D200" s="137"/>
      <c r="E200" s="136"/>
      <c r="F200" s="136"/>
      <c r="G200" s="136"/>
      <c r="H200" s="136"/>
      <c r="I200" s="136"/>
      <c r="J200" s="136"/>
      <c r="K200" s="106"/>
      <c r="L200" s="106"/>
      <c r="M200" s="106"/>
      <c r="N200" s="106"/>
      <c r="O200" s="106"/>
      <c r="P200" s="106"/>
      <c r="Q200" s="107" t="e">
        <f t="shared" si="36"/>
        <v>#DIV/0!</v>
      </c>
      <c r="R200" s="108"/>
      <c r="S200" s="108"/>
      <c r="T200" s="108"/>
      <c r="U200" s="101"/>
      <c r="V200" s="98">
        <f t="shared" si="37"/>
        <v>0</v>
      </c>
      <c r="W200" s="109"/>
      <c r="X200" s="110"/>
      <c r="Y200" s="83"/>
      <c r="Z200" s="111"/>
      <c r="AA200" s="112" t="e">
        <f t="shared" si="22"/>
        <v>#DIV/0!</v>
      </c>
      <c r="AB200" s="113"/>
      <c r="AC200" s="148">
        <f t="shared" si="34"/>
        <v>0</v>
      </c>
      <c r="AD200" s="113"/>
      <c r="AE200" s="114" t="e">
        <f t="shared" si="38"/>
        <v>#DIV/0!</v>
      </c>
      <c r="AF200" s="80"/>
      <c r="AG200" s="109"/>
      <c r="AH200" s="109"/>
      <c r="AI200" s="109"/>
      <c r="AJ200" s="109"/>
      <c r="AK200" s="109"/>
      <c r="AL200" s="109"/>
      <c r="AM200" s="109"/>
      <c r="AN200" s="109"/>
      <c r="AO200" s="109"/>
      <c r="AP200" s="98">
        <f t="shared" si="39"/>
        <v>0</v>
      </c>
      <c r="AQ200" s="118">
        <f t="shared" si="40"/>
        <v>0</v>
      </c>
      <c r="AS200" s="105"/>
      <c r="AT200" s="489" t="e">
        <f>$AA200*'II Rate Development &amp; Change'!K$34</f>
        <v>#DIV/0!</v>
      </c>
      <c r="AU200" s="489" t="e">
        <f>$AA200*'II Rate Development &amp; Change'!L$34</f>
        <v>#DIV/0!</v>
      </c>
      <c r="AV200" s="494" t="e">
        <f>$AA200*'II Rate Development &amp; Change'!M$34</f>
        <v>#DIV/0!</v>
      </c>
      <c r="AW200" s="80"/>
      <c r="AX200" s="111"/>
      <c r="AY200" s="494" t="e">
        <f t="shared" si="41"/>
        <v>#DIV/0!</v>
      </c>
      <c r="AZ200" s="490">
        <f t="shared" si="33"/>
        <v>0</v>
      </c>
      <c r="BA200" s="1" t="str">
        <f t="shared" si="35"/>
        <v xml:space="preserve"> </v>
      </c>
    </row>
    <row r="201" spans="1:53" x14ac:dyDescent="0.25">
      <c r="A201" s="105" t="s">
        <v>422</v>
      </c>
      <c r="B201" s="136"/>
      <c r="C201" s="136"/>
      <c r="D201" s="137"/>
      <c r="E201" s="136"/>
      <c r="F201" s="136"/>
      <c r="G201" s="136"/>
      <c r="H201" s="136"/>
      <c r="I201" s="136"/>
      <c r="J201" s="136"/>
      <c r="K201" s="106"/>
      <c r="L201" s="106"/>
      <c r="M201" s="106"/>
      <c r="N201" s="106"/>
      <c r="O201" s="106"/>
      <c r="P201" s="106"/>
      <c r="Q201" s="107" t="e">
        <f t="shared" si="36"/>
        <v>#DIV/0!</v>
      </c>
      <c r="R201" s="108"/>
      <c r="S201" s="108"/>
      <c r="T201" s="108"/>
      <c r="U201" s="101"/>
      <c r="V201" s="98">
        <f t="shared" si="37"/>
        <v>0</v>
      </c>
      <c r="W201" s="109"/>
      <c r="X201" s="110"/>
      <c r="Y201" s="83"/>
      <c r="Z201" s="111"/>
      <c r="AA201" s="112" t="e">
        <f t="shared" si="22"/>
        <v>#DIV/0!</v>
      </c>
      <c r="AB201" s="113"/>
      <c r="AC201" s="148">
        <f t="shared" si="34"/>
        <v>0</v>
      </c>
      <c r="AD201" s="113"/>
      <c r="AE201" s="114" t="e">
        <f t="shared" si="38"/>
        <v>#DIV/0!</v>
      </c>
      <c r="AF201" s="80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98">
        <f t="shared" si="39"/>
        <v>0</v>
      </c>
      <c r="AQ201" s="118">
        <f t="shared" si="40"/>
        <v>0</v>
      </c>
      <c r="AS201" s="105"/>
      <c r="AT201" s="489" t="e">
        <f>$AA201*'II Rate Development &amp; Change'!K$34</f>
        <v>#DIV/0!</v>
      </c>
      <c r="AU201" s="489" t="e">
        <f>$AA201*'II Rate Development &amp; Change'!L$34</f>
        <v>#DIV/0!</v>
      </c>
      <c r="AV201" s="494" t="e">
        <f>$AA201*'II Rate Development &amp; Change'!M$34</f>
        <v>#DIV/0!</v>
      </c>
      <c r="AW201" s="80"/>
      <c r="AX201" s="111"/>
      <c r="AY201" s="494" t="e">
        <f t="shared" si="41"/>
        <v>#DIV/0!</v>
      </c>
      <c r="AZ201" s="490">
        <f t="shared" si="33"/>
        <v>0</v>
      </c>
      <c r="BA201" s="1" t="str">
        <f t="shared" si="35"/>
        <v xml:space="preserve"> </v>
      </c>
    </row>
    <row r="202" spans="1:53" x14ac:dyDescent="0.25">
      <c r="A202" s="105" t="s">
        <v>423</v>
      </c>
      <c r="B202" s="136"/>
      <c r="C202" s="136"/>
      <c r="D202" s="137"/>
      <c r="E202" s="136"/>
      <c r="F202" s="136"/>
      <c r="G202" s="136"/>
      <c r="H202" s="136"/>
      <c r="I202" s="136"/>
      <c r="J202" s="136"/>
      <c r="K202" s="106"/>
      <c r="L202" s="106"/>
      <c r="M202" s="106"/>
      <c r="N202" s="106"/>
      <c r="O202" s="106"/>
      <c r="P202" s="106"/>
      <c r="Q202" s="107" t="e">
        <f t="shared" si="36"/>
        <v>#DIV/0!</v>
      </c>
      <c r="R202" s="108"/>
      <c r="S202" s="108"/>
      <c r="T202" s="108"/>
      <c r="U202" s="101"/>
      <c r="V202" s="98">
        <f t="shared" si="37"/>
        <v>0</v>
      </c>
      <c r="W202" s="109"/>
      <c r="X202" s="110"/>
      <c r="Y202" s="83"/>
      <c r="Z202" s="111"/>
      <c r="AA202" s="112" t="e">
        <f t="shared" si="22"/>
        <v>#DIV/0!</v>
      </c>
      <c r="AB202" s="113"/>
      <c r="AC202" s="148">
        <f t="shared" si="34"/>
        <v>0</v>
      </c>
      <c r="AD202" s="113"/>
      <c r="AE202" s="114" t="e">
        <f t="shared" si="38"/>
        <v>#DIV/0!</v>
      </c>
      <c r="AF202" s="80"/>
      <c r="AG202" s="109"/>
      <c r="AH202" s="109"/>
      <c r="AI202" s="109"/>
      <c r="AJ202" s="109"/>
      <c r="AK202" s="109"/>
      <c r="AL202" s="109"/>
      <c r="AM202" s="109"/>
      <c r="AN202" s="109"/>
      <c r="AO202" s="109"/>
      <c r="AP202" s="98">
        <f t="shared" si="39"/>
        <v>0</v>
      </c>
      <c r="AQ202" s="118">
        <f t="shared" si="40"/>
        <v>0</v>
      </c>
      <c r="AS202" s="105"/>
      <c r="AT202" s="489" t="e">
        <f>$AA202*'II Rate Development &amp; Change'!K$34</f>
        <v>#DIV/0!</v>
      </c>
      <c r="AU202" s="489" t="e">
        <f>$AA202*'II Rate Development &amp; Change'!L$34</f>
        <v>#DIV/0!</v>
      </c>
      <c r="AV202" s="494" t="e">
        <f>$AA202*'II Rate Development &amp; Change'!M$34</f>
        <v>#DIV/0!</v>
      </c>
      <c r="AW202" s="80"/>
      <c r="AX202" s="111"/>
      <c r="AY202" s="494" t="e">
        <f t="shared" si="41"/>
        <v>#DIV/0!</v>
      </c>
      <c r="AZ202" s="490">
        <f t="shared" si="33"/>
        <v>0</v>
      </c>
      <c r="BA202" s="1" t="str">
        <f t="shared" si="35"/>
        <v xml:space="preserve"> </v>
      </c>
    </row>
    <row r="203" spans="1:53" x14ac:dyDescent="0.25">
      <c r="A203" s="105" t="s">
        <v>424</v>
      </c>
      <c r="B203" s="136"/>
      <c r="C203" s="136"/>
      <c r="D203" s="137"/>
      <c r="E203" s="136"/>
      <c r="F203" s="136"/>
      <c r="G203" s="136"/>
      <c r="H203" s="136"/>
      <c r="I203" s="136"/>
      <c r="J203" s="136"/>
      <c r="K203" s="106"/>
      <c r="L203" s="106"/>
      <c r="M203" s="106"/>
      <c r="N203" s="106"/>
      <c r="O203" s="106"/>
      <c r="P203" s="106"/>
      <c r="Q203" s="107" t="e">
        <f t="shared" si="36"/>
        <v>#DIV/0!</v>
      </c>
      <c r="R203" s="108"/>
      <c r="S203" s="108"/>
      <c r="T203" s="108"/>
      <c r="U203" s="101"/>
      <c r="V203" s="98">
        <f t="shared" si="37"/>
        <v>0</v>
      </c>
      <c r="W203" s="109"/>
      <c r="X203" s="110"/>
      <c r="Y203" s="83"/>
      <c r="Z203" s="111"/>
      <c r="AA203" s="112" t="e">
        <f t="shared" si="22"/>
        <v>#DIV/0!</v>
      </c>
      <c r="AB203" s="113"/>
      <c r="AC203" s="148">
        <f t="shared" si="34"/>
        <v>0</v>
      </c>
      <c r="AD203" s="113"/>
      <c r="AE203" s="114" t="e">
        <f t="shared" si="38"/>
        <v>#DIV/0!</v>
      </c>
      <c r="AF203" s="80"/>
      <c r="AG203" s="109"/>
      <c r="AH203" s="109"/>
      <c r="AI203" s="109"/>
      <c r="AJ203" s="109"/>
      <c r="AK203" s="109"/>
      <c r="AL203" s="109"/>
      <c r="AM203" s="109"/>
      <c r="AN203" s="109"/>
      <c r="AO203" s="109"/>
      <c r="AP203" s="98">
        <f t="shared" si="39"/>
        <v>0</v>
      </c>
      <c r="AQ203" s="118">
        <f t="shared" si="40"/>
        <v>0</v>
      </c>
      <c r="AS203" s="105"/>
      <c r="AT203" s="489" t="e">
        <f>$AA203*'II Rate Development &amp; Change'!K$34</f>
        <v>#DIV/0!</v>
      </c>
      <c r="AU203" s="489" t="e">
        <f>$AA203*'II Rate Development &amp; Change'!L$34</f>
        <v>#DIV/0!</v>
      </c>
      <c r="AV203" s="494" t="e">
        <f>$AA203*'II Rate Development &amp; Change'!M$34</f>
        <v>#DIV/0!</v>
      </c>
      <c r="AW203" s="80"/>
      <c r="AX203" s="111"/>
      <c r="AY203" s="494" t="e">
        <f t="shared" si="41"/>
        <v>#DIV/0!</v>
      </c>
      <c r="AZ203" s="490">
        <f t="shared" si="33"/>
        <v>0</v>
      </c>
      <c r="BA203" s="1" t="str">
        <f t="shared" si="35"/>
        <v xml:space="preserve"> </v>
      </c>
    </row>
    <row r="204" spans="1:53" x14ac:dyDescent="0.25">
      <c r="A204" s="105" t="s">
        <v>425</v>
      </c>
      <c r="B204" s="136"/>
      <c r="C204" s="136"/>
      <c r="D204" s="137"/>
      <c r="E204" s="136"/>
      <c r="F204" s="136"/>
      <c r="G204" s="136"/>
      <c r="H204" s="136"/>
      <c r="I204" s="136"/>
      <c r="J204" s="136"/>
      <c r="K204" s="106"/>
      <c r="L204" s="106"/>
      <c r="M204" s="106"/>
      <c r="N204" s="106"/>
      <c r="O204" s="106"/>
      <c r="P204" s="106"/>
      <c r="Q204" s="107" t="e">
        <f t="shared" si="36"/>
        <v>#DIV/0!</v>
      </c>
      <c r="R204" s="108"/>
      <c r="S204" s="108"/>
      <c r="T204" s="108"/>
      <c r="U204" s="101"/>
      <c r="V204" s="98">
        <f t="shared" si="37"/>
        <v>0</v>
      </c>
      <c r="W204" s="109"/>
      <c r="X204" s="110"/>
      <c r="Y204" s="83"/>
      <c r="Z204" s="111"/>
      <c r="AA204" s="112" t="e">
        <f t="shared" si="22"/>
        <v>#DIV/0!</v>
      </c>
      <c r="AB204" s="113"/>
      <c r="AC204" s="148">
        <f t="shared" si="34"/>
        <v>0</v>
      </c>
      <c r="AD204" s="113"/>
      <c r="AE204" s="114" t="e">
        <f t="shared" si="38"/>
        <v>#DIV/0!</v>
      </c>
      <c r="AF204" s="80"/>
      <c r="AG204" s="109"/>
      <c r="AH204" s="109"/>
      <c r="AI204" s="109"/>
      <c r="AJ204" s="109"/>
      <c r="AK204" s="109"/>
      <c r="AL204" s="109"/>
      <c r="AM204" s="109"/>
      <c r="AN204" s="109"/>
      <c r="AO204" s="109"/>
      <c r="AP204" s="98">
        <f t="shared" si="39"/>
        <v>0</v>
      </c>
      <c r="AQ204" s="118">
        <f t="shared" si="40"/>
        <v>0</v>
      </c>
      <c r="AS204" s="105"/>
      <c r="AT204" s="489" t="e">
        <f>$AA204*'II Rate Development &amp; Change'!K$34</f>
        <v>#DIV/0!</v>
      </c>
      <c r="AU204" s="489" t="e">
        <f>$AA204*'II Rate Development &amp; Change'!L$34</f>
        <v>#DIV/0!</v>
      </c>
      <c r="AV204" s="494" t="e">
        <f>$AA204*'II Rate Development &amp; Change'!M$34</f>
        <v>#DIV/0!</v>
      </c>
      <c r="AW204" s="80"/>
      <c r="AX204" s="111"/>
      <c r="AY204" s="494" t="e">
        <f t="shared" si="41"/>
        <v>#DIV/0!</v>
      </c>
      <c r="AZ204" s="490">
        <f t="shared" si="33"/>
        <v>0</v>
      </c>
      <c r="BA204" s="1" t="str">
        <f t="shared" si="35"/>
        <v xml:space="preserve"> </v>
      </c>
    </row>
    <row r="205" spans="1:53" x14ac:dyDescent="0.25">
      <c r="A205" s="105" t="s">
        <v>426</v>
      </c>
      <c r="B205" s="136"/>
      <c r="C205" s="136"/>
      <c r="D205" s="137"/>
      <c r="E205" s="136"/>
      <c r="F205" s="136"/>
      <c r="G205" s="136"/>
      <c r="H205" s="136"/>
      <c r="I205" s="136"/>
      <c r="J205" s="136"/>
      <c r="K205" s="106"/>
      <c r="L205" s="106"/>
      <c r="M205" s="106"/>
      <c r="N205" s="106"/>
      <c r="O205" s="106"/>
      <c r="P205" s="106"/>
      <c r="Q205" s="107" t="e">
        <f t="shared" si="36"/>
        <v>#DIV/0!</v>
      </c>
      <c r="R205" s="108"/>
      <c r="S205" s="108"/>
      <c r="T205" s="108"/>
      <c r="U205" s="101"/>
      <c r="V205" s="98">
        <f t="shared" si="37"/>
        <v>0</v>
      </c>
      <c r="W205" s="109"/>
      <c r="X205" s="110"/>
      <c r="Y205" s="83"/>
      <c r="Z205" s="111"/>
      <c r="AA205" s="112" t="e">
        <f t="shared" si="22"/>
        <v>#DIV/0!</v>
      </c>
      <c r="AB205" s="113"/>
      <c r="AC205" s="148">
        <f t="shared" si="34"/>
        <v>0</v>
      </c>
      <c r="AD205" s="113"/>
      <c r="AE205" s="114" t="e">
        <f t="shared" si="38"/>
        <v>#DIV/0!</v>
      </c>
      <c r="AF205" s="80"/>
      <c r="AG205" s="109"/>
      <c r="AH205" s="109"/>
      <c r="AI205" s="109"/>
      <c r="AJ205" s="109"/>
      <c r="AK205" s="109"/>
      <c r="AL205" s="109"/>
      <c r="AM205" s="109"/>
      <c r="AN205" s="109"/>
      <c r="AO205" s="109"/>
      <c r="AP205" s="98">
        <f t="shared" si="39"/>
        <v>0</v>
      </c>
      <c r="AQ205" s="118">
        <f t="shared" si="40"/>
        <v>0</v>
      </c>
      <c r="AS205" s="105"/>
      <c r="AT205" s="489" t="e">
        <f>$AA205*'II Rate Development &amp; Change'!K$34</f>
        <v>#DIV/0!</v>
      </c>
      <c r="AU205" s="489" t="e">
        <f>$AA205*'II Rate Development &amp; Change'!L$34</f>
        <v>#DIV/0!</v>
      </c>
      <c r="AV205" s="494" t="e">
        <f>$AA205*'II Rate Development &amp; Change'!M$34</f>
        <v>#DIV/0!</v>
      </c>
      <c r="AW205" s="80"/>
      <c r="AX205" s="111"/>
      <c r="AY205" s="494" t="e">
        <f t="shared" si="41"/>
        <v>#DIV/0!</v>
      </c>
      <c r="AZ205" s="490">
        <f t="shared" si="33"/>
        <v>0</v>
      </c>
      <c r="BA205" s="1" t="str">
        <f t="shared" si="35"/>
        <v xml:space="preserve"> </v>
      </c>
    </row>
    <row r="206" spans="1:53" x14ac:dyDescent="0.25">
      <c r="A206" s="105" t="s">
        <v>427</v>
      </c>
      <c r="B206" s="136"/>
      <c r="C206" s="136"/>
      <c r="D206" s="137"/>
      <c r="E206" s="136"/>
      <c r="F206" s="136"/>
      <c r="G206" s="136"/>
      <c r="H206" s="136"/>
      <c r="I206" s="136"/>
      <c r="J206" s="136"/>
      <c r="K206" s="106"/>
      <c r="L206" s="106"/>
      <c r="M206" s="106"/>
      <c r="N206" s="106"/>
      <c r="O206" s="106"/>
      <c r="P206" s="106"/>
      <c r="Q206" s="107" t="e">
        <f t="shared" si="36"/>
        <v>#DIV/0!</v>
      </c>
      <c r="R206" s="108"/>
      <c r="S206" s="108"/>
      <c r="T206" s="108"/>
      <c r="U206" s="101"/>
      <c r="V206" s="98">
        <f t="shared" si="37"/>
        <v>0</v>
      </c>
      <c r="W206" s="109"/>
      <c r="X206" s="110"/>
      <c r="Y206" s="83"/>
      <c r="Z206" s="111"/>
      <c r="AA206" s="112" t="e">
        <f t="shared" si="22"/>
        <v>#DIV/0!</v>
      </c>
      <c r="AB206" s="113"/>
      <c r="AC206" s="148">
        <f t="shared" si="34"/>
        <v>0</v>
      </c>
      <c r="AD206" s="113"/>
      <c r="AE206" s="114" t="e">
        <f t="shared" si="38"/>
        <v>#DIV/0!</v>
      </c>
      <c r="AF206" s="80"/>
      <c r="AG206" s="109"/>
      <c r="AH206" s="109"/>
      <c r="AI206" s="109"/>
      <c r="AJ206" s="109"/>
      <c r="AK206" s="109"/>
      <c r="AL206" s="109"/>
      <c r="AM206" s="109"/>
      <c r="AN206" s="109"/>
      <c r="AO206" s="109"/>
      <c r="AP206" s="98">
        <f t="shared" si="39"/>
        <v>0</v>
      </c>
      <c r="AQ206" s="118">
        <f t="shared" si="40"/>
        <v>0</v>
      </c>
      <c r="AS206" s="105"/>
      <c r="AT206" s="489" t="e">
        <f>$AA206*'II Rate Development &amp; Change'!K$34</f>
        <v>#DIV/0!</v>
      </c>
      <c r="AU206" s="489" t="e">
        <f>$AA206*'II Rate Development &amp; Change'!L$34</f>
        <v>#DIV/0!</v>
      </c>
      <c r="AV206" s="494" t="e">
        <f>$AA206*'II Rate Development &amp; Change'!M$34</f>
        <v>#DIV/0!</v>
      </c>
      <c r="AW206" s="80"/>
      <c r="AX206" s="111"/>
      <c r="AY206" s="494" t="e">
        <f t="shared" si="41"/>
        <v>#DIV/0!</v>
      </c>
      <c r="AZ206" s="490">
        <f t="shared" si="33"/>
        <v>0</v>
      </c>
      <c r="BA206" s="1" t="str">
        <f t="shared" si="35"/>
        <v xml:space="preserve"> </v>
      </c>
    </row>
    <row r="207" spans="1:53" x14ac:dyDescent="0.25">
      <c r="A207" s="105" t="s">
        <v>428</v>
      </c>
      <c r="B207" s="136"/>
      <c r="C207" s="136"/>
      <c r="D207" s="137"/>
      <c r="E207" s="136"/>
      <c r="F207" s="136"/>
      <c r="G207" s="136"/>
      <c r="H207" s="136"/>
      <c r="I207" s="136"/>
      <c r="J207" s="136"/>
      <c r="K207" s="106"/>
      <c r="L207" s="106"/>
      <c r="M207" s="106"/>
      <c r="N207" s="106"/>
      <c r="O207" s="106"/>
      <c r="P207" s="106"/>
      <c r="Q207" s="107" t="e">
        <f t="shared" si="36"/>
        <v>#DIV/0!</v>
      </c>
      <c r="R207" s="108"/>
      <c r="S207" s="108"/>
      <c r="T207" s="108"/>
      <c r="U207" s="101"/>
      <c r="V207" s="98">
        <f t="shared" si="37"/>
        <v>0</v>
      </c>
      <c r="W207" s="109"/>
      <c r="X207" s="110"/>
      <c r="Y207" s="83"/>
      <c r="Z207" s="111"/>
      <c r="AA207" s="112" t="e">
        <f t="shared" si="22"/>
        <v>#DIV/0!</v>
      </c>
      <c r="AB207" s="113"/>
      <c r="AC207" s="148">
        <f t="shared" si="34"/>
        <v>0</v>
      </c>
      <c r="AD207" s="113"/>
      <c r="AE207" s="114" t="e">
        <f t="shared" si="38"/>
        <v>#DIV/0!</v>
      </c>
      <c r="AF207" s="80"/>
      <c r="AG207" s="109"/>
      <c r="AH207" s="109"/>
      <c r="AI207" s="109"/>
      <c r="AJ207" s="109"/>
      <c r="AK207" s="109"/>
      <c r="AL207" s="109"/>
      <c r="AM207" s="109"/>
      <c r="AN207" s="109"/>
      <c r="AO207" s="109"/>
      <c r="AP207" s="98">
        <f t="shared" si="39"/>
        <v>0</v>
      </c>
      <c r="AQ207" s="118">
        <f t="shared" si="40"/>
        <v>0</v>
      </c>
      <c r="AS207" s="105"/>
      <c r="AT207" s="489" t="e">
        <f>$AA207*'II Rate Development &amp; Change'!K$34</f>
        <v>#DIV/0!</v>
      </c>
      <c r="AU207" s="489" t="e">
        <f>$AA207*'II Rate Development &amp; Change'!L$34</f>
        <v>#DIV/0!</v>
      </c>
      <c r="AV207" s="494" t="e">
        <f>$AA207*'II Rate Development &amp; Change'!M$34</f>
        <v>#DIV/0!</v>
      </c>
      <c r="AW207" s="80"/>
      <c r="AX207" s="111"/>
      <c r="AY207" s="494" t="e">
        <f t="shared" si="41"/>
        <v>#DIV/0!</v>
      </c>
      <c r="AZ207" s="490">
        <f t="shared" si="33"/>
        <v>0</v>
      </c>
      <c r="BA207" s="1" t="str">
        <f t="shared" si="35"/>
        <v xml:space="preserve"> </v>
      </c>
    </row>
    <row r="208" spans="1:53" x14ac:dyDescent="0.25">
      <c r="A208" s="105" t="s">
        <v>429</v>
      </c>
      <c r="B208" s="136"/>
      <c r="C208" s="136"/>
      <c r="D208" s="137"/>
      <c r="E208" s="136"/>
      <c r="F208" s="136"/>
      <c r="G208" s="136"/>
      <c r="H208" s="136"/>
      <c r="I208" s="136"/>
      <c r="J208" s="136"/>
      <c r="K208" s="106"/>
      <c r="L208" s="106"/>
      <c r="M208" s="106"/>
      <c r="N208" s="106"/>
      <c r="O208" s="106"/>
      <c r="P208" s="106"/>
      <c r="Q208" s="107" t="e">
        <f t="shared" si="36"/>
        <v>#DIV/0!</v>
      </c>
      <c r="R208" s="108"/>
      <c r="S208" s="108"/>
      <c r="T208" s="108"/>
      <c r="U208" s="101"/>
      <c r="V208" s="98">
        <f t="shared" si="37"/>
        <v>0</v>
      </c>
      <c r="W208" s="109"/>
      <c r="X208" s="110"/>
      <c r="Y208" s="83"/>
      <c r="Z208" s="111"/>
      <c r="AA208" s="112" t="e">
        <f t="shared" si="22"/>
        <v>#DIV/0!</v>
      </c>
      <c r="AB208" s="113"/>
      <c r="AC208" s="148">
        <f t="shared" si="34"/>
        <v>0</v>
      </c>
      <c r="AD208" s="113"/>
      <c r="AE208" s="114" t="e">
        <f t="shared" si="38"/>
        <v>#DIV/0!</v>
      </c>
      <c r="AF208" s="80"/>
      <c r="AG208" s="109"/>
      <c r="AH208" s="109"/>
      <c r="AI208" s="109"/>
      <c r="AJ208" s="109"/>
      <c r="AK208" s="109"/>
      <c r="AL208" s="109"/>
      <c r="AM208" s="109"/>
      <c r="AN208" s="109"/>
      <c r="AO208" s="109"/>
      <c r="AP208" s="98">
        <f t="shared" si="39"/>
        <v>0</v>
      </c>
      <c r="AQ208" s="118">
        <f t="shared" si="40"/>
        <v>0</v>
      </c>
      <c r="AS208" s="105"/>
      <c r="AT208" s="489" t="e">
        <f>$AA208*'II Rate Development &amp; Change'!K$34</f>
        <v>#DIV/0!</v>
      </c>
      <c r="AU208" s="489" t="e">
        <f>$AA208*'II Rate Development &amp; Change'!L$34</f>
        <v>#DIV/0!</v>
      </c>
      <c r="AV208" s="494" t="e">
        <f>$AA208*'II Rate Development &amp; Change'!M$34</f>
        <v>#DIV/0!</v>
      </c>
      <c r="AW208" s="80"/>
      <c r="AX208" s="111"/>
      <c r="AY208" s="494" t="e">
        <f t="shared" si="41"/>
        <v>#DIV/0!</v>
      </c>
      <c r="AZ208" s="490">
        <f t="shared" si="33"/>
        <v>0</v>
      </c>
      <c r="BA208" s="1" t="str">
        <f t="shared" si="35"/>
        <v xml:space="preserve"> </v>
      </c>
    </row>
    <row r="209" spans="1:53" x14ac:dyDescent="0.25">
      <c r="A209" s="105" t="s">
        <v>430</v>
      </c>
      <c r="B209" s="136"/>
      <c r="C209" s="136"/>
      <c r="D209" s="137"/>
      <c r="E209" s="136"/>
      <c r="F209" s="136"/>
      <c r="G209" s="136"/>
      <c r="H209" s="136"/>
      <c r="I209" s="136"/>
      <c r="J209" s="136"/>
      <c r="K209" s="106"/>
      <c r="L209" s="106"/>
      <c r="M209" s="106"/>
      <c r="N209" s="106"/>
      <c r="O209" s="106"/>
      <c r="P209" s="106"/>
      <c r="Q209" s="107" t="e">
        <f t="shared" si="36"/>
        <v>#DIV/0!</v>
      </c>
      <c r="R209" s="108"/>
      <c r="S209" s="108"/>
      <c r="T209" s="108"/>
      <c r="U209" s="101"/>
      <c r="V209" s="98">
        <f t="shared" si="37"/>
        <v>0</v>
      </c>
      <c r="W209" s="109"/>
      <c r="X209" s="110"/>
      <c r="Y209" s="83"/>
      <c r="Z209" s="111"/>
      <c r="AA209" s="112" t="e">
        <f t="shared" si="22"/>
        <v>#DIV/0!</v>
      </c>
      <c r="AB209" s="113"/>
      <c r="AC209" s="148">
        <f t="shared" si="34"/>
        <v>0</v>
      </c>
      <c r="AD209" s="113"/>
      <c r="AE209" s="114" t="e">
        <f t="shared" si="38"/>
        <v>#DIV/0!</v>
      </c>
      <c r="AF209" s="80"/>
      <c r="AG209" s="109"/>
      <c r="AH209" s="109"/>
      <c r="AI209" s="109"/>
      <c r="AJ209" s="109"/>
      <c r="AK209" s="109"/>
      <c r="AL209" s="109"/>
      <c r="AM209" s="109"/>
      <c r="AN209" s="109"/>
      <c r="AO209" s="109"/>
      <c r="AP209" s="98">
        <f t="shared" si="39"/>
        <v>0</v>
      </c>
      <c r="AQ209" s="118">
        <f t="shared" si="40"/>
        <v>0</v>
      </c>
      <c r="AS209" s="105"/>
      <c r="AT209" s="489" t="e">
        <f>$AA209*'II Rate Development &amp; Change'!K$34</f>
        <v>#DIV/0!</v>
      </c>
      <c r="AU209" s="489" t="e">
        <f>$AA209*'II Rate Development &amp; Change'!L$34</f>
        <v>#DIV/0!</v>
      </c>
      <c r="AV209" s="494" t="e">
        <f>$AA209*'II Rate Development &amp; Change'!M$34</f>
        <v>#DIV/0!</v>
      </c>
      <c r="AW209" s="80"/>
      <c r="AX209" s="111"/>
      <c r="AY209" s="494" t="e">
        <f t="shared" si="41"/>
        <v>#DIV/0!</v>
      </c>
      <c r="AZ209" s="490">
        <f t="shared" si="33"/>
        <v>0</v>
      </c>
      <c r="BA209" s="1" t="str">
        <f t="shared" si="35"/>
        <v xml:space="preserve"> </v>
      </c>
    </row>
    <row r="210" spans="1:53" x14ac:dyDescent="0.25">
      <c r="A210" s="105" t="s">
        <v>431</v>
      </c>
      <c r="B210" s="136"/>
      <c r="C210" s="136"/>
      <c r="D210" s="137"/>
      <c r="E210" s="136"/>
      <c r="F210" s="136"/>
      <c r="G210" s="136"/>
      <c r="H210" s="136"/>
      <c r="I210" s="136"/>
      <c r="J210" s="136"/>
      <c r="K210" s="106"/>
      <c r="L210" s="106"/>
      <c r="M210" s="106"/>
      <c r="N210" s="106"/>
      <c r="O210" s="106"/>
      <c r="P210" s="106"/>
      <c r="Q210" s="107" t="e">
        <f t="shared" si="36"/>
        <v>#DIV/0!</v>
      </c>
      <c r="R210" s="108"/>
      <c r="S210" s="108"/>
      <c r="T210" s="108"/>
      <c r="U210" s="101"/>
      <c r="V210" s="98">
        <f t="shared" si="37"/>
        <v>0</v>
      </c>
      <c r="W210" s="109"/>
      <c r="X210" s="110"/>
      <c r="Y210" s="83"/>
      <c r="Z210" s="111"/>
      <c r="AA210" s="112" t="e">
        <f t="shared" si="22"/>
        <v>#DIV/0!</v>
      </c>
      <c r="AB210" s="113"/>
      <c r="AC210" s="148">
        <f t="shared" si="34"/>
        <v>0</v>
      </c>
      <c r="AD210" s="113"/>
      <c r="AE210" s="114" t="e">
        <f t="shared" si="38"/>
        <v>#DIV/0!</v>
      </c>
      <c r="AF210" s="80"/>
      <c r="AG210" s="109"/>
      <c r="AH210" s="109"/>
      <c r="AI210" s="109"/>
      <c r="AJ210" s="109"/>
      <c r="AK210" s="109"/>
      <c r="AL210" s="109"/>
      <c r="AM210" s="109"/>
      <c r="AN210" s="109"/>
      <c r="AO210" s="109"/>
      <c r="AP210" s="98">
        <f t="shared" si="39"/>
        <v>0</v>
      </c>
      <c r="AQ210" s="118">
        <f t="shared" si="40"/>
        <v>0</v>
      </c>
      <c r="AS210" s="105"/>
      <c r="AT210" s="489" t="e">
        <f>$AA210*'II Rate Development &amp; Change'!K$34</f>
        <v>#DIV/0!</v>
      </c>
      <c r="AU210" s="489" t="e">
        <f>$AA210*'II Rate Development &amp; Change'!L$34</f>
        <v>#DIV/0!</v>
      </c>
      <c r="AV210" s="494" t="e">
        <f>$AA210*'II Rate Development &amp; Change'!M$34</f>
        <v>#DIV/0!</v>
      </c>
      <c r="AW210" s="80"/>
      <c r="AX210" s="111"/>
      <c r="AY210" s="494" t="e">
        <f t="shared" si="41"/>
        <v>#DIV/0!</v>
      </c>
      <c r="AZ210" s="490">
        <f t="shared" ref="AZ210:AZ216" si="42">IF(AX210=0,0,AY210/AX210-1)</f>
        <v>0</v>
      </c>
      <c r="BA210" s="1" t="str">
        <f t="shared" si="35"/>
        <v xml:space="preserve"> </v>
      </c>
    </row>
    <row r="211" spans="1:53" x14ac:dyDescent="0.25">
      <c r="A211" s="105" t="s">
        <v>432</v>
      </c>
      <c r="B211" s="136"/>
      <c r="C211" s="136"/>
      <c r="D211" s="137"/>
      <c r="E211" s="136"/>
      <c r="F211" s="136"/>
      <c r="G211" s="136"/>
      <c r="H211" s="136"/>
      <c r="I211" s="136"/>
      <c r="J211" s="136"/>
      <c r="K211" s="106"/>
      <c r="L211" s="106"/>
      <c r="M211" s="106"/>
      <c r="N211" s="106"/>
      <c r="O211" s="106"/>
      <c r="P211" s="106"/>
      <c r="Q211" s="107" t="e">
        <f t="shared" si="36"/>
        <v>#DIV/0!</v>
      </c>
      <c r="R211" s="108"/>
      <c r="S211" s="108"/>
      <c r="T211" s="108"/>
      <c r="U211" s="101"/>
      <c r="V211" s="98">
        <f t="shared" si="37"/>
        <v>0</v>
      </c>
      <c r="W211" s="109"/>
      <c r="X211" s="110"/>
      <c r="Y211" s="83"/>
      <c r="Z211" s="111"/>
      <c r="AA211" s="112" t="e">
        <f t="shared" si="22"/>
        <v>#DIV/0!</v>
      </c>
      <c r="AB211" s="113"/>
      <c r="AC211" s="148">
        <f t="shared" ref="AC211:AC274" si="43">IF(ISERROR(AA211),0,IF(OR(Z211=0,AA211=0),0,AA211/Z211-1))</f>
        <v>0</v>
      </c>
      <c r="AD211" s="113"/>
      <c r="AE211" s="114" t="e">
        <f t="shared" si="38"/>
        <v>#DIV/0!</v>
      </c>
      <c r="AF211" s="80"/>
      <c r="AG211" s="109"/>
      <c r="AH211" s="109"/>
      <c r="AI211" s="109"/>
      <c r="AJ211" s="109"/>
      <c r="AK211" s="109"/>
      <c r="AL211" s="109"/>
      <c r="AM211" s="109"/>
      <c r="AN211" s="109"/>
      <c r="AO211" s="109"/>
      <c r="AP211" s="98">
        <f t="shared" si="39"/>
        <v>0</v>
      </c>
      <c r="AQ211" s="118">
        <f t="shared" si="40"/>
        <v>0</v>
      </c>
      <c r="AS211" s="105"/>
      <c r="AT211" s="489" t="e">
        <f>$AA211*'II Rate Development &amp; Change'!K$34</f>
        <v>#DIV/0!</v>
      </c>
      <c r="AU211" s="489" t="e">
        <f>$AA211*'II Rate Development &amp; Change'!L$34</f>
        <v>#DIV/0!</v>
      </c>
      <c r="AV211" s="494" t="e">
        <f>$AA211*'II Rate Development &amp; Change'!M$34</f>
        <v>#DIV/0!</v>
      </c>
      <c r="AW211" s="80"/>
      <c r="AX211" s="111"/>
      <c r="AY211" s="494" t="e">
        <f t="shared" si="41"/>
        <v>#DIV/0!</v>
      </c>
      <c r="AZ211" s="490">
        <f t="shared" si="42"/>
        <v>0</v>
      </c>
      <c r="BA211" s="1" t="str">
        <f t="shared" ref="BA211:BA274" si="44">IF(G211="platinum",IF(AND(H211&gt;=0.88,H211&lt;=0.92),"yes","no"),IF(G211="gold",IF(AND(H211&gt;=0.78,H211&lt;=0.82),"yes","no"),IF(G211="silver",IF(OR(J211="On/Off",J211="On"),IF(AND(H211&gt;=0.7,H211&lt;=0.72),"yes","no"),IF(AND(H211&gt;=0.68,H211&lt;=0.72),"yes","no")),IF(G211="bronze",IF(AND(H211&gt;=0.58,H211&lt;=0.62),"yes","no"),IF(G211="catastrophic",IF(AND(H211&gt;=0.58,H211&lt;=0.62),"yes","no"),IF(G211="expanded bronze",IF(AND(H211&gt;=0.58,H211&lt;=0.65),"yes","no")," "))))))</f>
        <v xml:space="preserve"> </v>
      </c>
    </row>
    <row r="212" spans="1:53" x14ac:dyDescent="0.25">
      <c r="A212" s="105" t="s">
        <v>433</v>
      </c>
      <c r="B212" s="136"/>
      <c r="C212" s="136"/>
      <c r="D212" s="137"/>
      <c r="E212" s="136"/>
      <c r="F212" s="136"/>
      <c r="G212" s="136"/>
      <c r="H212" s="136"/>
      <c r="I212" s="136"/>
      <c r="J212" s="136"/>
      <c r="K212" s="106"/>
      <c r="L212" s="106"/>
      <c r="M212" s="106"/>
      <c r="N212" s="106"/>
      <c r="O212" s="106"/>
      <c r="P212" s="106"/>
      <c r="Q212" s="107" t="e">
        <f t="shared" si="36"/>
        <v>#DIV/0!</v>
      </c>
      <c r="R212" s="108"/>
      <c r="S212" s="108"/>
      <c r="T212" s="108"/>
      <c r="U212" s="101"/>
      <c r="V212" s="98">
        <f t="shared" si="37"/>
        <v>0</v>
      </c>
      <c r="W212" s="109"/>
      <c r="X212" s="110"/>
      <c r="Y212" s="83"/>
      <c r="Z212" s="111"/>
      <c r="AA212" s="112" t="e">
        <f t="shared" si="22"/>
        <v>#DIV/0!</v>
      </c>
      <c r="AB212" s="113"/>
      <c r="AC212" s="148">
        <f t="shared" si="43"/>
        <v>0</v>
      </c>
      <c r="AD212" s="113"/>
      <c r="AE212" s="114" t="e">
        <f t="shared" si="38"/>
        <v>#DIV/0!</v>
      </c>
      <c r="AF212" s="80"/>
      <c r="AG212" s="109"/>
      <c r="AH212" s="109"/>
      <c r="AI212" s="109"/>
      <c r="AJ212" s="109"/>
      <c r="AK212" s="109"/>
      <c r="AL212" s="109"/>
      <c r="AM212" s="109"/>
      <c r="AN212" s="109"/>
      <c r="AO212" s="109"/>
      <c r="AP212" s="98">
        <f t="shared" si="39"/>
        <v>0</v>
      </c>
      <c r="AQ212" s="118">
        <f t="shared" si="40"/>
        <v>0</v>
      </c>
      <c r="AS212" s="105"/>
      <c r="AT212" s="489" t="e">
        <f>$AA212*'II Rate Development &amp; Change'!K$34</f>
        <v>#DIV/0!</v>
      </c>
      <c r="AU212" s="489" t="e">
        <f>$AA212*'II Rate Development &amp; Change'!L$34</f>
        <v>#DIV/0!</v>
      </c>
      <c r="AV212" s="494" t="e">
        <f>$AA212*'II Rate Development &amp; Change'!M$34</f>
        <v>#DIV/0!</v>
      </c>
      <c r="AW212" s="80"/>
      <c r="AX212" s="111"/>
      <c r="AY212" s="494" t="e">
        <f t="shared" si="41"/>
        <v>#DIV/0!</v>
      </c>
      <c r="AZ212" s="490">
        <f t="shared" si="42"/>
        <v>0</v>
      </c>
      <c r="BA212" s="1" t="str">
        <f t="shared" si="44"/>
        <v xml:space="preserve"> </v>
      </c>
    </row>
    <row r="213" spans="1:53" x14ac:dyDescent="0.25">
      <c r="A213" s="105" t="s">
        <v>434</v>
      </c>
      <c r="B213" s="136"/>
      <c r="C213" s="136"/>
      <c r="D213" s="137"/>
      <c r="E213" s="136"/>
      <c r="F213" s="136"/>
      <c r="G213" s="136"/>
      <c r="H213" s="136"/>
      <c r="I213" s="136"/>
      <c r="J213" s="136"/>
      <c r="K213" s="106"/>
      <c r="L213" s="106"/>
      <c r="M213" s="106"/>
      <c r="N213" s="106"/>
      <c r="O213" s="106"/>
      <c r="P213" s="106"/>
      <c r="Q213" s="107" t="e">
        <f t="shared" si="36"/>
        <v>#DIV/0!</v>
      </c>
      <c r="R213" s="108"/>
      <c r="S213" s="108"/>
      <c r="T213" s="108"/>
      <c r="U213" s="101"/>
      <c r="V213" s="98">
        <f t="shared" si="37"/>
        <v>0</v>
      </c>
      <c r="W213" s="109"/>
      <c r="X213" s="110"/>
      <c r="Y213" s="83"/>
      <c r="Z213" s="111"/>
      <c r="AA213" s="112" t="e">
        <f t="shared" si="22"/>
        <v>#DIV/0!</v>
      </c>
      <c r="AB213" s="113"/>
      <c r="AC213" s="148">
        <f t="shared" si="43"/>
        <v>0</v>
      </c>
      <c r="AD213" s="113"/>
      <c r="AE213" s="114" t="e">
        <f t="shared" si="38"/>
        <v>#DIV/0!</v>
      </c>
      <c r="AF213" s="80"/>
      <c r="AG213" s="109"/>
      <c r="AH213" s="109"/>
      <c r="AI213" s="109"/>
      <c r="AJ213" s="109"/>
      <c r="AK213" s="109"/>
      <c r="AL213" s="109"/>
      <c r="AM213" s="109"/>
      <c r="AN213" s="109"/>
      <c r="AO213" s="109"/>
      <c r="AP213" s="98">
        <f t="shared" si="39"/>
        <v>0</v>
      </c>
      <c r="AQ213" s="118">
        <f t="shared" si="40"/>
        <v>0</v>
      </c>
      <c r="AS213" s="105"/>
      <c r="AT213" s="489" t="e">
        <f>$AA213*'II Rate Development &amp; Change'!K$34</f>
        <v>#DIV/0!</v>
      </c>
      <c r="AU213" s="489" t="e">
        <f>$AA213*'II Rate Development &amp; Change'!L$34</f>
        <v>#DIV/0!</v>
      </c>
      <c r="AV213" s="494" t="e">
        <f>$AA213*'II Rate Development &amp; Change'!M$34</f>
        <v>#DIV/0!</v>
      </c>
      <c r="AW213" s="80"/>
      <c r="AX213" s="111"/>
      <c r="AY213" s="494" t="e">
        <f t="shared" si="41"/>
        <v>#DIV/0!</v>
      </c>
      <c r="AZ213" s="490">
        <f t="shared" si="42"/>
        <v>0</v>
      </c>
      <c r="BA213" s="1" t="str">
        <f t="shared" si="44"/>
        <v xml:space="preserve"> </v>
      </c>
    </row>
    <row r="214" spans="1:53" x14ac:dyDescent="0.25">
      <c r="A214" s="105" t="s">
        <v>435</v>
      </c>
      <c r="B214" s="136"/>
      <c r="C214" s="136"/>
      <c r="D214" s="137"/>
      <c r="E214" s="136"/>
      <c r="F214" s="136"/>
      <c r="G214" s="136"/>
      <c r="H214" s="136"/>
      <c r="I214" s="136"/>
      <c r="J214" s="136"/>
      <c r="K214" s="106"/>
      <c r="L214" s="106"/>
      <c r="M214" s="106"/>
      <c r="N214" s="106"/>
      <c r="O214" s="106"/>
      <c r="P214" s="106"/>
      <c r="Q214" s="107" t="e">
        <f t="shared" si="36"/>
        <v>#DIV/0!</v>
      </c>
      <c r="R214" s="108"/>
      <c r="S214" s="108"/>
      <c r="T214" s="108"/>
      <c r="U214" s="101"/>
      <c r="V214" s="98">
        <f t="shared" si="37"/>
        <v>0</v>
      </c>
      <c r="W214" s="109"/>
      <c r="X214" s="110"/>
      <c r="Y214" s="83"/>
      <c r="Z214" s="111"/>
      <c r="AA214" s="112" t="e">
        <f t="shared" si="22"/>
        <v>#DIV/0!</v>
      </c>
      <c r="AB214" s="113"/>
      <c r="AC214" s="148">
        <f t="shared" si="43"/>
        <v>0</v>
      </c>
      <c r="AD214" s="113"/>
      <c r="AE214" s="114" t="e">
        <f t="shared" si="38"/>
        <v>#DIV/0!</v>
      </c>
      <c r="AF214" s="80"/>
      <c r="AG214" s="109"/>
      <c r="AH214" s="109"/>
      <c r="AI214" s="109"/>
      <c r="AJ214" s="109"/>
      <c r="AK214" s="109"/>
      <c r="AL214" s="109"/>
      <c r="AM214" s="109"/>
      <c r="AN214" s="109"/>
      <c r="AO214" s="109"/>
      <c r="AP214" s="98">
        <f t="shared" si="39"/>
        <v>0</v>
      </c>
      <c r="AQ214" s="118">
        <f t="shared" si="40"/>
        <v>0</v>
      </c>
      <c r="AS214" s="105"/>
      <c r="AT214" s="489" t="e">
        <f>$AA214*'II Rate Development &amp; Change'!K$34</f>
        <v>#DIV/0!</v>
      </c>
      <c r="AU214" s="489" t="e">
        <f>$AA214*'II Rate Development &amp; Change'!L$34</f>
        <v>#DIV/0!</v>
      </c>
      <c r="AV214" s="494" t="e">
        <f>$AA214*'II Rate Development &amp; Change'!M$34</f>
        <v>#DIV/0!</v>
      </c>
      <c r="AW214" s="80"/>
      <c r="AX214" s="111"/>
      <c r="AY214" s="494" t="e">
        <f t="shared" si="41"/>
        <v>#DIV/0!</v>
      </c>
      <c r="AZ214" s="490">
        <f t="shared" si="42"/>
        <v>0</v>
      </c>
      <c r="BA214" s="1" t="str">
        <f t="shared" si="44"/>
        <v xml:space="preserve"> </v>
      </c>
    </row>
    <row r="215" spans="1:53" x14ac:dyDescent="0.25">
      <c r="A215" s="105" t="s">
        <v>436</v>
      </c>
      <c r="B215" s="136"/>
      <c r="C215" s="136"/>
      <c r="D215" s="137"/>
      <c r="E215" s="136"/>
      <c r="F215" s="136"/>
      <c r="G215" s="136"/>
      <c r="H215" s="136"/>
      <c r="I215" s="136"/>
      <c r="J215" s="136"/>
      <c r="K215" s="106"/>
      <c r="L215" s="106"/>
      <c r="M215" s="106"/>
      <c r="N215" s="106"/>
      <c r="O215" s="106"/>
      <c r="P215" s="106"/>
      <c r="Q215" s="107" t="e">
        <f t="shared" si="36"/>
        <v>#DIV/0!</v>
      </c>
      <c r="R215" s="108"/>
      <c r="S215" s="108"/>
      <c r="T215" s="108"/>
      <c r="U215" s="101"/>
      <c r="V215" s="98">
        <f t="shared" si="37"/>
        <v>0</v>
      </c>
      <c r="W215" s="109"/>
      <c r="X215" s="110"/>
      <c r="Y215" s="83"/>
      <c r="Z215" s="111"/>
      <c r="AA215" s="112" t="e">
        <f t="shared" si="22"/>
        <v>#DIV/0!</v>
      </c>
      <c r="AB215" s="113"/>
      <c r="AC215" s="148">
        <f t="shared" si="43"/>
        <v>0</v>
      </c>
      <c r="AD215" s="113"/>
      <c r="AE215" s="114" t="e">
        <f t="shared" si="38"/>
        <v>#DIV/0!</v>
      </c>
      <c r="AF215" s="80"/>
      <c r="AG215" s="109"/>
      <c r="AH215" s="109"/>
      <c r="AI215" s="109"/>
      <c r="AJ215" s="109"/>
      <c r="AK215" s="109"/>
      <c r="AL215" s="109"/>
      <c r="AM215" s="109"/>
      <c r="AN215" s="109"/>
      <c r="AO215" s="109"/>
      <c r="AP215" s="98">
        <f t="shared" si="39"/>
        <v>0</v>
      </c>
      <c r="AQ215" s="118">
        <f t="shared" si="40"/>
        <v>0</v>
      </c>
      <c r="AS215" s="105"/>
      <c r="AT215" s="489" t="e">
        <f>$AA215*'II Rate Development &amp; Change'!K$34</f>
        <v>#DIV/0!</v>
      </c>
      <c r="AU215" s="489" t="e">
        <f>$AA215*'II Rate Development &amp; Change'!L$34</f>
        <v>#DIV/0!</v>
      </c>
      <c r="AV215" s="494" t="e">
        <f>$AA215*'II Rate Development &amp; Change'!M$34</f>
        <v>#DIV/0!</v>
      </c>
      <c r="AW215" s="80"/>
      <c r="AX215" s="111"/>
      <c r="AY215" s="494" t="e">
        <f t="shared" si="41"/>
        <v>#DIV/0!</v>
      </c>
      <c r="AZ215" s="490">
        <f t="shared" si="42"/>
        <v>0</v>
      </c>
      <c r="BA215" s="1" t="str">
        <f t="shared" si="44"/>
        <v xml:space="preserve"> </v>
      </c>
    </row>
    <row r="216" spans="1:53" x14ac:dyDescent="0.25">
      <c r="A216" s="105" t="s">
        <v>437</v>
      </c>
      <c r="B216" s="136"/>
      <c r="C216" s="136"/>
      <c r="D216" s="137"/>
      <c r="E216" s="136"/>
      <c r="F216" s="136"/>
      <c r="G216" s="136"/>
      <c r="H216" s="136"/>
      <c r="I216" s="136"/>
      <c r="J216" s="136"/>
      <c r="K216" s="106"/>
      <c r="L216" s="106"/>
      <c r="M216" s="106"/>
      <c r="N216" s="106"/>
      <c r="O216" s="106"/>
      <c r="P216" s="106"/>
      <c r="Q216" s="107" t="e">
        <f t="shared" si="36"/>
        <v>#DIV/0!</v>
      </c>
      <c r="R216" s="108"/>
      <c r="S216" s="108"/>
      <c r="T216" s="108"/>
      <c r="U216" s="101"/>
      <c r="V216" s="98">
        <f t="shared" si="37"/>
        <v>0</v>
      </c>
      <c r="W216" s="109"/>
      <c r="X216" s="110"/>
      <c r="Y216" s="83"/>
      <c r="Z216" s="111"/>
      <c r="AA216" s="112" t="e">
        <f t="shared" si="22"/>
        <v>#DIV/0!</v>
      </c>
      <c r="AB216" s="113"/>
      <c r="AC216" s="148">
        <f t="shared" si="43"/>
        <v>0</v>
      </c>
      <c r="AD216" s="113"/>
      <c r="AE216" s="114" t="e">
        <f t="shared" si="38"/>
        <v>#DIV/0!</v>
      </c>
      <c r="AF216" s="80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98">
        <f t="shared" si="39"/>
        <v>0</v>
      </c>
      <c r="AQ216" s="118">
        <f t="shared" si="40"/>
        <v>0</v>
      </c>
      <c r="AS216" s="105"/>
      <c r="AT216" s="489" t="e">
        <f>$AA216*'II Rate Development &amp; Change'!K$34</f>
        <v>#DIV/0!</v>
      </c>
      <c r="AU216" s="489" t="e">
        <f>$AA216*'II Rate Development &amp; Change'!L$34</f>
        <v>#DIV/0!</v>
      </c>
      <c r="AV216" s="494" t="e">
        <f>$AA216*'II Rate Development &amp; Change'!M$34</f>
        <v>#DIV/0!</v>
      </c>
      <c r="AW216" s="80"/>
      <c r="AX216" s="111"/>
      <c r="AY216" s="494" t="e">
        <f t="shared" si="41"/>
        <v>#DIV/0!</v>
      </c>
      <c r="AZ216" s="490">
        <f t="shared" si="42"/>
        <v>0</v>
      </c>
      <c r="BA216" s="1" t="str">
        <f t="shared" si="44"/>
        <v xml:space="preserve"> </v>
      </c>
    </row>
    <row r="217" spans="1:53" x14ac:dyDescent="0.25">
      <c r="A217" s="105" t="s">
        <v>438</v>
      </c>
      <c r="B217" s="136"/>
      <c r="C217" s="136"/>
      <c r="D217" s="137"/>
      <c r="E217" s="136"/>
      <c r="F217" s="136"/>
      <c r="G217" s="136"/>
      <c r="H217" s="136"/>
      <c r="I217" s="136"/>
      <c r="J217" s="136"/>
      <c r="K217" s="106"/>
      <c r="L217" s="106"/>
      <c r="M217" s="106"/>
      <c r="N217" s="106"/>
      <c r="O217" s="106"/>
      <c r="P217" s="106"/>
      <c r="Q217" s="107" t="e">
        <f t="shared" ref="Q217:Q280" si="45">$C$11* PRODUCT(K217:P217)</f>
        <v>#DIV/0!</v>
      </c>
      <c r="R217" s="108"/>
      <c r="S217" s="108"/>
      <c r="T217" s="108"/>
      <c r="U217" s="101"/>
      <c r="V217" s="98">
        <f t="shared" ref="V217:V280" si="46">AP217*AQ217</f>
        <v>0</v>
      </c>
      <c r="W217" s="109"/>
      <c r="X217" s="110"/>
      <c r="Y217" s="83"/>
      <c r="Z217" s="111"/>
      <c r="AA217" s="112" t="e">
        <f t="shared" si="22"/>
        <v>#DIV/0!</v>
      </c>
      <c r="AB217" s="113"/>
      <c r="AC217" s="148">
        <f t="shared" si="43"/>
        <v>0</v>
      </c>
      <c r="AD217" s="113"/>
      <c r="AE217" s="114" t="e">
        <f t="shared" ref="AE217:AE280" si="47">V217/$V$15</f>
        <v>#DIV/0!</v>
      </c>
      <c r="AF217" s="80"/>
      <c r="AG217" s="109"/>
      <c r="AH217" s="109"/>
      <c r="AI217" s="109"/>
      <c r="AJ217" s="109"/>
      <c r="AK217" s="109"/>
      <c r="AL217" s="109"/>
      <c r="AM217" s="109"/>
      <c r="AN217" s="109"/>
      <c r="AO217" s="109"/>
      <c r="AP217" s="98">
        <f t="shared" ref="AP217:AP280" si="48">SUM(AG217:AO217)</f>
        <v>0</v>
      </c>
      <c r="AQ217" s="118">
        <f t="shared" ref="AQ217:AQ280" si="49">IF(OR(E217="DNM", E217=""),0,1)</f>
        <v>0</v>
      </c>
      <c r="AS217" s="105"/>
      <c r="AT217" s="489"/>
      <c r="AU217" s="489"/>
      <c r="AV217" s="494"/>
      <c r="AW217" s="80"/>
      <c r="AX217" s="111"/>
      <c r="AY217" s="494"/>
      <c r="AZ217" s="490"/>
      <c r="BA217" s="1" t="str">
        <f t="shared" si="44"/>
        <v xml:space="preserve"> </v>
      </c>
    </row>
    <row r="218" spans="1:53" x14ac:dyDescent="0.25">
      <c r="A218" s="105" t="s">
        <v>490</v>
      </c>
      <c r="B218" s="136"/>
      <c r="C218" s="136"/>
      <c r="D218" s="137"/>
      <c r="E218" s="136"/>
      <c r="F218" s="136"/>
      <c r="G218" s="136"/>
      <c r="H218" s="136"/>
      <c r="I218" s="136"/>
      <c r="J218" s="136"/>
      <c r="K218" s="106"/>
      <c r="L218" s="106"/>
      <c r="M218" s="106"/>
      <c r="N218" s="106"/>
      <c r="O218" s="106"/>
      <c r="P218" s="106"/>
      <c r="Q218" s="107" t="e">
        <f t="shared" si="45"/>
        <v>#DIV/0!</v>
      </c>
      <c r="R218" s="108"/>
      <c r="S218" s="108"/>
      <c r="T218" s="108"/>
      <c r="U218" s="101"/>
      <c r="V218" s="98">
        <f t="shared" si="46"/>
        <v>0</v>
      </c>
      <c r="W218" s="109"/>
      <c r="X218" s="110"/>
      <c r="Y218" s="83"/>
      <c r="Z218" s="111"/>
      <c r="AA218" s="112" t="e">
        <f t="shared" si="22"/>
        <v>#DIV/0!</v>
      </c>
      <c r="AB218" s="113"/>
      <c r="AC218" s="148">
        <f t="shared" si="43"/>
        <v>0</v>
      </c>
      <c r="AD218" s="113"/>
      <c r="AE218" s="114" t="e">
        <f t="shared" si="47"/>
        <v>#DIV/0!</v>
      </c>
      <c r="AF218" s="80"/>
      <c r="AG218" s="109"/>
      <c r="AH218" s="109"/>
      <c r="AI218" s="109"/>
      <c r="AJ218" s="109"/>
      <c r="AK218" s="109"/>
      <c r="AL218" s="109"/>
      <c r="AM218" s="109"/>
      <c r="AN218" s="109"/>
      <c r="AO218" s="109"/>
      <c r="AP218" s="98">
        <f t="shared" si="48"/>
        <v>0</v>
      </c>
      <c r="AQ218" s="118">
        <f t="shared" si="49"/>
        <v>0</v>
      </c>
      <c r="AS218" s="105"/>
      <c r="AT218" s="489"/>
      <c r="AU218" s="489"/>
      <c r="AV218" s="494"/>
      <c r="AW218" s="80"/>
      <c r="AX218" s="111"/>
      <c r="AY218" s="494"/>
      <c r="AZ218" s="490"/>
      <c r="BA218" s="1" t="str">
        <f t="shared" si="44"/>
        <v xml:space="preserve"> </v>
      </c>
    </row>
    <row r="219" spans="1:53" x14ac:dyDescent="0.25">
      <c r="A219" s="105" t="s">
        <v>491</v>
      </c>
      <c r="B219" s="136"/>
      <c r="C219" s="136"/>
      <c r="D219" s="137"/>
      <c r="E219" s="136"/>
      <c r="F219" s="136"/>
      <c r="G219" s="136"/>
      <c r="H219" s="136"/>
      <c r="I219" s="136"/>
      <c r="J219" s="136"/>
      <c r="K219" s="106"/>
      <c r="L219" s="106"/>
      <c r="M219" s="106"/>
      <c r="N219" s="106"/>
      <c r="O219" s="106"/>
      <c r="P219" s="106"/>
      <c r="Q219" s="107" t="e">
        <f t="shared" si="45"/>
        <v>#DIV/0!</v>
      </c>
      <c r="R219" s="108"/>
      <c r="S219" s="108"/>
      <c r="T219" s="108"/>
      <c r="U219" s="101"/>
      <c r="V219" s="98">
        <f t="shared" si="46"/>
        <v>0</v>
      </c>
      <c r="W219" s="109"/>
      <c r="X219" s="110"/>
      <c r="Y219" s="83"/>
      <c r="Z219" s="111"/>
      <c r="AA219" s="112" t="e">
        <f t="shared" si="22"/>
        <v>#DIV/0!</v>
      </c>
      <c r="AB219" s="113"/>
      <c r="AC219" s="148">
        <f t="shared" si="43"/>
        <v>0</v>
      </c>
      <c r="AD219" s="113"/>
      <c r="AE219" s="114" t="e">
        <f t="shared" si="47"/>
        <v>#DIV/0!</v>
      </c>
      <c r="AF219" s="80"/>
      <c r="AG219" s="109"/>
      <c r="AH219" s="109"/>
      <c r="AI219" s="109"/>
      <c r="AJ219" s="109"/>
      <c r="AK219" s="109"/>
      <c r="AL219" s="109"/>
      <c r="AM219" s="109"/>
      <c r="AN219" s="109"/>
      <c r="AO219" s="109"/>
      <c r="AP219" s="98">
        <f t="shared" si="48"/>
        <v>0</v>
      </c>
      <c r="AQ219" s="118">
        <f t="shared" si="49"/>
        <v>0</v>
      </c>
      <c r="AS219" s="105"/>
      <c r="AT219" s="489"/>
      <c r="AU219" s="489"/>
      <c r="AV219" s="494"/>
      <c r="AW219" s="80"/>
      <c r="AX219" s="111"/>
      <c r="AY219" s="494"/>
      <c r="AZ219" s="490"/>
      <c r="BA219" s="1" t="str">
        <f t="shared" si="44"/>
        <v xml:space="preserve"> </v>
      </c>
    </row>
    <row r="220" spans="1:53" x14ac:dyDescent="0.25">
      <c r="A220" s="105" t="s">
        <v>492</v>
      </c>
      <c r="B220" s="136"/>
      <c r="C220" s="136"/>
      <c r="D220" s="137"/>
      <c r="E220" s="136"/>
      <c r="F220" s="136"/>
      <c r="G220" s="136"/>
      <c r="H220" s="136"/>
      <c r="I220" s="136"/>
      <c r="J220" s="136"/>
      <c r="K220" s="106"/>
      <c r="L220" s="106"/>
      <c r="M220" s="106"/>
      <c r="N220" s="106"/>
      <c r="O220" s="106"/>
      <c r="P220" s="106"/>
      <c r="Q220" s="107" t="e">
        <f t="shared" si="45"/>
        <v>#DIV/0!</v>
      </c>
      <c r="R220" s="108"/>
      <c r="S220" s="108"/>
      <c r="T220" s="108"/>
      <c r="U220" s="101"/>
      <c r="V220" s="98">
        <f t="shared" si="46"/>
        <v>0</v>
      </c>
      <c r="W220" s="109"/>
      <c r="X220" s="110"/>
      <c r="Y220" s="83"/>
      <c r="Z220" s="111"/>
      <c r="AA220" s="112" t="e">
        <f t="shared" si="22"/>
        <v>#DIV/0!</v>
      </c>
      <c r="AB220" s="113"/>
      <c r="AC220" s="148">
        <f t="shared" si="43"/>
        <v>0</v>
      </c>
      <c r="AD220" s="113"/>
      <c r="AE220" s="114" t="e">
        <f t="shared" si="47"/>
        <v>#DIV/0!</v>
      </c>
      <c r="AF220" s="80"/>
      <c r="AG220" s="109"/>
      <c r="AH220" s="109"/>
      <c r="AI220" s="109"/>
      <c r="AJ220" s="109"/>
      <c r="AK220" s="109"/>
      <c r="AL220" s="109"/>
      <c r="AM220" s="109"/>
      <c r="AN220" s="109"/>
      <c r="AO220" s="109"/>
      <c r="AP220" s="98">
        <f t="shared" si="48"/>
        <v>0</v>
      </c>
      <c r="AQ220" s="118">
        <f t="shared" si="49"/>
        <v>0</v>
      </c>
      <c r="AS220" s="105"/>
      <c r="AT220" s="489"/>
      <c r="AU220" s="489"/>
      <c r="AV220" s="494"/>
      <c r="AW220" s="80"/>
      <c r="AX220" s="111"/>
      <c r="AY220" s="494"/>
      <c r="AZ220" s="490"/>
      <c r="BA220" s="1" t="str">
        <f t="shared" si="44"/>
        <v xml:space="preserve"> </v>
      </c>
    </row>
    <row r="221" spans="1:53" x14ac:dyDescent="0.25">
      <c r="A221" s="105" t="s">
        <v>493</v>
      </c>
      <c r="B221" s="136"/>
      <c r="C221" s="136"/>
      <c r="D221" s="137"/>
      <c r="E221" s="136"/>
      <c r="F221" s="136"/>
      <c r="G221" s="136"/>
      <c r="H221" s="136"/>
      <c r="I221" s="136"/>
      <c r="J221" s="136"/>
      <c r="K221" s="106"/>
      <c r="L221" s="106"/>
      <c r="M221" s="106"/>
      <c r="N221" s="106"/>
      <c r="O221" s="106"/>
      <c r="P221" s="106"/>
      <c r="Q221" s="107" t="e">
        <f t="shared" si="45"/>
        <v>#DIV/0!</v>
      </c>
      <c r="R221" s="108"/>
      <c r="S221" s="108"/>
      <c r="T221" s="108"/>
      <c r="U221" s="101"/>
      <c r="V221" s="98">
        <f t="shared" si="46"/>
        <v>0</v>
      </c>
      <c r="W221" s="109"/>
      <c r="X221" s="110"/>
      <c r="Y221" s="83"/>
      <c r="Z221" s="111"/>
      <c r="AA221" s="112" t="e">
        <f t="shared" si="22"/>
        <v>#DIV/0!</v>
      </c>
      <c r="AB221" s="113"/>
      <c r="AC221" s="148">
        <f t="shared" si="43"/>
        <v>0</v>
      </c>
      <c r="AD221" s="113"/>
      <c r="AE221" s="114" t="e">
        <f t="shared" si="47"/>
        <v>#DIV/0!</v>
      </c>
      <c r="AF221" s="80"/>
      <c r="AG221" s="109"/>
      <c r="AH221" s="109"/>
      <c r="AI221" s="109"/>
      <c r="AJ221" s="109"/>
      <c r="AK221" s="109"/>
      <c r="AL221" s="109"/>
      <c r="AM221" s="109"/>
      <c r="AN221" s="109"/>
      <c r="AO221" s="109"/>
      <c r="AP221" s="98">
        <f t="shared" si="48"/>
        <v>0</v>
      </c>
      <c r="AQ221" s="118">
        <f t="shared" si="49"/>
        <v>0</v>
      </c>
      <c r="AS221" s="105"/>
      <c r="AT221" s="489"/>
      <c r="AU221" s="489"/>
      <c r="AV221" s="494"/>
      <c r="AW221" s="80"/>
      <c r="AX221" s="111"/>
      <c r="AY221" s="494"/>
      <c r="AZ221" s="490"/>
      <c r="BA221" s="1" t="str">
        <f t="shared" si="44"/>
        <v xml:space="preserve"> </v>
      </c>
    </row>
    <row r="222" spans="1:53" x14ac:dyDescent="0.25">
      <c r="A222" s="105" t="s">
        <v>494</v>
      </c>
      <c r="B222" s="136"/>
      <c r="C222" s="136"/>
      <c r="D222" s="137"/>
      <c r="E222" s="136"/>
      <c r="F222" s="136"/>
      <c r="G222" s="136"/>
      <c r="H222" s="136"/>
      <c r="I222" s="136"/>
      <c r="J222" s="136"/>
      <c r="K222" s="106"/>
      <c r="L222" s="106"/>
      <c r="M222" s="106"/>
      <c r="N222" s="106"/>
      <c r="O222" s="106"/>
      <c r="P222" s="106"/>
      <c r="Q222" s="107" t="e">
        <f t="shared" si="45"/>
        <v>#DIV/0!</v>
      </c>
      <c r="R222" s="108"/>
      <c r="S222" s="108"/>
      <c r="T222" s="108"/>
      <c r="U222" s="101"/>
      <c r="V222" s="98">
        <f t="shared" si="46"/>
        <v>0</v>
      </c>
      <c r="W222" s="109"/>
      <c r="X222" s="110"/>
      <c r="Y222" s="83"/>
      <c r="Z222" s="111"/>
      <c r="AA222" s="112" t="e">
        <f t="shared" si="22"/>
        <v>#DIV/0!</v>
      </c>
      <c r="AB222" s="113"/>
      <c r="AC222" s="148">
        <f t="shared" si="43"/>
        <v>0</v>
      </c>
      <c r="AD222" s="113"/>
      <c r="AE222" s="114" t="e">
        <f t="shared" si="47"/>
        <v>#DIV/0!</v>
      </c>
      <c r="AF222" s="80"/>
      <c r="AG222" s="109"/>
      <c r="AH222" s="109"/>
      <c r="AI222" s="109"/>
      <c r="AJ222" s="109"/>
      <c r="AK222" s="109"/>
      <c r="AL222" s="109"/>
      <c r="AM222" s="109"/>
      <c r="AN222" s="109"/>
      <c r="AO222" s="109"/>
      <c r="AP222" s="98">
        <f t="shared" si="48"/>
        <v>0</v>
      </c>
      <c r="AQ222" s="118">
        <f t="shared" si="49"/>
        <v>0</v>
      </c>
      <c r="AS222" s="105"/>
      <c r="AT222" s="489"/>
      <c r="AU222" s="489"/>
      <c r="AV222" s="494"/>
      <c r="AW222" s="80"/>
      <c r="AX222" s="111"/>
      <c r="AY222" s="494"/>
      <c r="AZ222" s="490"/>
      <c r="BA222" s="1" t="str">
        <f t="shared" si="44"/>
        <v xml:space="preserve"> </v>
      </c>
    </row>
    <row r="223" spans="1:53" x14ac:dyDescent="0.25">
      <c r="A223" s="105" t="s">
        <v>495</v>
      </c>
      <c r="B223" s="136"/>
      <c r="C223" s="136"/>
      <c r="D223" s="137"/>
      <c r="E223" s="136"/>
      <c r="F223" s="136"/>
      <c r="G223" s="136"/>
      <c r="H223" s="136"/>
      <c r="I223" s="136"/>
      <c r="J223" s="136"/>
      <c r="K223" s="106"/>
      <c r="L223" s="106"/>
      <c r="M223" s="106"/>
      <c r="N223" s="106"/>
      <c r="O223" s="106"/>
      <c r="P223" s="106"/>
      <c r="Q223" s="107" t="e">
        <f t="shared" si="45"/>
        <v>#DIV/0!</v>
      </c>
      <c r="R223" s="108"/>
      <c r="S223" s="108"/>
      <c r="T223" s="108"/>
      <c r="U223" s="101"/>
      <c r="V223" s="98">
        <f t="shared" si="46"/>
        <v>0</v>
      </c>
      <c r="W223" s="109"/>
      <c r="X223" s="110"/>
      <c r="Y223" s="83"/>
      <c r="Z223" s="111"/>
      <c r="AA223" s="112" t="e">
        <f t="shared" si="22"/>
        <v>#DIV/0!</v>
      </c>
      <c r="AB223" s="113"/>
      <c r="AC223" s="148">
        <f t="shared" si="43"/>
        <v>0</v>
      </c>
      <c r="AD223" s="113"/>
      <c r="AE223" s="114" t="e">
        <f t="shared" si="47"/>
        <v>#DIV/0!</v>
      </c>
      <c r="AF223" s="80"/>
      <c r="AG223" s="109"/>
      <c r="AH223" s="109"/>
      <c r="AI223" s="109"/>
      <c r="AJ223" s="109"/>
      <c r="AK223" s="109"/>
      <c r="AL223" s="109"/>
      <c r="AM223" s="109"/>
      <c r="AN223" s="109"/>
      <c r="AO223" s="109"/>
      <c r="AP223" s="98">
        <f t="shared" si="48"/>
        <v>0</v>
      </c>
      <c r="AQ223" s="118">
        <f t="shared" si="49"/>
        <v>0</v>
      </c>
      <c r="AS223" s="105"/>
      <c r="AT223" s="489"/>
      <c r="AU223" s="489"/>
      <c r="AV223" s="494"/>
      <c r="AW223" s="80"/>
      <c r="AX223" s="111"/>
      <c r="AY223" s="494"/>
      <c r="AZ223" s="490"/>
      <c r="BA223" s="1" t="str">
        <f t="shared" si="44"/>
        <v xml:space="preserve"> </v>
      </c>
    </row>
    <row r="224" spans="1:53" x14ac:dyDescent="0.25">
      <c r="A224" s="105" t="s">
        <v>496</v>
      </c>
      <c r="B224" s="136"/>
      <c r="C224" s="136"/>
      <c r="D224" s="137"/>
      <c r="E224" s="136"/>
      <c r="F224" s="136"/>
      <c r="G224" s="136"/>
      <c r="H224" s="136"/>
      <c r="I224" s="136"/>
      <c r="J224" s="136"/>
      <c r="K224" s="106"/>
      <c r="L224" s="106"/>
      <c r="M224" s="106"/>
      <c r="N224" s="106"/>
      <c r="O224" s="106"/>
      <c r="P224" s="106"/>
      <c r="Q224" s="107" t="e">
        <f t="shared" si="45"/>
        <v>#DIV/0!</v>
      </c>
      <c r="R224" s="108"/>
      <c r="S224" s="108"/>
      <c r="T224" s="108"/>
      <c r="U224" s="101"/>
      <c r="V224" s="98">
        <f t="shared" si="46"/>
        <v>0</v>
      </c>
      <c r="W224" s="109"/>
      <c r="X224" s="110"/>
      <c r="Y224" s="83"/>
      <c r="Z224" s="111"/>
      <c r="AA224" s="112" t="e">
        <f t="shared" si="22"/>
        <v>#DIV/0!</v>
      </c>
      <c r="AB224" s="113"/>
      <c r="AC224" s="148">
        <f t="shared" si="43"/>
        <v>0</v>
      </c>
      <c r="AD224" s="113"/>
      <c r="AE224" s="114" t="e">
        <f t="shared" si="47"/>
        <v>#DIV/0!</v>
      </c>
      <c r="AF224" s="80"/>
      <c r="AG224" s="109"/>
      <c r="AH224" s="109"/>
      <c r="AI224" s="109"/>
      <c r="AJ224" s="109"/>
      <c r="AK224" s="109"/>
      <c r="AL224" s="109"/>
      <c r="AM224" s="109"/>
      <c r="AN224" s="109"/>
      <c r="AO224" s="109"/>
      <c r="AP224" s="98">
        <f t="shared" si="48"/>
        <v>0</v>
      </c>
      <c r="AQ224" s="118">
        <f t="shared" si="49"/>
        <v>0</v>
      </c>
      <c r="AS224" s="105"/>
      <c r="AT224" s="489"/>
      <c r="AU224" s="489"/>
      <c r="AV224" s="494"/>
      <c r="AW224" s="80"/>
      <c r="AX224" s="111"/>
      <c r="AY224" s="494"/>
      <c r="AZ224" s="490"/>
      <c r="BA224" s="1" t="str">
        <f t="shared" si="44"/>
        <v xml:space="preserve"> </v>
      </c>
    </row>
    <row r="225" spans="1:53" x14ac:dyDescent="0.25">
      <c r="A225" s="105" t="s">
        <v>497</v>
      </c>
      <c r="B225" s="136"/>
      <c r="C225" s="136"/>
      <c r="D225" s="137"/>
      <c r="E225" s="136"/>
      <c r="F225" s="136"/>
      <c r="G225" s="136"/>
      <c r="H225" s="136"/>
      <c r="I225" s="136"/>
      <c r="J225" s="136"/>
      <c r="K225" s="106"/>
      <c r="L225" s="106"/>
      <c r="M225" s="106"/>
      <c r="N225" s="106"/>
      <c r="O225" s="106"/>
      <c r="P225" s="106"/>
      <c r="Q225" s="107" t="e">
        <f t="shared" si="45"/>
        <v>#DIV/0!</v>
      </c>
      <c r="R225" s="108"/>
      <c r="S225" s="108"/>
      <c r="T225" s="108"/>
      <c r="U225" s="101"/>
      <c r="V225" s="98">
        <f t="shared" si="46"/>
        <v>0</v>
      </c>
      <c r="W225" s="109"/>
      <c r="X225" s="110"/>
      <c r="Y225" s="83"/>
      <c r="Z225" s="111"/>
      <c r="AA225" s="112" t="e">
        <f t="shared" si="22"/>
        <v>#DIV/0!</v>
      </c>
      <c r="AB225" s="113"/>
      <c r="AC225" s="148">
        <f t="shared" si="43"/>
        <v>0</v>
      </c>
      <c r="AD225" s="113"/>
      <c r="AE225" s="114" t="e">
        <f t="shared" si="47"/>
        <v>#DIV/0!</v>
      </c>
      <c r="AF225" s="80"/>
      <c r="AG225" s="109"/>
      <c r="AH225" s="109"/>
      <c r="AI225" s="109"/>
      <c r="AJ225" s="109"/>
      <c r="AK225" s="109"/>
      <c r="AL225" s="109"/>
      <c r="AM225" s="109"/>
      <c r="AN225" s="109"/>
      <c r="AO225" s="109"/>
      <c r="AP225" s="98">
        <f t="shared" si="48"/>
        <v>0</v>
      </c>
      <c r="AQ225" s="118">
        <f t="shared" si="49"/>
        <v>0</v>
      </c>
      <c r="AS225" s="105"/>
      <c r="AT225" s="489"/>
      <c r="AU225" s="489"/>
      <c r="AV225" s="494"/>
      <c r="AW225" s="80"/>
      <c r="AX225" s="111"/>
      <c r="AY225" s="494"/>
      <c r="AZ225" s="490"/>
      <c r="BA225" s="1" t="str">
        <f t="shared" si="44"/>
        <v xml:space="preserve"> </v>
      </c>
    </row>
    <row r="226" spans="1:53" x14ac:dyDescent="0.25">
      <c r="A226" s="105" t="s">
        <v>498</v>
      </c>
      <c r="B226" s="136"/>
      <c r="C226" s="136"/>
      <c r="D226" s="137"/>
      <c r="E226" s="136"/>
      <c r="F226" s="136"/>
      <c r="G226" s="136"/>
      <c r="H226" s="136"/>
      <c r="I226" s="136"/>
      <c r="J226" s="136"/>
      <c r="K226" s="106"/>
      <c r="L226" s="106"/>
      <c r="M226" s="106"/>
      <c r="N226" s="106"/>
      <c r="O226" s="106"/>
      <c r="P226" s="106"/>
      <c r="Q226" s="107" t="e">
        <f t="shared" si="45"/>
        <v>#DIV/0!</v>
      </c>
      <c r="R226" s="108"/>
      <c r="S226" s="108"/>
      <c r="T226" s="108"/>
      <c r="U226" s="101"/>
      <c r="V226" s="98">
        <f t="shared" si="46"/>
        <v>0</v>
      </c>
      <c r="W226" s="109"/>
      <c r="X226" s="110"/>
      <c r="Y226" s="83"/>
      <c r="Z226" s="111"/>
      <c r="AA226" s="112" t="e">
        <f t="shared" si="22"/>
        <v>#DIV/0!</v>
      </c>
      <c r="AB226" s="113"/>
      <c r="AC226" s="148">
        <f t="shared" si="43"/>
        <v>0</v>
      </c>
      <c r="AD226" s="113"/>
      <c r="AE226" s="114" t="e">
        <f t="shared" si="47"/>
        <v>#DIV/0!</v>
      </c>
      <c r="AF226" s="80"/>
      <c r="AG226" s="109"/>
      <c r="AH226" s="109"/>
      <c r="AI226" s="109"/>
      <c r="AJ226" s="109"/>
      <c r="AK226" s="109"/>
      <c r="AL226" s="109"/>
      <c r="AM226" s="109"/>
      <c r="AN226" s="109"/>
      <c r="AO226" s="109"/>
      <c r="AP226" s="98">
        <f t="shared" si="48"/>
        <v>0</v>
      </c>
      <c r="AQ226" s="118">
        <f t="shared" si="49"/>
        <v>0</v>
      </c>
      <c r="AS226" s="105"/>
      <c r="AT226" s="489"/>
      <c r="AU226" s="489"/>
      <c r="AV226" s="494"/>
      <c r="AW226" s="80"/>
      <c r="AX226" s="111"/>
      <c r="AY226" s="494"/>
      <c r="AZ226" s="490"/>
      <c r="BA226" s="1" t="str">
        <f t="shared" si="44"/>
        <v xml:space="preserve"> </v>
      </c>
    </row>
    <row r="227" spans="1:53" x14ac:dyDescent="0.25">
      <c r="A227" s="105" t="s">
        <v>499</v>
      </c>
      <c r="B227" s="136"/>
      <c r="C227" s="136"/>
      <c r="D227" s="137"/>
      <c r="E227" s="136"/>
      <c r="F227" s="136"/>
      <c r="G227" s="136"/>
      <c r="H227" s="136"/>
      <c r="I227" s="136"/>
      <c r="J227" s="136"/>
      <c r="K227" s="106"/>
      <c r="L227" s="106"/>
      <c r="M227" s="106"/>
      <c r="N227" s="106"/>
      <c r="O227" s="106"/>
      <c r="P227" s="106"/>
      <c r="Q227" s="107" t="e">
        <f t="shared" si="45"/>
        <v>#DIV/0!</v>
      </c>
      <c r="R227" s="108"/>
      <c r="S227" s="108"/>
      <c r="T227" s="108"/>
      <c r="U227" s="101"/>
      <c r="V227" s="98">
        <f t="shared" si="46"/>
        <v>0</v>
      </c>
      <c r="W227" s="109"/>
      <c r="X227" s="110"/>
      <c r="Y227" s="83"/>
      <c r="Z227" s="111"/>
      <c r="AA227" s="112" t="e">
        <f t="shared" si="22"/>
        <v>#DIV/0!</v>
      </c>
      <c r="AB227" s="113"/>
      <c r="AC227" s="148">
        <f t="shared" si="43"/>
        <v>0</v>
      </c>
      <c r="AD227" s="113"/>
      <c r="AE227" s="114" t="e">
        <f t="shared" si="47"/>
        <v>#DIV/0!</v>
      </c>
      <c r="AF227" s="80"/>
      <c r="AG227" s="109"/>
      <c r="AH227" s="109"/>
      <c r="AI227" s="109"/>
      <c r="AJ227" s="109"/>
      <c r="AK227" s="109"/>
      <c r="AL227" s="109"/>
      <c r="AM227" s="109"/>
      <c r="AN227" s="109"/>
      <c r="AO227" s="109"/>
      <c r="AP227" s="98">
        <f t="shared" si="48"/>
        <v>0</v>
      </c>
      <c r="AQ227" s="118">
        <f t="shared" si="49"/>
        <v>0</v>
      </c>
      <c r="AS227" s="105"/>
      <c r="AT227" s="489"/>
      <c r="AU227" s="489"/>
      <c r="AV227" s="494"/>
      <c r="AW227" s="80"/>
      <c r="AX227" s="111"/>
      <c r="AY227" s="494"/>
      <c r="AZ227" s="490"/>
      <c r="BA227" s="1" t="str">
        <f t="shared" si="44"/>
        <v xml:space="preserve"> </v>
      </c>
    </row>
    <row r="228" spans="1:53" x14ac:dyDescent="0.25">
      <c r="A228" s="105" t="s">
        <v>500</v>
      </c>
      <c r="B228" s="136"/>
      <c r="C228" s="136"/>
      <c r="D228" s="137"/>
      <c r="E228" s="136"/>
      <c r="F228" s="136"/>
      <c r="G228" s="136"/>
      <c r="H228" s="136"/>
      <c r="I228" s="136"/>
      <c r="J228" s="136"/>
      <c r="K228" s="106"/>
      <c r="L228" s="106"/>
      <c r="M228" s="106"/>
      <c r="N228" s="106"/>
      <c r="O228" s="106"/>
      <c r="P228" s="106"/>
      <c r="Q228" s="107" t="e">
        <f t="shared" si="45"/>
        <v>#DIV/0!</v>
      </c>
      <c r="R228" s="108"/>
      <c r="S228" s="108"/>
      <c r="T228" s="108"/>
      <c r="U228" s="101"/>
      <c r="V228" s="98">
        <f t="shared" si="46"/>
        <v>0</v>
      </c>
      <c r="W228" s="109"/>
      <c r="X228" s="110"/>
      <c r="Y228" s="83"/>
      <c r="Z228" s="111"/>
      <c r="AA228" s="112" t="e">
        <f t="shared" si="22"/>
        <v>#DIV/0!</v>
      </c>
      <c r="AB228" s="113"/>
      <c r="AC228" s="148">
        <f t="shared" si="43"/>
        <v>0</v>
      </c>
      <c r="AD228" s="113"/>
      <c r="AE228" s="114" t="e">
        <f t="shared" si="47"/>
        <v>#DIV/0!</v>
      </c>
      <c r="AF228" s="80"/>
      <c r="AG228" s="109"/>
      <c r="AH228" s="109"/>
      <c r="AI228" s="109"/>
      <c r="AJ228" s="109"/>
      <c r="AK228" s="109"/>
      <c r="AL228" s="109"/>
      <c r="AM228" s="109"/>
      <c r="AN228" s="109"/>
      <c r="AO228" s="109"/>
      <c r="AP228" s="98">
        <f t="shared" si="48"/>
        <v>0</v>
      </c>
      <c r="AQ228" s="118">
        <f t="shared" si="49"/>
        <v>0</v>
      </c>
      <c r="AS228" s="105"/>
      <c r="AT228" s="489"/>
      <c r="AU228" s="489"/>
      <c r="AV228" s="494"/>
      <c r="AW228" s="80"/>
      <c r="AX228" s="111"/>
      <c r="AY228" s="494"/>
      <c r="AZ228" s="490"/>
      <c r="BA228" s="1" t="str">
        <f t="shared" si="44"/>
        <v xml:space="preserve"> </v>
      </c>
    </row>
    <row r="229" spans="1:53" x14ac:dyDescent="0.25">
      <c r="A229" s="105" t="s">
        <v>501</v>
      </c>
      <c r="B229" s="136"/>
      <c r="C229" s="136"/>
      <c r="D229" s="137"/>
      <c r="E229" s="136"/>
      <c r="F229" s="136"/>
      <c r="G229" s="136"/>
      <c r="H229" s="136"/>
      <c r="I229" s="136"/>
      <c r="J229" s="136"/>
      <c r="K229" s="106"/>
      <c r="L229" s="106"/>
      <c r="M229" s="106"/>
      <c r="N229" s="106"/>
      <c r="O229" s="106"/>
      <c r="P229" s="106"/>
      <c r="Q229" s="107" t="e">
        <f t="shared" si="45"/>
        <v>#DIV/0!</v>
      </c>
      <c r="R229" s="108"/>
      <c r="S229" s="108"/>
      <c r="T229" s="108"/>
      <c r="U229" s="101"/>
      <c r="V229" s="98">
        <f t="shared" si="46"/>
        <v>0</v>
      </c>
      <c r="W229" s="109"/>
      <c r="X229" s="110"/>
      <c r="Y229" s="83"/>
      <c r="Z229" s="111"/>
      <c r="AA229" s="112" t="e">
        <f t="shared" si="22"/>
        <v>#DIV/0!</v>
      </c>
      <c r="AB229" s="113"/>
      <c r="AC229" s="148">
        <f t="shared" si="43"/>
        <v>0</v>
      </c>
      <c r="AD229" s="113"/>
      <c r="AE229" s="114" t="e">
        <f t="shared" si="47"/>
        <v>#DIV/0!</v>
      </c>
      <c r="AF229" s="80"/>
      <c r="AG229" s="109"/>
      <c r="AH229" s="109"/>
      <c r="AI229" s="109"/>
      <c r="AJ229" s="109"/>
      <c r="AK229" s="109"/>
      <c r="AL229" s="109"/>
      <c r="AM229" s="109"/>
      <c r="AN229" s="109"/>
      <c r="AO229" s="109"/>
      <c r="AP229" s="98">
        <f t="shared" si="48"/>
        <v>0</v>
      </c>
      <c r="AQ229" s="118">
        <f t="shared" si="49"/>
        <v>0</v>
      </c>
      <c r="AS229" s="105"/>
      <c r="AT229" s="489"/>
      <c r="AU229" s="489"/>
      <c r="AV229" s="494"/>
      <c r="AW229" s="80"/>
      <c r="AX229" s="111"/>
      <c r="AY229" s="494"/>
      <c r="AZ229" s="490"/>
      <c r="BA229" s="1" t="str">
        <f t="shared" si="44"/>
        <v xml:space="preserve"> </v>
      </c>
    </row>
    <row r="230" spans="1:53" x14ac:dyDescent="0.25">
      <c r="A230" s="105" t="s">
        <v>502</v>
      </c>
      <c r="B230" s="136"/>
      <c r="C230" s="136"/>
      <c r="D230" s="137"/>
      <c r="E230" s="136"/>
      <c r="F230" s="136"/>
      <c r="G230" s="136"/>
      <c r="H230" s="136"/>
      <c r="I230" s="136"/>
      <c r="J230" s="136"/>
      <c r="K230" s="106"/>
      <c r="L230" s="106"/>
      <c r="M230" s="106"/>
      <c r="N230" s="106"/>
      <c r="O230" s="106"/>
      <c r="P230" s="106"/>
      <c r="Q230" s="107" t="e">
        <f t="shared" si="45"/>
        <v>#DIV/0!</v>
      </c>
      <c r="R230" s="108"/>
      <c r="S230" s="108"/>
      <c r="T230" s="108"/>
      <c r="U230" s="101"/>
      <c r="V230" s="98">
        <f t="shared" si="46"/>
        <v>0</v>
      </c>
      <c r="W230" s="109"/>
      <c r="X230" s="110"/>
      <c r="Y230" s="83"/>
      <c r="Z230" s="111"/>
      <c r="AA230" s="112" t="e">
        <f t="shared" si="22"/>
        <v>#DIV/0!</v>
      </c>
      <c r="AB230" s="113"/>
      <c r="AC230" s="148">
        <f t="shared" si="43"/>
        <v>0</v>
      </c>
      <c r="AD230" s="113"/>
      <c r="AE230" s="114" t="e">
        <f t="shared" si="47"/>
        <v>#DIV/0!</v>
      </c>
      <c r="AF230" s="80"/>
      <c r="AG230" s="109"/>
      <c r="AH230" s="109"/>
      <c r="AI230" s="109"/>
      <c r="AJ230" s="109"/>
      <c r="AK230" s="109"/>
      <c r="AL230" s="109"/>
      <c r="AM230" s="109"/>
      <c r="AN230" s="109"/>
      <c r="AO230" s="109"/>
      <c r="AP230" s="98">
        <f t="shared" si="48"/>
        <v>0</v>
      </c>
      <c r="AQ230" s="118">
        <f t="shared" si="49"/>
        <v>0</v>
      </c>
      <c r="AS230" s="105"/>
      <c r="AT230" s="489"/>
      <c r="AU230" s="489"/>
      <c r="AV230" s="494"/>
      <c r="AW230" s="80"/>
      <c r="AX230" s="111"/>
      <c r="AY230" s="494"/>
      <c r="AZ230" s="490"/>
      <c r="BA230" s="1" t="str">
        <f t="shared" si="44"/>
        <v xml:space="preserve"> </v>
      </c>
    </row>
    <row r="231" spans="1:53" x14ac:dyDescent="0.25">
      <c r="A231" s="105" t="s">
        <v>503</v>
      </c>
      <c r="B231" s="136"/>
      <c r="C231" s="136"/>
      <c r="D231" s="137"/>
      <c r="E231" s="136"/>
      <c r="F231" s="136"/>
      <c r="G231" s="136"/>
      <c r="H231" s="136"/>
      <c r="I231" s="136"/>
      <c r="J231" s="136"/>
      <c r="K231" s="106"/>
      <c r="L231" s="106"/>
      <c r="M231" s="106"/>
      <c r="N231" s="106"/>
      <c r="O231" s="106"/>
      <c r="P231" s="106"/>
      <c r="Q231" s="107" t="e">
        <f t="shared" si="45"/>
        <v>#DIV/0!</v>
      </c>
      <c r="R231" s="108"/>
      <c r="S231" s="108"/>
      <c r="T231" s="108"/>
      <c r="U231" s="101"/>
      <c r="V231" s="98">
        <f t="shared" si="46"/>
        <v>0</v>
      </c>
      <c r="W231" s="109"/>
      <c r="X231" s="110"/>
      <c r="Y231" s="83"/>
      <c r="Z231" s="111"/>
      <c r="AA231" s="112" t="e">
        <f t="shared" si="22"/>
        <v>#DIV/0!</v>
      </c>
      <c r="AB231" s="113"/>
      <c r="AC231" s="148">
        <f t="shared" si="43"/>
        <v>0</v>
      </c>
      <c r="AD231" s="113"/>
      <c r="AE231" s="114" t="e">
        <f t="shared" si="47"/>
        <v>#DIV/0!</v>
      </c>
      <c r="AF231" s="80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98">
        <f t="shared" si="48"/>
        <v>0</v>
      </c>
      <c r="AQ231" s="118">
        <f t="shared" si="49"/>
        <v>0</v>
      </c>
      <c r="AS231" s="105"/>
      <c r="AT231" s="489"/>
      <c r="AU231" s="489"/>
      <c r="AV231" s="494"/>
      <c r="AW231" s="80"/>
      <c r="AX231" s="111"/>
      <c r="AY231" s="494"/>
      <c r="AZ231" s="490"/>
      <c r="BA231" s="1" t="str">
        <f t="shared" si="44"/>
        <v xml:space="preserve"> </v>
      </c>
    </row>
    <row r="232" spans="1:53" x14ac:dyDescent="0.25">
      <c r="A232" s="105" t="s">
        <v>504</v>
      </c>
      <c r="B232" s="136"/>
      <c r="C232" s="136"/>
      <c r="D232" s="137"/>
      <c r="E232" s="136"/>
      <c r="F232" s="136"/>
      <c r="G232" s="136"/>
      <c r="H232" s="136"/>
      <c r="I232" s="136"/>
      <c r="J232" s="136"/>
      <c r="K232" s="106"/>
      <c r="L232" s="106"/>
      <c r="M232" s="106"/>
      <c r="N232" s="106"/>
      <c r="O232" s="106"/>
      <c r="P232" s="106"/>
      <c r="Q232" s="107" t="e">
        <f t="shared" si="45"/>
        <v>#DIV/0!</v>
      </c>
      <c r="R232" s="108"/>
      <c r="S232" s="108"/>
      <c r="T232" s="108"/>
      <c r="U232" s="101"/>
      <c r="V232" s="98">
        <f t="shared" si="46"/>
        <v>0</v>
      </c>
      <c r="W232" s="109"/>
      <c r="X232" s="110"/>
      <c r="Y232" s="83"/>
      <c r="Z232" s="111"/>
      <c r="AA232" s="112" t="e">
        <f t="shared" si="22"/>
        <v>#DIV/0!</v>
      </c>
      <c r="AB232" s="113"/>
      <c r="AC232" s="148">
        <f t="shared" si="43"/>
        <v>0</v>
      </c>
      <c r="AD232" s="113"/>
      <c r="AE232" s="114" t="e">
        <f t="shared" si="47"/>
        <v>#DIV/0!</v>
      </c>
      <c r="AF232" s="80"/>
      <c r="AG232" s="109"/>
      <c r="AH232" s="109"/>
      <c r="AI232" s="109"/>
      <c r="AJ232" s="109"/>
      <c r="AK232" s="109"/>
      <c r="AL232" s="109"/>
      <c r="AM232" s="109"/>
      <c r="AN232" s="109"/>
      <c r="AO232" s="109"/>
      <c r="AP232" s="98">
        <f t="shared" si="48"/>
        <v>0</v>
      </c>
      <c r="AQ232" s="118">
        <f t="shared" si="49"/>
        <v>0</v>
      </c>
      <c r="AS232" s="105"/>
      <c r="AT232" s="489"/>
      <c r="AU232" s="489"/>
      <c r="AV232" s="494"/>
      <c r="AW232" s="80"/>
      <c r="AX232" s="111"/>
      <c r="AY232" s="494"/>
      <c r="AZ232" s="490"/>
      <c r="BA232" s="1" t="str">
        <f t="shared" si="44"/>
        <v xml:space="preserve"> </v>
      </c>
    </row>
    <row r="233" spans="1:53" x14ac:dyDescent="0.25">
      <c r="A233" s="105" t="s">
        <v>505</v>
      </c>
      <c r="B233" s="136"/>
      <c r="C233" s="136"/>
      <c r="D233" s="137"/>
      <c r="E233" s="136"/>
      <c r="F233" s="136"/>
      <c r="G233" s="136"/>
      <c r="H233" s="136"/>
      <c r="I233" s="136"/>
      <c r="J233" s="136"/>
      <c r="K233" s="106"/>
      <c r="L233" s="106"/>
      <c r="M233" s="106"/>
      <c r="N233" s="106"/>
      <c r="O233" s="106"/>
      <c r="P233" s="106"/>
      <c r="Q233" s="107" t="e">
        <f t="shared" si="45"/>
        <v>#DIV/0!</v>
      </c>
      <c r="R233" s="108"/>
      <c r="S233" s="108"/>
      <c r="T233" s="108"/>
      <c r="U233" s="101"/>
      <c r="V233" s="98">
        <f t="shared" si="46"/>
        <v>0</v>
      </c>
      <c r="W233" s="109"/>
      <c r="X233" s="110"/>
      <c r="Y233" s="83"/>
      <c r="Z233" s="111"/>
      <c r="AA233" s="112" t="e">
        <f t="shared" si="22"/>
        <v>#DIV/0!</v>
      </c>
      <c r="AB233" s="113"/>
      <c r="AC233" s="148">
        <f t="shared" si="43"/>
        <v>0</v>
      </c>
      <c r="AD233" s="113"/>
      <c r="AE233" s="114" t="e">
        <f t="shared" si="47"/>
        <v>#DIV/0!</v>
      </c>
      <c r="AF233" s="80"/>
      <c r="AG233" s="109"/>
      <c r="AH233" s="109"/>
      <c r="AI233" s="109"/>
      <c r="AJ233" s="109"/>
      <c r="AK233" s="109"/>
      <c r="AL233" s="109"/>
      <c r="AM233" s="109"/>
      <c r="AN233" s="109"/>
      <c r="AO233" s="109"/>
      <c r="AP233" s="98">
        <f t="shared" si="48"/>
        <v>0</v>
      </c>
      <c r="AQ233" s="118">
        <f t="shared" si="49"/>
        <v>0</v>
      </c>
      <c r="AS233" s="105"/>
      <c r="AT233" s="489"/>
      <c r="AU233" s="489"/>
      <c r="AV233" s="494"/>
      <c r="AW233" s="80"/>
      <c r="AX233" s="111"/>
      <c r="AY233" s="494"/>
      <c r="AZ233" s="490"/>
      <c r="BA233" s="1" t="str">
        <f t="shared" si="44"/>
        <v xml:space="preserve"> </v>
      </c>
    </row>
    <row r="234" spans="1:53" x14ac:dyDescent="0.25">
      <c r="A234" s="105" t="s">
        <v>506</v>
      </c>
      <c r="B234" s="136"/>
      <c r="C234" s="136"/>
      <c r="D234" s="137"/>
      <c r="E234" s="136"/>
      <c r="F234" s="136"/>
      <c r="G234" s="136"/>
      <c r="H234" s="136"/>
      <c r="I234" s="136"/>
      <c r="J234" s="136"/>
      <c r="K234" s="106"/>
      <c r="L234" s="106"/>
      <c r="M234" s="106"/>
      <c r="N234" s="106"/>
      <c r="O234" s="106"/>
      <c r="P234" s="106"/>
      <c r="Q234" s="107" t="e">
        <f t="shared" si="45"/>
        <v>#DIV/0!</v>
      </c>
      <c r="R234" s="108"/>
      <c r="S234" s="108"/>
      <c r="T234" s="108"/>
      <c r="U234" s="101"/>
      <c r="V234" s="98">
        <f t="shared" si="46"/>
        <v>0</v>
      </c>
      <c r="W234" s="109"/>
      <c r="X234" s="110"/>
      <c r="Y234" s="83"/>
      <c r="Z234" s="111"/>
      <c r="AA234" s="112" t="e">
        <f t="shared" si="22"/>
        <v>#DIV/0!</v>
      </c>
      <c r="AB234" s="113"/>
      <c r="AC234" s="148">
        <f t="shared" si="43"/>
        <v>0</v>
      </c>
      <c r="AD234" s="113"/>
      <c r="AE234" s="114" t="e">
        <f t="shared" si="47"/>
        <v>#DIV/0!</v>
      </c>
      <c r="AF234" s="80"/>
      <c r="AG234" s="109"/>
      <c r="AH234" s="109"/>
      <c r="AI234" s="109"/>
      <c r="AJ234" s="109"/>
      <c r="AK234" s="109"/>
      <c r="AL234" s="109"/>
      <c r="AM234" s="109"/>
      <c r="AN234" s="109"/>
      <c r="AO234" s="109"/>
      <c r="AP234" s="98">
        <f t="shared" si="48"/>
        <v>0</v>
      </c>
      <c r="AQ234" s="118">
        <f t="shared" si="49"/>
        <v>0</v>
      </c>
      <c r="AS234" s="105"/>
      <c r="AT234" s="489"/>
      <c r="AU234" s="489"/>
      <c r="AV234" s="494"/>
      <c r="AW234" s="80"/>
      <c r="AX234" s="111"/>
      <c r="AY234" s="494"/>
      <c r="AZ234" s="490"/>
      <c r="BA234" s="1" t="str">
        <f t="shared" si="44"/>
        <v xml:space="preserve"> </v>
      </c>
    </row>
    <row r="235" spans="1:53" x14ac:dyDescent="0.25">
      <c r="A235" s="105" t="s">
        <v>507</v>
      </c>
      <c r="B235" s="136"/>
      <c r="C235" s="136"/>
      <c r="D235" s="137"/>
      <c r="E235" s="136"/>
      <c r="F235" s="136"/>
      <c r="G235" s="136"/>
      <c r="H235" s="136"/>
      <c r="I235" s="136"/>
      <c r="J235" s="136"/>
      <c r="K235" s="106"/>
      <c r="L235" s="106"/>
      <c r="M235" s="106"/>
      <c r="N235" s="106"/>
      <c r="O235" s="106"/>
      <c r="P235" s="106"/>
      <c r="Q235" s="107" t="e">
        <f t="shared" si="45"/>
        <v>#DIV/0!</v>
      </c>
      <c r="R235" s="108"/>
      <c r="S235" s="108"/>
      <c r="T235" s="108"/>
      <c r="U235" s="101"/>
      <c r="V235" s="98">
        <f t="shared" si="46"/>
        <v>0</v>
      </c>
      <c r="W235" s="109"/>
      <c r="X235" s="110"/>
      <c r="Y235" s="83"/>
      <c r="Z235" s="111"/>
      <c r="AA235" s="112" t="e">
        <f t="shared" si="22"/>
        <v>#DIV/0!</v>
      </c>
      <c r="AB235" s="113"/>
      <c r="AC235" s="148">
        <f t="shared" si="43"/>
        <v>0</v>
      </c>
      <c r="AD235" s="113"/>
      <c r="AE235" s="114" t="e">
        <f t="shared" si="47"/>
        <v>#DIV/0!</v>
      </c>
      <c r="AF235" s="80"/>
      <c r="AG235" s="109"/>
      <c r="AH235" s="109"/>
      <c r="AI235" s="109"/>
      <c r="AJ235" s="109"/>
      <c r="AK235" s="109"/>
      <c r="AL235" s="109"/>
      <c r="AM235" s="109"/>
      <c r="AN235" s="109"/>
      <c r="AO235" s="109"/>
      <c r="AP235" s="98">
        <f t="shared" si="48"/>
        <v>0</v>
      </c>
      <c r="AQ235" s="118">
        <f t="shared" si="49"/>
        <v>0</v>
      </c>
      <c r="AS235" s="105"/>
      <c r="AT235" s="489"/>
      <c r="AU235" s="489"/>
      <c r="AV235" s="494"/>
      <c r="AW235" s="80"/>
      <c r="AX235" s="111"/>
      <c r="AY235" s="494"/>
      <c r="AZ235" s="490"/>
      <c r="BA235" s="1" t="str">
        <f t="shared" si="44"/>
        <v xml:space="preserve"> </v>
      </c>
    </row>
    <row r="236" spans="1:53" x14ac:dyDescent="0.25">
      <c r="A236" s="105" t="s">
        <v>508</v>
      </c>
      <c r="B236" s="136"/>
      <c r="C236" s="136"/>
      <c r="D236" s="137"/>
      <c r="E236" s="136"/>
      <c r="F236" s="136"/>
      <c r="G236" s="136"/>
      <c r="H236" s="136"/>
      <c r="I236" s="136"/>
      <c r="J236" s="136"/>
      <c r="K236" s="106"/>
      <c r="L236" s="106"/>
      <c r="M236" s="106"/>
      <c r="N236" s="106"/>
      <c r="O236" s="106"/>
      <c r="P236" s="106"/>
      <c r="Q236" s="107" t="e">
        <f t="shared" si="45"/>
        <v>#DIV/0!</v>
      </c>
      <c r="R236" s="108"/>
      <c r="S236" s="108"/>
      <c r="T236" s="108"/>
      <c r="U236" s="101"/>
      <c r="V236" s="98">
        <f t="shared" si="46"/>
        <v>0</v>
      </c>
      <c r="W236" s="109"/>
      <c r="X236" s="110"/>
      <c r="Y236" s="83"/>
      <c r="Z236" s="111"/>
      <c r="AA236" s="112" t="e">
        <f t="shared" si="22"/>
        <v>#DIV/0!</v>
      </c>
      <c r="AB236" s="113"/>
      <c r="AC236" s="148">
        <f t="shared" si="43"/>
        <v>0</v>
      </c>
      <c r="AD236" s="113"/>
      <c r="AE236" s="114" t="e">
        <f t="shared" si="47"/>
        <v>#DIV/0!</v>
      </c>
      <c r="AF236" s="80"/>
      <c r="AG236" s="109"/>
      <c r="AH236" s="109"/>
      <c r="AI236" s="109"/>
      <c r="AJ236" s="109"/>
      <c r="AK236" s="109"/>
      <c r="AL236" s="109"/>
      <c r="AM236" s="109"/>
      <c r="AN236" s="109"/>
      <c r="AO236" s="109"/>
      <c r="AP236" s="98">
        <f t="shared" si="48"/>
        <v>0</v>
      </c>
      <c r="AQ236" s="118">
        <f t="shared" si="49"/>
        <v>0</v>
      </c>
      <c r="AS236" s="105"/>
      <c r="AT236" s="489"/>
      <c r="AU236" s="489"/>
      <c r="AV236" s="494"/>
      <c r="AW236" s="80"/>
      <c r="AX236" s="111"/>
      <c r="AY236" s="494"/>
      <c r="AZ236" s="490"/>
      <c r="BA236" s="1" t="str">
        <f t="shared" si="44"/>
        <v xml:space="preserve"> </v>
      </c>
    </row>
    <row r="237" spans="1:53" x14ac:dyDescent="0.25">
      <c r="A237" s="105" t="s">
        <v>509</v>
      </c>
      <c r="B237" s="136"/>
      <c r="C237" s="136"/>
      <c r="D237" s="137"/>
      <c r="E237" s="136"/>
      <c r="F237" s="136"/>
      <c r="G237" s="136"/>
      <c r="H237" s="136"/>
      <c r="I237" s="136"/>
      <c r="J237" s="136"/>
      <c r="K237" s="106"/>
      <c r="L237" s="106"/>
      <c r="M237" s="106"/>
      <c r="N237" s="106"/>
      <c r="O237" s="106"/>
      <c r="P237" s="106"/>
      <c r="Q237" s="107" t="e">
        <f t="shared" si="45"/>
        <v>#DIV/0!</v>
      </c>
      <c r="R237" s="108"/>
      <c r="S237" s="108"/>
      <c r="T237" s="108"/>
      <c r="U237" s="101"/>
      <c r="V237" s="98">
        <f t="shared" si="46"/>
        <v>0</v>
      </c>
      <c r="W237" s="109"/>
      <c r="X237" s="110"/>
      <c r="Y237" s="83"/>
      <c r="Z237" s="111"/>
      <c r="AA237" s="112" t="e">
        <f t="shared" si="22"/>
        <v>#DIV/0!</v>
      </c>
      <c r="AB237" s="113"/>
      <c r="AC237" s="148">
        <f t="shared" si="43"/>
        <v>0</v>
      </c>
      <c r="AD237" s="113"/>
      <c r="AE237" s="114" t="e">
        <f t="shared" si="47"/>
        <v>#DIV/0!</v>
      </c>
      <c r="AF237" s="80"/>
      <c r="AG237" s="109"/>
      <c r="AH237" s="109"/>
      <c r="AI237" s="109"/>
      <c r="AJ237" s="109"/>
      <c r="AK237" s="109"/>
      <c r="AL237" s="109"/>
      <c r="AM237" s="109"/>
      <c r="AN237" s="109"/>
      <c r="AO237" s="109"/>
      <c r="AP237" s="98">
        <f t="shared" si="48"/>
        <v>0</v>
      </c>
      <c r="AQ237" s="118">
        <f t="shared" si="49"/>
        <v>0</v>
      </c>
      <c r="AS237" s="105"/>
      <c r="AT237" s="489"/>
      <c r="AU237" s="489"/>
      <c r="AV237" s="494"/>
      <c r="AW237" s="80"/>
      <c r="AX237" s="111"/>
      <c r="AY237" s="494"/>
      <c r="AZ237" s="490"/>
      <c r="BA237" s="1" t="str">
        <f t="shared" si="44"/>
        <v xml:space="preserve"> </v>
      </c>
    </row>
    <row r="238" spans="1:53" x14ac:dyDescent="0.25">
      <c r="A238" s="105" t="s">
        <v>510</v>
      </c>
      <c r="B238" s="136"/>
      <c r="C238" s="136"/>
      <c r="D238" s="137"/>
      <c r="E238" s="136"/>
      <c r="F238" s="136"/>
      <c r="G238" s="136"/>
      <c r="H238" s="136"/>
      <c r="I238" s="136"/>
      <c r="J238" s="136"/>
      <c r="K238" s="106"/>
      <c r="L238" s="106"/>
      <c r="M238" s="106"/>
      <c r="N238" s="106"/>
      <c r="O238" s="106"/>
      <c r="P238" s="106"/>
      <c r="Q238" s="107" t="e">
        <f t="shared" si="45"/>
        <v>#DIV/0!</v>
      </c>
      <c r="R238" s="108"/>
      <c r="S238" s="108"/>
      <c r="T238" s="108"/>
      <c r="U238" s="101"/>
      <c r="V238" s="98">
        <f t="shared" si="46"/>
        <v>0</v>
      </c>
      <c r="W238" s="109"/>
      <c r="X238" s="110"/>
      <c r="Y238" s="83"/>
      <c r="Z238" s="111"/>
      <c r="AA238" s="112" t="e">
        <f t="shared" si="22"/>
        <v>#DIV/0!</v>
      </c>
      <c r="AB238" s="113"/>
      <c r="AC238" s="148">
        <f t="shared" si="43"/>
        <v>0</v>
      </c>
      <c r="AD238" s="113"/>
      <c r="AE238" s="114" t="e">
        <f t="shared" si="47"/>
        <v>#DIV/0!</v>
      </c>
      <c r="AF238" s="80"/>
      <c r="AG238" s="109"/>
      <c r="AH238" s="109"/>
      <c r="AI238" s="109"/>
      <c r="AJ238" s="109"/>
      <c r="AK238" s="109"/>
      <c r="AL238" s="109"/>
      <c r="AM238" s="109"/>
      <c r="AN238" s="109"/>
      <c r="AO238" s="109"/>
      <c r="AP238" s="98">
        <f t="shared" si="48"/>
        <v>0</v>
      </c>
      <c r="AQ238" s="118">
        <f t="shared" si="49"/>
        <v>0</v>
      </c>
      <c r="AS238" s="105"/>
      <c r="AT238" s="489"/>
      <c r="AU238" s="489"/>
      <c r="AV238" s="494"/>
      <c r="AW238" s="80"/>
      <c r="AX238" s="111"/>
      <c r="AY238" s="494"/>
      <c r="AZ238" s="490"/>
      <c r="BA238" s="1" t="str">
        <f t="shared" si="44"/>
        <v xml:space="preserve"> </v>
      </c>
    </row>
    <row r="239" spans="1:53" x14ac:dyDescent="0.25">
      <c r="A239" s="105" t="s">
        <v>511</v>
      </c>
      <c r="B239" s="136"/>
      <c r="C239" s="136"/>
      <c r="D239" s="137"/>
      <c r="E239" s="136"/>
      <c r="F239" s="136"/>
      <c r="G239" s="136"/>
      <c r="H239" s="136"/>
      <c r="I239" s="136"/>
      <c r="J239" s="136"/>
      <c r="K239" s="106"/>
      <c r="L239" s="106"/>
      <c r="M239" s="106"/>
      <c r="N239" s="106"/>
      <c r="O239" s="106"/>
      <c r="P239" s="106"/>
      <c r="Q239" s="107" t="e">
        <f t="shared" si="45"/>
        <v>#DIV/0!</v>
      </c>
      <c r="R239" s="108"/>
      <c r="S239" s="108"/>
      <c r="T239" s="108"/>
      <c r="U239" s="101"/>
      <c r="V239" s="98">
        <f t="shared" si="46"/>
        <v>0</v>
      </c>
      <c r="W239" s="109"/>
      <c r="X239" s="110"/>
      <c r="Y239" s="83"/>
      <c r="Z239" s="111"/>
      <c r="AA239" s="112" t="e">
        <f t="shared" si="22"/>
        <v>#DIV/0!</v>
      </c>
      <c r="AB239" s="113"/>
      <c r="AC239" s="148">
        <f t="shared" si="43"/>
        <v>0</v>
      </c>
      <c r="AD239" s="113"/>
      <c r="AE239" s="114" t="e">
        <f t="shared" si="47"/>
        <v>#DIV/0!</v>
      </c>
      <c r="AF239" s="80"/>
      <c r="AG239" s="109"/>
      <c r="AH239" s="109"/>
      <c r="AI239" s="109"/>
      <c r="AJ239" s="109"/>
      <c r="AK239" s="109"/>
      <c r="AL239" s="109"/>
      <c r="AM239" s="109"/>
      <c r="AN239" s="109"/>
      <c r="AO239" s="109"/>
      <c r="AP239" s="98">
        <f t="shared" si="48"/>
        <v>0</v>
      </c>
      <c r="AQ239" s="118">
        <f t="shared" si="49"/>
        <v>0</v>
      </c>
      <c r="AS239" s="105"/>
      <c r="AT239" s="489"/>
      <c r="AU239" s="489"/>
      <c r="AV239" s="494"/>
      <c r="AW239" s="80"/>
      <c r="AX239" s="111"/>
      <c r="AY239" s="494"/>
      <c r="AZ239" s="490"/>
      <c r="BA239" s="1" t="str">
        <f t="shared" si="44"/>
        <v xml:space="preserve"> </v>
      </c>
    </row>
    <row r="240" spans="1:53" x14ac:dyDescent="0.25">
      <c r="A240" s="105" t="s">
        <v>512</v>
      </c>
      <c r="B240" s="136"/>
      <c r="C240" s="136"/>
      <c r="D240" s="137"/>
      <c r="E240" s="136"/>
      <c r="F240" s="136"/>
      <c r="G240" s="136"/>
      <c r="H240" s="136"/>
      <c r="I240" s="136"/>
      <c r="J240" s="136"/>
      <c r="K240" s="106"/>
      <c r="L240" s="106"/>
      <c r="M240" s="106"/>
      <c r="N240" s="106"/>
      <c r="O240" s="106"/>
      <c r="P240" s="106"/>
      <c r="Q240" s="107" t="e">
        <f t="shared" si="45"/>
        <v>#DIV/0!</v>
      </c>
      <c r="R240" s="108"/>
      <c r="S240" s="108"/>
      <c r="T240" s="108"/>
      <c r="U240" s="101"/>
      <c r="V240" s="98">
        <f t="shared" si="46"/>
        <v>0</v>
      </c>
      <c r="W240" s="109"/>
      <c r="X240" s="110"/>
      <c r="Y240" s="83"/>
      <c r="Z240" s="111"/>
      <c r="AA240" s="112" t="e">
        <f t="shared" si="22"/>
        <v>#DIV/0!</v>
      </c>
      <c r="AB240" s="113"/>
      <c r="AC240" s="148">
        <f t="shared" si="43"/>
        <v>0</v>
      </c>
      <c r="AD240" s="113"/>
      <c r="AE240" s="114" t="e">
        <f t="shared" si="47"/>
        <v>#DIV/0!</v>
      </c>
      <c r="AF240" s="80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98">
        <f t="shared" si="48"/>
        <v>0</v>
      </c>
      <c r="AQ240" s="118">
        <f t="shared" si="49"/>
        <v>0</v>
      </c>
      <c r="AS240" s="105"/>
      <c r="AT240" s="489"/>
      <c r="AU240" s="489"/>
      <c r="AV240" s="494"/>
      <c r="AW240" s="80"/>
      <c r="AX240" s="111"/>
      <c r="AY240" s="494"/>
      <c r="AZ240" s="490"/>
      <c r="BA240" s="1" t="str">
        <f t="shared" si="44"/>
        <v xml:space="preserve"> </v>
      </c>
    </row>
    <row r="241" spans="1:53" x14ac:dyDescent="0.25">
      <c r="A241" s="105" t="s">
        <v>513</v>
      </c>
      <c r="B241" s="136"/>
      <c r="C241" s="136"/>
      <c r="D241" s="137"/>
      <c r="E241" s="136"/>
      <c r="F241" s="136"/>
      <c r="G241" s="136"/>
      <c r="H241" s="136"/>
      <c r="I241" s="136"/>
      <c r="J241" s="136"/>
      <c r="K241" s="106"/>
      <c r="L241" s="106"/>
      <c r="M241" s="106"/>
      <c r="N241" s="106"/>
      <c r="O241" s="106"/>
      <c r="P241" s="106"/>
      <c r="Q241" s="107" t="e">
        <f t="shared" si="45"/>
        <v>#DIV/0!</v>
      </c>
      <c r="R241" s="108"/>
      <c r="S241" s="108"/>
      <c r="T241" s="108"/>
      <c r="U241" s="101"/>
      <c r="V241" s="98">
        <f t="shared" si="46"/>
        <v>0</v>
      </c>
      <c r="W241" s="109"/>
      <c r="X241" s="110"/>
      <c r="Y241" s="83"/>
      <c r="Z241" s="111"/>
      <c r="AA241" s="112" t="e">
        <f t="shared" si="22"/>
        <v>#DIV/0!</v>
      </c>
      <c r="AB241" s="113"/>
      <c r="AC241" s="148">
        <f t="shared" si="43"/>
        <v>0</v>
      </c>
      <c r="AD241" s="113"/>
      <c r="AE241" s="114" t="e">
        <f t="shared" si="47"/>
        <v>#DIV/0!</v>
      </c>
      <c r="AF241" s="80"/>
      <c r="AG241" s="109"/>
      <c r="AH241" s="109"/>
      <c r="AI241" s="109"/>
      <c r="AJ241" s="109"/>
      <c r="AK241" s="109"/>
      <c r="AL241" s="109"/>
      <c r="AM241" s="109"/>
      <c r="AN241" s="109"/>
      <c r="AO241" s="109"/>
      <c r="AP241" s="98">
        <f t="shared" si="48"/>
        <v>0</v>
      </c>
      <c r="AQ241" s="118">
        <f t="shared" si="49"/>
        <v>0</v>
      </c>
      <c r="AS241" s="105"/>
      <c r="AT241" s="489"/>
      <c r="AU241" s="489"/>
      <c r="AV241" s="494"/>
      <c r="AW241" s="80"/>
      <c r="AX241" s="111"/>
      <c r="AY241" s="494"/>
      <c r="AZ241" s="490"/>
      <c r="BA241" s="1" t="str">
        <f t="shared" si="44"/>
        <v xml:space="preserve"> </v>
      </c>
    </row>
    <row r="242" spans="1:53" x14ac:dyDescent="0.25">
      <c r="A242" s="105" t="s">
        <v>514</v>
      </c>
      <c r="B242" s="136"/>
      <c r="C242" s="136"/>
      <c r="D242" s="137"/>
      <c r="E242" s="136"/>
      <c r="F242" s="136"/>
      <c r="G242" s="136"/>
      <c r="H242" s="136"/>
      <c r="I242" s="136"/>
      <c r="J242" s="136"/>
      <c r="K242" s="106"/>
      <c r="L242" s="106"/>
      <c r="M242" s="106"/>
      <c r="N242" s="106"/>
      <c r="O242" s="106"/>
      <c r="P242" s="106"/>
      <c r="Q242" s="107" t="e">
        <f t="shared" si="45"/>
        <v>#DIV/0!</v>
      </c>
      <c r="R242" s="108"/>
      <c r="S242" s="108"/>
      <c r="T242" s="108"/>
      <c r="U242" s="101"/>
      <c r="V242" s="98">
        <f t="shared" si="46"/>
        <v>0</v>
      </c>
      <c r="W242" s="109"/>
      <c r="X242" s="110"/>
      <c r="Y242" s="83"/>
      <c r="Z242" s="111"/>
      <c r="AA242" s="112" t="e">
        <f t="shared" si="22"/>
        <v>#DIV/0!</v>
      </c>
      <c r="AB242" s="113"/>
      <c r="AC242" s="148">
        <f t="shared" si="43"/>
        <v>0</v>
      </c>
      <c r="AD242" s="113"/>
      <c r="AE242" s="114" t="e">
        <f t="shared" si="47"/>
        <v>#DIV/0!</v>
      </c>
      <c r="AF242" s="80"/>
      <c r="AG242" s="109"/>
      <c r="AH242" s="109"/>
      <c r="AI242" s="109"/>
      <c r="AJ242" s="109"/>
      <c r="AK242" s="109"/>
      <c r="AL242" s="109"/>
      <c r="AM242" s="109"/>
      <c r="AN242" s="109"/>
      <c r="AO242" s="109"/>
      <c r="AP242" s="98">
        <f t="shared" si="48"/>
        <v>0</v>
      </c>
      <c r="AQ242" s="118">
        <f t="shared" si="49"/>
        <v>0</v>
      </c>
      <c r="AS242" s="105"/>
      <c r="AT242" s="489"/>
      <c r="AU242" s="489"/>
      <c r="AV242" s="494"/>
      <c r="AW242" s="80"/>
      <c r="AX242" s="111"/>
      <c r="AY242" s="494"/>
      <c r="AZ242" s="490"/>
      <c r="BA242" s="1" t="str">
        <f t="shared" si="44"/>
        <v xml:space="preserve"> </v>
      </c>
    </row>
    <row r="243" spans="1:53" x14ac:dyDescent="0.25">
      <c r="A243" s="105" t="s">
        <v>515</v>
      </c>
      <c r="B243" s="136"/>
      <c r="C243" s="136"/>
      <c r="D243" s="137"/>
      <c r="E243" s="136"/>
      <c r="F243" s="136"/>
      <c r="G243" s="136"/>
      <c r="H243" s="136"/>
      <c r="I243" s="136"/>
      <c r="J243" s="136"/>
      <c r="K243" s="106"/>
      <c r="L243" s="106"/>
      <c r="M243" s="106"/>
      <c r="N243" s="106"/>
      <c r="O243" s="106"/>
      <c r="P243" s="106"/>
      <c r="Q243" s="107" t="e">
        <f t="shared" si="45"/>
        <v>#DIV/0!</v>
      </c>
      <c r="R243" s="108"/>
      <c r="S243" s="108"/>
      <c r="T243" s="108"/>
      <c r="U243" s="101"/>
      <c r="V243" s="98">
        <f t="shared" si="46"/>
        <v>0</v>
      </c>
      <c r="W243" s="109"/>
      <c r="X243" s="110"/>
      <c r="Y243" s="83"/>
      <c r="Z243" s="111"/>
      <c r="AA243" s="112" t="e">
        <f t="shared" si="22"/>
        <v>#DIV/0!</v>
      </c>
      <c r="AB243" s="113"/>
      <c r="AC243" s="148">
        <f t="shared" si="43"/>
        <v>0</v>
      </c>
      <c r="AD243" s="113"/>
      <c r="AE243" s="114" t="e">
        <f t="shared" si="47"/>
        <v>#DIV/0!</v>
      </c>
      <c r="AF243" s="80"/>
      <c r="AG243" s="109"/>
      <c r="AH243" s="109"/>
      <c r="AI243" s="109"/>
      <c r="AJ243" s="109"/>
      <c r="AK243" s="109"/>
      <c r="AL243" s="109"/>
      <c r="AM243" s="109"/>
      <c r="AN243" s="109"/>
      <c r="AO243" s="109"/>
      <c r="AP243" s="98">
        <f t="shared" si="48"/>
        <v>0</v>
      </c>
      <c r="AQ243" s="118">
        <f t="shared" si="49"/>
        <v>0</v>
      </c>
      <c r="AS243" s="105"/>
      <c r="AT243" s="489"/>
      <c r="AU243" s="489"/>
      <c r="AV243" s="494"/>
      <c r="AW243" s="80"/>
      <c r="AX243" s="111"/>
      <c r="AY243" s="494"/>
      <c r="AZ243" s="490"/>
      <c r="BA243" s="1" t="str">
        <f t="shared" si="44"/>
        <v xml:space="preserve"> </v>
      </c>
    </row>
    <row r="244" spans="1:53" x14ac:dyDescent="0.25">
      <c r="A244" s="105" t="s">
        <v>516</v>
      </c>
      <c r="B244" s="136"/>
      <c r="C244" s="136"/>
      <c r="D244" s="137"/>
      <c r="E244" s="136"/>
      <c r="F244" s="136"/>
      <c r="G244" s="136"/>
      <c r="H244" s="136"/>
      <c r="I244" s="136"/>
      <c r="J244" s="136"/>
      <c r="K244" s="106"/>
      <c r="L244" s="106"/>
      <c r="M244" s="106"/>
      <c r="N244" s="106"/>
      <c r="O244" s="106"/>
      <c r="P244" s="106"/>
      <c r="Q244" s="107" t="e">
        <f t="shared" si="45"/>
        <v>#DIV/0!</v>
      </c>
      <c r="R244" s="108"/>
      <c r="S244" s="108"/>
      <c r="T244" s="108"/>
      <c r="U244" s="101"/>
      <c r="V244" s="98">
        <f t="shared" si="46"/>
        <v>0</v>
      </c>
      <c r="W244" s="109"/>
      <c r="X244" s="110"/>
      <c r="Y244" s="83"/>
      <c r="Z244" s="111"/>
      <c r="AA244" s="112" t="e">
        <f t="shared" si="22"/>
        <v>#DIV/0!</v>
      </c>
      <c r="AB244" s="113"/>
      <c r="AC244" s="148">
        <f t="shared" si="43"/>
        <v>0</v>
      </c>
      <c r="AD244" s="113"/>
      <c r="AE244" s="114" t="e">
        <f t="shared" si="47"/>
        <v>#DIV/0!</v>
      </c>
      <c r="AF244" s="80"/>
      <c r="AG244" s="109"/>
      <c r="AH244" s="109"/>
      <c r="AI244" s="109"/>
      <c r="AJ244" s="109"/>
      <c r="AK244" s="109"/>
      <c r="AL244" s="109"/>
      <c r="AM244" s="109"/>
      <c r="AN244" s="109"/>
      <c r="AO244" s="109"/>
      <c r="AP244" s="98">
        <f t="shared" si="48"/>
        <v>0</v>
      </c>
      <c r="AQ244" s="118">
        <f t="shared" si="49"/>
        <v>0</v>
      </c>
      <c r="AS244" s="105"/>
      <c r="AT244" s="489"/>
      <c r="AU244" s="489"/>
      <c r="AV244" s="494"/>
      <c r="AW244" s="80"/>
      <c r="AX244" s="111"/>
      <c r="AY244" s="494"/>
      <c r="AZ244" s="490"/>
      <c r="BA244" s="1" t="str">
        <f t="shared" si="44"/>
        <v xml:space="preserve"> </v>
      </c>
    </row>
    <row r="245" spans="1:53" x14ac:dyDescent="0.25">
      <c r="A245" s="105" t="s">
        <v>517</v>
      </c>
      <c r="B245" s="136"/>
      <c r="C245" s="136"/>
      <c r="D245" s="137"/>
      <c r="E245" s="136"/>
      <c r="F245" s="136"/>
      <c r="G245" s="136"/>
      <c r="H245" s="136"/>
      <c r="I245" s="136"/>
      <c r="J245" s="136"/>
      <c r="K245" s="106"/>
      <c r="L245" s="106"/>
      <c r="M245" s="106"/>
      <c r="N245" s="106"/>
      <c r="O245" s="106"/>
      <c r="P245" s="106"/>
      <c r="Q245" s="107" t="e">
        <f t="shared" si="45"/>
        <v>#DIV/0!</v>
      </c>
      <c r="R245" s="108"/>
      <c r="S245" s="108"/>
      <c r="T245" s="108"/>
      <c r="U245" s="101"/>
      <c r="V245" s="98">
        <f t="shared" si="46"/>
        <v>0</v>
      </c>
      <c r="W245" s="109"/>
      <c r="X245" s="110"/>
      <c r="Y245" s="83"/>
      <c r="Z245" s="111"/>
      <c r="AA245" s="112" t="e">
        <f t="shared" si="22"/>
        <v>#DIV/0!</v>
      </c>
      <c r="AB245" s="113"/>
      <c r="AC245" s="148">
        <f t="shared" si="43"/>
        <v>0</v>
      </c>
      <c r="AD245" s="113"/>
      <c r="AE245" s="114" t="e">
        <f t="shared" si="47"/>
        <v>#DIV/0!</v>
      </c>
      <c r="AF245" s="80"/>
      <c r="AG245" s="109"/>
      <c r="AH245" s="109"/>
      <c r="AI245" s="109"/>
      <c r="AJ245" s="109"/>
      <c r="AK245" s="109"/>
      <c r="AL245" s="109"/>
      <c r="AM245" s="109"/>
      <c r="AN245" s="109"/>
      <c r="AO245" s="109"/>
      <c r="AP245" s="98">
        <f t="shared" si="48"/>
        <v>0</v>
      </c>
      <c r="AQ245" s="118">
        <f t="shared" si="49"/>
        <v>0</v>
      </c>
      <c r="AS245" s="105"/>
      <c r="AT245" s="489"/>
      <c r="AU245" s="489"/>
      <c r="AV245" s="494"/>
      <c r="AW245" s="80"/>
      <c r="AX245" s="111"/>
      <c r="AY245" s="494"/>
      <c r="AZ245" s="490"/>
      <c r="BA245" s="1" t="str">
        <f t="shared" si="44"/>
        <v xml:space="preserve"> </v>
      </c>
    </row>
    <row r="246" spans="1:53" x14ac:dyDescent="0.25">
      <c r="A246" s="105" t="s">
        <v>518</v>
      </c>
      <c r="B246" s="136"/>
      <c r="C246" s="136"/>
      <c r="D246" s="137"/>
      <c r="E246" s="136"/>
      <c r="F246" s="136"/>
      <c r="G246" s="136"/>
      <c r="H246" s="136"/>
      <c r="I246" s="136"/>
      <c r="J246" s="136"/>
      <c r="K246" s="106"/>
      <c r="L246" s="106"/>
      <c r="M246" s="106"/>
      <c r="N246" s="106"/>
      <c r="O246" s="106"/>
      <c r="P246" s="106"/>
      <c r="Q246" s="107" t="e">
        <f t="shared" si="45"/>
        <v>#DIV/0!</v>
      </c>
      <c r="R246" s="108"/>
      <c r="S246" s="108"/>
      <c r="T246" s="108"/>
      <c r="U246" s="101"/>
      <c r="V246" s="98">
        <f t="shared" si="46"/>
        <v>0</v>
      </c>
      <c r="W246" s="109"/>
      <c r="X246" s="110"/>
      <c r="Y246" s="83"/>
      <c r="Z246" s="111"/>
      <c r="AA246" s="112" t="e">
        <f t="shared" si="22"/>
        <v>#DIV/0!</v>
      </c>
      <c r="AB246" s="113"/>
      <c r="AC246" s="148">
        <f t="shared" si="43"/>
        <v>0</v>
      </c>
      <c r="AD246" s="113"/>
      <c r="AE246" s="114" t="e">
        <f t="shared" si="47"/>
        <v>#DIV/0!</v>
      </c>
      <c r="AF246" s="80"/>
      <c r="AG246" s="109"/>
      <c r="AH246" s="109"/>
      <c r="AI246" s="109"/>
      <c r="AJ246" s="109"/>
      <c r="AK246" s="109"/>
      <c r="AL246" s="109"/>
      <c r="AM246" s="109"/>
      <c r="AN246" s="109"/>
      <c r="AO246" s="109"/>
      <c r="AP246" s="98">
        <f t="shared" si="48"/>
        <v>0</v>
      </c>
      <c r="AQ246" s="118">
        <f t="shared" si="49"/>
        <v>0</v>
      </c>
      <c r="AS246" s="105"/>
      <c r="AT246" s="489"/>
      <c r="AU246" s="489"/>
      <c r="AV246" s="494"/>
      <c r="AW246" s="80"/>
      <c r="AX246" s="111"/>
      <c r="AY246" s="494"/>
      <c r="AZ246" s="490"/>
      <c r="BA246" s="1" t="str">
        <f t="shared" si="44"/>
        <v xml:space="preserve"> </v>
      </c>
    </row>
    <row r="247" spans="1:53" x14ac:dyDescent="0.25">
      <c r="A247" s="105" t="s">
        <v>519</v>
      </c>
      <c r="B247" s="136"/>
      <c r="C247" s="136"/>
      <c r="D247" s="137"/>
      <c r="E247" s="136"/>
      <c r="F247" s="136"/>
      <c r="G247" s="136"/>
      <c r="H247" s="136"/>
      <c r="I247" s="136"/>
      <c r="J247" s="136"/>
      <c r="K247" s="106"/>
      <c r="L247" s="106"/>
      <c r="M247" s="106"/>
      <c r="N247" s="106"/>
      <c r="O247" s="106"/>
      <c r="P247" s="106"/>
      <c r="Q247" s="107" t="e">
        <f t="shared" si="45"/>
        <v>#DIV/0!</v>
      </c>
      <c r="R247" s="108"/>
      <c r="S247" s="108"/>
      <c r="T247" s="108"/>
      <c r="U247" s="101"/>
      <c r="V247" s="98">
        <f t="shared" si="46"/>
        <v>0</v>
      </c>
      <c r="W247" s="109"/>
      <c r="X247" s="110"/>
      <c r="Y247" s="83"/>
      <c r="Z247" s="111"/>
      <c r="AA247" s="112" t="e">
        <f t="shared" si="22"/>
        <v>#DIV/0!</v>
      </c>
      <c r="AB247" s="113"/>
      <c r="AC247" s="148">
        <f t="shared" si="43"/>
        <v>0</v>
      </c>
      <c r="AD247" s="113"/>
      <c r="AE247" s="114" t="e">
        <f t="shared" si="47"/>
        <v>#DIV/0!</v>
      </c>
      <c r="AF247" s="80"/>
      <c r="AG247" s="109"/>
      <c r="AH247" s="109"/>
      <c r="AI247" s="109"/>
      <c r="AJ247" s="109"/>
      <c r="AK247" s="109"/>
      <c r="AL247" s="109"/>
      <c r="AM247" s="109"/>
      <c r="AN247" s="109"/>
      <c r="AO247" s="109"/>
      <c r="AP247" s="98">
        <f t="shared" si="48"/>
        <v>0</v>
      </c>
      <c r="AQ247" s="118">
        <f t="shared" si="49"/>
        <v>0</v>
      </c>
      <c r="AS247" s="105"/>
      <c r="AT247" s="489"/>
      <c r="AU247" s="489"/>
      <c r="AV247" s="494"/>
      <c r="AW247" s="80"/>
      <c r="AX247" s="111"/>
      <c r="AY247" s="494"/>
      <c r="AZ247" s="490"/>
      <c r="BA247" s="1" t="str">
        <f t="shared" si="44"/>
        <v xml:space="preserve"> </v>
      </c>
    </row>
    <row r="248" spans="1:53" x14ac:dyDescent="0.25">
      <c r="A248" s="105" t="s">
        <v>520</v>
      </c>
      <c r="B248" s="136"/>
      <c r="C248" s="136"/>
      <c r="D248" s="137"/>
      <c r="E248" s="136"/>
      <c r="F248" s="136"/>
      <c r="G248" s="136"/>
      <c r="H248" s="136"/>
      <c r="I248" s="136"/>
      <c r="J248" s="136"/>
      <c r="K248" s="106"/>
      <c r="L248" s="106"/>
      <c r="M248" s="106"/>
      <c r="N248" s="106"/>
      <c r="O248" s="106"/>
      <c r="P248" s="106"/>
      <c r="Q248" s="107" t="e">
        <f t="shared" si="45"/>
        <v>#DIV/0!</v>
      </c>
      <c r="R248" s="108"/>
      <c r="S248" s="108"/>
      <c r="T248" s="108"/>
      <c r="U248" s="101"/>
      <c r="V248" s="98">
        <f t="shared" si="46"/>
        <v>0</v>
      </c>
      <c r="W248" s="109"/>
      <c r="X248" s="110"/>
      <c r="Y248" s="83"/>
      <c r="Z248" s="111"/>
      <c r="AA248" s="112" t="e">
        <f t="shared" si="22"/>
        <v>#DIV/0!</v>
      </c>
      <c r="AB248" s="113"/>
      <c r="AC248" s="148">
        <f t="shared" si="43"/>
        <v>0</v>
      </c>
      <c r="AD248" s="113"/>
      <c r="AE248" s="114" t="e">
        <f t="shared" si="47"/>
        <v>#DIV/0!</v>
      </c>
      <c r="AF248" s="80"/>
      <c r="AG248" s="109"/>
      <c r="AH248" s="109"/>
      <c r="AI248" s="109"/>
      <c r="AJ248" s="109"/>
      <c r="AK248" s="109"/>
      <c r="AL248" s="109"/>
      <c r="AM248" s="109"/>
      <c r="AN248" s="109"/>
      <c r="AO248" s="109"/>
      <c r="AP248" s="98">
        <f t="shared" si="48"/>
        <v>0</v>
      </c>
      <c r="AQ248" s="118">
        <f t="shared" si="49"/>
        <v>0</v>
      </c>
      <c r="AS248" s="105"/>
      <c r="AT248" s="489"/>
      <c r="AU248" s="489"/>
      <c r="AV248" s="494"/>
      <c r="AW248" s="80"/>
      <c r="AX248" s="111"/>
      <c r="AY248" s="494"/>
      <c r="AZ248" s="490"/>
      <c r="BA248" s="1" t="str">
        <f t="shared" si="44"/>
        <v xml:space="preserve"> </v>
      </c>
    </row>
    <row r="249" spans="1:53" x14ac:dyDescent="0.25">
      <c r="A249" s="105" t="s">
        <v>521</v>
      </c>
      <c r="B249" s="136"/>
      <c r="C249" s="136"/>
      <c r="D249" s="137"/>
      <c r="E249" s="136"/>
      <c r="F249" s="136"/>
      <c r="G249" s="136"/>
      <c r="H249" s="136"/>
      <c r="I249" s="136"/>
      <c r="J249" s="136"/>
      <c r="K249" s="106"/>
      <c r="L249" s="106"/>
      <c r="M249" s="106"/>
      <c r="N249" s="106"/>
      <c r="O249" s="106"/>
      <c r="P249" s="106"/>
      <c r="Q249" s="107" t="e">
        <f t="shared" si="45"/>
        <v>#DIV/0!</v>
      </c>
      <c r="R249" s="108"/>
      <c r="S249" s="108"/>
      <c r="T249" s="108"/>
      <c r="U249" s="101"/>
      <c r="V249" s="98">
        <f t="shared" si="46"/>
        <v>0</v>
      </c>
      <c r="W249" s="109"/>
      <c r="X249" s="110"/>
      <c r="Y249" s="83"/>
      <c r="Z249" s="111"/>
      <c r="AA249" s="112" t="e">
        <f t="shared" si="22"/>
        <v>#DIV/0!</v>
      </c>
      <c r="AB249" s="113"/>
      <c r="AC249" s="148">
        <f t="shared" si="43"/>
        <v>0</v>
      </c>
      <c r="AD249" s="113"/>
      <c r="AE249" s="114" t="e">
        <f t="shared" si="47"/>
        <v>#DIV/0!</v>
      </c>
      <c r="AF249" s="80"/>
      <c r="AG249" s="109"/>
      <c r="AH249" s="109"/>
      <c r="AI249" s="109"/>
      <c r="AJ249" s="109"/>
      <c r="AK249" s="109"/>
      <c r="AL249" s="109"/>
      <c r="AM249" s="109"/>
      <c r="AN249" s="109"/>
      <c r="AO249" s="109"/>
      <c r="AP249" s="98">
        <f t="shared" si="48"/>
        <v>0</v>
      </c>
      <c r="AQ249" s="118">
        <f t="shared" si="49"/>
        <v>0</v>
      </c>
      <c r="AS249" s="105"/>
      <c r="AT249" s="489"/>
      <c r="AU249" s="489"/>
      <c r="AV249" s="494"/>
      <c r="AW249" s="80"/>
      <c r="AX249" s="111"/>
      <c r="AY249" s="494"/>
      <c r="AZ249" s="490"/>
      <c r="BA249" s="1" t="str">
        <f t="shared" si="44"/>
        <v xml:space="preserve"> </v>
      </c>
    </row>
    <row r="250" spans="1:53" x14ac:dyDescent="0.25">
      <c r="A250" s="105" t="s">
        <v>522</v>
      </c>
      <c r="B250" s="136"/>
      <c r="C250" s="136"/>
      <c r="D250" s="137"/>
      <c r="E250" s="136"/>
      <c r="F250" s="136"/>
      <c r="G250" s="136"/>
      <c r="H250" s="136"/>
      <c r="I250" s="136"/>
      <c r="J250" s="136"/>
      <c r="K250" s="106"/>
      <c r="L250" s="106"/>
      <c r="M250" s="106"/>
      <c r="N250" s="106"/>
      <c r="O250" s="106"/>
      <c r="P250" s="106"/>
      <c r="Q250" s="107" t="e">
        <f t="shared" si="45"/>
        <v>#DIV/0!</v>
      </c>
      <c r="R250" s="108"/>
      <c r="S250" s="108"/>
      <c r="T250" s="108"/>
      <c r="U250" s="101"/>
      <c r="V250" s="98">
        <f t="shared" si="46"/>
        <v>0</v>
      </c>
      <c r="W250" s="109"/>
      <c r="X250" s="110"/>
      <c r="Y250" s="83"/>
      <c r="Z250" s="111"/>
      <c r="AA250" s="112" t="e">
        <f t="shared" si="22"/>
        <v>#DIV/0!</v>
      </c>
      <c r="AB250" s="113"/>
      <c r="AC250" s="148">
        <f t="shared" si="43"/>
        <v>0</v>
      </c>
      <c r="AD250" s="113"/>
      <c r="AE250" s="114" t="e">
        <f t="shared" si="47"/>
        <v>#DIV/0!</v>
      </c>
      <c r="AF250" s="80"/>
      <c r="AG250" s="109"/>
      <c r="AH250" s="109"/>
      <c r="AI250" s="109"/>
      <c r="AJ250" s="109"/>
      <c r="AK250" s="109"/>
      <c r="AL250" s="109"/>
      <c r="AM250" s="109"/>
      <c r="AN250" s="109"/>
      <c r="AO250" s="109"/>
      <c r="AP250" s="98">
        <f t="shared" si="48"/>
        <v>0</v>
      </c>
      <c r="AQ250" s="118">
        <f t="shared" si="49"/>
        <v>0</v>
      </c>
      <c r="AS250" s="105"/>
      <c r="AT250" s="489"/>
      <c r="AU250" s="489"/>
      <c r="AV250" s="494"/>
      <c r="AW250" s="80"/>
      <c r="AX250" s="111"/>
      <c r="AY250" s="494"/>
      <c r="AZ250" s="490"/>
      <c r="BA250" s="1" t="str">
        <f t="shared" si="44"/>
        <v xml:space="preserve"> </v>
      </c>
    </row>
    <row r="251" spans="1:53" x14ac:dyDescent="0.25">
      <c r="A251" s="105" t="s">
        <v>523</v>
      </c>
      <c r="B251" s="136"/>
      <c r="C251" s="136"/>
      <c r="D251" s="137"/>
      <c r="E251" s="136"/>
      <c r="F251" s="136"/>
      <c r="G251" s="136"/>
      <c r="H251" s="136"/>
      <c r="I251" s="136"/>
      <c r="J251" s="136"/>
      <c r="K251" s="106"/>
      <c r="L251" s="106"/>
      <c r="M251" s="106"/>
      <c r="N251" s="106"/>
      <c r="O251" s="106"/>
      <c r="P251" s="106"/>
      <c r="Q251" s="107" t="e">
        <f t="shared" si="45"/>
        <v>#DIV/0!</v>
      </c>
      <c r="R251" s="108"/>
      <c r="S251" s="108"/>
      <c r="T251" s="108"/>
      <c r="U251" s="101"/>
      <c r="V251" s="98">
        <f t="shared" si="46"/>
        <v>0</v>
      </c>
      <c r="W251" s="109"/>
      <c r="X251" s="110"/>
      <c r="Y251" s="83"/>
      <c r="Z251" s="111"/>
      <c r="AA251" s="112" t="e">
        <f t="shared" si="22"/>
        <v>#DIV/0!</v>
      </c>
      <c r="AB251" s="113"/>
      <c r="AC251" s="148">
        <f t="shared" si="43"/>
        <v>0</v>
      </c>
      <c r="AD251" s="113"/>
      <c r="AE251" s="114" t="e">
        <f t="shared" si="47"/>
        <v>#DIV/0!</v>
      </c>
      <c r="AF251" s="80"/>
      <c r="AG251" s="109"/>
      <c r="AH251" s="109"/>
      <c r="AI251" s="109"/>
      <c r="AJ251" s="109"/>
      <c r="AK251" s="109"/>
      <c r="AL251" s="109"/>
      <c r="AM251" s="109"/>
      <c r="AN251" s="109"/>
      <c r="AO251" s="109"/>
      <c r="AP251" s="98">
        <f t="shared" si="48"/>
        <v>0</v>
      </c>
      <c r="AQ251" s="118">
        <f t="shared" si="49"/>
        <v>0</v>
      </c>
      <c r="AS251" s="105"/>
      <c r="AT251" s="489"/>
      <c r="AU251" s="489"/>
      <c r="AV251" s="494"/>
      <c r="AW251" s="80"/>
      <c r="AX251" s="111"/>
      <c r="AY251" s="494"/>
      <c r="AZ251" s="490"/>
      <c r="BA251" s="1" t="str">
        <f t="shared" si="44"/>
        <v xml:space="preserve"> </v>
      </c>
    </row>
    <row r="252" spans="1:53" x14ac:dyDescent="0.25">
      <c r="A252" s="105" t="s">
        <v>524</v>
      </c>
      <c r="B252" s="136"/>
      <c r="C252" s="136"/>
      <c r="D252" s="137"/>
      <c r="E252" s="136"/>
      <c r="F252" s="136"/>
      <c r="G252" s="136"/>
      <c r="H252" s="136"/>
      <c r="I252" s="136"/>
      <c r="J252" s="136"/>
      <c r="K252" s="106"/>
      <c r="L252" s="106"/>
      <c r="M252" s="106"/>
      <c r="N252" s="106"/>
      <c r="O252" s="106"/>
      <c r="P252" s="106"/>
      <c r="Q252" s="107" t="e">
        <f t="shared" si="45"/>
        <v>#DIV/0!</v>
      </c>
      <c r="R252" s="108"/>
      <c r="S252" s="108"/>
      <c r="T252" s="108"/>
      <c r="U252" s="101"/>
      <c r="V252" s="98">
        <f t="shared" si="46"/>
        <v>0</v>
      </c>
      <c r="W252" s="109"/>
      <c r="X252" s="110"/>
      <c r="Y252" s="83"/>
      <c r="Z252" s="111"/>
      <c r="AA252" s="112" t="e">
        <f t="shared" si="22"/>
        <v>#DIV/0!</v>
      </c>
      <c r="AB252" s="113"/>
      <c r="AC252" s="148">
        <f t="shared" si="43"/>
        <v>0</v>
      </c>
      <c r="AD252" s="113"/>
      <c r="AE252" s="114" t="e">
        <f t="shared" si="47"/>
        <v>#DIV/0!</v>
      </c>
      <c r="AF252" s="80"/>
      <c r="AG252" s="109"/>
      <c r="AH252" s="109"/>
      <c r="AI252" s="109"/>
      <c r="AJ252" s="109"/>
      <c r="AK252" s="109"/>
      <c r="AL252" s="109"/>
      <c r="AM252" s="109"/>
      <c r="AN252" s="109"/>
      <c r="AO252" s="109"/>
      <c r="AP252" s="98">
        <f t="shared" si="48"/>
        <v>0</v>
      </c>
      <c r="AQ252" s="118">
        <f t="shared" si="49"/>
        <v>0</v>
      </c>
      <c r="AS252" s="105"/>
      <c r="AT252" s="489"/>
      <c r="AU252" s="489"/>
      <c r="AV252" s="494"/>
      <c r="AW252" s="80"/>
      <c r="AX252" s="111"/>
      <c r="AY252" s="494"/>
      <c r="AZ252" s="490"/>
      <c r="BA252" s="1" t="str">
        <f t="shared" si="44"/>
        <v xml:space="preserve"> </v>
      </c>
    </row>
    <row r="253" spans="1:53" x14ac:dyDescent="0.25">
      <c r="A253" s="105" t="s">
        <v>525</v>
      </c>
      <c r="B253" s="136"/>
      <c r="C253" s="136"/>
      <c r="D253" s="137"/>
      <c r="E253" s="136"/>
      <c r="F253" s="136"/>
      <c r="G253" s="136"/>
      <c r="H253" s="136"/>
      <c r="I253" s="136"/>
      <c r="J253" s="136"/>
      <c r="K253" s="106"/>
      <c r="L253" s="106"/>
      <c r="M253" s="106"/>
      <c r="N253" s="106"/>
      <c r="O253" s="106"/>
      <c r="P253" s="106"/>
      <c r="Q253" s="107" t="e">
        <f t="shared" si="45"/>
        <v>#DIV/0!</v>
      </c>
      <c r="R253" s="108"/>
      <c r="S253" s="108"/>
      <c r="T253" s="108"/>
      <c r="U253" s="101"/>
      <c r="V253" s="98">
        <f t="shared" si="46"/>
        <v>0</v>
      </c>
      <c r="W253" s="109"/>
      <c r="X253" s="110"/>
      <c r="Y253" s="83"/>
      <c r="Z253" s="111"/>
      <c r="AA253" s="112" t="e">
        <f t="shared" si="22"/>
        <v>#DIV/0!</v>
      </c>
      <c r="AB253" s="113"/>
      <c r="AC253" s="148">
        <f t="shared" si="43"/>
        <v>0</v>
      </c>
      <c r="AD253" s="113"/>
      <c r="AE253" s="114" t="e">
        <f t="shared" si="47"/>
        <v>#DIV/0!</v>
      </c>
      <c r="AF253" s="80"/>
      <c r="AG253" s="109"/>
      <c r="AH253" s="109"/>
      <c r="AI253" s="109"/>
      <c r="AJ253" s="109"/>
      <c r="AK253" s="109"/>
      <c r="AL253" s="109"/>
      <c r="AM253" s="109"/>
      <c r="AN253" s="109"/>
      <c r="AO253" s="109"/>
      <c r="AP253" s="98">
        <f t="shared" si="48"/>
        <v>0</v>
      </c>
      <c r="AQ253" s="118">
        <f t="shared" si="49"/>
        <v>0</v>
      </c>
      <c r="AS253" s="105"/>
      <c r="AT253" s="489"/>
      <c r="AU253" s="489"/>
      <c r="AV253" s="494"/>
      <c r="AW253" s="80"/>
      <c r="AX253" s="111"/>
      <c r="AY253" s="494"/>
      <c r="AZ253" s="490"/>
      <c r="BA253" s="1" t="str">
        <f t="shared" si="44"/>
        <v xml:space="preserve"> </v>
      </c>
    </row>
    <row r="254" spans="1:53" x14ac:dyDescent="0.25">
      <c r="A254" s="105" t="s">
        <v>526</v>
      </c>
      <c r="B254" s="136"/>
      <c r="C254" s="136"/>
      <c r="D254" s="137"/>
      <c r="E254" s="136"/>
      <c r="F254" s="136"/>
      <c r="G254" s="136"/>
      <c r="H254" s="136"/>
      <c r="I254" s="136"/>
      <c r="J254" s="136"/>
      <c r="K254" s="106"/>
      <c r="L254" s="106"/>
      <c r="M254" s="106"/>
      <c r="N254" s="106"/>
      <c r="O254" s="106"/>
      <c r="P254" s="106"/>
      <c r="Q254" s="107" t="e">
        <f t="shared" si="45"/>
        <v>#DIV/0!</v>
      </c>
      <c r="R254" s="108"/>
      <c r="S254" s="108"/>
      <c r="T254" s="108"/>
      <c r="U254" s="101"/>
      <c r="V254" s="98">
        <f t="shared" si="46"/>
        <v>0</v>
      </c>
      <c r="W254" s="109"/>
      <c r="X254" s="110"/>
      <c r="Y254" s="83"/>
      <c r="Z254" s="111"/>
      <c r="AA254" s="112" t="e">
        <f t="shared" si="22"/>
        <v>#DIV/0!</v>
      </c>
      <c r="AB254" s="113"/>
      <c r="AC254" s="148">
        <f t="shared" si="43"/>
        <v>0</v>
      </c>
      <c r="AD254" s="113"/>
      <c r="AE254" s="114" t="e">
        <f t="shared" si="47"/>
        <v>#DIV/0!</v>
      </c>
      <c r="AF254" s="80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98">
        <f t="shared" si="48"/>
        <v>0</v>
      </c>
      <c r="AQ254" s="118">
        <f t="shared" si="49"/>
        <v>0</v>
      </c>
      <c r="AS254" s="105"/>
      <c r="AT254" s="489"/>
      <c r="AU254" s="489"/>
      <c r="AV254" s="494"/>
      <c r="AW254" s="80"/>
      <c r="AX254" s="111"/>
      <c r="AY254" s="494"/>
      <c r="AZ254" s="490"/>
      <c r="BA254" s="1" t="str">
        <f t="shared" si="44"/>
        <v xml:space="preserve"> </v>
      </c>
    </row>
    <row r="255" spans="1:53" x14ac:dyDescent="0.25">
      <c r="A255" s="105" t="s">
        <v>527</v>
      </c>
      <c r="B255" s="136"/>
      <c r="C255" s="136"/>
      <c r="D255" s="137"/>
      <c r="E255" s="136"/>
      <c r="F255" s="136"/>
      <c r="G255" s="136"/>
      <c r="H255" s="136"/>
      <c r="I255" s="136"/>
      <c r="J255" s="136"/>
      <c r="K255" s="106"/>
      <c r="L255" s="106"/>
      <c r="M255" s="106"/>
      <c r="N255" s="106"/>
      <c r="O255" s="106"/>
      <c r="P255" s="106"/>
      <c r="Q255" s="107" t="e">
        <f t="shared" si="45"/>
        <v>#DIV/0!</v>
      </c>
      <c r="R255" s="108"/>
      <c r="S255" s="108"/>
      <c r="T255" s="108"/>
      <c r="U255" s="101"/>
      <c r="V255" s="98">
        <f t="shared" si="46"/>
        <v>0</v>
      </c>
      <c r="W255" s="109"/>
      <c r="X255" s="110"/>
      <c r="Y255" s="83"/>
      <c r="Z255" s="111"/>
      <c r="AA255" s="112" t="e">
        <f t="shared" si="22"/>
        <v>#DIV/0!</v>
      </c>
      <c r="AB255" s="113"/>
      <c r="AC255" s="148">
        <f t="shared" si="43"/>
        <v>0</v>
      </c>
      <c r="AD255" s="113"/>
      <c r="AE255" s="114" t="e">
        <f t="shared" si="47"/>
        <v>#DIV/0!</v>
      </c>
      <c r="AF255" s="80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98">
        <f t="shared" si="48"/>
        <v>0</v>
      </c>
      <c r="AQ255" s="118">
        <f t="shared" si="49"/>
        <v>0</v>
      </c>
      <c r="AS255" s="105"/>
      <c r="AT255" s="489"/>
      <c r="AU255" s="489"/>
      <c r="AV255" s="494"/>
      <c r="AW255" s="80"/>
      <c r="AX255" s="111"/>
      <c r="AY255" s="494"/>
      <c r="AZ255" s="490"/>
      <c r="BA255" s="1" t="str">
        <f t="shared" si="44"/>
        <v xml:space="preserve"> </v>
      </c>
    </row>
    <row r="256" spans="1:53" x14ac:dyDescent="0.25">
      <c r="A256" s="105" t="s">
        <v>528</v>
      </c>
      <c r="B256" s="136"/>
      <c r="C256" s="136"/>
      <c r="D256" s="137"/>
      <c r="E256" s="136"/>
      <c r="F256" s="136"/>
      <c r="G256" s="136"/>
      <c r="H256" s="136"/>
      <c r="I256" s="136"/>
      <c r="J256" s="136"/>
      <c r="K256" s="106"/>
      <c r="L256" s="106"/>
      <c r="M256" s="106"/>
      <c r="N256" s="106"/>
      <c r="O256" s="106"/>
      <c r="P256" s="106"/>
      <c r="Q256" s="107" t="e">
        <f t="shared" si="45"/>
        <v>#DIV/0!</v>
      </c>
      <c r="R256" s="108"/>
      <c r="S256" s="108"/>
      <c r="T256" s="108"/>
      <c r="U256" s="101"/>
      <c r="V256" s="98">
        <f t="shared" si="46"/>
        <v>0</v>
      </c>
      <c r="W256" s="109"/>
      <c r="X256" s="110"/>
      <c r="Y256" s="83"/>
      <c r="Z256" s="111"/>
      <c r="AA256" s="112" t="e">
        <f t="shared" si="22"/>
        <v>#DIV/0!</v>
      </c>
      <c r="AB256" s="113"/>
      <c r="AC256" s="148">
        <f t="shared" si="43"/>
        <v>0</v>
      </c>
      <c r="AD256" s="113"/>
      <c r="AE256" s="114" t="e">
        <f t="shared" si="47"/>
        <v>#DIV/0!</v>
      </c>
      <c r="AF256" s="80"/>
      <c r="AG256" s="109"/>
      <c r="AH256" s="109"/>
      <c r="AI256" s="109"/>
      <c r="AJ256" s="109"/>
      <c r="AK256" s="109"/>
      <c r="AL256" s="109"/>
      <c r="AM256" s="109"/>
      <c r="AN256" s="109"/>
      <c r="AO256" s="109"/>
      <c r="AP256" s="98">
        <f t="shared" si="48"/>
        <v>0</v>
      </c>
      <c r="AQ256" s="118">
        <f t="shared" si="49"/>
        <v>0</v>
      </c>
      <c r="AS256" s="105"/>
      <c r="AT256" s="489"/>
      <c r="AU256" s="489"/>
      <c r="AV256" s="494"/>
      <c r="AW256" s="80"/>
      <c r="AX256" s="111"/>
      <c r="AY256" s="494"/>
      <c r="AZ256" s="490"/>
      <c r="BA256" s="1" t="str">
        <f t="shared" si="44"/>
        <v xml:space="preserve"> </v>
      </c>
    </row>
    <row r="257" spans="1:53" x14ac:dyDescent="0.25">
      <c r="A257" s="105" t="s">
        <v>529</v>
      </c>
      <c r="B257" s="136"/>
      <c r="C257" s="136"/>
      <c r="D257" s="137"/>
      <c r="E257" s="136"/>
      <c r="F257" s="136"/>
      <c r="G257" s="136"/>
      <c r="H257" s="136"/>
      <c r="I257" s="136"/>
      <c r="J257" s="136"/>
      <c r="K257" s="106"/>
      <c r="L257" s="106"/>
      <c r="M257" s="106"/>
      <c r="N257" s="106"/>
      <c r="O257" s="106"/>
      <c r="P257" s="106"/>
      <c r="Q257" s="107" t="e">
        <f t="shared" si="45"/>
        <v>#DIV/0!</v>
      </c>
      <c r="R257" s="108"/>
      <c r="S257" s="108"/>
      <c r="T257" s="108"/>
      <c r="U257" s="101"/>
      <c r="V257" s="98">
        <f t="shared" si="46"/>
        <v>0</v>
      </c>
      <c r="W257" s="109"/>
      <c r="X257" s="110"/>
      <c r="Y257" s="83"/>
      <c r="Z257" s="111"/>
      <c r="AA257" s="112" t="e">
        <f t="shared" si="22"/>
        <v>#DIV/0!</v>
      </c>
      <c r="AB257" s="113"/>
      <c r="AC257" s="148">
        <f t="shared" si="43"/>
        <v>0</v>
      </c>
      <c r="AD257" s="113"/>
      <c r="AE257" s="114" t="e">
        <f t="shared" si="47"/>
        <v>#DIV/0!</v>
      </c>
      <c r="AF257" s="80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98">
        <f t="shared" si="48"/>
        <v>0</v>
      </c>
      <c r="AQ257" s="118">
        <f t="shared" si="49"/>
        <v>0</v>
      </c>
      <c r="AS257" s="105"/>
      <c r="AT257" s="489"/>
      <c r="AU257" s="489"/>
      <c r="AV257" s="494"/>
      <c r="AW257" s="80"/>
      <c r="AX257" s="111"/>
      <c r="AY257" s="494"/>
      <c r="AZ257" s="490"/>
      <c r="BA257" s="1" t="str">
        <f t="shared" si="44"/>
        <v xml:space="preserve"> </v>
      </c>
    </row>
    <row r="258" spans="1:53" x14ac:dyDescent="0.25">
      <c r="A258" s="105" t="s">
        <v>530</v>
      </c>
      <c r="B258" s="136"/>
      <c r="C258" s="136"/>
      <c r="D258" s="137"/>
      <c r="E258" s="136"/>
      <c r="F258" s="136"/>
      <c r="G258" s="136"/>
      <c r="H258" s="136"/>
      <c r="I258" s="136"/>
      <c r="J258" s="136"/>
      <c r="K258" s="106"/>
      <c r="L258" s="106"/>
      <c r="M258" s="106"/>
      <c r="N258" s="106"/>
      <c r="O258" s="106"/>
      <c r="P258" s="106"/>
      <c r="Q258" s="107" t="e">
        <f t="shared" si="45"/>
        <v>#DIV/0!</v>
      </c>
      <c r="R258" s="108"/>
      <c r="S258" s="108"/>
      <c r="T258" s="108"/>
      <c r="U258" s="101"/>
      <c r="V258" s="98">
        <f t="shared" si="46"/>
        <v>0</v>
      </c>
      <c r="W258" s="109"/>
      <c r="X258" s="110"/>
      <c r="Y258" s="83"/>
      <c r="Z258" s="111"/>
      <c r="AA258" s="112" t="e">
        <f t="shared" si="22"/>
        <v>#DIV/0!</v>
      </c>
      <c r="AB258" s="113"/>
      <c r="AC258" s="148">
        <f t="shared" si="43"/>
        <v>0</v>
      </c>
      <c r="AD258" s="113"/>
      <c r="AE258" s="114" t="e">
        <f t="shared" si="47"/>
        <v>#DIV/0!</v>
      </c>
      <c r="AF258" s="80"/>
      <c r="AG258" s="109"/>
      <c r="AH258" s="109"/>
      <c r="AI258" s="109"/>
      <c r="AJ258" s="109"/>
      <c r="AK258" s="109"/>
      <c r="AL258" s="109"/>
      <c r="AM258" s="109"/>
      <c r="AN258" s="109"/>
      <c r="AO258" s="109"/>
      <c r="AP258" s="98">
        <f t="shared" si="48"/>
        <v>0</v>
      </c>
      <c r="AQ258" s="118">
        <f t="shared" si="49"/>
        <v>0</v>
      </c>
      <c r="AS258" s="105"/>
      <c r="AT258" s="489"/>
      <c r="AU258" s="489"/>
      <c r="AV258" s="494"/>
      <c r="AW258" s="80"/>
      <c r="AX258" s="111"/>
      <c r="AY258" s="494"/>
      <c r="AZ258" s="490"/>
      <c r="BA258" s="1" t="str">
        <f t="shared" si="44"/>
        <v xml:space="preserve"> </v>
      </c>
    </row>
    <row r="259" spans="1:53" x14ac:dyDescent="0.25">
      <c r="A259" s="105" t="s">
        <v>531</v>
      </c>
      <c r="B259" s="136"/>
      <c r="C259" s="136"/>
      <c r="D259" s="137"/>
      <c r="E259" s="136"/>
      <c r="F259" s="136"/>
      <c r="G259" s="136"/>
      <c r="H259" s="136"/>
      <c r="I259" s="136"/>
      <c r="J259" s="136"/>
      <c r="K259" s="106"/>
      <c r="L259" s="106"/>
      <c r="M259" s="106"/>
      <c r="N259" s="106"/>
      <c r="O259" s="106"/>
      <c r="P259" s="106"/>
      <c r="Q259" s="107" t="e">
        <f t="shared" si="45"/>
        <v>#DIV/0!</v>
      </c>
      <c r="R259" s="108"/>
      <c r="S259" s="108"/>
      <c r="T259" s="108"/>
      <c r="U259" s="101"/>
      <c r="V259" s="98">
        <f t="shared" si="46"/>
        <v>0</v>
      </c>
      <c r="W259" s="109"/>
      <c r="X259" s="110"/>
      <c r="Y259" s="83"/>
      <c r="Z259" s="111"/>
      <c r="AA259" s="112" t="e">
        <f t="shared" si="22"/>
        <v>#DIV/0!</v>
      </c>
      <c r="AB259" s="113"/>
      <c r="AC259" s="148">
        <f t="shared" si="43"/>
        <v>0</v>
      </c>
      <c r="AD259" s="113"/>
      <c r="AE259" s="114" t="e">
        <f t="shared" si="47"/>
        <v>#DIV/0!</v>
      </c>
      <c r="AF259" s="80"/>
      <c r="AG259" s="109"/>
      <c r="AH259" s="109"/>
      <c r="AI259" s="109"/>
      <c r="AJ259" s="109"/>
      <c r="AK259" s="109"/>
      <c r="AL259" s="109"/>
      <c r="AM259" s="109"/>
      <c r="AN259" s="109"/>
      <c r="AO259" s="109"/>
      <c r="AP259" s="98">
        <f t="shared" si="48"/>
        <v>0</v>
      </c>
      <c r="AQ259" s="118">
        <f t="shared" si="49"/>
        <v>0</v>
      </c>
      <c r="AS259" s="105"/>
      <c r="AT259" s="489"/>
      <c r="AU259" s="489"/>
      <c r="AV259" s="494"/>
      <c r="AW259" s="80"/>
      <c r="AX259" s="111"/>
      <c r="AY259" s="494"/>
      <c r="AZ259" s="490"/>
      <c r="BA259" s="1" t="str">
        <f t="shared" si="44"/>
        <v xml:space="preserve"> </v>
      </c>
    </row>
    <row r="260" spans="1:53" x14ac:dyDescent="0.25">
      <c r="A260" s="105" t="s">
        <v>532</v>
      </c>
      <c r="B260" s="136"/>
      <c r="C260" s="136"/>
      <c r="D260" s="137"/>
      <c r="E260" s="136"/>
      <c r="F260" s="136"/>
      <c r="G260" s="136"/>
      <c r="H260" s="136"/>
      <c r="I260" s="136"/>
      <c r="J260" s="136"/>
      <c r="K260" s="106"/>
      <c r="L260" s="106"/>
      <c r="M260" s="106"/>
      <c r="N260" s="106"/>
      <c r="O260" s="106"/>
      <c r="P260" s="106"/>
      <c r="Q260" s="107" t="e">
        <f t="shared" si="45"/>
        <v>#DIV/0!</v>
      </c>
      <c r="R260" s="108"/>
      <c r="S260" s="108"/>
      <c r="T260" s="108"/>
      <c r="U260" s="101"/>
      <c r="V260" s="98">
        <f t="shared" si="46"/>
        <v>0</v>
      </c>
      <c r="W260" s="109"/>
      <c r="X260" s="110"/>
      <c r="Y260" s="83"/>
      <c r="Z260" s="111"/>
      <c r="AA260" s="112" t="e">
        <f t="shared" si="22"/>
        <v>#DIV/0!</v>
      </c>
      <c r="AB260" s="113"/>
      <c r="AC260" s="148">
        <f t="shared" si="43"/>
        <v>0</v>
      </c>
      <c r="AD260" s="113"/>
      <c r="AE260" s="114" t="e">
        <f t="shared" si="47"/>
        <v>#DIV/0!</v>
      </c>
      <c r="AF260" s="80"/>
      <c r="AG260" s="109"/>
      <c r="AH260" s="109"/>
      <c r="AI260" s="109"/>
      <c r="AJ260" s="109"/>
      <c r="AK260" s="109"/>
      <c r="AL260" s="109"/>
      <c r="AM260" s="109"/>
      <c r="AN260" s="109"/>
      <c r="AO260" s="109"/>
      <c r="AP260" s="98">
        <f t="shared" si="48"/>
        <v>0</v>
      </c>
      <c r="AQ260" s="118">
        <f t="shared" si="49"/>
        <v>0</v>
      </c>
      <c r="AS260" s="105"/>
      <c r="AT260" s="489"/>
      <c r="AU260" s="489"/>
      <c r="AV260" s="494"/>
      <c r="AW260" s="80"/>
      <c r="AX260" s="111"/>
      <c r="AY260" s="494"/>
      <c r="AZ260" s="490"/>
      <c r="BA260" s="1" t="str">
        <f t="shared" si="44"/>
        <v xml:space="preserve"> </v>
      </c>
    </row>
    <row r="261" spans="1:53" x14ac:dyDescent="0.25">
      <c r="A261" s="105" t="s">
        <v>533</v>
      </c>
      <c r="B261" s="136"/>
      <c r="C261" s="136"/>
      <c r="D261" s="137"/>
      <c r="E261" s="136"/>
      <c r="F261" s="136"/>
      <c r="G261" s="136"/>
      <c r="H261" s="136"/>
      <c r="I261" s="136"/>
      <c r="J261" s="136"/>
      <c r="K261" s="106"/>
      <c r="L261" s="106"/>
      <c r="M261" s="106"/>
      <c r="N261" s="106"/>
      <c r="O261" s="106"/>
      <c r="P261" s="106"/>
      <c r="Q261" s="107" t="e">
        <f t="shared" si="45"/>
        <v>#DIV/0!</v>
      </c>
      <c r="R261" s="108"/>
      <c r="S261" s="108"/>
      <c r="T261" s="108"/>
      <c r="U261" s="101"/>
      <c r="V261" s="98">
        <f t="shared" si="46"/>
        <v>0</v>
      </c>
      <c r="W261" s="109"/>
      <c r="X261" s="110"/>
      <c r="Y261" s="83"/>
      <c r="Z261" s="111"/>
      <c r="AA261" s="112" t="e">
        <f t="shared" si="22"/>
        <v>#DIV/0!</v>
      </c>
      <c r="AB261" s="113"/>
      <c r="AC261" s="148">
        <f t="shared" si="43"/>
        <v>0</v>
      </c>
      <c r="AD261" s="113"/>
      <c r="AE261" s="114" t="e">
        <f t="shared" si="47"/>
        <v>#DIV/0!</v>
      </c>
      <c r="AF261" s="80"/>
      <c r="AG261" s="109"/>
      <c r="AH261" s="109"/>
      <c r="AI261" s="109"/>
      <c r="AJ261" s="109"/>
      <c r="AK261" s="109"/>
      <c r="AL261" s="109"/>
      <c r="AM261" s="109"/>
      <c r="AN261" s="109"/>
      <c r="AO261" s="109"/>
      <c r="AP261" s="98">
        <f t="shared" si="48"/>
        <v>0</v>
      </c>
      <c r="AQ261" s="118">
        <f t="shared" si="49"/>
        <v>0</v>
      </c>
      <c r="AS261" s="105"/>
      <c r="AT261" s="489"/>
      <c r="AU261" s="489"/>
      <c r="AV261" s="494"/>
      <c r="AW261" s="80"/>
      <c r="AX261" s="111"/>
      <c r="AY261" s="494"/>
      <c r="AZ261" s="490"/>
      <c r="BA261" s="1" t="str">
        <f t="shared" si="44"/>
        <v xml:space="preserve"> </v>
      </c>
    </row>
    <row r="262" spans="1:53" x14ac:dyDescent="0.25">
      <c r="A262" s="105" t="s">
        <v>534</v>
      </c>
      <c r="B262" s="136"/>
      <c r="C262" s="136"/>
      <c r="D262" s="137"/>
      <c r="E262" s="136"/>
      <c r="F262" s="136"/>
      <c r="G262" s="136"/>
      <c r="H262" s="136"/>
      <c r="I262" s="136"/>
      <c r="J262" s="136"/>
      <c r="K262" s="106"/>
      <c r="L262" s="106"/>
      <c r="M262" s="106"/>
      <c r="N262" s="106"/>
      <c r="O262" s="106"/>
      <c r="P262" s="106"/>
      <c r="Q262" s="107" t="e">
        <f t="shared" si="45"/>
        <v>#DIV/0!</v>
      </c>
      <c r="R262" s="108"/>
      <c r="S262" s="108"/>
      <c r="T262" s="108"/>
      <c r="U262" s="101"/>
      <c r="V262" s="98">
        <f t="shared" si="46"/>
        <v>0</v>
      </c>
      <c r="W262" s="109"/>
      <c r="X262" s="110"/>
      <c r="Y262" s="83"/>
      <c r="Z262" s="111"/>
      <c r="AA262" s="112" t="e">
        <f t="shared" si="22"/>
        <v>#DIV/0!</v>
      </c>
      <c r="AB262" s="113"/>
      <c r="AC262" s="148">
        <f t="shared" si="43"/>
        <v>0</v>
      </c>
      <c r="AD262" s="113"/>
      <c r="AE262" s="114" t="e">
        <f t="shared" si="47"/>
        <v>#DIV/0!</v>
      </c>
      <c r="AF262" s="80"/>
      <c r="AG262" s="109"/>
      <c r="AH262" s="109"/>
      <c r="AI262" s="109"/>
      <c r="AJ262" s="109"/>
      <c r="AK262" s="109"/>
      <c r="AL262" s="109"/>
      <c r="AM262" s="109"/>
      <c r="AN262" s="109"/>
      <c r="AO262" s="109"/>
      <c r="AP262" s="98">
        <f t="shared" si="48"/>
        <v>0</v>
      </c>
      <c r="AQ262" s="118">
        <f t="shared" si="49"/>
        <v>0</v>
      </c>
      <c r="AS262" s="105"/>
      <c r="AT262" s="489"/>
      <c r="AU262" s="489"/>
      <c r="AV262" s="494"/>
      <c r="AW262" s="80"/>
      <c r="AX262" s="111"/>
      <c r="AY262" s="494"/>
      <c r="AZ262" s="490"/>
      <c r="BA262" s="1" t="str">
        <f t="shared" si="44"/>
        <v xml:space="preserve"> </v>
      </c>
    </row>
    <row r="263" spans="1:53" x14ac:dyDescent="0.25">
      <c r="A263" s="105" t="s">
        <v>535</v>
      </c>
      <c r="B263" s="136"/>
      <c r="C263" s="136"/>
      <c r="D263" s="137"/>
      <c r="E263" s="136"/>
      <c r="F263" s="136"/>
      <c r="G263" s="136"/>
      <c r="H263" s="136"/>
      <c r="I263" s="136"/>
      <c r="J263" s="136"/>
      <c r="K263" s="106"/>
      <c r="L263" s="106"/>
      <c r="M263" s="106"/>
      <c r="N263" s="106"/>
      <c r="O263" s="106"/>
      <c r="P263" s="106"/>
      <c r="Q263" s="107" t="e">
        <f t="shared" si="45"/>
        <v>#DIV/0!</v>
      </c>
      <c r="R263" s="108"/>
      <c r="S263" s="108"/>
      <c r="T263" s="108"/>
      <c r="U263" s="101"/>
      <c r="V263" s="98">
        <f t="shared" si="46"/>
        <v>0</v>
      </c>
      <c r="W263" s="109"/>
      <c r="X263" s="110"/>
      <c r="Y263" s="83"/>
      <c r="Z263" s="111"/>
      <c r="AA263" s="112" t="e">
        <f t="shared" si="22"/>
        <v>#DIV/0!</v>
      </c>
      <c r="AB263" s="113"/>
      <c r="AC263" s="148">
        <f t="shared" si="43"/>
        <v>0</v>
      </c>
      <c r="AD263" s="113"/>
      <c r="AE263" s="114" t="e">
        <f t="shared" si="47"/>
        <v>#DIV/0!</v>
      </c>
      <c r="AF263" s="80"/>
      <c r="AG263" s="109"/>
      <c r="AH263" s="109"/>
      <c r="AI263" s="109"/>
      <c r="AJ263" s="109"/>
      <c r="AK263" s="109"/>
      <c r="AL263" s="109"/>
      <c r="AM263" s="109"/>
      <c r="AN263" s="109"/>
      <c r="AO263" s="109"/>
      <c r="AP263" s="98">
        <f t="shared" si="48"/>
        <v>0</v>
      </c>
      <c r="AQ263" s="118">
        <f t="shared" si="49"/>
        <v>0</v>
      </c>
      <c r="AS263" s="105"/>
      <c r="AT263" s="489"/>
      <c r="AU263" s="489"/>
      <c r="AV263" s="494"/>
      <c r="AW263" s="80"/>
      <c r="AX263" s="111"/>
      <c r="AY263" s="494"/>
      <c r="AZ263" s="490"/>
      <c r="BA263" s="1" t="str">
        <f t="shared" si="44"/>
        <v xml:space="preserve"> </v>
      </c>
    </row>
    <row r="264" spans="1:53" x14ac:dyDescent="0.25">
      <c r="A264" s="105" t="s">
        <v>536</v>
      </c>
      <c r="B264" s="136"/>
      <c r="C264" s="136"/>
      <c r="D264" s="137"/>
      <c r="E264" s="136"/>
      <c r="F264" s="136"/>
      <c r="G264" s="136"/>
      <c r="H264" s="136"/>
      <c r="I264" s="136"/>
      <c r="J264" s="136"/>
      <c r="K264" s="106"/>
      <c r="L264" s="106"/>
      <c r="M264" s="106"/>
      <c r="N264" s="106"/>
      <c r="O264" s="106"/>
      <c r="P264" s="106"/>
      <c r="Q264" s="107" t="e">
        <f t="shared" si="45"/>
        <v>#DIV/0!</v>
      </c>
      <c r="R264" s="108"/>
      <c r="S264" s="108"/>
      <c r="T264" s="108"/>
      <c r="U264" s="101"/>
      <c r="V264" s="98">
        <f t="shared" si="46"/>
        <v>0</v>
      </c>
      <c r="W264" s="109"/>
      <c r="X264" s="110"/>
      <c r="Y264" s="83"/>
      <c r="Z264" s="111"/>
      <c r="AA264" s="112" t="e">
        <f t="shared" si="22"/>
        <v>#DIV/0!</v>
      </c>
      <c r="AB264" s="113"/>
      <c r="AC264" s="148">
        <f t="shared" si="43"/>
        <v>0</v>
      </c>
      <c r="AD264" s="113"/>
      <c r="AE264" s="114" t="e">
        <f t="shared" si="47"/>
        <v>#DIV/0!</v>
      </c>
      <c r="AF264" s="80"/>
      <c r="AG264" s="109"/>
      <c r="AH264" s="109"/>
      <c r="AI264" s="109"/>
      <c r="AJ264" s="109"/>
      <c r="AK264" s="109"/>
      <c r="AL264" s="109"/>
      <c r="AM264" s="109"/>
      <c r="AN264" s="109"/>
      <c r="AO264" s="109"/>
      <c r="AP264" s="98">
        <f t="shared" si="48"/>
        <v>0</v>
      </c>
      <c r="AQ264" s="118">
        <f t="shared" si="49"/>
        <v>0</v>
      </c>
      <c r="AS264" s="105"/>
      <c r="AT264" s="489"/>
      <c r="AU264" s="489"/>
      <c r="AV264" s="494"/>
      <c r="AW264" s="80"/>
      <c r="AX264" s="111"/>
      <c r="AY264" s="494"/>
      <c r="AZ264" s="490"/>
      <c r="BA264" s="1" t="str">
        <f t="shared" si="44"/>
        <v xml:space="preserve"> </v>
      </c>
    </row>
    <row r="265" spans="1:53" x14ac:dyDescent="0.25">
      <c r="A265" s="105" t="s">
        <v>537</v>
      </c>
      <c r="B265" s="136"/>
      <c r="C265" s="136"/>
      <c r="D265" s="137"/>
      <c r="E265" s="136"/>
      <c r="F265" s="136"/>
      <c r="G265" s="136"/>
      <c r="H265" s="136"/>
      <c r="I265" s="136"/>
      <c r="J265" s="136"/>
      <c r="K265" s="106"/>
      <c r="L265" s="106"/>
      <c r="M265" s="106"/>
      <c r="N265" s="106"/>
      <c r="O265" s="106"/>
      <c r="P265" s="106"/>
      <c r="Q265" s="107" t="e">
        <f t="shared" si="45"/>
        <v>#DIV/0!</v>
      </c>
      <c r="R265" s="108"/>
      <c r="S265" s="108"/>
      <c r="T265" s="108"/>
      <c r="U265" s="101"/>
      <c r="V265" s="98">
        <f t="shared" si="46"/>
        <v>0</v>
      </c>
      <c r="W265" s="109"/>
      <c r="X265" s="110"/>
      <c r="Y265" s="83"/>
      <c r="Z265" s="111"/>
      <c r="AA265" s="112" t="e">
        <f t="shared" si="22"/>
        <v>#DIV/0!</v>
      </c>
      <c r="AB265" s="113"/>
      <c r="AC265" s="148">
        <f t="shared" si="43"/>
        <v>0</v>
      </c>
      <c r="AD265" s="113"/>
      <c r="AE265" s="114" t="e">
        <f t="shared" si="47"/>
        <v>#DIV/0!</v>
      </c>
      <c r="AF265" s="80"/>
      <c r="AG265" s="109"/>
      <c r="AH265" s="109"/>
      <c r="AI265" s="109"/>
      <c r="AJ265" s="109"/>
      <c r="AK265" s="109"/>
      <c r="AL265" s="109"/>
      <c r="AM265" s="109"/>
      <c r="AN265" s="109"/>
      <c r="AO265" s="109"/>
      <c r="AP265" s="98">
        <f t="shared" si="48"/>
        <v>0</v>
      </c>
      <c r="AQ265" s="118">
        <f t="shared" si="49"/>
        <v>0</v>
      </c>
      <c r="AS265" s="105"/>
      <c r="AT265" s="489"/>
      <c r="AU265" s="489"/>
      <c r="AV265" s="494"/>
      <c r="AW265" s="80"/>
      <c r="AX265" s="111"/>
      <c r="AY265" s="494"/>
      <c r="AZ265" s="490"/>
      <c r="BA265" s="1" t="str">
        <f t="shared" si="44"/>
        <v xml:space="preserve"> </v>
      </c>
    </row>
    <row r="266" spans="1:53" x14ac:dyDescent="0.25">
      <c r="A266" s="105" t="s">
        <v>538</v>
      </c>
      <c r="B266" s="136"/>
      <c r="C266" s="136"/>
      <c r="D266" s="137"/>
      <c r="E266" s="136"/>
      <c r="F266" s="136"/>
      <c r="G266" s="136"/>
      <c r="H266" s="136"/>
      <c r="I266" s="136"/>
      <c r="J266" s="136"/>
      <c r="K266" s="106"/>
      <c r="L266" s="106"/>
      <c r="M266" s="106"/>
      <c r="N266" s="106"/>
      <c r="O266" s="106"/>
      <c r="P266" s="106"/>
      <c r="Q266" s="107" t="e">
        <f t="shared" si="45"/>
        <v>#DIV/0!</v>
      </c>
      <c r="R266" s="108"/>
      <c r="S266" s="108"/>
      <c r="T266" s="108"/>
      <c r="U266" s="101"/>
      <c r="V266" s="98">
        <f t="shared" si="46"/>
        <v>0</v>
      </c>
      <c r="W266" s="109"/>
      <c r="X266" s="110"/>
      <c r="Y266" s="83"/>
      <c r="Z266" s="111"/>
      <c r="AA266" s="112" t="e">
        <f t="shared" si="22"/>
        <v>#DIV/0!</v>
      </c>
      <c r="AB266" s="113"/>
      <c r="AC266" s="148">
        <f t="shared" si="43"/>
        <v>0</v>
      </c>
      <c r="AD266" s="113"/>
      <c r="AE266" s="114" t="e">
        <f t="shared" si="47"/>
        <v>#DIV/0!</v>
      </c>
      <c r="AF266" s="80"/>
      <c r="AG266" s="109"/>
      <c r="AH266" s="109"/>
      <c r="AI266" s="109"/>
      <c r="AJ266" s="109"/>
      <c r="AK266" s="109"/>
      <c r="AL266" s="109"/>
      <c r="AM266" s="109"/>
      <c r="AN266" s="109"/>
      <c r="AO266" s="109"/>
      <c r="AP266" s="98">
        <f t="shared" si="48"/>
        <v>0</v>
      </c>
      <c r="AQ266" s="118">
        <f t="shared" si="49"/>
        <v>0</v>
      </c>
      <c r="AS266" s="105"/>
      <c r="AT266" s="489"/>
      <c r="AU266" s="489"/>
      <c r="AV266" s="494"/>
      <c r="AW266" s="80"/>
      <c r="AX266" s="111"/>
      <c r="AY266" s="494"/>
      <c r="AZ266" s="490"/>
      <c r="BA266" s="1" t="str">
        <f t="shared" si="44"/>
        <v xml:space="preserve"> </v>
      </c>
    </row>
    <row r="267" spans="1:53" x14ac:dyDescent="0.25">
      <c r="A267" s="105" t="s">
        <v>539</v>
      </c>
      <c r="B267" s="136"/>
      <c r="C267" s="136"/>
      <c r="D267" s="137"/>
      <c r="E267" s="136"/>
      <c r="F267" s="136"/>
      <c r="G267" s="136"/>
      <c r="H267" s="136"/>
      <c r="I267" s="136"/>
      <c r="J267" s="136"/>
      <c r="K267" s="106"/>
      <c r="L267" s="106"/>
      <c r="M267" s="106"/>
      <c r="N267" s="106"/>
      <c r="O267" s="106"/>
      <c r="P267" s="106"/>
      <c r="Q267" s="107" t="e">
        <f t="shared" si="45"/>
        <v>#DIV/0!</v>
      </c>
      <c r="R267" s="108"/>
      <c r="S267" s="108"/>
      <c r="T267" s="108"/>
      <c r="U267" s="101"/>
      <c r="V267" s="98">
        <f t="shared" si="46"/>
        <v>0</v>
      </c>
      <c r="W267" s="109"/>
      <c r="X267" s="110"/>
      <c r="Y267" s="83"/>
      <c r="Z267" s="111"/>
      <c r="AA267" s="112" t="e">
        <f t="shared" si="22"/>
        <v>#DIV/0!</v>
      </c>
      <c r="AB267" s="113"/>
      <c r="AC267" s="148">
        <f t="shared" si="43"/>
        <v>0</v>
      </c>
      <c r="AD267" s="113"/>
      <c r="AE267" s="114" t="e">
        <f t="shared" si="47"/>
        <v>#DIV/0!</v>
      </c>
      <c r="AF267" s="80"/>
      <c r="AG267" s="109"/>
      <c r="AH267" s="109"/>
      <c r="AI267" s="109"/>
      <c r="AJ267" s="109"/>
      <c r="AK267" s="109"/>
      <c r="AL267" s="109"/>
      <c r="AM267" s="109"/>
      <c r="AN267" s="109"/>
      <c r="AO267" s="109"/>
      <c r="AP267" s="98">
        <f t="shared" si="48"/>
        <v>0</v>
      </c>
      <c r="AQ267" s="118">
        <f t="shared" si="49"/>
        <v>0</v>
      </c>
      <c r="AS267" s="105"/>
      <c r="AT267" s="489"/>
      <c r="AU267" s="489"/>
      <c r="AV267" s="494"/>
      <c r="AW267" s="80"/>
      <c r="AX267" s="111"/>
      <c r="AY267" s="494"/>
      <c r="AZ267" s="490"/>
      <c r="BA267" s="1" t="str">
        <f t="shared" si="44"/>
        <v xml:space="preserve"> </v>
      </c>
    </row>
    <row r="268" spans="1:53" x14ac:dyDescent="0.25">
      <c r="A268" s="105" t="s">
        <v>540</v>
      </c>
      <c r="B268" s="136"/>
      <c r="C268" s="136"/>
      <c r="D268" s="137"/>
      <c r="E268" s="136"/>
      <c r="F268" s="136"/>
      <c r="G268" s="136"/>
      <c r="H268" s="136"/>
      <c r="I268" s="136"/>
      <c r="J268" s="136"/>
      <c r="K268" s="106"/>
      <c r="L268" s="106"/>
      <c r="M268" s="106"/>
      <c r="N268" s="106"/>
      <c r="O268" s="106"/>
      <c r="P268" s="106"/>
      <c r="Q268" s="107" t="e">
        <f t="shared" si="45"/>
        <v>#DIV/0!</v>
      </c>
      <c r="R268" s="108"/>
      <c r="S268" s="108"/>
      <c r="T268" s="108"/>
      <c r="U268" s="101"/>
      <c r="V268" s="98">
        <f t="shared" si="46"/>
        <v>0</v>
      </c>
      <c r="W268" s="109"/>
      <c r="X268" s="110"/>
      <c r="Y268" s="83"/>
      <c r="Z268" s="111"/>
      <c r="AA268" s="112" t="e">
        <f t="shared" si="22"/>
        <v>#DIV/0!</v>
      </c>
      <c r="AB268" s="113"/>
      <c r="AC268" s="148">
        <f t="shared" si="43"/>
        <v>0</v>
      </c>
      <c r="AD268" s="113"/>
      <c r="AE268" s="114" t="e">
        <f t="shared" si="47"/>
        <v>#DIV/0!</v>
      </c>
      <c r="AF268" s="80"/>
      <c r="AG268" s="109"/>
      <c r="AH268" s="109"/>
      <c r="AI268" s="109"/>
      <c r="AJ268" s="109"/>
      <c r="AK268" s="109"/>
      <c r="AL268" s="109"/>
      <c r="AM268" s="109"/>
      <c r="AN268" s="109"/>
      <c r="AO268" s="109"/>
      <c r="AP268" s="98">
        <f t="shared" si="48"/>
        <v>0</v>
      </c>
      <c r="AQ268" s="118">
        <f t="shared" si="49"/>
        <v>0</v>
      </c>
      <c r="AS268" s="105"/>
      <c r="AT268" s="489"/>
      <c r="AU268" s="489"/>
      <c r="AV268" s="494"/>
      <c r="AW268" s="80"/>
      <c r="AX268" s="111"/>
      <c r="AY268" s="494"/>
      <c r="AZ268" s="490"/>
      <c r="BA268" s="1" t="str">
        <f t="shared" si="44"/>
        <v xml:space="preserve"> </v>
      </c>
    </row>
    <row r="269" spans="1:53" x14ac:dyDescent="0.25">
      <c r="A269" s="105" t="s">
        <v>541</v>
      </c>
      <c r="B269" s="136"/>
      <c r="C269" s="136"/>
      <c r="D269" s="137"/>
      <c r="E269" s="136"/>
      <c r="F269" s="136"/>
      <c r="G269" s="136"/>
      <c r="H269" s="136"/>
      <c r="I269" s="136"/>
      <c r="J269" s="136"/>
      <c r="K269" s="106"/>
      <c r="L269" s="106"/>
      <c r="M269" s="106"/>
      <c r="N269" s="106"/>
      <c r="O269" s="106"/>
      <c r="P269" s="106"/>
      <c r="Q269" s="107" t="e">
        <f t="shared" si="45"/>
        <v>#DIV/0!</v>
      </c>
      <c r="R269" s="108"/>
      <c r="S269" s="108"/>
      <c r="T269" s="108"/>
      <c r="U269" s="101"/>
      <c r="V269" s="98">
        <f t="shared" si="46"/>
        <v>0</v>
      </c>
      <c r="W269" s="109"/>
      <c r="X269" s="110"/>
      <c r="Y269" s="83"/>
      <c r="Z269" s="111"/>
      <c r="AA269" s="112" t="e">
        <f t="shared" si="22"/>
        <v>#DIV/0!</v>
      </c>
      <c r="AB269" s="113"/>
      <c r="AC269" s="148">
        <f t="shared" si="43"/>
        <v>0</v>
      </c>
      <c r="AD269" s="113"/>
      <c r="AE269" s="114" t="e">
        <f t="shared" si="47"/>
        <v>#DIV/0!</v>
      </c>
      <c r="AF269" s="80"/>
      <c r="AG269" s="109"/>
      <c r="AH269" s="109"/>
      <c r="AI269" s="109"/>
      <c r="AJ269" s="109"/>
      <c r="AK269" s="109"/>
      <c r="AL269" s="109"/>
      <c r="AM269" s="109"/>
      <c r="AN269" s="109"/>
      <c r="AO269" s="109"/>
      <c r="AP269" s="98">
        <f t="shared" si="48"/>
        <v>0</v>
      </c>
      <c r="AQ269" s="118">
        <f t="shared" si="49"/>
        <v>0</v>
      </c>
      <c r="AS269" s="105"/>
      <c r="AT269" s="489"/>
      <c r="AU269" s="489"/>
      <c r="AV269" s="494"/>
      <c r="AW269" s="80"/>
      <c r="AX269" s="111"/>
      <c r="AY269" s="494"/>
      <c r="AZ269" s="490"/>
      <c r="BA269" s="1" t="str">
        <f t="shared" si="44"/>
        <v xml:space="preserve"> </v>
      </c>
    </row>
    <row r="270" spans="1:53" x14ac:dyDescent="0.25">
      <c r="A270" s="105" t="s">
        <v>542</v>
      </c>
      <c r="B270" s="136"/>
      <c r="C270" s="136"/>
      <c r="D270" s="137"/>
      <c r="E270" s="136"/>
      <c r="F270" s="136"/>
      <c r="G270" s="136"/>
      <c r="H270" s="136"/>
      <c r="I270" s="136"/>
      <c r="J270" s="136"/>
      <c r="K270" s="106"/>
      <c r="L270" s="106"/>
      <c r="M270" s="106"/>
      <c r="N270" s="106"/>
      <c r="O270" s="106"/>
      <c r="P270" s="106"/>
      <c r="Q270" s="107" t="e">
        <f t="shared" si="45"/>
        <v>#DIV/0!</v>
      </c>
      <c r="R270" s="108"/>
      <c r="S270" s="108"/>
      <c r="T270" s="108"/>
      <c r="U270" s="101"/>
      <c r="V270" s="98">
        <f t="shared" si="46"/>
        <v>0</v>
      </c>
      <c r="W270" s="109"/>
      <c r="X270" s="110"/>
      <c r="Y270" s="83"/>
      <c r="Z270" s="111"/>
      <c r="AA270" s="112" t="e">
        <f t="shared" si="22"/>
        <v>#DIV/0!</v>
      </c>
      <c r="AB270" s="113"/>
      <c r="AC270" s="148">
        <f t="shared" si="43"/>
        <v>0</v>
      </c>
      <c r="AD270" s="113"/>
      <c r="AE270" s="114" t="e">
        <f t="shared" si="47"/>
        <v>#DIV/0!</v>
      </c>
      <c r="AF270" s="80"/>
      <c r="AG270" s="109"/>
      <c r="AH270" s="109"/>
      <c r="AI270" s="109"/>
      <c r="AJ270" s="109"/>
      <c r="AK270" s="109"/>
      <c r="AL270" s="109"/>
      <c r="AM270" s="109"/>
      <c r="AN270" s="109"/>
      <c r="AO270" s="109"/>
      <c r="AP270" s="98">
        <f t="shared" si="48"/>
        <v>0</v>
      </c>
      <c r="AQ270" s="118">
        <f t="shared" si="49"/>
        <v>0</v>
      </c>
      <c r="AS270" s="105"/>
      <c r="AT270" s="489"/>
      <c r="AU270" s="489"/>
      <c r="AV270" s="494"/>
      <c r="AW270" s="80"/>
      <c r="AX270" s="111"/>
      <c r="AY270" s="494"/>
      <c r="AZ270" s="490"/>
      <c r="BA270" s="1" t="str">
        <f t="shared" si="44"/>
        <v xml:space="preserve"> </v>
      </c>
    </row>
    <row r="271" spans="1:53" x14ac:dyDescent="0.25">
      <c r="A271" s="105" t="s">
        <v>543</v>
      </c>
      <c r="B271" s="136"/>
      <c r="C271" s="136"/>
      <c r="D271" s="137"/>
      <c r="E271" s="136"/>
      <c r="F271" s="136"/>
      <c r="G271" s="136"/>
      <c r="H271" s="136"/>
      <c r="I271" s="136"/>
      <c r="J271" s="136"/>
      <c r="K271" s="106"/>
      <c r="L271" s="106"/>
      <c r="M271" s="106"/>
      <c r="N271" s="106"/>
      <c r="O271" s="106"/>
      <c r="P271" s="106"/>
      <c r="Q271" s="107" t="e">
        <f t="shared" si="45"/>
        <v>#DIV/0!</v>
      </c>
      <c r="R271" s="108"/>
      <c r="S271" s="108"/>
      <c r="T271" s="108"/>
      <c r="U271" s="101"/>
      <c r="V271" s="98">
        <f t="shared" si="46"/>
        <v>0</v>
      </c>
      <c r="W271" s="109"/>
      <c r="X271" s="110"/>
      <c r="Y271" s="83"/>
      <c r="Z271" s="111"/>
      <c r="AA271" s="112" t="e">
        <f t="shared" si="22"/>
        <v>#DIV/0!</v>
      </c>
      <c r="AB271" s="113"/>
      <c r="AC271" s="148">
        <f t="shared" si="43"/>
        <v>0</v>
      </c>
      <c r="AD271" s="113"/>
      <c r="AE271" s="114" t="e">
        <f t="shared" si="47"/>
        <v>#DIV/0!</v>
      </c>
      <c r="AF271" s="80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98">
        <f t="shared" si="48"/>
        <v>0</v>
      </c>
      <c r="AQ271" s="118">
        <f t="shared" si="49"/>
        <v>0</v>
      </c>
      <c r="AS271" s="105"/>
      <c r="AT271" s="489"/>
      <c r="AU271" s="489"/>
      <c r="AV271" s="494"/>
      <c r="AW271" s="80"/>
      <c r="AX271" s="111"/>
      <c r="AY271" s="494"/>
      <c r="AZ271" s="490"/>
      <c r="BA271" s="1" t="str">
        <f t="shared" si="44"/>
        <v xml:space="preserve"> </v>
      </c>
    </row>
    <row r="272" spans="1:53" x14ac:dyDescent="0.25">
      <c r="A272" s="105" t="s">
        <v>544</v>
      </c>
      <c r="B272" s="136"/>
      <c r="C272" s="136"/>
      <c r="D272" s="137"/>
      <c r="E272" s="136"/>
      <c r="F272" s="136"/>
      <c r="G272" s="136"/>
      <c r="H272" s="136"/>
      <c r="I272" s="136"/>
      <c r="J272" s="136"/>
      <c r="K272" s="106"/>
      <c r="L272" s="106"/>
      <c r="M272" s="106"/>
      <c r="N272" s="106"/>
      <c r="O272" s="106"/>
      <c r="P272" s="106"/>
      <c r="Q272" s="107" t="e">
        <f t="shared" si="45"/>
        <v>#DIV/0!</v>
      </c>
      <c r="R272" s="108"/>
      <c r="S272" s="108"/>
      <c r="T272" s="108"/>
      <c r="U272" s="101"/>
      <c r="V272" s="98">
        <f t="shared" si="46"/>
        <v>0</v>
      </c>
      <c r="W272" s="109"/>
      <c r="X272" s="110"/>
      <c r="Y272" s="83"/>
      <c r="Z272" s="111"/>
      <c r="AA272" s="112" t="e">
        <f t="shared" si="22"/>
        <v>#DIV/0!</v>
      </c>
      <c r="AB272" s="113"/>
      <c r="AC272" s="148">
        <f t="shared" si="43"/>
        <v>0</v>
      </c>
      <c r="AD272" s="113"/>
      <c r="AE272" s="114" t="e">
        <f t="shared" si="47"/>
        <v>#DIV/0!</v>
      </c>
      <c r="AF272" s="80"/>
      <c r="AG272" s="109"/>
      <c r="AH272" s="109"/>
      <c r="AI272" s="109"/>
      <c r="AJ272" s="109"/>
      <c r="AK272" s="109"/>
      <c r="AL272" s="109"/>
      <c r="AM272" s="109"/>
      <c r="AN272" s="109"/>
      <c r="AO272" s="109"/>
      <c r="AP272" s="98">
        <f t="shared" si="48"/>
        <v>0</v>
      </c>
      <c r="AQ272" s="118">
        <f t="shared" si="49"/>
        <v>0</v>
      </c>
      <c r="AS272" s="105"/>
      <c r="AT272" s="489"/>
      <c r="AU272" s="489"/>
      <c r="AV272" s="494"/>
      <c r="AW272" s="80"/>
      <c r="AX272" s="111"/>
      <c r="AY272" s="494"/>
      <c r="AZ272" s="490"/>
      <c r="BA272" s="1" t="str">
        <f t="shared" si="44"/>
        <v xml:space="preserve"> </v>
      </c>
    </row>
    <row r="273" spans="1:53" x14ac:dyDescent="0.25">
      <c r="A273" s="105" t="s">
        <v>545</v>
      </c>
      <c r="B273" s="136"/>
      <c r="C273" s="136"/>
      <c r="D273" s="137"/>
      <c r="E273" s="136"/>
      <c r="F273" s="136"/>
      <c r="G273" s="136"/>
      <c r="H273" s="136"/>
      <c r="I273" s="136"/>
      <c r="J273" s="136"/>
      <c r="K273" s="106"/>
      <c r="L273" s="106"/>
      <c r="M273" s="106"/>
      <c r="N273" s="106"/>
      <c r="O273" s="106"/>
      <c r="P273" s="106"/>
      <c r="Q273" s="107" t="e">
        <f t="shared" si="45"/>
        <v>#DIV/0!</v>
      </c>
      <c r="R273" s="108"/>
      <c r="S273" s="108"/>
      <c r="T273" s="108"/>
      <c r="U273" s="101"/>
      <c r="V273" s="98">
        <f t="shared" si="46"/>
        <v>0</v>
      </c>
      <c r="W273" s="109"/>
      <c r="X273" s="110"/>
      <c r="Y273" s="83"/>
      <c r="Z273" s="111"/>
      <c r="AA273" s="112" t="e">
        <f t="shared" si="22"/>
        <v>#DIV/0!</v>
      </c>
      <c r="AB273" s="113"/>
      <c r="AC273" s="148">
        <f t="shared" si="43"/>
        <v>0</v>
      </c>
      <c r="AD273" s="113"/>
      <c r="AE273" s="114" t="e">
        <f t="shared" si="47"/>
        <v>#DIV/0!</v>
      </c>
      <c r="AF273" s="80"/>
      <c r="AG273" s="109"/>
      <c r="AH273" s="109"/>
      <c r="AI273" s="109"/>
      <c r="AJ273" s="109"/>
      <c r="AK273" s="109"/>
      <c r="AL273" s="109"/>
      <c r="AM273" s="109"/>
      <c r="AN273" s="109"/>
      <c r="AO273" s="109"/>
      <c r="AP273" s="98">
        <f t="shared" si="48"/>
        <v>0</v>
      </c>
      <c r="AQ273" s="118">
        <f t="shared" si="49"/>
        <v>0</v>
      </c>
      <c r="AS273" s="105"/>
      <c r="AT273" s="489"/>
      <c r="AU273" s="489"/>
      <c r="AV273" s="494"/>
      <c r="AW273" s="80"/>
      <c r="AX273" s="111"/>
      <c r="AY273" s="494"/>
      <c r="AZ273" s="490"/>
      <c r="BA273" s="1" t="str">
        <f t="shared" si="44"/>
        <v xml:space="preserve"> </v>
      </c>
    </row>
    <row r="274" spans="1:53" x14ac:dyDescent="0.25">
      <c r="A274" s="105" t="s">
        <v>546</v>
      </c>
      <c r="B274" s="136"/>
      <c r="C274" s="136"/>
      <c r="D274" s="137"/>
      <c r="E274" s="136"/>
      <c r="F274" s="136"/>
      <c r="G274" s="136"/>
      <c r="H274" s="136"/>
      <c r="I274" s="136"/>
      <c r="J274" s="136"/>
      <c r="K274" s="106"/>
      <c r="L274" s="106"/>
      <c r="M274" s="106"/>
      <c r="N274" s="106"/>
      <c r="O274" s="106"/>
      <c r="P274" s="106"/>
      <c r="Q274" s="107" t="e">
        <f t="shared" si="45"/>
        <v>#DIV/0!</v>
      </c>
      <c r="R274" s="108"/>
      <c r="S274" s="108"/>
      <c r="T274" s="108"/>
      <c r="U274" s="101"/>
      <c r="V274" s="98">
        <f t="shared" si="46"/>
        <v>0</v>
      </c>
      <c r="W274" s="109"/>
      <c r="X274" s="110"/>
      <c r="Y274" s="83"/>
      <c r="Z274" s="111"/>
      <c r="AA274" s="112" t="e">
        <f t="shared" si="22"/>
        <v>#DIV/0!</v>
      </c>
      <c r="AB274" s="113"/>
      <c r="AC274" s="148">
        <f t="shared" si="43"/>
        <v>0</v>
      </c>
      <c r="AD274" s="113"/>
      <c r="AE274" s="114" t="e">
        <f t="shared" si="47"/>
        <v>#DIV/0!</v>
      </c>
      <c r="AF274" s="80"/>
      <c r="AG274" s="109"/>
      <c r="AH274" s="109"/>
      <c r="AI274" s="109"/>
      <c r="AJ274" s="109"/>
      <c r="AK274" s="109"/>
      <c r="AL274" s="109"/>
      <c r="AM274" s="109"/>
      <c r="AN274" s="109"/>
      <c r="AO274" s="109"/>
      <c r="AP274" s="98">
        <f t="shared" si="48"/>
        <v>0</v>
      </c>
      <c r="AQ274" s="118">
        <f t="shared" si="49"/>
        <v>0</v>
      </c>
      <c r="AS274" s="105"/>
      <c r="AT274" s="489"/>
      <c r="AU274" s="489"/>
      <c r="AV274" s="494"/>
      <c r="AW274" s="80"/>
      <c r="AX274" s="111"/>
      <c r="AY274" s="494"/>
      <c r="AZ274" s="490"/>
      <c r="BA274" s="1" t="str">
        <f t="shared" si="44"/>
        <v xml:space="preserve"> </v>
      </c>
    </row>
    <row r="275" spans="1:53" x14ac:dyDescent="0.25">
      <c r="A275" s="105" t="s">
        <v>547</v>
      </c>
      <c r="B275" s="136"/>
      <c r="C275" s="136"/>
      <c r="D275" s="137"/>
      <c r="E275" s="136"/>
      <c r="F275" s="136"/>
      <c r="G275" s="136"/>
      <c r="H275" s="136"/>
      <c r="I275" s="136"/>
      <c r="J275" s="136"/>
      <c r="K275" s="106"/>
      <c r="L275" s="106"/>
      <c r="M275" s="106"/>
      <c r="N275" s="106"/>
      <c r="O275" s="106"/>
      <c r="P275" s="106"/>
      <c r="Q275" s="107" t="e">
        <f t="shared" si="45"/>
        <v>#DIV/0!</v>
      </c>
      <c r="R275" s="108"/>
      <c r="S275" s="108"/>
      <c r="T275" s="108"/>
      <c r="U275" s="101"/>
      <c r="V275" s="98">
        <f t="shared" si="46"/>
        <v>0</v>
      </c>
      <c r="W275" s="109"/>
      <c r="X275" s="110"/>
      <c r="Y275" s="83"/>
      <c r="Z275" s="111"/>
      <c r="AA275" s="112" t="e">
        <f t="shared" si="22"/>
        <v>#DIV/0!</v>
      </c>
      <c r="AB275" s="113"/>
      <c r="AC275" s="148">
        <f t="shared" ref="AC275:AC317" si="50">IF(ISERROR(AA275),0,IF(OR(Z275=0,AA275=0),0,AA275/Z275-1))</f>
        <v>0</v>
      </c>
      <c r="AD275" s="113"/>
      <c r="AE275" s="114" t="e">
        <f t="shared" si="47"/>
        <v>#DIV/0!</v>
      </c>
      <c r="AF275" s="80"/>
      <c r="AG275" s="109"/>
      <c r="AH275" s="109"/>
      <c r="AI275" s="109"/>
      <c r="AJ275" s="109"/>
      <c r="AK275" s="109"/>
      <c r="AL275" s="109"/>
      <c r="AM275" s="109"/>
      <c r="AN275" s="109"/>
      <c r="AO275" s="109"/>
      <c r="AP275" s="98">
        <f t="shared" si="48"/>
        <v>0</v>
      </c>
      <c r="AQ275" s="118">
        <f t="shared" si="49"/>
        <v>0</v>
      </c>
      <c r="AS275" s="105"/>
      <c r="AT275" s="489"/>
      <c r="AU275" s="489"/>
      <c r="AV275" s="494"/>
      <c r="AW275" s="80"/>
      <c r="AX275" s="111"/>
      <c r="AY275" s="494"/>
      <c r="AZ275" s="490"/>
      <c r="BA275" s="1" t="str">
        <f t="shared" ref="BA275:BA317" si="51">IF(G275="platinum",IF(AND(H275&gt;=0.88,H275&lt;=0.92),"yes","no"),IF(G275="gold",IF(AND(H275&gt;=0.78,H275&lt;=0.82),"yes","no"),IF(G275="silver",IF(OR(J275="On/Off",J275="On"),IF(AND(H275&gt;=0.7,H275&lt;=0.72),"yes","no"),IF(AND(H275&gt;=0.68,H275&lt;=0.72),"yes","no")),IF(G275="bronze",IF(AND(H275&gt;=0.58,H275&lt;=0.62),"yes","no"),IF(G275="catastrophic",IF(AND(H275&gt;=0.58,H275&lt;=0.62),"yes","no"),IF(G275="expanded bronze",IF(AND(H275&gt;=0.58,H275&lt;=0.65),"yes","no")," "))))))</f>
        <v xml:space="preserve"> </v>
      </c>
    </row>
    <row r="276" spans="1:53" x14ac:dyDescent="0.25">
      <c r="A276" s="105" t="s">
        <v>548</v>
      </c>
      <c r="B276" s="136"/>
      <c r="C276" s="136"/>
      <c r="D276" s="137"/>
      <c r="E276" s="136"/>
      <c r="F276" s="136"/>
      <c r="G276" s="136"/>
      <c r="H276" s="136"/>
      <c r="I276" s="136"/>
      <c r="J276" s="136"/>
      <c r="K276" s="106"/>
      <c r="L276" s="106"/>
      <c r="M276" s="106"/>
      <c r="N276" s="106"/>
      <c r="O276" s="106"/>
      <c r="P276" s="106"/>
      <c r="Q276" s="107" t="e">
        <f t="shared" si="45"/>
        <v>#DIV/0!</v>
      </c>
      <c r="R276" s="108"/>
      <c r="S276" s="108"/>
      <c r="T276" s="108"/>
      <c r="U276" s="101"/>
      <c r="V276" s="98">
        <f t="shared" si="46"/>
        <v>0</v>
      </c>
      <c r="W276" s="109"/>
      <c r="X276" s="110"/>
      <c r="Y276" s="83"/>
      <c r="Z276" s="111"/>
      <c r="AA276" s="112" t="e">
        <f t="shared" si="22"/>
        <v>#DIV/0!</v>
      </c>
      <c r="AB276" s="113"/>
      <c r="AC276" s="148">
        <f t="shared" si="50"/>
        <v>0</v>
      </c>
      <c r="AD276" s="113"/>
      <c r="AE276" s="114" t="e">
        <f t="shared" si="47"/>
        <v>#DIV/0!</v>
      </c>
      <c r="AF276" s="80"/>
      <c r="AG276" s="109"/>
      <c r="AH276" s="109"/>
      <c r="AI276" s="109"/>
      <c r="AJ276" s="109"/>
      <c r="AK276" s="109"/>
      <c r="AL276" s="109"/>
      <c r="AM276" s="109"/>
      <c r="AN276" s="109"/>
      <c r="AO276" s="109"/>
      <c r="AP276" s="98">
        <f t="shared" si="48"/>
        <v>0</v>
      </c>
      <c r="AQ276" s="118">
        <f t="shared" si="49"/>
        <v>0</v>
      </c>
      <c r="AS276" s="105"/>
      <c r="AT276" s="489"/>
      <c r="AU276" s="489"/>
      <c r="AV276" s="494"/>
      <c r="AW276" s="80"/>
      <c r="AX276" s="111"/>
      <c r="AY276" s="494"/>
      <c r="AZ276" s="490"/>
      <c r="BA276" s="1" t="str">
        <f t="shared" si="51"/>
        <v xml:space="preserve"> </v>
      </c>
    </row>
    <row r="277" spans="1:53" x14ac:dyDescent="0.25">
      <c r="A277" s="105" t="s">
        <v>549</v>
      </c>
      <c r="B277" s="136"/>
      <c r="C277" s="136"/>
      <c r="D277" s="137"/>
      <c r="E277" s="136"/>
      <c r="F277" s="136"/>
      <c r="G277" s="136"/>
      <c r="H277" s="136"/>
      <c r="I277" s="136"/>
      <c r="J277" s="136"/>
      <c r="K277" s="106"/>
      <c r="L277" s="106"/>
      <c r="M277" s="106"/>
      <c r="N277" s="106"/>
      <c r="O277" s="106"/>
      <c r="P277" s="106"/>
      <c r="Q277" s="107" t="e">
        <f t="shared" si="45"/>
        <v>#DIV/0!</v>
      </c>
      <c r="R277" s="108"/>
      <c r="S277" s="108"/>
      <c r="T277" s="108"/>
      <c r="U277" s="101"/>
      <c r="V277" s="98">
        <f t="shared" si="46"/>
        <v>0</v>
      </c>
      <c r="W277" s="109"/>
      <c r="X277" s="110"/>
      <c r="Y277" s="83"/>
      <c r="Z277" s="111"/>
      <c r="AA277" s="112" t="e">
        <f t="shared" si="22"/>
        <v>#DIV/0!</v>
      </c>
      <c r="AB277" s="113"/>
      <c r="AC277" s="148">
        <f t="shared" si="50"/>
        <v>0</v>
      </c>
      <c r="AD277" s="113"/>
      <c r="AE277" s="114" t="e">
        <f t="shared" si="47"/>
        <v>#DIV/0!</v>
      </c>
      <c r="AF277" s="80"/>
      <c r="AG277" s="109"/>
      <c r="AH277" s="109"/>
      <c r="AI277" s="109"/>
      <c r="AJ277" s="109"/>
      <c r="AK277" s="109"/>
      <c r="AL277" s="109"/>
      <c r="AM277" s="109"/>
      <c r="AN277" s="109"/>
      <c r="AO277" s="109"/>
      <c r="AP277" s="98">
        <f t="shared" si="48"/>
        <v>0</v>
      </c>
      <c r="AQ277" s="118">
        <f t="shared" si="49"/>
        <v>0</v>
      </c>
      <c r="AS277" s="105"/>
      <c r="AT277" s="489"/>
      <c r="AU277" s="489"/>
      <c r="AV277" s="494"/>
      <c r="AW277" s="80"/>
      <c r="AX277" s="111"/>
      <c r="AY277" s="494"/>
      <c r="AZ277" s="490"/>
      <c r="BA277" s="1" t="str">
        <f t="shared" si="51"/>
        <v xml:space="preserve"> </v>
      </c>
    </row>
    <row r="278" spans="1:53" x14ac:dyDescent="0.25">
      <c r="A278" s="105" t="s">
        <v>550</v>
      </c>
      <c r="B278" s="136"/>
      <c r="C278" s="136"/>
      <c r="D278" s="137"/>
      <c r="E278" s="136"/>
      <c r="F278" s="136"/>
      <c r="G278" s="136"/>
      <c r="H278" s="136"/>
      <c r="I278" s="136"/>
      <c r="J278" s="136"/>
      <c r="K278" s="106"/>
      <c r="L278" s="106"/>
      <c r="M278" s="106"/>
      <c r="N278" s="106"/>
      <c r="O278" s="106"/>
      <c r="P278" s="106"/>
      <c r="Q278" s="107" t="e">
        <f t="shared" si="45"/>
        <v>#DIV/0!</v>
      </c>
      <c r="R278" s="108"/>
      <c r="S278" s="108"/>
      <c r="T278" s="108"/>
      <c r="U278" s="101"/>
      <c r="V278" s="98">
        <f t="shared" si="46"/>
        <v>0</v>
      </c>
      <c r="W278" s="109"/>
      <c r="X278" s="110"/>
      <c r="Y278" s="83"/>
      <c r="Z278" s="111"/>
      <c r="AA278" s="112" t="e">
        <f t="shared" si="22"/>
        <v>#DIV/0!</v>
      </c>
      <c r="AB278" s="113"/>
      <c r="AC278" s="148">
        <f t="shared" si="50"/>
        <v>0</v>
      </c>
      <c r="AD278" s="113"/>
      <c r="AE278" s="114" t="e">
        <f t="shared" si="47"/>
        <v>#DIV/0!</v>
      </c>
      <c r="AF278" s="80"/>
      <c r="AG278" s="109"/>
      <c r="AH278" s="109"/>
      <c r="AI278" s="109"/>
      <c r="AJ278" s="109"/>
      <c r="AK278" s="109"/>
      <c r="AL278" s="109"/>
      <c r="AM278" s="109"/>
      <c r="AN278" s="109"/>
      <c r="AO278" s="109"/>
      <c r="AP278" s="98">
        <f t="shared" si="48"/>
        <v>0</v>
      </c>
      <c r="AQ278" s="118">
        <f t="shared" si="49"/>
        <v>0</v>
      </c>
      <c r="AS278" s="105"/>
      <c r="AT278" s="489"/>
      <c r="AU278" s="489"/>
      <c r="AV278" s="494"/>
      <c r="AW278" s="80"/>
      <c r="AX278" s="111"/>
      <c r="AY278" s="494"/>
      <c r="AZ278" s="490"/>
      <c r="BA278" s="1" t="str">
        <f t="shared" si="51"/>
        <v xml:space="preserve"> </v>
      </c>
    </row>
    <row r="279" spans="1:53" x14ac:dyDescent="0.25">
      <c r="A279" s="105" t="s">
        <v>551</v>
      </c>
      <c r="B279" s="136"/>
      <c r="C279" s="136"/>
      <c r="D279" s="137"/>
      <c r="E279" s="136"/>
      <c r="F279" s="136"/>
      <c r="G279" s="136"/>
      <c r="H279" s="136"/>
      <c r="I279" s="136"/>
      <c r="J279" s="136"/>
      <c r="K279" s="106"/>
      <c r="L279" s="106"/>
      <c r="M279" s="106"/>
      <c r="N279" s="106"/>
      <c r="O279" s="106"/>
      <c r="P279" s="106"/>
      <c r="Q279" s="107" t="e">
        <f t="shared" si="45"/>
        <v>#DIV/0!</v>
      </c>
      <c r="R279" s="108"/>
      <c r="S279" s="108"/>
      <c r="T279" s="108"/>
      <c r="U279" s="101"/>
      <c r="V279" s="98">
        <f t="shared" si="46"/>
        <v>0</v>
      </c>
      <c r="W279" s="109"/>
      <c r="X279" s="110"/>
      <c r="Y279" s="83"/>
      <c r="Z279" s="111"/>
      <c r="AA279" s="112" t="e">
        <f t="shared" si="22"/>
        <v>#DIV/0!</v>
      </c>
      <c r="AB279" s="113"/>
      <c r="AC279" s="148">
        <f t="shared" si="50"/>
        <v>0</v>
      </c>
      <c r="AD279" s="113"/>
      <c r="AE279" s="114" t="e">
        <f t="shared" si="47"/>
        <v>#DIV/0!</v>
      </c>
      <c r="AF279" s="80"/>
      <c r="AG279" s="109"/>
      <c r="AH279" s="109"/>
      <c r="AI279" s="109"/>
      <c r="AJ279" s="109"/>
      <c r="AK279" s="109"/>
      <c r="AL279" s="109"/>
      <c r="AM279" s="109"/>
      <c r="AN279" s="109"/>
      <c r="AO279" s="109"/>
      <c r="AP279" s="98">
        <f t="shared" si="48"/>
        <v>0</v>
      </c>
      <c r="AQ279" s="118">
        <f t="shared" si="49"/>
        <v>0</v>
      </c>
      <c r="AS279" s="105"/>
      <c r="AT279" s="489"/>
      <c r="AU279" s="489"/>
      <c r="AV279" s="494"/>
      <c r="AW279" s="80"/>
      <c r="AX279" s="111"/>
      <c r="AY279" s="494"/>
      <c r="AZ279" s="490"/>
      <c r="BA279" s="1" t="str">
        <f t="shared" si="51"/>
        <v xml:space="preserve"> </v>
      </c>
    </row>
    <row r="280" spans="1:53" x14ac:dyDescent="0.25">
      <c r="A280" s="105" t="s">
        <v>552</v>
      </c>
      <c r="B280" s="136"/>
      <c r="C280" s="136"/>
      <c r="D280" s="137"/>
      <c r="E280" s="136"/>
      <c r="F280" s="136"/>
      <c r="G280" s="136"/>
      <c r="H280" s="136"/>
      <c r="I280" s="136"/>
      <c r="J280" s="136"/>
      <c r="K280" s="106"/>
      <c r="L280" s="106"/>
      <c r="M280" s="106"/>
      <c r="N280" s="106"/>
      <c r="O280" s="106"/>
      <c r="P280" s="106"/>
      <c r="Q280" s="107" t="e">
        <f t="shared" si="45"/>
        <v>#DIV/0!</v>
      </c>
      <c r="R280" s="108"/>
      <c r="S280" s="108"/>
      <c r="T280" s="108"/>
      <c r="U280" s="101"/>
      <c r="V280" s="98">
        <f t="shared" si="46"/>
        <v>0</v>
      </c>
      <c r="W280" s="109"/>
      <c r="X280" s="110"/>
      <c r="Y280" s="83"/>
      <c r="Z280" s="111"/>
      <c r="AA280" s="112" t="e">
        <f t="shared" si="22"/>
        <v>#DIV/0!</v>
      </c>
      <c r="AB280" s="113"/>
      <c r="AC280" s="148">
        <f t="shared" si="50"/>
        <v>0</v>
      </c>
      <c r="AD280" s="113"/>
      <c r="AE280" s="114" t="e">
        <f t="shared" si="47"/>
        <v>#DIV/0!</v>
      </c>
      <c r="AF280" s="80"/>
      <c r="AG280" s="109"/>
      <c r="AH280" s="109"/>
      <c r="AI280" s="109"/>
      <c r="AJ280" s="109"/>
      <c r="AK280" s="109"/>
      <c r="AL280" s="109"/>
      <c r="AM280" s="109"/>
      <c r="AN280" s="109"/>
      <c r="AO280" s="109"/>
      <c r="AP280" s="98">
        <f t="shared" si="48"/>
        <v>0</v>
      </c>
      <c r="AQ280" s="118">
        <f t="shared" si="49"/>
        <v>0</v>
      </c>
      <c r="AS280" s="105"/>
      <c r="AT280" s="489"/>
      <c r="AU280" s="489"/>
      <c r="AV280" s="494"/>
      <c r="AW280" s="80"/>
      <c r="AX280" s="111"/>
      <c r="AY280" s="494"/>
      <c r="AZ280" s="490"/>
      <c r="BA280" s="1" t="str">
        <f t="shared" si="51"/>
        <v xml:space="preserve"> </v>
      </c>
    </row>
    <row r="281" spans="1:53" x14ac:dyDescent="0.25">
      <c r="A281" s="105" t="s">
        <v>553</v>
      </c>
      <c r="B281" s="136"/>
      <c r="C281" s="136"/>
      <c r="D281" s="137"/>
      <c r="E281" s="136"/>
      <c r="F281" s="136"/>
      <c r="G281" s="136"/>
      <c r="H281" s="136"/>
      <c r="I281" s="136"/>
      <c r="J281" s="136"/>
      <c r="K281" s="106"/>
      <c r="L281" s="106"/>
      <c r="M281" s="106"/>
      <c r="N281" s="106"/>
      <c r="O281" s="106"/>
      <c r="P281" s="106"/>
      <c r="Q281" s="107" t="e">
        <f t="shared" ref="Q281:Q317" si="52">$C$11* PRODUCT(K281:P281)</f>
        <v>#DIV/0!</v>
      </c>
      <c r="R281" s="108"/>
      <c r="S281" s="108"/>
      <c r="T281" s="108"/>
      <c r="U281" s="101"/>
      <c r="V281" s="98">
        <f t="shared" ref="V281:V317" si="53">AP281*AQ281</f>
        <v>0</v>
      </c>
      <c r="W281" s="109"/>
      <c r="X281" s="110"/>
      <c r="Y281" s="83"/>
      <c r="Z281" s="111"/>
      <c r="AA281" s="112" t="e">
        <f t="shared" si="22"/>
        <v>#DIV/0!</v>
      </c>
      <c r="AB281" s="113"/>
      <c r="AC281" s="148">
        <f t="shared" si="50"/>
        <v>0</v>
      </c>
      <c r="AD281" s="113"/>
      <c r="AE281" s="114" t="e">
        <f t="shared" ref="AE281:AE317" si="54">V281/$V$15</f>
        <v>#DIV/0!</v>
      </c>
      <c r="AF281" s="80"/>
      <c r="AG281" s="109"/>
      <c r="AH281" s="109"/>
      <c r="AI281" s="109"/>
      <c r="AJ281" s="109"/>
      <c r="AK281" s="109"/>
      <c r="AL281" s="109"/>
      <c r="AM281" s="109"/>
      <c r="AN281" s="109"/>
      <c r="AO281" s="109"/>
      <c r="AP281" s="98">
        <f t="shared" ref="AP281:AP317" si="55">SUM(AG281:AO281)</f>
        <v>0</v>
      </c>
      <c r="AQ281" s="118">
        <f t="shared" ref="AQ281:AQ317" si="56">IF(OR(E281="DNM", E281=""),0,1)</f>
        <v>0</v>
      </c>
      <c r="AS281" s="105"/>
      <c r="AT281" s="489"/>
      <c r="AU281" s="489"/>
      <c r="AV281" s="494"/>
      <c r="AW281" s="80"/>
      <c r="AX281" s="111"/>
      <c r="AY281" s="494"/>
      <c r="AZ281" s="490"/>
      <c r="BA281" s="1" t="str">
        <f t="shared" si="51"/>
        <v xml:space="preserve"> </v>
      </c>
    </row>
    <row r="282" spans="1:53" x14ac:dyDescent="0.25">
      <c r="A282" s="105" t="s">
        <v>554</v>
      </c>
      <c r="B282" s="136"/>
      <c r="C282" s="136"/>
      <c r="D282" s="137"/>
      <c r="E282" s="136"/>
      <c r="F282" s="136"/>
      <c r="G282" s="136"/>
      <c r="H282" s="136"/>
      <c r="I282" s="136"/>
      <c r="J282" s="136"/>
      <c r="K282" s="106"/>
      <c r="L282" s="106"/>
      <c r="M282" s="106"/>
      <c r="N282" s="106"/>
      <c r="O282" s="106"/>
      <c r="P282" s="106"/>
      <c r="Q282" s="107" t="e">
        <f t="shared" si="52"/>
        <v>#DIV/0!</v>
      </c>
      <c r="R282" s="108"/>
      <c r="S282" s="108"/>
      <c r="T282" s="108"/>
      <c r="U282" s="101"/>
      <c r="V282" s="98">
        <f t="shared" si="53"/>
        <v>0</v>
      </c>
      <c r="W282" s="109"/>
      <c r="X282" s="110"/>
      <c r="Y282" s="83"/>
      <c r="Z282" s="111"/>
      <c r="AA282" s="112" t="e">
        <f t="shared" si="22"/>
        <v>#DIV/0!</v>
      </c>
      <c r="AB282" s="113"/>
      <c r="AC282" s="148">
        <f t="shared" si="50"/>
        <v>0</v>
      </c>
      <c r="AD282" s="113"/>
      <c r="AE282" s="114" t="e">
        <f t="shared" si="54"/>
        <v>#DIV/0!</v>
      </c>
      <c r="AF282" s="80"/>
      <c r="AG282" s="109"/>
      <c r="AH282" s="109"/>
      <c r="AI282" s="109"/>
      <c r="AJ282" s="109"/>
      <c r="AK282" s="109"/>
      <c r="AL282" s="109"/>
      <c r="AM282" s="109"/>
      <c r="AN282" s="109"/>
      <c r="AO282" s="109"/>
      <c r="AP282" s="98">
        <f t="shared" si="55"/>
        <v>0</v>
      </c>
      <c r="AQ282" s="118">
        <f t="shared" si="56"/>
        <v>0</v>
      </c>
      <c r="AS282" s="105"/>
      <c r="AT282" s="489"/>
      <c r="AU282" s="489"/>
      <c r="AV282" s="494"/>
      <c r="AW282" s="80"/>
      <c r="AX282" s="111"/>
      <c r="AY282" s="494"/>
      <c r="AZ282" s="490"/>
      <c r="BA282" s="1" t="str">
        <f t="shared" si="51"/>
        <v xml:space="preserve"> </v>
      </c>
    </row>
    <row r="283" spans="1:53" x14ac:dyDescent="0.25">
      <c r="A283" s="105" t="s">
        <v>555</v>
      </c>
      <c r="B283" s="136"/>
      <c r="C283" s="136"/>
      <c r="D283" s="137"/>
      <c r="E283" s="136"/>
      <c r="F283" s="136"/>
      <c r="G283" s="136"/>
      <c r="H283" s="136"/>
      <c r="I283" s="136"/>
      <c r="J283" s="136"/>
      <c r="K283" s="106"/>
      <c r="L283" s="106"/>
      <c r="M283" s="106"/>
      <c r="N283" s="106"/>
      <c r="O283" s="106"/>
      <c r="P283" s="106"/>
      <c r="Q283" s="107" t="e">
        <f t="shared" si="52"/>
        <v>#DIV/0!</v>
      </c>
      <c r="R283" s="108"/>
      <c r="S283" s="108"/>
      <c r="T283" s="108"/>
      <c r="U283" s="101"/>
      <c r="V283" s="98">
        <f t="shared" si="53"/>
        <v>0</v>
      </c>
      <c r="W283" s="109"/>
      <c r="X283" s="110"/>
      <c r="Y283" s="83"/>
      <c r="Z283" s="111"/>
      <c r="AA283" s="112" t="e">
        <f t="shared" si="22"/>
        <v>#DIV/0!</v>
      </c>
      <c r="AB283" s="113"/>
      <c r="AC283" s="148">
        <f t="shared" si="50"/>
        <v>0</v>
      </c>
      <c r="AD283" s="113"/>
      <c r="AE283" s="114" t="e">
        <f t="shared" si="54"/>
        <v>#DIV/0!</v>
      </c>
      <c r="AF283" s="80"/>
      <c r="AG283" s="109"/>
      <c r="AH283" s="109"/>
      <c r="AI283" s="109"/>
      <c r="AJ283" s="109"/>
      <c r="AK283" s="109"/>
      <c r="AL283" s="109"/>
      <c r="AM283" s="109"/>
      <c r="AN283" s="109"/>
      <c r="AO283" s="109"/>
      <c r="AP283" s="98">
        <f t="shared" si="55"/>
        <v>0</v>
      </c>
      <c r="AQ283" s="118">
        <f t="shared" si="56"/>
        <v>0</v>
      </c>
      <c r="AS283" s="105"/>
      <c r="AT283" s="489"/>
      <c r="AU283" s="489"/>
      <c r="AV283" s="494"/>
      <c r="AW283" s="80"/>
      <c r="AX283" s="111"/>
      <c r="AY283" s="494"/>
      <c r="AZ283" s="490"/>
      <c r="BA283" s="1" t="str">
        <f t="shared" si="51"/>
        <v xml:space="preserve"> </v>
      </c>
    </row>
    <row r="284" spans="1:53" x14ac:dyDescent="0.25">
      <c r="A284" s="105" t="s">
        <v>556</v>
      </c>
      <c r="B284" s="136"/>
      <c r="C284" s="136"/>
      <c r="D284" s="137"/>
      <c r="E284" s="136"/>
      <c r="F284" s="136"/>
      <c r="G284" s="136"/>
      <c r="H284" s="136"/>
      <c r="I284" s="136"/>
      <c r="J284" s="136"/>
      <c r="K284" s="106"/>
      <c r="L284" s="106"/>
      <c r="M284" s="106"/>
      <c r="N284" s="106"/>
      <c r="O284" s="106"/>
      <c r="P284" s="106"/>
      <c r="Q284" s="107" t="e">
        <f t="shared" si="52"/>
        <v>#DIV/0!</v>
      </c>
      <c r="R284" s="108"/>
      <c r="S284" s="108"/>
      <c r="T284" s="108"/>
      <c r="U284" s="101"/>
      <c r="V284" s="98">
        <f t="shared" si="53"/>
        <v>0</v>
      </c>
      <c r="W284" s="109"/>
      <c r="X284" s="110"/>
      <c r="Y284" s="83"/>
      <c r="Z284" s="111"/>
      <c r="AA284" s="112" t="e">
        <f t="shared" si="22"/>
        <v>#DIV/0!</v>
      </c>
      <c r="AB284" s="113"/>
      <c r="AC284" s="148">
        <f t="shared" si="50"/>
        <v>0</v>
      </c>
      <c r="AD284" s="113"/>
      <c r="AE284" s="114" t="e">
        <f t="shared" si="54"/>
        <v>#DIV/0!</v>
      </c>
      <c r="AF284" s="80"/>
      <c r="AG284" s="109"/>
      <c r="AH284" s="109"/>
      <c r="AI284" s="109"/>
      <c r="AJ284" s="109"/>
      <c r="AK284" s="109"/>
      <c r="AL284" s="109"/>
      <c r="AM284" s="109"/>
      <c r="AN284" s="109"/>
      <c r="AO284" s="109"/>
      <c r="AP284" s="98">
        <f t="shared" si="55"/>
        <v>0</v>
      </c>
      <c r="AQ284" s="118">
        <f t="shared" si="56"/>
        <v>0</v>
      </c>
      <c r="AS284" s="105"/>
      <c r="AT284" s="489"/>
      <c r="AU284" s="489"/>
      <c r="AV284" s="494"/>
      <c r="AW284" s="80"/>
      <c r="AX284" s="111"/>
      <c r="AY284" s="494"/>
      <c r="AZ284" s="490"/>
      <c r="BA284" s="1" t="str">
        <f t="shared" si="51"/>
        <v xml:space="preserve"> </v>
      </c>
    </row>
    <row r="285" spans="1:53" x14ac:dyDescent="0.25">
      <c r="A285" s="105" t="s">
        <v>557</v>
      </c>
      <c r="B285" s="136"/>
      <c r="C285" s="136"/>
      <c r="D285" s="137"/>
      <c r="E285" s="136"/>
      <c r="F285" s="136"/>
      <c r="G285" s="136"/>
      <c r="H285" s="136"/>
      <c r="I285" s="136"/>
      <c r="J285" s="136"/>
      <c r="K285" s="106"/>
      <c r="L285" s="106"/>
      <c r="M285" s="106"/>
      <c r="N285" s="106"/>
      <c r="O285" s="106"/>
      <c r="P285" s="106"/>
      <c r="Q285" s="107" t="e">
        <f t="shared" si="52"/>
        <v>#DIV/0!</v>
      </c>
      <c r="R285" s="108"/>
      <c r="S285" s="108"/>
      <c r="T285" s="108"/>
      <c r="U285" s="101"/>
      <c r="V285" s="98">
        <f t="shared" si="53"/>
        <v>0</v>
      </c>
      <c r="W285" s="109"/>
      <c r="X285" s="110"/>
      <c r="Y285" s="83"/>
      <c r="Z285" s="111"/>
      <c r="AA285" s="112" t="e">
        <f t="shared" si="22"/>
        <v>#DIV/0!</v>
      </c>
      <c r="AB285" s="113"/>
      <c r="AC285" s="148">
        <f t="shared" si="50"/>
        <v>0</v>
      </c>
      <c r="AD285" s="113"/>
      <c r="AE285" s="114" t="e">
        <f t="shared" si="54"/>
        <v>#DIV/0!</v>
      </c>
      <c r="AF285" s="80"/>
      <c r="AG285" s="109"/>
      <c r="AH285" s="109"/>
      <c r="AI285" s="109"/>
      <c r="AJ285" s="109"/>
      <c r="AK285" s="109"/>
      <c r="AL285" s="109"/>
      <c r="AM285" s="109"/>
      <c r="AN285" s="109"/>
      <c r="AO285" s="109"/>
      <c r="AP285" s="98">
        <f t="shared" si="55"/>
        <v>0</v>
      </c>
      <c r="AQ285" s="118">
        <f t="shared" si="56"/>
        <v>0</v>
      </c>
      <c r="AS285" s="105"/>
      <c r="AT285" s="489"/>
      <c r="AU285" s="489"/>
      <c r="AV285" s="494"/>
      <c r="AW285" s="80"/>
      <c r="AX285" s="111"/>
      <c r="AY285" s="494"/>
      <c r="AZ285" s="490"/>
      <c r="BA285" s="1" t="str">
        <f t="shared" si="51"/>
        <v xml:space="preserve"> </v>
      </c>
    </row>
    <row r="286" spans="1:53" x14ac:dyDescent="0.25">
      <c r="A286" s="105" t="s">
        <v>558</v>
      </c>
      <c r="B286" s="136"/>
      <c r="C286" s="136"/>
      <c r="D286" s="137"/>
      <c r="E286" s="136"/>
      <c r="F286" s="136"/>
      <c r="G286" s="136"/>
      <c r="H286" s="136"/>
      <c r="I286" s="136"/>
      <c r="J286" s="136"/>
      <c r="K286" s="106"/>
      <c r="L286" s="106"/>
      <c r="M286" s="106"/>
      <c r="N286" s="106"/>
      <c r="O286" s="106"/>
      <c r="P286" s="106"/>
      <c r="Q286" s="107" t="e">
        <f t="shared" si="52"/>
        <v>#DIV/0!</v>
      </c>
      <c r="R286" s="108"/>
      <c r="S286" s="108"/>
      <c r="T286" s="108"/>
      <c r="U286" s="101"/>
      <c r="V286" s="98">
        <f t="shared" si="53"/>
        <v>0</v>
      </c>
      <c r="W286" s="109"/>
      <c r="X286" s="110"/>
      <c r="Y286" s="83"/>
      <c r="Z286" s="111"/>
      <c r="AA286" s="112" t="e">
        <f t="shared" si="22"/>
        <v>#DIV/0!</v>
      </c>
      <c r="AB286" s="113"/>
      <c r="AC286" s="148">
        <f t="shared" si="50"/>
        <v>0</v>
      </c>
      <c r="AD286" s="113"/>
      <c r="AE286" s="114" t="e">
        <f t="shared" si="54"/>
        <v>#DIV/0!</v>
      </c>
      <c r="AF286" s="80"/>
      <c r="AG286" s="109"/>
      <c r="AH286" s="109"/>
      <c r="AI286" s="109"/>
      <c r="AJ286" s="109"/>
      <c r="AK286" s="109"/>
      <c r="AL286" s="109"/>
      <c r="AM286" s="109"/>
      <c r="AN286" s="109"/>
      <c r="AO286" s="109"/>
      <c r="AP286" s="98">
        <f t="shared" si="55"/>
        <v>0</v>
      </c>
      <c r="AQ286" s="118">
        <f t="shared" si="56"/>
        <v>0</v>
      </c>
      <c r="AS286" s="105"/>
      <c r="AT286" s="489"/>
      <c r="AU286" s="489"/>
      <c r="AV286" s="494"/>
      <c r="AW286" s="80"/>
      <c r="AX286" s="111"/>
      <c r="AY286" s="494"/>
      <c r="AZ286" s="490"/>
      <c r="BA286" s="1" t="str">
        <f t="shared" si="51"/>
        <v xml:space="preserve"> </v>
      </c>
    </row>
    <row r="287" spans="1:53" x14ac:dyDescent="0.25">
      <c r="A287" s="105" t="s">
        <v>559</v>
      </c>
      <c r="B287" s="136"/>
      <c r="C287" s="136"/>
      <c r="D287" s="137"/>
      <c r="E287" s="136"/>
      <c r="F287" s="136"/>
      <c r="G287" s="136"/>
      <c r="H287" s="136"/>
      <c r="I287" s="136"/>
      <c r="J287" s="136"/>
      <c r="K287" s="106"/>
      <c r="L287" s="106"/>
      <c r="M287" s="106"/>
      <c r="N287" s="106"/>
      <c r="O287" s="106"/>
      <c r="P287" s="106"/>
      <c r="Q287" s="107" t="e">
        <f t="shared" si="52"/>
        <v>#DIV/0!</v>
      </c>
      <c r="R287" s="108"/>
      <c r="S287" s="108"/>
      <c r="T287" s="108"/>
      <c r="U287" s="101"/>
      <c r="V287" s="98">
        <f t="shared" si="53"/>
        <v>0</v>
      </c>
      <c r="W287" s="109"/>
      <c r="X287" s="110"/>
      <c r="Y287" s="83"/>
      <c r="Z287" s="111"/>
      <c r="AA287" s="112" t="e">
        <f t="shared" si="22"/>
        <v>#DIV/0!</v>
      </c>
      <c r="AB287" s="113"/>
      <c r="AC287" s="148">
        <f t="shared" si="50"/>
        <v>0</v>
      </c>
      <c r="AD287" s="113"/>
      <c r="AE287" s="114" t="e">
        <f t="shared" si="54"/>
        <v>#DIV/0!</v>
      </c>
      <c r="AF287" s="80"/>
      <c r="AG287" s="109"/>
      <c r="AH287" s="109"/>
      <c r="AI287" s="109"/>
      <c r="AJ287" s="109"/>
      <c r="AK287" s="109"/>
      <c r="AL287" s="109"/>
      <c r="AM287" s="109"/>
      <c r="AN287" s="109"/>
      <c r="AO287" s="109"/>
      <c r="AP287" s="98">
        <f t="shared" si="55"/>
        <v>0</v>
      </c>
      <c r="AQ287" s="118">
        <f t="shared" si="56"/>
        <v>0</v>
      </c>
      <c r="AS287" s="105"/>
      <c r="AT287" s="489"/>
      <c r="AU287" s="489"/>
      <c r="AV287" s="494"/>
      <c r="AW287" s="80"/>
      <c r="AX287" s="111"/>
      <c r="AY287" s="494"/>
      <c r="AZ287" s="490"/>
      <c r="BA287" s="1" t="str">
        <f t="shared" si="51"/>
        <v xml:space="preserve"> </v>
      </c>
    </row>
    <row r="288" spans="1:53" x14ac:dyDescent="0.25">
      <c r="A288" s="105" t="s">
        <v>560</v>
      </c>
      <c r="B288" s="136"/>
      <c r="C288" s="136"/>
      <c r="D288" s="137"/>
      <c r="E288" s="136"/>
      <c r="F288" s="136"/>
      <c r="G288" s="136"/>
      <c r="H288" s="136"/>
      <c r="I288" s="136"/>
      <c r="J288" s="136"/>
      <c r="K288" s="106"/>
      <c r="L288" s="106"/>
      <c r="M288" s="106"/>
      <c r="N288" s="106"/>
      <c r="O288" s="106"/>
      <c r="P288" s="106"/>
      <c r="Q288" s="107" t="e">
        <f t="shared" si="52"/>
        <v>#DIV/0!</v>
      </c>
      <c r="R288" s="108"/>
      <c r="S288" s="108"/>
      <c r="T288" s="108"/>
      <c r="U288" s="101"/>
      <c r="V288" s="98">
        <f t="shared" si="53"/>
        <v>0</v>
      </c>
      <c r="W288" s="109"/>
      <c r="X288" s="110"/>
      <c r="Y288" s="83"/>
      <c r="Z288" s="111"/>
      <c r="AA288" s="112" t="e">
        <f t="shared" si="22"/>
        <v>#DIV/0!</v>
      </c>
      <c r="AB288" s="113"/>
      <c r="AC288" s="148">
        <f t="shared" si="50"/>
        <v>0</v>
      </c>
      <c r="AD288" s="113"/>
      <c r="AE288" s="114" t="e">
        <f t="shared" si="54"/>
        <v>#DIV/0!</v>
      </c>
      <c r="AF288" s="80"/>
      <c r="AG288" s="109"/>
      <c r="AH288" s="109"/>
      <c r="AI288" s="109"/>
      <c r="AJ288" s="109"/>
      <c r="AK288" s="109"/>
      <c r="AL288" s="109"/>
      <c r="AM288" s="109"/>
      <c r="AN288" s="109"/>
      <c r="AO288" s="109"/>
      <c r="AP288" s="98">
        <f t="shared" si="55"/>
        <v>0</v>
      </c>
      <c r="AQ288" s="118">
        <f t="shared" si="56"/>
        <v>0</v>
      </c>
      <c r="AS288" s="105"/>
      <c r="AT288" s="489"/>
      <c r="AU288" s="489"/>
      <c r="AV288" s="494"/>
      <c r="AW288" s="80"/>
      <c r="AX288" s="111"/>
      <c r="AY288" s="494"/>
      <c r="AZ288" s="490"/>
      <c r="BA288" s="1" t="str">
        <f t="shared" si="51"/>
        <v xml:space="preserve"> </v>
      </c>
    </row>
    <row r="289" spans="1:53" x14ac:dyDescent="0.25">
      <c r="A289" s="105" t="s">
        <v>561</v>
      </c>
      <c r="B289" s="136"/>
      <c r="C289" s="136"/>
      <c r="D289" s="137"/>
      <c r="E289" s="136"/>
      <c r="F289" s="136"/>
      <c r="G289" s="136"/>
      <c r="H289" s="136"/>
      <c r="I289" s="136"/>
      <c r="J289" s="136"/>
      <c r="K289" s="106"/>
      <c r="L289" s="106"/>
      <c r="M289" s="106"/>
      <c r="N289" s="106"/>
      <c r="O289" s="106"/>
      <c r="P289" s="106"/>
      <c r="Q289" s="107" t="e">
        <f t="shared" si="52"/>
        <v>#DIV/0!</v>
      </c>
      <c r="R289" s="108"/>
      <c r="S289" s="108"/>
      <c r="T289" s="108"/>
      <c r="U289" s="101"/>
      <c r="V289" s="98">
        <f t="shared" si="53"/>
        <v>0</v>
      </c>
      <c r="W289" s="109"/>
      <c r="X289" s="110"/>
      <c r="Y289" s="83"/>
      <c r="Z289" s="111"/>
      <c r="AA289" s="112" t="e">
        <f t="shared" si="22"/>
        <v>#DIV/0!</v>
      </c>
      <c r="AB289" s="113"/>
      <c r="AC289" s="148">
        <f t="shared" si="50"/>
        <v>0</v>
      </c>
      <c r="AD289" s="113"/>
      <c r="AE289" s="114" t="e">
        <f t="shared" si="54"/>
        <v>#DIV/0!</v>
      </c>
      <c r="AF289" s="80"/>
      <c r="AG289" s="109"/>
      <c r="AH289" s="109"/>
      <c r="AI289" s="109"/>
      <c r="AJ289" s="109"/>
      <c r="AK289" s="109"/>
      <c r="AL289" s="109"/>
      <c r="AM289" s="109"/>
      <c r="AN289" s="109"/>
      <c r="AO289" s="109"/>
      <c r="AP289" s="98">
        <f t="shared" si="55"/>
        <v>0</v>
      </c>
      <c r="AQ289" s="118">
        <f t="shared" si="56"/>
        <v>0</v>
      </c>
      <c r="AS289" s="105"/>
      <c r="AT289" s="489"/>
      <c r="AU289" s="489"/>
      <c r="AV289" s="494"/>
      <c r="AW289" s="80"/>
      <c r="AX289" s="111"/>
      <c r="AY289" s="494"/>
      <c r="AZ289" s="490"/>
      <c r="BA289" s="1" t="str">
        <f t="shared" si="51"/>
        <v xml:space="preserve"> </v>
      </c>
    </row>
    <row r="290" spans="1:53" x14ac:dyDescent="0.25">
      <c r="A290" s="105" t="s">
        <v>562</v>
      </c>
      <c r="B290" s="136"/>
      <c r="C290" s="136"/>
      <c r="D290" s="137"/>
      <c r="E290" s="136"/>
      <c r="F290" s="136"/>
      <c r="G290" s="136"/>
      <c r="H290" s="136"/>
      <c r="I290" s="136"/>
      <c r="J290" s="136"/>
      <c r="K290" s="106"/>
      <c r="L290" s="106"/>
      <c r="M290" s="106"/>
      <c r="N290" s="106"/>
      <c r="O290" s="106"/>
      <c r="P290" s="106"/>
      <c r="Q290" s="107" t="e">
        <f t="shared" si="52"/>
        <v>#DIV/0!</v>
      </c>
      <c r="R290" s="108"/>
      <c r="S290" s="108"/>
      <c r="T290" s="108"/>
      <c r="U290" s="101"/>
      <c r="V290" s="98">
        <f t="shared" si="53"/>
        <v>0</v>
      </c>
      <c r="W290" s="109"/>
      <c r="X290" s="110"/>
      <c r="Y290" s="83"/>
      <c r="Z290" s="111"/>
      <c r="AA290" s="112" t="e">
        <f t="shared" si="22"/>
        <v>#DIV/0!</v>
      </c>
      <c r="AB290" s="113"/>
      <c r="AC290" s="148">
        <f t="shared" si="50"/>
        <v>0</v>
      </c>
      <c r="AD290" s="113"/>
      <c r="AE290" s="114" t="e">
        <f t="shared" si="54"/>
        <v>#DIV/0!</v>
      </c>
      <c r="AF290" s="80"/>
      <c r="AG290" s="109"/>
      <c r="AH290" s="109"/>
      <c r="AI290" s="109"/>
      <c r="AJ290" s="109"/>
      <c r="AK290" s="109"/>
      <c r="AL290" s="109"/>
      <c r="AM290" s="109"/>
      <c r="AN290" s="109"/>
      <c r="AO290" s="109"/>
      <c r="AP290" s="98">
        <f t="shared" si="55"/>
        <v>0</v>
      </c>
      <c r="AQ290" s="118">
        <f t="shared" si="56"/>
        <v>0</v>
      </c>
      <c r="AS290" s="105"/>
      <c r="AT290" s="489"/>
      <c r="AU290" s="489"/>
      <c r="AV290" s="494"/>
      <c r="AW290" s="80"/>
      <c r="AX290" s="111"/>
      <c r="AY290" s="494"/>
      <c r="AZ290" s="490"/>
      <c r="BA290" s="1" t="str">
        <f t="shared" si="51"/>
        <v xml:space="preserve"> </v>
      </c>
    </row>
    <row r="291" spans="1:53" x14ac:dyDescent="0.25">
      <c r="A291" s="105" t="s">
        <v>563</v>
      </c>
      <c r="B291" s="136"/>
      <c r="C291" s="136"/>
      <c r="D291" s="137"/>
      <c r="E291" s="136"/>
      <c r="F291" s="136"/>
      <c r="G291" s="136"/>
      <c r="H291" s="136"/>
      <c r="I291" s="136"/>
      <c r="J291" s="136"/>
      <c r="K291" s="106"/>
      <c r="L291" s="106"/>
      <c r="M291" s="106"/>
      <c r="N291" s="106"/>
      <c r="O291" s="106"/>
      <c r="P291" s="106"/>
      <c r="Q291" s="107" t="e">
        <f t="shared" si="52"/>
        <v>#DIV/0!</v>
      </c>
      <c r="R291" s="108"/>
      <c r="S291" s="108"/>
      <c r="T291" s="108"/>
      <c r="U291" s="101"/>
      <c r="V291" s="98">
        <f t="shared" si="53"/>
        <v>0</v>
      </c>
      <c r="W291" s="109"/>
      <c r="X291" s="110"/>
      <c r="Y291" s="83"/>
      <c r="Z291" s="111"/>
      <c r="AA291" s="112" t="e">
        <f t="shared" si="22"/>
        <v>#DIV/0!</v>
      </c>
      <c r="AB291" s="113"/>
      <c r="AC291" s="148">
        <f t="shared" si="50"/>
        <v>0</v>
      </c>
      <c r="AD291" s="113"/>
      <c r="AE291" s="114" t="e">
        <f t="shared" si="54"/>
        <v>#DIV/0!</v>
      </c>
      <c r="AF291" s="80"/>
      <c r="AG291" s="109"/>
      <c r="AH291" s="109"/>
      <c r="AI291" s="109"/>
      <c r="AJ291" s="109"/>
      <c r="AK291" s="109"/>
      <c r="AL291" s="109"/>
      <c r="AM291" s="109"/>
      <c r="AN291" s="109"/>
      <c r="AO291" s="109"/>
      <c r="AP291" s="98">
        <f t="shared" si="55"/>
        <v>0</v>
      </c>
      <c r="AQ291" s="118">
        <f t="shared" si="56"/>
        <v>0</v>
      </c>
      <c r="AS291" s="105"/>
      <c r="AT291" s="489"/>
      <c r="AU291" s="489"/>
      <c r="AV291" s="494"/>
      <c r="AW291" s="80"/>
      <c r="AX291" s="111"/>
      <c r="AY291" s="494"/>
      <c r="AZ291" s="490"/>
      <c r="BA291" s="1" t="str">
        <f t="shared" si="51"/>
        <v xml:space="preserve"> </v>
      </c>
    </row>
    <row r="292" spans="1:53" x14ac:dyDescent="0.25">
      <c r="A292" s="105" t="s">
        <v>564</v>
      </c>
      <c r="B292" s="136"/>
      <c r="C292" s="136"/>
      <c r="D292" s="137"/>
      <c r="E292" s="136"/>
      <c r="F292" s="136"/>
      <c r="G292" s="136"/>
      <c r="H292" s="136"/>
      <c r="I292" s="136"/>
      <c r="J292" s="136"/>
      <c r="K292" s="106"/>
      <c r="L292" s="106"/>
      <c r="M292" s="106"/>
      <c r="N292" s="106"/>
      <c r="O292" s="106"/>
      <c r="P292" s="106"/>
      <c r="Q292" s="107" t="e">
        <f t="shared" si="52"/>
        <v>#DIV/0!</v>
      </c>
      <c r="R292" s="108"/>
      <c r="S292" s="108"/>
      <c r="T292" s="108"/>
      <c r="U292" s="101"/>
      <c r="V292" s="98">
        <f t="shared" si="53"/>
        <v>0</v>
      </c>
      <c r="W292" s="109"/>
      <c r="X292" s="110"/>
      <c r="Y292" s="83"/>
      <c r="Z292" s="111"/>
      <c r="AA292" s="112" t="e">
        <f t="shared" si="22"/>
        <v>#DIV/0!</v>
      </c>
      <c r="AB292" s="113"/>
      <c r="AC292" s="148">
        <f t="shared" si="50"/>
        <v>0</v>
      </c>
      <c r="AD292" s="113"/>
      <c r="AE292" s="114" t="e">
        <f t="shared" si="54"/>
        <v>#DIV/0!</v>
      </c>
      <c r="AF292" s="80"/>
      <c r="AG292" s="109"/>
      <c r="AH292" s="109"/>
      <c r="AI292" s="109"/>
      <c r="AJ292" s="109"/>
      <c r="AK292" s="109"/>
      <c r="AL292" s="109"/>
      <c r="AM292" s="109"/>
      <c r="AN292" s="109"/>
      <c r="AO292" s="109"/>
      <c r="AP292" s="98">
        <f t="shared" si="55"/>
        <v>0</v>
      </c>
      <c r="AQ292" s="118">
        <f t="shared" si="56"/>
        <v>0</v>
      </c>
      <c r="AS292" s="105"/>
      <c r="AT292" s="489"/>
      <c r="AU292" s="489"/>
      <c r="AV292" s="494"/>
      <c r="AW292" s="80"/>
      <c r="AX292" s="111"/>
      <c r="AY292" s="494"/>
      <c r="AZ292" s="490"/>
      <c r="BA292" s="1" t="str">
        <f t="shared" si="51"/>
        <v xml:space="preserve"> </v>
      </c>
    </row>
    <row r="293" spans="1:53" x14ac:dyDescent="0.25">
      <c r="A293" s="105" t="s">
        <v>565</v>
      </c>
      <c r="B293" s="136"/>
      <c r="C293" s="136"/>
      <c r="D293" s="137"/>
      <c r="E293" s="136"/>
      <c r="F293" s="136"/>
      <c r="G293" s="136"/>
      <c r="H293" s="136"/>
      <c r="I293" s="136"/>
      <c r="J293" s="136"/>
      <c r="K293" s="106"/>
      <c r="L293" s="106"/>
      <c r="M293" s="106"/>
      <c r="N293" s="106"/>
      <c r="O293" s="106"/>
      <c r="P293" s="106"/>
      <c r="Q293" s="107" t="e">
        <f t="shared" si="52"/>
        <v>#DIV/0!</v>
      </c>
      <c r="R293" s="108"/>
      <c r="S293" s="108"/>
      <c r="T293" s="108"/>
      <c r="U293" s="101"/>
      <c r="V293" s="98">
        <f t="shared" si="53"/>
        <v>0</v>
      </c>
      <c r="W293" s="109"/>
      <c r="X293" s="110"/>
      <c r="Y293" s="83"/>
      <c r="Z293" s="111"/>
      <c r="AA293" s="112" t="e">
        <f t="shared" si="22"/>
        <v>#DIV/0!</v>
      </c>
      <c r="AB293" s="113"/>
      <c r="AC293" s="148">
        <f t="shared" si="50"/>
        <v>0</v>
      </c>
      <c r="AD293" s="113"/>
      <c r="AE293" s="114" t="e">
        <f t="shared" si="54"/>
        <v>#DIV/0!</v>
      </c>
      <c r="AF293" s="80"/>
      <c r="AG293" s="109"/>
      <c r="AH293" s="109"/>
      <c r="AI293" s="109"/>
      <c r="AJ293" s="109"/>
      <c r="AK293" s="109"/>
      <c r="AL293" s="109"/>
      <c r="AM293" s="109"/>
      <c r="AN293" s="109"/>
      <c r="AO293" s="109"/>
      <c r="AP293" s="98">
        <f t="shared" si="55"/>
        <v>0</v>
      </c>
      <c r="AQ293" s="118">
        <f t="shared" si="56"/>
        <v>0</v>
      </c>
      <c r="AS293" s="105"/>
      <c r="AT293" s="489"/>
      <c r="AU293" s="489"/>
      <c r="AV293" s="494"/>
      <c r="AW293" s="80"/>
      <c r="AX293" s="111"/>
      <c r="AY293" s="494"/>
      <c r="AZ293" s="490"/>
      <c r="BA293" s="1" t="str">
        <f t="shared" si="51"/>
        <v xml:space="preserve"> </v>
      </c>
    </row>
    <row r="294" spans="1:53" x14ac:dyDescent="0.25">
      <c r="A294" s="105" t="s">
        <v>566</v>
      </c>
      <c r="B294" s="136"/>
      <c r="C294" s="136"/>
      <c r="D294" s="137"/>
      <c r="E294" s="136"/>
      <c r="F294" s="136"/>
      <c r="G294" s="136"/>
      <c r="H294" s="136"/>
      <c r="I294" s="136"/>
      <c r="J294" s="136"/>
      <c r="K294" s="106"/>
      <c r="L294" s="106"/>
      <c r="M294" s="106"/>
      <c r="N294" s="106"/>
      <c r="O294" s="106"/>
      <c r="P294" s="106"/>
      <c r="Q294" s="107" t="e">
        <f t="shared" si="52"/>
        <v>#DIV/0!</v>
      </c>
      <c r="R294" s="108"/>
      <c r="S294" s="108"/>
      <c r="T294" s="108"/>
      <c r="U294" s="101"/>
      <c r="V294" s="98">
        <f t="shared" si="53"/>
        <v>0</v>
      </c>
      <c r="W294" s="109"/>
      <c r="X294" s="110"/>
      <c r="Y294" s="83"/>
      <c r="Z294" s="111"/>
      <c r="AA294" s="112" t="e">
        <f t="shared" si="22"/>
        <v>#DIV/0!</v>
      </c>
      <c r="AB294" s="113"/>
      <c r="AC294" s="148">
        <f t="shared" si="50"/>
        <v>0</v>
      </c>
      <c r="AD294" s="113"/>
      <c r="AE294" s="114" t="e">
        <f t="shared" si="54"/>
        <v>#DIV/0!</v>
      </c>
      <c r="AF294" s="80"/>
      <c r="AG294" s="109"/>
      <c r="AH294" s="109"/>
      <c r="AI294" s="109"/>
      <c r="AJ294" s="109"/>
      <c r="AK294" s="109"/>
      <c r="AL294" s="109"/>
      <c r="AM294" s="109"/>
      <c r="AN294" s="109"/>
      <c r="AO294" s="109"/>
      <c r="AP294" s="98">
        <f t="shared" si="55"/>
        <v>0</v>
      </c>
      <c r="AQ294" s="118">
        <f t="shared" si="56"/>
        <v>0</v>
      </c>
      <c r="AS294" s="105"/>
      <c r="AT294" s="489"/>
      <c r="AU294" s="489"/>
      <c r="AV294" s="494"/>
      <c r="AW294" s="80"/>
      <c r="AX294" s="111"/>
      <c r="AY294" s="494"/>
      <c r="AZ294" s="490"/>
      <c r="BA294" s="1" t="str">
        <f t="shared" si="51"/>
        <v xml:space="preserve"> </v>
      </c>
    </row>
    <row r="295" spans="1:53" x14ac:dyDescent="0.25">
      <c r="A295" s="105" t="s">
        <v>567</v>
      </c>
      <c r="B295" s="136"/>
      <c r="C295" s="136"/>
      <c r="D295" s="137"/>
      <c r="E295" s="136"/>
      <c r="F295" s="136"/>
      <c r="G295" s="136"/>
      <c r="H295" s="136"/>
      <c r="I295" s="136"/>
      <c r="J295" s="136"/>
      <c r="K295" s="106"/>
      <c r="L295" s="106"/>
      <c r="M295" s="106"/>
      <c r="N295" s="106"/>
      <c r="O295" s="106"/>
      <c r="P295" s="106"/>
      <c r="Q295" s="107" t="e">
        <f t="shared" si="52"/>
        <v>#DIV/0!</v>
      </c>
      <c r="R295" s="108"/>
      <c r="S295" s="108"/>
      <c r="T295" s="108"/>
      <c r="U295" s="101"/>
      <c r="V295" s="98">
        <f t="shared" si="53"/>
        <v>0</v>
      </c>
      <c r="W295" s="109"/>
      <c r="X295" s="110"/>
      <c r="Y295" s="83"/>
      <c r="Z295" s="111"/>
      <c r="AA295" s="112" t="e">
        <f t="shared" si="22"/>
        <v>#DIV/0!</v>
      </c>
      <c r="AB295" s="113"/>
      <c r="AC295" s="148">
        <f t="shared" si="50"/>
        <v>0</v>
      </c>
      <c r="AD295" s="113"/>
      <c r="AE295" s="114" t="e">
        <f t="shared" si="54"/>
        <v>#DIV/0!</v>
      </c>
      <c r="AF295" s="80"/>
      <c r="AG295" s="109"/>
      <c r="AH295" s="109"/>
      <c r="AI295" s="109"/>
      <c r="AJ295" s="109"/>
      <c r="AK295" s="109"/>
      <c r="AL295" s="109"/>
      <c r="AM295" s="109"/>
      <c r="AN295" s="109"/>
      <c r="AO295" s="109"/>
      <c r="AP295" s="98">
        <f t="shared" si="55"/>
        <v>0</v>
      </c>
      <c r="AQ295" s="118">
        <f t="shared" si="56"/>
        <v>0</v>
      </c>
      <c r="AS295" s="105"/>
      <c r="AT295" s="489"/>
      <c r="AU295" s="489"/>
      <c r="AV295" s="494"/>
      <c r="AW295" s="80"/>
      <c r="AX295" s="111"/>
      <c r="AY295" s="494"/>
      <c r="AZ295" s="490"/>
      <c r="BA295" s="1" t="str">
        <f t="shared" si="51"/>
        <v xml:space="preserve"> </v>
      </c>
    </row>
    <row r="296" spans="1:53" x14ac:dyDescent="0.25">
      <c r="A296" s="105" t="s">
        <v>568</v>
      </c>
      <c r="B296" s="136"/>
      <c r="C296" s="136"/>
      <c r="D296" s="137"/>
      <c r="E296" s="136"/>
      <c r="F296" s="136"/>
      <c r="G296" s="136"/>
      <c r="H296" s="136"/>
      <c r="I296" s="136"/>
      <c r="J296" s="136"/>
      <c r="K296" s="106"/>
      <c r="L296" s="106"/>
      <c r="M296" s="106"/>
      <c r="N296" s="106"/>
      <c r="O296" s="106"/>
      <c r="P296" s="106"/>
      <c r="Q296" s="107" t="e">
        <f t="shared" si="52"/>
        <v>#DIV/0!</v>
      </c>
      <c r="R296" s="108"/>
      <c r="S296" s="108"/>
      <c r="T296" s="108"/>
      <c r="U296" s="101"/>
      <c r="V296" s="98">
        <f t="shared" si="53"/>
        <v>0</v>
      </c>
      <c r="W296" s="109"/>
      <c r="X296" s="110"/>
      <c r="Y296" s="83"/>
      <c r="Z296" s="111"/>
      <c r="AA296" s="112" t="e">
        <f t="shared" si="22"/>
        <v>#DIV/0!</v>
      </c>
      <c r="AB296" s="113"/>
      <c r="AC296" s="148">
        <f t="shared" si="50"/>
        <v>0</v>
      </c>
      <c r="AD296" s="113"/>
      <c r="AE296" s="114" t="e">
        <f t="shared" si="54"/>
        <v>#DIV/0!</v>
      </c>
      <c r="AF296" s="80"/>
      <c r="AG296" s="109"/>
      <c r="AH296" s="109"/>
      <c r="AI296" s="109"/>
      <c r="AJ296" s="109"/>
      <c r="AK296" s="109"/>
      <c r="AL296" s="109"/>
      <c r="AM296" s="109"/>
      <c r="AN296" s="109"/>
      <c r="AO296" s="109"/>
      <c r="AP296" s="98">
        <f t="shared" si="55"/>
        <v>0</v>
      </c>
      <c r="AQ296" s="118">
        <f t="shared" si="56"/>
        <v>0</v>
      </c>
      <c r="AS296" s="105"/>
      <c r="AT296" s="489"/>
      <c r="AU296" s="489"/>
      <c r="AV296" s="494"/>
      <c r="AW296" s="80"/>
      <c r="AX296" s="111"/>
      <c r="AY296" s="494"/>
      <c r="AZ296" s="490"/>
      <c r="BA296" s="1" t="str">
        <f t="shared" si="51"/>
        <v xml:space="preserve"> </v>
      </c>
    </row>
    <row r="297" spans="1:53" x14ac:dyDescent="0.25">
      <c r="A297" s="105" t="s">
        <v>569</v>
      </c>
      <c r="B297" s="136"/>
      <c r="C297" s="136"/>
      <c r="D297" s="137"/>
      <c r="E297" s="136"/>
      <c r="F297" s="136"/>
      <c r="G297" s="136"/>
      <c r="H297" s="136"/>
      <c r="I297" s="136"/>
      <c r="J297" s="136"/>
      <c r="K297" s="106"/>
      <c r="L297" s="106"/>
      <c r="M297" s="106"/>
      <c r="N297" s="106"/>
      <c r="O297" s="106"/>
      <c r="P297" s="106"/>
      <c r="Q297" s="107" t="e">
        <f t="shared" si="52"/>
        <v>#DIV/0!</v>
      </c>
      <c r="R297" s="108"/>
      <c r="S297" s="108"/>
      <c r="T297" s="108"/>
      <c r="U297" s="101"/>
      <c r="V297" s="98">
        <f t="shared" si="53"/>
        <v>0</v>
      </c>
      <c r="W297" s="109"/>
      <c r="X297" s="110"/>
      <c r="Y297" s="83"/>
      <c r="Z297" s="111"/>
      <c r="AA297" s="112" t="e">
        <f t="shared" si="22"/>
        <v>#DIV/0!</v>
      </c>
      <c r="AB297" s="113"/>
      <c r="AC297" s="148">
        <f t="shared" si="50"/>
        <v>0</v>
      </c>
      <c r="AD297" s="113"/>
      <c r="AE297" s="114" t="e">
        <f t="shared" si="54"/>
        <v>#DIV/0!</v>
      </c>
      <c r="AF297" s="80"/>
      <c r="AG297" s="109"/>
      <c r="AH297" s="109"/>
      <c r="AI297" s="109"/>
      <c r="AJ297" s="109"/>
      <c r="AK297" s="109"/>
      <c r="AL297" s="109"/>
      <c r="AM297" s="109"/>
      <c r="AN297" s="109"/>
      <c r="AO297" s="109"/>
      <c r="AP297" s="98">
        <f t="shared" si="55"/>
        <v>0</v>
      </c>
      <c r="AQ297" s="118">
        <f t="shared" si="56"/>
        <v>0</v>
      </c>
      <c r="AS297" s="105"/>
      <c r="AT297" s="489"/>
      <c r="AU297" s="489"/>
      <c r="AV297" s="494"/>
      <c r="AW297" s="80"/>
      <c r="AX297" s="111"/>
      <c r="AY297" s="494"/>
      <c r="AZ297" s="490"/>
      <c r="BA297" s="1" t="str">
        <f t="shared" si="51"/>
        <v xml:space="preserve"> </v>
      </c>
    </row>
    <row r="298" spans="1:53" x14ac:dyDescent="0.25">
      <c r="A298" s="105" t="s">
        <v>570</v>
      </c>
      <c r="B298" s="136"/>
      <c r="C298" s="136"/>
      <c r="D298" s="137"/>
      <c r="E298" s="136"/>
      <c r="F298" s="136"/>
      <c r="G298" s="136"/>
      <c r="H298" s="136"/>
      <c r="I298" s="136"/>
      <c r="J298" s="136"/>
      <c r="K298" s="106"/>
      <c r="L298" s="106"/>
      <c r="M298" s="106"/>
      <c r="N298" s="106"/>
      <c r="O298" s="106"/>
      <c r="P298" s="106"/>
      <c r="Q298" s="107" t="e">
        <f t="shared" si="52"/>
        <v>#DIV/0!</v>
      </c>
      <c r="R298" s="108"/>
      <c r="S298" s="108"/>
      <c r="T298" s="108"/>
      <c r="U298" s="101"/>
      <c r="V298" s="98">
        <f t="shared" si="53"/>
        <v>0</v>
      </c>
      <c r="W298" s="109"/>
      <c r="X298" s="110"/>
      <c r="Y298" s="83"/>
      <c r="Z298" s="111"/>
      <c r="AA298" s="112" t="e">
        <f t="shared" si="22"/>
        <v>#DIV/0!</v>
      </c>
      <c r="AB298" s="113"/>
      <c r="AC298" s="148">
        <f t="shared" si="50"/>
        <v>0</v>
      </c>
      <c r="AD298" s="113"/>
      <c r="AE298" s="114" t="e">
        <f t="shared" si="54"/>
        <v>#DIV/0!</v>
      </c>
      <c r="AF298" s="80"/>
      <c r="AG298" s="109"/>
      <c r="AH298" s="109"/>
      <c r="AI298" s="109"/>
      <c r="AJ298" s="109"/>
      <c r="AK298" s="109"/>
      <c r="AL298" s="109"/>
      <c r="AM298" s="109"/>
      <c r="AN298" s="109"/>
      <c r="AO298" s="109"/>
      <c r="AP298" s="98">
        <f t="shared" si="55"/>
        <v>0</v>
      </c>
      <c r="AQ298" s="118">
        <f t="shared" si="56"/>
        <v>0</v>
      </c>
      <c r="AS298" s="105"/>
      <c r="AT298" s="489"/>
      <c r="AU298" s="489"/>
      <c r="AV298" s="494"/>
      <c r="AW298" s="80"/>
      <c r="AX298" s="111"/>
      <c r="AY298" s="494"/>
      <c r="AZ298" s="490"/>
      <c r="BA298" s="1" t="str">
        <f t="shared" si="51"/>
        <v xml:space="preserve"> </v>
      </c>
    </row>
    <row r="299" spans="1:53" x14ac:dyDescent="0.25">
      <c r="A299" s="105" t="s">
        <v>571</v>
      </c>
      <c r="B299" s="136"/>
      <c r="C299" s="136"/>
      <c r="D299" s="137"/>
      <c r="E299" s="136"/>
      <c r="F299" s="136"/>
      <c r="G299" s="136"/>
      <c r="H299" s="136"/>
      <c r="I299" s="136"/>
      <c r="J299" s="136"/>
      <c r="K299" s="106"/>
      <c r="L299" s="106"/>
      <c r="M299" s="106"/>
      <c r="N299" s="106"/>
      <c r="O299" s="106"/>
      <c r="P299" s="106"/>
      <c r="Q299" s="107" t="e">
        <f t="shared" si="52"/>
        <v>#DIV/0!</v>
      </c>
      <c r="R299" s="108"/>
      <c r="S299" s="108"/>
      <c r="T299" s="108"/>
      <c r="U299" s="101"/>
      <c r="V299" s="98">
        <f t="shared" si="53"/>
        <v>0</v>
      </c>
      <c r="W299" s="109"/>
      <c r="X299" s="110"/>
      <c r="Y299" s="83"/>
      <c r="Z299" s="111"/>
      <c r="AA299" s="112" t="e">
        <f t="shared" si="22"/>
        <v>#DIV/0!</v>
      </c>
      <c r="AB299" s="113"/>
      <c r="AC299" s="148">
        <f t="shared" si="50"/>
        <v>0</v>
      </c>
      <c r="AD299" s="113"/>
      <c r="AE299" s="114" t="e">
        <f t="shared" si="54"/>
        <v>#DIV/0!</v>
      </c>
      <c r="AF299" s="80"/>
      <c r="AG299" s="109"/>
      <c r="AH299" s="109"/>
      <c r="AI299" s="109"/>
      <c r="AJ299" s="109"/>
      <c r="AK299" s="109"/>
      <c r="AL299" s="109"/>
      <c r="AM299" s="109"/>
      <c r="AN299" s="109"/>
      <c r="AO299" s="109"/>
      <c r="AP299" s="98">
        <f t="shared" si="55"/>
        <v>0</v>
      </c>
      <c r="AQ299" s="118">
        <f t="shared" si="56"/>
        <v>0</v>
      </c>
      <c r="AS299" s="105"/>
      <c r="AT299" s="489"/>
      <c r="AU299" s="489"/>
      <c r="AV299" s="494"/>
      <c r="AW299" s="80"/>
      <c r="AX299" s="111"/>
      <c r="AY299" s="494"/>
      <c r="AZ299" s="490"/>
      <c r="BA299" s="1" t="str">
        <f t="shared" si="51"/>
        <v xml:space="preserve"> </v>
      </c>
    </row>
    <row r="300" spans="1:53" x14ac:dyDescent="0.25">
      <c r="A300" s="105" t="s">
        <v>572</v>
      </c>
      <c r="B300" s="136"/>
      <c r="C300" s="136"/>
      <c r="D300" s="137"/>
      <c r="E300" s="136"/>
      <c r="F300" s="136"/>
      <c r="G300" s="136"/>
      <c r="H300" s="136"/>
      <c r="I300" s="136"/>
      <c r="J300" s="136"/>
      <c r="K300" s="106"/>
      <c r="L300" s="106"/>
      <c r="M300" s="106"/>
      <c r="N300" s="106"/>
      <c r="O300" s="106"/>
      <c r="P300" s="106"/>
      <c r="Q300" s="107" t="e">
        <f t="shared" si="52"/>
        <v>#DIV/0!</v>
      </c>
      <c r="R300" s="108"/>
      <c r="S300" s="108"/>
      <c r="T300" s="108"/>
      <c r="U300" s="101"/>
      <c r="V300" s="98">
        <f t="shared" si="53"/>
        <v>0</v>
      </c>
      <c r="W300" s="109"/>
      <c r="X300" s="110"/>
      <c r="Y300" s="83"/>
      <c r="Z300" s="111"/>
      <c r="AA300" s="112" t="e">
        <f t="shared" si="22"/>
        <v>#DIV/0!</v>
      </c>
      <c r="AB300" s="113"/>
      <c r="AC300" s="148">
        <f t="shared" si="50"/>
        <v>0</v>
      </c>
      <c r="AD300" s="113"/>
      <c r="AE300" s="114" t="e">
        <f t="shared" si="54"/>
        <v>#DIV/0!</v>
      </c>
      <c r="AF300" s="80"/>
      <c r="AG300" s="109"/>
      <c r="AH300" s="109"/>
      <c r="AI300" s="109"/>
      <c r="AJ300" s="109"/>
      <c r="AK300" s="109"/>
      <c r="AL300" s="109"/>
      <c r="AM300" s="109"/>
      <c r="AN300" s="109"/>
      <c r="AO300" s="109"/>
      <c r="AP300" s="98">
        <f t="shared" si="55"/>
        <v>0</v>
      </c>
      <c r="AQ300" s="118">
        <f t="shared" si="56"/>
        <v>0</v>
      </c>
      <c r="AS300" s="105"/>
      <c r="AT300" s="489"/>
      <c r="AU300" s="489"/>
      <c r="AV300" s="494"/>
      <c r="AW300" s="80"/>
      <c r="AX300" s="111"/>
      <c r="AY300" s="494"/>
      <c r="AZ300" s="490"/>
      <c r="BA300" s="1" t="str">
        <f t="shared" si="51"/>
        <v xml:space="preserve"> </v>
      </c>
    </row>
    <row r="301" spans="1:53" x14ac:dyDescent="0.25">
      <c r="A301" s="105" t="s">
        <v>573</v>
      </c>
      <c r="B301" s="136"/>
      <c r="C301" s="136"/>
      <c r="D301" s="137"/>
      <c r="E301" s="136"/>
      <c r="F301" s="136"/>
      <c r="G301" s="136"/>
      <c r="H301" s="136"/>
      <c r="I301" s="136"/>
      <c r="J301" s="136"/>
      <c r="K301" s="106"/>
      <c r="L301" s="106"/>
      <c r="M301" s="106"/>
      <c r="N301" s="106"/>
      <c r="O301" s="106"/>
      <c r="P301" s="106"/>
      <c r="Q301" s="107" t="e">
        <f t="shared" si="52"/>
        <v>#DIV/0!</v>
      </c>
      <c r="R301" s="108"/>
      <c r="S301" s="108"/>
      <c r="T301" s="108"/>
      <c r="U301" s="101"/>
      <c r="V301" s="98">
        <f t="shared" si="53"/>
        <v>0</v>
      </c>
      <c r="W301" s="109"/>
      <c r="X301" s="110"/>
      <c r="Y301" s="83"/>
      <c r="Z301" s="111"/>
      <c r="AA301" s="112" t="e">
        <f t="shared" si="22"/>
        <v>#DIV/0!</v>
      </c>
      <c r="AB301" s="113"/>
      <c r="AC301" s="148">
        <f t="shared" si="50"/>
        <v>0</v>
      </c>
      <c r="AD301" s="113"/>
      <c r="AE301" s="114" t="e">
        <f t="shared" si="54"/>
        <v>#DIV/0!</v>
      </c>
      <c r="AF301" s="80"/>
      <c r="AG301" s="109"/>
      <c r="AH301" s="109"/>
      <c r="AI301" s="109"/>
      <c r="AJ301" s="109"/>
      <c r="AK301" s="109"/>
      <c r="AL301" s="109"/>
      <c r="AM301" s="109"/>
      <c r="AN301" s="109"/>
      <c r="AO301" s="109"/>
      <c r="AP301" s="98">
        <f t="shared" si="55"/>
        <v>0</v>
      </c>
      <c r="AQ301" s="118">
        <f t="shared" si="56"/>
        <v>0</v>
      </c>
      <c r="AS301" s="105"/>
      <c r="AT301" s="489"/>
      <c r="AU301" s="489"/>
      <c r="AV301" s="494"/>
      <c r="AW301" s="80"/>
      <c r="AX301" s="111"/>
      <c r="AY301" s="494"/>
      <c r="AZ301" s="490"/>
      <c r="BA301" s="1" t="str">
        <f t="shared" si="51"/>
        <v xml:space="preserve"> </v>
      </c>
    </row>
    <row r="302" spans="1:53" x14ac:dyDescent="0.25">
      <c r="A302" s="105" t="s">
        <v>574</v>
      </c>
      <c r="B302" s="136"/>
      <c r="C302" s="136"/>
      <c r="D302" s="137"/>
      <c r="E302" s="136"/>
      <c r="F302" s="136"/>
      <c r="G302" s="136"/>
      <c r="H302" s="136"/>
      <c r="I302" s="136"/>
      <c r="J302" s="136"/>
      <c r="K302" s="106"/>
      <c r="L302" s="106"/>
      <c r="M302" s="106"/>
      <c r="N302" s="106"/>
      <c r="O302" s="106"/>
      <c r="P302" s="106"/>
      <c r="Q302" s="107" t="e">
        <f t="shared" si="52"/>
        <v>#DIV/0!</v>
      </c>
      <c r="R302" s="108"/>
      <c r="S302" s="108"/>
      <c r="T302" s="108"/>
      <c r="U302" s="101"/>
      <c r="V302" s="98">
        <f t="shared" si="53"/>
        <v>0</v>
      </c>
      <c r="W302" s="109"/>
      <c r="X302" s="110"/>
      <c r="Y302" s="83"/>
      <c r="Z302" s="111"/>
      <c r="AA302" s="112" t="e">
        <f t="shared" si="22"/>
        <v>#DIV/0!</v>
      </c>
      <c r="AB302" s="113"/>
      <c r="AC302" s="148">
        <f t="shared" si="50"/>
        <v>0</v>
      </c>
      <c r="AD302" s="113"/>
      <c r="AE302" s="114" t="e">
        <f t="shared" si="54"/>
        <v>#DIV/0!</v>
      </c>
      <c r="AF302" s="80"/>
      <c r="AG302" s="109"/>
      <c r="AH302" s="109"/>
      <c r="AI302" s="109"/>
      <c r="AJ302" s="109"/>
      <c r="AK302" s="109"/>
      <c r="AL302" s="109"/>
      <c r="AM302" s="109"/>
      <c r="AN302" s="109"/>
      <c r="AO302" s="109"/>
      <c r="AP302" s="98">
        <f t="shared" si="55"/>
        <v>0</v>
      </c>
      <c r="AQ302" s="118">
        <f t="shared" si="56"/>
        <v>0</v>
      </c>
      <c r="AS302" s="105"/>
      <c r="AT302" s="489"/>
      <c r="AU302" s="489"/>
      <c r="AV302" s="494"/>
      <c r="AW302" s="80"/>
      <c r="AX302" s="111"/>
      <c r="AY302" s="494"/>
      <c r="AZ302" s="490"/>
      <c r="BA302" s="1" t="str">
        <f t="shared" si="51"/>
        <v xml:space="preserve"> </v>
      </c>
    </row>
    <row r="303" spans="1:53" x14ac:dyDescent="0.25">
      <c r="A303" s="105" t="s">
        <v>575</v>
      </c>
      <c r="B303" s="136"/>
      <c r="C303" s="136"/>
      <c r="D303" s="137"/>
      <c r="E303" s="136"/>
      <c r="F303" s="136"/>
      <c r="G303" s="136"/>
      <c r="H303" s="136"/>
      <c r="I303" s="136"/>
      <c r="J303" s="136"/>
      <c r="K303" s="106"/>
      <c r="L303" s="106"/>
      <c r="M303" s="106"/>
      <c r="N303" s="106"/>
      <c r="O303" s="106"/>
      <c r="P303" s="106"/>
      <c r="Q303" s="107" t="e">
        <f t="shared" si="52"/>
        <v>#DIV/0!</v>
      </c>
      <c r="R303" s="108"/>
      <c r="S303" s="108"/>
      <c r="T303" s="108"/>
      <c r="U303" s="101"/>
      <c r="V303" s="98">
        <f t="shared" si="53"/>
        <v>0</v>
      </c>
      <c r="W303" s="109"/>
      <c r="X303" s="110"/>
      <c r="Y303" s="83"/>
      <c r="Z303" s="111"/>
      <c r="AA303" s="112" t="e">
        <f t="shared" si="22"/>
        <v>#DIV/0!</v>
      </c>
      <c r="AB303" s="113"/>
      <c r="AC303" s="148">
        <f t="shared" si="50"/>
        <v>0</v>
      </c>
      <c r="AD303" s="113"/>
      <c r="AE303" s="114" t="e">
        <f t="shared" si="54"/>
        <v>#DIV/0!</v>
      </c>
      <c r="AF303" s="80"/>
      <c r="AG303" s="109"/>
      <c r="AH303" s="109"/>
      <c r="AI303" s="109"/>
      <c r="AJ303" s="109"/>
      <c r="AK303" s="109"/>
      <c r="AL303" s="109"/>
      <c r="AM303" s="109"/>
      <c r="AN303" s="109"/>
      <c r="AO303" s="109"/>
      <c r="AP303" s="98">
        <f t="shared" si="55"/>
        <v>0</v>
      </c>
      <c r="AQ303" s="118">
        <f t="shared" si="56"/>
        <v>0</v>
      </c>
      <c r="AS303" s="105"/>
      <c r="AT303" s="489"/>
      <c r="AU303" s="489"/>
      <c r="AV303" s="494"/>
      <c r="AW303" s="80"/>
      <c r="AX303" s="111"/>
      <c r="AY303" s="494"/>
      <c r="AZ303" s="490"/>
      <c r="BA303" s="1" t="str">
        <f t="shared" si="51"/>
        <v xml:space="preserve"> </v>
      </c>
    </row>
    <row r="304" spans="1:53" x14ac:dyDescent="0.25">
      <c r="A304" s="105" t="s">
        <v>576</v>
      </c>
      <c r="B304" s="136"/>
      <c r="C304" s="136"/>
      <c r="D304" s="137"/>
      <c r="E304" s="136"/>
      <c r="F304" s="136"/>
      <c r="G304" s="136"/>
      <c r="H304" s="136"/>
      <c r="I304" s="136"/>
      <c r="J304" s="136"/>
      <c r="K304" s="106"/>
      <c r="L304" s="106"/>
      <c r="M304" s="106"/>
      <c r="N304" s="106"/>
      <c r="O304" s="106"/>
      <c r="P304" s="106"/>
      <c r="Q304" s="107" t="e">
        <f t="shared" si="52"/>
        <v>#DIV/0!</v>
      </c>
      <c r="R304" s="108"/>
      <c r="S304" s="108"/>
      <c r="T304" s="108"/>
      <c r="U304" s="101"/>
      <c r="V304" s="98">
        <f t="shared" si="53"/>
        <v>0</v>
      </c>
      <c r="W304" s="109"/>
      <c r="X304" s="110"/>
      <c r="Y304" s="83"/>
      <c r="Z304" s="111"/>
      <c r="AA304" s="112" t="e">
        <f t="shared" si="22"/>
        <v>#DIV/0!</v>
      </c>
      <c r="AB304" s="113"/>
      <c r="AC304" s="148">
        <f t="shared" si="50"/>
        <v>0</v>
      </c>
      <c r="AD304" s="113"/>
      <c r="AE304" s="114" t="e">
        <f t="shared" si="54"/>
        <v>#DIV/0!</v>
      </c>
      <c r="AF304" s="80"/>
      <c r="AG304" s="109"/>
      <c r="AH304" s="109"/>
      <c r="AI304" s="109"/>
      <c r="AJ304" s="109"/>
      <c r="AK304" s="109"/>
      <c r="AL304" s="109"/>
      <c r="AM304" s="109"/>
      <c r="AN304" s="109"/>
      <c r="AO304" s="109"/>
      <c r="AP304" s="98">
        <f t="shared" si="55"/>
        <v>0</v>
      </c>
      <c r="AQ304" s="118">
        <f t="shared" si="56"/>
        <v>0</v>
      </c>
      <c r="AS304" s="105"/>
      <c r="AT304" s="489"/>
      <c r="AU304" s="489"/>
      <c r="AV304" s="494"/>
      <c r="AW304" s="80"/>
      <c r="AX304" s="111"/>
      <c r="AY304" s="494"/>
      <c r="AZ304" s="490"/>
      <c r="BA304" s="1" t="str">
        <f t="shared" si="51"/>
        <v xml:space="preserve"> </v>
      </c>
    </row>
    <row r="305" spans="1:53" x14ac:dyDescent="0.25">
      <c r="A305" s="105" t="s">
        <v>577</v>
      </c>
      <c r="B305" s="136"/>
      <c r="C305" s="136"/>
      <c r="D305" s="137"/>
      <c r="E305" s="136"/>
      <c r="F305" s="136"/>
      <c r="G305" s="136"/>
      <c r="H305" s="136"/>
      <c r="I305" s="136"/>
      <c r="J305" s="136"/>
      <c r="K305" s="106"/>
      <c r="L305" s="106"/>
      <c r="M305" s="106"/>
      <c r="N305" s="106"/>
      <c r="O305" s="106"/>
      <c r="P305" s="106"/>
      <c r="Q305" s="107" t="e">
        <f t="shared" si="52"/>
        <v>#DIV/0!</v>
      </c>
      <c r="R305" s="108"/>
      <c r="S305" s="108"/>
      <c r="T305" s="108"/>
      <c r="U305" s="101"/>
      <c r="V305" s="98">
        <f t="shared" si="53"/>
        <v>0</v>
      </c>
      <c r="W305" s="109"/>
      <c r="X305" s="110"/>
      <c r="Y305" s="83"/>
      <c r="Z305" s="111"/>
      <c r="AA305" s="112" t="e">
        <f t="shared" si="22"/>
        <v>#DIV/0!</v>
      </c>
      <c r="AB305" s="113"/>
      <c r="AC305" s="148">
        <f t="shared" si="50"/>
        <v>0</v>
      </c>
      <c r="AD305" s="113"/>
      <c r="AE305" s="114" t="e">
        <f t="shared" si="54"/>
        <v>#DIV/0!</v>
      </c>
      <c r="AF305" s="80"/>
      <c r="AG305" s="109"/>
      <c r="AH305" s="109"/>
      <c r="AI305" s="109"/>
      <c r="AJ305" s="109"/>
      <c r="AK305" s="109"/>
      <c r="AL305" s="109"/>
      <c r="AM305" s="109"/>
      <c r="AN305" s="109"/>
      <c r="AO305" s="109"/>
      <c r="AP305" s="98">
        <f t="shared" si="55"/>
        <v>0</v>
      </c>
      <c r="AQ305" s="118">
        <f t="shared" si="56"/>
        <v>0</v>
      </c>
      <c r="AS305" s="105"/>
      <c r="AT305" s="489"/>
      <c r="AU305" s="489"/>
      <c r="AV305" s="494"/>
      <c r="AW305" s="80"/>
      <c r="AX305" s="111"/>
      <c r="AY305" s="494"/>
      <c r="AZ305" s="490"/>
      <c r="BA305" s="1" t="str">
        <f t="shared" si="51"/>
        <v xml:space="preserve"> </v>
      </c>
    </row>
    <row r="306" spans="1:53" x14ac:dyDescent="0.25">
      <c r="A306" s="105" t="s">
        <v>578</v>
      </c>
      <c r="B306" s="136"/>
      <c r="C306" s="136"/>
      <c r="D306" s="137"/>
      <c r="E306" s="136"/>
      <c r="F306" s="136"/>
      <c r="G306" s="136"/>
      <c r="H306" s="136"/>
      <c r="I306" s="136"/>
      <c r="J306" s="136"/>
      <c r="K306" s="106"/>
      <c r="L306" s="106"/>
      <c r="M306" s="106"/>
      <c r="N306" s="106"/>
      <c r="O306" s="106"/>
      <c r="P306" s="106"/>
      <c r="Q306" s="107" t="e">
        <f t="shared" si="52"/>
        <v>#DIV/0!</v>
      </c>
      <c r="R306" s="108"/>
      <c r="S306" s="108"/>
      <c r="T306" s="108"/>
      <c r="U306" s="101"/>
      <c r="V306" s="98">
        <f t="shared" si="53"/>
        <v>0</v>
      </c>
      <c r="W306" s="109"/>
      <c r="X306" s="110"/>
      <c r="Y306" s="83"/>
      <c r="Z306" s="111"/>
      <c r="AA306" s="112" t="e">
        <f t="shared" si="22"/>
        <v>#DIV/0!</v>
      </c>
      <c r="AB306" s="113"/>
      <c r="AC306" s="148">
        <f t="shared" si="50"/>
        <v>0</v>
      </c>
      <c r="AD306" s="113"/>
      <c r="AE306" s="114" t="e">
        <f t="shared" si="54"/>
        <v>#DIV/0!</v>
      </c>
      <c r="AF306" s="80"/>
      <c r="AG306" s="109"/>
      <c r="AH306" s="109"/>
      <c r="AI306" s="109"/>
      <c r="AJ306" s="109"/>
      <c r="AK306" s="109"/>
      <c r="AL306" s="109"/>
      <c r="AM306" s="109"/>
      <c r="AN306" s="109"/>
      <c r="AO306" s="109"/>
      <c r="AP306" s="98">
        <f t="shared" si="55"/>
        <v>0</v>
      </c>
      <c r="AQ306" s="118">
        <f t="shared" si="56"/>
        <v>0</v>
      </c>
      <c r="AS306" s="105"/>
      <c r="AT306" s="489"/>
      <c r="AU306" s="489"/>
      <c r="AV306" s="494"/>
      <c r="AW306" s="80"/>
      <c r="AX306" s="111"/>
      <c r="AY306" s="494"/>
      <c r="AZ306" s="490"/>
      <c r="BA306" s="1" t="str">
        <f t="shared" si="51"/>
        <v xml:space="preserve"> </v>
      </c>
    </row>
    <row r="307" spans="1:53" x14ac:dyDescent="0.25">
      <c r="A307" s="105" t="s">
        <v>579</v>
      </c>
      <c r="B307" s="136"/>
      <c r="C307" s="136"/>
      <c r="D307" s="137"/>
      <c r="E307" s="136"/>
      <c r="F307" s="136"/>
      <c r="G307" s="136"/>
      <c r="H307" s="136"/>
      <c r="I307" s="136"/>
      <c r="J307" s="136"/>
      <c r="K307" s="106"/>
      <c r="L307" s="106"/>
      <c r="M307" s="106"/>
      <c r="N307" s="106"/>
      <c r="O307" s="106"/>
      <c r="P307" s="106"/>
      <c r="Q307" s="107" t="e">
        <f t="shared" si="52"/>
        <v>#DIV/0!</v>
      </c>
      <c r="R307" s="108"/>
      <c r="S307" s="108"/>
      <c r="T307" s="108"/>
      <c r="U307" s="101"/>
      <c r="V307" s="98">
        <f t="shared" si="53"/>
        <v>0</v>
      </c>
      <c r="W307" s="109"/>
      <c r="X307" s="110"/>
      <c r="Y307" s="83"/>
      <c r="Z307" s="111"/>
      <c r="AA307" s="112" t="e">
        <f t="shared" si="22"/>
        <v>#DIV/0!</v>
      </c>
      <c r="AB307" s="113"/>
      <c r="AC307" s="148">
        <f t="shared" si="50"/>
        <v>0</v>
      </c>
      <c r="AD307" s="113"/>
      <c r="AE307" s="114" t="e">
        <f t="shared" si="54"/>
        <v>#DIV/0!</v>
      </c>
      <c r="AF307" s="80"/>
      <c r="AG307" s="109"/>
      <c r="AH307" s="109"/>
      <c r="AI307" s="109"/>
      <c r="AJ307" s="109"/>
      <c r="AK307" s="109"/>
      <c r="AL307" s="109"/>
      <c r="AM307" s="109"/>
      <c r="AN307" s="109"/>
      <c r="AO307" s="109"/>
      <c r="AP307" s="98">
        <f t="shared" si="55"/>
        <v>0</v>
      </c>
      <c r="AQ307" s="118">
        <f t="shared" si="56"/>
        <v>0</v>
      </c>
      <c r="AS307" s="105"/>
      <c r="AT307" s="489"/>
      <c r="AU307" s="489"/>
      <c r="AV307" s="494"/>
      <c r="AW307" s="80"/>
      <c r="AX307" s="111"/>
      <c r="AY307" s="494"/>
      <c r="AZ307" s="490"/>
      <c r="BA307" s="1" t="str">
        <f t="shared" si="51"/>
        <v xml:space="preserve"> </v>
      </c>
    </row>
    <row r="308" spans="1:53" x14ac:dyDescent="0.25">
      <c r="A308" s="105" t="s">
        <v>580</v>
      </c>
      <c r="B308" s="136"/>
      <c r="C308" s="136"/>
      <c r="D308" s="137"/>
      <c r="E308" s="136"/>
      <c r="F308" s="136"/>
      <c r="G308" s="136"/>
      <c r="H308" s="136"/>
      <c r="I308" s="136"/>
      <c r="J308" s="136"/>
      <c r="K308" s="106"/>
      <c r="L308" s="106"/>
      <c r="M308" s="106"/>
      <c r="N308" s="106"/>
      <c r="O308" s="106"/>
      <c r="P308" s="106"/>
      <c r="Q308" s="107" t="e">
        <f t="shared" si="52"/>
        <v>#DIV/0!</v>
      </c>
      <c r="R308" s="108"/>
      <c r="S308" s="108"/>
      <c r="T308" s="108"/>
      <c r="U308" s="101"/>
      <c r="V308" s="98">
        <f t="shared" si="53"/>
        <v>0</v>
      </c>
      <c r="W308" s="109"/>
      <c r="X308" s="110"/>
      <c r="Y308" s="83"/>
      <c r="Z308" s="111"/>
      <c r="AA308" s="112" t="e">
        <f t="shared" si="22"/>
        <v>#DIV/0!</v>
      </c>
      <c r="AB308" s="113"/>
      <c r="AC308" s="148">
        <f t="shared" si="50"/>
        <v>0</v>
      </c>
      <c r="AD308" s="113"/>
      <c r="AE308" s="114" t="e">
        <f t="shared" si="54"/>
        <v>#DIV/0!</v>
      </c>
      <c r="AF308" s="80"/>
      <c r="AG308" s="109"/>
      <c r="AH308" s="109"/>
      <c r="AI308" s="109"/>
      <c r="AJ308" s="109"/>
      <c r="AK308" s="109"/>
      <c r="AL308" s="109"/>
      <c r="AM308" s="109"/>
      <c r="AN308" s="109"/>
      <c r="AO308" s="109"/>
      <c r="AP308" s="98">
        <f t="shared" si="55"/>
        <v>0</v>
      </c>
      <c r="AQ308" s="118">
        <f t="shared" si="56"/>
        <v>0</v>
      </c>
      <c r="AS308" s="105"/>
      <c r="AT308" s="489"/>
      <c r="AU308" s="489"/>
      <c r="AV308" s="494"/>
      <c r="AW308" s="80"/>
      <c r="AX308" s="111"/>
      <c r="AY308" s="494"/>
      <c r="AZ308" s="490"/>
      <c r="BA308" s="1" t="str">
        <f t="shared" si="51"/>
        <v xml:space="preserve"> </v>
      </c>
    </row>
    <row r="309" spans="1:53" x14ac:dyDescent="0.25">
      <c r="A309" s="105" t="s">
        <v>581</v>
      </c>
      <c r="B309" s="136"/>
      <c r="C309" s="136"/>
      <c r="D309" s="137"/>
      <c r="E309" s="136"/>
      <c r="F309" s="136"/>
      <c r="G309" s="136"/>
      <c r="H309" s="136"/>
      <c r="I309" s="136"/>
      <c r="J309" s="136"/>
      <c r="K309" s="106"/>
      <c r="L309" s="106"/>
      <c r="M309" s="106"/>
      <c r="N309" s="106"/>
      <c r="O309" s="106"/>
      <c r="P309" s="106"/>
      <c r="Q309" s="107" t="e">
        <f t="shared" si="52"/>
        <v>#DIV/0!</v>
      </c>
      <c r="R309" s="108"/>
      <c r="S309" s="108"/>
      <c r="T309" s="108"/>
      <c r="U309" s="101"/>
      <c r="V309" s="98">
        <f t="shared" si="53"/>
        <v>0</v>
      </c>
      <c r="W309" s="109"/>
      <c r="X309" s="110"/>
      <c r="Y309" s="83"/>
      <c r="Z309" s="111"/>
      <c r="AA309" s="112" t="e">
        <f t="shared" si="22"/>
        <v>#DIV/0!</v>
      </c>
      <c r="AB309" s="113"/>
      <c r="AC309" s="148">
        <f t="shared" si="50"/>
        <v>0</v>
      </c>
      <c r="AD309" s="113"/>
      <c r="AE309" s="114" t="e">
        <f t="shared" si="54"/>
        <v>#DIV/0!</v>
      </c>
      <c r="AF309" s="80"/>
      <c r="AG309" s="109"/>
      <c r="AH309" s="109"/>
      <c r="AI309" s="109"/>
      <c r="AJ309" s="109"/>
      <c r="AK309" s="109"/>
      <c r="AL309" s="109"/>
      <c r="AM309" s="109"/>
      <c r="AN309" s="109"/>
      <c r="AO309" s="109"/>
      <c r="AP309" s="98">
        <f t="shared" si="55"/>
        <v>0</v>
      </c>
      <c r="AQ309" s="118">
        <f t="shared" si="56"/>
        <v>0</v>
      </c>
      <c r="AS309" s="105"/>
      <c r="AT309" s="489"/>
      <c r="AU309" s="489"/>
      <c r="AV309" s="494"/>
      <c r="AW309" s="80"/>
      <c r="AX309" s="111"/>
      <c r="AY309" s="494"/>
      <c r="AZ309" s="490"/>
      <c r="BA309" s="1" t="str">
        <f t="shared" si="51"/>
        <v xml:space="preserve"> </v>
      </c>
    </row>
    <row r="310" spans="1:53" x14ac:dyDescent="0.25">
      <c r="A310" s="105" t="s">
        <v>582</v>
      </c>
      <c r="B310" s="136"/>
      <c r="C310" s="136"/>
      <c r="D310" s="137"/>
      <c r="E310" s="136"/>
      <c r="F310" s="136"/>
      <c r="G310" s="136"/>
      <c r="H310" s="136"/>
      <c r="I310" s="136"/>
      <c r="J310" s="136"/>
      <c r="K310" s="106"/>
      <c r="L310" s="106"/>
      <c r="M310" s="106"/>
      <c r="N310" s="106"/>
      <c r="O310" s="106"/>
      <c r="P310" s="106"/>
      <c r="Q310" s="107" t="e">
        <f t="shared" si="52"/>
        <v>#DIV/0!</v>
      </c>
      <c r="R310" s="108"/>
      <c r="S310" s="108"/>
      <c r="T310" s="108"/>
      <c r="U310" s="101"/>
      <c r="V310" s="98">
        <f t="shared" si="53"/>
        <v>0</v>
      </c>
      <c r="W310" s="109"/>
      <c r="X310" s="110"/>
      <c r="Y310" s="83"/>
      <c r="Z310" s="111"/>
      <c r="AA310" s="112" t="e">
        <f t="shared" si="22"/>
        <v>#DIV/0!</v>
      </c>
      <c r="AB310" s="113"/>
      <c r="AC310" s="148">
        <f t="shared" si="50"/>
        <v>0</v>
      </c>
      <c r="AD310" s="113"/>
      <c r="AE310" s="114" t="e">
        <f t="shared" si="54"/>
        <v>#DIV/0!</v>
      </c>
      <c r="AF310" s="80"/>
      <c r="AG310" s="109"/>
      <c r="AH310" s="109"/>
      <c r="AI310" s="109"/>
      <c r="AJ310" s="109"/>
      <c r="AK310" s="109"/>
      <c r="AL310" s="109"/>
      <c r="AM310" s="109"/>
      <c r="AN310" s="109"/>
      <c r="AO310" s="109"/>
      <c r="AP310" s="98">
        <f t="shared" si="55"/>
        <v>0</v>
      </c>
      <c r="AQ310" s="118">
        <f t="shared" si="56"/>
        <v>0</v>
      </c>
      <c r="AS310" s="105"/>
      <c r="AT310" s="489"/>
      <c r="AU310" s="489"/>
      <c r="AV310" s="494"/>
      <c r="AW310" s="80"/>
      <c r="AX310" s="111"/>
      <c r="AY310" s="494"/>
      <c r="AZ310" s="490"/>
      <c r="BA310" s="1" t="str">
        <f t="shared" si="51"/>
        <v xml:space="preserve"> </v>
      </c>
    </row>
    <row r="311" spans="1:53" x14ac:dyDescent="0.25">
      <c r="A311" s="105" t="s">
        <v>583</v>
      </c>
      <c r="B311" s="136"/>
      <c r="C311" s="136"/>
      <c r="D311" s="137"/>
      <c r="E311" s="136"/>
      <c r="F311" s="136"/>
      <c r="G311" s="136"/>
      <c r="H311" s="136"/>
      <c r="I311" s="136"/>
      <c r="J311" s="136"/>
      <c r="K311" s="106"/>
      <c r="L311" s="106"/>
      <c r="M311" s="106"/>
      <c r="N311" s="106"/>
      <c r="O311" s="106"/>
      <c r="P311" s="106"/>
      <c r="Q311" s="107" t="e">
        <f t="shared" si="52"/>
        <v>#DIV/0!</v>
      </c>
      <c r="R311" s="108"/>
      <c r="S311" s="108"/>
      <c r="T311" s="108"/>
      <c r="U311" s="101"/>
      <c r="V311" s="98">
        <f t="shared" si="53"/>
        <v>0</v>
      </c>
      <c r="W311" s="109"/>
      <c r="X311" s="110"/>
      <c r="Y311" s="83"/>
      <c r="Z311" s="111"/>
      <c r="AA311" s="112" t="e">
        <f t="shared" si="22"/>
        <v>#DIV/0!</v>
      </c>
      <c r="AB311" s="113"/>
      <c r="AC311" s="148">
        <f t="shared" si="50"/>
        <v>0</v>
      </c>
      <c r="AD311" s="113"/>
      <c r="AE311" s="114" t="e">
        <f t="shared" si="54"/>
        <v>#DIV/0!</v>
      </c>
      <c r="AF311" s="80"/>
      <c r="AG311" s="109"/>
      <c r="AH311" s="109"/>
      <c r="AI311" s="109"/>
      <c r="AJ311" s="109"/>
      <c r="AK311" s="109"/>
      <c r="AL311" s="109"/>
      <c r="AM311" s="109"/>
      <c r="AN311" s="109"/>
      <c r="AO311" s="109"/>
      <c r="AP311" s="98">
        <f t="shared" si="55"/>
        <v>0</v>
      </c>
      <c r="AQ311" s="118">
        <f t="shared" si="56"/>
        <v>0</v>
      </c>
      <c r="AS311" s="105"/>
      <c r="AT311" s="489"/>
      <c r="AU311" s="489"/>
      <c r="AV311" s="494"/>
      <c r="AW311" s="80"/>
      <c r="AX311" s="111"/>
      <c r="AY311" s="494"/>
      <c r="AZ311" s="490"/>
      <c r="BA311" s="1" t="str">
        <f t="shared" si="51"/>
        <v xml:space="preserve"> </v>
      </c>
    </row>
    <row r="312" spans="1:53" x14ac:dyDescent="0.25">
      <c r="A312" s="105" t="s">
        <v>584</v>
      </c>
      <c r="B312" s="136"/>
      <c r="C312" s="136"/>
      <c r="D312" s="137"/>
      <c r="E312" s="136"/>
      <c r="F312" s="136"/>
      <c r="G312" s="136"/>
      <c r="H312" s="136"/>
      <c r="I312" s="136"/>
      <c r="J312" s="136"/>
      <c r="K312" s="106"/>
      <c r="L312" s="106"/>
      <c r="M312" s="106"/>
      <c r="N312" s="106"/>
      <c r="O312" s="106"/>
      <c r="P312" s="106"/>
      <c r="Q312" s="107" t="e">
        <f t="shared" si="52"/>
        <v>#DIV/0!</v>
      </c>
      <c r="R312" s="108"/>
      <c r="S312" s="108"/>
      <c r="T312" s="108"/>
      <c r="U312" s="101"/>
      <c r="V312" s="98">
        <f t="shared" si="53"/>
        <v>0</v>
      </c>
      <c r="W312" s="109"/>
      <c r="X312" s="110"/>
      <c r="Y312" s="83"/>
      <c r="Z312" s="111"/>
      <c r="AA312" s="112" t="e">
        <f t="shared" si="22"/>
        <v>#DIV/0!</v>
      </c>
      <c r="AB312" s="113"/>
      <c r="AC312" s="148">
        <f t="shared" si="50"/>
        <v>0</v>
      </c>
      <c r="AD312" s="113"/>
      <c r="AE312" s="114" t="e">
        <f t="shared" si="54"/>
        <v>#DIV/0!</v>
      </c>
      <c r="AF312" s="80"/>
      <c r="AG312" s="109"/>
      <c r="AH312" s="109"/>
      <c r="AI312" s="109"/>
      <c r="AJ312" s="109"/>
      <c r="AK312" s="109"/>
      <c r="AL312" s="109"/>
      <c r="AM312" s="109"/>
      <c r="AN312" s="109"/>
      <c r="AO312" s="109"/>
      <c r="AP312" s="98">
        <f t="shared" si="55"/>
        <v>0</v>
      </c>
      <c r="AQ312" s="118">
        <f t="shared" si="56"/>
        <v>0</v>
      </c>
      <c r="AS312" s="105"/>
      <c r="AT312" s="489"/>
      <c r="AU312" s="489"/>
      <c r="AV312" s="494"/>
      <c r="AW312" s="80"/>
      <c r="AX312" s="111"/>
      <c r="AY312" s="494"/>
      <c r="AZ312" s="490"/>
      <c r="BA312" s="1" t="str">
        <f t="shared" si="51"/>
        <v xml:space="preserve"> </v>
      </c>
    </row>
    <row r="313" spans="1:53" x14ac:dyDescent="0.25">
      <c r="A313" s="105" t="s">
        <v>585</v>
      </c>
      <c r="B313" s="136"/>
      <c r="C313" s="136"/>
      <c r="D313" s="137"/>
      <c r="E313" s="136"/>
      <c r="F313" s="136"/>
      <c r="G313" s="136"/>
      <c r="H313" s="136"/>
      <c r="I313" s="136"/>
      <c r="J313" s="136"/>
      <c r="K313" s="106"/>
      <c r="L313" s="106"/>
      <c r="M313" s="106"/>
      <c r="N313" s="106"/>
      <c r="O313" s="106"/>
      <c r="P313" s="106"/>
      <c r="Q313" s="107" t="e">
        <f t="shared" si="52"/>
        <v>#DIV/0!</v>
      </c>
      <c r="R313" s="108"/>
      <c r="S313" s="108"/>
      <c r="T313" s="108"/>
      <c r="U313" s="101"/>
      <c r="V313" s="98">
        <f t="shared" si="53"/>
        <v>0</v>
      </c>
      <c r="W313" s="109"/>
      <c r="X313" s="110"/>
      <c r="Y313" s="83"/>
      <c r="Z313" s="111"/>
      <c r="AA313" s="112" t="e">
        <f t="shared" si="22"/>
        <v>#DIV/0!</v>
      </c>
      <c r="AB313" s="113"/>
      <c r="AC313" s="148">
        <f t="shared" si="50"/>
        <v>0</v>
      </c>
      <c r="AD313" s="113"/>
      <c r="AE313" s="114" t="e">
        <f t="shared" si="54"/>
        <v>#DIV/0!</v>
      </c>
      <c r="AF313" s="80"/>
      <c r="AG313" s="109"/>
      <c r="AH313" s="109"/>
      <c r="AI313" s="109"/>
      <c r="AJ313" s="109"/>
      <c r="AK313" s="109"/>
      <c r="AL313" s="109"/>
      <c r="AM313" s="109"/>
      <c r="AN313" s="109"/>
      <c r="AO313" s="109"/>
      <c r="AP313" s="98">
        <f t="shared" si="55"/>
        <v>0</v>
      </c>
      <c r="AQ313" s="118">
        <f t="shared" si="56"/>
        <v>0</v>
      </c>
      <c r="AS313" s="105"/>
      <c r="AT313" s="489"/>
      <c r="AU313" s="489"/>
      <c r="AV313" s="494"/>
      <c r="AW313" s="80"/>
      <c r="AX313" s="111"/>
      <c r="AY313" s="494"/>
      <c r="AZ313" s="490"/>
      <c r="BA313" s="1" t="str">
        <f t="shared" si="51"/>
        <v xml:space="preserve"> </v>
      </c>
    </row>
    <row r="314" spans="1:53" x14ac:dyDescent="0.25">
      <c r="A314" s="105" t="s">
        <v>586</v>
      </c>
      <c r="B314" s="136"/>
      <c r="C314" s="136"/>
      <c r="D314" s="137"/>
      <c r="E314" s="136"/>
      <c r="F314" s="136"/>
      <c r="G314" s="136"/>
      <c r="H314" s="136"/>
      <c r="I314" s="136"/>
      <c r="J314" s="136"/>
      <c r="K314" s="106"/>
      <c r="L314" s="106"/>
      <c r="M314" s="106"/>
      <c r="N314" s="106"/>
      <c r="O314" s="106"/>
      <c r="P314" s="106"/>
      <c r="Q314" s="107" t="e">
        <f t="shared" si="52"/>
        <v>#DIV/0!</v>
      </c>
      <c r="R314" s="108"/>
      <c r="S314" s="108"/>
      <c r="T314" s="108"/>
      <c r="U314" s="101"/>
      <c r="V314" s="98">
        <f t="shared" si="53"/>
        <v>0</v>
      </c>
      <c r="W314" s="109"/>
      <c r="X314" s="110"/>
      <c r="Y314" s="83"/>
      <c r="Z314" s="111"/>
      <c r="AA314" s="112" t="e">
        <f t="shared" si="22"/>
        <v>#DIV/0!</v>
      </c>
      <c r="AB314" s="113"/>
      <c r="AC314" s="148">
        <f t="shared" si="50"/>
        <v>0</v>
      </c>
      <c r="AD314" s="113"/>
      <c r="AE314" s="114" t="e">
        <f t="shared" si="54"/>
        <v>#DIV/0!</v>
      </c>
      <c r="AF314" s="80"/>
      <c r="AG314" s="109"/>
      <c r="AH314" s="109"/>
      <c r="AI314" s="109"/>
      <c r="AJ314" s="109"/>
      <c r="AK314" s="109"/>
      <c r="AL314" s="109"/>
      <c r="AM314" s="109"/>
      <c r="AN314" s="109"/>
      <c r="AO314" s="109"/>
      <c r="AP314" s="98">
        <f t="shared" si="55"/>
        <v>0</v>
      </c>
      <c r="AQ314" s="118">
        <f t="shared" si="56"/>
        <v>0</v>
      </c>
      <c r="AS314" s="105"/>
      <c r="AT314" s="489"/>
      <c r="AU314" s="489"/>
      <c r="AV314" s="494"/>
      <c r="AW314" s="80"/>
      <c r="AX314" s="111"/>
      <c r="AY314" s="494"/>
      <c r="AZ314" s="490"/>
      <c r="BA314" s="1" t="str">
        <f t="shared" si="51"/>
        <v xml:space="preserve"> </v>
      </c>
    </row>
    <row r="315" spans="1:53" x14ac:dyDescent="0.25">
      <c r="A315" s="105" t="s">
        <v>587</v>
      </c>
      <c r="B315" s="136"/>
      <c r="C315" s="136"/>
      <c r="D315" s="137"/>
      <c r="E315" s="136"/>
      <c r="F315" s="136"/>
      <c r="G315" s="136"/>
      <c r="H315" s="136"/>
      <c r="I315" s="136"/>
      <c r="J315" s="136"/>
      <c r="K315" s="106"/>
      <c r="L315" s="106"/>
      <c r="M315" s="106"/>
      <c r="N315" s="106"/>
      <c r="O315" s="106"/>
      <c r="P315" s="106"/>
      <c r="Q315" s="107" t="e">
        <f t="shared" si="52"/>
        <v>#DIV/0!</v>
      </c>
      <c r="R315" s="108"/>
      <c r="S315" s="108"/>
      <c r="T315" s="108"/>
      <c r="U315" s="101"/>
      <c r="V315" s="98">
        <f t="shared" si="53"/>
        <v>0</v>
      </c>
      <c r="W315" s="109"/>
      <c r="X315" s="110"/>
      <c r="Y315" s="83"/>
      <c r="Z315" s="111"/>
      <c r="AA315" s="112" t="e">
        <f t="shared" si="22"/>
        <v>#DIV/0!</v>
      </c>
      <c r="AB315" s="113"/>
      <c r="AC315" s="148">
        <f t="shared" si="50"/>
        <v>0</v>
      </c>
      <c r="AD315" s="113"/>
      <c r="AE315" s="114" t="e">
        <f t="shared" si="54"/>
        <v>#DIV/0!</v>
      </c>
      <c r="AF315" s="80"/>
      <c r="AG315" s="109"/>
      <c r="AH315" s="109"/>
      <c r="AI315" s="109"/>
      <c r="AJ315" s="109"/>
      <c r="AK315" s="109"/>
      <c r="AL315" s="109"/>
      <c r="AM315" s="109"/>
      <c r="AN315" s="109"/>
      <c r="AO315" s="109"/>
      <c r="AP315" s="98">
        <f t="shared" si="55"/>
        <v>0</v>
      </c>
      <c r="AQ315" s="118">
        <f t="shared" si="56"/>
        <v>0</v>
      </c>
      <c r="AS315" s="105"/>
      <c r="AT315" s="489"/>
      <c r="AU315" s="489"/>
      <c r="AV315" s="494"/>
      <c r="AW315" s="80"/>
      <c r="AX315" s="111"/>
      <c r="AY315" s="494"/>
      <c r="AZ315" s="490"/>
      <c r="BA315" s="1" t="str">
        <f t="shared" si="51"/>
        <v xml:space="preserve"> </v>
      </c>
    </row>
    <row r="316" spans="1:53" x14ac:dyDescent="0.25">
      <c r="A316" s="105" t="s">
        <v>588</v>
      </c>
      <c r="B316" s="136"/>
      <c r="C316" s="136"/>
      <c r="D316" s="137"/>
      <c r="E316" s="136"/>
      <c r="F316" s="136"/>
      <c r="G316" s="136"/>
      <c r="H316" s="136"/>
      <c r="I316" s="136"/>
      <c r="J316" s="136"/>
      <c r="K316" s="106"/>
      <c r="L316" s="106"/>
      <c r="M316" s="106"/>
      <c r="N316" s="106"/>
      <c r="O316" s="106"/>
      <c r="P316" s="106"/>
      <c r="Q316" s="107" t="e">
        <f t="shared" si="52"/>
        <v>#DIV/0!</v>
      </c>
      <c r="R316" s="108"/>
      <c r="S316" s="108"/>
      <c r="T316" s="108"/>
      <c r="U316" s="101"/>
      <c r="V316" s="98">
        <f t="shared" si="53"/>
        <v>0</v>
      </c>
      <c r="W316" s="109"/>
      <c r="X316" s="110"/>
      <c r="Y316" s="83"/>
      <c r="Z316" s="111"/>
      <c r="AA316" s="112" t="e">
        <f t="shared" si="22"/>
        <v>#DIV/0!</v>
      </c>
      <c r="AB316" s="113"/>
      <c r="AC316" s="148">
        <f t="shared" si="50"/>
        <v>0</v>
      </c>
      <c r="AD316" s="113"/>
      <c r="AE316" s="114" t="e">
        <f t="shared" si="54"/>
        <v>#DIV/0!</v>
      </c>
      <c r="AF316" s="80"/>
      <c r="AG316" s="109"/>
      <c r="AH316" s="109"/>
      <c r="AI316" s="109"/>
      <c r="AJ316" s="109"/>
      <c r="AK316" s="109"/>
      <c r="AL316" s="109"/>
      <c r="AM316" s="109"/>
      <c r="AN316" s="109"/>
      <c r="AO316" s="109"/>
      <c r="AP316" s="98">
        <f t="shared" si="55"/>
        <v>0</v>
      </c>
      <c r="AQ316" s="118">
        <f t="shared" si="56"/>
        <v>0</v>
      </c>
      <c r="AS316" s="105"/>
      <c r="AT316" s="489"/>
      <c r="AU316" s="489"/>
      <c r="AV316" s="494"/>
      <c r="AW316" s="80"/>
      <c r="AX316" s="111"/>
      <c r="AY316" s="494"/>
      <c r="AZ316" s="490"/>
      <c r="BA316" s="1" t="str">
        <f t="shared" si="51"/>
        <v xml:space="preserve"> </v>
      </c>
    </row>
    <row r="317" spans="1:53" x14ac:dyDescent="0.25">
      <c r="A317" s="105" t="s">
        <v>589</v>
      </c>
      <c r="B317" s="136"/>
      <c r="C317" s="136"/>
      <c r="D317" s="137"/>
      <c r="E317" s="136"/>
      <c r="F317" s="136"/>
      <c r="G317" s="136"/>
      <c r="H317" s="136"/>
      <c r="I317" s="136"/>
      <c r="J317" s="136"/>
      <c r="K317" s="106"/>
      <c r="L317" s="106"/>
      <c r="M317" s="106"/>
      <c r="N317" s="106"/>
      <c r="O317" s="106"/>
      <c r="P317" s="106"/>
      <c r="Q317" s="107" t="e">
        <f t="shared" si="52"/>
        <v>#DIV/0!</v>
      </c>
      <c r="R317" s="108"/>
      <c r="S317" s="108"/>
      <c r="T317" s="108"/>
      <c r="U317" s="101"/>
      <c r="V317" s="98">
        <f t="shared" si="53"/>
        <v>0</v>
      </c>
      <c r="W317" s="109"/>
      <c r="X317" s="110"/>
      <c r="Y317" s="83"/>
      <c r="Z317" s="111"/>
      <c r="AA317" s="112" t="e">
        <f t="shared" si="22"/>
        <v>#DIV/0!</v>
      </c>
      <c r="AB317" s="113"/>
      <c r="AC317" s="148">
        <f t="shared" si="50"/>
        <v>0</v>
      </c>
      <c r="AD317" s="113"/>
      <c r="AE317" s="114" t="e">
        <f t="shared" si="54"/>
        <v>#DIV/0!</v>
      </c>
      <c r="AF317" s="80"/>
      <c r="AG317" s="109"/>
      <c r="AH317" s="109"/>
      <c r="AI317" s="109"/>
      <c r="AJ317" s="109"/>
      <c r="AK317" s="109"/>
      <c r="AL317" s="109"/>
      <c r="AM317" s="109"/>
      <c r="AN317" s="109"/>
      <c r="AO317" s="109"/>
      <c r="AP317" s="98">
        <f t="shared" si="55"/>
        <v>0</v>
      </c>
      <c r="AQ317" s="118">
        <f t="shared" si="56"/>
        <v>0</v>
      </c>
      <c r="AS317" s="105"/>
      <c r="AT317" s="489" t="e">
        <f>$AA317*'II Rate Development &amp; Change'!K$34</f>
        <v>#DIV/0!</v>
      </c>
      <c r="AU317" s="489" t="e">
        <f>$AA317*'II Rate Development &amp; Change'!L$34</f>
        <v>#DIV/0!</v>
      </c>
      <c r="AV317" s="494" t="e">
        <f>$AA317*'II Rate Development &amp; Change'!M$34</f>
        <v>#DIV/0!</v>
      </c>
      <c r="AW317" s="80"/>
      <c r="AX317" s="111"/>
      <c r="AY317" s="494" t="e">
        <f t="shared" ref="AY317" si="57">SUMPRODUCT(AS317:AV317,AS$11:AV$11)/SUM(AS$11:AV$11)</f>
        <v>#DIV/0!</v>
      </c>
      <c r="AZ317" s="490">
        <f t="shared" ref="AZ317" si="58">IF(AX317=0,0,AY317/AX317-1)</f>
        <v>0</v>
      </c>
      <c r="BA317" s="1" t="str">
        <f t="shared" si="51"/>
        <v xml:space="preserve"> </v>
      </c>
    </row>
    <row r="318" spans="1:53" x14ac:dyDescent="0.25">
      <c r="A318" s="80"/>
      <c r="B318" s="138"/>
      <c r="C318" s="138"/>
      <c r="D318" s="138"/>
      <c r="E318" s="138"/>
      <c r="F318" s="138"/>
      <c r="G318" s="138"/>
      <c r="H318" s="138"/>
      <c r="I318" s="138"/>
      <c r="J318" s="138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</row>
    <row r="319" spans="1:53" x14ac:dyDescent="0.25">
      <c r="A319" s="80"/>
      <c r="B319" s="138"/>
      <c r="C319" s="138"/>
      <c r="D319" s="138"/>
      <c r="E319" s="138"/>
      <c r="F319" s="138"/>
      <c r="G319" s="138"/>
      <c r="H319" s="138"/>
      <c r="I319" s="138"/>
      <c r="J319" s="138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</row>
  </sheetData>
  <sheetProtection algorithmName="SHA-512" hashValue="CpK5kBNXysbxj6rm+xQHK7fJx/9P58ma8uJwoc3uHxDYMGbJoDLdKXRnXp4k94XFDEkLbBYgusZzO/MkLXCCEw==" saltValue="amq98thsfE4pPLQauHDNKQ==" spinCount="100000" sheet="1" formatColumns="0" formatRows="0"/>
  <mergeCells count="10">
    <mergeCell ref="AS9:AZ9"/>
    <mergeCell ref="AS8:AZ8"/>
    <mergeCell ref="AG11:AP12"/>
    <mergeCell ref="R3:T3"/>
    <mergeCell ref="V3:W3"/>
    <mergeCell ref="V4:W4"/>
    <mergeCell ref="K8:T8"/>
    <mergeCell ref="K11:T11"/>
    <mergeCell ref="V5:W5"/>
    <mergeCell ref="V6:W6"/>
  </mergeCells>
  <phoneticPr fontId="22" type="noConversion"/>
  <dataValidations count="6">
    <dataValidation type="list" allowBlank="1" showInputMessage="1" showErrorMessage="1" sqref="C18:C317" xr:uid="{00000000-0002-0000-0300-000000000000}">
      <formula1>"HMO, POS, PPO, EPO, Indemnity, Other"</formula1>
    </dataValidation>
    <dataValidation type="textLength" operator="equal" allowBlank="1" showInputMessage="1" showErrorMessage="1" errorTitle="Value not valid" error="Enter alphanumeric value up to 14 characters." promptTitle="Required:" prompt="Enter a unique identifier (Plan ID) for this plan.  (Enter alphanumeric value up to 14 characters.)" sqref="B32:B33 B36:B37 B29:B30 B22:B27 B18:B19" xr:uid="{00000000-0002-0000-0300-000001000000}">
      <formula1>14</formula1>
    </dataValidation>
    <dataValidation type="list" allowBlank="1" showInputMessage="1" showErrorMessage="1" sqref="G18:G317" xr:uid="{00000000-0002-0000-0300-000002000000}">
      <formula1>"Catastrophic,Bronze,Expanded Bronze,Silver,Gold,Platinum"</formula1>
    </dataValidation>
    <dataValidation type="list" allowBlank="1" showInputMessage="1" showErrorMessage="1" sqref="J18:J317" xr:uid="{00000000-0002-0000-0300-000003000000}">
      <formula1>"On,Off,On/Off"</formula1>
    </dataValidation>
    <dataValidation type="list" allowBlank="1" showInputMessage="1" showErrorMessage="1" sqref="E18:E317" xr:uid="{00000000-0002-0000-0300-000004000000}">
      <formula1>"E,M,N,DM,DNM"</formula1>
    </dataValidation>
    <dataValidation type="list" allowBlank="1" showInputMessage="1" showErrorMessage="1" sqref="I18:I317" xr:uid="{00000000-0002-0000-0300-000005000000}">
      <formula1>"Standard AV,Approach 1, Approach 2"</formula1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M315"/>
  <sheetViews>
    <sheetView showGridLines="0" topLeftCell="AM1" zoomScale="85" zoomScaleNormal="85" workbookViewId="0">
      <selection activeCell="BC14" sqref="BC14"/>
    </sheetView>
  </sheetViews>
  <sheetFormatPr defaultColWidth="9" defaultRowHeight="15" x14ac:dyDescent="0.25"/>
  <cols>
    <col min="1" max="1" width="15.42578125" style="1" customWidth="1"/>
    <col min="2" max="2" width="25.85546875" style="1" customWidth="1"/>
    <col min="3" max="3" width="20.5703125" style="1" customWidth="1"/>
    <col min="4" max="4" width="14.5703125" style="1" customWidth="1"/>
    <col min="5" max="5" width="22.5703125" style="1" customWidth="1"/>
    <col min="6" max="6" width="11" style="1" customWidth="1"/>
    <col min="7" max="7" width="10.5703125" style="1" customWidth="1"/>
    <col min="8" max="8" width="5.7109375" style="1" customWidth="1"/>
    <col min="9" max="18" width="10.7109375" style="1" customWidth="1"/>
    <col min="19" max="19" width="5.7109375" style="1" customWidth="1"/>
    <col min="20" max="29" width="10.7109375" style="1" customWidth="1"/>
    <col min="30" max="30" width="5.7109375" style="1" customWidth="1"/>
    <col min="31" max="40" width="10.7109375" style="1" customWidth="1"/>
    <col min="41" max="57" width="9" style="1"/>
    <col min="58" max="58" width="11.140625" style="1" customWidth="1"/>
    <col min="59" max="63" width="9" style="1"/>
    <col min="64" max="64" width="12.28515625" style="1" customWidth="1"/>
    <col min="65" max="69" width="9" style="1"/>
    <col min="70" max="70" width="10" style="1" customWidth="1"/>
    <col min="71" max="76" width="9" style="1"/>
    <col min="77" max="77" width="11" style="1" customWidth="1"/>
    <col min="78" max="78" width="13.28515625" style="1" customWidth="1"/>
    <col min="79" max="83" width="9" style="1"/>
    <col min="84" max="84" width="10.85546875" style="1" customWidth="1"/>
    <col min="85" max="92" width="9" style="1"/>
    <col min="93" max="93" width="12.28515625" style="1" customWidth="1"/>
    <col min="94" max="94" width="14.42578125" style="1" customWidth="1"/>
    <col min="95" max="106" width="9" style="1"/>
    <col min="107" max="107" width="11.5703125" style="1" customWidth="1"/>
    <col min="108" max="108" width="11.85546875" style="1" customWidth="1"/>
    <col min="109" max="109" width="9" style="1"/>
    <col min="110" max="110" width="11" style="1" customWidth="1"/>
    <col min="111" max="16384" width="9" style="1"/>
  </cols>
  <sheetData>
    <row r="1" spans="1:117" ht="26.25" x14ac:dyDescent="0.4">
      <c r="A1" s="76" t="s">
        <v>294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</row>
    <row r="2" spans="1:117" s="79" customFormat="1" ht="19.5" customHeight="1" x14ac:dyDescent="0.35">
      <c r="A2" s="78" t="s">
        <v>295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</row>
    <row r="3" spans="1:117" ht="15" customHeight="1" x14ac:dyDescent="0.25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</row>
    <row r="4" spans="1:117" ht="15" customHeight="1" x14ac:dyDescent="0.25">
      <c r="A4" s="80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</row>
    <row r="5" spans="1:117" s="21" customFormat="1" ht="15" customHeight="1" x14ac:dyDescent="0.25">
      <c r="A5" s="320" t="s">
        <v>2</v>
      </c>
      <c r="B5" s="380"/>
      <c r="C5" s="407">
        <f>'III Plan Rates'!C5</f>
        <v>0</v>
      </c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  <c r="Z5" s="380"/>
      <c r="AA5" s="380"/>
      <c r="AB5" s="380"/>
      <c r="AC5" s="380"/>
      <c r="AD5" s="380"/>
      <c r="AE5" s="380"/>
      <c r="AF5" s="380"/>
      <c r="AG5" s="380"/>
      <c r="AH5" s="380"/>
      <c r="AI5" s="380"/>
      <c r="AJ5" s="380"/>
      <c r="AK5" s="380"/>
      <c r="AL5" s="380"/>
      <c r="AM5" s="380"/>
      <c r="AN5" s="380"/>
    </row>
    <row r="6" spans="1:117" s="21" customFormat="1" ht="15" customHeight="1" x14ac:dyDescent="0.25">
      <c r="A6" s="320" t="s">
        <v>3</v>
      </c>
      <c r="B6" s="380"/>
      <c r="C6" s="407">
        <f>'III Plan Rates'!C6</f>
        <v>0</v>
      </c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380"/>
      <c r="AD6" s="380"/>
      <c r="AE6" s="380"/>
      <c r="AF6" s="380"/>
      <c r="AG6" s="380"/>
      <c r="AH6" s="380"/>
      <c r="AI6" s="380"/>
      <c r="AJ6" s="380"/>
      <c r="AK6" s="380"/>
      <c r="AL6" s="380"/>
      <c r="AM6" s="380"/>
      <c r="AN6" s="380"/>
    </row>
    <row r="7" spans="1:117" s="21" customFormat="1" ht="15" customHeight="1" x14ac:dyDescent="0.25">
      <c r="A7" s="320" t="s">
        <v>4</v>
      </c>
      <c r="B7" s="320"/>
      <c r="C7" s="407" t="str">
        <f>'III Plan Rates'!C7</f>
        <v>Individual</v>
      </c>
      <c r="D7" s="388"/>
      <c r="E7" s="388"/>
      <c r="F7" s="320"/>
      <c r="G7" s="320"/>
      <c r="H7" s="32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  <c r="AA7" s="380"/>
      <c r="AB7" s="380"/>
      <c r="AC7" s="380"/>
      <c r="AD7" s="380"/>
      <c r="AE7" s="380"/>
      <c r="AF7" s="380"/>
      <c r="AG7" s="380"/>
      <c r="AH7" s="380"/>
      <c r="AI7" s="380"/>
      <c r="AJ7" s="380"/>
      <c r="AK7" s="380"/>
      <c r="AL7" s="380"/>
      <c r="AM7" s="380"/>
      <c r="AN7" s="380"/>
    </row>
    <row r="8" spans="1:117" s="21" customFormat="1" ht="15" customHeight="1" x14ac:dyDescent="0.25">
      <c r="A8" s="320" t="s">
        <v>6</v>
      </c>
      <c r="B8" s="320"/>
      <c r="C8" s="408">
        <f>'III Plan Rates'!C8</f>
        <v>45292</v>
      </c>
      <c r="D8" s="398"/>
      <c r="E8" s="398"/>
      <c r="F8" s="320"/>
      <c r="G8" s="320"/>
      <c r="H8" s="320"/>
      <c r="I8" s="380"/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0"/>
      <c r="AK8" s="380"/>
      <c r="AL8" s="380"/>
      <c r="AM8" s="380"/>
      <c r="AN8" s="380"/>
    </row>
    <row r="9" spans="1:117" s="21" customFormat="1" ht="30" customHeight="1" x14ac:dyDescent="0.25">
      <c r="A9" s="380"/>
      <c r="B9" s="320"/>
      <c r="C9" s="380"/>
      <c r="D9" s="398"/>
      <c r="E9" s="398"/>
      <c r="F9" s="320"/>
      <c r="G9" s="320"/>
      <c r="H9" s="320"/>
      <c r="I9" s="331"/>
      <c r="J9" s="409"/>
      <c r="K9" s="409"/>
      <c r="L9" s="409"/>
      <c r="M9" s="409"/>
      <c r="N9" s="409"/>
      <c r="O9" s="409"/>
      <c r="P9" s="409"/>
      <c r="Q9" s="409"/>
      <c r="R9" s="409"/>
      <c r="S9" s="331"/>
      <c r="T9" s="331"/>
      <c r="U9" s="409"/>
      <c r="V9" s="409"/>
      <c r="W9" s="409"/>
      <c r="X9" s="409"/>
      <c r="Y9" s="409"/>
      <c r="Z9" s="409"/>
      <c r="AA9" s="409"/>
      <c r="AB9" s="409"/>
      <c r="AC9" s="409"/>
      <c r="AD9" s="331"/>
      <c r="AE9" s="331"/>
      <c r="AF9" s="409"/>
      <c r="AG9" s="409"/>
      <c r="AH9" s="409"/>
      <c r="AI9" s="409"/>
      <c r="AJ9" s="409"/>
      <c r="AK9" s="409"/>
      <c r="AL9" s="409"/>
      <c r="AM9" s="409"/>
      <c r="AN9" s="409"/>
    </row>
    <row r="10" spans="1:117" s="20" customFormat="1" ht="30" customHeight="1" x14ac:dyDescent="0.25">
      <c r="A10" s="403"/>
      <c r="B10" s="403"/>
      <c r="C10" s="320"/>
      <c r="D10" s="403"/>
      <c r="E10" s="403"/>
      <c r="F10" s="403"/>
      <c r="G10" s="403"/>
      <c r="H10" s="403"/>
      <c r="I10" s="562" t="str">
        <f>YEAR(C8)-1&amp;" 21-year-old, Non-Tobacco Premium PMPM"</f>
        <v>2023 21-year-old, Non-Tobacco Premium PMPM</v>
      </c>
      <c r="J10" s="562"/>
      <c r="K10" s="562"/>
      <c r="L10" s="562"/>
      <c r="M10" s="562"/>
      <c r="N10" s="562"/>
      <c r="O10" s="562"/>
      <c r="P10" s="562"/>
      <c r="Q10" s="562"/>
      <c r="R10" s="562"/>
      <c r="S10" s="320"/>
      <c r="T10" s="562" t="str">
        <f>YEAR(C8)&amp;" 21-year-old, Non-Tobacco Premium PMPM"</f>
        <v>2024 21-year-old, Non-Tobacco Premium PMPM</v>
      </c>
      <c r="U10" s="562"/>
      <c r="V10" s="562"/>
      <c r="W10" s="562"/>
      <c r="X10" s="562"/>
      <c r="Y10" s="562"/>
      <c r="Z10" s="562"/>
      <c r="AA10" s="562"/>
      <c r="AB10" s="562"/>
      <c r="AC10" s="562"/>
      <c r="AE10" s="563" t="s">
        <v>296</v>
      </c>
      <c r="AF10" s="563"/>
      <c r="AG10" s="563"/>
      <c r="AH10" s="563"/>
      <c r="AI10" s="563"/>
      <c r="AJ10" s="563"/>
      <c r="AK10" s="563"/>
      <c r="AL10" s="563"/>
      <c r="AM10" s="563"/>
      <c r="AN10" s="563"/>
      <c r="AP10" s="563" t="str">
        <f>TEXT('III Plan Rates'!C10,"MM-DD-YYYY")&amp;" Number of Covered Lives by County"</f>
        <v>02-01-2023 Number of Covered Lives by County</v>
      </c>
      <c r="AQ10" s="563"/>
      <c r="AR10" s="563"/>
      <c r="AS10" s="563"/>
      <c r="AT10" s="563"/>
      <c r="AU10" s="563"/>
      <c r="AV10" s="563"/>
      <c r="AW10" s="563"/>
      <c r="AX10" s="563"/>
      <c r="AY10" s="563"/>
      <c r="AZ10" s="563"/>
      <c r="BA10" s="563"/>
      <c r="BB10" s="563"/>
      <c r="BC10" s="563"/>
      <c r="BD10" s="563"/>
      <c r="BE10" s="563"/>
      <c r="BF10" s="563"/>
      <c r="BG10" s="563"/>
      <c r="BH10" s="563"/>
      <c r="BI10" s="563"/>
      <c r="BJ10" s="563"/>
      <c r="BK10" s="563"/>
      <c r="BL10" s="563"/>
      <c r="BM10" s="563"/>
      <c r="BN10" s="563"/>
      <c r="BO10" s="563"/>
      <c r="BP10" s="563"/>
      <c r="BQ10" s="563"/>
      <c r="BR10" s="563"/>
      <c r="BS10" s="563"/>
      <c r="BT10" s="563"/>
      <c r="BU10" s="563"/>
      <c r="BV10" s="563"/>
      <c r="BW10" s="563"/>
      <c r="BX10" s="563"/>
      <c r="BY10" s="563"/>
      <c r="BZ10" s="563"/>
      <c r="CA10" s="563"/>
      <c r="CB10" s="563"/>
      <c r="CC10" s="563"/>
      <c r="CD10" s="563"/>
      <c r="CE10" s="563"/>
      <c r="CF10" s="563"/>
      <c r="CG10" s="563"/>
      <c r="CH10" s="563"/>
      <c r="CI10" s="563"/>
      <c r="CJ10" s="563"/>
      <c r="CK10" s="563"/>
      <c r="CL10" s="563"/>
      <c r="CM10" s="563"/>
      <c r="CN10" s="563"/>
      <c r="CO10" s="563"/>
      <c r="CP10" s="563"/>
      <c r="CQ10" s="563"/>
      <c r="CR10" s="563"/>
      <c r="CS10" s="563"/>
      <c r="CT10" s="563"/>
      <c r="CU10" s="563"/>
      <c r="CV10" s="563"/>
      <c r="CW10" s="563"/>
      <c r="CX10" s="563"/>
      <c r="CY10" s="563"/>
      <c r="CZ10" s="563"/>
      <c r="DA10" s="563"/>
      <c r="DB10" s="563"/>
      <c r="DC10" s="563"/>
      <c r="DD10" s="563"/>
      <c r="DE10" s="563"/>
      <c r="DF10" s="563"/>
      <c r="DG10" s="563"/>
      <c r="DH10" s="563"/>
      <c r="DI10" s="563"/>
      <c r="DJ10" s="563"/>
      <c r="DK10" s="563"/>
      <c r="DL10" s="563"/>
      <c r="DM10" s="563"/>
    </row>
    <row r="11" spans="1:117" ht="90" customHeight="1" x14ac:dyDescent="0.25">
      <c r="A11" s="89" t="s">
        <v>178</v>
      </c>
      <c r="B11" s="90" t="s">
        <v>179</v>
      </c>
      <c r="C11" s="90" t="str">
        <f>TEXT(DATE(YEAR(C8)-1,MONTH(C8),DAY(C8)), "M/D/YYYY")&amp;" Plan 
Marketing Name"</f>
        <v>1/1/2023 Plan 
Marketing Name</v>
      </c>
      <c r="D11" s="90" t="str">
        <f>"Discontinued, New, Modified, Existing (D,N,M,E) for "&amp;YEAR(C8)</f>
        <v>Discontinued, New, Modified, Existing (D,N,M,E) for 2024</v>
      </c>
      <c r="E11" s="90" t="str">
        <f>TEXT(C8, "M/D/YYYY")&amp;" Plan HIOS Plan ID (If "&amp;TEXT(DATE(YEAR(C8)-1,MONTH(C8),DAY(C8)), "M/D/YYYY")&amp;" Plan Discontinued &amp; Mapped)"</f>
        <v>1/1/2024 Plan HIOS Plan ID (If 1/1/2023 Plan Discontinued &amp; Mapped)</v>
      </c>
      <c r="F11" s="90" t="s">
        <v>180</v>
      </c>
      <c r="G11" s="90" t="s">
        <v>183</v>
      </c>
      <c r="H11" s="92"/>
      <c r="I11" s="115">
        <v>1</v>
      </c>
      <c r="J11" s="115">
        <v>2</v>
      </c>
      <c r="K11" s="115">
        <v>3</v>
      </c>
      <c r="L11" s="115">
        <v>4</v>
      </c>
      <c r="M11" s="115">
        <v>5</v>
      </c>
      <c r="N11" s="115">
        <v>6</v>
      </c>
      <c r="O11" s="115">
        <v>7</v>
      </c>
      <c r="P11" s="115">
        <v>8</v>
      </c>
      <c r="Q11" s="115">
        <v>9</v>
      </c>
      <c r="R11" s="115" t="s">
        <v>297</v>
      </c>
      <c r="S11" s="80"/>
      <c r="T11" s="115">
        <v>1</v>
      </c>
      <c r="U11" s="115">
        <v>2</v>
      </c>
      <c r="V11" s="115">
        <v>3</v>
      </c>
      <c r="W11" s="115">
        <v>4</v>
      </c>
      <c r="X11" s="115">
        <v>5</v>
      </c>
      <c r="Y11" s="115">
        <v>6</v>
      </c>
      <c r="Z11" s="115">
        <v>7</v>
      </c>
      <c r="AA11" s="115">
        <v>8</v>
      </c>
      <c r="AB11" s="115">
        <v>9</v>
      </c>
      <c r="AC11" s="115" t="s">
        <v>297</v>
      </c>
      <c r="AE11" s="115">
        <v>1</v>
      </c>
      <c r="AF11" s="115">
        <v>2</v>
      </c>
      <c r="AG11" s="115">
        <v>3</v>
      </c>
      <c r="AH11" s="115">
        <v>4</v>
      </c>
      <c r="AI11" s="115">
        <v>5</v>
      </c>
      <c r="AJ11" s="115">
        <v>6</v>
      </c>
      <c r="AK11" s="115">
        <v>7</v>
      </c>
      <c r="AL11" s="115">
        <v>8</v>
      </c>
      <c r="AM11" s="115">
        <v>9</v>
      </c>
      <c r="AN11" s="115" t="s">
        <v>297</v>
      </c>
      <c r="AP11" s="115" t="s">
        <v>615</v>
      </c>
      <c r="AQ11" s="115" t="s">
        <v>616</v>
      </c>
      <c r="AR11" s="115" t="s">
        <v>617</v>
      </c>
      <c r="AS11" s="115" t="s">
        <v>618</v>
      </c>
      <c r="AT11" s="115" t="s">
        <v>619</v>
      </c>
      <c r="AU11" s="115" t="s">
        <v>620</v>
      </c>
      <c r="AV11" s="115" t="s">
        <v>621</v>
      </c>
      <c r="AW11" s="115" t="s">
        <v>622</v>
      </c>
      <c r="AX11" s="115">
        <v>1</v>
      </c>
      <c r="AY11" s="115" t="s">
        <v>623</v>
      </c>
      <c r="AZ11" s="115" t="s">
        <v>624</v>
      </c>
      <c r="BA11" s="115" t="s">
        <v>625</v>
      </c>
      <c r="BB11" s="115">
        <v>2</v>
      </c>
      <c r="BC11" s="115" t="s">
        <v>626</v>
      </c>
      <c r="BD11" s="115" t="s">
        <v>627</v>
      </c>
      <c r="BE11" s="115" t="s">
        <v>628</v>
      </c>
      <c r="BF11" s="115" t="s">
        <v>629</v>
      </c>
      <c r="BG11" s="115" t="s">
        <v>630</v>
      </c>
      <c r="BH11" s="115" t="s">
        <v>631</v>
      </c>
      <c r="BI11" s="115" t="s">
        <v>632</v>
      </c>
      <c r="BJ11" s="115" t="s">
        <v>633</v>
      </c>
      <c r="BK11" s="115" t="s">
        <v>634</v>
      </c>
      <c r="BL11" s="115" t="s">
        <v>635</v>
      </c>
      <c r="BM11" s="115" t="s">
        <v>636</v>
      </c>
      <c r="BN11" s="115" t="s">
        <v>637</v>
      </c>
      <c r="BO11" s="115" t="s">
        <v>638</v>
      </c>
      <c r="BP11" s="115">
        <v>3</v>
      </c>
      <c r="BQ11" s="115" t="s">
        <v>639</v>
      </c>
      <c r="BR11" s="115" t="s">
        <v>640</v>
      </c>
      <c r="BS11" s="115" t="s">
        <v>641</v>
      </c>
      <c r="BT11" s="115" t="s">
        <v>642</v>
      </c>
      <c r="BU11" s="115" t="s">
        <v>643</v>
      </c>
      <c r="BV11" s="115" t="s">
        <v>644</v>
      </c>
      <c r="BW11" s="115" t="s">
        <v>645</v>
      </c>
      <c r="BX11" s="115" t="s">
        <v>646</v>
      </c>
      <c r="BY11" s="115" t="s">
        <v>647</v>
      </c>
      <c r="BZ11" s="115" t="s">
        <v>648</v>
      </c>
      <c r="CA11" s="115">
        <v>4</v>
      </c>
      <c r="CB11" s="115" t="s">
        <v>649</v>
      </c>
      <c r="CC11" s="115" t="s">
        <v>650</v>
      </c>
      <c r="CD11" s="115" t="s">
        <v>651</v>
      </c>
      <c r="CE11" s="115" t="s">
        <v>652</v>
      </c>
      <c r="CF11" s="115" t="s">
        <v>653</v>
      </c>
      <c r="CG11" s="115" t="s">
        <v>654</v>
      </c>
      <c r="CH11" s="115" t="s">
        <v>655</v>
      </c>
      <c r="CI11" s="115">
        <v>5</v>
      </c>
      <c r="CJ11" s="115" t="s">
        <v>656</v>
      </c>
      <c r="CK11" s="115" t="s">
        <v>657</v>
      </c>
      <c r="CL11" s="115" t="s">
        <v>658</v>
      </c>
      <c r="CM11" s="115" t="s">
        <v>659</v>
      </c>
      <c r="CN11" s="115" t="s">
        <v>660</v>
      </c>
      <c r="CO11" s="115" t="s">
        <v>661</v>
      </c>
      <c r="CP11" s="115" t="s">
        <v>662</v>
      </c>
      <c r="CQ11" s="115" t="s">
        <v>663</v>
      </c>
      <c r="CR11" s="115" t="s">
        <v>664</v>
      </c>
      <c r="CS11" s="115" t="s">
        <v>665</v>
      </c>
      <c r="CT11" s="115">
        <v>6</v>
      </c>
      <c r="CU11" s="115" t="s">
        <v>666</v>
      </c>
      <c r="CV11" s="115" t="s">
        <v>667</v>
      </c>
      <c r="CW11" s="115" t="s">
        <v>668</v>
      </c>
      <c r="CX11" s="115" t="s">
        <v>669</v>
      </c>
      <c r="CY11" s="115">
        <v>7</v>
      </c>
      <c r="CZ11" s="115" t="s">
        <v>670</v>
      </c>
      <c r="DA11" s="115" t="s">
        <v>671</v>
      </c>
      <c r="DB11" s="115" t="s">
        <v>672</v>
      </c>
      <c r="DC11" s="115" t="s">
        <v>673</v>
      </c>
      <c r="DD11" s="115" t="s">
        <v>674</v>
      </c>
      <c r="DE11" s="115">
        <v>8</v>
      </c>
      <c r="DF11" s="115" t="s">
        <v>675</v>
      </c>
      <c r="DG11" s="115" t="s">
        <v>676</v>
      </c>
      <c r="DH11" s="115" t="s">
        <v>677</v>
      </c>
      <c r="DI11" s="115" t="s">
        <v>678</v>
      </c>
      <c r="DJ11" s="115" t="s">
        <v>679</v>
      </c>
      <c r="DK11" s="115" t="s">
        <v>680</v>
      </c>
      <c r="DL11" s="115" t="s">
        <v>681</v>
      </c>
      <c r="DM11" s="115">
        <v>9</v>
      </c>
    </row>
    <row r="12" spans="1:117" x14ac:dyDescent="0.25">
      <c r="A12" s="94"/>
      <c r="B12" s="94"/>
      <c r="C12" s="94"/>
      <c r="D12" s="94"/>
      <c r="E12" s="94"/>
      <c r="F12" s="94"/>
      <c r="G12" s="92"/>
      <c r="H12" s="92"/>
      <c r="I12" s="80"/>
      <c r="J12" s="80"/>
      <c r="K12" s="80"/>
      <c r="L12" s="80"/>
      <c r="M12" s="80"/>
      <c r="N12" s="80"/>
      <c r="O12" s="80"/>
      <c r="P12" s="80"/>
      <c r="Q12" s="80"/>
      <c r="R12" s="142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142"/>
      <c r="AE12" s="80"/>
      <c r="AF12" s="80"/>
      <c r="AG12" s="80"/>
      <c r="AH12" s="80"/>
      <c r="AI12" s="80"/>
      <c r="AJ12" s="80"/>
      <c r="AK12" s="80"/>
      <c r="AL12" s="80"/>
      <c r="AM12" s="80"/>
      <c r="AN12" s="80"/>
    </row>
    <row r="13" spans="1:117" x14ac:dyDescent="0.25">
      <c r="A13" s="81" t="s">
        <v>193</v>
      </c>
      <c r="B13" s="561" t="s">
        <v>298</v>
      </c>
      <c r="C13" s="561"/>
      <c r="D13" s="561"/>
      <c r="E13" s="561"/>
      <c r="F13" s="561"/>
      <c r="G13" s="561"/>
      <c r="H13" s="81"/>
      <c r="I13" s="116">
        <f>IF(AND('III Plan Rates'!AG15&gt;0,SUMPRODUCT('III Plan Rates'!AG18:AG317,'III Plan Rates'!$AQ18:$AQ317)&gt;0),(SUMPRODUCT(I15:I314,'III Plan Rates'!AG18:AG317,'III Plan Rates'!$AQ18:$AQ317))/(SUMPRODUCT('III Plan Rates'!AG18:AG317,'III Plan Rates'!$AQ18:$AQ317)),0)</f>
        <v>0</v>
      </c>
      <c r="J13" s="116">
        <f>IF(AND('III Plan Rates'!AH15&gt;0,SUMPRODUCT('III Plan Rates'!AH18:AH317,'III Plan Rates'!$AQ18:$AQ317)&gt;0),(SUMPRODUCT(J15:J314,'III Plan Rates'!AH18:AH317,'III Plan Rates'!$AQ18:$AQ317))/(SUMPRODUCT('III Plan Rates'!AH18:AH317,'III Plan Rates'!$AQ18:$AQ317)),0)</f>
        <v>0</v>
      </c>
      <c r="K13" s="116">
        <f>IF(AND('III Plan Rates'!AI15&gt;0,SUMPRODUCT('III Plan Rates'!AI18:AI317,'III Plan Rates'!$AQ18:$AQ317)&gt;0),(SUMPRODUCT(K15:K314,'III Plan Rates'!AI18:AI317,'III Plan Rates'!$AQ18:$AQ317))/(SUMPRODUCT('III Plan Rates'!AI18:AI317,'III Plan Rates'!$AQ18:$AQ317)),0)</f>
        <v>0</v>
      </c>
      <c r="L13" s="116">
        <f>IF(AND('III Plan Rates'!AJ15&gt;0,SUMPRODUCT('III Plan Rates'!AJ18:AJ317,'III Plan Rates'!$AQ18:$AQ317)&gt;0),(SUMPRODUCT(L15:L314,'III Plan Rates'!AJ18:AJ317,'III Plan Rates'!$AQ18:$AQ317))/(SUMPRODUCT('III Plan Rates'!AJ18:AJ317,'III Plan Rates'!$AQ18:$AQ317)),0)</f>
        <v>0</v>
      </c>
      <c r="M13" s="116">
        <f>IF(AND('III Plan Rates'!AK15&gt;0,SUMPRODUCT('III Plan Rates'!AK18:AK317,'III Plan Rates'!$AQ18:$AQ317)&gt;0),(SUMPRODUCT(M15:M314,'III Plan Rates'!AK18:AK317,'III Plan Rates'!$AQ18:$AQ317))/(SUMPRODUCT('III Plan Rates'!AK18:AK317,'III Plan Rates'!$AQ18:$AQ317)),0)</f>
        <v>0</v>
      </c>
      <c r="N13" s="116">
        <f>IF(AND('III Plan Rates'!AL15&gt;0,SUMPRODUCT('III Plan Rates'!AL18:AL317,'III Plan Rates'!$AQ18:$AQ317)&gt;0),(SUMPRODUCT(N15:N314,'III Plan Rates'!AL18:AL317,'III Plan Rates'!$AQ18:$AQ317))/(SUMPRODUCT('III Plan Rates'!AL18:AL317,'III Plan Rates'!$AQ18:$AQ317)),0)</f>
        <v>0</v>
      </c>
      <c r="O13" s="116">
        <f>IF(AND('III Plan Rates'!AM15&gt;0,SUMPRODUCT('III Plan Rates'!AM18:AM317,'III Plan Rates'!$AQ18:$AQ317)&gt;0),(SUMPRODUCT(O15:O314,'III Plan Rates'!AM18:AM317,'III Plan Rates'!$AQ18:$AQ317))/(SUMPRODUCT('III Plan Rates'!AM18:AM317,'III Plan Rates'!$AQ18:$AQ317)),0)</f>
        <v>0</v>
      </c>
      <c r="P13" s="116">
        <f>IF(AND('III Plan Rates'!AN15&gt;0,SUMPRODUCT('III Plan Rates'!AN18:AN317,'III Plan Rates'!$AQ18:$AQ317)&gt;0),(SUMPRODUCT(P15:P314,'III Plan Rates'!AN18:AN317,'III Plan Rates'!$AQ18:$AQ317))/(SUMPRODUCT('III Plan Rates'!AN18:AN317,'III Plan Rates'!$AQ18:$AQ317)),0)</f>
        <v>0</v>
      </c>
      <c r="Q13" s="116">
        <f>IF(AND('III Plan Rates'!AO15&gt;0,SUMPRODUCT('III Plan Rates'!AO18:AO317,'III Plan Rates'!$AQ18:$AQ317)&gt;0),(SUMPRODUCT(Q15:Q314,'III Plan Rates'!AO18:AO317,'III Plan Rates'!$AQ18:$AQ317))/(SUMPRODUCT('III Plan Rates'!AO18:AO317,'III Plan Rates'!$AQ18:$AQ317)),0)</f>
        <v>0</v>
      </c>
      <c r="R13" s="116">
        <f>IF(AND('III Plan Rates'!AP15&gt;0,SUMPRODUCT('III Plan Rates'!AP18:AP317,'III Plan Rates'!$AQ18:$AQ317)&gt;0),(SUMPRODUCT(R15:R314,'III Plan Rates'!AP18:AP317,'III Plan Rates'!$AQ18:$AQ317))/(SUMPRODUCT('III Plan Rates'!AP18:AP317,'III Plan Rates'!$AQ18:$AQ317)),0)</f>
        <v>0</v>
      </c>
      <c r="S13" s="141"/>
      <c r="T13" s="116">
        <f>IF(AND('III Plan Rates'!AG15&gt;0,SUMPRODUCT('III Plan Rates'!AG18:AG317,'III Plan Rates'!$AQ18:$AQ317)&gt;0),(SUMPRODUCT(T15:T314,'III Plan Rates'!AG18:AG317,'III Plan Rates'!$AQ18:$AQ317))/(SUMPRODUCT('III Plan Rates'!AG18:AG317,'III Plan Rates'!$AQ18:$AQ317)),0)</f>
        <v>0</v>
      </c>
      <c r="U13" s="116">
        <f>IF(AND('III Plan Rates'!AH15&gt;0,SUMPRODUCT('III Plan Rates'!AH18:AH317,'III Plan Rates'!$AQ18:$AQ317)&gt;0),(SUMPRODUCT(U15:U314,'III Plan Rates'!AH18:AH317,'III Plan Rates'!$AQ18:$AQ317))/(SUMPRODUCT('III Plan Rates'!AH18:AH317,'III Plan Rates'!$AQ18:$AQ317)),0)</f>
        <v>0</v>
      </c>
      <c r="V13" s="116">
        <f>IF(AND('III Plan Rates'!AI15&gt;0,SUMPRODUCT('III Plan Rates'!AI18:AI317,'III Plan Rates'!$AQ18:$AQ317)&gt;0),(SUMPRODUCT(V15:V314,'III Plan Rates'!AI18:AI317,'III Plan Rates'!$AQ18:$AQ317))/(SUMPRODUCT('III Plan Rates'!AI18:AI317,'III Plan Rates'!$AQ18:$AQ317)),0)</f>
        <v>0</v>
      </c>
      <c r="W13" s="116">
        <f>IF(AND('III Plan Rates'!AJ15&gt;0,SUMPRODUCT('III Plan Rates'!AJ18:AJ317,'III Plan Rates'!$AQ18:$AQ317)&gt;0),(SUMPRODUCT(W15:W314,'III Plan Rates'!AJ18:AJ317,'III Plan Rates'!$AQ18:$AQ317))/(SUMPRODUCT('III Plan Rates'!AJ18:AJ317,'III Plan Rates'!$AQ18:$AQ317)),0)</f>
        <v>0</v>
      </c>
      <c r="X13" s="116">
        <f>IF(AND('III Plan Rates'!AK15&gt;0,SUMPRODUCT('III Plan Rates'!AK18:AK317,'III Plan Rates'!$AQ18:$AQ317)&gt;0),(SUMPRODUCT(X15:X314,'III Plan Rates'!AK18:AK317,'III Plan Rates'!$AQ18:$AQ317))/(SUMPRODUCT('III Plan Rates'!AK18:AK317,'III Plan Rates'!$AQ18:$AQ317)),0)</f>
        <v>0</v>
      </c>
      <c r="Y13" s="116">
        <f>IF(AND('III Plan Rates'!AL15&gt;0,SUMPRODUCT('III Plan Rates'!AL18:AL317,'III Plan Rates'!$AQ18:$AQ317)&gt;0),(SUMPRODUCT(Y15:Y314,'III Plan Rates'!AL18:AL317,'III Plan Rates'!$AQ18:$AQ317))/(SUMPRODUCT('III Plan Rates'!AL18:AL317,'III Plan Rates'!$AQ18:$AQ317)),0)</f>
        <v>0</v>
      </c>
      <c r="Z13" s="116">
        <f>IF(AND('III Plan Rates'!AM15&gt;0,SUMPRODUCT('III Plan Rates'!AM18:AM317,'III Plan Rates'!$AQ18:$AQ317)&gt;0),(SUMPRODUCT(Z15:Z314,'III Plan Rates'!AM18:AM317,'III Plan Rates'!$AQ18:$AQ317))/(SUMPRODUCT('III Plan Rates'!AM18:AM317,'III Plan Rates'!$AQ18:$AQ317)),0)</f>
        <v>0</v>
      </c>
      <c r="AA13" s="116">
        <f>IF(AND('III Plan Rates'!AN15&gt;0,SUMPRODUCT('III Plan Rates'!AN18:AN317,'III Plan Rates'!$AQ18:$AQ317)&gt;0),(SUMPRODUCT(AA15:AA314,'III Plan Rates'!AN18:AN317,'III Plan Rates'!$AQ18:$AQ317))/(SUMPRODUCT('III Plan Rates'!AN18:AN317,'III Plan Rates'!$AQ18:$AQ317)),0)</f>
        <v>0</v>
      </c>
      <c r="AB13" s="116">
        <f>IF(AND('III Plan Rates'!AO15&gt;0,SUMPRODUCT('III Plan Rates'!AO18:AO317,'III Plan Rates'!$AQ18:$AQ317)&gt;0),(SUMPRODUCT(AB15:AB314,'III Plan Rates'!AO18:AO317,'III Plan Rates'!$AQ18:$AQ317))/(SUMPRODUCT('III Plan Rates'!AO18:AO317,'III Plan Rates'!$AQ18:$AQ317)),0)</f>
        <v>0</v>
      </c>
      <c r="AC13" s="116">
        <f>IF(AND('III Plan Rates'!AP15&gt;0,SUMPRODUCT('III Plan Rates'!AP18:AP317,'III Plan Rates'!$AQ18:$AQ317)&gt;0),(SUMPRODUCT(AC15:AC314,'III Plan Rates'!AP18:AP317,'III Plan Rates'!$AQ18:$AQ317))/(SUMPRODUCT('III Plan Rates'!AP18:AP317,'III Plan Rates'!$AQ18:$AQ317)),0)</f>
        <v>0</v>
      </c>
      <c r="AE13" s="117">
        <f>IF(AND(I13&gt;0,T13&gt;0),T13/I13-1,0)</f>
        <v>0</v>
      </c>
      <c r="AF13" s="117">
        <f t="shared" ref="AF13:AM13" si="0">IF(AND(J13&gt;0,U13&gt;0),U13/J13-1,0)</f>
        <v>0</v>
      </c>
      <c r="AG13" s="117">
        <f t="shared" si="0"/>
        <v>0</v>
      </c>
      <c r="AH13" s="117">
        <f t="shared" si="0"/>
        <v>0</v>
      </c>
      <c r="AI13" s="117">
        <f t="shared" si="0"/>
        <v>0</v>
      </c>
      <c r="AJ13" s="117">
        <f t="shared" si="0"/>
        <v>0</v>
      </c>
      <c r="AK13" s="117">
        <f t="shared" si="0"/>
        <v>0</v>
      </c>
      <c r="AL13" s="117">
        <f t="shared" si="0"/>
        <v>0</v>
      </c>
      <c r="AM13" s="117">
        <f t="shared" si="0"/>
        <v>0</v>
      </c>
      <c r="AN13" s="117" t="e">
        <f>(SUMPRODUCT(AE13:AM13,'III Plan Rates'!AG15:AO15)/(SUM('III Plan Rates'!AG15:AO15)))</f>
        <v>#DIV/0!</v>
      </c>
      <c r="AO13" s="15"/>
      <c r="AP13" s="511">
        <f>SUM(AP15:AP314)</f>
        <v>0</v>
      </c>
      <c r="AQ13" s="511">
        <f t="shared" ref="AQ13:DB13" si="1">SUM(AQ15:AQ314)</f>
        <v>0</v>
      </c>
      <c r="AR13" s="511">
        <f t="shared" si="1"/>
        <v>0</v>
      </c>
      <c r="AS13" s="511">
        <f t="shared" si="1"/>
        <v>0</v>
      </c>
      <c r="AT13" s="511">
        <f t="shared" si="1"/>
        <v>0</v>
      </c>
      <c r="AU13" s="511">
        <f t="shared" si="1"/>
        <v>0</v>
      </c>
      <c r="AV13" s="511">
        <f t="shared" si="1"/>
        <v>0</v>
      </c>
      <c r="AW13" s="511">
        <f t="shared" si="1"/>
        <v>0</v>
      </c>
      <c r="AX13" s="511" t="str">
        <f>IF(SUM(AP13:AW13)='III Plan Rates'!AG15, "Match", "Don't Match")</f>
        <v>Match</v>
      </c>
      <c r="AY13" s="511">
        <f t="shared" si="1"/>
        <v>0</v>
      </c>
      <c r="AZ13" s="511">
        <f t="shared" si="1"/>
        <v>0</v>
      </c>
      <c r="BA13" s="511">
        <f t="shared" si="1"/>
        <v>0</v>
      </c>
      <c r="BB13" s="511" t="str">
        <f>IF(SUM(AY13:BA13)='III Plan Rates'!AH15, "Match", "Don't Match")</f>
        <v>Match</v>
      </c>
      <c r="BC13" s="511">
        <f t="shared" si="1"/>
        <v>0</v>
      </c>
      <c r="BD13" s="511">
        <f t="shared" si="1"/>
        <v>0</v>
      </c>
      <c r="BE13" s="511">
        <f t="shared" si="1"/>
        <v>0</v>
      </c>
      <c r="BF13" s="511">
        <f t="shared" si="1"/>
        <v>0</v>
      </c>
      <c r="BG13" s="511">
        <f t="shared" si="1"/>
        <v>0</v>
      </c>
      <c r="BH13" s="511">
        <f t="shared" si="1"/>
        <v>0</v>
      </c>
      <c r="BI13" s="511">
        <f t="shared" si="1"/>
        <v>0</v>
      </c>
      <c r="BJ13" s="511">
        <f t="shared" si="1"/>
        <v>0</v>
      </c>
      <c r="BK13" s="511">
        <f t="shared" si="1"/>
        <v>0</v>
      </c>
      <c r="BL13" s="511">
        <f t="shared" si="1"/>
        <v>0</v>
      </c>
      <c r="BM13" s="511">
        <f t="shared" si="1"/>
        <v>0</v>
      </c>
      <c r="BN13" s="511">
        <f t="shared" si="1"/>
        <v>0</v>
      </c>
      <c r="BO13" s="511">
        <f t="shared" si="1"/>
        <v>0</v>
      </c>
      <c r="BP13" s="511" t="str">
        <f>IF(SUM(BC13:BO13)='III Plan Rates'!AI15, "Match", "Don't Match")</f>
        <v>Match</v>
      </c>
      <c r="BQ13" s="511">
        <f t="shared" si="1"/>
        <v>0</v>
      </c>
      <c r="BR13" s="511">
        <f t="shared" si="1"/>
        <v>0</v>
      </c>
      <c r="BS13" s="511">
        <f t="shared" si="1"/>
        <v>0</v>
      </c>
      <c r="BT13" s="511">
        <f t="shared" si="1"/>
        <v>0</v>
      </c>
      <c r="BU13" s="511">
        <f t="shared" si="1"/>
        <v>0</v>
      </c>
      <c r="BV13" s="511">
        <f t="shared" si="1"/>
        <v>0</v>
      </c>
      <c r="BW13" s="511">
        <f t="shared" si="1"/>
        <v>0</v>
      </c>
      <c r="BX13" s="511">
        <f t="shared" si="1"/>
        <v>0</v>
      </c>
      <c r="BY13" s="511">
        <f t="shared" si="1"/>
        <v>0</v>
      </c>
      <c r="BZ13" s="511">
        <f t="shared" si="1"/>
        <v>0</v>
      </c>
      <c r="CA13" s="511" t="str">
        <f>IF(SUM(BQ13:BZ13)='III Plan Rates'!AJ15, "Match", "Don't Match")</f>
        <v>Match</v>
      </c>
      <c r="CB13" s="511">
        <f t="shared" si="1"/>
        <v>0</v>
      </c>
      <c r="CC13" s="511">
        <f t="shared" si="1"/>
        <v>0</v>
      </c>
      <c r="CD13" s="511">
        <f t="shared" si="1"/>
        <v>0</v>
      </c>
      <c r="CE13" s="511">
        <f t="shared" si="1"/>
        <v>0</v>
      </c>
      <c r="CF13" s="511">
        <f t="shared" si="1"/>
        <v>0</v>
      </c>
      <c r="CG13" s="511">
        <f t="shared" si="1"/>
        <v>0</v>
      </c>
      <c r="CH13" s="511">
        <f t="shared" si="1"/>
        <v>0</v>
      </c>
      <c r="CI13" s="511" t="str">
        <f>IF(SUM(CB13:CH13)='III Plan Rates'!AK15, "Match", "Don't Match")</f>
        <v>Match</v>
      </c>
      <c r="CJ13" s="511">
        <f t="shared" si="1"/>
        <v>0</v>
      </c>
      <c r="CK13" s="511">
        <f t="shared" si="1"/>
        <v>0</v>
      </c>
      <c r="CL13" s="511">
        <f t="shared" si="1"/>
        <v>0</v>
      </c>
      <c r="CM13" s="511">
        <f t="shared" si="1"/>
        <v>0</v>
      </c>
      <c r="CN13" s="511">
        <f t="shared" si="1"/>
        <v>0</v>
      </c>
      <c r="CO13" s="511">
        <f t="shared" si="1"/>
        <v>0</v>
      </c>
      <c r="CP13" s="511">
        <f t="shared" si="1"/>
        <v>0</v>
      </c>
      <c r="CQ13" s="511">
        <f t="shared" si="1"/>
        <v>0</v>
      </c>
      <c r="CR13" s="511">
        <f t="shared" si="1"/>
        <v>0</v>
      </c>
      <c r="CS13" s="511">
        <f t="shared" si="1"/>
        <v>0</v>
      </c>
      <c r="CT13" s="511" t="str">
        <f>IF(SUM(CJ13:CS13)='III Plan Rates'!AL15, "Match", "Don't Match")</f>
        <v>Match</v>
      </c>
      <c r="CU13" s="511">
        <f t="shared" si="1"/>
        <v>0</v>
      </c>
      <c r="CV13" s="511">
        <f t="shared" si="1"/>
        <v>0</v>
      </c>
      <c r="CW13" s="511">
        <f t="shared" si="1"/>
        <v>0</v>
      </c>
      <c r="CX13" s="511">
        <f t="shared" si="1"/>
        <v>0</v>
      </c>
      <c r="CY13" s="511" t="str">
        <f>IF(SUM(CU13:CX13)='III Plan Rates'!AM15, "Match", "Don't Match")</f>
        <v>Match</v>
      </c>
      <c r="CZ13" s="511">
        <f t="shared" si="1"/>
        <v>0</v>
      </c>
      <c r="DA13" s="511">
        <f t="shared" si="1"/>
        <v>0</v>
      </c>
      <c r="DB13" s="511">
        <f t="shared" si="1"/>
        <v>0</v>
      </c>
      <c r="DC13" s="511">
        <f t="shared" ref="DC13:DL13" si="2">SUM(DC15:DC314)</f>
        <v>0</v>
      </c>
      <c r="DD13" s="511">
        <f t="shared" si="2"/>
        <v>0</v>
      </c>
      <c r="DE13" s="511" t="str">
        <f>IF(SUM(CZ13:DD13)='III Plan Rates'!AN15, "Match", "Don't Match")</f>
        <v>Match</v>
      </c>
      <c r="DF13" s="511">
        <f t="shared" si="2"/>
        <v>0</v>
      </c>
      <c r="DG13" s="511">
        <f t="shared" si="2"/>
        <v>0</v>
      </c>
      <c r="DH13" s="511">
        <f t="shared" si="2"/>
        <v>0</v>
      </c>
      <c r="DI13" s="511">
        <f t="shared" si="2"/>
        <v>0</v>
      </c>
      <c r="DJ13" s="511">
        <f t="shared" si="2"/>
        <v>0</v>
      </c>
      <c r="DK13" s="511">
        <f t="shared" si="2"/>
        <v>0</v>
      </c>
      <c r="DL13" s="511">
        <f t="shared" si="2"/>
        <v>0</v>
      </c>
      <c r="DM13" s="511" t="str">
        <f>IF(SUM(DF13:DL13)='III Plan Rates'!AO15, "Match", "Don't Match")</f>
        <v>Match</v>
      </c>
    </row>
    <row r="14" spans="1:117" ht="30" customHeight="1" x14ac:dyDescent="0.25">
      <c r="A14" s="80"/>
      <c r="B14" s="80"/>
      <c r="C14" s="101"/>
      <c r="D14" s="101"/>
      <c r="E14" s="101"/>
      <c r="F14" s="101"/>
      <c r="G14" s="101"/>
      <c r="H14" s="101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E14" s="80"/>
      <c r="AF14" s="80"/>
      <c r="AG14" s="80"/>
      <c r="AH14" s="80"/>
      <c r="AI14" s="80"/>
      <c r="AJ14" s="80"/>
      <c r="AK14" s="80"/>
      <c r="AL14" s="80"/>
      <c r="AM14" s="80"/>
      <c r="AN14" s="143"/>
    </row>
    <row r="15" spans="1:117" x14ac:dyDescent="0.25">
      <c r="A15" s="406" t="str">
        <f>'III Plan Rates'!A18</f>
        <v>Plan 1</v>
      </c>
      <c r="B15" s="127">
        <f>'III Plan Rates'!B18</f>
        <v>0</v>
      </c>
      <c r="C15" s="127">
        <f>'III Plan Rates'!D18</f>
        <v>0</v>
      </c>
      <c r="D15" s="127">
        <f>'III Plan Rates'!E18</f>
        <v>0</v>
      </c>
      <c r="E15" s="127">
        <f>'III Plan Rates'!F18</f>
        <v>0</v>
      </c>
      <c r="F15" s="127">
        <f>'III Plan Rates'!G18</f>
        <v>0</v>
      </c>
      <c r="G15" s="127">
        <f>'III Plan Rates'!J18</f>
        <v>0</v>
      </c>
      <c r="H15" s="101"/>
      <c r="I15" s="116">
        <f>'III Plan Rates'!$Z18*'V Consumer Factors'!$M$12</f>
        <v>0</v>
      </c>
      <c r="J15" s="116">
        <f>'III Plan Rates'!$Z18*'V Consumer Factors'!$M$13</f>
        <v>0</v>
      </c>
      <c r="K15" s="116">
        <f>'III Plan Rates'!$Z18*'V Consumer Factors'!$M$14</f>
        <v>0</v>
      </c>
      <c r="L15" s="116">
        <f>'III Plan Rates'!$Z18*'V Consumer Factors'!$M$15</f>
        <v>0</v>
      </c>
      <c r="M15" s="116">
        <f>'III Plan Rates'!$Z18*'V Consumer Factors'!$M$16</f>
        <v>0</v>
      </c>
      <c r="N15" s="116">
        <f>'III Plan Rates'!$Z18*'V Consumer Factors'!$M$17</f>
        <v>0</v>
      </c>
      <c r="O15" s="116">
        <f>'III Plan Rates'!$Z18*'V Consumer Factors'!$M$18</f>
        <v>0</v>
      </c>
      <c r="P15" s="116">
        <f>'III Plan Rates'!$Z18*'V Consumer Factors'!$M$19</f>
        <v>0</v>
      </c>
      <c r="Q15" s="116">
        <f>'III Plan Rates'!$Z18*'V Consumer Factors'!$M$20</f>
        <v>0</v>
      </c>
      <c r="R15" s="116">
        <f>IF('III Plan Rates'!$AP18&gt;0,SUMPRODUCT(I15:Q15,'III Plan Rates'!$AG18:$AO18)/'III Plan Rates'!$AP18,0)</f>
        <v>0</v>
      </c>
      <c r="S15" s="80"/>
      <c r="T15" s="116" t="e">
        <f>'III Plan Rates'!$AA18*'V Consumer Factors'!$N$12</f>
        <v>#DIV/0!</v>
      </c>
      <c r="U15" s="116" t="e">
        <f>'III Plan Rates'!$AA18*'V Consumer Factors'!$N$13</f>
        <v>#DIV/0!</v>
      </c>
      <c r="V15" s="116" t="e">
        <f>'III Plan Rates'!$AA18*'V Consumer Factors'!$N$14</f>
        <v>#DIV/0!</v>
      </c>
      <c r="W15" s="116" t="e">
        <f>'III Plan Rates'!$AA18*'V Consumer Factors'!$N$15</f>
        <v>#DIV/0!</v>
      </c>
      <c r="X15" s="116" t="e">
        <f>'III Plan Rates'!$AA18*'V Consumer Factors'!$N$16</f>
        <v>#DIV/0!</v>
      </c>
      <c r="Y15" s="116" t="e">
        <f>'III Plan Rates'!$AA18*'V Consumer Factors'!$N$17</f>
        <v>#DIV/0!</v>
      </c>
      <c r="Z15" s="116" t="e">
        <f>'III Plan Rates'!$AA18*'V Consumer Factors'!$N$18</f>
        <v>#DIV/0!</v>
      </c>
      <c r="AA15" s="116" t="e">
        <f>'III Plan Rates'!$AA18*'V Consumer Factors'!$N$19</f>
        <v>#DIV/0!</v>
      </c>
      <c r="AB15" s="116" t="e">
        <f>'III Plan Rates'!$AA18*'V Consumer Factors'!$N$20</f>
        <v>#DIV/0!</v>
      </c>
      <c r="AC15" s="116">
        <f>IF('III Plan Rates'!$AP18&gt;0,SUMPRODUCT(T15:AB15,'III Plan Rates'!$AG18:$AO18)/'III Plan Rates'!$AP18,0)</f>
        <v>0</v>
      </c>
      <c r="AE15" s="117" t="e">
        <f>IF(AND(I15&gt;0,T15&gt;0),T15/I15-1,"")</f>
        <v>#DIV/0!</v>
      </c>
      <c r="AF15" s="117" t="e">
        <f t="shared" ref="AF15:AF78" si="3">IF(AND(J15&gt;0,U15&gt;0),U15/J15-1,"")</f>
        <v>#DIV/0!</v>
      </c>
      <c r="AG15" s="117" t="e">
        <f t="shared" ref="AG15:AG78" si="4">IF(AND(K15&gt;0,V15&gt;0),V15/K15-1,"")</f>
        <v>#DIV/0!</v>
      </c>
      <c r="AH15" s="117" t="e">
        <f t="shared" ref="AH15:AH78" si="5">IF(AND(L15&gt;0,W15&gt;0),W15/L15-1,"")</f>
        <v>#DIV/0!</v>
      </c>
      <c r="AI15" s="117" t="e">
        <f t="shared" ref="AI15:AI78" si="6">IF(AND(M15&gt;0,X15&gt;0),X15/M15-1,"")</f>
        <v>#DIV/0!</v>
      </c>
      <c r="AJ15" s="117" t="e">
        <f t="shared" ref="AJ15:AJ78" si="7">IF(AND(N15&gt;0,Y15&gt;0),Y15/N15-1,"")</f>
        <v>#DIV/0!</v>
      </c>
      <c r="AK15" s="117" t="e">
        <f t="shared" ref="AK15:AK78" si="8">IF(AND(O15&gt;0,Z15&gt;0),Z15/O15-1,"")</f>
        <v>#DIV/0!</v>
      </c>
      <c r="AL15" s="117" t="e">
        <f t="shared" ref="AL15:AL78" si="9">IF(AND(P15&gt;0,AA15&gt;0),AA15/P15-1,"")</f>
        <v>#DIV/0!</v>
      </c>
      <c r="AM15" s="117" t="e">
        <f t="shared" ref="AM15:AM78" si="10">IF(AND(Q15&gt;0,AB15&gt;0),AB15/Q15-1,"")</f>
        <v>#DIV/0!</v>
      </c>
      <c r="AN15" s="503" t="str">
        <f t="shared" ref="AN15:AN78" si="11">IF(AND(R15&gt;0,AC15&gt;0),AC15/R15-1,"")</f>
        <v/>
      </c>
      <c r="AP15" s="109"/>
      <c r="AQ15" s="109"/>
      <c r="AR15" s="109"/>
      <c r="AS15" s="109"/>
      <c r="AT15" s="109"/>
      <c r="AU15" s="109"/>
      <c r="AV15" s="109"/>
      <c r="AW15" s="109"/>
      <c r="AX15" s="511" t="str">
        <f>IF(SUM(AP15:AW15)='III Plan Rates'!AG18, "Match", "Don't Match")</f>
        <v>Match</v>
      </c>
      <c r="AY15" s="109"/>
      <c r="AZ15" s="109"/>
      <c r="BA15" s="109"/>
      <c r="BB15" s="511" t="str">
        <f>IF(SUM(AY15:BA15)='III Plan Rates'!AH18, "Match", "Don't Match")</f>
        <v>Match</v>
      </c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511" t="str">
        <f>IF(SUM(BC15:BO15)='III Plan Rates'!AI18, "Match", "Don't Match")</f>
        <v>Match</v>
      </c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511" t="str">
        <f>IF(SUM(BQ15:BZ15)='III Plan Rates'!AJ18, "Match", "Don't Match")</f>
        <v>Match</v>
      </c>
      <c r="CB15" s="109"/>
      <c r="CC15" s="109"/>
      <c r="CD15" s="109"/>
      <c r="CE15" s="109"/>
      <c r="CF15" s="109"/>
      <c r="CG15" s="109"/>
      <c r="CH15" s="109"/>
      <c r="CI15" s="511" t="str">
        <f>IF(SUM(CB15:CH15)='III Plan Rates'!AK18, "Match", "Don't Match")</f>
        <v>Match</v>
      </c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511" t="str">
        <f>IF(SUM(CJ15:CS15)='III Plan Rates'!AL18, "Match", "Don't Match")</f>
        <v>Match</v>
      </c>
      <c r="CU15" s="109"/>
      <c r="CV15" s="109"/>
      <c r="CW15" s="109"/>
      <c r="CX15" s="109"/>
      <c r="CY15" s="511" t="str">
        <f>IF(SUM(CU15:CX15)='III Plan Rates'!AM18, "Match", "Don't Match")</f>
        <v>Match</v>
      </c>
      <c r="CZ15" s="109"/>
      <c r="DA15" s="109"/>
      <c r="DB15" s="109"/>
      <c r="DC15" s="109"/>
      <c r="DD15" s="109"/>
      <c r="DE15" s="511" t="str">
        <f>IF(SUM(CZ15:DD15)='III Plan Rates'!AN18, "Match", "Don't Match")</f>
        <v>Match</v>
      </c>
      <c r="DF15" s="109"/>
      <c r="DG15" s="109"/>
      <c r="DH15" s="109"/>
      <c r="DI15" s="109"/>
      <c r="DJ15" s="109"/>
      <c r="DK15" s="109"/>
      <c r="DL15" s="109"/>
      <c r="DM15" s="511" t="str">
        <f>IF(SUM(DF15:DL15)='III Plan Rates'!AO18, "Match", "Don't Match")</f>
        <v>Match</v>
      </c>
    </row>
    <row r="16" spans="1:117" x14ac:dyDescent="0.25">
      <c r="A16" s="406" t="str">
        <f>'III Plan Rates'!A19</f>
        <v>Plan 2</v>
      </c>
      <c r="B16" s="118">
        <f>'III Plan Rates'!B19</f>
        <v>0</v>
      </c>
      <c r="C16" s="127">
        <f>'III Plan Rates'!D19</f>
        <v>0</v>
      </c>
      <c r="D16" s="118">
        <f>'III Plan Rates'!E19</f>
        <v>0</v>
      </c>
      <c r="E16" s="118">
        <f>'III Plan Rates'!F19</f>
        <v>0</v>
      </c>
      <c r="F16" s="118">
        <f>'III Plan Rates'!G19</f>
        <v>0</v>
      </c>
      <c r="G16" s="118">
        <f>'III Plan Rates'!J19</f>
        <v>0</v>
      </c>
      <c r="H16" s="101"/>
      <c r="I16" s="116">
        <f>'III Plan Rates'!$Z19*'V Consumer Factors'!$M$12</f>
        <v>0</v>
      </c>
      <c r="J16" s="116">
        <f>'III Plan Rates'!$Z19*'V Consumer Factors'!$M$13</f>
        <v>0</v>
      </c>
      <c r="K16" s="116">
        <f>'III Plan Rates'!$Z19*'V Consumer Factors'!$M$14</f>
        <v>0</v>
      </c>
      <c r="L16" s="116">
        <f>'III Plan Rates'!$Z19*'V Consumer Factors'!$M$15</f>
        <v>0</v>
      </c>
      <c r="M16" s="116">
        <f>'III Plan Rates'!$Z19*'V Consumer Factors'!$M$16</f>
        <v>0</v>
      </c>
      <c r="N16" s="116">
        <f>'III Plan Rates'!$Z19*'V Consumer Factors'!$M$17</f>
        <v>0</v>
      </c>
      <c r="O16" s="116">
        <f>'III Plan Rates'!$Z19*'V Consumer Factors'!$M$18</f>
        <v>0</v>
      </c>
      <c r="P16" s="116">
        <f>'III Plan Rates'!$Z19*'V Consumer Factors'!$M$19</f>
        <v>0</v>
      </c>
      <c r="Q16" s="116">
        <f>'III Plan Rates'!$Z19*'V Consumer Factors'!$M$20</f>
        <v>0</v>
      </c>
      <c r="R16" s="116">
        <f>IF('III Plan Rates'!$AP19&gt;0,SUMPRODUCT(I16:Q16,'III Plan Rates'!$AG19:$AO19)/'III Plan Rates'!$AP19,0)</f>
        <v>0</v>
      </c>
      <c r="S16" s="80"/>
      <c r="T16" s="116" t="e">
        <f>'III Plan Rates'!$AA19*'V Consumer Factors'!$N$12</f>
        <v>#DIV/0!</v>
      </c>
      <c r="U16" s="116" t="e">
        <f>'III Plan Rates'!$AA19*'V Consumer Factors'!$N$13</f>
        <v>#DIV/0!</v>
      </c>
      <c r="V16" s="116" t="e">
        <f>'III Plan Rates'!$AA19*'V Consumer Factors'!$N$14</f>
        <v>#DIV/0!</v>
      </c>
      <c r="W16" s="116" t="e">
        <f>'III Plan Rates'!$AA19*'V Consumer Factors'!$N$15</f>
        <v>#DIV/0!</v>
      </c>
      <c r="X16" s="116" t="e">
        <f>'III Plan Rates'!$AA19*'V Consumer Factors'!$N$16</f>
        <v>#DIV/0!</v>
      </c>
      <c r="Y16" s="116" t="e">
        <f>'III Plan Rates'!$AA19*'V Consumer Factors'!$N$17</f>
        <v>#DIV/0!</v>
      </c>
      <c r="Z16" s="116" t="e">
        <f>'III Plan Rates'!$AA19*'V Consumer Factors'!$N$18</f>
        <v>#DIV/0!</v>
      </c>
      <c r="AA16" s="116" t="e">
        <f>'III Plan Rates'!$AA19*'V Consumer Factors'!$N$19</f>
        <v>#DIV/0!</v>
      </c>
      <c r="AB16" s="116" t="e">
        <f>'III Plan Rates'!$AA19*'V Consumer Factors'!$N$20</f>
        <v>#DIV/0!</v>
      </c>
      <c r="AC16" s="116">
        <f>IF('III Plan Rates'!$AP19&gt;0,SUMPRODUCT(T16:AB16,'III Plan Rates'!$AG19:$AO19)/'III Plan Rates'!$AP19,0)</f>
        <v>0</v>
      </c>
      <c r="AE16" s="117" t="e">
        <f t="shared" ref="AE16:AE79" si="12">IF(AND(I16&gt;0,T16&gt;0),T16/I16-1,"")</f>
        <v>#DIV/0!</v>
      </c>
      <c r="AF16" s="117" t="e">
        <f t="shared" si="3"/>
        <v>#DIV/0!</v>
      </c>
      <c r="AG16" s="117" t="e">
        <f t="shared" si="4"/>
        <v>#DIV/0!</v>
      </c>
      <c r="AH16" s="117" t="e">
        <f t="shared" si="5"/>
        <v>#DIV/0!</v>
      </c>
      <c r="AI16" s="117" t="e">
        <f t="shared" si="6"/>
        <v>#DIV/0!</v>
      </c>
      <c r="AJ16" s="117" t="e">
        <f t="shared" si="7"/>
        <v>#DIV/0!</v>
      </c>
      <c r="AK16" s="117" t="e">
        <f t="shared" si="8"/>
        <v>#DIV/0!</v>
      </c>
      <c r="AL16" s="117" t="e">
        <f t="shared" si="9"/>
        <v>#DIV/0!</v>
      </c>
      <c r="AM16" s="117" t="e">
        <f t="shared" si="10"/>
        <v>#DIV/0!</v>
      </c>
      <c r="AN16" s="503" t="str">
        <f t="shared" si="11"/>
        <v/>
      </c>
      <c r="AP16" s="109"/>
      <c r="AQ16" s="109"/>
      <c r="AR16" s="109"/>
      <c r="AS16" s="109"/>
      <c r="AT16" s="109"/>
      <c r="AU16" s="109"/>
      <c r="AV16" s="109"/>
      <c r="AW16" s="109"/>
      <c r="AX16" s="511" t="str">
        <f>IF(SUM(AP16:AW16)='III Plan Rates'!AG19, "Match", "Don't Match")</f>
        <v>Match</v>
      </c>
      <c r="AY16" s="109"/>
      <c r="AZ16" s="109"/>
      <c r="BA16" s="109"/>
      <c r="BB16" s="511" t="str">
        <f>IF(SUM(AY16:BA16)='III Plan Rates'!AH19, "Match", "Don't Match")</f>
        <v>Match</v>
      </c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511" t="str">
        <f>IF(SUM(BC16:BO16)='III Plan Rates'!AI19, "Match", "Don't Match")</f>
        <v>Match</v>
      </c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511" t="str">
        <f>IF(SUM(BQ16:BZ16)='III Plan Rates'!AJ19, "Match", "Don't Match")</f>
        <v>Match</v>
      </c>
      <c r="CB16" s="109"/>
      <c r="CC16" s="109"/>
      <c r="CD16" s="109"/>
      <c r="CE16" s="109"/>
      <c r="CF16" s="109"/>
      <c r="CG16" s="109"/>
      <c r="CH16" s="109"/>
      <c r="CI16" s="511" t="str">
        <f>IF(SUM(CB16:CH16)='III Plan Rates'!AK19, "Match", "Don't Match")</f>
        <v>Match</v>
      </c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511" t="str">
        <f>IF(SUM(CJ16:CS16)='III Plan Rates'!AL19, "Match", "Don't Match")</f>
        <v>Match</v>
      </c>
      <c r="CU16" s="109"/>
      <c r="CV16" s="109"/>
      <c r="CW16" s="109"/>
      <c r="CX16" s="109"/>
      <c r="CY16" s="511" t="str">
        <f>IF(SUM(CU16:CX16)='III Plan Rates'!AM19, "Match", "Don't Match")</f>
        <v>Match</v>
      </c>
      <c r="CZ16" s="109"/>
      <c r="DA16" s="109"/>
      <c r="DB16" s="109"/>
      <c r="DC16" s="109"/>
      <c r="DD16" s="109"/>
      <c r="DE16" s="511" t="str">
        <f>IF(SUM(CZ16:DD16)='III Plan Rates'!AN19, "Match", "Don't Match")</f>
        <v>Match</v>
      </c>
      <c r="DF16" s="109"/>
      <c r="DG16" s="109"/>
      <c r="DH16" s="109"/>
      <c r="DI16" s="109"/>
      <c r="DJ16" s="109"/>
      <c r="DK16" s="109"/>
      <c r="DL16" s="109"/>
      <c r="DM16" s="511" t="str">
        <f>IF(SUM(DF16:DL16)='III Plan Rates'!AO19, "Match", "Don't Match")</f>
        <v>Match</v>
      </c>
    </row>
    <row r="17" spans="1:117" x14ac:dyDescent="0.25">
      <c r="A17" s="406" t="str">
        <f>'III Plan Rates'!A20</f>
        <v>Plan 3</v>
      </c>
      <c r="B17" s="118">
        <f>'III Plan Rates'!B20</f>
        <v>0</v>
      </c>
      <c r="C17" s="127">
        <f>'III Plan Rates'!D20</f>
        <v>0</v>
      </c>
      <c r="D17" s="118">
        <f>'III Plan Rates'!E20</f>
        <v>0</v>
      </c>
      <c r="E17" s="118">
        <f>'III Plan Rates'!F20</f>
        <v>0</v>
      </c>
      <c r="F17" s="118">
        <f>'III Plan Rates'!G20</f>
        <v>0</v>
      </c>
      <c r="G17" s="118">
        <f>'III Plan Rates'!J20</f>
        <v>0</v>
      </c>
      <c r="H17" s="101"/>
      <c r="I17" s="116">
        <f>'III Plan Rates'!$Z20*'V Consumer Factors'!$M$12</f>
        <v>0</v>
      </c>
      <c r="J17" s="116">
        <f>'III Plan Rates'!$Z20*'V Consumer Factors'!$M$13</f>
        <v>0</v>
      </c>
      <c r="K17" s="116">
        <f>'III Plan Rates'!$Z20*'V Consumer Factors'!$M$14</f>
        <v>0</v>
      </c>
      <c r="L17" s="116">
        <f>'III Plan Rates'!$Z20*'V Consumer Factors'!$M$15</f>
        <v>0</v>
      </c>
      <c r="M17" s="116">
        <f>'III Plan Rates'!$Z20*'V Consumer Factors'!$M$16</f>
        <v>0</v>
      </c>
      <c r="N17" s="116">
        <f>'III Plan Rates'!$Z20*'V Consumer Factors'!$M$17</f>
        <v>0</v>
      </c>
      <c r="O17" s="116">
        <f>'III Plan Rates'!$Z20*'V Consumer Factors'!$M$18</f>
        <v>0</v>
      </c>
      <c r="P17" s="116">
        <f>'III Plan Rates'!$Z20*'V Consumer Factors'!$M$19</f>
        <v>0</v>
      </c>
      <c r="Q17" s="116">
        <f>'III Plan Rates'!$Z20*'V Consumer Factors'!$M$20</f>
        <v>0</v>
      </c>
      <c r="R17" s="116">
        <f>IF('III Plan Rates'!$AP20&gt;0,SUMPRODUCT(I17:Q17,'III Plan Rates'!$AG20:$AO20)/'III Plan Rates'!$AP20,0)</f>
        <v>0</v>
      </c>
      <c r="S17" s="80"/>
      <c r="T17" s="116" t="e">
        <f>'III Plan Rates'!$AA20*'V Consumer Factors'!$N$12</f>
        <v>#DIV/0!</v>
      </c>
      <c r="U17" s="116" t="e">
        <f>'III Plan Rates'!$AA20*'V Consumer Factors'!$N$13</f>
        <v>#DIV/0!</v>
      </c>
      <c r="V17" s="116" t="e">
        <f>'III Plan Rates'!$AA20*'V Consumer Factors'!$N$14</f>
        <v>#DIV/0!</v>
      </c>
      <c r="W17" s="116" t="e">
        <f>'III Plan Rates'!$AA20*'V Consumer Factors'!$N$15</f>
        <v>#DIV/0!</v>
      </c>
      <c r="X17" s="116" t="e">
        <f>'III Plan Rates'!$AA20*'V Consumer Factors'!$N$16</f>
        <v>#DIV/0!</v>
      </c>
      <c r="Y17" s="116" t="e">
        <f>'III Plan Rates'!$AA20*'V Consumer Factors'!$N$17</f>
        <v>#DIV/0!</v>
      </c>
      <c r="Z17" s="116" t="e">
        <f>'III Plan Rates'!$AA20*'V Consumer Factors'!$N$18</f>
        <v>#DIV/0!</v>
      </c>
      <c r="AA17" s="116" t="e">
        <f>'III Plan Rates'!$AA20*'V Consumer Factors'!$N$19</f>
        <v>#DIV/0!</v>
      </c>
      <c r="AB17" s="116" t="e">
        <f>'III Plan Rates'!$AA20*'V Consumer Factors'!$N$20</f>
        <v>#DIV/0!</v>
      </c>
      <c r="AC17" s="116">
        <f>IF('III Plan Rates'!$AP20&gt;0,SUMPRODUCT(T17:AB17,'III Plan Rates'!$AG20:$AO20)/'III Plan Rates'!$AP20,0)</f>
        <v>0</v>
      </c>
      <c r="AE17" s="117" t="e">
        <f t="shared" si="12"/>
        <v>#DIV/0!</v>
      </c>
      <c r="AF17" s="117" t="e">
        <f t="shared" si="3"/>
        <v>#DIV/0!</v>
      </c>
      <c r="AG17" s="117" t="e">
        <f t="shared" si="4"/>
        <v>#DIV/0!</v>
      </c>
      <c r="AH17" s="117" t="e">
        <f t="shared" si="5"/>
        <v>#DIV/0!</v>
      </c>
      <c r="AI17" s="117" t="e">
        <f t="shared" si="6"/>
        <v>#DIV/0!</v>
      </c>
      <c r="AJ17" s="117" t="e">
        <f t="shared" si="7"/>
        <v>#DIV/0!</v>
      </c>
      <c r="AK17" s="117" t="e">
        <f t="shared" si="8"/>
        <v>#DIV/0!</v>
      </c>
      <c r="AL17" s="117" t="e">
        <f t="shared" si="9"/>
        <v>#DIV/0!</v>
      </c>
      <c r="AM17" s="117" t="e">
        <f t="shared" si="10"/>
        <v>#DIV/0!</v>
      </c>
      <c r="AN17" s="503" t="str">
        <f t="shared" si="11"/>
        <v/>
      </c>
      <c r="AP17" s="109"/>
      <c r="AQ17" s="109"/>
      <c r="AR17" s="109"/>
      <c r="AS17" s="109"/>
      <c r="AT17" s="109"/>
      <c r="AU17" s="109"/>
      <c r="AV17" s="109"/>
      <c r="AW17" s="109"/>
      <c r="AX17" s="511" t="str">
        <f>IF(SUM(AP17:AW17)='III Plan Rates'!AG20, "Match", "Don't Match")</f>
        <v>Match</v>
      </c>
      <c r="AY17" s="109"/>
      <c r="AZ17" s="109"/>
      <c r="BA17" s="109"/>
      <c r="BB17" s="511" t="str">
        <f>IF(SUM(AY17:BA17)='III Plan Rates'!AH20, "Match", "Don't Match")</f>
        <v>Match</v>
      </c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511" t="str">
        <f>IF(SUM(BC17:BO17)='III Plan Rates'!AI20, "Match", "Don't Match")</f>
        <v>Match</v>
      </c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511" t="str">
        <f>IF(SUM(BQ17:BZ17)='III Plan Rates'!AJ20, "Match", "Don't Match")</f>
        <v>Match</v>
      </c>
      <c r="CB17" s="109"/>
      <c r="CC17" s="109"/>
      <c r="CD17" s="109"/>
      <c r="CE17" s="109"/>
      <c r="CF17" s="109"/>
      <c r="CG17" s="109"/>
      <c r="CH17" s="109"/>
      <c r="CI17" s="511" t="str">
        <f>IF(SUM(CB17:CH17)='III Plan Rates'!AK20, "Match", "Don't Match")</f>
        <v>Match</v>
      </c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511" t="str">
        <f>IF(SUM(CJ17:CS17)='III Plan Rates'!AL20, "Match", "Don't Match")</f>
        <v>Match</v>
      </c>
      <c r="CU17" s="109"/>
      <c r="CV17" s="109"/>
      <c r="CW17" s="109"/>
      <c r="CX17" s="109"/>
      <c r="CY17" s="511" t="str">
        <f>IF(SUM(CU17:CX17)='III Plan Rates'!AM20, "Match", "Don't Match")</f>
        <v>Match</v>
      </c>
      <c r="CZ17" s="109"/>
      <c r="DA17" s="109"/>
      <c r="DB17" s="109"/>
      <c r="DC17" s="109"/>
      <c r="DD17" s="109"/>
      <c r="DE17" s="511" t="str">
        <f>IF(SUM(CZ17:DD17)='III Plan Rates'!AN20, "Match", "Don't Match")</f>
        <v>Match</v>
      </c>
      <c r="DF17" s="109"/>
      <c r="DG17" s="109"/>
      <c r="DH17" s="109"/>
      <c r="DI17" s="109"/>
      <c r="DJ17" s="109"/>
      <c r="DK17" s="109"/>
      <c r="DL17" s="109"/>
      <c r="DM17" s="511" t="str">
        <f>IF(SUM(DF17:DL17)='III Plan Rates'!AO20, "Match", "Don't Match")</f>
        <v>Match</v>
      </c>
    </row>
    <row r="18" spans="1:117" x14ac:dyDescent="0.25">
      <c r="A18" s="406" t="str">
        <f>'III Plan Rates'!A21</f>
        <v>Plan 4</v>
      </c>
      <c r="B18" s="118">
        <f>'III Plan Rates'!B21</f>
        <v>0</v>
      </c>
      <c r="C18" s="127">
        <f>'III Plan Rates'!D21</f>
        <v>0</v>
      </c>
      <c r="D18" s="118">
        <f>'III Plan Rates'!E21</f>
        <v>0</v>
      </c>
      <c r="E18" s="118">
        <f>'III Plan Rates'!F21</f>
        <v>0</v>
      </c>
      <c r="F18" s="118">
        <f>'III Plan Rates'!G21</f>
        <v>0</v>
      </c>
      <c r="G18" s="118">
        <f>'III Plan Rates'!J21</f>
        <v>0</v>
      </c>
      <c r="H18" s="101"/>
      <c r="I18" s="116">
        <f>'III Plan Rates'!$Z21*'V Consumer Factors'!$M$12</f>
        <v>0</v>
      </c>
      <c r="J18" s="116">
        <f>'III Plan Rates'!$Z21*'V Consumer Factors'!$M$13</f>
        <v>0</v>
      </c>
      <c r="K18" s="116">
        <f>'III Plan Rates'!$Z21*'V Consumer Factors'!$M$14</f>
        <v>0</v>
      </c>
      <c r="L18" s="116">
        <f>'III Plan Rates'!$Z21*'V Consumer Factors'!$M$15</f>
        <v>0</v>
      </c>
      <c r="M18" s="116">
        <f>'III Plan Rates'!$Z21*'V Consumer Factors'!$M$16</f>
        <v>0</v>
      </c>
      <c r="N18" s="116">
        <f>'III Plan Rates'!$Z21*'V Consumer Factors'!$M$17</f>
        <v>0</v>
      </c>
      <c r="O18" s="116">
        <f>'III Plan Rates'!$Z21*'V Consumer Factors'!$M$18</f>
        <v>0</v>
      </c>
      <c r="P18" s="116">
        <f>'III Plan Rates'!$Z21*'V Consumer Factors'!$M$19</f>
        <v>0</v>
      </c>
      <c r="Q18" s="116">
        <f>'III Plan Rates'!$Z21*'V Consumer Factors'!$M$20</f>
        <v>0</v>
      </c>
      <c r="R18" s="116">
        <f>IF('III Plan Rates'!$AP21&gt;0,SUMPRODUCT(I18:Q18,'III Plan Rates'!$AG21:$AO21)/'III Plan Rates'!$AP21,0)</f>
        <v>0</v>
      </c>
      <c r="S18" s="80"/>
      <c r="T18" s="116" t="e">
        <f>'III Plan Rates'!$AA21*'V Consumer Factors'!$N$12</f>
        <v>#DIV/0!</v>
      </c>
      <c r="U18" s="116" t="e">
        <f>'III Plan Rates'!$AA21*'V Consumer Factors'!$N$13</f>
        <v>#DIV/0!</v>
      </c>
      <c r="V18" s="116" t="e">
        <f>'III Plan Rates'!$AA21*'V Consumer Factors'!$N$14</f>
        <v>#DIV/0!</v>
      </c>
      <c r="W18" s="116" t="e">
        <f>'III Plan Rates'!$AA21*'V Consumer Factors'!$N$15</f>
        <v>#DIV/0!</v>
      </c>
      <c r="X18" s="116" t="e">
        <f>'III Plan Rates'!$AA21*'V Consumer Factors'!$N$16</f>
        <v>#DIV/0!</v>
      </c>
      <c r="Y18" s="116" t="e">
        <f>'III Plan Rates'!$AA21*'V Consumer Factors'!$N$17</f>
        <v>#DIV/0!</v>
      </c>
      <c r="Z18" s="116" t="e">
        <f>'III Plan Rates'!$AA21*'V Consumer Factors'!$N$18</f>
        <v>#DIV/0!</v>
      </c>
      <c r="AA18" s="116" t="e">
        <f>'III Plan Rates'!$AA21*'V Consumer Factors'!$N$19</f>
        <v>#DIV/0!</v>
      </c>
      <c r="AB18" s="116" t="e">
        <f>'III Plan Rates'!$AA21*'V Consumer Factors'!$N$20</f>
        <v>#DIV/0!</v>
      </c>
      <c r="AC18" s="116">
        <f>IF('III Plan Rates'!$AP21&gt;0,SUMPRODUCT(T18:AB18,'III Plan Rates'!$AG21:$AO21)/'III Plan Rates'!$AP21,0)</f>
        <v>0</v>
      </c>
      <c r="AE18" s="117" t="e">
        <f t="shared" si="12"/>
        <v>#DIV/0!</v>
      </c>
      <c r="AF18" s="117" t="e">
        <f t="shared" si="3"/>
        <v>#DIV/0!</v>
      </c>
      <c r="AG18" s="117" t="e">
        <f t="shared" si="4"/>
        <v>#DIV/0!</v>
      </c>
      <c r="AH18" s="117" t="e">
        <f t="shared" si="5"/>
        <v>#DIV/0!</v>
      </c>
      <c r="AI18" s="117" t="e">
        <f t="shared" si="6"/>
        <v>#DIV/0!</v>
      </c>
      <c r="AJ18" s="117" t="e">
        <f t="shared" si="7"/>
        <v>#DIV/0!</v>
      </c>
      <c r="AK18" s="117" t="e">
        <f t="shared" si="8"/>
        <v>#DIV/0!</v>
      </c>
      <c r="AL18" s="117" t="e">
        <f t="shared" si="9"/>
        <v>#DIV/0!</v>
      </c>
      <c r="AM18" s="117" t="e">
        <f t="shared" si="10"/>
        <v>#DIV/0!</v>
      </c>
      <c r="AN18" s="503" t="str">
        <f t="shared" si="11"/>
        <v/>
      </c>
      <c r="AP18" s="109"/>
      <c r="AQ18" s="109"/>
      <c r="AR18" s="109"/>
      <c r="AS18" s="109"/>
      <c r="AT18" s="109"/>
      <c r="AU18" s="109"/>
      <c r="AV18" s="109"/>
      <c r="AW18" s="109"/>
      <c r="AX18" s="511" t="str">
        <f>IF(SUM(AP18:AW18)='III Plan Rates'!AG21, "Match", "Don't Match")</f>
        <v>Match</v>
      </c>
      <c r="AY18" s="109"/>
      <c r="AZ18" s="109"/>
      <c r="BA18" s="109"/>
      <c r="BB18" s="511" t="str">
        <f>IF(SUM(AY18:BA18)='III Plan Rates'!AH21, "Match", "Don't Match")</f>
        <v>Match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511" t="str">
        <f>IF(SUM(BC18:BO18)='III Plan Rates'!AI21, "Match", "Don't Match")</f>
        <v>Match</v>
      </c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511" t="str">
        <f>IF(SUM(BQ18:BZ18)='III Plan Rates'!AJ21, "Match", "Don't Match")</f>
        <v>Match</v>
      </c>
      <c r="CB18" s="109"/>
      <c r="CC18" s="109"/>
      <c r="CD18" s="109"/>
      <c r="CE18" s="109"/>
      <c r="CF18" s="109"/>
      <c r="CG18" s="109"/>
      <c r="CH18" s="109"/>
      <c r="CI18" s="511" t="str">
        <f>IF(SUM(CB18:CH18)='III Plan Rates'!AK21, "Match", "Don't Match")</f>
        <v>Match</v>
      </c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511" t="str">
        <f>IF(SUM(CJ18:CS18)='III Plan Rates'!AL21, "Match", "Don't Match")</f>
        <v>Match</v>
      </c>
      <c r="CU18" s="109"/>
      <c r="CV18" s="109"/>
      <c r="CW18" s="109"/>
      <c r="CX18" s="109"/>
      <c r="CY18" s="511" t="str">
        <f>IF(SUM(CU18:CX18)='III Plan Rates'!AM21, "Match", "Don't Match")</f>
        <v>Match</v>
      </c>
      <c r="CZ18" s="109"/>
      <c r="DA18" s="109"/>
      <c r="DB18" s="109"/>
      <c r="DC18" s="109"/>
      <c r="DD18" s="109"/>
      <c r="DE18" s="511" t="str">
        <f>IF(SUM(CZ18:DD18)='III Plan Rates'!AN21, "Match", "Don't Match")</f>
        <v>Match</v>
      </c>
      <c r="DF18" s="109"/>
      <c r="DG18" s="109"/>
      <c r="DH18" s="109"/>
      <c r="DI18" s="109"/>
      <c r="DJ18" s="109"/>
      <c r="DK18" s="109"/>
      <c r="DL18" s="109"/>
      <c r="DM18" s="511" t="str">
        <f>IF(SUM(DF18:DL18)='III Plan Rates'!AO21, "Match", "Don't Match")</f>
        <v>Match</v>
      </c>
    </row>
    <row r="19" spans="1:117" x14ac:dyDescent="0.25">
      <c r="A19" s="406" t="str">
        <f>'III Plan Rates'!A22</f>
        <v>Plan 5</v>
      </c>
      <c r="B19" s="118">
        <f>'III Plan Rates'!B22</f>
        <v>0</v>
      </c>
      <c r="C19" s="127">
        <f>'III Plan Rates'!D22</f>
        <v>0</v>
      </c>
      <c r="D19" s="118">
        <f>'III Plan Rates'!E22</f>
        <v>0</v>
      </c>
      <c r="E19" s="118">
        <f>'III Plan Rates'!F22</f>
        <v>0</v>
      </c>
      <c r="F19" s="118">
        <f>'III Plan Rates'!G22</f>
        <v>0</v>
      </c>
      <c r="G19" s="118">
        <f>'III Plan Rates'!J22</f>
        <v>0</v>
      </c>
      <c r="H19" s="101"/>
      <c r="I19" s="116">
        <f>'III Plan Rates'!$Z22*'V Consumer Factors'!$M$12</f>
        <v>0</v>
      </c>
      <c r="J19" s="116">
        <f>'III Plan Rates'!$Z22*'V Consumer Factors'!$M$13</f>
        <v>0</v>
      </c>
      <c r="K19" s="116">
        <f>'III Plan Rates'!$Z22*'V Consumer Factors'!$M$14</f>
        <v>0</v>
      </c>
      <c r="L19" s="116">
        <f>'III Plan Rates'!$Z22*'V Consumer Factors'!$M$15</f>
        <v>0</v>
      </c>
      <c r="M19" s="116">
        <f>'III Plan Rates'!$Z22*'V Consumer Factors'!$M$16</f>
        <v>0</v>
      </c>
      <c r="N19" s="116">
        <f>'III Plan Rates'!$Z22*'V Consumer Factors'!$M$17</f>
        <v>0</v>
      </c>
      <c r="O19" s="116">
        <f>'III Plan Rates'!$Z22*'V Consumer Factors'!$M$18</f>
        <v>0</v>
      </c>
      <c r="P19" s="116">
        <f>'III Plan Rates'!$Z22*'V Consumer Factors'!$M$19</f>
        <v>0</v>
      </c>
      <c r="Q19" s="116">
        <f>'III Plan Rates'!$Z22*'V Consumer Factors'!$M$20</f>
        <v>0</v>
      </c>
      <c r="R19" s="116">
        <f>IF('III Plan Rates'!$AP22&gt;0,SUMPRODUCT(I19:Q19,'III Plan Rates'!$AG22:$AO22)/'III Plan Rates'!$AP22,0)</f>
        <v>0</v>
      </c>
      <c r="S19" s="80"/>
      <c r="T19" s="116" t="e">
        <f>'III Plan Rates'!$AA22*'V Consumer Factors'!$N$12</f>
        <v>#DIV/0!</v>
      </c>
      <c r="U19" s="116" t="e">
        <f>'III Plan Rates'!$AA22*'V Consumer Factors'!$N$13</f>
        <v>#DIV/0!</v>
      </c>
      <c r="V19" s="116" t="e">
        <f>'III Plan Rates'!$AA22*'V Consumer Factors'!$N$14</f>
        <v>#DIV/0!</v>
      </c>
      <c r="W19" s="116" t="e">
        <f>'III Plan Rates'!$AA22*'V Consumer Factors'!$N$15</f>
        <v>#DIV/0!</v>
      </c>
      <c r="X19" s="116" t="e">
        <f>'III Plan Rates'!$AA22*'V Consumer Factors'!$N$16</f>
        <v>#DIV/0!</v>
      </c>
      <c r="Y19" s="116" t="e">
        <f>'III Plan Rates'!$AA22*'V Consumer Factors'!$N$17</f>
        <v>#DIV/0!</v>
      </c>
      <c r="Z19" s="116" t="e">
        <f>'III Plan Rates'!$AA22*'V Consumer Factors'!$N$18</f>
        <v>#DIV/0!</v>
      </c>
      <c r="AA19" s="116" t="e">
        <f>'III Plan Rates'!$AA22*'V Consumer Factors'!$N$19</f>
        <v>#DIV/0!</v>
      </c>
      <c r="AB19" s="116" t="e">
        <f>'III Plan Rates'!$AA22*'V Consumer Factors'!$N$20</f>
        <v>#DIV/0!</v>
      </c>
      <c r="AC19" s="116">
        <f>IF('III Plan Rates'!$AP22&gt;0,SUMPRODUCT(T19:AB19,'III Plan Rates'!$AG22:$AO22)/'III Plan Rates'!$AP22,0)</f>
        <v>0</v>
      </c>
      <c r="AE19" s="117" t="e">
        <f t="shared" si="12"/>
        <v>#DIV/0!</v>
      </c>
      <c r="AF19" s="117" t="e">
        <f t="shared" si="3"/>
        <v>#DIV/0!</v>
      </c>
      <c r="AG19" s="117" t="e">
        <f t="shared" si="4"/>
        <v>#DIV/0!</v>
      </c>
      <c r="AH19" s="117" t="e">
        <f t="shared" si="5"/>
        <v>#DIV/0!</v>
      </c>
      <c r="AI19" s="117" t="e">
        <f t="shared" si="6"/>
        <v>#DIV/0!</v>
      </c>
      <c r="AJ19" s="117" t="e">
        <f t="shared" si="7"/>
        <v>#DIV/0!</v>
      </c>
      <c r="AK19" s="117" t="e">
        <f t="shared" si="8"/>
        <v>#DIV/0!</v>
      </c>
      <c r="AL19" s="117" t="e">
        <f t="shared" si="9"/>
        <v>#DIV/0!</v>
      </c>
      <c r="AM19" s="117" t="e">
        <f t="shared" si="10"/>
        <v>#DIV/0!</v>
      </c>
      <c r="AN19" s="503" t="str">
        <f t="shared" si="11"/>
        <v/>
      </c>
      <c r="AP19" s="109"/>
      <c r="AQ19" s="109"/>
      <c r="AR19" s="109"/>
      <c r="AS19" s="109"/>
      <c r="AT19" s="109"/>
      <c r="AU19" s="109"/>
      <c r="AV19" s="109"/>
      <c r="AW19" s="109"/>
      <c r="AX19" s="511" t="str">
        <f>IF(SUM(AP19:AW19)='III Plan Rates'!AG22, "Match", "Don't Match")</f>
        <v>Match</v>
      </c>
      <c r="AY19" s="109"/>
      <c r="AZ19" s="109"/>
      <c r="BA19" s="109"/>
      <c r="BB19" s="511" t="str">
        <f>IF(SUM(AY19:BA19)='III Plan Rates'!AH22, "Match", "Don't Match")</f>
        <v>Match</v>
      </c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  <c r="BO19" s="109"/>
      <c r="BP19" s="511" t="str">
        <f>IF(SUM(BC19:BO19)='III Plan Rates'!AI22, "Match", "Don't Match")</f>
        <v>Match</v>
      </c>
      <c r="BQ19" s="109"/>
      <c r="BR19" s="109"/>
      <c r="BS19" s="109"/>
      <c r="BT19" s="109"/>
      <c r="BU19" s="109"/>
      <c r="BV19" s="109"/>
      <c r="BW19" s="109"/>
      <c r="BX19" s="109"/>
      <c r="BY19" s="109"/>
      <c r="BZ19" s="109"/>
      <c r="CA19" s="511" t="str">
        <f>IF(SUM(BQ19:BZ19)='III Plan Rates'!AJ22, "Match", "Don't Match")</f>
        <v>Match</v>
      </c>
      <c r="CB19" s="109"/>
      <c r="CC19" s="109"/>
      <c r="CD19" s="109"/>
      <c r="CE19" s="109"/>
      <c r="CF19" s="109"/>
      <c r="CG19" s="109"/>
      <c r="CH19" s="109"/>
      <c r="CI19" s="511" t="str">
        <f>IF(SUM(CB19:CH19)='III Plan Rates'!AK22, "Match", "Don't Match")</f>
        <v>Match</v>
      </c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511" t="str">
        <f>IF(SUM(CJ19:CS19)='III Plan Rates'!AL22, "Match", "Don't Match")</f>
        <v>Match</v>
      </c>
      <c r="CU19" s="109"/>
      <c r="CV19" s="109"/>
      <c r="CW19" s="109"/>
      <c r="CX19" s="109"/>
      <c r="CY19" s="511" t="str">
        <f>IF(SUM(CU19:CX19)='III Plan Rates'!AM22, "Match", "Don't Match")</f>
        <v>Match</v>
      </c>
      <c r="CZ19" s="109"/>
      <c r="DA19" s="109"/>
      <c r="DB19" s="109"/>
      <c r="DC19" s="109"/>
      <c r="DD19" s="109"/>
      <c r="DE19" s="511" t="str">
        <f>IF(SUM(CZ19:DD19)='III Plan Rates'!AN22, "Match", "Don't Match")</f>
        <v>Match</v>
      </c>
      <c r="DF19" s="109"/>
      <c r="DG19" s="109"/>
      <c r="DH19" s="109"/>
      <c r="DI19" s="109"/>
      <c r="DJ19" s="109"/>
      <c r="DK19" s="109"/>
      <c r="DL19" s="109"/>
      <c r="DM19" s="511" t="str">
        <f>IF(SUM(DF19:DL19)='III Plan Rates'!AO22, "Match", "Don't Match")</f>
        <v>Match</v>
      </c>
    </row>
    <row r="20" spans="1:117" x14ac:dyDescent="0.25">
      <c r="A20" s="406" t="str">
        <f>'III Plan Rates'!A23</f>
        <v>Plan 6</v>
      </c>
      <c r="B20" s="118">
        <f>'III Plan Rates'!B23</f>
        <v>0</v>
      </c>
      <c r="C20" s="127">
        <f>'III Plan Rates'!D23</f>
        <v>0</v>
      </c>
      <c r="D20" s="118">
        <f>'III Plan Rates'!E23</f>
        <v>0</v>
      </c>
      <c r="E20" s="118">
        <f>'III Plan Rates'!F23</f>
        <v>0</v>
      </c>
      <c r="F20" s="118">
        <f>'III Plan Rates'!G23</f>
        <v>0</v>
      </c>
      <c r="G20" s="118">
        <f>'III Plan Rates'!J23</f>
        <v>0</v>
      </c>
      <c r="H20" s="101"/>
      <c r="I20" s="116">
        <f>'III Plan Rates'!$Z23*'V Consumer Factors'!$M$12</f>
        <v>0</v>
      </c>
      <c r="J20" s="116">
        <f>'III Plan Rates'!$Z23*'V Consumer Factors'!$M$13</f>
        <v>0</v>
      </c>
      <c r="K20" s="116">
        <f>'III Plan Rates'!$Z23*'V Consumer Factors'!$M$14</f>
        <v>0</v>
      </c>
      <c r="L20" s="116">
        <f>'III Plan Rates'!$Z23*'V Consumer Factors'!$M$15</f>
        <v>0</v>
      </c>
      <c r="M20" s="116">
        <f>'III Plan Rates'!$Z23*'V Consumer Factors'!$M$16</f>
        <v>0</v>
      </c>
      <c r="N20" s="116">
        <f>'III Plan Rates'!$Z23*'V Consumer Factors'!$M$17</f>
        <v>0</v>
      </c>
      <c r="O20" s="116">
        <f>'III Plan Rates'!$Z23*'V Consumer Factors'!$M$18</f>
        <v>0</v>
      </c>
      <c r="P20" s="116">
        <f>'III Plan Rates'!$Z23*'V Consumer Factors'!$M$19</f>
        <v>0</v>
      </c>
      <c r="Q20" s="116">
        <f>'III Plan Rates'!$Z23*'V Consumer Factors'!$M$20</f>
        <v>0</v>
      </c>
      <c r="R20" s="116">
        <f>IF('III Plan Rates'!$AP23&gt;0,SUMPRODUCT(I20:Q20,'III Plan Rates'!$AG23:$AO23)/'III Plan Rates'!$AP23,0)</f>
        <v>0</v>
      </c>
      <c r="S20" s="80"/>
      <c r="T20" s="116" t="e">
        <f>'III Plan Rates'!$AA23*'V Consumer Factors'!$N$12</f>
        <v>#DIV/0!</v>
      </c>
      <c r="U20" s="116" t="e">
        <f>'III Plan Rates'!$AA23*'V Consumer Factors'!$N$13</f>
        <v>#DIV/0!</v>
      </c>
      <c r="V20" s="116" t="e">
        <f>'III Plan Rates'!$AA23*'V Consumer Factors'!$N$14</f>
        <v>#DIV/0!</v>
      </c>
      <c r="W20" s="116" t="e">
        <f>'III Plan Rates'!$AA23*'V Consumer Factors'!$N$15</f>
        <v>#DIV/0!</v>
      </c>
      <c r="X20" s="116" t="e">
        <f>'III Plan Rates'!$AA23*'V Consumer Factors'!$N$16</f>
        <v>#DIV/0!</v>
      </c>
      <c r="Y20" s="116" t="e">
        <f>'III Plan Rates'!$AA23*'V Consumer Factors'!$N$17</f>
        <v>#DIV/0!</v>
      </c>
      <c r="Z20" s="116" t="e">
        <f>'III Plan Rates'!$AA23*'V Consumer Factors'!$N$18</f>
        <v>#DIV/0!</v>
      </c>
      <c r="AA20" s="116" t="e">
        <f>'III Plan Rates'!$AA23*'V Consumer Factors'!$N$19</f>
        <v>#DIV/0!</v>
      </c>
      <c r="AB20" s="116" t="e">
        <f>'III Plan Rates'!$AA23*'V Consumer Factors'!$N$20</f>
        <v>#DIV/0!</v>
      </c>
      <c r="AC20" s="116">
        <f>IF('III Plan Rates'!$AP23&gt;0,SUMPRODUCT(T20:AB20,'III Plan Rates'!$AG23:$AO23)/'III Plan Rates'!$AP23,0)</f>
        <v>0</v>
      </c>
      <c r="AE20" s="117" t="e">
        <f t="shared" si="12"/>
        <v>#DIV/0!</v>
      </c>
      <c r="AF20" s="117" t="e">
        <f t="shared" si="3"/>
        <v>#DIV/0!</v>
      </c>
      <c r="AG20" s="117" t="e">
        <f t="shared" si="4"/>
        <v>#DIV/0!</v>
      </c>
      <c r="AH20" s="117" t="e">
        <f t="shared" si="5"/>
        <v>#DIV/0!</v>
      </c>
      <c r="AI20" s="117" t="e">
        <f t="shared" si="6"/>
        <v>#DIV/0!</v>
      </c>
      <c r="AJ20" s="117" t="e">
        <f t="shared" si="7"/>
        <v>#DIV/0!</v>
      </c>
      <c r="AK20" s="117" t="e">
        <f t="shared" si="8"/>
        <v>#DIV/0!</v>
      </c>
      <c r="AL20" s="117" t="e">
        <f t="shared" si="9"/>
        <v>#DIV/0!</v>
      </c>
      <c r="AM20" s="117" t="e">
        <f t="shared" si="10"/>
        <v>#DIV/0!</v>
      </c>
      <c r="AN20" s="503" t="str">
        <f t="shared" si="11"/>
        <v/>
      </c>
      <c r="AP20" s="109"/>
      <c r="AQ20" s="109"/>
      <c r="AR20" s="109"/>
      <c r="AS20" s="109"/>
      <c r="AT20" s="109"/>
      <c r="AU20" s="109"/>
      <c r="AV20" s="109"/>
      <c r="AW20" s="109"/>
      <c r="AX20" s="511" t="str">
        <f>IF(SUM(AP20:AW20)='III Plan Rates'!AG23, "Match", "Don't Match")</f>
        <v>Match</v>
      </c>
      <c r="AY20" s="109"/>
      <c r="AZ20" s="109"/>
      <c r="BA20" s="109"/>
      <c r="BB20" s="511" t="str">
        <f>IF(SUM(AY20:BA20)='III Plan Rates'!AH23, "Match", "Don't Match")</f>
        <v>Match</v>
      </c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511" t="str">
        <f>IF(SUM(BC20:BO20)='III Plan Rates'!AI23, "Match", "Don't Match")</f>
        <v>Match</v>
      </c>
      <c r="BQ20" s="109"/>
      <c r="BR20" s="109"/>
      <c r="BS20" s="109"/>
      <c r="BT20" s="109"/>
      <c r="BU20" s="109"/>
      <c r="BV20" s="109"/>
      <c r="BW20" s="109"/>
      <c r="BX20" s="109"/>
      <c r="BY20" s="109"/>
      <c r="BZ20" s="109"/>
      <c r="CA20" s="511" t="str">
        <f>IF(SUM(BQ20:BZ20)='III Plan Rates'!AJ23, "Match", "Don't Match")</f>
        <v>Match</v>
      </c>
      <c r="CB20" s="109"/>
      <c r="CC20" s="109"/>
      <c r="CD20" s="109"/>
      <c r="CE20" s="109"/>
      <c r="CF20" s="109"/>
      <c r="CG20" s="109"/>
      <c r="CH20" s="109"/>
      <c r="CI20" s="511" t="str">
        <f>IF(SUM(CB20:CH20)='III Plan Rates'!AK23, "Match", "Don't Match")</f>
        <v>Match</v>
      </c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511" t="str">
        <f>IF(SUM(CJ20:CS20)='III Plan Rates'!AL23, "Match", "Don't Match")</f>
        <v>Match</v>
      </c>
      <c r="CU20" s="109"/>
      <c r="CV20" s="109"/>
      <c r="CW20" s="109"/>
      <c r="CX20" s="109"/>
      <c r="CY20" s="511" t="str">
        <f>IF(SUM(CU20:CX20)='III Plan Rates'!AM23, "Match", "Don't Match")</f>
        <v>Match</v>
      </c>
      <c r="CZ20" s="109"/>
      <c r="DA20" s="109"/>
      <c r="DB20" s="109"/>
      <c r="DC20" s="109"/>
      <c r="DD20" s="109"/>
      <c r="DE20" s="511" t="str">
        <f>IF(SUM(CZ20:DD20)='III Plan Rates'!AN23, "Match", "Don't Match")</f>
        <v>Match</v>
      </c>
      <c r="DF20" s="109"/>
      <c r="DG20" s="109"/>
      <c r="DH20" s="109"/>
      <c r="DI20" s="109"/>
      <c r="DJ20" s="109"/>
      <c r="DK20" s="109"/>
      <c r="DL20" s="109"/>
      <c r="DM20" s="511" t="str">
        <f>IF(SUM(DF20:DL20)='III Plan Rates'!AO23, "Match", "Don't Match")</f>
        <v>Match</v>
      </c>
    </row>
    <row r="21" spans="1:117" x14ac:dyDescent="0.25">
      <c r="A21" s="406" t="str">
        <f>'III Plan Rates'!A24</f>
        <v>Plan 7</v>
      </c>
      <c r="B21" s="118">
        <f>'III Plan Rates'!B24</f>
        <v>0</v>
      </c>
      <c r="C21" s="127">
        <f>'III Plan Rates'!D24</f>
        <v>0</v>
      </c>
      <c r="D21" s="118">
        <f>'III Plan Rates'!E24</f>
        <v>0</v>
      </c>
      <c r="E21" s="118">
        <f>'III Plan Rates'!F24</f>
        <v>0</v>
      </c>
      <c r="F21" s="118">
        <f>'III Plan Rates'!G24</f>
        <v>0</v>
      </c>
      <c r="G21" s="118">
        <f>'III Plan Rates'!J24</f>
        <v>0</v>
      </c>
      <c r="H21" s="101"/>
      <c r="I21" s="116">
        <f>'III Plan Rates'!$Z24*'V Consumer Factors'!$M$12</f>
        <v>0</v>
      </c>
      <c r="J21" s="116">
        <f>'III Plan Rates'!$Z24*'V Consumer Factors'!$M$13</f>
        <v>0</v>
      </c>
      <c r="K21" s="116">
        <f>'III Plan Rates'!$Z24*'V Consumer Factors'!$M$14</f>
        <v>0</v>
      </c>
      <c r="L21" s="116">
        <f>'III Plan Rates'!$Z24*'V Consumer Factors'!$M$15</f>
        <v>0</v>
      </c>
      <c r="M21" s="116">
        <f>'III Plan Rates'!$Z24*'V Consumer Factors'!$M$16</f>
        <v>0</v>
      </c>
      <c r="N21" s="116">
        <f>'III Plan Rates'!$Z24*'V Consumer Factors'!$M$17</f>
        <v>0</v>
      </c>
      <c r="O21" s="116">
        <f>'III Plan Rates'!$Z24*'V Consumer Factors'!$M$18</f>
        <v>0</v>
      </c>
      <c r="P21" s="116">
        <f>'III Plan Rates'!$Z24*'V Consumer Factors'!$M$19</f>
        <v>0</v>
      </c>
      <c r="Q21" s="116">
        <f>'III Plan Rates'!$Z24*'V Consumer Factors'!$M$20</f>
        <v>0</v>
      </c>
      <c r="R21" s="116">
        <f>IF('III Plan Rates'!$AP24&gt;0,SUMPRODUCT(I21:Q21,'III Plan Rates'!$AG24:$AO24)/'III Plan Rates'!$AP24,0)</f>
        <v>0</v>
      </c>
      <c r="S21" s="80"/>
      <c r="T21" s="116" t="e">
        <f>'III Plan Rates'!$AA24*'V Consumer Factors'!$N$12</f>
        <v>#DIV/0!</v>
      </c>
      <c r="U21" s="116" t="e">
        <f>'III Plan Rates'!$AA24*'V Consumer Factors'!$N$13</f>
        <v>#DIV/0!</v>
      </c>
      <c r="V21" s="116" t="e">
        <f>'III Plan Rates'!$AA24*'V Consumer Factors'!$N$14</f>
        <v>#DIV/0!</v>
      </c>
      <c r="W21" s="116" t="e">
        <f>'III Plan Rates'!$AA24*'V Consumer Factors'!$N$15</f>
        <v>#DIV/0!</v>
      </c>
      <c r="X21" s="116" t="e">
        <f>'III Plan Rates'!$AA24*'V Consumer Factors'!$N$16</f>
        <v>#DIV/0!</v>
      </c>
      <c r="Y21" s="116" t="e">
        <f>'III Plan Rates'!$AA24*'V Consumer Factors'!$N$17</f>
        <v>#DIV/0!</v>
      </c>
      <c r="Z21" s="116" t="e">
        <f>'III Plan Rates'!$AA24*'V Consumer Factors'!$N$18</f>
        <v>#DIV/0!</v>
      </c>
      <c r="AA21" s="116" t="e">
        <f>'III Plan Rates'!$AA24*'V Consumer Factors'!$N$19</f>
        <v>#DIV/0!</v>
      </c>
      <c r="AB21" s="116" t="e">
        <f>'III Plan Rates'!$AA24*'V Consumer Factors'!$N$20</f>
        <v>#DIV/0!</v>
      </c>
      <c r="AC21" s="116">
        <f>IF('III Plan Rates'!$AP24&gt;0,SUMPRODUCT(T21:AB21,'III Plan Rates'!$AG24:$AO24)/'III Plan Rates'!$AP24,0)</f>
        <v>0</v>
      </c>
      <c r="AE21" s="117" t="e">
        <f t="shared" si="12"/>
        <v>#DIV/0!</v>
      </c>
      <c r="AF21" s="117" t="e">
        <f t="shared" si="3"/>
        <v>#DIV/0!</v>
      </c>
      <c r="AG21" s="117" t="e">
        <f t="shared" si="4"/>
        <v>#DIV/0!</v>
      </c>
      <c r="AH21" s="117" t="e">
        <f t="shared" si="5"/>
        <v>#DIV/0!</v>
      </c>
      <c r="AI21" s="117" t="e">
        <f t="shared" si="6"/>
        <v>#DIV/0!</v>
      </c>
      <c r="AJ21" s="117" t="e">
        <f t="shared" si="7"/>
        <v>#DIV/0!</v>
      </c>
      <c r="AK21" s="117" t="e">
        <f t="shared" si="8"/>
        <v>#DIV/0!</v>
      </c>
      <c r="AL21" s="117" t="e">
        <f t="shared" si="9"/>
        <v>#DIV/0!</v>
      </c>
      <c r="AM21" s="117" t="e">
        <f t="shared" si="10"/>
        <v>#DIV/0!</v>
      </c>
      <c r="AN21" s="503" t="str">
        <f t="shared" si="11"/>
        <v/>
      </c>
      <c r="AP21" s="109"/>
      <c r="AQ21" s="109"/>
      <c r="AR21" s="109"/>
      <c r="AS21" s="109"/>
      <c r="AT21" s="109"/>
      <c r="AU21" s="109"/>
      <c r="AV21" s="109"/>
      <c r="AW21" s="109"/>
      <c r="AX21" s="511" t="str">
        <f>IF(SUM(AP21:AW21)='III Plan Rates'!AG24, "Match", "Don't Match")</f>
        <v>Match</v>
      </c>
      <c r="AY21" s="109"/>
      <c r="AZ21" s="109"/>
      <c r="BA21" s="109"/>
      <c r="BB21" s="511" t="str">
        <f>IF(SUM(AY21:BA21)='III Plan Rates'!AH24, "Match", "Don't Match")</f>
        <v>Match</v>
      </c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  <c r="BO21" s="109"/>
      <c r="BP21" s="511" t="str">
        <f>IF(SUM(BC21:BO21)='III Plan Rates'!AI24, "Match", "Don't Match")</f>
        <v>Match</v>
      </c>
      <c r="BQ21" s="109"/>
      <c r="BR21" s="109"/>
      <c r="BS21" s="109"/>
      <c r="BT21" s="109"/>
      <c r="BU21" s="109"/>
      <c r="BV21" s="109"/>
      <c r="BW21" s="109"/>
      <c r="BX21" s="109"/>
      <c r="BY21" s="109"/>
      <c r="BZ21" s="109"/>
      <c r="CA21" s="511" t="str">
        <f>IF(SUM(BQ21:BZ21)='III Plan Rates'!AJ24, "Match", "Don't Match")</f>
        <v>Match</v>
      </c>
      <c r="CB21" s="109"/>
      <c r="CC21" s="109"/>
      <c r="CD21" s="109"/>
      <c r="CE21" s="109"/>
      <c r="CF21" s="109"/>
      <c r="CG21" s="109"/>
      <c r="CH21" s="109"/>
      <c r="CI21" s="511" t="str">
        <f>IF(SUM(CB21:CH21)='III Plan Rates'!AK24, "Match", "Don't Match")</f>
        <v>Match</v>
      </c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511" t="str">
        <f>IF(SUM(CJ21:CS21)='III Plan Rates'!AL24, "Match", "Don't Match")</f>
        <v>Match</v>
      </c>
      <c r="CU21" s="109"/>
      <c r="CV21" s="109"/>
      <c r="CW21" s="109"/>
      <c r="CX21" s="109"/>
      <c r="CY21" s="511" t="str">
        <f>IF(SUM(CU21:CX21)='III Plan Rates'!AM24, "Match", "Don't Match")</f>
        <v>Match</v>
      </c>
      <c r="CZ21" s="109"/>
      <c r="DA21" s="109"/>
      <c r="DB21" s="109"/>
      <c r="DC21" s="109"/>
      <c r="DD21" s="109"/>
      <c r="DE21" s="511" t="str">
        <f>IF(SUM(CZ21:DD21)='III Plan Rates'!AN24, "Match", "Don't Match")</f>
        <v>Match</v>
      </c>
      <c r="DF21" s="109"/>
      <c r="DG21" s="109"/>
      <c r="DH21" s="109"/>
      <c r="DI21" s="109"/>
      <c r="DJ21" s="109"/>
      <c r="DK21" s="109"/>
      <c r="DL21" s="109"/>
      <c r="DM21" s="511" t="str">
        <f>IF(SUM(DF21:DL21)='III Plan Rates'!AO24, "Match", "Don't Match")</f>
        <v>Match</v>
      </c>
    </row>
    <row r="22" spans="1:117" x14ac:dyDescent="0.25">
      <c r="A22" s="406" t="str">
        <f>'III Plan Rates'!A25</f>
        <v>Plan 8</v>
      </c>
      <c r="B22" s="118">
        <f>'III Plan Rates'!B25</f>
        <v>0</v>
      </c>
      <c r="C22" s="127">
        <f>'III Plan Rates'!D25</f>
        <v>0</v>
      </c>
      <c r="D22" s="118">
        <f>'III Plan Rates'!E25</f>
        <v>0</v>
      </c>
      <c r="E22" s="118">
        <f>'III Plan Rates'!F25</f>
        <v>0</v>
      </c>
      <c r="F22" s="118">
        <f>'III Plan Rates'!G25</f>
        <v>0</v>
      </c>
      <c r="G22" s="118">
        <f>'III Plan Rates'!J25</f>
        <v>0</v>
      </c>
      <c r="H22" s="101"/>
      <c r="I22" s="116">
        <f>'III Plan Rates'!$Z25*'V Consumer Factors'!$M$12</f>
        <v>0</v>
      </c>
      <c r="J22" s="116">
        <f>'III Plan Rates'!$Z25*'V Consumer Factors'!$M$13</f>
        <v>0</v>
      </c>
      <c r="K22" s="116">
        <f>'III Plan Rates'!$Z25*'V Consumer Factors'!$M$14</f>
        <v>0</v>
      </c>
      <c r="L22" s="116">
        <f>'III Plan Rates'!$Z25*'V Consumer Factors'!$M$15</f>
        <v>0</v>
      </c>
      <c r="M22" s="116">
        <f>'III Plan Rates'!$Z25*'V Consumer Factors'!$M$16</f>
        <v>0</v>
      </c>
      <c r="N22" s="116">
        <f>'III Plan Rates'!$Z25*'V Consumer Factors'!$M$17</f>
        <v>0</v>
      </c>
      <c r="O22" s="116">
        <f>'III Plan Rates'!$Z25*'V Consumer Factors'!$M$18</f>
        <v>0</v>
      </c>
      <c r="P22" s="116">
        <f>'III Plan Rates'!$Z25*'V Consumer Factors'!$M$19</f>
        <v>0</v>
      </c>
      <c r="Q22" s="116">
        <f>'III Plan Rates'!$Z25*'V Consumer Factors'!$M$20</f>
        <v>0</v>
      </c>
      <c r="R22" s="116">
        <f>IF('III Plan Rates'!$AP25&gt;0,SUMPRODUCT(I22:Q22,'III Plan Rates'!$AG25:$AO25)/'III Plan Rates'!$AP25,0)</f>
        <v>0</v>
      </c>
      <c r="S22" s="80"/>
      <c r="T22" s="116" t="e">
        <f>'III Plan Rates'!$AA25*'V Consumer Factors'!$N$12</f>
        <v>#DIV/0!</v>
      </c>
      <c r="U22" s="116" t="e">
        <f>'III Plan Rates'!$AA25*'V Consumer Factors'!$N$13</f>
        <v>#DIV/0!</v>
      </c>
      <c r="V22" s="116" t="e">
        <f>'III Plan Rates'!$AA25*'V Consumer Factors'!$N$14</f>
        <v>#DIV/0!</v>
      </c>
      <c r="W22" s="116" t="e">
        <f>'III Plan Rates'!$AA25*'V Consumer Factors'!$N$15</f>
        <v>#DIV/0!</v>
      </c>
      <c r="X22" s="116" t="e">
        <f>'III Plan Rates'!$AA25*'V Consumer Factors'!$N$16</f>
        <v>#DIV/0!</v>
      </c>
      <c r="Y22" s="116" t="e">
        <f>'III Plan Rates'!$AA25*'V Consumer Factors'!$N$17</f>
        <v>#DIV/0!</v>
      </c>
      <c r="Z22" s="116" t="e">
        <f>'III Plan Rates'!$AA25*'V Consumer Factors'!$N$18</f>
        <v>#DIV/0!</v>
      </c>
      <c r="AA22" s="116" t="e">
        <f>'III Plan Rates'!$AA25*'V Consumer Factors'!$N$19</f>
        <v>#DIV/0!</v>
      </c>
      <c r="AB22" s="116" t="e">
        <f>'III Plan Rates'!$AA25*'V Consumer Factors'!$N$20</f>
        <v>#DIV/0!</v>
      </c>
      <c r="AC22" s="116">
        <f>IF('III Plan Rates'!$AP25&gt;0,SUMPRODUCT(T22:AB22,'III Plan Rates'!$AG25:$AO25)/'III Plan Rates'!$AP25,0)</f>
        <v>0</v>
      </c>
      <c r="AE22" s="117" t="e">
        <f t="shared" si="12"/>
        <v>#DIV/0!</v>
      </c>
      <c r="AF22" s="117" t="e">
        <f t="shared" si="3"/>
        <v>#DIV/0!</v>
      </c>
      <c r="AG22" s="117" t="e">
        <f t="shared" si="4"/>
        <v>#DIV/0!</v>
      </c>
      <c r="AH22" s="117" t="e">
        <f t="shared" si="5"/>
        <v>#DIV/0!</v>
      </c>
      <c r="AI22" s="117" t="e">
        <f t="shared" si="6"/>
        <v>#DIV/0!</v>
      </c>
      <c r="AJ22" s="117" t="e">
        <f t="shared" si="7"/>
        <v>#DIV/0!</v>
      </c>
      <c r="AK22" s="117" t="e">
        <f t="shared" si="8"/>
        <v>#DIV/0!</v>
      </c>
      <c r="AL22" s="117" t="e">
        <f t="shared" si="9"/>
        <v>#DIV/0!</v>
      </c>
      <c r="AM22" s="117" t="e">
        <f t="shared" si="10"/>
        <v>#DIV/0!</v>
      </c>
      <c r="AN22" s="503" t="str">
        <f t="shared" si="11"/>
        <v/>
      </c>
      <c r="AP22" s="109"/>
      <c r="AQ22" s="109"/>
      <c r="AR22" s="109"/>
      <c r="AS22" s="109"/>
      <c r="AT22" s="109"/>
      <c r="AU22" s="109"/>
      <c r="AV22" s="109"/>
      <c r="AW22" s="109"/>
      <c r="AX22" s="511" t="str">
        <f>IF(SUM(AP22:AW22)='III Plan Rates'!AG25, "Match", "Don't Match")</f>
        <v>Match</v>
      </c>
      <c r="AY22" s="109"/>
      <c r="AZ22" s="109"/>
      <c r="BA22" s="109"/>
      <c r="BB22" s="511" t="str">
        <f>IF(SUM(AY22:BA22)='III Plan Rates'!AH25, "Match", "Don't Match")</f>
        <v>Match</v>
      </c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511" t="str">
        <f>IF(SUM(BC22:BO22)='III Plan Rates'!AI25, "Match", "Don't Match")</f>
        <v>Match</v>
      </c>
      <c r="BQ22" s="109"/>
      <c r="BR22" s="109"/>
      <c r="BS22" s="109"/>
      <c r="BT22" s="109"/>
      <c r="BU22" s="109"/>
      <c r="BV22" s="109"/>
      <c r="BW22" s="109"/>
      <c r="BX22" s="109"/>
      <c r="BY22" s="109"/>
      <c r="BZ22" s="109"/>
      <c r="CA22" s="511" t="str">
        <f>IF(SUM(BQ22:BZ22)='III Plan Rates'!AJ25, "Match", "Don't Match")</f>
        <v>Match</v>
      </c>
      <c r="CB22" s="109"/>
      <c r="CC22" s="109"/>
      <c r="CD22" s="109"/>
      <c r="CE22" s="109"/>
      <c r="CF22" s="109"/>
      <c r="CG22" s="109"/>
      <c r="CH22" s="109"/>
      <c r="CI22" s="511" t="str">
        <f>IF(SUM(CB22:CH22)='III Plan Rates'!AK25, "Match", "Don't Match")</f>
        <v>Match</v>
      </c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511" t="str">
        <f>IF(SUM(CJ22:CS22)='III Plan Rates'!AL25, "Match", "Don't Match")</f>
        <v>Match</v>
      </c>
      <c r="CU22" s="109"/>
      <c r="CV22" s="109"/>
      <c r="CW22" s="109"/>
      <c r="CX22" s="109"/>
      <c r="CY22" s="511" t="str">
        <f>IF(SUM(CU22:CX22)='III Plan Rates'!AM25, "Match", "Don't Match")</f>
        <v>Match</v>
      </c>
      <c r="CZ22" s="109"/>
      <c r="DA22" s="109"/>
      <c r="DB22" s="109"/>
      <c r="DC22" s="109"/>
      <c r="DD22" s="109"/>
      <c r="DE22" s="511" t="str">
        <f>IF(SUM(CZ22:DD22)='III Plan Rates'!AN25, "Match", "Don't Match")</f>
        <v>Match</v>
      </c>
      <c r="DF22" s="109"/>
      <c r="DG22" s="109"/>
      <c r="DH22" s="109"/>
      <c r="DI22" s="109"/>
      <c r="DJ22" s="109"/>
      <c r="DK22" s="109"/>
      <c r="DL22" s="109"/>
      <c r="DM22" s="511" t="str">
        <f>IF(SUM(DF22:DL22)='III Plan Rates'!AO25, "Match", "Don't Match")</f>
        <v>Match</v>
      </c>
    </row>
    <row r="23" spans="1:117" x14ac:dyDescent="0.25">
      <c r="A23" s="406" t="str">
        <f>'III Plan Rates'!A26</f>
        <v>Plan 9</v>
      </c>
      <c r="B23" s="118">
        <f>'III Plan Rates'!B26</f>
        <v>0</v>
      </c>
      <c r="C23" s="127">
        <f>'III Plan Rates'!D26</f>
        <v>0</v>
      </c>
      <c r="D23" s="118">
        <f>'III Plan Rates'!E26</f>
        <v>0</v>
      </c>
      <c r="E23" s="118">
        <f>'III Plan Rates'!F26</f>
        <v>0</v>
      </c>
      <c r="F23" s="118">
        <f>'III Plan Rates'!G26</f>
        <v>0</v>
      </c>
      <c r="G23" s="118">
        <f>'III Plan Rates'!J26</f>
        <v>0</v>
      </c>
      <c r="H23" s="101"/>
      <c r="I23" s="116">
        <f>'III Plan Rates'!$Z26*'V Consumer Factors'!$M$12</f>
        <v>0</v>
      </c>
      <c r="J23" s="116">
        <f>'III Plan Rates'!$Z26*'V Consumer Factors'!$M$13</f>
        <v>0</v>
      </c>
      <c r="K23" s="116">
        <f>'III Plan Rates'!$Z26*'V Consumer Factors'!$M$14</f>
        <v>0</v>
      </c>
      <c r="L23" s="116">
        <f>'III Plan Rates'!$Z26*'V Consumer Factors'!$M$15</f>
        <v>0</v>
      </c>
      <c r="M23" s="116">
        <f>'III Plan Rates'!$Z26*'V Consumer Factors'!$M$16</f>
        <v>0</v>
      </c>
      <c r="N23" s="116">
        <f>'III Plan Rates'!$Z26*'V Consumer Factors'!$M$17</f>
        <v>0</v>
      </c>
      <c r="O23" s="116">
        <f>'III Plan Rates'!$Z26*'V Consumer Factors'!$M$18</f>
        <v>0</v>
      </c>
      <c r="P23" s="116">
        <f>'III Plan Rates'!$Z26*'V Consumer Factors'!$M$19</f>
        <v>0</v>
      </c>
      <c r="Q23" s="116">
        <f>'III Plan Rates'!$Z26*'V Consumer Factors'!$M$20</f>
        <v>0</v>
      </c>
      <c r="R23" s="116">
        <f>IF('III Plan Rates'!$AP26&gt;0,SUMPRODUCT(I23:Q23,'III Plan Rates'!$AG26:$AO26)/'III Plan Rates'!$AP26,0)</f>
        <v>0</v>
      </c>
      <c r="S23" s="80"/>
      <c r="T23" s="116" t="e">
        <f>'III Plan Rates'!$AA26*'V Consumer Factors'!$N$12</f>
        <v>#DIV/0!</v>
      </c>
      <c r="U23" s="116" t="e">
        <f>'III Plan Rates'!$AA26*'V Consumer Factors'!$N$13</f>
        <v>#DIV/0!</v>
      </c>
      <c r="V23" s="116" t="e">
        <f>'III Plan Rates'!$AA26*'V Consumer Factors'!$N$14</f>
        <v>#DIV/0!</v>
      </c>
      <c r="W23" s="116" t="e">
        <f>'III Plan Rates'!$AA26*'V Consumer Factors'!$N$15</f>
        <v>#DIV/0!</v>
      </c>
      <c r="X23" s="116" t="e">
        <f>'III Plan Rates'!$AA26*'V Consumer Factors'!$N$16</f>
        <v>#DIV/0!</v>
      </c>
      <c r="Y23" s="116" t="e">
        <f>'III Plan Rates'!$AA26*'V Consumer Factors'!$N$17</f>
        <v>#DIV/0!</v>
      </c>
      <c r="Z23" s="116" t="e">
        <f>'III Plan Rates'!$AA26*'V Consumer Factors'!$N$18</f>
        <v>#DIV/0!</v>
      </c>
      <c r="AA23" s="116" t="e">
        <f>'III Plan Rates'!$AA26*'V Consumer Factors'!$N$19</f>
        <v>#DIV/0!</v>
      </c>
      <c r="AB23" s="116" t="e">
        <f>'III Plan Rates'!$AA26*'V Consumer Factors'!$N$20</f>
        <v>#DIV/0!</v>
      </c>
      <c r="AC23" s="116">
        <f>IF('III Plan Rates'!$AP26&gt;0,SUMPRODUCT(T23:AB23,'III Plan Rates'!$AG26:$AO26)/'III Plan Rates'!$AP26,0)</f>
        <v>0</v>
      </c>
      <c r="AE23" s="117" t="e">
        <f t="shared" si="12"/>
        <v>#DIV/0!</v>
      </c>
      <c r="AF23" s="117" t="e">
        <f t="shared" si="3"/>
        <v>#DIV/0!</v>
      </c>
      <c r="AG23" s="117" t="e">
        <f t="shared" si="4"/>
        <v>#DIV/0!</v>
      </c>
      <c r="AH23" s="117" t="e">
        <f t="shared" si="5"/>
        <v>#DIV/0!</v>
      </c>
      <c r="AI23" s="117" t="e">
        <f t="shared" si="6"/>
        <v>#DIV/0!</v>
      </c>
      <c r="AJ23" s="117" t="e">
        <f t="shared" si="7"/>
        <v>#DIV/0!</v>
      </c>
      <c r="AK23" s="117" t="e">
        <f t="shared" si="8"/>
        <v>#DIV/0!</v>
      </c>
      <c r="AL23" s="117" t="e">
        <f t="shared" si="9"/>
        <v>#DIV/0!</v>
      </c>
      <c r="AM23" s="117" t="e">
        <f t="shared" si="10"/>
        <v>#DIV/0!</v>
      </c>
      <c r="AN23" s="503" t="str">
        <f t="shared" si="11"/>
        <v/>
      </c>
      <c r="AP23" s="109"/>
      <c r="AQ23" s="109"/>
      <c r="AR23" s="109"/>
      <c r="AS23" s="109"/>
      <c r="AT23" s="109"/>
      <c r="AU23" s="109"/>
      <c r="AV23" s="109"/>
      <c r="AW23" s="109"/>
      <c r="AX23" s="511" t="str">
        <f>IF(SUM(AP23:AW23)='III Plan Rates'!AG26, "Match", "Don't Match")</f>
        <v>Match</v>
      </c>
      <c r="AY23" s="109"/>
      <c r="AZ23" s="109"/>
      <c r="BA23" s="109"/>
      <c r="BB23" s="511" t="str">
        <f>IF(SUM(AY23:BA23)='III Plan Rates'!AH26, "Match", "Don't Match")</f>
        <v>Match</v>
      </c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511" t="str">
        <f>IF(SUM(BC23:BO23)='III Plan Rates'!AI26, "Match", "Don't Match")</f>
        <v>Match</v>
      </c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511" t="str">
        <f>IF(SUM(BQ23:BZ23)='III Plan Rates'!AJ26, "Match", "Don't Match")</f>
        <v>Match</v>
      </c>
      <c r="CB23" s="109"/>
      <c r="CC23" s="109"/>
      <c r="CD23" s="109"/>
      <c r="CE23" s="109"/>
      <c r="CF23" s="109"/>
      <c r="CG23" s="109"/>
      <c r="CH23" s="109"/>
      <c r="CI23" s="511" t="str">
        <f>IF(SUM(CB23:CH23)='III Plan Rates'!AK26, "Match", "Don't Match")</f>
        <v>Match</v>
      </c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511" t="str">
        <f>IF(SUM(CJ23:CS23)='III Plan Rates'!AL26, "Match", "Don't Match")</f>
        <v>Match</v>
      </c>
      <c r="CU23" s="109"/>
      <c r="CV23" s="109"/>
      <c r="CW23" s="109"/>
      <c r="CX23" s="109"/>
      <c r="CY23" s="511" t="str">
        <f>IF(SUM(CU23:CX23)='III Plan Rates'!AM26, "Match", "Don't Match")</f>
        <v>Match</v>
      </c>
      <c r="CZ23" s="109"/>
      <c r="DA23" s="109"/>
      <c r="DB23" s="109"/>
      <c r="DC23" s="109"/>
      <c r="DD23" s="109"/>
      <c r="DE23" s="511" t="str">
        <f>IF(SUM(CZ23:DD23)='III Plan Rates'!AN26, "Match", "Don't Match")</f>
        <v>Match</v>
      </c>
      <c r="DF23" s="109"/>
      <c r="DG23" s="109"/>
      <c r="DH23" s="109"/>
      <c r="DI23" s="109"/>
      <c r="DJ23" s="109"/>
      <c r="DK23" s="109"/>
      <c r="DL23" s="109"/>
      <c r="DM23" s="511" t="str">
        <f>IF(SUM(DF23:DL23)='III Plan Rates'!AO26, "Match", "Don't Match")</f>
        <v>Match</v>
      </c>
    </row>
    <row r="24" spans="1:117" x14ac:dyDescent="0.25">
      <c r="A24" s="406" t="str">
        <f>'III Plan Rates'!A27</f>
        <v>Plan 10</v>
      </c>
      <c r="B24" s="118">
        <f>'III Plan Rates'!B27</f>
        <v>0</v>
      </c>
      <c r="C24" s="127">
        <f>'III Plan Rates'!D27</f>
        <v>0</v>
      </c>
      <c r="D24" s="118">
        <f>'III Plan Rates'!E27</f>
        <v>0</v>
      </c>
      <c r="E24" s="118">
        <f>'III Plan Rates'!F27</f>
        <v>0</v>
      </c>
      <c r="F24" s="118">
        <f>'III Plan Rates'!G27</f>
        <v>0</v>
      </c>
      <c r="G24" s="118">
        <f>'III Plan Rates'!J27</f>
        <v>0</v>
      </c>
      <c r="H24" s="101"/>
      <c r="I24" s="116">
        <f>'III Plan Rates'!$Z27*'V Consumer Factors'!$M$12</f>
        <v>0</v>
      </c>
      <c r="J24" s="116">
        <f>'III Plan Rates'!$Z27*'V Consumer Factors'!$M$13</f>
        <v>0</v>
      </c>
      <c r="K24" s="116">
        <f>'III Plan Rates'!$Z27*'V Consumer Factors'!$M$14</f>
        <v>0</v>
      </c>
      <c r="L24" s="116">
        <f>'III Plan Rates'!$Z27*'V Consumer Factors'!$M$15</f>
        <v>0</v>
      </c>
      <c r="M24" s="116">
        <f>'III Plan Rates'!$Z27*'V Consumer Factors'!$M$16</f>
        <v>0</v>
      </c>
      <c r="N24" s="116">
        <f>'III Plan Rates'!$Z27*'V Consumer Factors'!$M$17</f>
        <v>0</v>
      </c>
      <c r="O24" s="116">
        <f>'III Plan Rates'!$Z27*'V Consumer Factors'!$M$18</f>
        <v>0</v>
      </c>
      <c r="P24" s="116">
        <f>'III Plan Rates'!$Z27*'V Consumer Factors'!$M$19</f>
        <v>0</v>
      </c>
      <c r="Q24" s="116">
        <f>'III Plan Rates'!$Z27*'V Consumer Factors'!$M$20</f>
        <v>0</v>
      </c>
      <c r="R24" s="116">
        <f>IF('III Plan Rates'!$AP27&gt;0,SUMPRODUCT(I24:Q24,'III Plan Rates'!$AG27:$AO27)/'III Plan Rates'!$AP27,0)</f>
        <v>0</v>
      </c>
      <c r="S24" s="80"/>
      <c r="T24" s="116" t="e">
        <f>'III Plan Rates'!$AA27*'V Consumer Factors'!$N$12</f>
        <v>#DIV/0!</v>
      </c>
      <c r="U24" s="116" t="e">
        <f>'III Plan Rates'!$AA27*'V Consumer Factors'!$N$13</f>
        <v>#DIV/0!</v>
      </c>
      <c r="V24" s="116" t="e">
        <f>'III Plan Rates'!$AA27*'V Consumer Factors'!$N$14</f>
        <v>#DIV/0!</v>
      </c>
      <c r="W24" s="116" t="e">
        <f>'III Plan Rates'!$AA27*'V Consumer Factors'!$N$15</f>
        <v>#DIV/0!</v>
      </c>
      <c r="X24" s="116" t="e">
        <f>'III Plan Rates'!$AA27*'V Consumer Factors'!$N$16</f>
        <v>#DIV/0!</v>
      </c>
      <c r="Y24" s="116" t="e">
        <f>'III Plan Rates'!$AA27*'V Consumer Factors'!$N$17</f>
        <v>#DIV/0!</v>
      </c>
      <c r="Z24" s="116" t="e">
        <f>'III Plan Rates'!$AA27*'V Consumer Factors'!$N$18</f>
        <v>#DIV/0!</v>
      </c>
      <c r="AA24" s="116" t="e">
        <f>'III Plan Rates'!$AA27*'V Consumer Factors'!$N$19</f>
        <v>#DIV/0!</v>
      </c>
      <c r="AB24" s="116" t="e">
        <f>'III Plan Rates'!$AA27*'V Consumer Factors'!$N$20</f>
        <v>#DIV/0!</v>
      </c>
      <c r="AC24" s="116">
        <f>IF('III Plan Rates'!$AP27&gt;0,SUMPRODUCT(T24:AB24,'III Plan Rates'!$AG27:$AO27)/'III Plan Rates'!$AP27,0)</f>
        <v>0</v>
      </c>
      <c r="AE24" s="117" t="e">
        <f t="shared" si="12"/>
        <v>#DIV/0!</v>
      </c>
      <c r="AF24" s="117" t="e">
        <f t="shared" si="3"/>
        <v>#DIV/0!</v>
      </c>
      <c r="AG24" s="117" t="e">
        <f t="shared" si="4"/>
        <v>#DIV/0!</v>
      </c>
      <c r="AH24" s="117" t="e">
        <f t="shared" si="5"/>
        <v>#DIV/0!</v>
      </c>
      <c r="AI24" s="117" t="e">
        <f t="shared" si="6"/>
        <v>#DIV/0!</v>
      </c>
      <c r="AJ24" s="117" t="e">
        <f t="shared" si="7"/>
        <v>#DIV/0!</v>
      </c>
      <c r="AK24" s="117" t="e">
        <f t="shared" si="8"/>
        <v>#DIV/0!</v>
      </c>
      <c r="AL24" s="117" t="e">
        <f t="shared" si="9"/>
        <v>#DIV/0!</v>
      </c>
      <c r="AM24" s="117" t="e">
        <f t="shared" si="10"/>
        <v>#DIV/0!</v>
      </c>
      <c r="AN24" s="503" t="str">
        <f t="shared" si="11"/>
        <v/>
      </c>
      <c r="AP24" s="109"/>
      <c r="AQ24" s="109"/>
      <c r="AR24" s="109"/>
      <c r="AS24" s="109"/>
      <c r="AT24" s="109"/>
      <c r="AU24" s="109"/>
      <c r="AV24" s="109"/>
      <c r="AW24" s="109"/>
      <c r="AX24" s="511" t="str">
        <f>IF(SUM(AP24:AW24)='III Plan Rates'!AG27, "Match", "Don't Match")</f>
        <v>Match</v>
      </c>
      <c r="AY24" s="109"/>
      <c r="AZ24" s="109"/>
      <c r="BA24" s="109"/>
      <c r="BB24" s="511" t="str">
        <f>IF(SUM(AY24:BA24)='III Plan Rates'!AH27, "Match", "Don't Match")</f>
        <v>Match</v>
      </c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511" t="str">
        <f>IF(SUM(BC24:BO24)='III Plan Rates'!AI27, "Match", "Don't Match")</f>
        <v>Match</v>
      </c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511" t="str">
        <f>IF(SUM(BQ24:BZ24)='III Plan Rates'!AJ27, "Match", "Don't Match")</f>
        <v>Match</v>
      </c>
      <c r="CB24" s="109"/>
      <c r="CC24" s="109"/>
      <c r="CD24" s="109"/>
      <c r="CE24" s="109"/>
      <c r="CF24" s="109"/>
      <c r="CG24" s="109"/>
      <c r="CH24" s="109"/>
      <c r="CI24" s="511" t="str">
        <f>IF(SUM(CB24:CH24)='III Plan Rates'!AK27, "Match", "Don't Match")</f>
        <v>Match</v>
      </c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511" t="str">
        <f>IF(SUM(CJ24:CS24)='III Plan Rates'!AL27, "Match", "Don't Match")</f>
        <v>Match</v>
      </c>
      <c r="CU24" s="109"/>
      <c r="CV24" s="109"/>
      <c r="CW24" s="109"/>
      <c r="CX24" s="109"/>
      <c r="CY24" s="511" t="str">
        <f>IF(SUM(CU24:CX24)='III Plan Rates'!AM27, "Match", "Don't Match")</f>
        <v>Match</v>
      </c>
      <c r="CZ24" s="109"/>
      <c r="DA24" s="109"/>
      <c r="DB24" s="109"/>
      <c r="DC24" s="109"/>
      <c r="DD24" s="109"/>
      <c r="DE24" s="511" t="str">
        <f>IF(SUM(CZ24:DD24)='III Plan Rates'!AN27, "Match", "Don't Match")</f>
        <v>Match</v>
      </c>
      <c r="DF24" s="109"/>
      <c r="DG24" s="109"/>
      <c r="DH24" s="109"/>
      <c r="DI24" s="109"/>
      <c r="DJ24" s="109"/>
      <c r="DK24" s="109"/>
      <c r="DL24" s="109"/>
      <c r="DM24" s="511" t="str">
        <f>IF(SUM(DF24:DL24)='III Plan Rates'!AO27, "Match", "Don't Match")</f>
        <v>Match</v>
      </c>
    </row>
    <row r="25" spans="1:117" x14ac:dyDescent="0.25">
      <c r="A25" s="406" t="str">
        <f>'III Plan Rates'!A28</f>
        <v>Plan 11</v>
      </c>
      <c r="B25" s="118">
        <f>'III Plan Rates'!B28</f>
        <v>0</v>
      </c>
      <c r="C25" s="127">
        <f>'III Plan Rates'!D28</f>
        <v>0</v>
      </c>
      <c r="D25" s="118">
        <f>'III Plan Rates'!E28</f>
        <v>0</v>
      </c>
      <c r="E25" s="118">
        <f>'III Plan Rates'!F28</f>
        <v>0</v>
      </c>
      <c r="F25" s="118">
        <f>'III Plan Rates'!G28</f>
        <v>0</v>
      </c>
      <c r="G25" s="118">
        <f>'III Plan Rates'!J28</f>
        <v>0</v>
      </c>
      <c r="H25" s="101"/>
      <c r="I25" s="116">
        <f>'III Plan Rates'!$Z28*'V Consumer Factors'!$M$12</f>
        <v>0</v>
      </c>
      <c r="J25" s="116">
        <f>'III Plan Rates'!$Z28*'V Consumer Factors'!$M$13</f>
        <v>0</v>
      </c>
      <c r="K25" s="116">
        <f>'III Plan Rates'!$Z28*'V Consumer Factors'!$M$14</f>
        <v>0</v>
      </c>
      <c r="L25" s="116">
        <f>'III Plan Rates'!$Z28*'V Consumer Factors'!$M$15</f>
        <v>0</v>
      </c>
      <c r="M25" s="116">
        <f>'III Plan Rates'!$Z28*'V Consumer Factors'!$M$16</f>
        <v>0</v>
      </c>
      <c r="N25" s="116">
        <f>'III Plan Rates'!$Z28*'V Consumer Factors'!$M$17</f>
        <v>0</v>
      </c>
      <c r="O25" s="116">
        <f>'III Plan Rates'!$Z28*'V Consumer Factors'!$M$18</f>
        <v>0</v>
      </c>
      <c r="P25" s="116">
        <f>'III Plan Rates'!$Z28*'V Consumer Factors'!$M$19</f>
        <v>0</v>
      </c>
      <c r="Q25" s="116">
        <f>'III Plan Rates'!$Z28*'V Consumer Factors'!$M$20</f>
        <v>0</v>
      </c>
      <c r="R25" s="116">
        <f>IF('III Plan Rates'!$AP28&gt;0,SUMPRODUCT(I25:Q25,'III Plan Rates'!$AG28:$AO28)/'III Plan Rates'!$AP28,0)</f>
        <v>0</v>
      </c>
      <c r="S25" s="80"/>
      <c r="T25" s="116" t="e">
        <f>'III Plan Rates'!$AA28*'V Consumer Factors'!$N$12</f>
        <v>#DIV/0!</v>
      </c>
      <c r="U25" s="116" t="e">
        <f>'III Plan Rates'!$AA28*'V Consumer Factors'!$N$13</f>
        <v>#DIV/0!</v>
      </c>
      <c r="V25" s="116" t="e">
        <f>'III Plan Rates'!$AA28*'V Consumer Factors'!$N$14</f>
        <v>#DIV/0!</v>
      </c>
      <c r="W25" s="116" t="e">
        <f>'III Plan Rates'!$AA28*'V Consumer Factors'!$N$15</f>
        <v>#DIV/0!</v>
      </c>
      <c r="X25" s="116" t="e">
        <f>'III Plan Rates'!$AA28*'V Consumer Factors'!$N$16</f>
        <v>#DIV/0!</v>
      </c>
      <c r="Y25" s="116" t="e">
        <f>'III Plan Rates'!$AA28*'V Consumer Factors'!$N$17</f>
        <v>#DIV/0!</v>
      </c>
      <c r="Z25" s="116" t="e">
        <f>'III Plan Rates'!$AA28*'V Consumer Factors'!$N$18</f>
        <v>#DIV/0!</v>
      </c>
      <c r="AA25" s="116" t="e">
        <f>'III Plan Rates'!$AA28*'V Consumer Factors'!$N$19</f>
        <v>#DIV/0!</v>
      </c>
      <c r="AB25" s="116" t="e">
        <f>'III Plan Rates'!$AA28*'V Consumer Factors'!$N$20</f>
        <v>#DIV/0!</v>
      </c>
      <c r="AC25" s="116">
        <f>IF('III Plan Rates'!$AP28&gt;0,SUMPRODUCT(T25:AB25,'III Plan Rates'!$AG28:$AO28)/'III Plan Rates'!$AP28,0)</f>
        <v>0</v>
      </c>
      <c r="AE25" s="117" t="e">
        <f t="shared" si="12"/>
        <v>#DIV/0!</v>
      </c>
      <c r="AF25" s="117" t="e">
        <f t="shared" si="3"/>
        <v>#DIV/0!</v>
      </c>
      <c r="AG25" s="117" t="e">
        <f t="shared" si="4"/>
        <v>#DIV/0!</v>
      </c>
      <c r="AH25" s="117" t="e">
        <f t="shared" si="5"/>
        <v>#DIV/0!</v>
      </c>
      <c r="AI25" s="117" t="e">
        <f t="shared" si="6"/>
        <v>#DIV/0!</v>
      </c>
      <c r="AJ25" s="117" t="e">
        <f t="shared" si="7"/>
        <v>#DIV/0!</v>
      </c>
      <c r="AK25" s="117" t="e">
        <f t="shared" si="8"/>
        <v>#DIV/0!</v>
      </c>
      <c r="AL25" s="117" t="e">
        <f t="shared" si="9"/>
        <v>#DIV/0!</v>
      </c>
      <c r="AM25" s="117" t="e">
        <f t="shared" si="10"/>
        <v>#DIV/0!</v>
      </c>
      <c r="AN25" s="503" t="str">
        <f t="shared" si="11"/>
        <v/>
      </c>
      <c r="AP25" s="109"/>
      <c r="AQ25" s="109"/>
      <c r="AR25" s="109"/>
      <c r="AS25" s="109"/>
      <c r="AT25" s="109"/>
      <c r="AU25" s="109"/>
      <c r="AV25" s="109"/>
      <c r="AW25" s="109"/>
      <c r="AX25" s="511" t="str">
        <f>IF(SUM(AP25:AW25)='III Plan Rates'!AG28, "Match", "Don't Match")</f>
        <v>Match</v>
      </c>
      <c r="AY25" s="109"/>
      <c r="AZ25" s="109"/>
      <c r="BA25" s="109"/>
      <c r="BB25" s="511" t="str">
        <f>IF(SUM(AY25:BA25)='III Plan Rates'!AH28, "Match", "Don't Match")</f>
        <v>Match</v>
      </c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511" t="str">
        <f>IF(SUM(BC25:BO25)='III Plan Rates'!AI28, "Match", "Don't Match")</f>
        <v>Match</v>
      </c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511" t="str">
        <f>IF(SUM(BQ25:BZ25)='III Plan Rates'!AJ28, "Match", "Don't Match")</f>
        <v>Match</v>
      </c>
      <c r="CB25" s="109"/>
      <c r="CC25" s="109"/>
      <c r="CD25" s="109"/>
      <c r="CE25" s="109"/>
      <c r="CF25" s="109"/>
      <c r="CG25" s="109"/>
      <c r="CH25" s="109"/>
      <c r="CI25" s="511" t="str">
        <f>IF(SUM(CB25:CH25)='III Plan Rates'!AK28, "Match", "Don't Match")</f>
        <v>Match</v>
      </c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511" t="str">
        <f>IF(SUM(CJ25:CS25)='III Plan Rates'!AL28, "Match", "Don't Match")</f>
        <v>Match</v>
      </c>
      <c r="CU25" s="109"/>
      <c r="CV25" s="109"/>
      <c r="CW25" s="109"/>
      <c r="CX25" s="109"/>
      <c r="CY25" s="511" t="str">
        <f>IF(SUM(CU25:CX25)='III Plan Rates'!AM28, "Match", "Don't Match")</f>
        <v>Match</v>
      </c>
      <c r="CZ25" s="109"/>
      <c r="DA25" s="109"/>
      <c r="DB25" s="109"/>
      <c r="DC25" s="109"/>
      <c r="DD25" s="109"/>
      <c r="DE25" s="511" t="str">
        <f>IF(SUM(CZ25:DD25)='III Plan Rates'!AN28, "Match", "Don't Match")</f>
        <v>Match</v>
      </c>
      <c r="DF25" s="109"/>
      <c r="DG25" s="109"/>
      <c r="DH25" s="109"/>
      <c r="DI25" s="109"/>
      <c r="DJ25" s="109"/>
      <c r="DK25" s="109"/>
      <c r="DL25" s="109"/>
      <c r="DM25" s="511" t="str">
        <f>IF(SUM(DF25:DL25)='III Plan Rates'!AO28, "Match", "Don't Match")</f>
        <v>Match</v>
      </c>
    </row>
    <row r="26" spans="1:117" x14ac:dyDescent="0.25">
      <c r="A26" s="406" t="str">
        <f>'III Plan Rates'!A29</f>
        <v>Plan 12</v>
      </c>
      <c r="B26" s="118">
        <f>'III Plan Rates'!B29</f>
        <v>0</v>
      </c>
      <c r="C26" s="127">
        <f>'III Plan Rates'!D29</f>
        <v>0</v>
      </c>
      <c r="D26" s="118">
        <f>'III Plan Rates'!E29</f>
        <v>0</v>
      </c>
      <c r="E26" s="118">
        <f>'III Plan Rates'!F29</f>
        <v>0</v>
      </c>
      <c r="F26" s="118">
        <f>'III Plan Rates'!G29</f>
        <v>0</v>
      </c>
      <c r="G26" s="118">
        <f>'III Plan Rates'!J29</f>
        <v>0</v>
      </c>
      <c r="H26" s="101"/>
      <c r="I26" s="116">
        <f>'III Plan Rates'!$Z29*'V Consumer Factors'!$M$12</f>
        <v>0</v>
      </c>
      <c r="J26" s="116">
        <f>'III Plan Rates'!$Z29*'V Consumer Factors'!$M$13</f>
        <v>0</v>
      </c>
      <c r="K26" s="116">
        <f>'III Plan Rates'!$Z29*'V Consumer Factors'!$M$14</f>
        <v>0</v>
      </c>
      <c r="L26" s="116">
        <f>'III Plan Rates'!$Z29*'V Consumer Factors'!$M$15</f>
        <v>0</v>
      </c>
      <c r="M26" s="116">
        <f>'III Plan Rates'!$Z29*'V Consumer Factors'!$M$16</f>
        <v>0</v>
      </c>
      <c r="N26" s="116">
        <f>'III Plan Rates'!$Z29*'V Consumer Factors'!$M$17</f>
        <v>0</v>
      </c>
      <c r="O26" s="116">
        <f>'III Plan Rates'!$Z29*'V Consumer Factors'!$M$18</f>
        <v>0</v>
      </c>
      <c r="P26" s="116">
        <f>'III Plan Rates'!$Z29*'V Consumer Factors'!$M$19</f>
        <v>0</v>
      </c>
      <c r="Q26" s="116">
        <f>'III Plan Rates'!$Z29*'V Consumer Factors'!$M$20</f>
        <v>0</v>
      </c>
      <c r="R26" s="116">
        <f>IF('III Plan Rates'!$AP29&gt;0,SUMPRODUCT(I26:Q26,'III Plan Rates'!$AG29:$AO29)/'III Plan Rates'!$AP29,0)</f>
        <v>0</v>
      </c>
      <c r="S26" s="80"/>
      <c r="T26" s="116" t="e">
        <f>'III Plan Rates'!$AA29*'V Consumer Factors'!$N$12</f>
        <v>#DIV/0!</v>
      </c>
      <c r="U26" s="116" t="e">
        <f>'III Plan Rates'!$AA29*'V Consumer Factors'!$N$13</f>
        <v>#DIV/0!</v>
      </c>
      <c r="V26" s="116" t="e">
        <f>'III Plan Rates'!$AA29*'V Consumer Factors'!$N$14</f>
        <v>#DIV/0!</v>
      </c>
      <c r="W26" s="116" t="e">
        <f>'III Plan Rates'!$AA29*'V Consumer Factors'!$N$15</f>
        <v>#DIV/0!</v>
      </c>
      <c r="X26" s="116" t="e">
        <f>'III Plan Rates'!$AA29*'V Consumer Factors'!$N$16</f>
        <v>#DIV/0!</v>
      </c>
      <c r="Y26" s="116" t="e">
        <f>'III Plan Rates'!$AA29*'V Consumer Factors'!$N$17</f>
        <v>#DIV/0!</v>
      </c>
      <c r="Z26" s="116" t="e">
        <f>'III Plan Rates'!$AA29*'V Consumer Factors'!$N$18</f>
        <v>#DIV/0!</v>
      </c>
      <c r="AA26" s="116" t="e">
        <f>'III Plan Rates'!$AA29*'V Consumer Factors'!$N$19</f>
        <v>#DIV/0!</v>
      </c>
      <c r="AB26" s="116" t="e">
        <f>'III Plan Rates'!$AA29*'V Consumer Factors'!$N$20</f>
        <v>#DIV/0!</v>
      </c>
      <c r="AC26" s="116">
        <f>IF('III Plan Rates'!$AP29&gt;0,SUMPRODUCT(T26:AB26,'III Plan Rates'!$AG29:$AO29)/'III Plan Rates'!$AP29,0)</f>
        <v>0</v>
      </c>
      <c r="AE26" s="117" t="e">
        <f t="shared" si="12"/>
        <v>#DIV/0!</v>
      </c>
      <c r="AF26" s="117" t="e">
        <f t="shared" si="3"/>
        <v>#DIV/0!</v>
      </c>
      <c r="AG26" s="117" t="e">
        <f t="shared" si="4"/>
        <v>#DIV/0!</v>
      </c>
      <c r="AH26" s="117" t="e">
        <f t="shared" si="5"/>
        <v>#DIV/0!</v>
      </c>
      <c r="AI26" s="117" t="e">
        <f t="shared" si="6"/>
        <v>#DIV/0!</v>
      </c>
      <c r="AJ26" s="117" t="e">
        <f t="shared" si="7"/>
        <v>#DIV/0!</v>
      </c>
      <c r="AK26" s="117" t="e">
        <f t="shared" si="8"/>
        <v>#DIV/0!</v>
      </c>
      <c r="AL26" s="117" t="e">
        <f t="shared" si="9"/>
        <v>#DIV/0!</v>
      </c>
      <c r="AM26" s="117" t="e">
        <f t="shared" si="10"/>
        <v>#DIV/0!</v>
      </c>
      <c r="AN26" s="503" t="str">
        <f t="shared" si="11"/>
        <v/>
      </c>
      <c r="AP26" s="109"/>
      <c r="AQ26" s="109"/>
      <c r="AR26" s="109"/>
      <c r="AS26" s="109"/>
      <c r="AT26" s="109"/>
      <c r="AU26" s="109"/>
      <c r="AV26" s="109"/>
      <c r="AW26" s="109"/>
      <c r="AX26" s="511" t="str">
        <f>IF(SUM(AP26:AW26)='III Plan Rates'!AG29, "Match", "Don't Match")</f>
        <v>Match</v>
      </c>
      <c r="AY26" s="109"/>
      <c r="AZ26" s="109"/>
      <c r="BA26" s="109"/>
      <c r="BB26" s="511" t="str">
        <f>IF(SUM(AY26:BA26)='III Plan Rates'!AH29, "Match", "Don't Match")</f>
        <v>Match</v>
      </c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511" t="str">
        <f>IF(SUM(BC26:BO26)='III Plan Rates'!AI29, "Match", "Don't Match")</f>
        <v>Match</v>
      </c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511" t="str">
        <f>IF(SUM(BQ26:BZ26)='III Plan Rates'!AJ29, "Match", "Don't Match")</f>
        <v>Match</v>
      </c>
      <c r="CB26" s="109"/>
      <c r="CC26" s="109"/>
      <c r="CD26" s="109"/>
      <c r="CE26" s="109"/>
      <c r="CF26" s="109"/>
      <c r="CG26" s="109"/>
      <c r="CH26" s="109"/>
      <c r="CI26" s="511" t="str">
        <f>IF(SUM(CB26:CH26)='III Plan Rates'!AK29, "Match", "Don't Match")</f>
        <v>Match</v>
      </c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511" t="str">
        <f>IF(SUM(CJ26:CS26)='III Plan Rates'!AL29, "Match", "Don't Match")</f>
        <v>Match</v>
      </c>
      <c r="CU26" s="109"/>
      <c r="CV26" s="109"/>
      <c r="CW26" s="109"/>
      <c r="CX26" s="109"/>
      <c r="CY26" s="511" t="str">
        <f>IF(SUM(CU26:CX26)='III Plan Rates'!AM29, "Match", "Don't Match")</f>
        <v>Match</v>
      </c>
      <c r="CZ26" s="109"/>
      <c r="DA26" s="109"/>
      <c r="DB26" s="109"/>
      <c r="DC26" s="109"/>
      <c r="DD26" s="109"/>
      <c r="DE26" s="511" t="str">
        <f>IF(SUM(CZ26:DD26)='III Plan Rates'!AN29, "Match", "Don't Match")</f>
        <v>Match</v>
      </c>
      <c r="DF26" s="109"/>
      <c r="DG26" s="109"/>
      <c r="DH26" s="109"/>
      <c r="DI26" s="109"/>
      <c r="DJ26" s="109"/>
      <c r="DK26" s="109"/>
      <c r="DL26" s="109"/>
      <c r="DM26" s="511" t="str">
        <f>IF(SUM(DF26:DL26)='III Plan Rates'!AO29, "Match", "Don't Match")</f>
        <v>Match</v>
      </c>
    </row>
    <row r="27" spans="1:117" x14ac:dyDescent="0.25">
      <c r="A27" s="406" t="str">
        <f>'III Plan Rates'!A30</f>
        <v>Plan 13</v>
      </c>
      <c r="B27" s="118">
        <f>'III Plan Rates'!B30</f>
        <v>0</v>
      </c>
      <c r="C27" s="127">
        <f>'III Plan Rates'!D30</f>
        <v>0</v>
      </c>
      <c r="D27" s="118">
        <f>'III Plan Rates'!E30</f>
        <v>0</v>
      </c>
      <c r="E27" s="118">
        <f>'III Plan Rates'!F30</f>
        <v>0</v>
      </c>
      <c r="F27" s="118">
        <f>'III Plan Rates'!G30</f>
        <v>0</v>
      </c>
      <c r="G27" s="118">
        <f>'III Plan Rates'!J30</f>
        <v>0</v>
      </c>
      <c r="H27" s="101"/>
      <c r="I27" s="116">
        <f>'III Plan Rates'!$Z30*'V Consumer Factors'!$M$12</f>
        <v>0</v>
      </c>
      <c r="J27" s="116">
        <f>'III Plan Rates'!$Z30*'V Consumer Factors'!$M$13</f>
        <v>0</v>
      </c>
      <c r="K27" s="116">
        <f>'III Plan Rates'!$Z30*'V Consumer Factors'!$M$14</f>
        <v>0</v>
      </c>
      <c r="L27" s="116">
        <f>'III Plan Rates'!$Z30*'V Consumer Factors'!$M$15</f>
        <v>0</v>
      </c>
      <c r="M27" s="116">
        <f>'III Plan Rates'!$Z30*'V Consumer Factors'!$M$16</f>
        <v>0</v>
      </c>
      <c r="N27" s="116">
        <f>'III Plan Rates'!$Z30*'V Consumer Factors'!$M$17</f>
        <v>0</v>
      </c>
      <c r="O27" s="116">
        <f>'III Plan Rates'!$Z30*'V Consumer Factors'!$M$18</f>
        <v>0</v>
      </c>
      <c r="P27" s="116">
        <f>'III Plan Rates'!$Z30*'V Consumer Factors'!$M$19</f>
        <v>0</v>
      </c>
      <c r="Q27" s="116">
        <f>'III Plan Rates'!$Z30*'V Consumer Factors'!$M$20</f>
        <v>0</v>
      </c>
      <c r="R27" s="116">
        <f>IF('III Plan Rates'!$AP30&gt;0,SUMPRODUCT(I27:Q27,'III Plan Rates'!$AG30:$AO30)/'III Plan Rates'!$AP30,0)</f>
        <v>0</v>
      </c>
      <c r="S27" s="80"/>
      <c r="T27" s="116" t="e">
        <f>'III Plan Rates'!$AA30*'V Consumer Factors'!$N$12</f>
        <v>#DIV/0!</v>
      </c>
      <c r="U27" s="116" t="e">
        <f>'III Plan Rates'!$AA30*'V Consumer Factors'!$N$13</f>
        <v>#DIV/0!</v>
      </c>
      <c r="V27" s="116" t="e">
        <f>'III Plan Rates'!$AA30*'V Consumer Factors'!$N$14</f>
        <v>#DIV/0!</v>
      </c>
      <c r="W27" s="116" t="e">
        <f>'III Plan Rates'!$AA30*'V Consumer Factors'!$N$15</f>
        <v>#DIV/0!</v>
      </c>
      <c r="X27" s="116" t="e">
        <f>'III Plan Rates'!$AA30*'V Consumer Factors'!$N$16</f>
        <v>#DIV/0!</v>
      </c>
      <c r="Y27" s="116" t="e">
        <f>'III Plan Rates'!$AA30*'V Consumer Factors'!$N$17</f>
        <v>#DIV/0!</v>
      </c>
      <c r="Z27" s="116" t="e">
        <f>'III Plan Rates'!$AA30*'V Consumer Factors'!$N$18</f>
        <v>#DIV/0!</v>
      </c>
      <c r="AA27" s="116" t="e">
        <f>'III Plan Rates'!$AA30*'V Consumer Factors'!$N$19</f>
        <v>#DIV/0!</v>
      </c>
      <c r="AB27" s="116" t="e">
        <f>'III Plan Rates'!$AA30*'V Consumer Factors'!$N$20</f>
        <v>#DIV/0!</v>
      </c>
      <c r="AC27" s="116">
        <f>IF('III Plan Rates'!$AP30&gt;0,SUMPRODUCT(T27:AB27,'III Plan Rates'!$AG30:$AO30)/'III Plan Rates'!$AP30,0)</f>
        <v>0</v>
      </c>
      <c r="AE27" s="117" t="e">
        <f t="shared" si="12"/>
        <v>#DIV/0!</v>
      </c>
      <c r="AF27" s="117" t="e">
        <f t="shared" si="3"/>
        <v>#DIV/0!</v>
      </c>
      <c r="AG27" s="117" t="e">
        <f t="shared" si="4"/>
        <v>#DIV/0!</v>
      </c>
      <c r="AH27" s="117" t="e">
        <f t="shared" si="5"/>
        <v>#DIV/0!</v>
      </c>
      <c r="AI27" s="117" t="e">
        <f t="shared" si="6"/>
        <v>#DIV/0!</v>
      </c>
      <c r="AJ27" s="117" t="e">
        <f t="shared" si="7"/>
        <v>#DIV/0!</v>
      </c>
      <c r="AK27" s="117" t="e">
        <f t="shared" si="8"/>
        <v>#DIV/0!</v>
      </c>
      <c r="AL27" s="117" t="e">
        <f t="shared" si="9"/>
        <v>#DIV/0!</v>
      </c>
      <c r="AM27" s="117" t="e">
        <f t="shared" si="10"/>
        <v>#DIV/0!</v>
      </c>
      <c r="AN27" s="503" t="str">
        <f t="shared" si="11"/>
        <v/>
      </c>
      <c r="AP27" s="109"/>
      <c r="AQ27" s="109"/>
      <c r="AR27" s="109"/>
      <c r="AS27" s="109"/>
      <c r="AT27" s="109"/>
      <c r="AU27" s="109"/>
      <c r="AV27" s="109"/>
      <c r="AW27" s="109"/>
      <c r="AX27" s="511" t="str">
        <f>IF(SUM(AP27:AW27)='III Plan Rates'!AG30, "Match", "Don't Match")</f>
        <v>Match</v>
      </c>
      <c r="AY27" s="109"/>
      <c r="AZ27" s="109"/>
      <c r="BA27" s="109"/>
      <c r="BB27" s="511" t="str">
        <f>IF(SUM(AY27:BA27)='III Plan Rates'!AH30, "Match", "Don't Match")</f>
        <v>Match</v>
      </c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511" t="str">
        <f>IF(SUM(BC27:BO27)='III Plan Rates'!AI30, "Match", "Don't Match")</f>
        <v>Match</v>
      </c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511" t="str">
        <f>IF(SUM(BQ27:BZ27)='III Plan Rates'!AJ30, "Match", "Don't Match")</f>
        <v>Match</v>
      </c>
      <c r="CB27" s="109"/>
      <c r="CC27" s="109"/>
      <c r="CD27" s="109"/>
      <c r="CE27" s="109"/>
      <c r="CF27" s="109"/>
      <c r="CG27" s="109"/>
      <c r="CH27" s="109"/>
      <c r="CI27" s="511" t="str">
        <f>IF(SUM(CB27:CH27)='III Plan Rates'!AK30, "Match", "Don't Match")</f>
        <v>Match</v>
      </c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511" t="str">
        <f>IF(SUM(CJ27:CS27)='III Plan Rates'!AL30, "Match", "Don't Match")</f>
        <v>Match</v>
      </c>
      <c r="CU27" s="109"/>
      <c r="CV27" s="109"/>
      <c r="CW27" s="109"/>
      <c r="CX27" s="109"/>
      <c r="CY27" s="511" t="str">
        <f>IF(SUM(CU27:CX27)='III Plan Rates'!AM30, "Match", "Don't Match")</f>
        <v>Match</v>
      </c>
      <c r="CZ27" s="109"/>
      <c r="DA27" s="109"/>
      <c r="DB27" s="109"/>
      <c r="DC27" s="109"/>
      <c r="DD27" s="109"/>
      <c r="DE27" s="511" t="str">
        <f>IF(SUM(CZ27:DD27)='III Plan Rates'!AN30, "Match", "Don't Match")</f>
        <v>Match</v>
      </c>
      <c r="DF27" s="109"/>
      <c r="DG27" s="109"/>
      <c r="DH27" s="109"/>
      <c r="DI27" s="109"/>
      <c r="DJ27" s="109"/>
      <c r="DK27" s="109"/>
      <c r="DL27" s="109"/>
      <c r="DM27" s="511" t="str">
        <f>IF(SUM(DF27:DL27)='III Plan Rates'!AO30, "Match", "Don't Match")</f>
        <v>Match</v>
      </c>
    </row>
    <row r="28" spans="1:117" x14ac:dyDescent="0.25">
      <c r="A28" s="406" t="str">
        <f>'III Plan Rates'!A31</f>
        <v>Plan 14</v>
      </c>
      <c r="B28" s="118">
        <f>'III Plan Rates'!B31</f>
        <v>0</v>
      </c>
      <c r="C28" s="127">
        <f>'III Plan Rates'!D31</f>
        <v>0</v>
      </c>
      <c r="D28" s="118">
        <f>'III Plan Rates'!E31</f>
        <v>0</v>
      </c>
      <c r="E28" s="118">
        <f>'III Plan Rates'!F31</f>
        <v>0</v>
      </c>
      <c r="F28" s="118">
        <f>'III Plan Rates'!G31</f>
        <v>0</v>
      </c>
      <c r="G28" s="118">
        <f>'III Plan Rates'!J31</f>
        <v>0</v>
      </c>
      <c r="H28" s="101"/>
      <c r="I28" s="116">
        <f>'III Plan Rates'!$Z31*'V Consumer Factors'!$M$12</f>
        <v>0</v>
      </c>
      <c r="J28" s="116">
        <f>'III Plan Rates'!$Z31*'V Consumer Factors'!$M$13</f>
        <v>0</v>
      </c>
      <c r="K28" s="116">
        <f>'III Plan Rates'!$Z31*'V Consumer Factors'!$M$14</f>
        <v>0</v>
      </c>
      <c r="L28" s="116">
        <f>'III Plan Rates'!$Z31*'V Consumer Factors'!$M$15</f>
        <v>0</v>
      </c>
      <c r="M28" s="116">
        <f>'III Plan Rates'!$Z31*'V Consumer Factors'!$M$16</f>
        <v>0</v>
      </c>
      <c r="N28" s="116">
        <f>'III Plan Rates'!$Z31*'V Consumer Factors'!$M$17</f>
        <v>0</v>
      </c>
      <c r="O28" s="116">
        <f>'III Plan Rates'!$Z31*'V Consumer Factors'!$M$18</f>
        <v>0</v>
      </c>
      <c r="P28" s="116">
        <f>'III Plan Rates'!$Z31*'V Consumer Factors'!$M$19</f>
        <v>0</v>
      </c>
      <c r="Q28" s="116">
        <f>'III Plan Rates'!$Z31*'V Consumer Factors'!$M$20</f>
        <v>0</v>
      </c>
      <c r="R28" s="116">
        <f>IF('III Plan Rates'!$AP31&gt;0,SUMPRODUCT(I28:Q28,'III Plan Rates'!$AG31:$AO31)/'III Plan Rates'!$AP31,0)</f>
        <v>0</v>
      </c>
      <c r="S28" s="80"/>
      <c r="T28" s="116" t="e">
        <f>'III Plan Rates'!$AA31*'V Consumer Factors'!$N$12</f>
        <v>#DIV/0!</v>
      </c>
      <c r="U28" s="116" t="e">
        <f>'III Plan Rates'!$AA31*'V Consumer Factors'!$N$13</f>
        <v>#DIV/0!</v>
      </c>
      <c r="V28" s="116" t="e">
        <f>'III Plan Rates'!$AA31*'V Consumer Factors'!$N$14</f>
        <v>#DIV/0!</v>
      </c>
      <c r="W28" s="116" t="e">
        <f>'III Plan Rates'!$AA31*'V Consumer Factors'!$N$15</f>
        <v>#DIV/0!</v>
      </c>
      <c r="X28" s="116" t="e">
        <f>'III Plan Rates'!$AA31*'V Consumer Factors'!$N$16</f>
        <v>#DIV/0!</v>
      </c>
      <c r="Y28" s="116" t="e">
        <f>'III Plan Rates'!$AA31*'V Consumer Factors'!$N$17</f>
        <v>#DIV/0!</v>
      </c>
      <c r="Z28" s="116" t="e">
        <f>'III Plan Rates'!$AA31*'V Consumer Factors'!$N$18</f>
        <v>#DIV/0!</v>
      </c>
      <c r="AA28" s="116" t="e">
        <f>'III Plan Rates'!$AA31*'V Consumer Factors'!$N$19</f>
        <v>#DIV/0!</v>
      </c>
      <c r="AB28" s="116" t="e">
        <f>'III Plan Rates'!$AA31*'V Consumer Factors'!$N$20</f>
        <v>#DIV/0!</v>
      </c>
      <c r="AC28" s="116">
        <f>IF('III Plan Rates'!$AP31&gt;0,SUMPRODUCT(T28:AB28,'III Plan Rates'!$AG31:$AO31)/'III Plan Rates'!$AP31,0)</f>
        <v>0</v>
      </c>
      <c r="AE28" s="117" t="e">
        <f t="shared" si="12"/>
        <v>#DIV/0!</v>
      </c>
      <c r="AF28" s="117" t="e">
        <f t="shared" si="3"/>
        <v>#DIV/0!</v>
      </c>
      <c r="AG28" s="117" t="e">
        <f t="shared" si="4"/>
        <v>#DIV/0!</v>
      </c>
      <c r="AH28" s="117" t="e">
        <f t="shared" si="5"/>
        <v>#DIV/0!</v>
      </c>
      <c r="AI28" s="117" t="e">
        <f t="shared" si="6"/>
        <v>#DIV/0!</v>
      </c>
      <c r="AJ28" s="117" t="e">
        <f t="shared" si="7"/>
        <v>#DIV/0!</v>
      </c>
      <c r="AK28" s="117" t="e">
        <f t="shared" si="8"/>
        <v>#DIV/0!</v>
      </c>
      <c r="AL28" s="117" t="e">
        <f t="shared" si="9"/>
        <v>#DIV/0!</v>
      </c>
      <c r="AM28" s="117" t="e">
        <f t="shared" si="10"/>
        <v>#DIV/0!</v>
      </c>
      <c r="AN28" s="503" t="str">
        <f t="shared" si="11"/>
        <v/>
      </c>
      <c r="AP28" s="109"/>
      <c r="AQ28" s="109"/>
      <c r="AR28" s="109"/>
      <c r="AS28" s="109"/>
      <c r="AT28" s="109"/>
      <c r="AU28" s="109"/>
      <c r="AV28" s="109"/>
      <c r="AW28" s="109"/>
      <c r="AX28" s="511" t="str">
        <f>IF(SUM(AP28:AW28)='III Plan Rates'!AG31, "Match", "Don't Match")</f>
        <v>Match</v>
      </c>
      <c r="AY28" s="109"/>
      <c r="AZ28" s="109"/>
      <c r="BA28" s="109"/>
      <c r="BB28" s="511" t="str">
        <f>IF(SUM(AY28:BA28)='III Plan Rates'!AH31, "Match", "Don't Match")</f>
        <v>Match</v>
      </c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511" t="str">
        <f>IF(SUM(BC28:BO28)='III Plan Rates'!AI31, "Match", "Don't Match")</f>
        <v>Match</v>
      </c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511" t="str">
        <f>IF(SUM(BQ28:BZ28)='III Plan Rates'!AJ31, "Match", "Don't Match")</f>
        <v>Match</v>
      </c>
      <c r="CB28" s="109"/>
      <c r="CC28" s="109"/>
      <c r="CD28" s="109"/>
      <c r="CE28" s="109"/>
      <c r="CF28" s="109"/>
      <c r="CG28" s="109"/>
      <c r="CH28" s="109"/>
      <c r="CI28" s="511" t="str">
        <f>IF(SUM(CB28:CH28)='III Plan Rates'!AK31, "Match", "Don't Match")</f>
        <v>Match</v>
      </c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511" t="str">
        <f>IF(SUM(CJ28:CS28)='III Plan Rates'!AL31, "Match", "Don't Match")</f>
        <v>Match</v>
      </c>
      <c r="CU28" s="109"/>
      <c r="CV28" s="109"/>
      <c r="CW28" s="109"/>
      <c r="CX28" s="109"/>
      <c r="CY28" s="511" t="str">
        <f>IF(SUM(CU28:CX28)='III Plan Rates'!AM31, "Match", "Don't Match")</f>
        <v>Match</v>
      </c>
      <c r="CZ28" s="109"/>
      <c r="DA28" s="109"/>
      <c r="DB28" s="109"/>
      <c r="DC28" s="109"/>
      <c r="DD28" s="109"/>
      <c r="DE28" s="511" t="str">
        <f>IF(SUM(CZ28:DD28)='III Plan Rates'!AN31, "Match", "Don't Match")</f>
        <v>Match</v>
      </c>
      <c r="DF28" s="109"/>
      <c r="DG28" s="109"/>
      <c r="DH28" s="109"/>
      <c r="DI28" s="109"/>
      <c r="DJ28" s="109"/>
      <c r="DK28" s="109"/>
      <c r="DL28" s="109"/>
      <c r="DM28" s="511" t="str">
        <f>IF(SUM(DF28:DL28)='III Plan Rates'!AO31, "Match", "Don't Match")</f>
        <v>Match</v>
      </c>
    </row>
    <row r="29" spans="1:117" x14ac:dyDescent="0.25">
      <c r="A29" s="406" t="str">
        <f>'III Plan Rates'!A32</f>
        <v>Plan 15</v>
      </c>
      <c r="B29" s="118">
        <f>'III Plan Rates'!B32</f>
        <v>0</v>
      </c>
      <c r="C29" s="127">
        <f>'III Plan Rates'!D32</f>
        <v>0</v>
      </c>
      <c r="D29" s="118">
        <f>'III Plan Rates'!E32</f>
        <v>0</v>
      </c>
      <c r="E29" s="118">
        <f>'III Plan Rates'!F32</f>
        <v>0</v>
      </c>
      <c r="F29" s="118">
        <f>'III Plan Rates'!G32</f>
        <v>0</v>
      </c>
      <c r="G29" s="118">
        <f>'III Plan Rates'!J32</f>
        <v>0</v>
      </c>
      <c r="H29" s="101"/>
      <c r="I29" s="116">
        <f>'III Plan Rates'!$Z32*'V Consumer Factors'!$M$12</f>
        <v>0</v>
      </c>
      <c r="J29" s="116">
        <f>'III Plan Rates'!$Z32*'V Consumer Factors'!$M$13</f>
        <v>0</v>
      </c>
      <c r="K29" s="116">
        <f>'III Plan Rates'!$Z32*'V Consumer Factors'!$M$14</f>
        <v>0</v>
      </c>
      <c r="L29" s="116">
        <f>'III Plan Rates'!$Z32*'V Consumer Factors'!$M$15</f>
        <v>0</v>
      </c>
      <c r="M29" s="116">
        <f>'III Plan Rates'!$Z32*'V Consumer Factors'!$M$16</f>
        <v>0</v>
      </c>
      <c r="N29" s="116">
        <f>'III Plan Rates'!$Z32*'V Consumer Factors'!$M$17</f>
        <v>0</v>
      </c>
      <c r="O29" s="116">
        <f>'III Plan Rates'!$Z32*'V Consumer Factors'!$M$18</f>
        <v>0</v>
      </c>
      <c r="P29" s="116">
        <f>'III Plan Rates'!$Z32*'V Consumer Factors'!$M$19</f>
        <v>0</v>
      </c>
      <c r="Q29" s="116">
        <f>'III Plan Rates'!$Z32*'V Consumer Factors'!$M$20</f>
        <v>0</v>
      </c>
      <c r="R29" s="116">
        <f>IF('III Plan Rates'!$AP32&gt;0,SUMPRODUCT(I29:Q29,'III Plan Rates'!$AG32:$AO32)/'III Plan Rates'!$AP32,0)</f>
        <v>0</v>
      </c>
      <c r="S29" s="80"/>
      <c r="T29" s="116" t="e">
        <f>'III Plan Rates'!$AA32*'V Consumer Factors'!$N$12</f>
        <v>#DIV/0!</v>
      </c>
      <c r="U29" s="116" t="e">
        <f>'III Plan Rates'!$AA32*'V Consumer Factors'!$N$13</f>
        <v>#DIV/0!</v>
      </c>
      <c r="V29" s="116" t="e">
        <f>'III Plan Rates'!$AA32*'V Consumer Factors'!$N$14</f>
        <v>#DIV/0!</v>
      </c>
      <c r="W29" s="116" t="e">
        <f>'III Plan Rates'!$AA32*'V Consumer Factors'!$N$15</f>
        <v>#DIV/0!</v>
      </c>
      <c r="X29" s="116" t="e">
        <f>'III Plan Rates'!$AA32*'V Consumer Factors'!$N$16</f>
        <v>#DIV/0!</v>
      </c>
      <c r="Y29" s="116" t="e">
        <f>'III Plan Rates'!$AA32*'V Consumer Factors'!$N$17</f>
        <v>#DIV/0!</v>
      </c>
      <c r="Z29" s="116" t="e">
        <f>'III Plan Rates'!$AA32*'V Consumer Factors'!$N$18</f>
        <v>#DIV/0!</v>
      </c>
      <c r="AA29" s="116" t="e">
        <f>'III Plan Rates'!$AA32*'V Consumer Factors'!$N$19</f>
        <v>#DIV/0!</v>
      </c>
      <c r="AB29" s="116" t="e">
        <f>'III Plan Rates'!$AA32*'V Consumer Factors'!$N$20</f>
        <v>#DIV/0!</v>
      </c>
      <c r="AC29" s="116">
        <f>IF('III Plan Rates'!$AP32&gt;0,SUMPRODUCT(T29:AB29,'III Plan Rates'!$AG32:$AO32)/'III Plan Rates'!$AP32,0)</f>
        <v>0</v>
      </c>
      <c r="AE29" s="117" t="e">
        <f t="shared" si="12"/>
        <v>#DIV/0!</v>
      </c>
      <c r="AF29" s="117" t="e">
        <f t="shared" si="3"/>
        <v>#DIV/0!</v>
      </c>
      <c r="AG29" s="117" t="e">
        <f t="shared" si="4"/>
        <v>#DIV/0!</v>
      </c>
      <c r="AH29" s="117" t="e">
        <f t="shared" si="5"/>
        <v>#DIV/0!</v>
      </c>
      <c r="AI29" s="117" t="e">
        <f t="shared" si="6"/>
        <v>#DIV/0!</v>
      </c>
      <c r="AJ29" s="117" t="e">
        <f t="shared" si="7"/>
        <v>#DIV/0!</v>
      </c>
      <c r="AK29" s="117" t="e">
        <f t="shared" si="8"/>
        <v>#DIV/0!</v>
      </c>
      <c r="AL29" s="117" t="e">
        <f t="shared" si="9"/>
        <v>#DIV/0!</v>
      </c>
      <c r="AM29" s="117" t="e">
        <f t="shared" si="10"/>
        <v>#DIV/0!</v>
      </c>
      <c r="AN29" s="503" t="str">
        <f t="shared" si="11"/>
        <v/>
      </c>
      <c r="AP29" s="109"/>
      <c r="AQ29" s="109"/>
      <c r="AR29" s="109"/>
      <c r="AS29" s="109"/>
      <c r="AT29" s="109"/>
      <c r="AU29" s="109"/>
      <c r="AV29" s="109"/>
      <c r="AW29" s="109"/>
      <c r="AX29" s="511" t="str">
        <f>IF(SUM(AP29:AW29)='III Plan Rates'!AG32, "Match", "Don't Match")</f>
        <v>Match</v>
      </c>
      <c r="AY29" s="109"/>
      <c r="AZ29" s="109"/>
      <c r="BA29" s="109"/>
      <c r="BB29" s="511" t="str">
        <f>IF(SUM(AY29:BA29)='III Plan Rates'!AH32, "Match", "Don't Match")</f>
        <v>Match</v>
      </c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511" t="str">
        <f>IF(SUM(BC29:BO29)='III Plan Rates'!AI32, "Match", "Don't Match")</f>
        <v>Match</v>
      </c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511" t="str">
        <f>IF(SUM(BQ29:BZ29)='III Plan Rates'!AJ32, "Match", "Don't Match")</f>
        <v>Match</v>
      </c>
      <c r="CB29" s="109"/>
      <c r="CC29" s="109"/>
      <c r="CD29" s="109"/>
      <c r="CE29" s="109"/>
      <c r="CF29" s="109"/>
      <c r="CG29" s="109"/>
      <c r="CH29" s="109"/>
      <c r="CI29" s="511" t="str">
        <f>IF(SUM(CB29:CH29)='III Plan Rates'!AK32, "Match", "Don't Match")</f>
        <v>Match</v>
      </c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511" t="str">
        <f>IF(SUM(CJ29:CS29)='III Plan Rates'!AL32, "Match", "Don't Match")</f>
        <v>Match</v>
      </c>
      <c r="CU29" s="109"/>
      <c r="CV29" s="109"/>
      <c r="CW29" s="109"/>
      <c r="CX29" s="109"/>
      <c r="CY29" s="511" t="str">
        <f>IF(SUM(CU29:CX29)='III Plan Rates'!AM32, "Match", "Don't Match")</f>
        <v>Match</v>
      </c>
      <c r="CZ29" s="109"/>
      <c r="DA29" s="109"/>
      <c r="DB29" s="109"/>
      <c r="DC29" s="109"/>
      <c r="DD29" s="109"/>
      <c r="DE29" s="511" t="str">
        <f>IF(SUM(CZ29:DD29)='III Plan Rates'!AN32, "Match", "Don't Match")</f>
        <v>Match</v>
      </c>
      <c r="DF29" s="109"/>
      <c r="DG29" s="109"/>
      <c r="DH29" s="109"/>
      <c r="DI29" s="109"/>
      <c r="DJ29" s="109"/>
      <c r="DK29" s="109"/>
      <c r="DL29" s="109"/>
      <c r="DM29" s="511" t="str">
        <f>IF(SUM(DF29:DL29)='III Plan Rates'!AO32, "Match", "Don't Match")</f>
        <v>Match</v>
      </c>
    </row>
    <row r="30" spans="1:117" x14ac:dyDescent="0.25">
      <c r="A30" s="406" t="str">
        <f>'III Plan Rates'!A33</f>
        <v>Plan 16</v>
      </c>
      <c r="B30" s="118">
        <f>'III Plan Rates'!B33</f>
        <v>0</v>
      </c>
      <c r="C30" s="127">
        <f>'III Plan Rates'!D33</f>
        <v>0</v>
      </c>
      <c r="D30" s="118">
        <f>'III Plan Rates'!E33</f>
        <v>0</v>
      </c>
      <c r="E30" s="118">
        <f>'III Plan Rates'!F33</f>
        <v>0</v>
      </c>
      <c r="F30" s="118">
        <f>'III Plan Rates'!G33</f>
        <v>0</v>
      </c>
      <c r="G30" s="118">
        <f>'III Plan Rates'!J33</f>
        <v>0</v>
      </c>
      <c r="H30" s="101"/>
      <c r="I30" s="116">
        <f>'III Plan Rates'!$Z33*'V Consumer Factors'!$M$12</f>
        <v>0</v>
      </c>
      <c r="J30" s="116">
        <f>'III Plan Rates'!$Z33*'V Consumer Factors'!$M$13</f>
        <v>0</v>
      </c>
      <c r="K30" s="116">
        <f>'III Plan Rates'!$Z33*'V Consumer Factors'!$M$14</f>
        <v>0</v>
      </c>
      <c r="L30" s="116">
        <f>'III Plan Rates'!$Z33*'V Consumer Factors'!$M$15</f>
        <v>0</v>
      </c>
      <c r="M30" s="116">
        <f>'III Plan Rates'!$Z33*'V Consumer Factors'!$M$16</f>
        <v>0</v>
      </c>
      <c r="N30" s="116">
        <f>'III Plan Rates'!$Z33*'V Consumer Factors'!$M$17</f>
        <v>0</v>
      </c>
      <c r="O30" s="116">
        <f>'III Plan Rates'!$Z33*'V Consumer Factors'!$M$18</f>
        <v>0</v>
      </c>
      <c r="P30" s="116">
        <f>'III Plan Rates'!$Z33*'V Consumer Factors'!$M$19</f>
        <v>0</v>
      </c>
      <c r="Q30" s="116">
        <f>'III Plan Rates'!$Z33*'V Consumer Factors'!$M$20</f>
        <v>0</v>
      </c>
      <c r="R30" s="116">
        <f>IF('III Plan Rates'!$AP33&gt;0,SUMPRODUCT(I30:Q30,'III Plan Rates'!$AG33:$AO33)/'III Plan Rates'!$AP33,0)</f>
        <v>0</v>
      </c>
      <c r="S30" s="80"/>
      <c r="T30" s="116" t="e">
        <f>'III Plan Rates'!$AA33*'V Consumer Factors'!$N$12</f>
        <v>#DIV/0!</v>
      </c>
      <c r="U30" s="116" t="e">
        <f>'III Plan Rates'!$AA33*'V Consumer Factors'!$N$13</f>
        <v>#DIV/0!</v>
      </c>
      <c r="V30" s="116" t="e">
        <f>'III Plan Rates'!$AA33*'V Consumer Factors'!$N$14</f>
        <v>#DIV/0!</v>
      </c>
      <c r="W30" s="116" t="e">
        <f>'III Plan Rates'!$AA33*'V Consumer Factors'!$N$15</f>
        <v>#DIV/0!</v>
      </c>
      <c r="X30" s="116" t="e">
        <f>'III Plan Rates'!$AA33*'V Consumer Factors'!$N$16</f>
        <v>#DIV/0!</v>
      </c>
      <c r="Y30" s="116" t="e">
        <f>'III Plan Rates'!$AA33*'V Consumer Factors'!$N$17</f>
        <v>#DIV/0!</v>
      </c>
      <c r="Z30" s="116" t="e">
        <f>'III Plan Rates'!$AA33*'V Consumer Factors'!$N$18</f>
        <v>#DIV/0!</v>
      </c>
      <c r="AA30" s="116" t="e">
        <f>'III Plan Rates'!$AA33*'V Consumer Factors'!$N$19</f>
        <v>#DIV/0!</v>
      </c>
      <c r="AB30" s="116" t="e">
        <f>'III Plan Rates'!$AA33*'V Consumer Factors'!$N$20</f>
        <v>#DIV/0!</v>
      </c>
      <c r="AC30" s="116">
        <f>IF('III Plan Rates'!$AP33&gt;0,SUMPRODUCT(T30:AB30,'III Plan Rates'!$AG33:$AO33)/'III Plan Rates'!$AP33,0)</f>
        <v>0</v>
      </c>
      <c r="AE30" s="117" t="e">
        <f t="shared" si="12"/>
        <v>#DIV/0!</v>
      </c>
      <c r="AF30" s="117" t="e">
        <f t="shared" si="3"/>
        <v>#DIV/0!</v>
      </c>
      <c r="AG30" s="117" t="e">
        <f t="shared" si="4"/>
        <v>#DIV/0!</v>
      </c>
      <c r="AH30" s="117" t="e">
        <f t="shared" si="5"/>
        <v>#DIV/0!</v>
      </c>
      <c r="AI30" s="117" t="e">
        <f t="shared" si="6"/>
        <v>#DIV/0!</v>
      </c>
      <c r="AJ30" s="117" t="e">
        <f t="shared" si="7"/>
        <v>#DIV/0!</v>
      </c>
      <c r="AK30" s="117" t="e">
        <f t="shared" si="8"/>
        <v>#DIV/0!</v>
      </c>
      <c r="AL30" s="117" t="e">
        <f t="shared" si="9"/>
        <v>#DIV/0!</v>
      </c>
      <c r="AM30" s="117" t="e">
        <f t="shared" si="10"/>
        <v>#DIV/0!</v>
      </c>
      <c r="AN30" s="503" t="str">
        <f t="shared" si="11"/>
        <v/>
      </c>
      <c r="AP30" s="109"/>
      <c r="AQ30" s="109"/>
      <c r="AR30" s="109"/>
      <c r="AS30" s="109"/>
      <c r="AT30" s="109"/>
      <c r="AU30" s="109"/>
      <c r="AV30" s="109"/>
      <c r="AW30" s="109"/>
      <c r="AX30" s="511" t="str">
        <f>IF(SUM(AP30:AW30)='III Plan Rates'!AG33, "Match", "Don't Match")</f>
        <v>Match</v>
      </c>
      <c r="AY30" s="109"/>
      <c r="AZ30" s="109"/>
      <c r="BA30" s="109"/>
      <c r="BB30" s="511" t="str">
        <f>IF(SUM(AY30:BA30)='III Plan Rates'!AH33, "Match", "Don't Match")</f>
        <v>Match</v>
      </c>
      <c r="BC30" s="109"/>
      <c r="BD30" s="109"/>
      <c r="BE30" s="109"/>
      <c r="BF30" s="109"/>
      <c r="BG30" s="109"/>
      <c r="BH30" s="109"/>
      <c r="BI30" s="109"/>
      <c r="BJ30" s="109"/>
      <c r="BK30" s="109"/>
      <c r="BL30" s="109"/>
      <c r="BM30" s="109"/>
      <c r="BN30" s="109"/>
      <c r="BO30" s="109"/>
      <c r="BP30" s="511" t="str">
        <f>IF(SUM(BC30:BO30)='III Plan Rates'!AI33, "Match", "Don't Match")</f>
        <v>Match</v>
      </c>
      <c r="BQ30" s="109"/>
      <c r="BR30" s="109"/>
      <c r="BS30" s="109"/>
      <c r="BT30" s="109"/>
      <c r="BU30" s="109"/>
      <c r="BV30" s="109"/>
      <c r="BW30" s="109"/>
      <c r="BX30" s="109"/>
      <c r="BY30" s="109"/>
      <c r="BZ30" s="109"/>
      <c r="CA30" s="511" t="str">
        <f>IF(SUM(BQ30:BZ30)='III Plan Rates'!AJ33, "Match", "Don't Match")</f>
        <v>Match</v>
      </c>
      <c r="CB30" s="109"/>
      <c r="CC30" s="109"/>
      <c r="CD30" s="109"/>
      <c r="CE30" s="109"/>
      <c r="CF30" s="109"/>
      <c r="CG30" s="109"/>
      <c r="CH30" s="109"/>
      <c r="CI30" s="511" t="str">
        <f>IF(SUM(CB30:CH30)='III Plan Rates'!AK33, "Match", "Don't Match")</f>
        <v>Match</v>
      </c>
      <c r="CJ30" s="109"/>
      <c r="CK30" s="109"/>
      <c r="CL30" s="109"/>
      <c r="CM30" s="109"/>
      <c r="CN30" s="109"/>
      <c r="CO30" s="109"/>
      <c r="CP30" s="109"/>
      <c r="CQ30" s="109"/>
      <c r="CR30" s="109"/>
      <c r="CS30" s="109"/>
      <c r="CT30" s="511" t="str">
        <f>IF(SUM(CJ30:CS30)='III Plan Rates'!AL33, "Match", "Don't Match")</f>
        <v>Match</v>
      </c>
      <c r="CU30" s="109"/>
      <c r="CV30" s="109"/>
      <c r="CW30" s="109"/>
      <c r="CX30" s="109"/>
      <c r="CY30" s="511" t="str">
        <f>IF(SUM(CU30:CX30)='III Plan Rates'!AM33, "Match", "Don't Match")</f>
        <v>Match</v>
      </c>
      <c r="CZ30" s="109"/>
      <c r="DA30" s="109"/>
      <c r="DB30" s="109"/>
      <c r="DC30" s="109"/>
      <c r="DD30" s="109"/>
      <c r="DE30" s="511" t="str">
        <f>IF(SUM(CZ30:DD30)='III Plan Rates'!AN33, "Match", "Don't Match")</f>
        <v>Match</v>
      </c>
      <c r="DF30" s="109"/>
      <c r="DG30" s="109"/>
      <c r="DH30" s="109"/>
      <c r="DI30" s="109"/>
      <c r="DJ30" s="109"/>
      <c r="DK30" s="109"/>
      <c r="DL30" s="109"/>
      <c r="DM30" s="511" t="str">
        <f>IF(SUM(DF30:DL30)='III Plan Rates'!AO33, "Match", "Don't Match")</f>
        <v>Match</v>
      </c>
    </row>
    <row r="31" spans="1:117" x14ac:dyDescent="0.25">
      <c r="A31" s="406" t="str">
        <f>'III Plan Rates'!A34</f>
        <v>Plan 17</v>
      </c>
      <c r="B31" s="118">
        <f>'III Plan Rates'!B34</f>
        <v>0</v>
      </c>
      <c r="C31" s="127">
        <f>'III Plan Rates'!D34</f>
        <v>0</v>
      </c>
      <c r="D31" s="118">
        <f>'III Plan Rates'!E34</f>
        <v>0</v>
      </c>
      <c r="E31" s="118">
        <f>'III Plan Rates'!F34</f>
        <v>0</v>
      </c>
      <c r="F31" s="118">
        <f>'III Plan Rates'!G34</f>
        <v>0</v>
      </c>
      <c r="G31" s="118">
        <f>'III Plan Rates'!J34</f>
        <v>0</v>
      </c>
      <c r="H31" s="101"/>
      <c r="I31" s="116">
        <f>'III Plan Rates'!$Z34*'V Consumer Factors'!$M$12</f>
        <v>0</v>
      </c>
      <c r="J31" s="116">
        <f>'III Plan Rates'!$Z34*'V Consumer Factors'!$M$13</f>
        <v>0</v>
      </c>
      <c r="K31" s="116">
        <f>'III Plan Rates'!$Z34*'V Consumer Factors'!$M$14</f>
        <v>0</v>
      </c>
      <c r="L31" s="116">
        <f>'III Plan Rates'!$Z34*'V Consumer Factors'!$M$15</f>
        <v>0</v>
      </c>
      <c r="M31" s="116">
        <f>'III Plan Rates'!$Z34*'V Consumer Factors'!$M$16</f>
        <v>0</v>
      </c>
      <c r="N31" s="116">
        <f>'III Plan Rates'!$Z34*'V Consumer Factors'!$M$17</f>
        <v>0</v>
      </c>
      <c r="O31" s="116">
        <f>'III Plan Rates'!$Z34*'V Consumer Factors'!$M$18</f>
        <v>0</v>
      </c>
      <c r="P31" s="116">
        <f>'III Plan Rates'!$Z34*'V Consumer Factors'!$M$19</f>
        <v>0</v>
      </c>
      <c r="Q31" s="116">
        <f>'III Plan Rates'!$Z34*'V Consumer Factors'!$M$20</f>
        <v>0</v>
      </c>
      <c r="R31" s="116">
        <f>IF('III Plan Rates'!$AP34&gt;0,SUMPRODUCT(I31:Q31,'III Plan Rates'!$AG34:$AO34)/'III Plan Rates'!$AP34,0)</f>
        <v>0</v>
      </c>
      <c r="S31" s="80"/>
      <c r="T31" s="116" t="e">
        <f>'III Plan Rates'!$AA34*'V Consumer Factors'!$N$12</f>
        <v>#DIV/0!</v>
      </c>
      <c r="U31" s="116" t="e">
        <f>'III Plan Rates'!$AA34*'V Consumer Factors'!$N$13</f>
        <v>#DIV/0!</v>
      </c>
      <c r="V31" s="116" t="e">
        <f>'III Plan Rates'!$AA34*'V Consumer Factors'!$N$14</f>
        <v>#DIV/0!</v>
      </c>
      <c r="W31" s="116" t="e">
        <f>'III Plan Rates'!$AA34*'V Consumer Factors'!$N$15</f>
        <v>#DIV/0!</v>
      </c>
      <c r="X31" s="116" t="e">
        <f>'III Plan Rates'!$AA34*'V Consumer Factors'!$N$16</f>
        <v>#DIV/0!</v>
      </c>
      <c r="Y31" s="116" t="e">
        <f>'III Plan Rates'!$AA34*'V Consumer Factors'!$N$17</f>
        <v>#DIV/0!</v>
      </c>
      <c r="Z31" s="116" t="e">
        <f>'III Plan Rates'!$AA34*'V Consumer Factors'!$N$18</f>
        <v>#DIV/0!</v>
      </c>
      <c r="AA31" s="116" t="e">
        <f>'III Plan Rates'!$AA34*'V Consumer Factors'!$N$19</f>
        <v>#DIV/0!</v>
      </c>
      <c r="AB31" s="116" t="e">
        <f>'III Plan Rates'!$AA34*'V Consumer Factors'!$N$20</f>
        <v>#DIV/0!</v>
      </c>
      <c r="AC31" s="116">
        <f>IF('III Plan Rates'!$AP34&gt;0,SUMPRODUCT(T31:AB31,'III Plan Rates'!$AG34:$AO34)/'III Plan Rates'!$AP34,0)</f>
        <v>0</v>
      </c>
      <c r="AE31" s="117" t="e">
        <f t="shared" si="12"/>
        <v>#DIV/0!</v>
      </c>
      <c r="AF31" s="117" t="e">
        <f t="shared" si="3"/>
        <v>#DIV/0!</v>
      </c>
      <c r="AG31" s="117" t="e">
        <f t="shared" si="4"/>
        <v>#DIV/0!</v>
      </c>
      <c r="AH31" s="117" t="e">
        <f t="shared" si="5"/>
        <v>#DIV/0!</v>
      </c>
      <c r="AI31" s="117" t="e">
        <f t="shared" si="6"/>
        <v>#DIV/0!</v>
      </c>
      <c r="AJ31" s="117" t="e">
        <f t="shared" si="7"/>
        <v>#DIV/0!</v>
      </c>
      <c r="AK31" s="117" t="e">
        <f t="shared" si="8"/>
        <v>#DIV/0!</v>
      </c>
      <c r="AL31" s="117" t="e">
        <f t="shared" si="9"/>
        <v>#DIV/0!</v>
      </c>
      <c r="AM31" s="117" t="e">
        <f t="shared" si="10"/>
        <v>#DIV/0!</v>
      </c>
      <c r="AN31" s="503" t="str">
        <f t="shared" si="11"/>
        <v/>
      </c>
      <c r="AP31" s="109"/>
      <c r="AQ31" s="109"/>
      <c r="AR31" s="109"/>
      <c r="AS31" s="109"/>
      <c r="AT31" s="109"/>
      <c r="AU31" s="109"/>
      <c r="AV31" s="109"/>
      <c r="AW31" s="109"/>
      <c r="AX31" s="511" t="str">
        <f>IF(SUM(AP31:AW31)='III Plan Rates'!AG34, "Match", "Don't Match")</f>
        <v>Match</v>
      </c>
      <c r="AY31" s="109"/>
      <c r="AZ31" s="109"/>
      <c r="BA31" s="109"/>
      <c r="BB31" s="511" t="str">
        <f>IF(SUM(AY31:BA31)='III Plan Rates'!AH34, "Match", "Don't Match")</f>
        <v>Match</v>
      </c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511" t="str">
        <f>IF(SUM(BC31:BO31)='III Plan Rates'!AI34, "Match", "Don't Match")</f>
        <v>Match</v>
      </c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511" t="str">
        <f>IF(SUM(BQ31:BZ31)='III Plan Rates'!AJ34, "Match", "Don't Match")</f>
        <v>Match</v>
      </c>
      <c r="CB31" s="109"/>
      <c r="CC31" s="109"/>
      <c r="CD31" s="109"/>
      <c r="CE31" s="109"/>
      <c r="CF31" s="109"/>
      <c r="CG31" s="109"/>
      <c r="CH31" s="109"/>
      <c r="CI31" s="511" t="str">
        <f>IF(SUM(CB31:CH31)='III Plan Rates'!AK34, "Match", "Don't Match")</f>
        <v>Match</v>
      </c>
      <c r="CJ31" s="109"/>
      <c r="CK31" s="109"/>
      <c r="CL31" s="109"/>
      <c r="CM31" s="109"/>
      <c r="CN31" s="109"/>
      <c r="CO31" s="109"/>
      <c r="CP31" s="109"/>
      <c r="CQ31" s="109"/>
      <c r="CR31" s="109"/>
      <c r="CS31" s="109"/>
      <c r="CT31" s="511" t="str">
        <f>IF(SUM(CJ31:CS31)='III Plan Rates'!AL34, "Match", "Don't Match")</f>
        <v>Match</v>
      </c>
      <c r="CU31" s="109"/>
      <c r="CV31" s="109"/>
      <c r="CW31" s="109"/>
      <c r="CX31" s="109"/>
      <c r="CY31" s="511" t="str">
        <f>IF(SUM(CU31:CX31)='III Plan Rates'!AM34, "Match", "Don't Match")</f>
        <v>Match</v>
      </c>
      <c r="CZ31" s="109"/>
      <c r="DA31" s="109"/>
      <c r="DB31" s="109"/>
      <c r="DC31" s="109"/>
      <c r="DD31" s="109"/>
      <c r="DE31" s="511" t="str">
        <f>IF(SUM(CZ31:DD31)='III Plan Rates'!AN34, "Match", "Don't Match")</f>
        <v>Match</v>
      </c>
      <c r="DF31" s="109"/>
      <c r="DG31" s="109"/>
      <c r="DH31" s="109"/>
      <c r="DI31" s="109"/>
      <c r="DJ31" s="109"/>
      <c r="DK31" s="109"/>
      <c r="DL31" s="109"/>
      <c r="DM31" s="511" t="str">
        <f>IF(SUM(DF31:DL31)='III Plan Rates'!AO34, "Match", "Don't Match")</f>
        <v>Match</v>
      </c>
    </row>
    <row r="32" spans="1:117" x14ac:dyDescent="0.25">
      <c r="A32" s="406" t="str">
        <f>'III Plan Rates'!A35</f>
        <v>Plan 18</v>
      </c>
      <c r="B32" s="118">
        <f>'III Plan Rates'!B35</f>
        <v>0</v>
      </c>
      <c r="C32" s="127">
        <f>'III Plan Rates'!D35</f>
        <v>0</v>
      </c>
      <c r="D32" s="118">
        <f>'III Plan Rates'!E35</f>
        <v>0</v>
      </c>
      <c r="E32" s="118">
        <f>'III Plan Rates'!F35</f>
        <v>0</v>
      </c>
      <c r="F32" s="118">
        <f>'III Plan Rates'!G35</f>
        <v>0</v>
      </c>
      <c r="G32" s="118">
        <f>'III Plan Rates'!J35</f>
        <v>0</v>
      </c>
      <c r="H32" s="101"/>
      <c r="I32" s="116">
        <f>'III Plan Rates'!$Z35*'V Consumer Factors'!$M$12</f>
        <v>0</v>
      </c>
      <c r="J32" s="116">
        <f>'III Plan Rates'!$Z35*'V Consumer Factors'!$M$13</f>
        <v>0</v>
      </c>
      <c r="K32" s="116">
        <f>'III Plan Rates'!$Z35*'V Consumer Factors'!$M$14</f>
        <v>0</v>
      </c>
      <c r="L32" s="116">
        <f>'III Plan Rates'!$Z35*'V Consumer Factors'!$M$15</f>
        <v>0</v>
      </c>
      <c r="M32" s="116">
        <f>'III Plan Rates'!$Z35*'V Consumer Factors'!$M$16</f>
        <v>0</v>
      </c>
      <c r="N32" s="116">
        <f>'III Plan Rates'!$Z35*'V Consumer Factors'!$M$17</f>
        <v>0</v>
      </c>
      <c r="O32" s="116">
        <f>'III Plan Rates'!$Z35*'V Consumer Factors'!$M$18</f>
        <v>0</v>
      </c>
      <c r="P32" s="116">
        <f>'III Plan Rates'!$Z35*'V Consumer Factors'!$M$19</f>
        <v>0</v>
      </c>
      <c r="Q32" s="116">
        <f>'III Plan Rates'!$Z35*'V Consumer Factors'!$M$20</f>
        <v>0</v>
      </c>
      <c r="R32" s="116">
        <f>IF('III Plan Rates'!$AP35&gt;0,SUMPRODUCT(I32:Q32,'III Plan Rates'!$AG35:$AO35)/'III Plan Rates'!$AP35,0)</f>
        <v>0</v>
      </c>
      <c r="S32" s="80"/>
      <c r="T32" s="116" t="e">
        <f>'III Plan Rates'!$AA35*'V Consumer Factors'!$N$12</f>
        <v>#DIV/0!</v>
      </c>
      <c r="U32" s="116" t="e">
        <f>'III Plan Rates'!$AA35*'V Consumer Factors'!$N$13</f>
        <v>#DIV/0!</v>
      </c>
      <c r="V32" s="116" t="e">
        <f>'III Plan Rates'!$AA35*'V Consumer Factors'!$N$14</f>
        <v>#DIV/0!</v>
      </c>
      <c r="W32" s="116" t="e">
        <f>'III Plan Rates'!$AA35*'V Consumer Factors'!$N$15</f>
        <v>#DIV/0!</v>
      </c>
      <c r="X32" s="116" t="e">
        <f>'III Plan Rates'!$AA35*'V Consumer Factors'!$N$16</f>
        <v>#DIV/0!</v>
      </c>
      <c r="Y32" s="116" t="e">
        <f>'III Plan Rates'!$AA35*'V Consumer Factors'!$N$17</f>
        <v>#DIV/0!</v>
      </c>
      <c r="Z32" s="116" t="e">
        <f>'III Plan Rates'!$AA35*'V Consumer Factors'!$N$18</f>
        <v>#DIV/0!</v>
      </c>
      <c r="AA32" s="116" t="e">
        <f>'III Plan Rates'!$AA35*'V Consumer Factors'!$N$19</f>
        <v>#DIV/0!</v>
      </c>
      <c r="AB32" s="116" t="e">
        <f>'III Plan Rates'!$AA35*'V Consumer Factors'!$N$20</f>
        <v>#DIV/0!</v>
      </c>
      <c r="AC32" s="116">
        <f>IF('III Plan Rates'!$AP35&gt;0,SUMPRODUCT(T32:AB32,'III Plan Rates'!$AG35:$AO35)/'III Plan Rates'!$AP35,0)</f>
        <v>0</v>
      </c>
      <c r="AE32" s="117" t="e">
        <f t="shared" si="12"/>
        <v>#DIV/0!</v>
      </c>
      <c r="AF32" s="117" t="e">
        <f t="shared" si="3"/>
        <v>#DIV/0!</v>
      </c>
      <c r="AG32" s="117" t="e">
        <f t="shared" si="4"/>
        <v>#DIV/0!</v>
      </c>
      <c r="AH32" s="117" t="e">
        <f t="shared" si="5"/>
        <v>#DIV/0!</v>
      </c>
      <c r="AI32" s="117" t="e">
        <f t="shared" si="6"/>
        <v>#DIV/0!</v>
      </c>
      <c r="AJ32" s="117" t="e">
        <f t="shared" si="7"/>
        <v>#DIV/0!</v>
      </c>
      <c r="AK32" s="117" t="e">
        <f t="shared" si="8"/>
        <v>#DIV/0!</v>
      </c>
      <c r="AL32" s="117" t="e">
        <f t="shared" si="9"/>
        <v>#DIV/0!</v>
      </c>
      <c r="AM32" s="117" t="e">
        <f t="shared" si="10"/>
        <v>#DIV/0!</v>
      </c>
      <c r="AN32" s="503" t="str">
        <f t="shared" si="11"/>
        <v/>
      </c>
      <c r="AP32" s="109"/>
      <c r="AQ32" s="109"/>
      <c r="AR32" s="109"/>
      <c r="AS32" s="109"/>
      <c r="AT32" s="109"/>
      <c r="AU32" s="109"/>
      <c r="AV32" s="109"/>
      <c r="AW32" s="109"/>
      <c r="AX32" s="511" t="str">
        <f>IF(SUM(AP32:AW32)='III Plan Rates'!AG35, "Match", "Don't Match")</f>
        <v>Match</v>
      </c>
      <c r="AY32" s="109"/>
      <c r="AZ32" s="109"/>
      <c r="BA32" s="109"/>
      <c r="BB32" s="511" t="str">
        <f>IF(SUM(AY32:BA32)='III Plan Rates'!AH35, "Match", "Don't Match")</f>
        <v>Match</v>
      </c>
      <c r="BC32" s="109"/>
      <c r="BD32" s="109"/>
      <c r="BE32" s="109"/>
      <c r="BF32" s="109"/>
      <c r="BG32" s="109"/>
      <c r="BH32" s="109"/>
      <c r="BI32" s="109"/>
      <c r="BJ32" s="109"/>
      <c r="BK32" s="109"/>
      <c r="BL32" s="109"/>
      <c r="BM32" s="109"/>
      <c r="BN32" s="109"/>
      <c r="BO32" s="109"/>
      <c r="BP32" s="511" t="str">
        <f>IF(SUM(BC32:BO32)='III Plan Rates'!AI35, "Match", "Don't Match")</f>
        <v>Match</v>
      </c>
      <c r="BQ32" s="109"/>
      <c r="BR32" s="109"/>
      <c r="BS32" s="109"/>
      <c r="BT32" s="109"/>
      <c r="BU32" s="109"/>
      <c r="BV32" s="109"/>
      <c r="BW32" s="109"/>
      <c r="BX32" s="109"/>
      <c r="BY32" s="109"/>
      <c r="BZ32" s="109"/>
      <c r="CA32" s="511" t="str">
        <f>IF(SUM(BQ32:BZ32)='III Plan Rates'!AJ35, "Match", "Don't Match")</f>
        <v>Match</v>
      </c>
      <c r="CB32" s="109"/>
      <c r="CC32" s="109"/>
      <c r="CD32" s="109"/>
      <c r="CE32" s="109"/>
      <c r="CF32" s="109"/>
      <c r="CG32" s="109"/>
      <c r="CH32" s="109"/>
      <c r="CI32" s="511" t="str">
        <f>IF(SUM(CB32:CH32)='III Plan Rates'!AK35, "Match", "Don't Match")</f>
        <v>Match</v>
      </c>
      <c r="CJ32" s="109"/>
      <c r="CK32" s="109"/>
      <c r="CL32" s="109"/>
      <c r="CM32" s="109"/>
      <c r="CN32" s="109"/>
      <c r="CO32" s="109"/>
      <c r="CP32" s="109"/>
      <c r="CQ32" s="109"/>
      <c r="CR32" s="109"/>
      <c r="CS32" s="109"/>
      <c r="CT32" s="511" t="str">
        <f>IF(SUM(CJ32:CS32)='III Plan Rates'!AL35, "Match", "Don't Match")</f>
        <v>Match</v>
      </c>
      <c r="CU32" s="109"/>
      <c r="CV32" s="109"/>
      <c r="CW32" s="109"/>
      <c r="CX32" s="109"/>
      <c r="CY32" s="511" t="str">
        <f>IF(SUM(CU32:CX32)='III Plan Rates'!AM35, "Match", "Don't Match")</f>
        <v>Match</v>
      </c>
      <c r="CZ32" s="109"/>
      <c r="DA32" s="109"/>
      <c r="DB32" s="109"/>
      <c r="DC32" s="109"/>
      <c r="DD32" s="109"/>
      <c r="DE32" s="511" t="str">
        <f>IF(SUM(CZ32:DD32)='III Plan Rates'!AN35, "Match", "Don't Match")</f>
        <v>Match</v>
      </c>
      <c r="DF32" s="109"/>
      <c r="DG32" s="109"/>
      <c r="DH32" s="109"/>
      <c r="DI32" s="109"/>
      <c r="DJ32" s="109"/>
      <c r="DK32" s="109"/>
      <c r="DL32" s="109"/>
      <c r="DM32" s="511" t="str">
        <f>IF(SUM(DF32:DL32)='III Plan Rates'!AO35, "Match", "Don't Match")</f>
        <v>Match</v>
      </c>
    </row>
    <row r="33" spans="1:117" x14ac:dyDescent="0.25">
      <c r="A33" s="406" t="str">
        <f>'III Plan Rates'!A36</f>
        <v>Plan 19</v>
      </c>
      <c r="B33" s="118">
        <f>'III Plan Rates'!B36</f>
        <v>0</v>
      </c>
      <c r="C33" s="127">
        <f>'III Plan Rates'!D36</f>
        <v>0</v>
      </c>
      <c r="D33" s="118">
        <f>'III Plan Rates'!E36</f>
        <v>0</v>
      </c>
      <c r="E33" s="118">
        <f>'III Plan Rates'!F36</f>
        <v>0</v>
      </c>
      <c r="F33" s="118">
        <f>'III Plan Rates'!G36</f>
        <v>0</v>
      </c>
      <c r="G33" s="118">
        <f>'III Plan Rates'!J36</f>
        <v>0</v>
      </c>
      <c r="H33" s="101"/>
      <c r="I33" s="116">
        <f>'III Plan Rates'!$Z36*'V Consumer Factors'!$M$12</f>
        <v>0</v>
      </c>
      <c r="J33" s="116">
        <f>'III Plan Rates'!$Z36*'V Consumer Factors'!$M$13</f>
        <v>0</v>
      </c>
      <c r="K33" s="116">
        <f>'III Plan Rates'!$Z36*'V Consumer Factors'!$M$14</f>
        <v>0</v>
      </c>
      <c r="L33" s="116">
        <f>'III Plan Rates'!$Z36*'V Consumer Factors'!$M$15</f>
        <v>0</v>
      </c>
      <c r="M33" s="116">
        <f>'III Plan Rates'!$Z36*'V Consumer Factors'!$M$16</f>
        <v>0</v>
      </c>
      <c r="N33" s="116">
        <f>'III Plan Rates'!$Z36*'V Consumer Factors'!$M$17</f>
        <v>0</v>
      </c>
      <c r="O33" s="116">
        <f>'III Plan Rates'!$Z36*'V Consumer Factors'!$M$18</f>
        <v>0</v>
      </c>
      <c r="P33" s="116">
        <f>'III Plan Rates'!$Z36*'V Consumer Factors'!$M$19</f>
        <v>0</v>
      </c>
      <c r="Q33" s="116">
        <f>'III Plan Rates'!$Z36*'V Consumer Factors'!$M$20</f>
        <v>0</v>
      </c>
      <c r="R33" s="116">
        <f>IF('III Plan Rates'!$AP36&gt;0,SUMPRODUCT(I33:Q33,'III Plan Rates'!$AG36:$AO36)/'III Plan Rates'!$AP36,0)</f>
        <v>0</v>
      </c>
      <c r="S33" s="80"/>
      <c r="T33" s="116" t="e">
        <f>'III Plan Rates'!$AA36*'V Consumer Factors'!$N$12</f>
        <v>#DIV/0!</v>
      </c>
      <c r="U33" s="116" t="e">
        <f>'III Plan Rates'!$AA36*'V Consumer Factors'!$N$13</f>
        <v>#DIV/0!</v>
      </c>
      <c r="V33" s="116" t="e">
        <f>'III Plan Rates'!$AA36*'V Consumer Factors'!$N$14</f>
        <v>#DIV/0!</v>
      </c>
      <c r="W33" s="116" t="e">
        <f>'III Plan Rates'!$AA36*'V Consumer Factors'!$N$15</f>
        <v>#DIV/0!</v>
      </c>
      <c r="X33" s="116" t="e">
        <f>'III Plan Rates'!$AA36*'V Consumer Factors'!$N$16</f>
        <v>#DIV/0!</v>
      </c>
      <c r="Y33" s="116" t="e">
        <f>'III Plan Rates'!$AA36*'V Consumer Factors'!$N$17</f>
        <v>#DIV/0!</v>
      </c>
      <c r="Z33" s="116" t="e">
        <f>'III Plan Rates'!$AA36*'V Consumer Factors'!$N$18</f>
        <v>#DIV/0!</v>
      </c>
      <c r="AA33" s="116" t="e">
        <f>'III Plan Rates'!$AA36*'V Consumer Factors'!$N$19</f>
        <v>#DIV/0!</v>
      </c>
      <c r="AB33" s="116" t="e">
        <f>'III Plan Rates'!$AA36*'V Consumer Factors'!$N$20</f>
        <v>#DIV/0!</v>
      </c>
      <c r="AC33" s="116">
        <f>IF('III Plan Rates'!$AP36&gt;0,SUMPRODUCT(T33:AB33,'III Plan Rates'!$AG36:$AO36)/'III Plan Rates'!$AP36,0)</f>
        <v>0</v>
      </c>
      <c r="AE33" s="117" t="e">
        <f t="shared" si="12"/>
        <v>#DIV/0!</v>
      </c>
      <c r="AF33" s="117" t="e">
        <f t="shared" si="3"/>
        <v>#DIV/0!</v>
      </c>
      <c r="AG33" s="117" t="e">
        <f t="shared" si="4"/>
        <v>#DIV/0!</v>
      </c>
      <c r="AH33" s="117" t="e">
        <f t="shared" si="5"/>
        <v>#DIV/0!</v>
      </c>
      <c r="AI33" s="117" t="e">
        <f t="shared" si="6"/>
        <v>#DIV/0!</v>
      </c>
      <c r="AJ33" s="117" t="e">
        <f t="shared" si="7"/>
        <v>#DIV/0!</v>
      </c>
      <c r="AK33" s="117" t="e">
        <f t="shared" si="8"/>
        <v>#DIV/0!</v>
      </c>
      <c r="AL33" s="117" t="e">
        <f t="shared" si="9"/>
        <v>#DIV/0!</v>
      </c>
      <c r="AM33" s="117" t="e">
        <f t="shared" si="10"/>
        <v>#DIV/0!</v>
      </c>
      <c r="AN33" s="503" t="str">
        <f t="shared" si="11"/>
        <v/>
      </c>
      <c r="AP33" s="109"/>
      <c r="AQ33" s="109"/>
      <c r="AR33" s="109"/>
      <c r="AS33" s="109"/>
      <c r="AT33" s="109"/>
      <c r="AU33" s="109"/>
      <c r="AV33" s="109"/>
      <c r="AW33" s="109"/>
      <c r="AX33" s="511" t="str">
        <f>IF(SUM(AP33:AW33)='III Plan Rates'!AG36, "Match", "Don't Match")</f>
        <v>Match</v>
      </c>
      <c r="AY33" s="109"/>
      <c r="AZ33" s="109"/>
      <c r="BA33" s="109"/>
      <c r="BB33" s="511" t="str">
        <f>IF(SUM(AY33:BA33)='III Plan Rates'!AH36, "Match", "Don't Match")</f>
        <v>Match</v>
      </c>
      <c r="BC33" s="109"/>
      <c r="BD33" s="109"/>
      <c r="BE33" s="109"/>
      <c r="BF33" s="109"/>
      <c r="BG33" s="109"/>
      <c r="BH33" s="109"/>
      <c r="BI33" s="109"/>
      <c r="BJ33" s="109"/>
      <c r="BK33" s="109"/>
      <c r="BL33" s="109"/>
      <c r="BM33" s="109"/>
      <c r="BN33" s="109"/>
      <c r="BO33" s="109"/>
      <c r="BP33" s="511" t="str">
        <f>IF(SUM(BC33:BO33)='III Plan Rates'!AI36, "Match", "Don't Match")</f>
        <v>Match</v>
      </c>
      <c r="BQ33" s="109"/>
      <c r="BR33" s="109"/>
      <c r="BS33" s="109"/>
      <c r="BT33" s="109"/>
      <c r="BU33" s="109"/>
      <c r="BV33" s="109"/>
      <c r="BW33" s="109"/>
      <c r="BX33" s="109"/>
      <c r="BY33" s="109"/>
      <c r="BZ33" s="109"/>
      <c r="CA33" s="511" t="str">
        <f>IF(SUM(BQ33:BZ33)='III Plan Rates'!AJ36, "Match", "Don't Match")</f>
        <v>Match</v>
      </c>
      <c r="CB33" s="109"/>
      <c r="CC33" s="109"/>
      <c r="CD33" s="109"/>
      <c r="CE33" s="109"/>
      <c r="CF33" s="109"/>
      <c r="CG33" s="109"/>
      <c r="CH33" s="109"/>
      <c r="CI33" s="511" t="str">
        <f>IF(SUM(CB33:CH33)='III Plan Rates'!AK36, "Match", "Don't Match")</f>
        <v>Match</v>
      </c>
      <c r="CJ33" s="109"/>
      <c r="CK33" s="109"/>
      <c r="CL33" s="109"/>
      <c r="CM33" s="109"/>
      <c r="CN33" s="109"/>
      <c r="CO33" s="109"/>
      <c r="CP33" s="109"/>
      <c r="CQ33" s="109"/>
      <c r="CR33" s="109"/>
      <c r="CS33" s="109"/>
      <c r="CT33" s="511" t="str">
        <f>IF(SUM(CJ33:CS33)='III Plan Rates'!AL36, "Match", "Don't Match")</f>
        <v>Match</v>
      </c>
      <c r="CU33" s="109"/>
      <c r="CV33" s="109"/>
      <c r="CW33" s="109"/>
      <c r="CX33" s="109"/>
      <c r="CY33" s="511" t="str">
        <f>IF(SUM(CU33:CX33)='III Plan Rates'!AM36, "Match", "Don't Match")</f>
        <v>Match</v>
      </c>
      <c r="CZ33" s="109"/>
      <c r="DA33" s="109"/>
      <c r="DB33" s="109"/>
      <c r="DC33" s="109"/>
      <c r="DD33" s="109"/>
      <c r="DE33" s="511" t="str">
        <f>IF(SUM(CZ33:DD33)='III Plan Rates'!AN36, "Match", "Don't Match")</f>
        <v>Match</v>
      </c>
      <c r="DF33" s="109"/>
      <c r="DG33" s="109"/>
      <c r="DH33" s="109"/>
      <c r="DI33" s="109"/>
      <c r="DJ33" s="109"/>
      <c r="DK33" s="109"/>
      <c r="DL33" s="109"/>
      <c r="DM33" s="511" t="str">
        <f>IF(SUM(DF33:DL33)='III Plan Rates'!AO36, "Match", "Don't Match")</f>
        <v>Match</v>
      </c>
    </row>
    <row r="34" spans="1:117" x14ac:dyDescent="0.25">
      <c r="A34" s="406" t="str">
        <f>'III Plan Rates'!A37</f>
        <v>Plan 20</v>
      </c>
      <c r="B34" s="118">
        <f>'III Plan Rates'!B37</f>
        <v>0</v>
      </c>
      <c r="C34" s="127">
        <f>'III Plan Rates'!D37</f>
        <v>0</v>
      </c>
      <c r="D34" s="118">
        <f>'III Plan Rates'!E37</f>
        <v>0</v>
      </c>
      <c r="E34" s="118">
        <f>'III Plan Rates'!F37</f>
        <v>0</v>
      </c>
      <c r="F34" s="118">
        <f>'III Plan Rates'!G37</f>
        <v>0</v>
      </c>
      <c r="G34" s="118">
        <f>'III Plan Rates'!J37</f>
        <v>0</v>
      </c>
      <c r="H34" s="101"/>
      <c r="I34" s="116">
        <f>'III Plan Rates'!$Z37*'V Consumer Factors'!$M$12</f>
        <v>0</v>
      </c>
      <c r="J34" s="116">
        <f>'III Plan Rates'!$Z37*'V Consumer Factors'!$M$13</f>
        <v>0</v>
      </c>
      <c r="K34" s="116">
        <f>'III Plan Rates'!$Z37*'V Consumer Factors'!$M$14</f>
        <v>0</v>
      </c>
      <c r="L34" s="116">
        <f>'III Plan Rates'!$Z37*'V Consumer Factors'!$M$15</f>
        <v>0</v>
      </c>
      <c r="M34" s="116">
        <f>'III Plan Rates'!$Z37*'V Consumer Factors'!$M$16</f>
        <v>0</v>
      </c>
      <c r="N34" s="116">
        <f>'III Plan Rates'!$Z37*'V Consumer Factors'!$M$17</f>
        <v>0</v>
      </c>
      <c r="O34" s="116">
        <f>'III Plan Rates'!$Z37*'V Consumer Factors'!$M$18</f>
        <v>0</v>
      </c>
      <c r="P34" s="116">
        <f>'III Plan Rates'!$Z37*'V Consumer Factors'!$M$19</f>
        <v>0</v>
      </c>
      <c r="Q34" s="116">
        <f>'III Plan Rates'!$Z37*'V Consumer Factors'!$M$20</f>
        <v>0</v>
      </c>
      <c r="R34" s="116">
        <f>IF('III Plan Rates'!$AP37&gt;0,SUMPRODUCT(I34:Q34,'III Plan Rates'!$AG37:$AO37)/'III Plan Rates'!$AP37,0)</f>
        <v>0</v>
      </c>
      <c r="S34" s="80"/>
      <c r="T34" s="116" t="e">
        <f>'III Plan Rates'!$AA37*'V Consumer Factors'!$N$12</f>
        <v>#DIV/0!</v>
      </c>
      <c r="U34" s="116" t="e">
        <f>'III Plan Rates'!$AA37*'V Consumer Factors'!$N$13</f>
        <v>#DIV/0!</v>
      </c>
      <c r="V34" s="116" t="e">
        <f>'III Plan Rates'!$AA37*'V Consumer Factors'!$N$14</f>
        <v>#DIV/0!</v>
      </c>
      <c r="W34" s="116" t="e">
        <f>'III Plan Rates'!$AA37*'V Consumer Factors'!$N$15</f>
        <v>#DIV/0!</v>
      </c>
      <c r="X34" s="116" t="e">
        <f>'III Plan Rates'!$AA37*'V Consumer Factors'!$N$16</f>
        <v>#DIV/0!</v>
      </c>
      <c r="Y34" s="116" t="e">
        <f>'III Plan Rates'!$AA37*'V Consumer Factors'!$N$17</f>
        <v>#DIV/0!</v>
      </c>
      <c r="Z34" s="116" t="e">
        <f>'III Plan Rates'!$AA37*'V Consumer Factors'!$N$18</f>
        <v>#DIV/0!</v>
      </c>
      <c r="AA34" s="116" t="e">
        <f>'III Plan Rates'!$AA37*'V Consumer Factors'!$N$19</f>
        <v>#DIV/0!</v>
      </c>
      <c r="AB34" s="116" t="e">
        <f>'III Plan Rates'!$AA37*'V Consumer Factors'!$N$20</f>
        <v>#DIV/0!</v>
      </c>
      <c r="AC34" s="116">
        <f>IF('III Plan Rates'!$AP37&gt;0,SUMPRODUCT(T34:AB34,'III Plan Rates'!$AG37:$AO37)/'III Plan Rates'!$AP37,0)</f>
        <v>0</v>
      </c>
      <c r="AE34" s="117" t="e">
        <f t="shared" si="12"/>
        <v>#DIV/0!</v>
      </c>
      <c r="AF34" s="117" t="e">
        <f t="shared" si="3"/>
        <v>#DIV/0!</v>
      </c>
      <c r="AG34" s="117" t="e">
        <f t="shared" si="4"/>
        <v>#DIV/0!</v>
      </c>
      <c r="AH34" s="117" t="e">
        <f t="shared" si="5"/>
        <v>#DIV/0!</v>
      </c>
      <c r="AI34" s="117" t="e">
        <f t="shared" si="6"/>
        <v>#DIV/0!</v>
      </c>
      <c r="AJ34" s="117" t="e">
        <f t="shared" si="7"/>
        <v>#DIV/0!</v>
      </c>
      <c r="AK34" s="117" t="e">
        <f t="shared" si="8"/>
        <v>#DIV/0!</v>
      </c>
      <c r="AL34" s="117" t="e">
        <f t="shared" si="9"/>
        <v>#DIV/0!</v>
      </c>
      <c r="AM34" s="117" t="e">
        <f t="shared" si="10"/>
        <v>#DIV/0!</v>
      </c>
      <c r="AN34" s="503" t="str">
        <f t="shared" si="11"/>
        <v/>
      </c>
      <c r="AP34" s="109"/>
      <c r="AQ34" s="109"/>
      <c r="AR34" s="109"/>
      <c r="AS34" s="109"/>
      <c r="AT34" s="109"/>
      <c r="AU34" s="109"/>
      <c r="AV34" s="109"/>
      <c r="AW34" s="109"/>
      <c r="AX34" s="511" t="str">
        <f>IF(SUM(AP34:AW34)='III Plan Rates'!AG37, "Match", "Don't Match")</f>
        <v>Match</v>
      </c>
      <c r="AY34" s="109"/>
      <c r="AZ34" s="109"/>
      <c r="BA34" s="109"/>
      <c r="BB34" s="511" t="str">
        <f>IF(SUM(AY34:BA34)='III Plan Rates'!AH37, "Match", "Don't Match")</f>
        <v>Match</v>
      </c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  <c r="BP34" s="511" t="str">
        <f>IF(SUM(BC34:BO34)='III Plan Rates'!AI37, "Match", "Don't Match")</f>
        <v>Match</v>
      </c>
      <c r="BQ34" s="109"/>
      <c r="BR34" s="109"/>
      <c r="BS34" s="109"/>
      <c r="BT34" s="109"/>
      <c r="BU34" s="109"/>
      <c r="BV34" s="109"/>
      <c r="BW34" s="109"/>
      <c r="BX34" s="109"/>
      <c r="BY34" s="109"/>
      <c r="BZ34" s="109"/>
      <c r="CA34" s="511" t="str">
        <f>IF(SUM(BQ34:BZ34)='III Plan Rates'!AJ37, "Match", "Don't Match")</f>
        <v>Match</v>
      </c>
      <c r="CB34" s="109"/>
      <c r="CC34" s="109"/>
      <c r="CD34" s="109"/>
      <c r="CE34" s="109"/>
      <c r="CF34" s="109"/>
      <c r="CG34" s="109"/>
      <c r="CH34" s="109"/>
      <c r="CI34" s="511" t="str">
        <f>IF(SUM(CB34:CH34)='III Plan Rates'!AK37, "Match", "Don't Match")</f>
        <v>Match</v>
      </c>
      <c r="CJ34" s="109"/>
      <c r="CK34" s="109"/>
      <c r="CL34" s="109"/>
      <c r="CM34" s="109"/>
      <c r="CN34" s="109"/>
      <c r="CO34" s="109"/>
      <c r="CP34" s="109"/>
      <c r="CQ34" s="109"/>
      <c r="CR34" s="109"/>
      <c r="CS34" s="109"/>
      <c r="CT34" s="511" t="str">
        <f>IF(SUM(CJ34:CS34)='III Plan Rates'!AL37, "Match", "Don't Match")</f>
        <v>Match</v>
      </c>
      <c r="CU34" s="109"/>
      <c r="CV34" s="109"/>
      <c r="CW34" s="109"/>
      <c r="CX34" s="109"/>
      <c r="CY34" s="511" t="str">
        <f>IF(SUM(CU34:CX34)='III Plan Rates'!AM37, "Match", "Don't Match")</f>
        <v>Match</v>
      </c>
      <c r="CZ34" s="109"/>
      <c r="DA34" s="109"/>
      <c r="DB34" s="109"/>
      <c r="DC34" s="109"/>
      <c r="DD34" s="109"/>
      <c r="DE34" s="511" t="str">
        <f>IF(SUM(CZ34:DD34)='III Plan Rates'!AN37, "Match", "Don't Match")</f>
        <v>Match</v>
      </c>
      <c r="DF34" s="109"/>
      <c r="DG34" s="109"/>
      <c r="DH34" s="109"/>
      <c r="DI34" s="109"/>
      <c r="DJ34" s="109"/>
      <c r="DK34" s="109"/>
      <c r="DL34" s="109"/>
      <c r="DM34" s="511" t="str">
        <f>IF(SUM(DF34:DL34)='III Plan Rates'!AO37, "Match", "Don't Match")</f>
        <v>Match</v>
      </c>
    </row>
    <row r="35" spans="1:117" x14ac:dyDescent="0.25">
      <c r="A35" s="406" t="str">
        <f>'III Plan Rates'!A38</f>
        <v>Plan 21</v>
      </c>
      <c r="B35" s="118">
        <f>'III Plan Rates'!B38</f>
        <v>0</v>
      </c>
      <c r="C35" s="127">
        <f>'III Plan Rates'!D38</f>
        <v>0</v>
      </c>
      <c r="D35" s="118">
        <f>'III Plan Rates'!E38</f>
        <v>0</v>
      </c>
      <c r="E35" s="118">
        <f>'III Plan Rates'!F38</f>
        <v>0</v>
      </c>
      <c r="F35" s="118">
        <f>'III Plan Rates'!G38</f>
        <v>0</v>
      </c>
      <c r="G35" s="118">
        <f>'III Plan Rates'!J38</f>
        <v>0</v>
      </c>
      <c r="H35" s="101"/>
      <c r="I35" s="116">
        <f>'III Plan Rates'!$Z38*'V Consumer Factors'!$M$12</f>
        <v>0</v>
      </c>
      <c r="J35" s="116">
        <f>'III Plan Rates'!$Z38*'V Consumer Factors'!$M$13</f>
        <v>0</v>
      </c>
      <c r="K35" s="116">
        <f>'III Plan Rates'!$Z38*'V Consumer Factors'!$M$14</f>
        <v>0</v>
      </c>
      <c r="L35" s="116">
        <f>'III Plan Rates'!$Z38*'V Consumer Factors'!$M$15</f>
        <v>0</v>
      </c>
      <c r="M35" s="116">
        <f>'III Plan Rates'!$Z38*'V Consumer Factors'!$M$16</f>
        <v>0</v>
      </c>
      <c r="N35" s="116">
        <f>'III Plan Rates'!$Z38*'V Consumer Factors'!$M$17</f>
        <v>0</v>
      </c>
      <c r="O35" s="116">
        <f>'III Plan Rates'!$Z38*'V Consumer Factors'!$M$18</f>
        <v>0</v>
      </c>
      <c r="P35" s="116">
        <f>'III Plan Rates'!$Z38*'V Consumer Factors'!$M$19</f>
        <v>0</v>
      </c>
      <c r="Q35" s="116">
        <f>'III Plan Rates'!$Z38*'V Consumer Factors'!$M$20</f>
        <v>0</v>
      </c>
      <c r="R35" s="116">
        <f>IF('III Plan Rates'!$AP38&gt;0,SUMPRODUCT(I35:Q35,'III Plan Rates'!$AG38:$AO38)/'III Plan Rates'!$AP38,0)</f>
        <v>0</v>
      </c>
      <c r="S35" s="80"/>
      <c r="T35" s="116" t="e">
        <f>'III Plan Rates'!$AA38*'V Consumer Factors'!$N$12</f>
        <v>#DIV/0!</v>
      </c>
      <c r="U35" s="116" t="e">
        <f>'III Plan Rates'!$AA38*'V Consumer Factors'!$N$13</f>
        <v>#DIV/0!</v>
      </c>
      <c r="V35" s="116" t="e">
        <f>'III Plan Rates'!$AA38*'V Consumer Factors'!$N$14</f>
        <v>#DIV/0!</v>
      </c>
      <c r="W35" s="116" t="e">
        <f>'III Plan Rates'!$AA38*'V Consumer Factors'!$N$15</f>
        <v>#DIV/0!</v>
      </c>
      <c r="X35" s="116" t="e">
        <f>'III Plan Rates'!$AA38*'V Consumer Factors'!$N$16</f>
        <v>#DIV/0!</v>
      </c>
      <c r="Y35" s="116" t="e">
        <f>'III Plan Rates'!$AA38*'V Consumer Factors'!$N$17</f>
        <v>#DIV/0!</v>
      </c>
      <c r="Z35" s="116" t="e">
        <f>'III Plan Rates'!$AA38*'V Consumer Factors'!$N$18</f>
        <v>#DIV/0!</v>
      </c>
      <c r="AA35" s="116" t="e">
        <f>'III Plan Rates'!$AA38*'V Consumer Factors'!$N$19</f>
        <v>#DIV/0!</v>
      </c>
      <c r="AB35" s="116" t="e">
        <f>'III Plan Rates'!$AA38*'V Consumer Factors'!$N$20</f>
        <v>#DIV/0!</v>
      </c>
      <c r="AC35" s="116">
        <f>IF('III Plan Rates'!$AP38&gt;0,SUMPRODUCT(T35:AB35,'III Plan Rates'!$AG38:$AO38)/'III Plan Rates'!$AP38,0)</f>
        <v>0</v>
      </c>
      <c r="AE35" s="117" t="e">
        <f t="shared" si="12"/>
        <v>#DIV/0!</v>
      </c>
      <c r="AF35" s="117" t="e">
        <f t="shared" si="3"/>
        <v>#DIV/0!</v>
      </c>
      <c r="AG35" s="117" t="e">
        <f t="shared" si="4"/>
        <v>#DIV/0!</v>
      </c>
      <c r="AH35" s="117" t="e">
        <f t="shared" si="5"/>
        <v>#DIV/0!</v>
      </c>
      <c r="AI35" s="117" t="e">
        <f t="shared" si="6"/>
        <v>#DIV/0!</v>
      </c>
      <c r="AJ35" s="117" t="e">
        <f t="shared" si="7"/>
        <v>#DIV/0!</v>
      </c>
      <c r="AK35" s="117" t="e">
        <f t="shared" si="8"/>
        <v>#DIV/0!</v>
      </c>
      <c r="AL35" s="117" t="e">
        <f t="shared" si="9"/>
        <v>#DIV/0!</v>
      </c>
      <c r="AM35" s="117" t="e">
        <f t="shared" si="10"/>
        <v>#DIV/0!</v>
      </c>
      <c r="AN35" s="503" t="str">
        <f t="shared" si="11"/>
        <v/>
      </c>
      <c r="AP35" s="109"/>
      <c r="AQ35" s="109"/>
      <c r="AR35" s="109"/>
      <c r="AS35" s="109"/>
      <c r="AT35" s="109"/>
      <c r="AU35" s="109"/>
      <c r="AV35" s="109"/>
      <c r="AW35" s="109"/>
      <c r="AX35" s="511" t="str">
        <f>IF(SUM(AP35:AW35)='III Plan Rates'!AG38, "Match", "Don't Match")</f>
        <v>Match</v>
      </c>
      <c r="AY35" s="109"/>
      <c r="AZ35" s="109"/>
      <c r="BA35" s="109"/>
      <c r="BB35" s="511" t="str">
        <f>IF(SUM(AY35:BA35)='III Plan Rates'!AH38, "Match", "Don't Match")</f>
        <v>Match</v>
      </c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511" t="str">
        <f>IF(SUM(BC35:BO35)='III Plan Rates'!AI38, "Match", "Don't Match")</f>
        <v>Match</v>
      </c>
      <c r="BQ35" s="109"/>
      <c r="BR35" s="109"/>
      <c r="BS35" s="109"/>
      <c r="BT35" s="109"/>
      <c r="BU35" s="109"/>
      <c r="BV35" s="109"/>
      <c r="BW35" s="109"/>
      <c r="BX35" s="109"/>
      <c r="BY35" s="109"/>
      <c r="BZ35" s="109"/>
      <c r="CA35" s="511" t="str">
        <f>IF(SUM(BQ35:BZ35)='III Plan Rates'!AJ38, "Match", "Don't Match")</f>
        <v>Match</v>
      </c>
      <c r="CB35" s="109"/>
      <c r="CC35" s="109"/>
      <c r="CD35" s="109"/>
      <c r="CE35" s="109"/>
      <c r="CF35" s="109"/>
      <c r="CG35" s="109"/>
      <c r="CH35" s="109"/>
      <c r="CI35" s="511" t="str">
        <f>IF(SUM(CB35:CH35)='III Plan Rates'!AK38, "Match", "Don't Match")</f>
        <v>Match</v>
      </c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511" t="str">
        <f>IF(SUM(CJ35:CS35)='III Plan Rates'!AL38, "Match", "Don't Match")</f>
        <v>Match</v>
      </c>
      <c r="CU35" s="109"/>
      <c r="CV35" s="109"/>
      <c r="CW35" s="109"/>
      <c r="CX35" s="109"/>
      <c r="CY35" s="511" t="str">
        <f>IF(SUM(CU35:CX35)='III Plan Rates'!AM38, "Match", "Don't Match")</f>
        <v>Match</v>
      </c>
      <c r="CZ35" s="109"/>
      <c r="DA35" s="109"/>
      <c r="DB35" s="109"/>
      <c r="DC35" s="109"/>
      <c r="DD35" s="109"/>
      <c r="DE35" s="511" t="str">
        <f>IF(SUM(CZ35:DD35)='III Plan Rates'!AN38, "Match", "Don't Match")</f>
        <v>Match</v>
      </c>
      <c r="DF35" s="109"/>
      <c r="DG35" s="109"/>
      <c r="DH35" s="109"/>
      <c r="DI35" s="109"/>
      <c r="DJ35" s="109"/>
      <c r="DK35" s="109"/>
      <c r="DL35" s="109"/>
      <c r="DM35" s="511" t="str">
        <f>IF(SUM(DF35:DL35)='III Plan Rates'!AO38, "Match", "Don't Match")</f>
        <v>Match</v>
      </c>
    </row>
    <row r="36" spans="1:117" x14ac:dyDescent="0.25">
      <c r="A36" s="406" t="str">
        <f>'III Plan Rates'!A39</f>
        <v>Plan 22</v>
      </c>
      <c r="B36" s="118">
        <f>'III Plan Rates'!B39</f>
        <v>0</v>
      </c>
      <c r="C36" s="127">
        <f>'III Plan Rates'!D39</f>
        <v>0</v>
      </c>
      <c r="D36" s="118">
        <f>'III Plan Rates'!E39</f>
        <v>0</v>
      </c>
      <c r="E36" s="118">
        <f>'III Plan Rates'!F39</f>
        <v>0</v>
      </c>
      <c r="F36" s="118">
        <f>'III Plan Rates'!G39</f>
        <v>0</v>
      </c>
      <c r="G36" s="118">
        <f>'III Plan Rates'!J39</f>
        <v>0</v>
      </c>
      <c r="H36" s="101"/>
      <c r="I36" s="116">
        <f>'III Plan Rates'!$Z39*'V Consumer Factors'!$M$12</f>
        <v>0</v>
      </c>
      <c r="J36" s="116">
        <f>'III Plan Rates'!$Z39*'V Consumer Factors'!$M$13</f>
        <v>0</v>
      </c>
      <c r="K36" s="116">
        <f>'III Plan Rates'!$Z39*'V Consumer Factors'!$M$14</f>
        <v>0</v>
      </c>
      <c r="L36" s="116">
        <f>'III Plan Rates'!$Z39*'V Consumer Factors'!$M$15</f>
        <v>0</v>
      </c>
      <c r="M36" s="116">
        <f>'III Plan Rates'!$Z39*'V Consumer Factors'!$M$16</f>
        <v>0</v>
      </c>
      <c r="N36" s="116">
        <f>'III Plan Rates'!$Z39*'V Consumer Factors'!$M$17</f>
        <v>0</v>
      </c>
      <c r="O36" s="116">
        <f>'III Plan Rates'!$Z39*'V Consumer Factors'!$M$18</f>
        <v>0</v>
      </c>
      <c r="P36" s="116">
        <f>'III Plan Rates'!$Z39*'V Consumer Factors'!$M$19</f>
        <v>0</v>
      </c>
      <c r="Q36" s="116">
        <f>'III Plan Rates'!$Z39*'V Consumer Factors'!$M$20</f>
        <v>0</v>
      </c>
      <c r="R36" s="116">
        <f>IF('III Plan Rates'!$AP39&gt;0,SUMPRODUCT(I36:Q36,'III Plan Rates'!$AG39:$AO39)/'III Plan Rates'!$AP39,0)</f>
        <v>0</v>
      </c>
      <c r="S36" s="80"/>
      <c r="T36" s="116" t="e">
        <f>'III Plan Rates'!$AA39*'V Consumer Factors'!$N$12</f>
        <v>#DIV/0!</v>
      </c>
      <c r="U36" s="116" t="e">
        <f>'III Plan Rates'!$AA39*'V Consumer Factors'!$N$13</f>
        <v>#DIV/0!</v>
      </c>
      <c r="V36" s="116" t="e">
        <f>'III Plan Rates'!$AA39*'V Consumer Factors'!$N$14</f>
        <v>#DIV/0!</v>
      </c>
      <c r="W36" s="116" t="e">
        <f>'III Plan Rates'!$AA39*'V Consumer Factors'!$N$15</f>
        <v>#DIV/0!</v>
      </c>
      <c r="X36" s="116" t="e">
        <f>'III Plan Rates'!$AA39*'V Consumer Factors'!$N$16</f>
        <v>#DIV/0!</v>
      </c>
      <c r="Y36" s="116" t="e">
        <f>'III Plan Rates'!$AA39*'V Consumer Factors'!$N$17</f>
        <v>#DIV/0!</v>
      </c>
      <c r="Z36" s="116" t="e">
        <f>'III Plan Rates'!$AA39*'V Consumer Factors'!$N$18</f>
        <v>#DIV/0!</v>
      </c>
      <c r="AA36" s="116" t="e">
        <f>'III Plan Rates'!$AA39*'V Consumer Factors'!$N$19</f>
        <v>#DIV/0!</v>
      </c>
      <c r="AB36" s="116" t="e">
        <f>'III Plan Rates'!$AA39*'V Consumer Factors'!$N$20</f>
        <v>#DIV/0!</v>
      </c>
      <c r="AC36" s="116">
        <f>IF('III Plan Rates'!$AP39&gt;0,SUMPRODUCT(T36:AB36,'III Plan Rates'!$AG39:$AO39)/'III Plan Rates'!$AP39,0)</f>
        <v>0</v>
      </c>
      <c r="AE36" s="117" t="e">
        <f t="shared" si="12"/>
        <v>#DIV/0!</v>
      </c>
      <c r="AF36" s="117" t="e">
        <f t="shared" si="3"/>
        <v>#DIV/0!</v>
      </c>
      <c r="AG36" s="117" t="e">
        <f t="shared" si="4"/>
        <v>#DIV/0!</v>
      </c>
      <c r="AH36" s="117" t="e">
        <f t="shared" si="5"/>
        <v>#DIV/0!</v>
      </c>
      <c r="AI36" s="117" t="e">
        <f t="shared" si="6"/>
        <v>#DIV/0!</v>
      </c>
      <c r="AJ36" s="117" t="e">
        <f t="shared" si="7"/>
        <v>#DIV/0!</v>
      </c>
      <c r="AK36" s="117" t="e">
        <f t="shared" si="8"/>
        <v>#DIV/0!</v>
      </c>
      <c r="AL36" s="117" t="e">
        <f t="shared" si="9"/>
        <v>#DIV/0!</v>
      </c>
      <c r="AM36" s="117" t="e">
        <f t="shared" si="10"/>
        <v>#DIV/0!</v>
      </c>
      <c r="AN36" s="503" t="str">
        <f t="shared" si="11"/>
        <v/>
      </c>
      <c r="AP36" s="109"/>
      <c r="AQ36" s="109"/>
      <c r="AR36" s="109"/>
      <c r="AS36" s="109"/>
      <c r="AT36" s="109"/>
      <c r="AU36" s="109"/>
      <c r="AV36" s="109"/>
      <c r="AW36" s="109"/>
      <c r="AX36" s="511" t="str">
        <f>IF(SUM(AP36:AW36)='III Plan Rates'!AG39, "Match", "Don't Match")</f>
        <v>Match</v>
      </c>
      <c r="AY36" s="109"/>
      <c r="AZ36" s="109"/>
      <c r="BA36" s="109"/>
      <c r="BB36" s="511" t="str">
        <f>IF(SUM(AY36:BA36)='III Plan Rates'!AH39, "Match", "Don't Match")</f>
        <v>Match</v>
      </c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109"/>
      <c r="BO36" s="109"/>
      <c r="BP36" s="511" t="str">
        <f>IF(SUM(BC36:BO36)='III Plan Rates'!AI39, "Match", "Don't Match")</f>
        <v>Match</v>
      </c>
      <c r="BQ36" s="109"/>
      <c r="BR36" s="109"/>
      <c r="BS36" s="109"/>
      <c r="BT36" s="109"/>
      <c r="BU36" s="109"/>
      <c r="BV36" s="109"/>
      <c r="BW36" s="109"/>
      <c r="BX36" s="109"/>
      <c r="BY36" s="109"/>
      <c r="BZ36" s="109"/>
      <c r="CA36" s="511" t="str">
        <f>IF(SUM(BQ36:BZ36)='III Plan Rates'!AJ39, "Match", "Don't Match")</f>
        <v>Match</v>
      </c>
      <c r="CB36" s="109"/>
      <c r="CC36" s="109"/>
      <c r="CD36" s="109"/>
      <c r="CE36" s="109"/>
      <c r="CF36" s="109"/>
      <c r="CG36" s="109"/>
      <c r="CH36" s="109"/>
      <c r="CI36" s="511" t="str">
        <f>IF(SUM(CB36:CH36)='III Plan Rates'!AK39, "Match", "Don't Match")</f>
        <v>Match</v>
      </c>
      <c r="CJ36" s="109"/>
      <c r="CK36" s="109"/>
      <c r="CL36" s="109"/>
      <c r="CM36" s="109"/>
      <c r="CN36" s="109"/>
      <c r="CO36" s="109"/>
      <c r="CP36" s="109"/>
      <c r="CQ36" s="109"/>
      <c r="CR36" s="109"/>
      <c r="CS36" s="109"/>
      <c r="CT36" s="511" t="str">
        <f>IF(SUM(CJ36:CS36)='III Plan Rates'!AL39, "Match", "Don't Match")</f>
        <v>Match</v>
      </c>
      <c r="CU36" s="109"/>
      <c r="CV36" s="109"/>
      <c r="CW36" s="109"/>
      <c r="CX36" s="109"/>
      <c r="CY36" s="511" t="str">
        <f>IF(SUM(CU36:CX36)='III Plan Rates'!AM39, "Match", "Don't Match")</f>
        <v>Match</v>
      </c>
      <c r="CZ36" s="109"/>
      <c r="DA36" s="109"/>
      <c r="DB36" s="109"/>
      <c r="DC36" s="109"/>
      <c r="DD36" s="109"/>
      <c r="DE36" s="511" t="str">
        <f>IF(SUM(CZ36:DD36)='III Plan Rates'!AN39, "Match", "Don't Match")</f>
        <v>Match</v>
      </c>
      <c r="DF36" s="109"/>
      <c r="DG36" s="109"/>
      <c r="DH36" s="109"/>
      <c r="DI36" s="109"/>
      <c r="DJ36" s="109"/>
      <c r="DK36" s="109"/>
      <c r="DL36" s="109"/>
      <c r="DM36" s="511" t="str">
        <f>IF(SUM(DF36:DL36)='III Plan Rates'!AO39, "Match", "Don't Match")</f>
        <v>Match</v>
      </c>
    </row>
    <row r="37" spans="1:117" x14ac:dyDescent="0.25">
      <c r="A37" s="406" t="str">
        <f>'III Plan Rates'!A40</f>
        <v>Plan 23</v>
      </c>
      <c r="B37" s="118">
        <f>'III Plan Rates'!B40</f>
        <v>0</v>
      </c>
      <c r="C37" s="127">
        <f>'III Plan Rates'!D40</f>
        <v>0</v>
      </c>
      <c r="D37" s="118">
        <f>'III Plan Rates'!E40</f>
        <v>0</v>
      </c>
      <c r="E37" s="118">
        <f>'III Plan Rates'!F40</f>
        <v>0</v>
      </c>
      <c r="F37" s="118">
        <f>'III Plan Rates'!G40</f>
        <v>0</v>
      </c>
      <c r="G37" s="118">
        <f>'III Plan Rates'!J40</f>
        <v>0</v>
      </c>
      <c r="H37" s="101"/>
      <c r="I37" s="116">
        <f>'III Plan Rates'!$Z40*'V Consumer Factors'!$M$12</f>
        <v>0</v>
      </c>
      <c r="J37" s="116">
        <f>'III Plan Rates'!$Z40*'V Consumer Factors'!$M$13</f>
        <v>0</v>
      </c>
      <c r="K37" s="116">
        <f>'III Plan Rates'!$Z40*'V Consumer Factors'!$M$14</f>
        <v>0</v>
      </c>
      <c r="L37" s="116">
        <f>'III Plan Rates'!$Z40*'V Consumer Factors'!$M$15</f>
        <v>0</v>
      </c>
      <c r="M37" s="116">
        <f>'III Plan Rates'!$Z40*'V Consumer Factors'!$M$16</f>
        <v>0</v>
      </c>
      <c r="N37" s="116">
        <f>'III Plan Rates'!$Z40*'V Consumer Factors'!$M$17</f>
        <v>0</v>
      </c>
      <c r="O37" s="116">
        <f>'III Plan Rates'!$Z40*'V Consumer Factors'!$M$18</f>
        <v>0</v>
      </c>
      <c r="P37" s="116">
        <f>'III Plan Rates'!$Z40*'V Consumer Factors'!$M$19</f>
        <v>0</v>
      </c>
      <c r="Q37" s="116">
        <f>'III Plan Rates'!$Z40*'V Consumer Factors'!$M$20</f>
        <v>0</v>
      </c>
      <c r="R37" s="116">
        <f>IF('III Plan Rates'!$AP40&gt;0,SUMPRODUCT(I37:Q37,'III Plan Rates'!$AG40:$AO40)/'III Plan Rates'!$AP40,0)</f>
        <v>0</v>
      </c>
      <c r="S37" s="80"/>
      <c r="T37" s="116" t="e">
        <f>'III Plan Rates'!$AA40*'V Consumer Factors'!$N$12</f>
        <v>#DIV/0!</v>
      </c>
      <c r="U37" s="116" t="e">
        <f>'III Plan Rates'!$AA40*'V Consumer Factors'!$N$13</f>
        <v>#DIV/0!</v>
      </c>
      <c r="V37" s="116" t="e">
        <f>'III Plan Rates'!$AA40*'V Consumer Factors'!$N$14</f>
        <v>#DIV/0!</v>
      </c>
      <c r="W37" s="116" t="e">
        <f>'III Plan Rates'!$AA40*'V Consumer Factors'!$N$15</f>
        <v>#DIV/0!</v>
      </c>
      <c r="X37" s="116" t="e">
        <f>'III Plan Rates'!$AA40*'V Consumer Factors'!$N$16</f>
        <v>#DIV/0!</v>
      </c>
      <c r="Y37" s="116" t="e">
        <f>'III Plan Rates'!$AA40*'V Consumer Factors'!$N$17</f>
        <v>#DIV/0!</v>
      </c>
      <c r="Z37" s="116" t="e">
        <f>'III Plan Rates'!$AA40*'V Consumer Factors'!$N$18</f>
        <v>#DIV/0!</v>
      </c>
      <c r="AA37" s="116" t="e">
        <f>'III Plan Rates'!$AA40*'V Consumer Factors'!$N$19</f>
        <v>#DIV/0!</v>
      </c>
      <c r="AB37" s="116" t="e">
        <f>'III Plan Rates'!$AA40*'V Consumer Factors'!$N$20</f>
        <v>#DIV/0!</v>
      </c>
      <c r="AC37" s="116">
        <f>IF('III Plan Rates'!$AP40&gt;0,SUMPRODUCT(T37:AB37,'III Plan Rates'!$AG40:$AO40)/'III Plan Rates'!$AP40,0)</f>
        <v>0</v>
      </c>
      <c r="AE37" s="117" t="e">
        <f t="shared" si="12"/>
        <v>#DIV/0!</v>
      </c>
      <c r="AF37" s="117" t="e">
        <f t="shared" si="3"/>
        <v>#DIV/0!</v>
      </c>
      <c r="AG37" s="117" t="e">
        <f t="shared" si="4"/>
        <v>#DIV/0!</v>
      </c>
      <c r="AH37" s="117" t="e">
        <f t="shared" si="5"/>
        <v>#DIV/0!</v>
      </c>
      <c r="AI37" s="117" t="e">
        <f t="shared" si="6"/>
        <v>#DIV/0!</v>
      </c>
      <c r="AJ37" s="117" t="e">
        <f t="shared" si="7"/>
        <v>#DIV/0!</v>
      </c>
      <c r="AK37" s="117" t="e">
        <f t="shared" si="8"/>
        <v>#DIV/0!</v>
      </c>
      <c r="AL37" s="117" t="e">
        <f t="shared" si="9"/>
        <v>#DIV/0!</v>
      </c>
      <c r="AM37" s="117" t="e">
        <f t="shared" si="10"/>
        <v>#DIV/0!</v>
      </c>
      <c r="AN37" s="503" t="str">
        <f t="shared" si="11"/>
        <v/>
      </c>
      <c r="AP37" s="109"/>
      <c r="AQ37" s="109"/>
      <c r="AR37" s="109"/>
      <c r="AS37" s="109"/>
      <c r="AT37" s="109"/>
      <c r="AU37" s="109"/>
      <c r="AV37" s="109"/>
      <c r="AW37" s="109"/>
      <c r="AX37" s="511" t="str">
        <f>IF(SUM(AP37:AW37)='III Plan Rates'!AG40, "Match", "Don't Match")</f>
        <v>Match</v>
      </c>
      <c r="AY37" s="109"/>
      <c r="AZ37" s="109"/>
      <c r="BA37" s="109"/>
      <c r="BB37" s="511" t="str">
        <f>IF(SUM(AY37:BA37)='III Plan Rates'!AH40, "Match", "Don't Match")</f>
        <v>Match</v>
      </c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511" t="str">
        <f>IF(SUM(BC37:BO37)='III Plan Rates'!AI40, "Match", "Don't Match")</f>
        <v>Match</v>
      </c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511" t="str">
        <f>IF(SUM(BQ37:BZ37)='III Plan Rates'!AJ40, "Match", "Don't Match")</f>
        <v>Match</v>
      </c>
      <c r="CB37" s="109"/>
      <c r="CC37" s="109"/>
      <c r="CD37" s="109"/>
      <c r="CE37" s="109"/>
      <c r="CF37" s="109"/>
      <c r="CG37" s="109"/>
      <c r="CH37" s="109"/>
      <c r="CI37" s="511" t="str">
        <f>IF(SUM(CB37:CH37)='III Plan Rates'!AK40, "Match", "Don't Match")</f>
        <v>Match</v>
      </c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511" t="str">
        <f>IF(SUM(CJ37:CS37)='III Plan Rates'!AL40, "Match", "Don't Match")</f>
        <v>Match</v>
      </c>
      <c r="CU37" s="109"/>
      <c r="CV37" s="109"/>
      <c r="CW37" s="109"/>
      <c r="CX37" s="109"/>
      <c r="CY37" s="511" t="str">
        <f>IF(SUM(CU37:CX37)='III Plan Rates'!AM40, "Match", "Don't Match")</f>
        <v>Match</v>
      </c>
      <c r="CZ37" s="109"/>
      <c r="DA37" s="109"/>
      <c r="DB37" s="109"/>
      <c r="DC37" s="109"/>
      <c r="DD37" s="109"/>
      <c r="DE37" s="511" t="str">
        <f>IF(SUM(CZ37:DD37)='III Plan Rates'!AN40, "Match", "Don't Match")</f>
        <v>Match</v>
      </c>
      <c r="DF37" s="109"/>
      <c r="DG37" s="109"/>
      <c r="DH37" s="109"/>
      <c r="DI37" s="109"/>
      <c r="DJ37" s="109"/>
      <c r="DK37" s="109"/>
      <c r="DL37" s="109"/>
      <c r="DM37" s="511" t="str">
        <f>IF(SUM(DF37:DL37)='III Plan Rates'!AO40, "Match", "Don't Match")</f>
        <v>Match</v>
      </c>
    </row>
    <row r="38" spans="1:117" x14ac:dyDescent="0.25">
      <c r="A38" s="406" t="str">
        <f>'III Plan Rates'!A41</f>
        <v>Plan 24</v>
      </c>
      <c r="B38" s="118">
        <f>'III Plan Rates'!B41</f>
        <v>0</v>
      </c>
      <c r="C38" s="127">
        <f>'III Plan Rates'!D41</f>
        <v>0</v>
      </c>
      <c r="D38" s="118">
        <f>'III Plan Rates'!E41</f>
        <v>0</v>
      </c>
      <c r="E38" s="118">
        <f>'III Plan Rates'!F41</f>
        <v>0</v>
      </c>
      <c r="F38" s="118">
        <f>'III Plan Rates'!G41</f>
        <v>0</v>
      </c>
      <c r="G38" s="118">
        <f>'III Plan Rates'!J41</f>
        <v>0</v>
      </c>
      <c r="H38" s="101"/>
      <c r="I38" s="116">
        <f>'III Plan Rates'!$Z41*'V Consumer Factors'!$M$12</f>
        <v>0</v>
      </c>
      <c r="J38" s="116">
        <f>'III Plan Rates'!$Z41*'V Consumer Factors'!$M$13</f>
        <v>0</v>
      </c>
      <c r="K38" s="116">
        <f>'III Plan Rates'!$Z41*'V Consumer Factors'!$M$14</f>
        <v>0</v>
      </c>
      <c r="L38" s="116">
        <f>'III Plan Rates'!$Z41*'V Consumer Factors'!$M$15</f>
        <v>0</v>
      </c>
      <c r="M38" s="116">
        <f>'III Plan Rates'!$Z41*'V Consumer Factors'!$M$16</f>
        <v>0</v>
      </c>
      <c r="N38" s="116">
        <f>'III Plan Rates'!$Z41*'V Consumer Factors'!$M$17</f>
        <v>0</v>
      </c>
      <c r="O38" s="116">
        <f>'III Plan Rates'!$Z41*'V Consumer Factors'!$M$18</f>
        <v>0</v>
      </c>
      <c r="P38" s="116">
        <f>'III Plan Rates'!$Z41*'V Consumer Factors'!$M$19</f>
        <v>0</v>
      </c>
      <c r="Q38" s="116">
        <f>'III Plan Rates'!$Z41*'V Consumer Factors'!$M$20</f>
        <v>0</v>
      </c>
      <c r="R38" s="116">
        <f>IF('III Plan Rates'!$AP41&gt;0,SUMPRODUCT(I38:Q38,'III Plan Rates'!$AG41:$AO41)/'III Plan Rates'!$AP41,0)</f>
        <v>0</v>
      </c>
      <c r="S38" s="80"/>
      <c r="T38" s="116" t="e">
        <f>'III Plan Rates'!$AA41*'V Consumer Factors'!$N$12</f>
        <v>#DIV/0!</v>
      </c>
      <c r="U38" s="116" t="e">
        <f>'III Plan Rates'!$AA41*'V Consumer Factors'!$N$13</f>
        <v>#DIV/0!</v>
      </c>
      <c r="V38" s="116" t="e">
        <f>'III Plan Rates'!$AA41*'V Consumer Factors'!$N$14</f>
        <v>#DIV/0!</v>
      </c>
      <c r="W38" s="116" t="e">
        <f>'III Plan Rates'!$AA41*'V Consumer Factors'!$N$15</f>
        <v>#DIV/0!</v>
      </c>
      <c r="X38" s="116" t="e">
        <f>'III Plan Rates'!$AA41*'V Consumer Factors'!$N$16</f>
        <v>#DIV/0!</v>
      </c>
      <c r="Y38" s="116" t="e">
        <f>'III Plan Rates'!$AA41*'V Consumer Factors'!$N$17</f>
        <v>#DIV/0!</v>
      </c>
      <c r="Z38" s="116" t="e">
        <f>'III Plan Rates'!$AA41*'V Consumer Factors'!$N$18</f>
        <v>#DIV/0!</v>
      </c>
      <c r="AA38" s="116" t="e">
        <f>'III Plan Rates'!$AA41*'V Consumer Factors'!$N$19</f>
        <v>#DIV/0!</v>
      </c>
      <c r="AB38" s="116" t="e">
        <f>'III Plan Rates'!$AA41*'V Consumer Factors'!$N$20</f>
        <v>#DIV/0!</v>
      </c>
      <c r="AC38" s="116">
        <f>IF('III Plan Rates'!$AP41&gt;0,SUMPRODUCT(T38:AB38,'III Plan Rates'!$AG41:$AO41)/'III Plan Rates'!$AP41,0)</f>
        <v>0</v>
      </c>
      <c r="AE38" s="117" t="e">
        <f t="shared" si="12"/>
        <v>#DIV/0!</v>
      </c>
      <c r="AF38" s="117" t="e">
        <f t="shared" si="3"/>
        <v>#DIV/0!</v>
      </c>
      <c r="AG38" s="117" t="e">
        <f t="shared" si="4"/>
        <v>#DIV/0!</v>
      </c>
      <c r="AH38" s="117" t="e">
        <f t="shared" si="5"/>
        <v>#DIV/0!</v>
      </c>
      <c r="AI38" s="117" t="e">
        <f t="shared" si="6"/>
        <v>#DIV/0!</v>
      </c>
      <c r="AJ38" s="117" t="e">
        <f t="shared" si="7"/>
        <v>#DIV/0!</v>
      </c>
      <c r="AK38" s="117" t="e">
        <f t="shared" si="8"/>
        <v>#DIV/0!</v>
      </c>
      <c r="AL38" s="117" t="e">
        <f t="shared" si="9"/>
        <v>#DIV/0!</v>
      </c>
      <c r="AM38" s="117" t="e">
        <f t="shared" si="10"/>
        <v>#DIV/0!</v>
      </c>
      <c r="AN38" s="503" t="str">
        <f t="shared" si="11"/>
        <v/>
      </c>
      <c r="AP38" s="109"/>
      <c r="AQ38" s="109"/>
      <c r="AR38" s="109"/>
      <c r="AS38" s="109"/>
      <c r="AT38" s="109"/>
      <c r="AU38" s="109"/>
      <c r="AV38" s="109"/>
      <c r="AW38" s="109"/>
      <c r="AX38" s="511" t="str">
        <f>IF(SUM(AP38:AW38)='III Plan Rates'!AG41, "Match", "Don't Match")</f>
        <v>Match</v>
      </c>
      <c r="AY38" s="109"/>
      <c r="AZ38" s="109"/>
      <c r="BA38" s="109"/>
      <c r="BB38" s="511" t="str">
        <f>IF(SUM(AY38:BA38)='III Plan Rates'!AH41, "Match", "Don't Match")</f>
        <v>Match</v>
      </c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511" t="str">
        <f>IF(SUM(BC38:BO38)='III Plan Rates'!AI41, "Match", "Don't Match")</f>
        <v>Match</v>
      </c>
      <c r="BQ38" s="109"/>
      <c r="BR38" s="109"/>
      <c r="BS38" s="109"/>
      <c r="BT38" s="109"/>
      <c r="BU38" s="109"/>
      <c r="BV38" s="109"/>
      <c r="BW38" s="109"/>
      <c r="BX38" s="109"/>
      <c r="BY38" s="109"/>
      <c r="BZ38" s="109"/>
      <c r="CA38" s="511" t="str">
        <f>IF(SUM(BQ38:BZ38)='III Plan Rates'!AJ41, "Match", "Don't Match")</f>
        <v>Match</v>
      </c>
      <c r="CB38" s="109"/>
      <c r="CC38" s="109"/>
      <c r="CD38" s="109"/>
      <c r="CE38" s="109"/>
      <c r="CF38" s="109"/>
      <c r="CG38" s="109"/>
      <c r="CH38" s="109"/>
      <c r="CI38" s="511" t="str">
        <f>IF(SUM(CB38:CH38)='III Plan Rates'!AK41, "Match", "Don't Match")</f>
        <v>Match</v>
      </c>
      <c r="CJ38" s="109"/>
      <c r="CK38" s="109"/>
      <c r="CL38" s="109"/>
      <c r="CM38" s="109"/>
      <c r="CN38" s="109"/>
      <c r="CO38" s="109"/>
      <c r="CP38" s="109"/>
      <c r="CQ38" s="109"/>
      <c r="CR38" s="109"/>
      <c r="CS38" s="109"/>
      <c r="CT38" s="511" t="str">
        <f>IF(SUM(CJ38:CS38)='III Plan Rates'!AL41, "Match", "Don't Match")</f>
        <v>Match</v>
      </c>
      <c r="CU38" s="109"/>
      <c r="CV38" s="109"/>
      <c r="CW38" s="109"/>
      <c r="CX38" s="109"/>
      <c r="CY38" s="511" t="str">
        <f>IF(SUM(CU38:CX38)='III Plan Rates'!AM41, "Match", "Don't Match")</f>
        <v>Match</v>
      </c>
      <c r="CZ38" s="109"/>
      <c r="DA38" s="109"/>
      <c r="DB38" s="109"/>
      <c r="DC38" s="109"/>
      <c r="DD38" s="109"/>
      <c r="DE38" s="511" t="str">
        <f>IF(SUM(CZ38:DD38)='III Plan Rates'!AN41, "Match", "Don't Match")</f>
        <v>Match</v>
      </c>
      <c r="DF38" s="109"/>
      <c r="DG38" s="109"/>
      <c r="DH38" s="109"/>
      <c r="DI38" s="109"/>
      <c r="DJ38" s="109"/>
      <c r="DK38" s="109"/>
      <c r="DL38" s="109"/>
      <c r="DM38" s="511" t="str">
        <f>IF(SUM(DF38:DL38)='III Plan Rates'!AO41, "Match", "Don't Match")</f>
        <v>Match</v>
      </c>
    </row>
    <row r="39" spans="1:117" x14ac:dyDescent="0.25">
      <c r="A39" s="406" t="str">
        <f>'III Plan Rates'!A42</f>
        <v>Plan 25</v>
      </c>
      <c r="B39" s="118">
        <f>'III Plan Rates'!B42</f>
        <v>0</v>
      </c>
      <c r="C39" s="127">
        <f>'III Plan Rates'!D42</f>
        <v>0</v>
      </c>
      <c r="D39" s="118">
        <f>'III Plan Rates'!E42</f>
        <v>0</v>
      </c>
      <c r="E39" s="118">
        <f>'III Plan Rates'!F42</f>
        <v>0</v>
      </c>
      <c r="F39" s="118">
        <f>'III Plan Rates'!G42</f>
        <v>0</v>
      </c>
      <c r="G39" s="118">
        <f>'III Plan Rates'!J42</f>
        <v>0</v>
      </c>
      <c r="H39" s="101"/>
      <c r="I39" s="116">
        <f>'III Plan Rates'!$Z42*'V Consumer Factors'!$M$12</f>
        <v>0</v>
      </c>
      <c r="J39" s="116">
        <f>'III Plan Rates'!$Z42*'V Consumer Factors'!$M$13</f>
        <v>0</v>
      </c>
      <c r="K39" s="116">
        <f>'III Plan Rates'!$Z42*'V Consumer Factors'!$M$14</f>
        <v>0</v>
      </c>
      <c r="L39" s="116">
        <f>'III Plan Rates'!$Z42*'V Consumer Factors'!$M$15</f>
        <v>0</v>
      </c>
      <c r="M39" s="116">
        <f>'III Plan Rates'!$Z42*'V Consumer Factors'!$M$16</f>
        <v>0</v>
      </c>
      <c r="N39" s="116">
        <f>'III Plan Rates'!$Z42*'V Consumer Factors'!$M$17</f>
        <v>0</v>
      </c>
      <c r="O39" s="116">
        <f>'III Plan Rates'!$Z42*'V Consumer Factors'!$M$18</f>
        <v>0</v>
      </c>
      <c r="P39" s="116">
        <f>'III Plan Rates'!$Z42*'V Consumer Factors'!$M$19</f>
        <v>0</v>
      </c>
      <c r="Q39" s="116">
        <f>'III Plan Rates'!$Z42*'V Consumer Factors'!$M$20</f>
        <v>0</v>
      </c>
      <c r="R39" s="116">
        <f>IF('III Plan Rates'!$AP42&gt;0,SUMPRODUCT(I39:Q39,'III Plan Rates'!$AG42:$AO42)/'III Plan Rates'!$AP42,0)</f>
        <v>0</v>
      </c>
      <c r="S39" s="80"/>
      <c r="T39" s="116" t="e">
        <f>'III Plan Rates'!$AA42*'V Consumer Factors'!$N$12</f>
        <v>#DIV/0!</v>
      </c>
      <c r="U39" s="116" t="e">
        <f>'III Plan Rates'!$AA42*'V Consumer Factors'!$N$13</f>
        <v>#DIV/0!</v>
      </c>
      <c r="V39" s="116" t="e">
        <f>'III Plan Rates'!$AA42*'V Consumer Factors'!$N$14</f>
        <v>#DIV/0!</v>
      </c>
      <c r="W39" s="116" t="e">
        <f>'III Plan Rates'!$AA42*'V Consumer Factors'!$N$15</f>
        <v>#DIV/0!</v>
      </c>
      <c r="X39" s="116" t="e">
        <f>'III Plan Rates'!$AA42*'V Consumer Factors'!$N$16</f>
        <v>#DIV/0!</v>
      </c>
      <c r="Y39" s="116" t="e">
        <f>'III Plan Rates'!$AA42*'V Consumer Factors'!$N$17</f>
        <v>#DIV/0!</v>
      </c>
      <c r="Z39" s="116" t="e">
        <f>'III Plan Rates'!$AA42*'V Consumer Factors'!$N$18</f>
        <v>#DIV/0!</v>
      </c>
      <c r="AA39" s="116" t="e">
        <f>'III Plan Rates'!$AA42*'V Consumer Factors'!$N$19</f>
        <v>#DIV/0!</v>
      </c>
      <c r="AB39" s="116" t="e">
        <f>'III Plan Rates'!$AA42*'V Consumer Factors'!$N$20</f>
        <v>#DIV/0!</v>
      </c>
      <c r="AC39" s="116">
        <f>IF('III Plan Rates'!$AP42&gt;0,SUMPRODUCT(T39:AB39,'III Plan Rates'!$AG42:$AO42)/'III Plan Rates'!$AP42,0)</f>
        <v>0</v>
      </c>
      <c r="AE39" s="117" t="e">
        <f t="shared" si="12"/>
        <v>#DIV/0!</v>
      </c>
      <c r="AF39" s="117" t="e">
        <f t="shared" si="3"/>
        <v>#DIV/0!</v>
      </c>
      <c r="AG39" s="117" t="e">
        <f t="shared" si="4"/>
        <v>#DIV/0!</v>
      </c>
      <c r="AH39" s="117" t="e">
        <f t="shared" si="5"/>
        <v>#DIV/0!</v>
      </c>
      <c r="AI39" s="117" t="e">
        <f t="shared" si="6"/>
        <v>#DIV/0!</v>
      </c>
      <c r="AJ39" s="117" t="e">
        <f t="shared" si="7"/>
        <v>#DIV/0!</v>
      </c>
      <c r="AK39" s="117" t="e">
        <f t="shared" si="8"/>
        <v>#DIV/0!</v>
      </c>
      <c r="AL39" s="117" t="e">
        <f t="shared" si="9"/>
        <v>#DIV/0!</v>
      </c>
      <c r="AM39" s="117" t="e">
        <f t="shared" si="10"/>
        <v>#DIV/0!</v>
      </c>
      <c r="AN39" s="503" t="str">
        <f t="shared" si="11"/>
        <v/>
      </c>
      <c r="AP39" s="109"/>
      <c r="AQ39" s="109"/>
      <c r="AR39" s="109"/>
      <c r="AS39" s="109"/>
      <c r="AT39" s="109"/>
      <c r="AU39" s="109"/>
      <c r="AV39" s="109"/>
      <c r="AW39" s="109"/>
      <c r="AX39" s="511" t="str">
        <f>IF(SUM(AP39:AW39)='III Plan Rates'!AG42, "Match", "Don't Match")</f>
        <v>Match</v>
      </c>
      <c r="AY39" s="109"/>
      <c r="AZ39" s="109"/>
      <c r="BA39" s="109"/>
      <c r="BB39" s="511" t="str">
        <f>IF(SUM(AY39:BA39)='III Plan Rates'!AH42, "Match", "Don't Match")</f>
        <v>Match</v>
      </c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511" t="str">
        <f>IF(SUM(BC39:BO39)='III Plan Rates'!AI42, "Match", "Don't Match")</f>
        <v>Match</v>
      </c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511" t="str">
        <f>IF(SUM(BQ39:BZ39)='III Plan Rates'!AJ42, "Match", "Don't Match")</f>
        <v>Match</v>
      </c>
      <c r="CB39" s="109"/>
      <c r="CC39" s="109"/>
      <c r="CD39" s="109"/>
      <c r="CE39" s="109"/>
      <c r="CF39" s="109"/>
      <c r="CG39" s="109"/>
      <c r="CH39" s="109"/>
      <c r="CI39" s="511" t="str">
        <f>IF(SUM(CB39:CH39)='III Plan Rates'!AK42, "Match", "Don't Match")</f>
        <v>Match</v>
      </c>
      <c r="CJ39" s="109"/>
      <c r="CK39" s="109"/>
      <c r="CL39" s="109"/>
      <c r="CM39" s="109"/>
      <c r="CN39" s="109"/>
      <c r="CO39" s="109"/>
      <c r="CP39" s="109"/>
      <c r="CQ39" s="109"/>
      <c r="CR39" s="109"/>
      <c r="CS39" s="109"/>
      <c r="CT39" s="511" t="str">
        <f>IF(SUM(CJ39:CS39)='III Plan Rates'!AL42, "Match", "Don't Match")</f>
        <v>Match</v>
      </c>
      <c r="CU39" s="109"/>
      <c r="CV39" s="109"/>
      <c r="CW39" s="109"/>
      <c r="CX39" s="109"/>
      <c r="CY39" s="511" t="str">
        <f>IF(SUM(CU39:CX39)='III Plan Rates'!AM42, "Match", "Don't Match")</f>
        <v>Match</v>
      </c>
      <c r="CZ39" s="109"/>
      <c r="DA39" s="109"/>
      <c r="DB39" s="109"/>
      <c r="DC39" s="109"/>
      <c r="DD39" s="109"/>
      <c r="DE39" s="511" t="str">
        <f>IF(SUM(CZ39:DD39)='III Plan Rates'!AN42, "Match", "Don't Match")</f>
        <v>Match</v>
      </c>
      <c r="DF39" s="109"/>
      <c r="DG39" s="109"/>
      <c r="DH39" s="109"/>
      <c r="DI39" s="109"/>
      <c r="DJ39" s="109"/>
      <c r="DK39" s="109"/>
      <c r="DL39" s="109"/>
      <c r="DM39" s="511" t="str">
        <f>IF(SUM(DF39:DL39)='III Plan Rates'!AO42, "Match", "Don't Match")</f>
        <v>Match</v>
      </c>
    </row>
    <row r="40" spans="1:117" x14ac:dyDescent="0.25">
      <c r="A40" s="406" t="str">
        <f>'III Plan Rates'!A43</f>
        <v>Plan 26</v>
      </c>
      <c r="B40" s="118">
        <f>'III Plan Rates'!B43</f>
        <v>0</v>
      </c>
      <c r="C40" s="127">
        <f>'III Plan Rates'!D43</f>
        <v>0</v>
      </c>
      <c r="D40" s="118">
        <f>'III Plan Rates'!E43</f>
        <v>0</v>
      </c>
      <c r="E40" s="118">
        <f>'III Plan Rates'!F43</f>
        <v>0</v>
      </c>
      <c r="F40" s="118">
        <f>'III Plan Rates'!G43</f>
        <v>0</v>
      </c>
      <c r="G40" s="118">
        <f>'III Plan Rates'!J43</f>
        <v>0</v>
      </c>
      <c r="H40" s="101"/>
      <c r="I40" s="116">
        <f>'III Plan Rates'!$Z43*'V Consumer Factors'!$M$12</f>
        <v>0</v>
      </c>
      <c r="J40" s="116">
        <f>'III Plan Rates'!$Z43*'V Consumer Factors'!$M$13</f>
        <v>0</v>
      </c>
      <c r="K40" s="116">
        <f>'III Plan Rates'!$Z43*'V Consumer Factors'!$M$14</f>
        <v>0</v>
      </c>
      <c r="L40" s="116">
        <f>'III Plan Rates'!$Z43*'V Consumer Factors'!$M$15</f>
        <v>0</v>
      </c>
      <c r="M40" s="116">
        <f>'III Plan Rates'!$Z43*'V Consumer Factors'!$M$16</f>
        <v>0</v>
      </c>
      <c r="N40" s="116">
        <f>'III Plan Rates'!$Z43*'V Consumer Factors'!$M$17</f>
        <v>0</v>
      </c>
      <c r="O40" s="116">
        <f>'III Plan Rates'!$Z43*'V Consumer Factors'!$M$18</f>
        <v>0</v>
      </c>
      <c r="P40" s="116">
        <f>'III Plan Rates'!$Z43*'V Consumer Factors'!$M$19</f>
        <v>0</v>
      </c>
      <c r="Q40" s="116">
        <f>'III Plan Rates'!$Z43*'V Consumer Factors'!$M$20</f>
        <v>0</v>
      </c>
      <c r="R40" s="116">
        <f>IF('III Plan Rates'!$AP43&gt;0,SUMPRODUCT(I40:Q40,'III Plan Rates'!$AG43:$AO43)/'III Plan Rates'!$AP43,0)</f>
        <v>0</v>
      </c>
      <c r="S40" s="80"/>
      <c r="T40" s="116" t="e">
        <f>'III Plan Rates'!$AA43*'V Consumer Factors'!$N$12</f>
        <v>#DIV/0!</v>
      </c>
      <c r="U40" s="116" t="e">
        <f>'III Plan Rates'!$AA43*'V Consumer Factors'!$N$13</f>
        <v>#DIV/0!</v>
      </c>
      <c r="V40" s="116" t="e">
        <f>'III Plan Rates'!$AA43*'V Consumer Factors'!$N$14</f>
        <v>#DIV/0!</v>
      </c>
      <c r="W40" s="116" t="e">
        <f>'III Plan Rates'!$AA43*'V Consumer Factors'!$N$15</f>
        <v>#DIV/0!</v>
      </c>
      <c r="X40" s="116" t="e">
        <f>'III Plan Rates'!$AA43*'V Consumer Factors'!$N$16</f>
        <v>#DIV/0!</v>
      </c>
      <c r="Y40" s="116" t="e">
        <f>'III Plan Rates'!$AA43*'V Consumer Factors'!$N$17</f>
        <v>#DIV/0!</v>
      </c>
      <c r="Z40" s="116" t="e">
        <f>'III Plan Rates'!$AA43*'V Consumer Factors'!$N$18</f>
        <v>#DIV/0!</v>
      </c>
      <c r="AA40" s="116" t="e">
        <f>'III Plan Rates'!$AA43*'V Consumer Factors'!$N$19</f>
        <v>#DIV/0!</v>
      </c>
      <c r="AB40" s="116" t="e">
        <f>'III Plan Rates'!$AA43*'V Consumer Factors'!$N$20</f>
        <v>#DIV/0!</v>
      </c>
      <c r="AC40" s="116">
        <f>IF('III Plan Rates'!$AP43&gt;0,SUMPRODUCT(T40:AB40,'III Plan Rates'!$AG43:$AO43)/'III Plan Rates'!$AP43,0)</f>
        <v>0</v>
      </c>
      <c r="AE40" s="117" t="e">
        <f t="shared" si="12"/>
        <v>#DIV/0!</v>
      </c>
      <c r="AF40" s="117" t="e">
        <f t="shared" si="3"/>
        <v>#DIV/0!</v>
      </c>
      <c r="AG40" s="117" t="e">
        <f t="shared" si="4"/>
        <v>#DIV/0!</v>
      </c>
      <c r="AH40" s="117" t="e">
        <f t="shared" si="5"/>
        <v>#DIV/0!</v>
      </c>
      <c r="AI40" s="117" t="e">
        <f t="shared" si="6"/>
        <v>#DIV/0!</v>
      </c>
      <c r="AJ40" s="117" t="e">
        <f t="shared" si="7"/>
        <v>#DIV/0!</v>
      </c>
      <c r="AK40" s="117" t="e">
        <f t="shared" si="8"/>
        <v>#DIV/0!</v>
      </c>
      <c r="AL40" s="117" t="e">
        <f t="shared" si="9"/>
        <v>#DIV/0!</v>
      </c>
      <c r="AM40" s="117" t="e">
        <f t="shared" si="10"/>
        <v>#DIV/0!</v>
      </c>
      <c r="AN40" s="503" t="str">
        <f t="shared" si="11"/>
        <v/>
      </c>
      <c r="AP40" s="109"/>
      <c r="AQ40" s="109"/>
      <c r="AR40" s="109"/>
      <c r="AS40" s="109"/>
      <c r="AT40" s="109"/>
      <c r="AU40" s="109"/>
      <c r="AV40" s="109"/>
      <c r="AW40" s="109"/>
      <c r="AX40" s="511" t="str">
        <f>IF(SUM(AP40:AW40)='III Plan Rates'!AG43, "Match", "Don't Match")</f>
        <v>Match</v>
      </c>
      <c r="AY40" s="109"/>
      <c r="AZ40" s="109"/>
      <c r="BA40" s="109"/>
      <c r="BB40" s="511" t="str">
        <f>IF(SUM(AY40:BA40)='III Plan Rates'!AH43, "Match", "Don't Match")</f>
        <v>Match</v>
      </c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  <c r="BO40" s="109"/>
      <c r="BP40" s="511" t="str">
        <f>IF(SUM(BC40:BO40)='III Plan Rates'!AI43, "Match", "Don't Match")</f>
        <v>Match</v>
      </c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511" t="str">
        <f>IF(SUM(BQ40:BZ40)='III Plan Rates'!AJ43, "Match", "Don't Match")</f>
        <v>Match</v>
      </c>
      <c r="CB40" s="109"/>
      <c r="CC40" s="109"/>
      <c r="CD40" s="109"/>
      <c r="CE40" s="109"/>
      <c r="CF40" s="109"/>
      <c r="CG40" s="109"/>
      <c r="CH40" s="109"/>
      <c r="CI40" s="511" t="str">
        <f>IF(SUM(CB40:CH40)='III Plan Rates'!AK43, "Match", "Don't Match")</f>
        <v>Match</v>
      </c>
      <c r="CJ40" s="109"/>
      <c r="CK40" s="109"/>
      <c r="CL40" s="109"/>
      <c r="CM40" s="109"/>
      <c r="CN40" s="109"/>
      <c r="CO40" s="109"/>
      <c r="CP40" s="109"/>
      <c r="CQ40" s="109"/>
      <c r="CR40" s="109"/>
      <c r="CS40" s="109"/>
      <c r="CT40" s="511" t="str">
        <f>IF(SUM(CJ40:CS40)='III Plan Rates'!AL43, "Match", "Don't Match")</f>
        <v>Match</v>
      </c>
      <c r="CU40" s="109"/>
      <c r="CV40" s="109"/>
      <c r="CW40" s="109"/>
      <c r="CX40" s="109"/>
      <c r="CY40" s="511" t="str">
        <f>IF(SUM(CU40:CX40)='III Plan Rates'!AM43, "Match", "Don't Match")</f>
        <v>Match</v>
      </c>
      <c r="CZ40" s="109"/>
      <c r="DA40" s="109"/>
      <c r="DB40" s="109"/>
      <c r="DC40" s="109"/>
      <c r="DD40" s="109"/>
      <c r="DE40" s="511" t="str">
        <f>IF(SUM(CZ40:DD40)='III Plan Rates'!AN43, "Match", "Don't Match")</f>
        <v>Match</v>
      </c>
      <c r="DF40" s="109"/>
      <c r="DG40" s="109"/>
      <c r="DH40" s="109"/>
      <c r="DI40" s="109"/>
      <c r="DJ40" s="109"/>
      <c r="DK40" s="109"/>
      <c r="DL40" s="109"/>
      <c r="DM40" s="511" t="str">
        <f>IF(SUM(DF40:DL40)='III Plan Rates'!AO43, "Match", "Don't Match")</f>
        <v>Match</v>
      </c>
    </row>
    <row r="41" spans="1:117" x14ac:dyDescent="0.25">
      <c r="A41" s="406" t="str">
        <f>'III Plan Rates'!A44</f>
        <v>Plan 27</v>
      </c>
      <c r="B41" s="118">
        <f>'III Plan Rates'!B44</f>
        <v>0</v>
      </c>
      <c r="C41" s="127">
        <f>'III Plan Rates'!D44</f>
        <v>0</v>
      </c>
      <c r="D41" s="118">
        <f>'III Plan Rates'!E44</f>
        <v>0</v>
      </c>
      <c r="E41" s="118">
        <f>'III Plan Rates'!F44</f>
        <v>0</v>
      </c>
      <c r="F41" s="118">
        <f>'III Plan Rates'!G44</f>
        <v>0</v>
      </c>
      <c r="G41" s="118">
        <f>'III Plan Rates'!J44</f>
        <v>0</v>
      </c>
      <c r="H41" s="101"/>
      <c r="I41" s="116">
        <f>'III Plan Rates'!$Z44*'V Consumer Factors'!$M$12</f>
        <v>0</v>
      </c>
      <c r="J41" s="116">
        <f>'III Plan Rates'!$Z44*'V Consumer Factors'!$M$13</f>
        <v>0</v>
      </c>
      <c r="K41" s="116">
        <f>'III Plan Rates'!$Z44*'V Consumer Factors'!$M$14</f>
        <v>0</v>
      </c>
      <c r="L41" s="116">
        <f>'III Plan Rates'!$Z44*'V Consumer Factors'!$M$15</f>
        <v>0</v>
      </c>
      <c r="M41" s="116">
        <f>'III Plan Rates'!$Z44*'V Consumer Factors'!$M$16</f>
        <v>0</v>
      </c>
      <c r="N41" s="116">
        <f>'III Plan Rates'!$Z44*'V Consumer Factors'!$M$17</f>
        <v>0</v>
      </c>
      <c r="O41" s="116">
        <f>'III Plan Rates'!$Z44*'V Consumer Factors'!$M$18</f>
        <v>0</v>
      </c>
      <c r="P41" s="116">
        <f>'III Plan Rates'!$Z44*'V Consumer Factors'!$M$19</f>
        <v>0</v>
      </c>
      <c r="Q41" s="116">
        <f>'III Plan Rates'!$Z44*'V Consumer Factors'!$M$20</f>
        <v>0</v>
      </c>
      <c r="R41" s="116">
        <f>IF('III Plan Rates'!$AP44&gt;0,SUMPRODUCT(I41:Q41,'III Plan Rates'!$AG44:$AO44)/'III Plan Rates'!$AP44,0)</f>
        <v>0</v>
      </c>
      <c r="S41" s="80"/>
      <c r="T41" s="116" t="e">
        <f>'III Plan Rates'!$AA44*'V Consumer Factors'!$N$12</f>
        <v>#DIV/0!</v>
      </c>
      <c r="U41" s="116" t="e">
        <f>'III Plan Rates'!$AA44*'V Consumer Factors'!$N$13</f>
        <v>#DIV/0!</v>
      </c>
      <c r="V41" s="116" t="e">
        <f>'III Plan Rates'!$AA44*'V Consumer Factors'!$N$14</f>
        <v>#DIV/0!</v>
      </c>
      <c r="W41" s="116" t="e">
        <f>'III Plan Rates'!$AA44*'V Consumer Factors'!$N$15</f>
        <v>#DIV/0!</v>
      </c>
      <c r="X41" s="116" t="e">
        <f>'III Plan Rates'!$AA44*'V Consumer Factors'!$N$16</f>
        <v>#DIV/0!</v>
      </c>
      <c r="Y41" s="116" t="e">
        <f>'III Plan Rates'!$AA44*'V Consumer Factors'!$N$17</f>
        <v>#DIV/0!</v>
      </c>
      <c r="Z41" s="116" t="e">
        <f>'III Plan Rates'!$AA44*'V Consumer Factors'!$N$18</f>
        <v>#DIV/0!</v>
      </c>
      <c r="AA41" s="116" t="e">
        <f>'III Plan Rates'!$AA44*'V Consumer Factors'!$N$19</f>
        <v>#DIV/0!</v>
      </c>
      <c r="AB41" s="116" t="e">
        <f>'III Plan Rates'!$AA44*'V Consumer Factors'!$N$20</f>
        <v>#DIV/0!</v>
      </c>
      <c r="AC41" s="116">
        <f>IF('III Plan Rates'!$AP44&gt;0,SUMPRODUCT(T41:AB41,'III Plan Rates'!$AG44:$AO44)/'III Plan Rates'!$AP44,0)</f>
        <v>0</v>
      </c>
      <c r="AE41" s="117" t="e">
        <f t="shared" si="12"/>
        <v>#DIV/0!</v>
      </c>
      <c r="AF41" s="117" t="e">
        <f t="shared" si="3"/>
        <v>#DIV/0!</v>
      </c>
      <c r="AG41" s="117" t="e">
        <f t="shared" si="4"/>
        <v>#DIV/0!</v>
      </c>
      <c r="AH41" s="117" t="e">
        <f t="shared" si="5"/>
        <v>#DIV/0!</v>
      </c>
      <c r="AI41" s="117" t="e">
        <f t="shared" si="6"/>
        <v>#DIV/0!</v>
      </c>
      <c r="AJ41" s="117" t="e">
        <f t="shared" si="7"/>
        <v>#DIV/0!</v>
      </c>
      <c r="AK41" s="117" t="e">
        <f t="shared" si="8"/>
        <v>#DIV/0!</v>
      </c>
      <c r="AL41" s="117" t="e">
        <f t="shared" si="9"/>
        <v>#DIV/0!</v>
      </c>
      <c r="AM41" s="117" t="e">
        <f t="shared" si="10"/>
        <v>#DIV/0!</v>
      </c>
      <c r="AN41" s="503" t="str">
        <f t="shared" si="11"/>
        <v/>
      </c>
      <c r="AP41" s="109"/>
      <c r="AQ41" s="109"/>
      <c r="AR41" s="109"/>
      <c r="AS41" s="109"/>
      <c r="AT41" s="109"/>
      <c r="AU41" s="109"/>
      <c r="AV41" s="109"/>
      <c r="AW41" s="109"/>
      <c r="AX41" s="511" t="str">
        <f>IF(SUM(AP41:AW41)='III Plan Rates'!AG44, "Match", "Don't Match")</f>
        <v>Match</v>
      </c>
      <c r="AY41" s="109"/>
      <c r="AZ41" s="109"/>
      <c r="BA41" s="109"/>
      <c r="BB41" s="511" t="str">
        <f>IF(SUM(AY41:BA41)='III Plan Rates'!AH44, "Match", "Don't Match")</f>
        <v>Match</v>
      </c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511" t="str">
        <f>IF(SUM(BC41:BO41)='III Plan Rates'!AI44, "Match", "Don't Match")</f>
        <v>Match</v>
      </c>
      <c r="BQ41" s="109"/>
      <c r="BR41" s="109"/>
      <c r="BS41" s="109"/>
      <c r="BT41" s="109"/>
      <c r="BU41" s="109"/>
      <c r="BV41" s="109"/>
      <c r="BW41" s="109"/>
      <c r="BX41" s="109"/>
      <c r="BY41" s="109"/>
      <c r="BZ41" s="109"/>
      <c r="CA41" s="511" t="str">
        <f>IF(SUM(BQ41:BZ41)='III Plan Rates'!AJ44, "Match", "Don't Match")</f>
        <v>Match</v>
      </c>
      <c r="CB41" s="109"/>
      <c r="CC41" s="109"/>
      <c r="CD41" s="109"/>
      <c r="CE41" s="109"/>
      <c r="CF41" s="109"/>
      <c r="CG41" s="109"/>
      <c r="CH41" s="109"/>
      <c r="CI41" s="511" t="str">
        <f>IF(SUM(CB41:CH41)='III Plan Rates'!AK44, "Match", "Don't Match")</f>
        <v>Match</v>
      </c>
      <c r="CJ41" s="109"/>
      <c r="CK41" s="109"/>
      <c r="CL41" s="109"/>
      <c r="CM41" s="109"/>
      <c r="CN41" s="109"/>
      <c r="CO41" s="109"/>
      <c r="CP41" s="109"/>
      <c r="CQ41" s="109"/>
      <c r="CR41" s="109"/>
      <c r="CS41" s="109"/>
      <c r="CT41" s="511" t="str">
        <f>IF(SUM(CJ41:CS41)='III Plan Rates'!AL44, "Match", "Don't Match")</f>
        <v>Match</v>
      </c>
      <c r="CU41" s="109"/>
      <c r="CV41" s="109"/>
      <c r="CW41" s="109"/>
      <c r="CX41" s="109"/>
      <c r="CY41" s="511" t="str">
        <f>IF(SUM(CU41:CX41)='III Plan Rates'!AM44, "Match", "Don't Match")</f>
        <v>Match</v>
      </c>
      <c r="CZ41" s="109"/>
      <c r="DA41" s="109"/>
      <c r="DB41" s="109"/>
      <c r="DC41" s="109"/>
      <c r="DD41" s="109"/>
      <c r="DE41" s="511" t="str">
        <f>IF(SUM(CZ41:DD41)='III Plan Rates'!AN44, "Match", "Don't Match")</f>
        <v>Match</v>
      </c>
      <c r="DF41" s="109"/>
      <c r="DG41" s="109"/>
      <c r="DH41" s="109"/>
      <c r="DI41" s="109"/>
      <c r="DJ41" s="109"/>
      <c r="DK41" s="109"/>
      <c r="DL41" s="109"/>
      <c r="DM41" s="511" t="str">
        <f>IF(SUM(DF41:DL41)='III Plan Rates'!AO44, "Match", "Don't Match")</f>
        <v>Match</v>
      </c>
    </row>
    <row r="42" spans="1:117" x14ac:dyDescent="0.25">
      <c r="A42" s="406" t="str">
        <f>'III Plan Rates'!A45</f>
        <v>Plan 28</v>
      </c>
      <c r="B42" s="118">
        <f>'III Plan Rates'!B45</f>
        <v>0</v>
      </c>
      <c r="C42" s="127">
        <f>'III Plan Rates'!D45</f>
        <v>0</v>
      </c>
      <c r="D42" s="118">
        <f>'III Plan Rates'!E45</f>
        <v>0</v>
      </c>
      <c r="E42" s="118">
        <f>'III Plan Rates'!F45</f>
        <v>0</v>
      </c>
      <c r="F42" s="118">
        <f>'III Plan Rates'!G45</f>
        <v>0</v>
      </c>
      <c r="G42" s="118">
        <f>'III Plan Rates'!J45</f>
        <v>0</v>
      </c>
      <c r="H42" s="101"/>
      <c r="I42" s="116">
        <f>'III Plan Rates'!$Z45*'V Consumer Factors'!$M$12</f>
        <v>0</v>
      </c>
      <c r="J42" s="116">
        <f>'III Plan Rates'!$Z45*'V Consumer Factors'!$M$13</f>
        <v>0</v>
      </c>
      <c r="K42" s="116">
        <f>'III Plan Rates'!$Z45*'V Consumer Factors'!$M$14</f>
        <v>0</v>
      </c>
      <c r="L42" s="116">
        <f>'III Plan Rates'!$Z45*'V Consumer Factors'!$M$15</f>
        <v>0</v>
      </c>
      <c r="M42" s="116">
        <f>'III Plan Rates'!$Z45*'V Consumer Factors'!$M$16</f>
        <v>0</v>
      </c>
      <c r="N42" s="116">
        <f>'III Plan Rates'!$Z45*'V Consumer Factors'!$M$17</f>
        <v>0</v>
      </c>
      <c r="O42" s="116">
        <f>'III Plan Rates'!$Z45*'V Consumer Factors'!$M$18</f>
        <v>0</v>
      </c>
      <c r="P42" s="116">
        <f>'III Plan Rates'!$Z45*'V Consumer Factors'!$M$19</f>
        <v>0</v>
      </c>
      <c r="Q42" s="116">
        <f>'III Plan Rates'!$Z45*'V Consumer Factors'!$M$20</f>
        <v>0</v>
      </c>
      <c r="R42" s="116">
        <f>IF('III Plan Rates'!$AP45&gt;0,SUMPRODUCT(I42:Q42,'III Plan Rates'!$AG45:$AO45)/'III Plan Rates'!$AP45,0)</f>
        <v>0</v>
      </c>
      <c r="S42" s="80"/>
      <c r="T42" s="116" t="e">
        <f>'III Plan Rates'!$AA45*'V Consumer Factors'!$N$12</f>
        <v>#DIV/0!</v>
      </c>
      <c r="U42" s="116" t="e">
        <f>'III Plan Rates'!$AA45*'V Consumer Factors'!$N$13</f>
        <v>#DIV/0!</v>
      </c>
      <c r="V42" s="116" t="e">
        <f>'III Plan Rates'!$AA45*'V Consumer Factors'!$N$14</f>
        <v>#DIV/0!</v>
      </c>
      <c r="W42" s="116" t="e">
        <f>'III Plan Rates'!$AA45*'V Consumer Factors'!$N$15</f>
        <v>#DIV/0!</v>
      </c>
      <c r="X42" s="116" t="e">
        <f>'III Plan Rates'!$AA45*'V Consumer Factors'!$N$16</f>
        <v>#DIV/0!</v>
      </c>
      <c r="Y42" s="116" t="e">
        <f>'III Plan Rates'!$AA45*'V Consumer Factors'!$N$17</f>
        <v>#DIV/0!</v>
      </c>
      <c r="Z42" s="116" t="e">
        <f>'III Plan Rates'!$AA45*'V Consumer Factors'!$N$18</f>
        <v>#DIV/0!</v>
      </c>
      <c r="AA42" s="116" t="e">
        <f>'III Plan Rates'!$AA45*'V Consumer Factors'!$N$19</f>
        <v>#DIV/0!</v>
      </c>
      <c r="AB42" s="116" t="e">
        <f>'III Plan Rates'!$AA45*'V Consumer Factors'!$N$20</f>
        <v>#DIV/0!</v>
      </c>
      <c r="AC42" s="116">
        <f>IF('III Plan Rates'!$AP45&gt;0,SUMPRODUCT(T42:AB42,'III Plan Rates'!$AG45:$AO45)/'III Plan Rates'!$AP45,0)</f>
        <v>0</v>
      </c>
      <c r="AE42" s="117" t="e">
        <f t="shared" si="12"/>
        <v>#DIV/0!</v>
      </c>
      <c r="AF42" s="117" t="e">
        <f t="shared" si="3"/>
        <v>#DIV/0!</v>
      </c>
      <c r="AG42" s="117" t="e">
        <f t="shared" si="4"/>
        <v>#DIV/0!</v>
      </c>
      <c r="AH42" s="117" t="e">
        <f t="shared" si="5"/>
        <v>#DIV/0!</v>
      </c>
      <c r="AI42" s="117" t="e">
        <f t="shared" si="6"/>
        <v>#DIV/0!</v>
      </c>
      <c r="AJ42" s="117" t="e">
        <f t="shared" si="7"/>
        <v>#DIV/0!</v>
      </c>
      <c r="AK42" s="117" t="e">
        <f t="shared" si="8"/>
        <v>#DIV/0!</v>
      </c>
      <c r="AL42" s="117" t="e">
        <f t="shared" si="9"/>
        <v>#DIV/0!</v>
      </c>
      <c r="AM42" s="117" t="e">
        <f t="shared" si="10"/>
        <v>#DIV/0!</v>
      </c>
      <c r="AN42" s="503" t="str">
        <f t="shared" si="11"/>
        <v/>
      </c>
      <c r="AP42" s="109"/>
      <c r="AQ42" s="109"/>
      <c r="AR42" s="109"/>
      <c r="AS42" s="109"/>
      <c r="AT42" s="109"/>
      <c r="AU42" s="109"/>
      <c r="AV42" s="109"/>
      <c r="AW42" s="109"/>
      <c r="AX42" s="511" t="str">
        <f>IF(SUM(AP42:AW42)='III Plan Rates'!AG45, "Match", "Don't Match")</f>
        <v>Match</v>
      </c>
      <c r="AY42" s="109"/>
      <c r="AZ42" s="109"/>
      <c r="BA42" s="109"/>
      <c r="BB42" s="511" t="str">
        <f>IF(SUM(AY42:BA42)='III Plan Rates'!AH45, "Match", "Don't Match")</f>
        <v>Match</v>
      </c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511" t="str">
        <f>IF(SUM(BC42:BO42)='III Plan Rates'!AI45, "Match", "Don't Match")</f>
        <v>Match</v>
      </c>
      <c r="BQ42" s="109"/>
      <c r="BR42" s="109"/>
      <c r="BS42" s="109"/>
      <c r="BT42" s="109"/>
      <c r="BU42" s="109"/>
      <c r="BV42" s="109"/>
      <c r="BW42" s="109"/>
      <c r="BX42" s="109"/>
      <c r="BY42" s="109"/>
      <c r="BZ42" s="109"/>
      <c r="CA42" s="511" t="str">
        <f>IF(SUM(BQ42:BZ42)='III Plan Rates'!AJ45, "Match", "Don't Match")</f>
        <v>Match</v>
      </c>
      <c r="CB42" s="109"/>
      <c r="CC42" s="109"/>
      <c r="CD42" s="109"/>
      <c r="CE42" s="109"/>
      <c r="CF42" s="109"/>
      <c r="CG42" s="109"/>
      <c r="CH42" s="109"/>
      <c r="CI42" s="511" t="str">
        <f>IF(SUM(CB42:CH42)='III Plan Rates'!AK45, "Match", "Don't Match")</f>
        <v>Match</v>
      </c>
      <c r="CJ42" s="109"/>
      <c r="CK42" s="109"/>
      <c r="CL42" s="109"/>
      <c r="CM42" s="109"/>
      <c r="CN42" s="109"/>
      <c r="CO42" s="109"/>
      <c r="CP42" s="109"/>
      <c r="CQ42" s="109"/>
      <c r="CR42" s="109"/>
      <c r="CS42" s="109"/>
      <c r="CT42" s="511" t="str">
        <f>IF(SUM(CJ42:CS42)='III Plan Rates'!AL45, "Match", "Don't Match")</f>
        <v>Match</v>
      </c>
      <c r="CU42" s="109"/>
      <c r="CV42" s="109"/>
      <c r="CW42" s="109"/>
      <c r="CX42" s="109"/>
      <c r="CY42" s="511" t="str">
        <f>IF(SUM(CU42:CX42)='III Plan Rates'!AM45, "Match", "Don't Match")</f>
        <v>Match</v>
      </c>
      <c r="CZ42" s="109"/>
      <c r="DA42" s="109"/>
      <c r="DB42" s="109"/>
      <c r="DC42" s="109"/>
      <c r="DD42" s="109"/>
      <c r="DE42" s="511" t="str">
        <f>IF(SUM(CZ42:DD42)='III Plan Rates'!AN45, "Match", "Don't Match")</f>
        <v>Match</v>
      </c>
      <c r="DF42" s="109"/>
      <c r="DG42" s="109"/>
      <c r="DH42" s="109"/>
      <c r="DI42" s="109"/>
      <c r="DJ42" s="109"/>
      <c r="DK42" s="109"/>
      <c r="DL42" s="109"/>
      <c r="DM42" s="511" t="str">
        <f>IF(SUM(DF42:DL42)='III Plan Rates'!AO45, "Match", "Don't Match")</f>
        <v>Match</v>
      </c>
    </row>
    <row r="43" spans="1:117" x14ac:dyDescent="0.25">
      <c r="A43" s="406" t="str">
        <f>'III Plan Rates'!A46</f>
        <v>Plan 29</v>
      </c>
      <c r="B43" s="118">
        <f>'III Plan Rates'!B46</f>
        <v>0</v>
      </c>
      <c r="C43" s="127">
        <f>'III Plan Rates'!D46</f>
        <v>0</v>
      </c>
      <c r="D43" s="118">
        <f>'III Plan Rates'!E46</f>
        <v>0</v>
      </c>
      <c r="E43" s="118">
        <f>'III Plan Rates'!F46</f>
        <v>0</v>
      </c>
      <c r="F43" s="118">
        <f>'III Plan Rates'!G46</f>
        <v>0</v>
      </c>
      <c r="G43" s="118">
        <f>'III Plan Rates'!J46</f>
        <v>0</v>
      </c>
      <c r="H43" s="101"/>
      <c r="I43" s="116">
        <f>'III Plan Rates'!$Z46*'V Consumer Factors'!$M$12</f>
        <v>0</v>
      </c>
      <c r="J43" s="116">
        <f>'III Plan Rates'!$Z46*'V Consumer Factors'!$M$13</f>
        <v>0</v>
      </c>
      <c r="K43" s="116">
        <f>'III Plan Rates'!$Z46*'V Consumer Factors'!$M$14</f>
        <v>0</v>
      </c>
      <c r="L43" s="116">
        <f>'III Plan Rates'!$Z46*'V Consumer Factors'!$M$15</f>
        <v>0</v>
      </c>
      <c r="M43" s="116">
        <f>'III Plan Rates'!$Z46*'V Consumer Factors'!$M$16</f>
        <v>0</v>
      </c>
      <c r="N43" s="116">
        <f>'III Plan Rates'!$Z46*'V Consumer Factors'!$M$17</f>
        <v>0</v>
      </c>
      <c r="O43" s="116">
        <f>'III Plan Rates'!$Z46*'V Consumer Factors'!$M$18</f>
        <v>0</v>
      </c>
      <c r="P43" s="116">
        <f>'III Plan Rates'!$Z46*'V Consumer Factors'!$M$19</f>
        <v>0</v>
      </c>
      <c r="Q43" s="116">
        <f>'III Plan Rates'!$Z46*'V Consumer Factors'!$M$20</f>
        <v>0</v>
      </c>
      <c r="R43" s="116">
        <f>IF('III Plan Rates'!$AP46&gt;0,SUMPRODUCT(I43:Q43,'III Plan Rates'!$AG46:$AO46)/'III Plan Rates'!$AP46,0)</f>
        <v>0</v>
      </c>
      <c r="S43" s="80"/>
      <c r="T43" s="116" t="e">
        <f>'III Plan Rates'!$AA46*'V Consumer Factors'!$N$12</f>
        <v>#DIV/0!</v>
      </c>
      <c r="U43" s="116" t="e">
        <f>'III Plan Rates'!$AA46*'V Consumer Factors'!$N$13</f>
        <v>#DIV/0!</v>
      </c>
      <c r="V43" s="116" t="e">
        <f>'III Plan Rates'!$AA46*'V Consumer Factors'!$N$14</f>
        <v>#DIV/0!</v>
      </c>
      <c r="W43" s="116" t="e">
        <f>'III Plan Rates'!$AA46*'V Consumer Factors'!$N$15</f>
        <v>#DIV/0!</v>
      </c>
      <c r="X43" s="116" t="e">
        <f>'III Plan Rates'!$AA46*'V Consumer Factors'!$N$16</f>
        <v>#DIV/0!</v>
      </c>
      <c r="Y43" s="116" t="e">
        <f>'III Plan Rates'!$AA46*'V Consumer Factors'!$N$17</f>
        <v>#DIV/0!</v>
      </c>
      <c r="Z43" s="116" t="e">
        <f>'III Plan Rates'!$AA46*'V Consumer Factors'!$N$18</f>
        <v>#DIV/0!</v>
      </c>
      <c r="AA43" s="116" t="e">
        <f>'III Plan Rates'!$AA46*'V Consumer Factors'!$N$19</f>
        <v>#DIV/0!</v>
      </c>
      <c r="AB43" s="116" t="e">
        <f>'III Plan Rates'!$AA46*'V Consumer Factors'!$N$20</f>
        <v>#DIV/0!</v>
      </c>
      <c r="AC43" s="116">
        <f>IF('III Plan Rates'!$AP46&gt;0,SUMPRODUCT(T43:AB43,'III Plan Rates'!$AG46:$AO46)/'III Plan Rates'!$AP46,0)</f>
        <v>0</v>
      </c>
      <c r="AE43" s="117" t="e">
        <f t="shared" si="12"/>
        <v>#DIV/0!</v>
      </c>
      <c r="AF43" s="117" t="e">
        <f t="shared" si="3"/>
        <v>#DIV/0!</v>
      </c>
      <c r="AG43" s="117" t="e">
        <f t="shared" si="4"/>
        <v>#DIV/0!</v>
      </c>
      <c r="AH43" s="117" t="e">
        <f t="shared" si="5"/>
        <v>#DIV/0!</v>
      </c>
      <c r="AI43" s="117" t="e">
        <f t="shared" si="6"/>
        <v>#DIV/0!</v>
      </c>
      <c r="AJ43" s="117" t="e">
        <f t="shared" si="7"/>
        <v>#DIV/0!</v>
      </c>
      <c r="AK43" s="117" t="e">
        <f t="shared" si="8"/>
        <v>#DIV/0!</v>
      </c>
      <c r="AL43" s="117" t="e">
        <f t="shared" si="9"/>
        <v>#DIV/0!</v>
      </c>
      <c r="AM43" s="117" t="e">
        <f t="shared" si="10"/>
        <v>#DIV/0!</v>
      </c>
      <c r="AN43" s="503" t="str">
        <f t="shared" si="11"/>
        <v/>
      </c>
      <c r="AP43" s="109"/>
      <c r="AQ43" s="109"/>
      <c r="AR43" s="109"/>
      <c r="AS43" s="109"/>
      <c r="AT43" s="109"/>
      <c r="AU43" s="109"/>
      <c r="AV43" s="109"/>
      <c r="AW43" s="109"/>
      <c r="AX43" s="511" t="str">
        <f>IF(SUM(AP43:AW43)='III Plan Rates'!AG46, "Match", "Don't Match")</f>
        <v>Match</v>
      </c>
      <c r="AY43" s="109"/>
      <c r="AZ43" s="109"/>
      <c r="BA43" s="109"/>
      <c r="BB43" s="511" t="str">
        <f>IF(SUM(AY43:BA43)='III Plan Rates'!AH46, "Match", "Don't Match")</f>
        <v>Match</v>
      </c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  <c r="BO43" s="109"/>
      <c r="BP43" s="511" t="str">
        <f>IF(SUM(BC43:BO43)='III Plan Rates'!AI46, "Match", "Don't Match")</f>
        <v>Match</v>
      </c>
      <c r="BQ43" s="109"/>
      <c r="BR43" s="109"/>
      <c r="BS43" s="109"/>
      <c r="BT43" s="109"/>
      <c r="BU43" s="109"/>
      <c r="BV43" s="109"/>
      <c r="BW43" s="109"/>
      <c r="BX43" s="109"/>
      <c r="BY43" s="109"/>
      <c r="BZ43" s="109"/>
      <c r="CA43" s="511" t="str">
        <f>IF(SUM(BQ43:BZ43)='III Plan Rates'!AJ46, "Match", "Don't Match")</f>
        <v>Match</v>
      </c>
      <c r="CB43" s="109"/>
      <c r="CC43" s="109"/>
      <c r="CD43" s="109"/>
      <c r="CE43" s="109"/>
      <c r="CF43" s="109"/>
      <c r="CG43" s="109"/>
      <c r="CH43" s="109"/>
      <c r="CI43" s="511" t="str">
        <f>IF(SUM(CB43:CH43)='III Plan Rates'!AK46, "Match", "Don't Match")</f>
        <v>Match</v>
      </c>
      <c r="CJ43" s="109"/>
      <c r="CK43" s="109"/>
      <c r="CL43" s="109"/>
      <c r="CM43" s="109"/>
      <c r="CN43" s="109"/>
      <c r="CO43" s="109"/>
      <c r="CP43" s="109"/>
      <c r="CQ43" s="109"/>
      <c r="CR43" s="109"/>
      <c r="CS43" s="109"/>
      <c r="CT43" s="511" t="str">
        <f>IF(SUM(CJ43:CS43)='III Plan Rates'!AL46, "Match", "Don't Match")</f>
        <v>Match</v>
      </c>
      <c r="CU43" s="109"/>
      <c r="CV43" s="109"/>
      <c r="CW43" s="109"/>
      <c r="CX43" s="109"/>
      <c r="CY43" s="511" t="str">
        <f>IF(SUM(CU43:CX43)='III Plan Rates'!AM46, "Match", "Don't Match")</f>
        <v>Match</v>
      </c>
      <c r="CZ43" s="109"/>
      <c r="DA43" s="109"/>
      <c r="DB43" s="109"/>
      <c r="DC43" s="109"/>
      <c r="DD43" s="109"/>
      <c r="DE43" s="511" t="str">
        <f>IF(SUM(CZ43:DD43)='III Plan Rates'!AN46, "Match", "Don't Match")</f>
        <v>Match</v>
      </c>
      <c r="DF43" s="109"/>
      <c r="DG43" s="109"/>
      <c r="DH43" s="109"/>
      <c r="DI43" s="109"/>
      <c r="DJ43" s="109"/>
      <c r="DK43" s="109"/>
      <c r="DL43" s="109"/>
      <c r="DM43" s="511" t="str">
        <f>IF(SUM(DF43:DL43)='III Plan Rates'!AO46, "Match", "Don't Match")</f>
        <v>Match</v>
      </c>
    </row>
    <row r="44" spans="1:117" x14ac:dyDescent="0.25">
      <c r="A44" s="406" t="str">
        <f>'III Plan Rates'!A47</f>
        <v>Plan 30</v>
      </c>
      <c r="B44" s="118">
        <f>'III Plan Rates'!B47</f>
        <v>0</v>
      </c>
      <c r="C44" s="127">
        <f>'III Plan Rates'!D47</f>
        <v>0</v>
      </c>
      <c r="D44" s="118">
        <f>'III Plan Rates'!E47</f>
        <v>0</v>
      </c>
      <c r="E44" s="118">
        <f>'III Plan Rates'!F47</f>
        <v>0</v>
      </c>
      <c r="F44" s="118">
        <f>'III Plan Rates'!G47</f>
        <v>0</v>
      </c>
      <c r="G44" s="118">
        <f>'III Plan Rates'!J47</f>
        <v>0</v>
      </c>
      <c r="H44" s="101"/>
      <c r="I44" s="116">
        <f>'III Plan Rates'!$Z47*'V Consumer Factors'!$M$12</f>
        <v>0</v>
      </c>
      <c r="J44" s="116">
        <f>'III Plan Rates'!$Z47*'V Consumer Factors'!$M$13</f>
        <v>0</v>
      </c>
      <c r="K44" s="116">
        <f>'III Plan Rates'!$Z47*'V Consumer Factors'!$M$14</f>
        <v>0</v>
      </c>
      <c r="L44" s="116">
        <f>'III Plan Rates'!$Z47*'V Consumer Factors'!$M$15</f>
        <v>0</v>
      </c>
      <c r="M44" s="116">
        <f>'III Plan Rates'!$Z47*'V Consumer Factors'!$M$16</f>
        <v>0</v>
      </c>
      <c r="N44" s="116">
        <f>'III Plan Rates'!$Z47*'V Consumer Factors'!$M$17</f>
        <v>0</v>
      </c>
      <c r="O44" s="116">
        <f>'III Plan Rates'!$Z47*'V Consumer Factors'!$M$18</f>
        <v>0</v>
      </c>
      <c r="P44" s="116">
        <f>'III Plan Rates'!$Z47*'V Consumer Factors'!$M$19</f>
        <v>0</v>
      </c>
      <c r="Q44" s="116">
        <f>'III Plan Rates'!$Z47*'V Consumer Factors'!$M$20</f>
        <v>0</v>
      </c>
      <c r="R44" s="116">
        <f>IF('III Plan Rates'!$AP47&gt;0,SUMPRODUCT(I44:Q44,'III Plan Rates'!$AG47:$AO47)/'III Plan Rates'!$AP47,0)</f>
        <v>0</v>
      </c>
      <c r="S44" s="80"/>
      <c r="T44" s="116" t="e">
        <f>'III Plan Rates'!$AA47*'V Consumer Factors'!$N$12</f>
        <v>#DIV/0!</v>
      </c>
      <c r="U44" s="116" t="e">
        <f>'III Plan Rates'!$AA47*'V Consumer Factors'!$N$13</f>
        <v>#DIV/0!</v>
      </c>
      <c r="V44" s="116" t="e">
        <f>'III Plan Rates'!$AA47*'V Consumer Factors'!$N$14</f>
        <v>#DIV/0!</v>
      </c>
      <c r="W44" s="116" t="e">
        <f>'III Plan Rates'!$AA47*'V Consumer Factors'!$N$15</f>
        <v>#DIV/0!</v>
      </c>
      <c r="X44" s="116" t="e">
        <f>'III Plan Rates'!$AA47*'V Consumer Factors'!$N$16</f>
        <v>#DIV/0!</v>
      </c>
      <c r="Y44" s="116" t="e">
        <f>'III Plan Rates'!$AA47*'V Consumer Factors'!$N$17</f>
        <v>#DIV/0!</v>
      </c>
      <c r="Z44" s="116" t="e">
        <f>'III Plan Rates'!$AA47*'V Consumer Factors'!$N$18</f>
        <v>#DIV/0!</v>
      </c>
      <c r="AA44" s="116" t="e">
        <f>'III Plan Rates'!$AA47*'V Consumer Factors'!$N$19</f>
        <v>#DIV/0!</v>
      </c>
      <c r="AB44" s="116" t="e">
        <f>'III Plan Rates'!$AA47*'V Consumer Factors'!$N$20</f>
        <v>#DIV/0!</v>
      </c>
      <c r="AC44" s="116">
        <f>IF('III Plan Rates'!$AP47&gt;0,SUMPRODUCT(T44:AB44,'III Plan Rates'!$AG47:$AO47)/'III Plan Rates'!$AP47,0)</f>
        <v>0</v>
      </c>
      <c r="AE44" s="117" t="e">
        <f t="shared" si="12"/>
        <v>#DIV/0!</v>
      </c>
      <c r="AF44" s="117" t="e">
        <f t="shared" si="3"/>
        <v>#DIV/0!</v>
      </c>
      <c r="AG44" s="117" t="e">
        <f t="shared" si="4"/>
        <v>#DIV/0!</v>
      </c>
      <c r="AH44" s="117" t="e">
        <f t="shared" si="5"/>
        <v>#DIV/0!</v>
      </c>
      <c r="AI44" s="117" t="e">
        <f t="shared" si="6"/>
        <v>#DIV/0!</v>
      </c>
      <c r="AJ44" s="117" t="e">
        <f t="shared" si="7"/>
        <v>#DIV/0!</v>
      </c>
      <c r="AK44" s="117" t="e">
        <f t="shared" si="8"/>
        <v>#DIV/0!</v>
      </c>
      <c r="AL44" s="117" t="e">
        <f t="shared" si="9"/>
        <v>#DIV/0!</v>
      </c>
      <c r="AM44" s="117" t="e">
        <f t="shared" si="10"/>
        <v>#DIV/0!</v>
      </c>
      <c r="AN44" s="503" t="str">
        <f t="shared" si="11"/>
        <v/>
      </c>
      <c r="AP44" s="109"/>
      <c r="AQ44" s="109"/>
      <c r="AR44" s="109"/>
      <c r="AS44" s="109"/>
      <c r="AT44" s="109"/>
      <c r="AU44" s="109"/>
      <c r="AV44" s="109"/>
      <c r="AW44" s="109"/>
      <c r="AX44" s="511" t="str">
        <f>IF(SUM(AP44:AW44)='III Plan Rates'!AG47, "Match", "Don't Match")</f>
        <v>Match</v>
      </c>
      <c r="AY44" s="109"/>
      <c r="AZ44" s="109"/>
      <c r="BA44" s="109"/>
      <c r="BB44" s="511" t="str">
        <f>IF(SUM(AY44:BA44)='III Plan Rates'!AH47, "Match", "Don't Match")</f>
        <v>Match</v>
      </c>
      <c r="BC44" s="109"/>
      <c r="BD44" s="109"/>
      <c r="BE44" s="109"/>
      <c r="BF44" s="109"/>
      <c r="BG44" s="109"/>
      <c r="BH44" s="109"/>
      <c r="BI44" s="109"/>
      <c r="BJ44" s="109"/>
      <c r="BK44" s="109"/>
      <c r="BL44" s="109"/>
      <c r="BM44" s="109"/>
      <c r="BN44" s="109"/>
      <c r="BO44" s="109"/>
      <c r="BP44" s="511" t="str">
        <f>IF(SUM(BC44:BO44)='III Plan Rates'!AI47, "Match", "Don't Match")</f>
        <v>Match</v>
      </c>
      <c r="BQ44" s="109"/>
      <c r="BR44" s="109"/>
      <c r="BS44" s="109"/>
      <c r="BT44" s="109"/>
      <c r="BU44" s="109"/>
      <c r="BV44" s="109"/>
      <c r="BW44" s="109"/>
      <c r="BX44" s="109"/>
      <c r="BY44" s="109"/>
      <c r="BZ44" s="109"/>
      <c r="CA44" s="511" t="str">
        <f>IF(SUM(BQ44:BZ44)='III Plan Rates'!AJ47, "Match", "Don't Match")</f>
        <v>Match</v>
      </c>
      <c r="CB44" s="109"/>
      <c r="CC44" s="109"/>
      <c r="CD44" s="109"/>
      <c r="CE44" s="109"/>
      <c r="CF44" s="109"/>
      <c r="CG44" s="109"/>
      <c r="CH44" s="109"/>
      <c r="CI44" s="511" t="str">
        <f>IF(SUM(CB44:CH44)='III Plan Rates'!AK47, "Match", "Don't Match")</f>
        <v>Match</v>
      </c>
      <c r="CJ44" s="109"/>
      <c r="CK44" s="109"/>
      <c r="CL44" s="109"/>
      <c r="CM44" s="109"/>
      <c r="CN44" s="109"/>
      <c r="CO44" s="109"/>
      <c r="CP44" s="109"/>
      <c r="CQ44" s="109"/>
      <c r="CR44" s="109"/>
      <c r="CS44" s="109"/>
      <c r="CT44" s="511" t="str">
        <f>IF(SUM(CJ44:CS44)='III Plan Rates'!AL47, "Match", "Don't Match")</f>
        <v>Match</v>
      </c>
      <c r="CU44" s="109"/>
      <c r="CV44" s="109"/>
      <c r="CW44" s="109"/>
      <c r="CX44" s="109"/>
      <c r="CY44" s="511" t="str">
        <f>IF(SUM(CU44:CX44)='III Plan Rates'!AM47, "Match", "Don't Match")</f>
        <v>Match</v>
      </c>
      <c r="CZ44" s="109"/>
      <c r="DA44" s="109"/>
      <c r="DB44" s="109"/>
      <c r="DC44" s="109"/>
      <c r="DD44" s="109"/>
      <c r="DE44" s="511" t="str">
        <f>IF(SUM(CZ44:DD44)='III Plan Rates'!AN47, "Match", "Don't Match")</f>
        <v>Match</v>
      </c>
      <c r="DF44" s="109"/>
      <c r="DG44" s="109"/>
      <c r="DH44" s="109"/>
      <c r="DI44" s="109"/>
      <c r="DJ44" s="109"/>
      <c r="DK44" s="109"/>
      <c r="DL44" s="109"/>
      <c r="DM44" s="511" t="str">
        <f>IF(SUM(DF44:DL44)='III Plan Rates'!AO47, "Match", "Don't Match")</f>
        <v>Match</v>
      </c>
    </row>
    <row r="45" spans="1:117" x14ac:dyDescent="0.25">
      <c r="A45" s="406" t="str">
        <f>'III Plan Rates'!A48</f>
        <v>Plan 31</v>
      </c>
      <c r="B45" s="118">
        <f>'III Plan Rates'!B48</f>
        <v>0</v>
      </c>
      <c r="C45" s="127">
        <f>'III Plan Rates'!D48</f>
        <v>0</v>
      </c>
      <c r="D45" s="118">
        <f>'III Plan Rates'!E48</f>
        <v>0</v>
      </c>
      <c r="E45" s="118">
        <f>'III Plan Rates'!F48</f>
        <v>0</v>
      </c>
      <c r="F45" s="118">
        <f>'III Plan Rates'!G48</f>
        <v>0</v>
      </c>
      <c r="G45" s="118">
        <f>'III Plan Rates'!J48</f>
        <v>0</v>
      </c>
      <c r="H45" s="101"/>
      <c r="I45" s="116">
        <f>'III Plan Rates'!$Z48*'V Consumer Factors'!$M$12</f>
        <v>0</v>
      </c>
      <c r="J45" s="116">
        <f>'III Plan Rates'!$Z48*'V Consumer Factors'!$M$13</f>
        <v>0</v>
      </c>
      <c r="K45" s="116">
        <f>'III Plan Rates'!$Z48*'V Consumer Factors'!$M$14</f>
        <v>0</v>
      </c>
      <c r="L45" s="116">
        <f>'III Plan Rates'!$Z48*'V Consumer Factors'!$M$15</f>
        <v>0</v>
      </c>
      <c r="M45" s="116">
        <f>'III Plan Rates'!$Z48*'V Consumer Factors'!$M$16</f>
        <v>0</v>
      </c>
      <c r="N45" s="116">
        <f>'III Plan Rates'!$Z48*'V Consumer Factors'!$M$17</f>
        <v>0</v>
      </c>
      <c r="O45" s="116">
        <f>'III Plan Rates'!$Z48*'V Consumer Factors'!$M$18</f>
        <v>0</v>
      </c>
      <c r="P45" s="116">
        <f>'III Plan Rates'!$Z48*'V Consumer Factors'!$M$19</f>
        <v>0</v>
      </c>
      <c r="Q45" s="116">
        <f>'III Plan Rates'!$Z48*'V Consumer Factors'!$M$20</f>
        <v>0</v>
      </c>
      <c r="R45" s="116">
        <f>IF('III Plan Rates'!$AP48&gt;0,SUMPRODUCT(I45:Q45,'III Plan Rates'!$AG48:$AO48)/'III Plan Rates'!$AP48,0)</f>
        <v>0</v>
      </c>
      <c r="S45" s="80"/>
      <c r="T45" s="116" t="e">
        <f>'III Plan Rates'!$AA48*'V Consumer Factors'!$N$12</f>
        <v>#DIV/0!</v>
      </c>
      <c r="U45" s="116" t="e">
        <f>'III Plan Rates'!$AA48*'V Consumer Factors'!$N$13</f>
        <v>#DIV/0!</v>
      </c>
      <c r="V45" s="116" t="e">
        <f>'III Plan Rates'!$AA48*'V Consumer Factors'!$N$14</f>
        <v>#DIV/0!</v>
      </c>
      <c r="W45" s="116" t="e">
        <f>'III Plan Rates'!$AA48*'V Consumer Factors'!$N$15</f>
        <v>#DIV/0!</v>
      </c>
      <c r="X45" s="116" t="e">
        <f>'III Plan Rates'!$AA48*'V Consumer Factors'!$N$16</f>
        <v>#DIV/0!</v>
      </c>
      <c r="Y45" s="116" t="e">
        <f>'III Plan Rates'!$AA48*'V Consumer Factors'!$N$17</f>
        <v>#DIV/0!</v>
      </c>
      <c r="Z45" s="116" t="e">
        <f>'III Plan Rates'!$AA48*'V Consumer Factors'!$N$18</f>
        <v>#DIV/0!</v>
      </c>
      <c r="AA45" s="116" t="e">
        <f>'III Plan Rates'!$AA48*'V Consumer Factors'!$N$19</f>
        <v>#DIV/0!</v>
      </c>
      <c r="AB45" s="116" t="e">
        <f>'III Plan Rates'!$AA48*'V Consumer Factors'!$N$20</f>
        <v>#DIV/0!</v>
      </c>
      <c r="AC45" s="116">
        <f>IF('III Plan Rates'!$AP48&gt;0,SUMPRODUCT(T45:AB45,'III Plan Rates'!$AG48:$AO48)/'III Plan Rates'!$AP48,0)</f>
        <v>0</v>
      </c>
      <c r="AE45" s="117" t="e">
        <f t="shared" si="12"/>
        <v>#DIV/0!</v>
      </c>
      <c r="AF45" s="117" t="e">
        <f t="shared" si="3"/>
        <v>#DIV/0!</v>
      </c>
      <c r="AG45" s="117" t="e">
        <f t="shared" si="4"/>
        <v>#DIV/0!</v>
      </c>
      <c r="AH45" s="117" t="e">
        <f t="shared" si="5"/>
        <v>#DIV/0!</v>
      </c>
      <c r="AI45" s="117" t="e">
        <f t="shared" si="6"/>
        <v>#DIV/0!</v>
      </c>
      <c r="AJ45" s="117" t="e">
        <f t="shared" si="7"/>
        <v>#DIV/0!</v>
      </c>
      <c r="AK45" s="117" t="e">
        <f t="shared" si="8"/>
        <v>#DIV/0!</v>
      </c>
      <c r="AL45" s="117" t="e">
        <f t="shared" si="9"/>
        <v>#DIV/0!</v>
      </c>
      <c r="AM45" s="117" t="e">
        <f t="shared" si="10"/>
        <v>#DIV/0!</v>
      </c>
      <c r="AN45" s="503" t="str">
        <f t="shared" si="11"/>
        <v/>
      </c>
      <c r="AP45" s="109"/>
      <c r="AQ45" s="109"/>
      <c r="AR45" s="109"/>
      <c r="AS45" s="109"/>
      <c r="AT45" s="109"/>
      <c r="AU45" s="109"/>
      <c r="AV45" s="109"/>
      <c r="AW45" s="109"/>
      <c r="AX45" s="511" t="str">
        <f>IF(SUM(AP45:AW45)='III Plan Rates'!AG48, "Match", "Don't Match")</f>
        <v>Match</v>
      </c>
      <c r="AY45" s="109"/>
      <c r="AZ45" s="109"/>
      <c r="BA45" s="109"/>
      <c r="BB45" s="511" t="str">
        <f>IF(SUM(AY45:BA45)='III Plan Rates'!AH48, "Match", "Don't Match")</f>
        <v>Match</v>
      </c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  <c r="BO45" s="109"/>
      <c r="BP45" s="511" t="str">
        <f>IF(SUM(BC45:BO45)='III Plan Rates'!AI48, "Match", "Don't Match")</f>
        <v>Match</v>
      </c>
      <c r="BQ45" s="109"/>
      <c r="BR45" s="109"/>
      <c r="BS45" s="109"/>
      <c r="BT45" s="109"/>
      <c r="BU45" s="109"/>
      <c r="BV45" s="109"/>
      <c r="BW45" s="109"/>
      <c r="BX45" s="109"/>
      <c r="BY45" s="109"/>
      <c r="BZ45" s="109"/>
      <c r="CA45" s="511" t="str">
        <f>IF(SUM(BQ45:BZ45)='III Plan Rates'!AJ48, "Match", "Don't Match")</f>
        <v>Match</v>
      </c>
      <c r="CB45" s="109"/>
      <c r="CC45" s="109"/>
      <c r="CD45" s="109"/>
      <c r="CE45" s="109"/>
      <c r="CF45" s="109"/>
      <c r="CG45" s="109"/>
      <c r="CH45" s="109"/>
      <c r="CI45" s="511" t="str">
        <f>IF(SUM(CB45:CH45)='III Plan Rates'!AK48, "Match", "Don't Match")</f>
        <v>Match</v>
      </c>
      <c r="CJ45" s="109"/>
      <c r="CK45" s="109"/>
      <c r="CL45" s="109"/>
      <c r="CM45" s="109"/>
      <c r="CN45" s="109"/>
      <c r="CO45" s="109"/>
      <c r="CP45" s="109"/>
      <c r="CQ45" s="109"/>
      <c r="CR45" s="109"/>
      <c r="CS45" s="109"/>
      <c r="CT45" s="511" t="str">
        <f>IF(SUM(CJ45:CS45)='III Plan Rates'!AL48, "Match", "Don't Match")</f>
        <v>Match</v>
      </c>
      <c r="CU45" s="109"/>
      <c r="CV45" s="109"/>
      <c r="CW45" s="109"/>
      <c r="CX45" s="109"/>
      <c r="CY45" s="511" t="str">
        <f>IF(SUM(CU45:CX45)='III Plan Rates'!AM48, "Match", "Don't Match")</f>
        <v>Match</v>
      </c>
      <c r="CZ45" s="109"/>
      <c r="DA45" s="109"/>
      <c r="DB45" s="109"/>
      <c r="DC45" s="109"/>
      <c r="DD45" s="109"/>
      <c r="DE45" s="511" t="str">
        <f>IF(SUM(CZ45:DD45)='III Plan Rates'!AN48, "Match", "Don't Match")</f>
        <v>Match</v>
      </c>
      <c r="DF45" s="109"/>
      <c r="DG45" s="109"/>
      <c r="DH45" s="109"/>
      <c r="DI45" s="109"/>
      <c r="DJ45" s="109"/>
      <c r="DK45" s="109"/>
      <c r="DL45" s="109"/>
      <c r="DM45" s="511" t="str">
        <f>IF(SUM(DF45:DL45)='III Plan Rates'!AO48, "Match", "Don't Match")</f>
        <v>Match</v>
      </c>
    </row>
    <row r="46" spans="1:117" x14ac:dyDescent="0.25">
      <c r="A46" s="406" t="str">
        <f>'III Plan Rates'!A49</f>
        <v>Plan 32</v>
      </c>
      <c r="B46" s="118">
        <f>'III Plan Rates'!B49</f>
        <v>0</v>
      </c>
      <c r="C46" s="127">
        <f>'III Plan Rates'!D49</f>
        <v>0</v>
      </c>
      <c r="D46" s="118">
        <f>'III Plan Rates'!E49</f>
        <v>0</v>
      </c>
      <c r="E46" s="118">
        <f>'III Plan Rates'!F49</f>
        <v>0</v>
      </c>
      <c r="F46" s="118">
        <f>'III Plan Rates'!G49</f>
        <v>0</v>
      </c>
      <c r="G46" s="118">
        <f>'III Plan Rates'!J49</f>
        <v>0</v>
      </c>
      <c r="H46" s="101"/>
      <c r="I46" s="116">
        <f>'III Plan Rates'!$Z49*'V Consumer Factors'!$M$12</f>
        <v>0</v>
      </c>
      <c r="J46" s="116">
        <f>'III Plan Rates'!$Z49*'V Consumer Factors'!$M$13</f>
        <v>0</v>
      </c>
      <c r="K46" s="116">
        <f>'III Plan Rates'!$Z49*'V Consumer Factors'!$M$14</f>
        <v>0</v>
      </c>
      <c r="L46" s="116">
        <f>'III Plan Rates'!$Z49*'V Consumer Factors'!$M$15</f>
        <v>0</v>
      </c>
      <c r="M46" s="116">
        <f>'III Plan Rates'!$Z49*'V Consumer Factors'!$M$16</f>
        <v>0</v>
      </c>
      <c r="N46" s="116">
        <f>'III Plan Rates'!$Z49*'V Consumer Factors'!$M$17</f>
        <v>0</v>
      </c>
      <c r="O46" s="116">
        <f>'III Plan Rates'!$Z49*'V Consumer Factors'!$M$18</f>
        <v>0</v>
      </c>
      <c r="P46" s="116">
        <f>'III Plan Rates'!$Z49*'V Consumer Factors'!$M$19</f>
        <v>0</v>
      </c>
      <c r="Q46" s="116">
        <f>'III Plan Rates'!$Z49*'V Consumer Factors'!$M$20</f>
        <v>0</v>
      </c>
      <c r="R46" s="116">
        <f>IF('III Plan Rates'!$AP49&gt;0,SUMPRODUCT(I46:Q46,'III Plan Rates'!$AG49:$AO49)/'III Plan Rates'!$AP49,0)</f>
        <v>0</v>
      </c>
      <c r="S46" s="80"/>
      <c r="T46" s="116" t="e">
        <f>'III Plan Rates'!$AA49*'V Consumer Factors'!$N$12</f>
        <v>#DIV/0!</v>
      </c>
      <c r="U46" s="116" t="e">
        <f>'III Plan Rates'!$AA49*'V Consumer Factors'!$N$13</f>
        <v>#DIV/0!</v>
      </c>
      <c r="V46" s="116" t="e">
        <f>'III Plan Rates'!$AA49*'V Consumer Factors'!$N$14</f>
        <v>#DIV/0!</v>
      </c>
      <c r="W46" s="116" t="e">
        <f>'III Plan Rates'!$AA49*'V Consumer Factors'!$N$15</f>
        <v>#DIV/0!</v>
      </c>
      <c r="X46" s="116" t="e">
        <f>'III Plan Rates'!$AA49*'V Consumer Factors'!$N$16</f>
        <v>#DIV/0!</v>
      </c>
      <c r="Y46" s="116" t="e">
        <f>'III Plan Rates'!$AA49*'V Consumer Factors'!$N$17</f>
        <v>#DIV/0!</v>
      </c>
      <c r="Z46" s="116" t="e">
        <f>'III Plan Rates'!$AA49*'V Consumer Factors'!$N$18</f>
        <v>#DIV/0!</v>
      </c>
      <c r="AA46" s="116" t="e">
        <f>'III Plan Rates'!$AA49*'V Consumer Factors'!$N$19</f>
        <v>#DIV/0!</v>
      </c>
      <c r="AB46" s="116" t="e">
        <f>'III Plan Rates'!$AA49*'V Consumer Factors'!$N$20</f>
        <v>#DIV/0!</v>
      </c>
      <c r="AC46" s="116">
        <f>IF('III Plan Rates'!$AP49&gt;0,SUMPRODUCT(T46:AB46,'III Plan Rates'!$AG49:$AO49)/'III Plan Rates'!$AP49,0)</f>
        <v>0</v>
      </c>
      <c r="AE46" s="117" t="e">
        <f t="shared" si="12"/>
        <v>#DIV/0!</v>
      </c>
      <c r="AF46" s="117" t="e">
        <f t="shared" si="3"/>
        <v>#DIV/0!</v>
      </c>
      <c r="AG46" s="117" t="e">
        <f t="shared" si="4"/>
        <v>#DIV/0!</v>
      </c>
      <c r="AH46" s="117" t="e">
        <f t="shared" si="5"/>
        <v>#DIV/0!</v>
      </c>
      <c r="AI46" s="117" t="e">
        <f t="shared" si="6"/>
        <v>#DIV/0!</v>
      </c>
      <c r="AJ46" s="117" t="e">
        <f t="shared" si="7"/>
        <v>#DIV/0!</v>
      </c>
      <c r="AK46" s="117" t="e">
        <f t="shared" si="8"/>
        <v>#DIV/0!</v>
      </c>
      <c r="AL46" s="117" t="e">
        <f t="shared" si="9"/>
        <v>#DIV/0!</v>
      </c>
      <c r="AM46" s="117" t="e">
        <f t="shared" si="10"/>
        <v>#DIV/0!</v>
      </c>
      <c r="AN46" s="503" t="str">
        <f t="shared" si="11"/>
        <v/>
      </c>
      <c r="AP46" s="109"/>
      <c r="AQ46" s="109"/>
      <c r="AR46" s="109"/>
      <c r="AS46" s="109"/>
      <c r="AT46" s="109"/>
      <c r="AU46" s="109"/>
      <c r="AV46" s="109"/>
      <c r="AW46" s="109"/>
      <c r="AX46" s="511" t="str">
        <f>IF(SUM(AP46:AW46)='III Plan Rates'!AG49, "Match", "Don't Match")</f>
        <v>Match</v>
      </c>
      <c r="AY46" s="109"/>
      <c r="AZ46" s="109"/>
      <c r="BA46" s="109"/>
      <c r="BB46" s="511" t="str">
        <f>IF(SUM(AY46:BA46)='III Plan Rates'!AH49, "Match", "Don't Match")</f>
        <v>Match</v>
      </c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  <c r="BM46" s="109"/>
      <c r="BN46" s="109"/>
      <c r="BO46" s="109"/>
      <c r="BP46" s="511" t="str">
        <f>IF(SUM(BC46:BO46)='III Plan Rates'!AI49, "Match", "Don't Match")</f>
        <v>Match</v>
      </c>
      <c r="BQ46" s="109"/>
      <c r="BR46" s="109"/>
      <c r="BS46" s="109"/>
      <c r="BT46" s="109"/>
      <c r="BU46" s="109"/>
      <c r="BV46" s="109"/>
      <c r="BW46" s="109"/>
      <c r="BX46" s="109"/>
      <c r="BY46" s="109"/>
      <c r="BZ46" s="109"/>
      <c r="CA46" s="511" t="str">
        <f>IF(SUM(BQ46:BZ46)='III Plan Rates'!AJ49, "Match", "Don't Match")</f>
        <v>Match</v>
      </c>
      <c r="CB46" s="109"/>
      <c r="CC46" s="109"/>
      <c r="CD46" s="109"/>
      <c r="CE46" s="109"/>
      <c r="CF46" s="109"/>
      <c r="CG46" s="109"/>
      <c r="CH46" s="109"/>
      <c r="CI46" s="511" t="str">
        <f>IF(SUM(CB46:CH46)='III Plan Rates'!AK49, "Match", "Don't Match")</f>
        <v>Match</v>
      </c>
      <c r="CJ46" s="109"/>
      <c r="CK46" s="109"/>
      <c r="CL46" s="109"/>
      <c r="CM46" s="109"/>
      <c r="CN46" s="109"/>
      <c r="CO46" s="109"/>
      <c r="CP46" s="109"/>
      <c r="CQ46" s="109"/>
      <c r="CR46" s="109"/>
      <c r="CS46" s="109"/>
      <c r="CT46" s="511" t="str">
        <f>IF(SUM(CJ46:CS46)='III Plan Rates'!AL49, "Match", "Don't Match")</f>
        <v>Match</v>
      </c>
      <c r="CU46" s="109"/>
      <c r="CV46" s="109"/>
      <c r="CW46" s="109"/>
      <c r="CX46" s="109"/>
      <c r="CY46" s="511" t="str">
        <f>IF(SUM(CU46:CX46)='III Plan Rates'!AM49, "Match", "Don't Match")</f>
        <v>Match</v>
      </c>
      <c r="CZ46" s="109"/>
      <c r="DA46" s="109"/>
      <c r="DB46" s="109"/>
      <c r="DC46" s="109"/>
      <c r="DD46" s="109"/>
      <c r="DE46" s="511" t="str">
        <f>IF(SUM(CZ46:DD46)='III Plan Rates'!AN49, "Match", "Don't Match")</f>
        <v>Match</v>
      </c>
      <c r="DF46" s="109"/>
      <c r="DG46" s="109"/>
      <c r="DH46" s="109"/>
      <c r="DI46" s="109"/>
      <c r="DJ46" s="109"/>
      <c r="DK46" s="109"/>
      <c r="DL46" s="109"/>
      <c r="DM46" s="511" t="str">
        <f>IF(SUM(DF46:DL46)='III Plan Rates'!AO49, "Match", "Don't Match")</f>
        <v>Match</v>
      </c>
    </row>
    <row r="47" spans="1:117" x14ac:dyDescent="0.25">
      <c r="A47" s="406" t="str">
        <f>'III Plan Rates'!A50</f>
        <v>Plan 33</v>
      </c>
      <c r="B47" s="118">
        <f>'III Plan Rates'!B50</f>
        <v>0</v>
      </c>
      <c r="C47" s="127">
        <f>'III Plan Rates'!D50</f>
        <v>0</v>
      </c>
      <c r="D47" s="118">
        <f>'III Plan Rates'!E50</f>
        <v>0</v>
      </c>
      <c r="E47" s="118">
        <f>'III Plan Rates'!F50</f>
        <v>0</v>
      </c>
      <c r="F47" s="118">
        <f>'III Plan Rates'!G50</f>
        <v>0</v>
      </c>
      <c r="G47" s="118">
        <f>'III Plan Rates'!J50</f>
        <v>0</v>
      </c>
      <c r="H47" s="101"/>
      <c r="I47" s="116">
        <f>'III Plan Rates'!$Z50*'V Consumer Factors'!$M$12</f>
        <v>0</v>
      </c>
      <c r="J47" s="116">
        <f>'III Plan Rates'!$Z50*'V Consumer Factors'!$M$13</f>
        <v>0</v>
      </c>
      <c r="K47" s="116">
        <f>'III Plan Rates'!$Z50*'V Consumer Factors'!$M$14</f>
        <v>0</v>
      </c>
      <c r="L47" s="116">
        <f>'III Plan Rates'!$Z50*'V Consumer Factors'!$M$15</f>
        <v>0</v>
      </c>
      <c r="M47" s="116">
        <f>'III Plan Rates'!$Z50*'V Consumer Factors'!$M$16</f>
        <v>0</v>
      </c>
      <c r="N47" s="116">
        <f>'III Plan Rates'!$Z50*'V Consumer Factors'!$M$17</f>
        <v>0</v>
      </c>
      <c r="O47" s="116">
        <f>'III Plan Rates'!$Z50*'V Consumer Factors'!$M$18</f>
        <v>0</v>
      </c>
      <c r="P47" s="116">
        <f>'III Plan Rates'!$Z50*'V Consumer Factors'!$M$19</f>
        <v>0</v>
      </c>
      <c r="Q47" s="116">
        <f>'III Plan Rates'!$Z50*'V Consumer Factors'!$M$20</f>
        <v>0</v>
      </c>
      <c r="R47" s="116">
        <f>IF('III Plan Rates'!$AP50&gt;0,SUMPRODUCT(I47:Q47,'III Plan Rates'!$AG50:$AO50)/'III Plan Rates'!$AP50,0)</f>
        <v>0</v>
      </c>
      <c r="S47" s="80"/>
      <c r="T47" s="116" t="e">
        <f>'III Plan Rates'!$AA50*'V Consumer Factors'!$N$12</f>
        <v>#DIV/0!</v>
      </c>
      <c r="U47" s="116" t="e">
        <f>'III Plan Rates'!$AA50*'V Consumer Factors'!$N$13</f>
        <v>#DIV/0!</v>
      </c>
      <c r="V47" s="116" t="e">
        <f>'III Plan Rates'!$AA50*'V Consumer Factors'!$N$14</f>
        <v>#DIV/0!</v>
      </c>
      <c r="W47" s="116" t="e">
        <f>'III Plan Rates'!$AA50*'V Consumer Factors'!$N$15</f>
        <v>#DIV/0!</v>
      </c>
      <c r="X47" s="116" t="e">
        <f>'III Plan Rates'!$AA50*'V Consumer Factors'!$N$16</f>
        <v>#DIV/0!</v>
      </c>
      <c r="Y47" s="116" t="e">
        <f>'III Plan Rates'!$AA50*'V Consumer Factors'!$N$17</f>
        <v>#DIV/0!</v>
      </c>
      <c r="Z47" s="116" t="e">
        <f>'III Plan Rates'!$AA50*'V Consumer Factors'!$N$18</f>
        <v>#DIV/0!</v>
      </c>
      <c r="AA47" s="116" t="e">
        <f>'III Plan Rates'!$AA50*'V Consumer Factors'!$N$19</f>
        <v>#DIV/0!</v>
      </c>
      <c r="AB47" s="116" t="e">
        <f>'III Plan Rates'!$AA50*'V Consumer Factors'!$N$20</f>
        <v>#DIV/0!</v>
      </c>
      <c r="AC47" s="116">
        <f>IF('III Plan Rates'!$AP50&gt;0,SUMPRODUCT(T47:AB47,'III Plan Rates'!$AG50:$AO50)/'III Plan Rates'!$AP50,0)</f>
        <v>0</v>
      </c>
      <c r="AE47" s="117" t="e">
        <f t="shared" si="12"/>
        <v>#DIV/0!</v>
      </c>
      <c r="AF47" s="117" t="e">
        <f t="shared" si="3"/>
        <v>#DIV/0!</v>
      </c>
      <c r="AG47" s="117" t="e">
        <f t="shared" si="4"/>
        <v>#DIV/0!</v>
      </c>
      <c r="AH47" s="117" t="e">
        <f t="shared" si="5"/>
        <v>#DIV/0!</v>
      </c>
      <c r="AI47" s="117" t="e">
        <f t="shared" si="6"/>
        <v>#DIV/0!</v>
      </c>
      <c r="AJ47" s="117" t="e">
        <f t="shared" si="7"/>
        <v>#DIV/0!</v>
      </c>
      <c r="AK47" s="117" t="e">
        <f t="shared" si="8"/>
        <v>#DIV/0!</v>
      </c>
      <c r="AL47" s="117" t="e">
        <f t="shared" si="9"/>
        <v>#DIV/0!</v>
      </c>
      <c r="AM47" s="117" t="e">
        <f t="shared" si="10"/>
        <v>#DIV/0!</v>
      </c>
      <c r="AN47" s="503" t="str">
        <f t="shared" si="11"/>
        <v/>
      </c>
      <c r="AP47" s="109"/>
      <c r="AQ47" s="109"/>
      <c r="AR47" s="109"/>
      <c r="AS47" s="109"/>
      <c r="AT47" s="109"/>
      <c r="AU47" s="109"/>
      <c r="AV47" s="109"/>
      <c r="AW47" s="109"/>
      <c r="AX47" s="511" t="str">
        <f>IF(SUM(AP47:AW47)='III Plan Rates'!AG50, "Match", "Don't Match")</f>
        <v>Match</v>
      </c>
      <c r="AY47" s="109"/>
      <c r="AZ47" s="109"/>
      <c r="BA47" s="109"/>
      <c r="BB47" s="511" t="str">
        <f>IF(SUM(AY47:BA47)='III Plan Rates'!AH50, "Match", "Don't Match")</f>
        <v>Match</v>
      </c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  <c r="BM47" s="109"/>
      <c r="BN47" s="109"/>
      <c r="BO47" s="109"/>
      <c r="BP47" s="511" t="str">
        <f>IF(SUM(BC47:BO47)='III Plan Rates'!AI50, "Match", "Don't Match")</f>
        <v>Match</v>
      </c>
      <c r="BQ47" s="109"/>
      <c r="BR47" s="109"/>
      <c r="BS47" s="109"/>
      <c r="BT47" s="109"/>
      <c r="BU47" s="109"/>
      <c r="BV47" s="109"/>
      <c r="BW47" s="109"/>
      <c r="BX47" s="109"/>
      <c r="BY47" s="109"/>
      <c r="BZ47" s="109"/>
      <c r="CA47" s="511" t="str">
        <f>IF(SUM(BQ47:BZ47)='III Plan Rates'!AJ50, "Match", "Don't Match")</f>
        <v>Match</v>
      </c>
      <c r="CB47" s="109"/>
      <c r="CC47" s="109"/>
      <c r="CD47" s="109"/>
      <c r="CE47" s="109"/>
      <c r="CF47" s="109"/>
      <c r="CG47" s="109"/>
      <c r="CH47" s="109"/>
      <c r="CI47" s="511" t="str">
        <f>IF(SUM(CB47:CH47)='III Plan Rates'!AK50, "Match", "Don't Match")</f>
        <v>Match</v>
      </c>
      <c r="CJ47" s="109"/>
      <c r="CK47" s="109"/>
      <c r="CL47" s="109"/>
      <c r="CM47" s="109"/>
      <c r="CN47" s="109"/>
      <c r="CO47" s="109"/>
      <c r="CP47" s="109"/>
      <c r="CQ47" s="109"/>
      <c r="CR47" s="109"/>
      <c r="CS47" s="109"/>
      <c r="CT47" s="511" t="str">
        <f>IF(SUM(CJ47:CS47)='III Plan Rates'!AL50, "Match", "Don't Match")</f>
        <v>Match</v>
      </c>
      <c r="CU47" s="109"/>
      <c r="CV47" s="109"/>
      <c r="CW47" s="109"/>
      <c r="CX47" s="109"/>
      <c r="CY47" s="511" t="str">
        <f>IF(SUM(CU47:CX47)='III Plan Rates'!AM50, "Match", "Don't Match")</f>
        <v>Match</v>
      </c>
      <c r="CZ47" s="109"/>
      <c r="DA47" s="109"/>
      <c r="DB47" s="109"/>
      <c r="DC47" s="109"/>
      <c r="DD47" s="109"/>
      <c r="DE47" s="511" t="str">
        <f>IF(SUM(CZ47:DD47)='III Plan Rates'!AN50, "Match", "Don't Match")</f>
        <v>Match</v>
      </c>
      <c r="DF47" s="109"/>
      <c r="DG47" s="109"/>
      <c r="DH47" s="109"/>
      <c r="DI47" s="109"/>
      <c r="DJ47" s="109"/>
      <c r="DK47" s="109"/>
      <c r="DL47" s="109"/>
      <c r="DM47" s="511" t="str">
        <f>IF(SUM(DF47:DL47)='III Plan Rates'!AO50, "Match", "Don't Match")</f>
        <v>Match</v>
      </c>
    </row>
    <row r="48" spans="1:117" x14ac:dyDescent="0.25">
      <c r="A48" s="406" t="str">
        <f>'III Plan Rates'!A51</f>
        <v>Plan 34</v>
      </c>
      <c r="B48" s="118">
        <f>'III Plan Rates'!B51</f>
        <v>0</v>
      </c>
      <c r="C48" s="127">
        <f>'III Plan Rates'!D51</f>
        <v>0</v>
      </c>
      <c r="D48" s="118">
        <f>'III Plan Rates'!E51</f>
        <v>0</v>
      </c>
      <c r="E48" s="118">
        <f>'III Plan Rates'!F51</f>
        <v>0</v>
      </c>
      <c r="F48" s="118">
        <f>'III Plan Rates'!G51</f>
        <v>0</v>
      </c>
      <c r="G48" s="118">
        <f>'III Plan Rates'!J51</f>
        <v>0</v>
      </c>
      <c r="H48" s="101"/>
      <c r="I48" s="116">
        <f>'III Plan Rates'!$Z51*'V Consumer Factors'!$M$12</f>
        <v>0</v>
      </c>
      <c r="J48" s="116">
        <f>'III Plan Rates'!$Z51*'V Consumer Factors'!$M$13</f>
        <v>0</v>
      </c>
      <c r="K48" s="116">
        <f>'III Plan Rates'!$Z51*'V Consumer Factors'!$M$14</f>
        <v>0</v>
      </c>
      <c r="L48" s="116">
        <f>'III Plan Rates'!$Z51*'V Consumer Factors'!$M$15</f>
        <v>0</v>
      </c>
      <c r="M48" s="116">
        <f>'III Plan Rates'!$Z51*'V Consumer Factors'!$M$16</f>
        <v>0</v>
      </c>
      <c r="N48" s="116">
        <f>'III Plan Rates'!$Z51*'V Consumer Factors'!$M$17</f>
        <v>0</v>
      </c>
      <c r="O48" s="116">
        <f>'III Plan Rates'!$Z51*'V Consumer Factors'!$M$18</f>
        <v>0</v>
      </c>
      <c r="P48" s="116">
        <f>'III Plan Rates'!$Z51*'V Consumer Factors'!$M$19</f>
        <v>0</v>
      </c>
      <c r="Q48" s="116">
        <f>'III Plan Rates'!$Z51*'V Consumer Factors'!$M$20</f>
        <v>0</v>
      </c>
      <c r="R48" s="116">
        <f>IF('III Plan Rates'!$AP51&gt;0,SUMPRODUCT(I48:Q48,'III Plan Rates'!$AG51:$AO51)/'III Plan Rates'!$AP51,0)</f>
        <v>0</v>
      </c>
      <c r="S48" s="80"/>
      <c r="T48" s="116" t="e">
        <f>'III Plan Rates'!$AA51*'V Consumer Factors'!$N$12</f>
        <v>#DIV/0!</v>
      </c>
      <c r="U48" s="116" t="e">
        <f>'III Plan Rates'!$AA51*'V Consumer Factors'!$N$13</f>
        <v>#DIV/0!</v>
      </c>
      <c r="V48" s="116" t="e">
        <f>'III Plan Rates'!$AA51*'V Consumer Factors'!$N$14</f>
        <v>#DIV/0!</v>
      </c>
      <c r="W48" s="116" t="e">
        <f>'III Plan Rates'!$AA51*'V Consumer Factors'!$N$15</f>
        <v>#DIV/0!</v>
      </c>
      <c r="X48" s="116" t="e">
        <f>'III Plan Rates'!$AA51*'V Consumer Factors'!$N$16</f>
        <v>#DIV/0!</v>
      </c>
      <c r="Y48" s="116" t="e">
        <f>'III Plan Rates'!$AA51*'V Consumer Factors'!$N$17</f>
        <v>#DIV/0!</v>
      </c>
      <c r="Z48" s="116" t="e">
        <f>'III Plan Rates'!$AA51*'V Consumer Factors'!$N$18</f>
        <v>#DIV/0!</v>
      </c>
      <c r="AA48" s="116" t="e">
        <f>'III Plan Rates'!$AA51*'V Consumer Factors'!$N$19</f>
        <v>#DIV/0!</v>
      </c>
      <c r="AB48" s="116" t="e">
        <f>'III Plan Rates'!$AA51*'V Consumer Factors'!$N$20</f>
        <v>#DIV/0!</v>
      </c>
      <c r="AC48" s="116">
        <f>IF('III Plan Rates'!$AP51&gt;0,SUMPRODUCT(T48:AB48,'III Plan Rates'!$AG51:$AO51)/'III Plan Rates'!$AP51,0)</f>
        <v>0</v>
      </c>
      <c r="AE48" s="117" t="e">
        <f t="shared" si="12"/>
        <v>#DIV/0!</v>
      </c>
      <c r="AF48" s="117" t="e">
        <f t="shared" si="3"/>
        <v>#DIV/0!</v>
      </c>
      <c r="AG48" s="117" t="e">
        <f t="shared" si="4"/>
        <v>#DIV/0!</v>
      </c>
      <c r="AH48" s="117" t="e">
        <f t="shared" si="5"/>
        <v>#DIV/0!</v>
      </c>
      <c r="AI48" s="117" t="e">
        <f t="shared" si="6"/>
        <v>#DIV/0!</v>
      </c>
      <c r="AJ48" s="117" t="e">
        <f t="shared" si="7"/>
        <v>#DIV/0!</v>
      </c>
      <c r="AK48" s="117" t="e">
        <f t="shared" si="8"/>
        <v>#DIV/0!</v>
      </c>
      <c r="AL48" s="117" t="e">
        <f t="shared" si="9"/>
        <v>#DIV/0!</v>
      </c>
      <c r="AM48" s="117" t="e">
        <f t="shared" si="10"/>
        <v>#DIV/0!</v>
      </c>
      <c r="AN48" s="503" t="str">
        <f t="shared" si="11"/>
        <v/>
      </c>
      <c r="AP48" s="109"/>
      <c r="AQ48" s="109"/>
      <c r="AR48" s="109"/>
      <c r="AS48" s="109"/>
      <c r="AT48" s="109"/>
      <c r="AU48" s="109"/>
      <c r="AV48" s="109"/>
      <c r="AW48" s="109"/>
      <c r="AX48" s="511" t="str">
        <f>IF(SUM(AP48:AW48)='III Plan Rates'!AG51, "Match", "Don't Match")</f>
        <v>Match</v>
      </c>
      <c r="AY48" s="109"/>
      <c r="AZ48" s="109"/>
      <c r="BA48" s="109"/>
      <c r="BB48" s="511" t="str">
        <f>IF(SUM(AY48:BA48)='III Plan Rates'!AH51, "Match", "Don't Match")</f>
        <v>Match</v>
      </c>
      <c r="BC48" s="109"/>
      <c r="BD48" s="109"/>
      <c r="BE48" s="109"/>
      <c r="BF48" s="109"/>
      <c r="BG48" s="109"/>
      <c r="BH48" s="109"/>
      <c r="BI48" s="109"/>
      <c r="BJ48" s="109"/>
      <c r="BK48" s="109"/>
      <c r="BL48" s="109"/>
      <c r="BM48" s="109"/>
      <c r="BN48" s="109"/>
      <c r="BO48" s="109"/>
      <c r="BP48" s="511" t="str">
        <f>IF(SUM(BC48:BO48)='III Plan Rates'!AI51, "Match", "Don't Match")</f>
        <v>Match</v>
      </c>
      <c r="BQ48" s="109"/>
      <c r="BR48" s="109"/>
      <c r="BS48" s="109"/>
      <c r="BT48" s="109"/>
      <c r="BU48" s="109"/>
      <c r="BV48" s="109"/>
      <c r="BW48" s="109"/>
      <c r="BX48" s="109"/>
      <c r="BY48" s="109"/>
      <c r="BZ48" s="109"/>
      <c r="CA48" s="511" t="str">
        <f>IF(SUM(BQ48:BZ48)='III Plan Rates'!AJ51, "Match", "Don't Match")</f>
        <v>Match</v>
      </c>
      <c r="CB48" s="109"/>
      <c r="CC48" s="109"/>
      <c r="CD48" s="109"/>
      <c r="CE48" s="109"/>
      <c r="CF48" s="109"/>
      <c r="CG48" s="109"/>
      <c r="CH48" s="109"/>
      <c r="CI48" s="511" t="str">
        <f>IF(SUM(CB48:CH48)='III Plan Rates'!AK51, "Match", "Don't Match")</f>
        <v>Match</v>
      </c>
      <c r="CJ48" s="109"/>
      <c r="CK48" s="109"/>
      <c r="CL48" s="109"/>
      <c r="CM48" s="109"/>
      <c r="CN48" s="109"/>
      <c r="CO48" s="109"/>
      <c r="CP48" s="109"/>
      <c r="CQ48" s="109"/>
      <c r="CR48" s="109"/>
      <c r="CS48" s="109"/>
      <c r="CT48" s="511" t="str">
        <f>IF(SUM(CJ48:CS48)='III Plan Rates'!AL51, "Match", "Don't Match")</f>
        <v>Match</v>
      </c>
      <c r="CU48" s="109"/>
      <c r="CV48" s="109"/>
      <c r="CW48" s="109"/>
      <c r="CX48" s="109"/>
      <c r="CY48" s="511" t="str">
        <f>IF(SUM(CU48:CX48)='III Plan Rates'!AM51, "Match", "Don't Match")</f>
        <v>Match</v>
      </c>
      <c r="CZ48" s="109"/>
      <c r="DA48" s="109"/>
      <c r="DB48" s="109"/>
      <c r="DC48" s="109"/>
      <c r="DD48" s="109"/>
      <c r="DE48" s="511" t="str">
        <f>IF(SUM(CZ48:DD48)='III Plan Rates'!AN51, "Match", "Don't Match")</f>
        <v>Match</v>
      </c>
      <c r="DF48" s="109"/>
      <c r="DG48" s="109"/>
      <c r="DH48" s="109"/>
      <c r="DI48" s="109"/>
      <c r="DJ48" s="109"/>
      <c r="DK48" s="109"/>
      <c r="DL48" s="109"/>
      <c r="DM48" s="511" t="str">
        <f>IF(SUM(DF48:DL48)='III Plan Rates'!AO51, "Match", "Don't Match")</f>
        <v>Match</v>
      </c>
    </row>
    <row r="49" spans="1:117" x14ac:dyDescent="0.25">
      <c r="A49" s="406" t="str">
        <f>'III Plan Rates'!A52</f>
        <v>Plan 35</v>
      </c>
      <c r="B49" s="118">
        <f>'III Plan Rates'!B52</f>
        <v>0</v>
      </c>
      <c r="C49" s="127">
        <f>'III Plan Rates'!D52</f>
        <v>0</v>
      </c>
      <c r="D49" s="118">
        <f>'III Plan Rates'!E52</f>
        <v>0</v>
      </c>
      <c r="E49" s="118">
        <f>'III Plan Rates'!F52</f>
        <v>0</v>
      </c>
      <c r="F49" s="118">
        <f>'III Plan Rates'!G52</f>
        <v>0</v>
      </c>
      <c r="G49" s="118">
        <f>'III Plan Rates'!J52</f>
        <v>0</v>
      </c>
      <c r="H49" s="101"/>
      <c r="I49" s="116">
        <f>'III Plan Rates'!$Z52*'V Consumer Factors'!$M$12</f>
        <v>0</v>
      </c>
      <c r="J49" s="116">
        <f>'III Plan Rates'!$Z52*'V Consumer Factors'!$M$13</f>
        <v>0</v>
      </c>
      <c r="K49" s="116">
        <f>'III Plan Rates'!$Z52*'V Consumer Factors'!$M$14</f>
        <v>0</v>
      </c>
      <c r="L49" s="116">
        <f>'III Plan Rates'!$Z52*'V Consumer Factors'!$M$15</f>
        <v>0</v>
      </c>
      <c r="M49" s="116">
        <f>'III Plan Rates'!$Z52*'V Consumer Factors'!$M$16</f>
        <v>0</v>
      </c>
      <c r="N49" s="116">
        <f>'III Plan Rates'!$Z52*'V Consumer Factors'!$M$17</f>
        <v>0</v>
      </c>
      <c r="O49" s="116">
        <f>'III Plan Rates'!$Z52*'V Consumer Factors'!$M$18</f>
        <v>0</v>
      </c>
      <c r="P49" s="116">
        <f>'III Plan Rates'!$Z52*'V Consumer Factors'!$M$19</f>
        <v>0</v>
      </c>
      <c r="Q49" s="116">
        <f>'III Plan Rates'!$Z52*'V Consumer Factors'!$M$20</f>
        <v>0</v>
      </c>
      <c r="R49" s="116">
        <f>IF('III Plan Rates'!$AP52&gt;0,SUMPRODUCT(I49:Q49,'III Plan Rates'!$AG52:$AO52)/'III Plan Rates'!$AP52,0)</f>
        <v>0</v>
      </c>
      <c r="S49" s="80"/>
      <c r="T49" s="116" t="e">
        <f>'III Plan Rates'!$AA52*'V Consumer Factors'!$N$12</f>
        <v>#DIV/0!</v>
      </c>
      <c r="U49" s="116" t="e">
        <f>'III Plan Rates'!$AA52*'V Consumer Factors'!$N$13</f>
        <v>#DIV/0!</v>
      </c>
      <c r="V49" s="116" t="e">
        <f>'III Plan Rates'!$AA52*'V Consumer Factors'!$N$14</f>
        <v>#DIV/0!</v>
      </c>
      <c r="W49" s="116" t="e">
        <f>'III Plan Rates'!$AA52*'V Consumer Factors'!$N$15</f>
        <v>#DIV/0!</v>
      </c>
      <c r="X49" s="116" t="e">
        <f>'III Plan Rates'!$AA52*'V Consumer Factors'!$N$16</f>
        <v>#DIV/0!</v>
      </c>
      <c r="Y49" s="116" t="e">
        <f>'III Plan Rates'!$AA52*'V Consumer Factors'!$N$17</f>
        <v>#DIV/0!</v>
      </c>
      <c r="Z49" s="116" t="e">
        <f>'III Plan Rates'!$AA52*'V Consumer Factors'!$N$18</f>
        <v>#DIV/0!</v>
      </c>
      <c r="AA49" s="116" t="e">
        <f>'III Plan Rates'!$AA52*'V Consumer Factors'!$N$19</f>
        <v>#DIV/0!</v>
      </c>
      <c r="AB49" s="116" t="e">
        <f>'III Plan Rates'!$AA52*'V Consumer Factors'!$N$20</f>
        <v>#DIV/0!</v>
      </c>
      <c r="AC49" s="116">
        <f>IF('III Plan Rates'!$AP52&gt;0,SUMPRODUCT(T49:AB49,'III Plan Rates'!$AG52:$AO52)/'III Plan Rates'!$AP52,0)</f>
        <v>0</v>
      </c>
      <c r="AE49" s="117" t="e">
        <f t="shared" si="12"/>
        <v>#DIV/0!</v>
      </c>
      <c r="AF49" s="117" t="e">
        <f t="shared" si="3"/>
        <v>#DIV/0!</v>
      </c>
      <c r="AG49" s="117" t="e">
        <f t="shared" si="4"/>
        <v>#DIV/0!</v>
      </c>
      <c r="AH49" s="117" t="e">
        <f t="shared" si="5"/>
        <v>#DIV/0!</v>
      </c>
      <c r="AI49" s="117" t="e">
        <f t="shared" si="6"/>
        <v>#DIV/0!</v>
      </c>
      <c r="AJ49" s="117" t="e">
        <f t="shared" si="7"/>
        <v>#DIV/0!</v>
      </c>
      <c r="AK49" s="117" t="e">
        <f t="shared" si="8"/>
        <v>#DIV/0!</v>
      </c>
      <c r="AL49" s="117" t="e">
        <f t="shared" si="9"/>
        <v>#DIV/0!</v>
      </c>
      <c r="AM49" s="117" t="e">
        <f t="shared" si="10"/>
        <v>#DIV/0!</v>
      </c>
      <c r="AN49" s="503" t="str">
        <f t="shared" si="11"/>
        <v/>
      </c>
      <c r="AP49" s="109"/>
      <c r="AQ49" s="109"/>
      <c r="AR49" s="109"/>
      <c r="AS49" s="109"/>
      <c r="AT49" s="109"/>
      <c r="AU49" s="109"/>
      <c r="AV49" s="109"/>
      <c r="AW49" s="109"/>
      <c r="AX49" s="511" t="str">
        <f>IF(SUM(AP49:AW49)='III Plan Rates'!AG52, "Match", "Don't Match")</f>
        <v>Match</v>
      </c>
      <c r="AY49" s="109"/>
      <c r="AZ49" s="109"/>
      <c r="BA49" s="109"/>
      <c r="BB49" s="511" t="str">
        <f>IF(SUM(AY49:BA49)='III Plan Rates'!AH52, "Match", "Don't Match")</f>
        <v>Match</v>
      </c>
      <c r="BC49" s="109"/>
      <c r="BD49" s="109"/>
      <c r="BE49" s="109"/>
      <c r="BF49" s="109"/>
      <c r="BG49" s="109"/>
      <c r="BH49" s="109"/>
      <c r="BI49" s="109"/>
      <c r="BJ49" s="109"/>
      <c r="BK49" s="109"/>
      <c r="BL49" s="109"/>
      <c r="BM49" s="109"/>
      <c r="BN49" s="109"/>
      <c r="BO49" s="109"/>
      <c r="BP49" s="511" t="str">
        <f>IF(SUM(BC49:BO49)='III Plan Rates'!AI52, "Match", "Don't Match")</f>
        <v>Match</v>
      </c>
      <c r="BQ49" s="109"/>
      <c r="BR49" s="109"/>
      <c r="BS49" s="109"/>
      <c r="BT49" s="109"/>
      <c r="BU49" s="109"/>
      <c r="BV49" s="109"/>
      <c r="BW49" s="109"/>
      <c r="BX49" s="109"/>
      <c r="BY49" s="109"/>
      <c r="BZ49" s="109"/>
      <c r="CA49" s="511" t="str">
        <f>IF(SUM(BQ49:BZ49)='III Plan Rates'!AJ52, "Match", "Don't Match")</f>
        <v>Match</v>
      </c>
      <c r="CB49" s="109"/>
      <c r="CC49" s="109"/>
      <c r="CD49" s="109"/>
      <c r="CE49" s="109"/>
      <c r="CF49" s="109"/>
      <c r="CG49" s="109"/>
      <c r="CH49" s="109"/>
      <c r="CI49" s="511" t="str">
        <f>IF(SUM(CB49:CH49)='III Plan Rates'!AK52, "Match", "Don't Match")</f>
        <v>Match</v>
      </c>
      <c r="CJ49" s="109"/>
      <c r="CK49" s="109"/>
      <c r="CL49" s="109"/>
      <c r="CM49" s="109"/>
      <c r="CN49" s="109"/>
      <c r="CO49" s="109"/>
      <c r="CP49" s="109"/>
      <c r="CQ49" s="109"/>
      <c r="CR49" s="109"/>
      <c r="CS49" s="109"/>
      <c r="CT49" s="511" t="str">
        <f>IF(SUM(CJ49:CS49)='III Plan Rates'!AL52, "Match", "Don't Match")</f>
        <v>Match</v>
      </c>
      <c r="CU49" s="109"/>
      <c r="CV49" s="109"/>
      <c r="CW49" s="109"/>
      <c r="CX49" s="109"/>
      <c r="CY49" s="511" t="str">
        <f>IF(SUM(CU49:CX49)='III Plan Rates'!AM52, "Match", "Don't Match")</f>
        <v>Match</v>
      </c>
      <c r="CZ49" s="109"/>
      <c r="DA49" s="109"/>
      <c r="DB49" s="109"/>
      <c r="DC49" s="109"/>
      <c r="DD49" s="109"/>
      <c r="DE49" s="511" t="str">
        <f>IF(SUM(CZ49:DD49)='III Plan Rates'!AN52, "Match", "Don't Match")</f>
        <v>Match</v>
      </c>
      <c r="DF49" s="109"/>
      <c r="DG49" s="109"/>
      <c r="DH49" s="109"/>
      <c r="DI49" s="109"/>
      <c r="DJ49" s="109"/>
      <c r="DK49" s="109"/>
      <c r="DL49" s="109"/>
      <c r="DM49" s="511" t="str">
        <f>IF(SUM(DF49:DL49)='III Plan Rates'!AO52, "Match", "Don't Match")</f>
        <v>Match</v>
      </c>
    </row>
    <row r="50" spans="1:117" x14ac:dyDescent="0.25">
      <c r="A50" s="406" t="str">
        <f>'III Plan Rates'!A53</f>
        <v>Plan 36</v>
      </c>
      <c r="B50" s="118">
        <f>'III Plan Rates'!B53</f>
        <v>0</v>
      </c>
      <c r="C50" s="127">
        <f>'III Plan Rates'!D53</f>
        <v>0</v>
      </c>
      <c r="D50" s="118">
        <f>'III Plan Rates'!E53</f>
        <v>0</v>
      </c>
      <c r="E50" s="118">
        <f>'III Plan Rates'!F53</f>
        <v>0</v>
      </c>
      <c r="F50" s="118">
        <f>'III Plan Rates'!G53</f>
        <v>0</v>
      </c>
      <c r="G50" s="118">
        <f>'III Plan Rates'!J53</f>
        <v>0</v>
      </c>
      <c r="H50" s="101"/>
      <c r="I50" s="116">
        <f>'III Plan Rates'!$Z53*'V Consumer Factors'!$M$12</f>
        <v>0</v>
      </c>
      <c r="J50" s="116">
        <f>'III Plan Rates'!$Z53*'V Consumer Factors'!$M$13</f>
        <v>0</v>
      </c>
      <c r="K50" s="116">
        <f>'III Plan Rates'!$Z53*'V Consumer Factors'!$M$14</f>
        <v>0</v>
      </c>
      <c r="L50" s="116">
        <f>'III Plan Rates'!$Z53*'V Consumer Factors'!$M$15</f>
        <v>0</v>
      </c>
      <c r="M50" s="116">
        <f>'III Plan Rates'!$Z53*'V Consumer Factors'!$M$16</f>
        <v>0</v>
      </c>
      <c r="N50" s="116">
        <f>'III Plan Rates'!$Z53*'V Consumer Factors'!$M$17</f>
        <v>0</v>
      </c>
      <c r="O50" s="116">
        <f>'III Plan Rates'!$Z53*'V Consumer Factors'!$M$18</f>
        <v>0</v>
      </c>
      <c r="P50" s="116">
        <f>'III Plan Rates'!$Z53*'V Consumer Factors'!$M$19</f>
        <v>0</v>
      </c>
      <c r="Q50" s="116">
        <f>'III Plan Rates'!$Z53*'V Consumer Factors'!$M$20</f>
        <v>0</v>
      </c>
      <c r="R50" s="116">
        <f>IF('III Plan Rates'!$AP53&gt;0,SUMPRODUCT(I50:Q50,'III Plan Rates'!$AG53:$AO53)/'III Plan Rates'!$AP53,0)</f>
        <v>0</v>
      </c>
      <c r="S50" s="80"/>
      <c r="T50" s="116" t="e">
        <f>'III Plan Rates'!$AA53*'V Consumer Factors'!$N$12</f>
        <v>#DIV/0!</v>
      </c>
      <c r="U50" s="116" t="e">
        <f>'III Plan Rates'!$AA53*'V Consumer Factors'!$N$13</f>
        <v>#DIV/0!</v>
      </c>
      <c r="V50" s="116" t="e">
        <f>'III Plan Rates'!$AA53*'V Consumer Factors'!$N$14</f>
        <v>#DIV/0!</v>
      </c>
      <c r="W50" s="116" t="e">
        <f>'III Plan Rates'!$AA53*'V Consumer Factors'!$N$15</f>
        <v>#DIV/0!</v>
      </c>
      <c r="X50" s="116" t="e">
        <f>'III Plan Rates'!$AA53*'V Consumer Factors'!$N$16</f>
        <v>#DIV/0!</v>
      </c>
      <c r="Y50" s="116" t="e">
        <f>'III Plan Rates'!$AA53*'V Consumer Factors'!$N$17</f>
        <v>#DIV/0!</v>
      </c>
      <c r="Z50" s="116" t="e">
        <f>'III Plan Rates'!$AA53*'V Consumer Factors'!$N$18</f>
        <v>#DIV/0!</v>
      </c>
      <c r="AA50" s="116" t="e">
        <f>'III Plan Rates'!$AA53*'V Consumer Factors'!$N$19</f>
        <v>#DIV/0!</v>
      </c>
      <c r="AB50" s="116" t="e">
        <f>'III Plan Rates'!$AA53*'V Consumer Factors'!$N$20</f>
        <v>#DIV/0!</v>
      </c>
      <c r="AC50" s="116">
        <f>IF('III Plan Rates'!$AP53&gt;0,SUMPRODUCT(T50:AB50,'III Plan Rates'!$AG53:$AO53)/'III Plan Rates'!$AP53,0)</f>
        <v>0</v>
      </c>
      <c r="AE50" s="117" t="e">
        <f t="shared" si="12"/>
        <v>#DIV/0!</v>
      </c>
      <c r="AF50" s="117" t="e">
        <f t="shared" si="3"/>
        <v>#DIV/0!</v>
      </c>
      <c r="AG50" s="117" t="e">
        <f t="shared" si="4"/>
        <v>#DIV/0!</v>
      </c>
      <c r="AH50" s="117" t="e">
        <f t="shared" si="5"/>
        <v>#DIV/0!</v>
      </c>
      <c r="AI50" s="117" t="e">
        <f t="shared" si="6"/>
        <v>#DIV/0!</v>
      </c>
      <c r="AJ50" s="117" t="e">
        <f t="shared" si="7"/>
        <v>#DIV/0!</v>
      </c>
      <c r="AK50" s="117" t="e">
        <f t="shared" si="8"/>
        <v>#DIV/0!</v>
      </c>
      <c r="AL50" s="117" t="e">
        <f t="shared" si="9"/>
        <v>#DIV/0!</v>
      </c>
      <c r="AM50" s="117" t="e">
        <f t="shared" si="10"/>
        <v>#DIV/0!</v>
      </c>
      <c r="AN50" s="503" t="str">
        <f t="shared" si="11"/>
        <v/>
      </c>
      <c r="AP50" s="109"/>
      <c r="AQ50" s="109"/>
      <c r="AR50" s="109"/>
      <c r="AS50" s="109"/>
      <c r="AT50" s="109"/>
      <c r="AU50" s="109"/>
      <c r="AV50" s="109"/>
      <c r="AW50" s="109"/>
      <c r="AX50" s="511" t="str">
        <f>IF(SUM(AP50:AW50)='III Plan Rates'!AG53, "Match", "Don't Match")</f>
        <v>Match</v>
      </c>
      <c r="AY50" s="109"/>
      <c r="AZ50" s="109"/>
      <c r="BA50" s="109"/>
      <c r="BB50" s="511" t="str">
        <f>IF(SUM(AY50:BA50)='III Plan Rates'!AH53, "Match", "Don't Match")</f>
        <v>Match</v>
      </c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  <c r="BM50" s="109"/>
      <c r="BN50" s="109"/>
      <c r="BO50" s="109"/>
      <c r="BP50" s="511" t="str">
        <f>IF(SUM(BC50:BO50)='III Plan Rates'!AI53, "Match", "Don't Match")</f>
        <v>Match</v>
      </c>
      <c r="BQ50" s="109"/>
      <c r="BR50" s="109"/>
      <c r="BS50" s="109"/>
      <c r="BT50" s="109"/>
      <c r="BU50" s="109"/>
      <c r="BV50" s="109"/>
      <c r="BW50" s="109"/>
      <c r="BX50" s="109"/>
      <c r="BY50" s="109"/>
      <c r="BZ50" s="109"/>
      <c r="CA50" s="511" t="str">
        <f>IF(SUM(BQ50:BZ50)='III Plan Rates'!AJ53, "Match", "Don't Match")</f>
        <v>Match</v>
      </c>
      <c r="CB50" s="109"/>
      <c r="CC50" s="109"/>
      <c r="CD50" s="109"/>
      <c r="CE50" s="109"/>
      <c r="CF50" s="109"/>
      <c r="CG50" s="109"/>
      <c r="CH50" s="109"/>
      <c r="CI50" s="511" t="str">
        <f>IF(SUM(CB50:CH50)='III Plan Rates'!AK53, "Match", "Don't Match")</f>
        <v>Match</v>
      </c>
      <c r="CJ50" s="109"/>
      <c r="CK50" s="109"/>
      <c r="CL50" s="109"/>
      <c r="CM50" s="109"/>
      <c r="CN50" s="109"/>
      <c r="CO50" s="109"/>
      <c r="CP50" s="109"/>
      <c r="CQ50" s="109"/>
      <c r="CR50" s="109"/>
      <c r="CS50" s="109"/>
      <c r="CT50" s="511" t="str">
        <f>IF(SUM(CJ50:CS50)='III Plan Rates'!AL53, "Match", "Don't Match")</f>
        <v>Match</v>
      </c>
      <c r="CU50" s="109"/>
      <c r="CV50" s="109"/>
      <c r="CW50" s="109"/>
      <c r="CX50" s="109"/>
      <c r="CY50" s="511" t="str">
        <f>IF(SUM(CU50:CX50)='III Plan Rates'!AM53, "Match", "Don't Match")</f>
        <v>Match</v>
      </c>
      <c r="CZ50" s="109"/>
      <c r="DA50" s="109"/>
      <c r="DB50" s="109"/>
      <c r="DC50" s="109"/>
      <c r="DD50" s="109"/>
      <c r="DE50" s="511" t="str">
        <f>IF(SUM(CZ50:DD50)='III Plan Rates'!AN53, "Match", "Don't Match")</f>
        <v>Match</v>
      </c>
      <c r="DF50" s="109"/>
      <c r="DG50" s="109"/>
      <c r="DH50" s="109"/>
      <c r="DI50" s="109"/>
      <c r="DJ50" s="109"/>
      <c r="DK50" s="109"/>
      <c r="DL50" s="109"/>
      <c r="DM50" s="511" t="str">
        <f>IF(SUM(DF50:DL50)='III Plan Rates'!AO53, "Match", "Don't Match")</f>
        <v>Match</v>
      </c>
    </row>
    <row r="51" spans="1:117" x14ac:dyDescent="0.25">
      <c r="A51" s="406" t="str">
        <f>'III Plan Rates'!A54</f>
        <v>Plan 37</v>
      </c>
      <c r="B51" s="118">
        <f>'III Plan Rates'!B54</f>
        <v>0</v>
      </c>
      <c r="C51" s="127">
        <f>'III Plan Rates'!D54</f>
        <v>0</v>
      </c>
      <c r="D51" s="118">
        <f>'III Plan Rates'!E54</f>
        <v>0</v>
      </c>
      <c r="E51" s="118">
        <f>'III Plan Rates'!F54</f>
        <v>0</v>
      </c>
      <c r="F51" s="118">
        <f>'III Plan Rates'!G54</f>
        <v>0</v>
      </c>
      <c r="G51" s="118">
        <f>'III Plan Rates'!J54</f>
        <v>0</v>
      </c>
      <c r="H51" s="101"/>
      <c r="I51" s="116">
        <f>'III Plan Rates'!$Z54*'V Consumer Factors'!$M$12</f>
        <v>0</v>
      </c>
      <c r="J51" s="116">
        <f>'III Plan Rates'!$Z54*'V Consumer Factors'!$M$13</f>
        <v>0</v>
      </c>
      <c r="K51" s="116">
        <f>'III Plan Rates'!$Z54*'V Consumer Factors'!$M$14</f>
        <v>0</v>
      </c>
      <c r="L51" s="116">
        <f>'III Plan Rates'!$Z54*'V Consumer Factors'!$M$15</f>
        <v>0</v>
      </c>
      <c r="M51" s="116">
        <f>'III Plan Rates'!$Z54*'V Consumer Factors'!$M$16</f>
        <v>0</v>
      </c>
      <c r="N51" s="116">
        <f>'III Plan Rates'!$Z54*'V Consumer Factors'!$M$17</f>
        <v>0</v>
      </c>
      <c r="O51" s="116">
        <f>'III Plan Rates'!$Z54*'V Consumer Factors'!$M$18</f>
        <v>0</v>
      </c>
      <c r="P51" s="116">
        <f>'III Plan Rates'!$Z54*'V Consumer Factors'!$M$19</f>
        <v>0</v>
      </c>
      <c r="Q51" s="116">
        <f>'III Plan Rates'!$Z54*'V Consumer Factors'!$M$20</f>
        <v>0</v>
      </c>
      <c r="R51" s="116">
        <f>IF('III Plan Rates'!$AP54&gt;0,SUMPRODUCT(I51:Q51,'III Plan Rates'!$AG54:$AO54)/'III Plan Rates'!$AP54,0)</f>
        <v>0</v>
      </c>
      <c r="S51" s="80"/>
      <c r="T51" s="116" t="e">
        <f>'III Plan Rates'!$AA54*'V Consumer Factors'!$N$12</f>
        <v>#DIV/0!</v>
      </c>
      <c r="U51" s="116" t="e">
        <f>'III Plan Rates'!$AA54*'V Consumer Factors'!$N$13</f>
        <v>#DIV/0!</v>
      </c>
      <c r="V51" s="116" t="e">
        <f>'III Plan Rates'!$AA54*'V Consumer Factors'!$N$14</f>
        <v>#DIV/0!</v>
      </c>
      <c r="W51" s="116" t="e">
        <f>'III Plan Rates'!$AA54*'V Consumer Factors'!$N$15</f>
        <v>#DIV/0!</v>
      </c>
      <c r="X51" s="116" t="e">
        <f>'III Plan Rates'!$AA54*'V Consumer Factors'!$N$16</f>
        <v>#DIV/0!</v>
      </c>
      <c r="Y51" s="116" t="e">
        <f>'III Plan Rates'!$AA54*'V Consumer Factors'!$N$17</f>
        <v>#DIV/0!</v>
      </c>
      <c r="Z51" s="116" t="e">
        <f>'III Plan Rates'!$AA54*'V Consumer Factors'!$N$18</f>
        <v>#DIV/0!</v>
      </c>
      <c r="AA51" s="116" t="e">
        <f>'III Plan Rates'!$AA54*'V Consumer Factors'!$N$19</f>
        <v>#DIV/0!</v>
      </c>
      <c r="AB51" s="116" t="e">
        <f>'III Plan Rates'!$AA54*'V Consumer Factors'!$N$20</f>
        <v>#DIV/0!</v>
      </c>
      <c r="AC51" s="116">
        <f>IF('III Plan Rates'!$AP54&gt;0,SUMPRODUCT(T51:AB51,'III Plan Rates'!$AG54:$AO54)/'III Plan Rates'!$AP54,0)</f>
        <v>0</v>
      </c>
      <c r="AE51" s="117" t="e">
        <f t="shared" si="12"/>
        <v>#DIV/0!</v>
      </c>
      <c r="AF51" s="117" t="e">
        <f t="shared" si="3"/>
        <v>#DIV/0!</v>
      </c>
      <c r="AG51" s="117" t="e">
        <f t="shared" si="4"/>
        <v>#DIV/0!</v>
      </c>
      <c r="AH51" s="117" t="e">
        <f t="shared" si="5"/>
        <v>#DIV/0!</v>
      </c>
      <c r="AI51" s="117" t="e">
        <f t="shared" si="6"/>
        <v>#DIV/0!</v>
      </c>
      <c r="AJ51" s="117" t="e">
        <f t="shared" si="7"/>
        <v>#DIV/0!</v>
      </c>
      <c r="AK51" s="117" t="e">
        <f t="shared" si="8"/>
        <v>#DIV/0!</v>
      </c>
      <c r="AL51" s="117" t="e">
        <f t="shared" si="9"/>
        <v>#DIV/0!</v>
      </c>
      <c r="AM51" s="117" t="e">
        <f t="shared" si="10"/>
        <v>#DIV/0!</v>
      </c>
      <c r="AN51" s="503" t="str">
        <f t="shared" si="11"/>
        <v/>
      </c>
      <c r="AP51" s="109"/>
      <c r="AQ51" s="109"/>
      <c r="AR51" s="109"/>
      <c r="AS51" s="109"/>
      <c r="AT51" s="109"/>
      <c r="AU51" s="109"/>
      <c r="AV51" s="109"/>
      <c r="AW51" s="109"/>
      <c r="AX51" s="511" t="str">
        <f>IF(SUM(AP51:AW51)='III Plan Rates'!AG54, "Match", "Don't Match")</f>
        <v>Match</v>
      </c>
      <c r="AY51" s="109"/>
      <c r="AZ51" s="109"/>
      <c r="BA51" s="109"/>
      <c r="BB51" s="511" t="str">
        <f>IF(SUM(AY51:BA51)='III Plan Rates'!AH54, "Match", "Don't Match")</f>
        <v>Match</v>
      </c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  <c r="BM51" s="109"/>
      <c r="BN51" s="109"/>
      <c r="BO51" s="109"/>
      <c r="BP51" s="511" t="str">
        <f>IF(SUM(BC51:BO51)='III Plan Rates'!AI54, "Match", "Don't Match")</f>
        <v>Match</v>
      </c>
      <c r="BQ51" s="109"/>
      <c r="BR51" s="109"/>
      <c r="BS51" s="109"/>
      <c r="BT51" s="109"/>
      <c r="BU51" s="109"/>
      <c r="BV51" s="109"/>
      <c r="BW51" s="109"/>
      <c r="BX51" s="109"/>
      <c r="BY51" s="109"/>
      <c r="BZ51" s="109"/>
      <c r="CA51" s="511" t="str">
        <f>IF(SUM(BQ51:BZ51)='III Plan Rates'!AJ54, "Match", "Don't Match")</f>
        <v>Match</v>
      </c>
      <c r="CB51" s="109"/>
      <c r="CC51" s="109"/>
      <c r="CD51" s="109"/>
      <c r="CE51" s="109"/>
      <c r="CF51" s="109"/>
      <c r="CG51" s="109"/>
      <c r="CH51" s="109"/>
      <c r="CI51" s="511" t="str">
        <f>IF(SUM(CB51:CH51)='III Plan Rates'!AK54, "Match", "Don't Match")</f>
        <v>Match</v>
      </c>
      <c r="CJ51" s="109"/>
      <c r="CK51" s="109"/>
      <c r="CL51" s="109"/>
      <c r="CM51" s="109"/>
      <c r="CN51" s="109"/>
      <c r="CO51" s="109"/>
      <c r="CP51" s="109"/>
      <c r="CQ51" s="109"/>
      <c r="CR51" s="109"/>
      <c r="CS51" s="109"/>
      <c r="CT51" s="511" t="str">
        <f>IF(SUM(CJ51:CS51)='III Plan Rates'!AL54, "Match", "Don't Match")</f>
        <v>Match</v>
      </c>
      <c r="CU51" s="109"/>
      <c r="CV51" s="109"/>
      <c r="CW51" s="109"/>
      <c r="CX51" s="109"/>
      <c r="CY51" s="511" t="str">
        <f>IF(SUM(CU51:CX51)='III Plan Rates'!AM54, "Match", "Don't Match")</f>
        <v>Match</v>
      </c>
      <c r="CZ51" s="109"/>
      <c r="DA51" s="109"/>
      <c r="DB51" s="109"/>
      <c r="DC51" s="109"/>
      <c r="DD51" s="109"/>
      <c r="DE51" s="511" t="str">
        <f>IF(SUM(CZ51:DD51)='III Plan Rates'!AN54, "Match", "Don't Match")</f>
        <v>Match</v>
      </c>
      <c r="DF51" s="109"/>
      <c r="DG51" s="109"/>
      <c r="DH51" s="109"/>
      <c r="DI51" s="109"/>
      <c r="DJ51" s="109"/>
      <c r="DK51" s="109"/>
      <c r="DL51" s="109"/>
      <c r="DM51" s="511" t="str">
        <f>IF(SUM(DF51:DL51)='III Plan Rates'!AO54, "Match", "Don't Match")</f>
        <v>Match</v>
      </c>
    </row>
    <row r="52" spans="1:117" x14ac:dyDescent="0.25">
      <c r="A52" s="406" t="str">
        <f>'III Plan Rates'!A55</f>
        <v>Plan 38</v>
      </c>
      <c r="B52" s="118">
        <f>'III Plan Rates'!B55</f>
        <v>0</v>
      </c>
      <c r="C52" s="127">
        <f>'III Plan Rates'!D55</f>
        <v>0</v>
      </c>
      <c r="D52" s="118">
        <f>'III Plan Rates'!E55</f>
        <v>0</v>
      </c>
      <c r="E52" s="118">
        <f>'III Plan Rates'!F55</f>
        <v>0</v>
      </c>
      <c r="F52" s="118">
        <f>'III Plan Rates'!G55</f>
        <v>0</v>
      </c>
      <c r="G52" s="118">
        <f>'III Plan Rates'!J55</f>
        <v>0</v>
      </c>
      <c r="H52" s="101"/>
      <c r="I52" s="116">
        <f>'III Plan Rates'!$Z55*'V Consumer Factors'!$M$12</f>
        <v>0</v>
      </c>
      <c r="J52" s="116">
        <f>'III Plan Rates'!$Z55*'V Consumer Factors'!$M$13</f>
        <v>0</v>
      </c>
      <c r="K52" s="116">
        <f>'III Plan Rates'!$Z55*'V Consumer Factors'!$M$14</f>
        <v>0</v>
      </c>
      <c r="L52" s="116">
        <f>'III Plan Rates'!$Z55*'V Consumer Factors'!$M$15</f>
        <v>0</v>
      </c>
      <c r="M52" s="116">
        <f>'III Plan Rates'!$Z55*'V Consumer Factors'!$M$16</f>
        <v>0</v>
      </c>
      <c r="N52" s="116">
        <f>'III Plan Rates'!$Z55*'V Consumer Factors'!$M$17</f>
        <v>0</v>
      </c>
      <c r="O52" s="116">
        <f>'III Plan Rates'!$Z55*'V Consumer Factors'!$M$18</f>
        <v>0</v>
      </c>
      <c r="P52" s="116">
        <f>'III Plan Rates'!$Z55*'V Consumer Factors'!$M$19</f>
        <v>0</v>
      </c>
      <c r="Q52" s="116">
        <f>'III Plan Rates'!$Z55*'V Consumer Factors'!$M$20</f>
        <v>0</v>
      </c>
      <c r="R52" s="116">
        <f>IF('III Plan Rates'!$AP55&gt;0,SUMPRODUCT(I52:Q52,'III Plan Rates'!$AG55:$AO55)/'III Plan Rates'!$AP55,0)</f>
        <v>0</v>
      </c>
      <c r="S52" s="80"/>
      <c r="T52" s="116" t="e">
        <f>'III Plan Rates'!$AA55*'V Consumer Factors'!$N$12</f>
        <v>#DIV/0!</v>
      </c>
      <c r="U52" s="116" t="e">
        <f>'III Plan Rates'!$AA55*'V Consumer Factors'!$N$13</f>
        <v>#DIV/0!</v>
      </c>
      <c r="V52" s="116" t="e">
        <f>'III Plan Rates'!$AA55*'V Consumer Factors'!$N$14</f>
        <v>#DIV/0!</v>
      </c>
      <c r="W52" s="116" t="e">
        <f>'III Plan Rates'!$AA55*'V Consumer Factors'!$N$15</f>
        <v>#DIV/0!</v>
      </c>
      <c r="X52" s="116" t="e">
        <f>'III Plan Rates'!$AA55*'V Consumer Factors'!$N$16</f>
        <v>#DIV/0!</v>
      </c>
      <c r="Y52" s="116" t="e">
        <f>'III Plan Rates'!$AA55*'V Consumer Factors'!$N$17</f>
        <v>#DIV/0!</v>
      </c>
      <c r="Z52" s="116" t="e">
        <f>'III Plan Rates'!$AA55*'V Consumer Factors'!$N$18</f>
        <v>#DIV/0!</v>
      </c>
      <c r="AA52" s="116" t="e">
        <f>'III Plan Rates'!$AA55*'V Consumer Factors'!$N$19</f>
        <v>#DIV/0!</v>
      </c>
      <c r="AB52" s="116" t="e">
        <f>'III Plan Rates'!$AA55*'V Consumer Factors'!$N$20</f>
        <v>#DIV/0!</v>
      </c>
      <c r="AC52" s="116">
        <f>IF('III Plan Rates'!$AP55&gt;0,SUMPRODUCT(T52:AB52,'III Plan Rates'!$AG55:$AO55)/'III Plan Rates'!$AP55,0)</f>
        <v>0</v>
      </c>
      <c r="AE52" s="117" t="e">
        <f t="shared" si="12"/>
        <v>#DIV/0!</v>
      </c>
      <c r="AF52" s="117" t="e">
        <f t="shared" si="3"/>
        <v>#DIV/0!</v>
      </c>
      <c r="AG52" s="117" t="e">
        <f t="shared" si="4"/>
        <v>#DIV/0!</v>
      </c>
      <c r="AH52" s="117" t="e">
        <f t="shared" si="5"/>
        <v>#DIV/0!</v>
      </c>
      <c r="AI52" s="117" t="e">
        <f t="shared" si="6"/>
        <v>#DIV/0!</v>
      </c>
      <c r="AJ52" s="117" t="e">
        <f t="shared" si="7"/>
        <v>#DIV/0!</v>
      </c>
      <c r="AK52" s="117" t="e">
        <f t="shared" si="8"/>
        <v>#DIV/0!</v>
      </c>
      <c r="AL52" s="117" t="e">
        <f t="shared" si="9"/>
        <v>#DIV/0!</v>
      </c>
      <c r="AM52" s="117" t="e">
        <f t="shared" si="10"/>
        <v>#DIV/0!</v>
      </c>
      <c r="AN52" s="503" t="str">
        <f t="shared" si="11"/>
        <v/>
      </c>
      <c r="AP52" s="109"/>
      <c r="AQ52" s="109"/>
      <c r="AR52" s="109"/>
      <c r="AS52" s="109"/>
      <c r="AT52" s="109"/>
      <c r="AU52" s="109"/>
      <c r="AV52" s="109"/>
      <c r="AW52" s="109"/>
      <c r="AX52" s="511" t="str">
        <f>IF(SUM(AP52:AW52)='III Plan Rates'!AG55, "Match", "Don't Match")</f>
        <v>Match</v>
      </c>
      <c r="AY52" s="109"/>
      <c r="AZ52" s="109"/>
      <c r="BA52" s="109"/>
      <c r="BB52" s="511" t="str">
        <f>IF(SUM(AY52:BA52)='III Plan Rates'!AH55, "Match", "Don't Match")</f>
        <v>Match</v>
      </c>
      <c r="BC52" s="109"/>
      <c r="BD52" s="109"/>
      <c r="BE52" s="109"/>
      <c r="BF52" s="109"/>
      <c r="BG52" s="109"/>
      <c r="BH52" s="109"/>
      <c r="BI52" s="109"/>
      <c r="BJ52" s="109"/>
      <c r="BK52" s="109"/>
      <c r="BL52" s="109"/>
      <c r="BM52" s="109"/>
      <c r="BN52" s="109"/>
      <c r="BO52" s="109"/>
      <c r="BP52" s="511" t="str">
        <f>IF(SUM(BC52:BO52)='III Plan Rates'!AI55, "Match", "Don't Match")</f>
        <v>Match</v>
      </c>
      <c r="BQ52" s="109"/>
      <c r="BR52" s="109"/>
      <c r="BS52" s="109"/>
      <c r="BT52" s="109"/>
      <c r="BU52" s="109"/>
      <c r="BV52" s="109"/>
      <c r="BW52" s="109"/>
      <c r="BX52" s="109"/>
      <c r="BY52" s="109"/>
      <c r="BZ52" s="109"/>
      <c r="CA52" s="511" t="str">
        <f>IF(SUM(BQ52:BZ52)='III Plan Rates'!AJ55, "Match", "Don't Match")</f>
        <v>Match</v>
      </c>
      <c r="CB52" s="109"/>
      <c r="CC52" s="109"/>
      <c r="CD52" s="109"/>
      <c r="CE52" s="109"/>
      <c r="CF52" s="109"/>
      <c r="CG52" s="109"/>
      <c r="CH52" s="109"/>
      <c r="CI52" s="511" t="str">
        <f>IF(SUM(CB52:CH52)='III Plan Rates'!AK55, "Match", "Don't Match")</f>
        <v>Match</v>
      </c>
      <c r="CJ52" s="109"/>
      <c r="CK52" s="109"/>
      <c r="CL52" s="109"/>
      <c r="CM52" s="109"/>
      <c r="CN52" s="109"/>
      <c r="CO52" s="109"/>
      <c r="CP52" s="109"/>
      <c r="CQ52" s="109"/>
      <c r="CR52" s="109"/>
      <c r="CS52" s="109"/>
      <c r="CT52" s="511" t="str">
        <f>IF(SUM(CJ52:CS52)='III Plan Rates'!AL55, "Match", "Don't Match")</f>
        <v>Match</v>
      </c>
      <c r="CU52" s="109"/>
      <c r="CV52" s="109"/>
      <c r="CW52" s="109"/>
      <c r="CX52" s="109"/>
      <c r="CY52" s="511" t="str">
        <f>IF(SUM(CU52:CX52)='III Plan Rates'!AM55, "Match", "Don't Match")</f>
        <v>Match</v>
      </c>
      <c r="CZ52" s="109"/>
      <c r="DA52" s="109"/>
      <c r="DB52" s="109"/>
      <c r="DC52" s="109"/>
      <c r="DD52" s="109"/>
      <c r="DE52" s="511" t="str">
        <f>IF(SUM(CZ52:DD52)='III Plan Rates'!AN55, "Match", "Don't Match")</f>
        <v>Match</v>
      </c>
      <c r="DF52" s="109"/>
      <c r="DG52" s="109"/>
      <c r="DH52" s="109"/>
      <c r="DI52" s="109"/>
      <c r="DJ52" s="109"/>
      <c r="DK52" s="109"/>
      <c r="DL52" s="109"/>
      <c r="DM52" s="511" t="str">
        <f>IF(SUM(DF52:DL52)='III Plan Rates'!AO55, "Match", "Don't Match")</f>
        <v>Match</v>
      </c>
    </row>
    <row r="53" spans="1:117" x14ac:dyDescent="0.25">
      <c r="A53" s="406" t="str">
        <f>'III Plan Rates'!A56</f>
        <v>Plan 39</v>
      </c>
      <c r="B53" s="118">
        <f>'III Plan Rates'!B56</f>
        <v>0</v>
      </c>
      <c r="C53" s="127">
        <f>'III Plan Rates'!D56</f>
        <v>0</v>
      </c>
      <c r="D53" s="118">
        <f>'III Plan Rates'!E56</f>
        <v>0</v>
      </c>
      <c r="E53" s="118">
        <f>'III Plan Rates'!F56</f>
        <v>0</v>
      </c>
      <c r="F53" s="118">
        <f>'III Plan Rates'!G56</f>
        <v>0</v>
      </c>
      <c r="G53" s="118">
        <f>'III Plan Rates'!J56</f>
        <v>0</v>
      </c>
      <c r="H53" s="101"/>
      <c r="I53" s="116">
        <f>'III Plan Rates'!$Z56*'V Consumer Factors'!$M$12</f>
        <v>0</v>
      </c>
      <c r="J53" s="116">
        <f>'III Plan Rates'!$Z56*'V Consumer Factors'!$M$13</f>
        <v>0</v>
      </c>
      <c r="K53" s="116">
        <f>'III Plan Rates'!$Z56*'V Consumer Factors'!$M$14</f>
        <v>0</v>
      </c>
      <c r="L53" s="116">
        <f>'III Plan Rates'!$Z56*'V Consumer Factors'!$M$15</f>
        <v>0</v>
      </c>
      <c r="M53" s="116">
        <f>'III Plan Rates'!$Z56*'V Consumer Factors'!$M$16</f>
        <v>0</v>
      </c>
      <c r="N53" s="116">
        <f>'III Plan Rates'!$Z56*'V Consumer Factors'!$M$17</f>
        <v>0</v>
      </c>
      <c r="O53" s="116">
        <f>'III Plan Rates'!$Z56*'V Consumer Factors'!$M$18</f>
        <v>0</v>
      </c>
      <c r="P53" s="116">
        <f>'III Plan Rates'!$Z56*'V Consumer Factors'!$M$19</f>
        <v>0</v>
      </c>
      <c r="Q53" s="116">
        <f>'III Plan Rates'!$Z56*'V Consumer Factors'!$M$20</f>
        <v>0</v>
      </c>
      <c r="R53" s="116">
        <f>IF('III Plan Rates'!$AP56&gt;0,SUMPRODUCT(I53:Q53,'III Plan Rates'!$AG56:$AO56)/'III Plan Rates'!$AP56,0)</f>
        <v>0</v>
      </c>
      <c r="S53" s="80"/>
      <c r="T53" s="116" t="e">
        <f>'III Plan Rates'!$AA56*'V Consumer Factors'!$N$12</f>
        <v>#DIV/0!</v>
      </c>
      <c r="U53" s="116" t="e">
        <f>'III Plan Rates'!$AA56*'V Consumer Factors'!$N$13</f>
        <v>#DIV/0!</v>
      </c>
      <c r="V53" s="116" t="e">
        <f>'III Plan Rates'!$AA56*'V Consumer Factors'!$N$14</f>
        <v>#DIV/0!</v>
      </c>
      <c r="W53" s="116" t="e">
        <f>'III Plan Rates'!$AA56*'V Consumer Factors'!$N$15</f>
        <v>#DIV/0!</v>
      </c>
      <c r="X53" s="116" t="e">
        <f>'III Plan Rates'!$AA56*'V Consumer Factors'!$N$16</f>
        <v>#DIV/0!</v>
      </c>
      <c r="Y53" s="116" t="e">
        <f>'III Plan Rates'!$AA56*'V Consumer Factors'!$N$17</f>
        <v>#DIV/0!</v>
      </c>
      <c r="Z53" s="116" t="e">
        <f>'III Plan Rates'!$AA56*'V Consumer Factors'!$N$18</f>
        <v>#DIV/0!</v>
      </c>
      <c r="AA53" s="116" t="e">
        <f>'III Plan Rates'!$AA56*'V Consumer Factors'!$N$19</f>
        <v>#DIV/0!</v>
      </c>
      <c r="AB53" s="116" t="e">
        <f>'III Plan Rates'!$AA56*'V Consumer Factors'!$N$20</f>
        <v>#DIV/0!</v>
      </c>
      <c r="AC53" s="116">
        <f>IF('III Plan Rates'!$AP56&gt;0,SUMPRODUCT(T53:AB53,'III Plan Rates'!$AG56:$AO56)/'III Plan Rates'!$AP56,0)</f>
        <v>0</v>
      </c>
      <c r="AE53" s="117" t="e">
        <f t="shared" si="12"/>
        <v>#DIV/0!</v>
      </c>
      <c r="AF53" s="117" t="e">
        <f t="shared" si="3"/>
        <v>#DIV/0!</v>
      </c>
      <c r="AG53" s="117" t="e">
        <f t="shared" si="4"/>
        <v>#DIV/0!</v>
      </c>
      <c r="AH53" s="117" t="e">
        <f t="shared" si="5"/>
        <v>#DIV/0!</v>
      </c>
      <c r="AI53" s="117" t="e">
        <f t="shared" si="6"/>
        <v>#DIV/0!</v>
      </c>
      <c r="AJ53" s="117" t="e">
        <f t="shared" si="7"/>
        <v>#DIV/0!</v>
      </c>
      <c r="AK53" s="117" t="e">
        <f t="shared" si="8"/>
        <v>#DIV/0!</v>
      </c>
      <c r="AL53" s="117" t="e">
        <f t="shared" si="9"/>
        <v>#DIV/0!</v>
      </c>
      <c r="AM53" s="117" t="e">
        <f t="shared" si="10"/>
        <v>#DIV/0!</v>
      </c>
      <c r="AN53" s="503" t="str">
        <f t="shared" si="11"/>
        <v/>
      </c>
      <c r="AP53" s="109"/>
      <c r="AQ53" s="109"/>
      <c r="AR53" s="109"/>
      <c r="AS53" s="109"/>
      <c r="AT53" s="109"/>
      <c r="AU53" s="109"/>
      <c r="AV53" s="109"/>
      <c r="AW53" s="109"/>
      <c r="AX53" s="511" t="str">
        <f>IF(SUM(AP53:AW53)='III Plan Rates'!AG56, "Match", "Don't Match")</f>
        <v>Match</v>
      </c>
      <c r="AY53" s="109"/>
      <c r="AZ53" s="109"/>
      <c r="BA53" s="109"/>
      <c r="BB53" s="511" t="str">
        <f>IF(SUM(AY53:BA53)='III Plan Rates'!AH56, "Match", "Don't Match")</f>
        <v>Match</v>
      </c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  <c r="BO53" s="109"/>
      <c r="BP53" s="511" t="str">
        <f>IF(SUM(BC53:BO53)='III Plan Rates'!AI56, "Match", "Don't Match")</f>
        <v>Match</v>
      </c>
      <c r="BQ53" s="109"/>
      <c r="BR53" s="109"/>
      <c r="BS53" s="109"/>
      <c r="BT53" s="109"/>
      <c r="BU53" s="109"/>
      <c r="BV53" s="109"/>
      <c r="BW53" s="109"/>
      <c r="BX53" s="109"/>
      <c r="BY53" s="109"/>
      <c r="BZ53" s="109"/>
      <c r="CA53" s="511" t="str">
        <f>IF(SUM(BQ53:BZ53)='III Plan Rates'!AJ56, "Match", "Don't Match")</f>
        <v>Match</v>
      </c>
      <c r="CB53" s="109"/>
      <c r="CC53" s="109"/>
      <c r="CD53" s="109"/>
      <c r="CE53" s="109"/>
      <c r="CF53" s="109"/>
      <c r="CG53" s="109"/>
      <c r="CH53" s="109"/>
      <c r="CI53" s="511" t="str">
        <f>IF(SUM(CB53:CH53)='III Plan Rates'!AK56, "Match", "Don't Match")</f>
        <v>Match</v>
      </c>
      <c r="CJ53" s="109"/>
      <c r="CK53" s="109"/>
      <c r="CL53" s="109"/>
      <c r="CM53" s="109"/>
      <c r="CN53" s="109"/>
      <c r="CO53" s="109"/>
      <c r="CP53" s="109"/>
      <c r="CQ53" s="109"/>
      <c r="CR53" s="109"/>
      <c r="CS53" s="109"/>
      <c r="CT53" s="511" t="str">
        <f>IF(SUM(CJ53:CS53)='III Plan Rates'!AL56, "Match", "Don't Match")</f>
        <v>Match</v>
      </c>
      <c r="CU53" s="109"/>
      <c r="CV53" s="109"/>
      <c r="CW53" s="109"/>
      <c r="CX53" s="109"/>
      <c r="CY53" s="511" t="str">
        <f>IF(SUM(CU53:CX53)='III Plan Rates'!AM56, "Match", "Don't Match")</f>
        <v>Match</v>
      </c>
      <c r="CZ53" s="109"/>
      <c r="DA53" s="109"/>
      <c r="DB53" s="109"/>
      <c r="DC53" s="109"/>
      <c r="DD53" s="109"/>
      <c r="DE53" s="511" t="str">
        <f>IF(SUM(CZ53:DD53)='III Plan Rates'!AN56, "Match", "Don't Match")</f>
        <v>Match</v>
      </c>
      <c r="DF53" s="109"/>
      <c r="DG53" s="109"/>
      <c r="DH53" s="109"/>
      <c r="DI53" s="109"/>
      <c r="DJ53" s="109"/>
      <c r="DK53" s="109"/>
      <c r="DL53" s="109"/>
      <c r="DM53" s="511" t="str">
        <f>IF(SUM(DF53:DL53)='III Plan Rates'!AO56, "Match", "Don't Match")</f>
        <v>Match</v>
      </c>
    </row>
    <row r="54" spans="1:117" x14ac:dyDescent="0.25">
      <c r="A54" s="406" t="str">
        <f>'III Plan Rates'!A57</f>
        <v>Plan 40</v>
      </c>
      <c r="B54" s="118">
        <f>'III Plan Rates'!B57</f>
        <v>0</v>
      </c>
      <c r="C54" s="127">
        <f>'III Plan Rates'!D57</f>
        <v>0</v>
      </c>
      <c r="D54" s="118">
        <f>'III Plan Rates'!E57</f>
        <v>0</v>
      </c>
      <c r="E54" s="118">
        <f>'III Plan Rates'!F57</f>
        <v>0</v>
      </c>
      <c r="F54" s="118">
        <f>'III Plan Rates'!G57</f>
        <v>0</v>
      </c>
      <c r="G54" s="118">
        <f>'III Plan Rates'!J57</f>
        <v>0</v>
      </c>
      <c r="H54" s="101"/>
      <c r="I54" s="116">
        <f>'III Plan Rates'!$Z57*'V Consumer Factors'!$M$12</f>
        <v>0</v>
      </c>
      <c r="J54" s="116">
        <f>'III Plan Rates'!$Z57*'V Consumer Factors'!$M$13</f>
        <v>0</v>
      </c>
      <c r="K54" s="116">
        <f>'III Plan Rates'!$Z57*'V Consumer Factors'!$M$14</f>
        <v>0</v>
      </c>
      <c r="L54" s="116">
        <f>'III Plan Rates'!$Z57*'V Consumer Factors'!$M$15</f>
        <v>0</v>
      </c>
      <c r="M54" s="116">
        <f>'III Plan Rates'!$Z57*'V Consumer Factors'!$M$16</f>
        <v>0</v>
      </c>
      <c r="N54" s="116">
        <f>'III Plan Rates'!$Z57*'V Consumer Factors'!$M$17</f>
        <v>0</v>
      </c>
      <c r="O54" s="116">
        <f>'III Plan Rates'!$Z57*'V Consumer Factors'!$M$18</f>
        <v>0</v>
      </c>
      <c r="P54" s="116">
        <f>'III Plan Rates'!$Z57*'V Consumer Factors'!$M$19</f>
        <v>0</v>
      </c>
      <c r="Q54" s="116">
        <f>'III Plan Rates'!$Z57*'V Consumer Factors'!$M$20</f>
        <v>0</v>
      </c>
      <c r="R54" s="116">
        <f>IF('III Plan Rates'!$AP57&gt;0,SUMPRODUCT(I54:Q54,'III Plan Rates'!$AG57:$AO57)/'III Plan Rates'!$AP57,0)</f>
        <v>0</v>
      </c>
      <c r="S54" s="80"/>
      <c r="T54" s="116" t="e">
        <f>'III Plan Rates'!$AA57*'V Consumer Factors'!$N$12</f>
        <v>#DIV/0!</v>
      </c>
      <c r="U54" s="116" t="e">
        <f>'III Plan Rates'!$AA57*'V Consumer Factors'!$N$13</f>
        <v>#DIV/0!</v>
      </c>
      <c r="V54" s="116" t="e">
        <f>'III Plan Rates'!$AA57*'V Consumer Factors'!$N$14</f>
        <v>#DIV/0!</v>
      </c>
      <c r="W54" s="116" t="e">
        <f>'III Plan Rates'!$AA57*'V Consumer Factors'!$N$15</f>
        <v>#DIV/0!</v>
      </c>
      <c r="X54" s="116" t="e">
        <f>'III Plan Rates'!$AA57*'V Consumer Factors'!$N$16</f>
        <v>#DIV/0!</v>
      </c>
      <c r="Y54" s="116" t="e">
        <f>'III Plan Rates'!$AA57*'V Consumer Factors'!$N$17</f>
        <v>#DIV/0!</v>
      </c>
      <c r="Z54" s="116" t="e">
        <f>'III Plan Rates'!$AA57*'V Consumer Factors'!$N$18</f>
        <v>#DIV/0!</v>
      </c>
      <c r="AA54" s="116" t="e">
        <f>'III Plan Rates'!$AA57*'V Consumer Factors'!$N$19</f>
        <v>#DIV/0!</v>
      </c>
      <c r="AB54" s="116" t="e">
        <f>'III Plan Rates'!$AA57*'V Consumer Factors'!$N$20</f>
        <v>#DIV/0!</v>
      </c>
      <c r="AC54" s="116">
        <f>IF('III Plan Rates'!$AP57&gt;0,SUMPRODUCT(T54:AB54,'III Plan Rates'!$AG57:$AO57)/'III Plan Rates'!$AP57,0)</f>
        <v>0</v>
      </c>
      <c r="AE54" s="117" t="e">
        <f t="shared" si="12"/>
        <v>#DIV/0!</v>
      </c>
      <c r="AF54" s="117" t="e">
        <f t="shared" si="3"/>
        <v>#DIV/0!</v>
      </c>
      <c r="AG54" s="117" t="e">
        <f t="shared" si="4"/>
        <v>#DIV/0!</v>
      </c>
      <c r="AH54" s="117" t="e">
        <f t="shared" si="5"/>
        <v>#DIV/0!</v>
      </c>
      <c r="AI54" s="117" t="e">
        <f t="shared" si="6"/>
        <v>#DIV/0!</v>
      </c>
      <c r="AJ54" s="117" t="e">
        <f t="shared" si="7"/>
        <v>#DIV/0!</v>
      </c>
      <c r="AK54" s="117" t="e">
        <f t="shared" si="8"/>
        <v>#DIV/0!</v>
      </c>
      <c r="AL54" s="117" t="e">
        <f t="shared" si="9"/>
        <v>#DIV/0!</v>
      </c>
      <c r="AM54" s="117" t="e">
        <f t="shared" si="10"/>
        <v>#DIV/0!</v>
      </c>
      <c r="AN54" s="503" t="str">
        <f t="shared" si="11"/>
        <v/>
      </c>
      <c r="AP54" s="109"/>
      <c r="AQ54" s="109"/>
      <c r="AR54" s="109"/>
      <c r="AS54" s="109"/>
      <c r="AT54" s="109"/>
      <c r="AU54" s="109"/>
      <c r="AV54" s="109"/>
      <c r="AW54" s="109"/>
      <c r="AX54" s="511" t="str">
        <f>IF(SUM(AP54:AW54)='III Plan Rates'!AG57, "Match", "Don't Match")</f>
        <v>Match</v>
      </c>
      <c r="AY54" s="109"/>
      <c r="AZ54" s="109"/>
      <c r="BA54" s="109"/>
      <c r="BB54" s="511" t="str">
        <f>IF(SUM(AY54:BA54)='III Plan Rates'!AH57, "Match", "Don't Match")</f>
        <v>Match</v>
      </c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  <c r="BO54" s="109"/>
      <c r="BP54" s="511" t="str">
        <f>IF(SUM(BC54:BO54)='III Plan Rates'!AI57, "Match", "Don't Match")</f>
        <v>Match</v>
      </c>
      <c r="BQ54" s="109"/>
      <c r="BR54" s="109"/>
      <c r="BS54" s="109"/>
      <c r="BT54" s="109"/>
      <c r="BU54" s="109"/>
      <c r="BV54" s="109"/>
      <c r="BW54" s="109"/>
      <c r="BX54" s="109"/>
      <c r="BY54" s="109"/>
      <c r="BZ54" s="109"/>
      <c r="CA54" s="511" t="str">
        <f>IF(SUM(BQ54:BZ54)='III Plan Rates'!AJ57, "Match", "Don't Match")</f>
        <v>Match</v>
      </c>
      <c r="CB54" s="109"/>
      <c r="CC54" s="109"/>
      <c r="CD54" s="109"/>
      <c r="CE54" s="109"/>
      <c r="CF54" s="109"/>
      <c r="CG54" s="109"/>
      <c r="CH54" s="109"/>
      <c r="CI54" s="511" t="str">
        <f>IF(SUM(CB54:CH54)='III Plan Rates'!AK57, "Match", "Don't Match")</f>
        <v>Match</v>
      </c>
      <c r="CJ54" s="109"/>
      <c r="CK54" s="109"/>
      <c r="CL54" s="109"/>
      <c r="CM54" s="109"/>
      <c r="CN54" s="109"/>
      <c r="CO54" s="109"/>
      <c r="CP54" s="109"/>
      <c r="CQ54" s="109"/>
      <c r="CR54" s="109"/>
      <c r="CS54" s="109"/>
      <c r="CT54" s="511" t="str">
        <f>IF(SUM(CJ54:CS54)='III Plan Rates'!AL57, "Match", "Don't Match")</f>
        <v>Match</v>
      </c>
      <c r="CU54" s="109"/>
      <c r="CV54" s="109"/>
      <c r="CW54" s="109"/>
      <c r="CX54" s="109"/>
      <c r="CY54" s="511" t="str">
        <f>IF(SUM(CU54:CX54)='III Plan Rates'!AM57, "Match", "Don't Match")</f>
        <v>Match</v>
      </c>
      <c r="CZ54" s="109"/>
      <c r="DA54" s="109"/>
      <c r="DB54" s="109"/>
      <c r="DC54" s="109"/>
      <c r="DD54" s="109"/>
      <c r="DE54" s="511" t="str">
        <f>IF(SUM(CZ54:DD54)='III Plan Rates'!AN57, "Match", "Don't Match")</f>
        <v>Match</v>
      </c>
      <c r="DF54" s="109"/>
      <c r="DG54" s="109"/>
      <c r="DH54" s="109"/>
      <c r="DI54" s="109"/>
      <c r="DJ54" s="109"/>
      <c r="DK54" s="109"/>
      <c r="DL54" s="109"/>
      <c r="DM54" s="511" t="str">
        <f>IF(SUM(DF54:DL54)='III Plan Rates'!AO57, "Match", "Don't Match")</f>
        <v>Match</v>
      </c>
    </row>
    <row r="55" spans="1:117" x14ac:dyDescent="0.25">
      <c r="A55" s="406" t="str">
        <f>'III Plan Rates'!A58</f>
        <v>Plan 41</v>
      </c>
      <c r="B55" s="118">
        <f>'III Plan Rates'!B58</f>
        <v>0</v>
      </c>
      <c r="C55" s="127">
        <f>'III Plan Rates'!D58</f>
        <v>0</v>
      </c>
      <c r="D55" s="118">
        <f>'III Plan Rates'!E58</f>
        <v>0</v>
      </c>
      <c r="E55" s="118">
        <f>'III Plan Rates'!F58</f>
        <v>0</v>
      </c>
      <c r="F55" s="118">
        <f>'III Plan Rates'!G58</f>
        <v>0</v>
      </c>
      <c r="G55" s="118">
        <f>'III Plan Rates'!J58</f>
        <v>0</v>
      </c>
      <c r="H55" s="101"/>
      <c r="I55" s="116">
        <f>'III Plan Rates'!$Z58*'V Consumer Factors'!$M$12</f>
        <v>0</v>
      </c>
      <c r="J55" s="116">
        <f>'III Plan Rates'!$Z58*'V Consumer Factors'!$M$13</f>
        <v>0</v>
      </c>
      <c r="K55" s="116">
        <f>'III Plan Rates'!$Z58*'V Consumer Factors'!$M$14</f>
        <v>0</v>
      </c>
      <c r="L55" s="116">
        <f>'III Plan Rates'!$Z58*'V Consumer Factors'!$M$15</f>
        <v>0</v>
      </c>
      <c r="M55" s="116">
        <f>'III Plan Rates'!$Z58*'V Consumer Factors'!$M$16</f>
        <v>0</v>
      </c>
      <c r="N55" s="116">
        <f>'III Plan Rates'!$Z58*'V Consumer Factors'!$M$17</f>
        <v>0</v>
      </c>
      <c r="O55" s="116">
        <f>'III Plan Rates'!$Z58*'V Consumer Factors'!$M$18</f>
        <v>0</v>
      </c>
      <c r="P55" s="116">
        <f>'III Plan Rates'!$Z58*'V Consumer Factors'!$M$19</f>
        <v>0</v>
      </c>
      <c r="Q55" s="116">
        <f>'III Plan Rates'!$Z58*'V Consumer Factors'!$M$20</f>
        <v>0</v>
      </c>
      <c r="R55" s="116">
        <f>IF('III Plan Rates'!$AP58&gt;0,SUMPRODUCT(I55:Q55,'III Plan Rates'!$AG58:$AO58)/'III Plan Rates'!$AP58,0)</f>
        <v>0</v>
      </c>
      <c r="S55" s="80"/>
      <c r="T55" s="116" t="e">
        <f>'III Plan Rates'!$AA58*'V Consumer Factors'!$N$12</f>
        <v>#DIV/0!</v>
      </c>
      <c r="U55" s="116" t="e">
        <f>'III Plan Rates'!$AA58*'V Consumer Factors'!$N$13</f>
        <v>#DIV/0!</v>
      </c>
      <c r="V55" s="116" t="e">
        <f>'III Plan Rates'!$AA58*'V Consumer Factors'!$N$14</f>
        <v>#DIV/0!</v>
      </c>
      <c r="W55" s="116" t="e">
        <f>'III Plan Rates'!$AA58*'V Consumer Factors'!$N$15</f>
        <v>#DIV/0!</v>
      </c>
      <c r="X55" s="116" t="e">
        <f>'III Plan Rates'!$AA58*'V Consumer Factors'!$N$16</f>
        <v>#DIV/0!</v>
      </c>
      <c r="Y55" s="116" t="e">
        <f>'III Plan Rates'!$AA58*'V Consumer Factors'!$N$17</f>
        <v>#DIV/0!</v>
      </c>
      <c r="Z55" s="116" t="e">
        <f>'III Plan Rates'!$AA58*'V Consumer Factors'!$N$18</f>
        <v>#DIV/0!</v>
      </c>
      <c r="AA55" s="116" t="e">
        <f>'III Plan Rates'!$AA58*'V Consumer Factors'!$N$19</f>
        <v>#DIV/0!</v>
      </c>
      <c r="AB55" s="116" t="e">
        <f>'III Plan Rates'!$AA58*'V Consumer Factors'!$N$20</f>
        <v>#DIV/0!</v>
      </c>
      <c r="AC55" s="116">
        <f>IF('III Plan Rates'!$AP58&gt;0,SUMPRODUCT(T55:AB55,'III Plan Rates'!$AG58:$AO58)/'III Plan Rates'!$AP58,0)</f>
        <v>0</v>
      </c>
      <c r="AE55" s="117" t="e">
        <f t="shared" si="12"/>
        <v>#DIV/0!</v>
      </c>
      <c r="AF55" s="117" t="e">
        <f t="shared" si="3"/>
        <v>#DIV/0!</v>
      </c>
      <c r="AG55" s="117" t="e">
        <f t="shared" si="4"/>
        <v>#DIV/0!</v>
      </c>
      <c r="AH55" s="117" t="e">
        <f t="shared" si="5"/>
        <v>#DIV/0!</v>
      </c>
      <c r="AI55" s="117" t="e">
        <f t="shared" si="6"/>
        <v>#DIV/0!</v>
      </c>
      <c r="AJ55" s="117" t="e">
        <f t="shared" si="7"/>
        <v>#DIV/0!</v>
      </c>
      <c r="AK55" s="117" t="e">
        <f t="shared" si="8"/>
        <v>#DIV/0!</v>
      </c>
      <c r="AL55" s="117" t="e">
        <f t="shared" si="9"/>
        <v>#DIV/0!</v>
      </c>
      <c r="AM55" s="117" t="e">
        <f t="shared" si="10"/>
        <v>#DIV/0!</v>
      </c>
      <c r="AN55" s="503" t="str">
        <f t="shared" si="11"/>
        <v/>
      </c>
      <c r="AP55" s="109"/>
      <c r="AQ55" s="109"/>
      <c r="AR55" s="109"/>
      <c r="AS55" s="109"/>
      <c r="AT55" s="109"/>
      <c r="AU55" s="109"/>
      <c r="AV55" s="109"/>
      <c r="AW55" s="109"/>
      <c r="AX55" s="511" t="str">
        <f>IF(SUM(AP55:AW55)='III Plan Rates'!AG58, "Match", "Don't Match")</f>
        <v>Match</v>
      </c>
      <c r="AY55" s="109"/>
      <c r="AZ55" s="109"/>
      <c r="BA55" s="109"/>
      <c r="BB55" s="511" t="str">
        <f>IF(SUM(AY55:BA55)='III Plan Rates'!AH58, "Match", "Don't Match")</f>
        <v>Match</v>
      </c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  <c r="BO55" s="109"/>
      <c r="BP55" s="511" t="str">
        <f>IF(SUM(BC55:BO55)='III Plan Rates'!AI58, "Match", "Don't Match")</f>
        <v>Match</v>
      </c>
      <c r="BQ55" s="109"/>
      <c r="BR55" s="109"/>
      <c r="BS55" s="109"/>
      <c r="BT55" s="109"/>
      <c r="BU55" s="109"/>
      <c r="BV55" s="109"/>
      <c r="BW55" s="109"/>
      <c r="BX55" s="109"/>
      <c r="BY55" s="109"/>
      <c r="BZ55" s="109"/>
      <c r="CA55" s="511" t="str">
        <f>IF(SUM(BQ55:BZ55)='III Plan Rates'!AJ58, "Match", "Don't Match")</f>
        <v>Match</v>
      </c>
      <c r="CB55" s="109"/>
      <c r="CC55" s="109"/>
      <c r="CD55" s="109"/>
      <c r="CE55" s="109"/>
      <c r="CF55" s="109"/>
      <c r="CG55" s="109"/>
      <c r="CH55" s="109"/>
      <c r="CI55" s="511" t="str">
        <f>IF(SUM(CB55:CH55)='III Plan Rates'!AK58, "Match", "Don't Match")</f>
        <v>Match</v>
      </c>
      <c r="CJ55" s="109"/>
      <c r="CK55" s="109"/>
      <c r="CL55" s="109"/>
      <c r="CM55" s="109"/>
      <c r="CN55" s="109"/>
      <c r="CO55" s="109"/>
      <c r="CP55" s="109"/>
      <c r="CQ55" s="109"/>
      <c r="CR55" s="109"/>
      <c r="CS55" s="109"/>
      <c r="CT55" s="511" t="str">
        <f>IF(SUM(CJ55:CS55)='III Plan Rates'!AL58, "Match", "Don't Match")</f>
        <v>Match</v>
      </c>
      <c r="CU55" s="109"/>
      <c r="CV55" s="109"/>
      <c r="CW55" s="109"/>
      <c r="CX55" s="109"/>
      <c r="CY55" s="511" t="str">
        <f>IF(SUM(CU55:CX55)='III Plan Rates'!AM58, "Match", "Don't Match")</f>
        <v>Match</v>
      </c>
      <c r="CZ55" s="109"/>
      <c r="DA55" s="109"/>
      <c r="DB55" s="109"/>
      <c r="DC55" s="109"/>
      <c r="DD55" s="109"/>
      <c r="DE55" s="511" t="str">
        <f>IF(SUM(CZ55:DD55)='III Plan Rates'!AN58, "Match", "Don't Match")</f>
        <v>Match</v>
      </c>
      <c r="DF55" s="109"/>
      <c r="DG55" s="109"/>
      <c r="DH55" s="109"/>
      <c r="DI55" s="109"/>
      <c r="DJ55" s="109"/>
      <c r="DK55" s="109"/>
      <c r="DL55" s="109"/>
      <c r="DM55" s="511" t="str">
        <f>IF(SUM(DF55:DL55)='III Plan Rates'!AO58, "Match", "Don't Match")</f>
        <v>Match</v>
      </c>
    </row>
    <row r="56" spans="1:117" x14ac:dyDescent="0.25">
      <c r="A56" s="406" t="str">
        <f>'III Plan Rates'!A59</f>
        <v>Plan 42</v>
      </c>
      <c r="B56" s="118">
        <f>'III Plan Rates'!B59</f>
        <v>0</v>
      </c>
      <c r="C56" s="127">
        <f>'III Plan Rates'!D59</f>
        <v>0</v>
      </c>
      <c r="D56" s="118">
        <f>'III Plan Rates'!E59</f>
        <v>0</v>
      </c>
      <c r="E56" s="118">
        <f>'III Plan Rates'!F59</f>
        <v>0</v>
      </c>
      <c r="F56" s="118">
        <f>'III Plan Rates'!G59</f>
        <v>0</v>
      </c>
      <c r="G56" s="118">
        <f>'III Plan Rates'!J59</f>
        <v>0</v>
      </c>
      <c r="H56" s="101"/>
      <c r="I56" s="116">
        <f>'III Plan Rates'!$Z59*'V Consumer Factors'!$M$12</f>
        <v>0</v>
      </c>
      <c r="J56" s="116">
        <f>'III Plan Rates'!$Z59*'V Consumer Factors'!$M$13</f>
        <v>0</v>
      </c>
      <c r="K56" s="116">
        <f>'III Plan Rates'!$Z59*'V Consumer Factors'!$M$14</f>
        <v>0</v>
      </c>
      <c r="L56" s="116">
        <f>'III Plan Rates'!$Z59*'V Consumer Factors'!$M$15</f>
        <v>0</v>
      </c>
      <c r="M56" s="116">
        <f>'III Plan Rates'!$Z59*'V Consumer Factors'!$M$16</f>
        <v>0</v>
      </c>
      <c r="N56" s="116">
        <f>'III Plan Rates'!$Z59*'V Consumer Factors'!$M$17</f>
        <v>0</v>
      </c>
      <c r="O56" s="116">
        <f>'III Plan Rates'!$Z59*'V Consumer Factors'!$M$18</f>
        <v>0</v>
      </c>
      <c r="P56" s="116">
        <f>'III Plan Rates'!$Z59*'V Consumer Factors'!$M$19</f>
        <v>0</v>
      </c>
      <c r="Q56" s="116">
        <f>'III Plan Rates'!$Z59*'V Consumer Factors'!$M$20</f>
        <v>0</v>
      </c>
      <c r="R56" s="116">
        <f>IF('III Plan Rates'!$AP59&gt;0,SUMPRODUCT(I56:Q56,'III Plan Rates'!$AG59:$AO59)/'III Plan Rates'!$AP59,0)</f>
        <v>0</v>
      </c>
      <c r="S56" s="80"/>
      <c r="T56" s="116" t="e">
        <f>'III Plan Rates'!$AA59*'V Consumer Factors'!$N$12</f>
        <v>#DIV/0!</v>
      </c>
      <c r="U56" s="116" t="e">
        <f>'III Plan Rates'!$AA59*'V Consumer Factors'!$N$13</f>
        <v>#DIV/0!</v>
      </c>
      <c r="V56" s="116" t="e">
        <f>'III Plan Rates'!$AA59*'V Consumer Factors'!$N$14</f>
        <v>#DIV/0!</v>
      </c>
      <c r="W56" s="116" t="e">
        <f>'III Plan Rates'!$AA59*'V Consumer Factors'!$N$15</f>
        <v>#DIV/0!</v>
      </c>
      <c r="X56" s="116" t="e">
        <f>'III Plan Rates'!$AA59*'V Consumer Factors'!$N$16</f>
        <v>#DIV/0!</v>
      </c>
      <c r="Y56" s="116" t="e">
        <f>'III Plan Rates'!$AA59*'V Consumer Factors'!$N$17</f>
        <v>#DIV/0!</v>
      </c>
      <c r="Z56" s="116" t="e">
        <f>'III Plan Rates'!$AA59*'V Consumer Factors'!$N$18</f>
        <v>#DIV/0!</v>
      </c>
      <c r="AA56" s="116" t="e">
        <f>'III Plan Rates'!$AA59*'V Consumer Factors'!$N$19</f>
        <v>#DIV/0!</v>
      </c>
      <c r="AB56" s="116" t="e">
        <f>'III Plan Rates'!$AA59*'V Consumer Factors'!$N$20</f>
        <v>#DIV/0!</v>
      </c>
      <c r="AC56" s="116">
        <f>IF('III Plan Rates'!$AP59&gt;0,SUMPRODUCT(T56:AB56,'III Plan Rates'!$AG59:$AO59)/'III Plan Rates'!$AP59,0)</f>
        <v>0</v>
      </c>
      <c r="AE56" s="117" t="e">
        <f t="shared" si="12"/>
        <v>#DIV/0!</v>
      </c>
      <c r="AF56" s="117" t="e">
        <f t="shared" si="3"/>
        <v>#DIV/0!</v>
      </c>
      <c r="AG56" s="117" t="e">
        <f t="shared" si="4"/>
        <v>#DIV/0!</v>
      </c>
      <c r="AH56" s="117" t="e">
        <f t="shared" si="5"/>
        <v>#DIV/0!</v>
      </c>
      <c r="AI56" s="117" t="e">
        <f t="shared" si="6"/>
        <v>#DIV/0!</v>
      </c>
      <c r="AJ56" s="117" t="e">
        <f t="shared" si="7"/>
        <v>#DIV/0!</v>
      </c>
      <c r="AK56" s="117" t="e">
        <f t="shared" si="8"/>
        <v>#DIV/0!</v>
      </c>
      <c r="AL56" s="117" t="e">
        <f t="shared" si="9"/>
        <v>#DIV/0!</v>
      </c>
      <c r="AM56" s="117" t="e">
        <f t="shared" si="10"/>
        <v>#DIV/0!</v>
      </c>
      <c r="AN56" s="503" t="str">
        <f t="shared" si="11"/>
        <v/>
      </c>
      <c r="AP56" s="109"/>
      <c r="AQ56" s="109"/>
      <c r="AR56" s="109"/>
      <c r="AS56" s="109"/>
      <c r="AT56" s="109"/>
      <c r="AU56" s="109"/>
      <c r="AV56" s="109"/>
      <c r="AW56" s="109"/>
      <c r="AX56" s="511" t="str">
        <f>IF(SUM(AP56:AW56)='III Plan Rates'!AG59, "Match", "Don't Match")</f>
        <v>Match</v>
      </c>
      <c r="AY56" s="109"/>
      <c r="AZ56" s="109"/>
      <c r="BA56" s="109"/>
      <c r="BB56" s="511" t="str">
        <f>IF(SUM(AY56:BA56)='III Plan Rates'!AH59, "Match", "Don't Match")</f>
        <v>Match</v>
      </c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09"/>
      <c r="BP56" s="511" t="str">
        <f>IF(SUM(BC56:BO56)='III Plan Rates'!AI59, "Match", "Don't Match")</f>
        <v>Match</v>
      </c>
      <c r="BQ56" s="109"/>
      <c r="BR56" s="109"/>
      <c r="BS56" s="109"/>
      <c r="BT56" s="109"/>
      <c r="BU56" s="109"/>
      <c r="BV56" s="109"/>
      <c r="BW56" s="109"/>
      <c r="BX56" s="109"/>
      <c r="BY56" s="109"/>
      <c r="BZ56" s="109"/>
      <c r="CA56" s="511" t="str">
        <f>IF(SUM(BQ56:BZ56)='III Plan Rates'!AJ59, "Match", "Don't Match")</f>
        <v>Match</v>
      </c>
      <c r="CB56" s="109"/>
      <c r="CC56" s="109"/>
      <c r="CD56" s="109"/>
      <c r="CE56" s="109"/>
      <c r="CF56" s="109"/>
      <c r="CG56" s="109"/>
      <c r="CH56" s="109"/>
      <c r="CI56" s="511" t="str">
        <f>IF(SUM(CB56:CH56)='III Plan Rates'!AK59, "Match", "Don't Match")</f>
        <v>Match</v>
      </c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511" t="str">
        <f>IF(SUM(CJ56:CS56)='III Plan Rates'!AL59, "Match", "Don't Match")</f>
        <v>Match</v>
      </c>
      <c r="CU56" s="109"/>
      <c r="CV56" s="109"/>
      <c r="CW56" s="109"/>
      <c r="CX56" s="109"/>
      <c r="CY56" s="511" t="str">
        <f>IF(SUM(CU56:CX56)='III Plan Rates'!AM59, "Match", "Don't Match")</f>
        <v>Match</v>
      </c>
      <c r="CZ56" s="109"/>
      <c r="DA56" s="109"/>
      <c r="DB56" s="109"/>
      <c r="DC56" s="109"/>
      <c r="DD56" s="109"/>
      <c r="DE56" s="511" t="str">
        <f>IF(SUM(CZ56:DD56)='III Plan Rates'!AN59, "Match", "Don't Match")</f>
        <v>Match</v>
      </c>
      <c r="DF56" s="109"/>
      <c r="DG56" s="109"/>
      <c r="DH56" s="109"/>
      <c r="DI56" s="109"/>
      <c r="DJ56" s="109"/>
      <c r="DK56" s="109"/>
      <c r="DL56" s="109"/>
      <c r="DM56" s="511" t="str">
        <f>IF(SUM(DF56:DL56)='III Plan Rates'!AO59, "Match", "Don't Match")</f>
        <v>Match</v>
      </c>
    </row>
    <row r="57" spans="1:117" x14ac:dyDescent="0.25">
      <c r="A57" s="406" t="str">
        <f>'III Plan Rates'!A60</f>
        <v>Plan 43</v>
      </c>
      <c r="B57" s="118">
        <f>'III Plan Rates'!B60</f>
        <v>0</v>
      </c>
      <c r="C57" s="127">
        <f>'III Plan Rates'!D60</f>
        <v>0</v>
      </c>
      <c r="D57" s="118">
        <f>'III Plan Rates'!E60</f>
        <v>0</v>
      </c>
      <c r="E57" s="118">
        <f>'III Plan Rates'!F60</f>
        <v>0</v>
      </c>
      <c r="F57" s="118">
        <f>'III Plan Rates'!G60</f>
        <v>0</v>
      </c>
      <c r="G57" s="118">
        <f>'III Plan Rates'!J60</f>
        <v>0</v>
      </c>
      <c r="H57" s="101"/>
      <c r="I57" s="116">
        <f>'III Plan Rates'!$Z60*'V Consumer Factors'!$M$12</f>
        <v>0</v>
      </c>
      <c r="J57" s="116">
        <f>'III Plan Rates'!$Z60*'V Consumer Factors'!$M$13</f>
        <v>0</v>
      </c>
      <c r="K57" s="116">
        <f>'III Plan Rates'!$Z60*'V Consumer Factors'!$M$14</f>
        <v>0</v>
      </c>
      <c r="L57" s="116">
        <f>'III Plan Rates'!$Z60*'V Consumer Factors'!$M$15</f>
        <v>0</v>
      </c>
      <c r="M57" s="116">
        <f>'III Plan Rates'!$Z60*'V Consumer Factors'!$M$16</f>
        <v>0</v>
      </c>
      <c r="N57" s="116">
        <f>'III Plan Rates'!$Z60*'V Consumer Factors'!$M$17</f>
        <v>0</v>
      </c>
      <c r="O57" s="116">
        <f>'III Plan Rates'!$Z60*'V Consumer Factors'!$M$18</f>
        <v>0</v>
      </c>
      <c r="P57" s="116">
        <f>'III Plan Rates'!$Z60*'V Consumer Factors'!$M$19</f>
        <v>0</v>
      </c>
      <c r="Q57" s="116">
        <f>'III Plan Rates'!$Z60*'V Consumer Factors'!$M$20</f>
        <v>0</v>
      </c>
      <c r="R57" s="116">
        <f>IF('III Plan Rates'!$AP60&gt;0,SUMPRODUCT(I57:Q57,'III Plan Rates'!$AG60:$AO60)/'III Plan Rates'!$AP60,0)</f>
        <v>0</v>
      </c>
      <c r="S57" s="80"/>
      <c r="T57" s="116" t="e">
        <f>'III Plan Rates'!$AA60*'V Consumer Factors'!$N$12</f>
        <v>#DIV/0!</v>
      </c>
      <c r="U57" s="116" t="e">
        <f>'III Plan Rates'!$AA60*'V Consumer Factors'!$N$13</f>
        <v>#DIV/0!</v>
      </c>
      <c r="V57" s="116" t="e">
        <f>'III Plan Rates'!$AA60*'V Consumer Factors'!$N$14</f>
        <v>#DIV/0!</v>
      </c>
      <c r="W57" s="116" t="e">
        <f>'III Plan Rates'!$AA60*'V Consumer Factors'!$N$15</f>
        <v>#DIV/0!</v>
      </c>
      <c r="X57" s="116" t="e">
        <f>'III Plan Rates'!$AA60*'V Consumer Factors'!$N$16</f>
        <v>#DIV/0!</v>
      </c>
      <c r="Y57" s="116" t="e">
        <f>'III Plan Rates'!$AA60*'V Consumer Factors'!$N$17</f>
        <v>#DIV/0!</v>
      </c>
      <c r="Z57" s="116" t="e">
        <f>'III Plan Rates'!$AA60*'V Consumer Factors'!$N$18</f>
        <v>#DIV/0!</v>
      </c>
      <c r="AA57" s="116" t="e">
        <f>'III Plan Rates'!$AA60*'V Consumer Factors'!$N$19</f>
        <v>#DIV/0!</v>
      </c>
      <c r="AB57" s="116" t="e">
        <f>'III Plan Rates'!$AA60*'V Consumer Factors'!$N$20</f>
        <v>#DIV/0!</v>
      </c>
      <c r="AC57" s="116">
        <f>IF('III Plan Rates'!$AP60&gt;0,SUMPRODUCT(T57:AB57,'III Plan Rates'!$AG60:$AO60)/'III Plan Rates'!$AP60,0)</f>
        <v>0</v>
      </c>
      <c r="AE57" s="117" t="e">
        <f t="shared" si="12"/>
        <v>#DIV/0!</v>
      </c>
      <c r="AF57" s="117" t="e">
        <f t="shared" si="3"/>
        <v>#DIV/0!</v>
      </c>
      <c r="AG57" s="117" t="e">
        <f t="shared" si="4"/>
        <v>#DIV/0!</v>
      </c>
      <c r="AH57" s="117" t="e">
        <f t="shared" si="5"/>
        <v>#DIV/0!</v>
      </c>
      <c r="AI57" s="117" t="e">
        <f t="shared" si="6"/>
        <v>#DIV/0!</v>
      </c>
      <c r="AJ57" s="117" t="e">
        <f t="shared" si="7"/>
        <v>#DIV/0!</v>
      </c>
      <c r="AK57" s="117" t="e">
        <f t="shared" si="8"/>
        <v>#DIV/0!</v>
      </c>
      <c r="AL57" s="117" t="e">
        <f t="shared" si="9"/>
        <v>#DIV/0!</v>
      </c>
      <c r="AM57" s="117" t="e">
        <f t="shared" si="10"/>
        <v>#DIV/0!</v>
      </c>
      <c r="AN57" s="503" t="str">
        <f t="shared" si="11"/>
        <v/>
      </c>
      <c r="AP57" s="109"/>
      <c r="AQ57" s="109"/>
      <c r="AR57" s="109"/>
      <c r="AS57" s="109"/>
      <c r="AT57" s="109"/>
      <c r="AU57" s="109"/>
      <c r="AV57" s="109"/>
      <c r="AW57" s="109"/>
      <c r="AX57" s="511" t="str">
        <f>IF(SUM(AP57:AW57)='III Plan Rates'!AG60, "Match", "Don't Match")</f>
        <v>Match</v>
      </c>
      <c r="AY57" s="109"/>
      <c r="AZ57" s="109"/>
      <c r="BA57" s="109"/>
      <c r="BB57" s="511" t="str">
        <f>IF(SUM(AY57:BA57)='III Plan Rates'!AH60, "Match", "Don't Match")</f>
        <v>Match</v>
      </c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511" t="str">
        <f>IF(SUM(BC57:BO57)='III Plan Rates'!AI60, "Match", "Don't Match")</f>
        <v>Match</v>
      </c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511" t="str">
        <f>IF(SUM(BQ57:BZ57)='III Plan Rates'!AJ60, "Match", "Don't Match")</f>
        <v>Match</v>
      </c>
      <c r="CB57" s="109"/>
      <c r="CC57" s="109"/>
      <c r="CD57" s="109"/>
      <c r="CE57" s="109"/>
      <c r="CF57" s="109"/>
      <c r="CG57" s="109"/>
      <c r="CH57" s="109"/>
      <c r="CI57" s="511" t="str">
        <f>IF(SUM(CB57:CH57)='III Plan Rates'!AK60, "Match", "Don't Match")</f>
        <v>Match</v>
      </c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511" t="str">
        <f>IF(SUM(CJ57:CS57)='III Plan Rates'!AL60, "Match", "Don't Match")</f>
        <v>Match</v>
      </c>
      <c r="CU57" s="109"/>
      <c r="CV57" s="109"/>
      <c r="CW57" s="109"/>
      <c r="CX57" s="109"/>
      <c r="CY57" s="511" t="str">
        <f>IF(SUM(CU57:CX57)='III Plan Rates'!AM60, "Match", "Don't Match")</f>
        <v>Match</v>
      </c>
      <c r="CZ57" s="109"/>
      <c r="DA57" s="109"/>
      <c r="DB57" s="109"/>
      <c r="DC57" s="109"/>
      <c r="DD57" s="109"/>
      <c r="DE57" s="511" t="str">
        <f>IF(SUM(CZ57:DD57)='III Plan Rates'!AN60, "Match", "Don't Match")</f>
        <v>Match</v>
      </c>
      <c r="DF57" s="109"/>
      <c r="DG57" s="109"/>
      <c r="DH57" s="109"/>
      <c r="DI57" s="109"/>
      <c r="DJ57" s="109"/>
      <c r="DK57" s="109"/>
      <c r="DL57" s="109"/>
      <c r="DM57" s="511" t="str">
        <f>IF(SUM(DF57:DL57)='III Plan Rates'!AO60, "Match", "Don't Match")</f>
        <v>Match</v>
      </c>
    </row>
    <row r="58" spans="1:117" x14ac:dyDescent="0.25">
      <c r="A58" s="406" t="str">
        <f>'III Plan Rates'!A61</f>
        <v>Plan 44</v>
      </c>
      <c r="B58" s="118">
        <f>'III Plan Rates'!B61</f>
        <v>0</v>
      </c>
      <c r="C58" s="127">
        <f>'III Plan Rates'!D61</f>
        <v>0</v>
      </c>
      <c r="D58" s="118">
        <f>'III Plan Rates'!E61</f>
        <v>0</v>
      </c>
      <c r="E58" s="118">
        <f>'III Plan Rates'!F61</f>
        <v>0</v>
      </c>
      <c r="F58" s="118">
        <f>'III Plan Rates'!G61</f>
        <v>0</v>
      </c>
      <c r="G58" s="118">
        <f>'III Plan Rates'!J61</f>
        <v>0</v>
      </c>
      <c r="H58" s="101"/>
      <c r="I58" s="116">
        <f>'III Plan Rates'!$Z61*'V Consumer Factors'!$M$12</f>
        <v>0</v>
      </c>
      <c r="J58" s="116">
        <f>'III Plan Rates'!$Z61*'V Consumer Factors'!$M$13</f>
        <v>0</v>
      </c>
      <c r="K58" s="116">
        <f>'III Plan Rates'!$Z61*'V Consumer Factors'!$M$14</f>
        <v>0</v>
      </c>
      <c r="L58" s="116">
        <f>'III Plan Rates'!$Z61*'V Consumer Factors'!$M$15</f>
        <v>0</v>
      </c>
      <c r="M58" s="116">
        <f>'III Plan Rates'!$Z61*'V Consumer Factors'!$M$16</f>
        <v>0</v>
      </c>
      <c r="N58" s="116">
        <f>'III Plan Rates'!$Z61*'V Consumer Factors'!$M$17</f>
        <v>0</v>
      </c>
      <c r="O58" s="116">
        <f>'III Plan Rates'!$Z61*'V Consumer Factors'!$M$18</f>
        <v>0</v>
      </c>
      <c r="P58" s="116">
        <f>'III Plan Rates'!$Z61*'V Consumer Factors'!$M$19</f>
        <v>0</v>
      </c>
      <c r="Q58" s="116">
        <f>'III Plan Rates'!$Z61*'V Consumer Factors'!$M$20</f>
        <v>0</v>
      </c>
      <c r="R58" s="116">
        <f>IF('III Plan Rates'!$AP61&gt;0,SUMPRODUCT(I58:Q58,'III Plan Rates'!$AG61:$AO61)/'III Plan Rates'!$AP61,0)</f>
        <v>0</v>
      </c>
      <c r="S58" s="80"/>
      <c r="T58" s="116" t="e">
        <f>'III Plan Rates'!$AA61*'V Consumer Factors'!$N$12</f>
        <v>#DIV/0!</v>
      </c>
      <c r="U58" s="116" t="e">
        <f>'III Plan Rates'!$AA61*'V Consumer Factors'!$N$13</f>
        <v>#DIV/0!</v>
      </c>
      <c r="V58" s="116" t="e">
        <f>'III Plan Rates'!$AA61*'V Consumer Factors'!$N$14</f>
        <v>#DIV/0!</v>
      </c>
      <c r="W58" s="116" t="e">
        <f>'III Plan Rates'!$AA61*'V Consumer Factors'!$N$15</f>
        <v>#DIV/0!</v>
      </c>
      <c r="X58" s="116" t="e">
        <f>'III Plan Rates'!$AA61*'V Consumer Factors'!$N$16</f>
        <v>#DIV/0!</v>
      </c>
      <c r="Y58" s="116" t="e">
        <f>'III Plan Rates'!$AA61*'V Consumer Factors'!$N$17</f>
        <v>#DIV/0!</v>
      </c>
      <c r="Z58" s="116" t="e">
        <f>'III Plan Rates'!$AA61*'V Consumer Factors'!$N$18</f>
        <v>#DIV/0!</v>
      </c>
      <c r="AA58" s="116" t="e">
        <f>'III Plan Rates'!$AA61*'V Consumer Factors'!$N$19</f>
        <v>#DIV/0!</v>
      </c>
      <c r="AB58" s="116" t="e">
        <f>'III Plan Rates'!$AA61*'V Consumer Factors'!$N$20</f>
        <v>#DIV/0!</v>
      </c>
      <c r="AC58" s="116">
        <f>IF('III Plan Rates'!$AP61&gt;0,SUMPRODUCT(T58:AB58,'III Plan Rates'!$AG61:$AO61)/'III Plan Rates'!$AP61,0)</f>
        <v>0</v>
      </c>
      <c r="AE58" s="117" t="e">
        <f t="shared" si="12"/>
        <v>#DIV/0!</v>
      </c>
      <c r="AF58" s="117" t="e">
        <f t="shared" si="3"/>
        <v>#DIV/0!</v>
      </c>
      <c r="AG58" s="117" t="e">
        <f t="shared" si="4"/>
        <v>#DIV/0!</v>
      </c>
      <c r="AH58" s="117" t="e">
        <f t="shared" si="5"/>
        <v>#DIV/0!</v>
      </c>
      <c r="AI58" s="117" t="e">
        <f t="shared" si="6"/>
        <v>#DIV/0!</v>
      </c>
      <c r="AJ58" s="117" t="e">
        <f t="shared" si="7"/>
        <v>#DIV/0!</v>
      </c>
      <c r="AK58" s="117" t="e">
        <f t="shared" si="8"/>
        <v>#DIV/0!</v>
      </c>
      <c r="AL58" s="117" t="e">
        <f t="shared" si="9"/>
        <v>#DIV/0!</v>
      </c>
      <c r="AM58" s="117" t="e">
        <f t="shared" si="10"/>
        <v>#DIV/0!</v>
      </c>
      <c r="AN58" s="503" t="str">
        <f t="shared" si="11"/>
        <v/>
      </c>
      <c r="AP58" s="109"/>
      <c r="AQ58" s="109"/>
      <c r="AR58" s="109"/>
      <c r="AS58" s="109"/>
      <c r="AT58" s="109"/>
      <c r="AU58" s="109"/>
      <c r="AV58" s="109"/>
      <c r="AW58" s="109"/>
      <c r="AX58" s="511" t="str">
        <f>IF(SUM(AP58:AW58)='III Plan Rates'!AG61, "Match", "Don't Match")</f>
        <v>Match</v>
      </c>
      <c r="AY58" s="109"/>
      <c r="AZ58" s="109"/>
      <c r="BA58" s="109"/>
      <c r="BB58" s="511" t="str">
        <f>IF(SUM(AY58:BA58)='III Plan Rates'!AH61, "Match", "Don't Match")</f>
        <v>Match</v>
      </c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511" t="str">
        <f>IF(SUM(BC58:BO58)='III Plan Rates'!AI61, "Match", "Don't Match")</f>
        <v>Match</v>
      </c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511" t="str">
        <f>IF(SUM(BQ58:BZ58)='III Plan Rates'!AJ61, "Match", "Don't Match")</f>
        <v>Match</v>
      </c>
      <c r="CB58" s="109"/>
      <c r="CC58" s="109"/>
      <c r="CD58" s="109"/>
      <c r="CE58" s="109"/>
      <c r="CF58" s="109"/>
      <c r="CG58" s="109"/>
      <c r="CH58" s="109"/>
      <c r="CI58" s="511" t="str">
        <f>IF(SUM(CB58:CH58)='III Plan Rates'!AK61, "Match", "Don't Match")</f>
        <v>Match</v>
      </c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511" t="str">
        <f>IF(SUM(CJ58:CS58)='III Plan Rates'!AL61, "Match", "Don't Match")</f>
        <v>Match</v>
      </c>
      <c r="CU58" s="109"/>
      <c r="CV58" s="109"/>
      <c r="CW58" s="109"/>
      <c r="CX58" s="109"/>
      <c r="CY58" s="511" t="str">
        <f>IF(SUM(CU58:CX58)='III Plan Rates'!AM61, "Match", "Don't Match")</f>
        <v>Match</v>
      </c>
      <c r="CZ58" s="109"/>
      <c r="DA58" s="109"/>
      <c r="DB58" s="109"/>
      <c r="DC58" s="109"/>
      <c r="DD58" s="109"/>
      <c r="DE58" s="511" t="str">
        <f>IF(SUM(CZ58:DD58)='III Plan Rates'!AN61, "Match", "Don't Match")</f>
        <v>Match</v>
      </c>
      <c r="DF58" s="109"/>
      <c r="DG58" s="109"/>
      <c r="DH58" s="109"/>
      <c r="DI58" s="109"/>
      <c r="DJ58" s="109"/>
      <c r="DK58" s="109"/>
      <c r="DL58" s="109"/>
      <c r="DM58" s="511" t="str">
        <f>IF(SUM(DF58:DL58)='III Plan Rates'!AO61, "Match", "Don't Match")</f>
        <v>Match</v>
      </c>
    </row>
    <row r="59" spans="1:117" x14ac:dyDescent="0.25">
      <c r="A59" s="406" t="str">
        <f>'III Plan Rates'!A62</f>
        <v>Plan 45</v>
      </c>
      <c r="B59" s="118">
        <f>'III Plan Rates'!B62</f>
        <v>0</v>
      </c>
      <c r="C59" s="127">
        <f>'III Plan Rates'!D62</f>
        <v>0</v>
      </c>
      <c r="D59" s="118">
        <f>'III Plan Rates'!E62</f>
        <v>0</v>
      </c>
      <c r="E59" s="118">
        <f>'III Plan Rates'!F62</f>
        <v>0</v>
      </c>
      <c r="F59" s="118">
        <f>'III Plan Rates'!G62</f>
        <v>0</v>
      </c>
      <c r="G59" s="118">
        <f>'III Plan Rates'!J62</f>
        <v>0</v>
      </c>
      <c r="H59" s="101"/>
      <c r="I59" s="116">
        <f>'III Plan Rates'!$Z62*'V Consumer Factors'!$M$12</f>
        <v>0</v>
      </c>
      <c r="J59" s="116">
        <f>'III Plan Rates'!$Z62*'V Consumer Factors'!$M$13</f>
        <v>0</v>
      </c>
      <c r="K59" s="116">
        <f>'III Plan Rates'!$Z62*'V Consumer Factors'!$M$14</f>
        <v>0</v>
      </c>
      <c r="L59" s="116">
        <f>'III Plan Rates'!$Z62*'V Consumer Factors'!$M$15</f>
        <v>0</v>
      </c>
      <c r="M59" s="116">
        <f>'III Plan Rates'!$Z62*'V Consumer Factors'!$M$16</f>
        <v>0</v>
      </c>
      <c r="N59" s="116">
        <f>'III Plan Rates'!$Z62*'V Consumer Factors'!$M$17</f>
        <v>0</v>
      </c>
      <c r="O59" s="116">
        <f>'III Plan Rates'!$Z62*'V Consumer Factors'!$M$18</f>
        <v>0</v>
      </c>
      <c r="P59" s="116">
        <f>'III Plan Rates'!$Z62*'V Consumer Factors'!$M$19</f>
        <v>0</v>
      </c>
      <c r="Q59" s="116">
        <f>'III Plan Rates'!$Z62*'V Consumer Factors'!$M$20</f>
        <v>0</v>
      </c>
      <c r="R59" s="116">
        <f>IF('III Plan Rates'!$AP62&gt;0,SUMPRODUCT(I59:Q59,'III Plan Rates'!$AG62:$AO62)/'III Plan Rates'!$AP62,0)</f>
        <v>0</v>
      </c>
      <c r="S59" s="80"/>
      <c r="T59" s="116" t="e">
        <f>'III Plan Rates'!$AA62*'V Consumer Factors'!$N$12</f>
        <v>#DIV/0!</v>
      </c>
      <c r="U59" s="116" t="e">
        <f>'III Plan Rates'!$AA62*'V Consumer Factors'!$N$13</f>
        <v>#DIV/0!</v>
      </c>
      <c r="V59" s="116" t="e">
        <f>'III Plan Rates'!$AA62*'V Consumer Factors'!$N$14</f>
        <v>#DIV/0!</v>
      </c>
      <c r="W59" s="116" t="e">
        <f>'III Plan Rates'!$AA62*'V Consumer Factors'!$N$15</f>
        <v>#DIV/0!</v>
      </c>
      <c r="X59" s="116" t="e">
        <f>'III Plan Rates'!$AA62*'V Consumer Factors'!$N$16</f>
        <v>#DIV/0!</v>
      </c>
      <c r="Y59" s="116" t="e">
        <f>'III Plan Rates'!$AA62*'V Consumer Factors'!$N$17</f>
        <v>#DIV/0!</v>
      </c>
      <c r="Z59" s="116" t="e">
        <f>'III Plan Rates'!$AA62*'V Consumer Factors'!$N$18</f>
        <v>#DIV/0!</v>
      </c>
      <c r="AA59" s="116" t="e">
        <f>'III Plan Rates'!$AA62*'V Consumer Factors'!$N$19</f>
        <v>#DIV/0!</v>
      </c>
      <c r="AB59" s="116" t="e">
        <f>'III Plan Rates'!$AA62*'V Consumer Factors'!$N$20</f>
        <v>#DIV/0!</v>
      </c>
      <c r="AC59" s="116">
        <f>IF('III Plan Rates'!$AP62&gt;0,SUMPRODUCT(T59:AB59,'III Plan Rates'!$AG62:$AO62)/'III Plan Rates'!$AP62,0)</f>
        <v>0</v>
      </c>
      <c r="AE59" s="117" t="e">
        <f t="shared" si="12"/>
        <v>#DIV/0!</v>
      </c>
      <c r="AF59" s="117" t="e">
        <f t="shared" si="3"/>
        <v>#DIV/0!</v>
      </c>
      <c r="AG59" s="117" t="e">
        <f t="shared" si="4"/>
        <v>#DIV/0!</v>
      </c>
      <c r="AH59" s="117" t="e">
        <f t="shared" si="5"/>
        <v>#DIV/0!</v>
      </c>
      <c r="AI59" s="117" t="e">
        <f t="shared" si="6"/>
        <v>#DIV/0!</v>
      </c>
      <c r="AJ59" s="117" t="e">
        <f t="shared" si="7"/>
        <v>#DIV/0!</v>
      </c>
      <c r="AK59" s="117" t="e">
        <f t="shared" si="8"/>
        <v>#DIV/0!</v>
      </c>
      <c r="AL59" s="117" t="e">
        <f t="shared" si="9"/>
        <v>#DIV/0!</v>
      </c>
      <c r="AM59" s="117" t="e">
        <f t="shared" si="10"/>
        <v>#DIV/0!</v>
      </c>
      <c r="AN59" s="503" t="str">
        <f t="shared" si="11"/>
        <v/>
      </c>
      <c r="AP59" s="109"/>
      <c r="AQ59" s="109"/>
      <c r="AR59" s="109"/>
      <c r="AS59" s="109"/>
      <c r="AT59" s="109"/>
      <c r="AU59" s="109"/>
      <c r="AV59" s="109"/>
      <c r="AW59" s="109"/>
      <c r="AX59" s="511" t="str">
        <f>IF(SUM(AP59:AW59)='III Plan Rates'!AG62, "Match", "Don't Match")</f>
        <v>Match</v>
      </c>
      <c r="AY59" s="109"/>
      <c r="AZ59" s="109"/>
      <c r="BA59" s="109"/>
      <c r="BB59" s="511" t="str">
        <f>IF(SUM(AY59:BA59)='III Plan Rates'!AH62, "Match", "Don't Match")</f>
        <v>Match</v>
      </c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511" t="str">
        <f>IF(SUM(BC59:BO59)='III Plan Rates'!AI62, "Match", "Don't Match")</f>
        <v>Match</v>
      </c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511" t="str">
        <f>IF(SUM(BQ59:BZ59)='III Plan Rates'!AJ62, "Match", "Don't Match")</f>
        <v>Match</v>
      </c>
      <c r="CB59" s="109"/>
      <c r="CC59" s="109"/>
      <c r="CD59" s="109"/>
      <c r="CE59" s="109"/>
      <c r="CF59" s="109"/>
      <c r="CG59" s="109"/>
      <c r="CH59" s="109"/>
      <c r="CI59" s="511" t="str">
        <f>IF(SUM(CB59:CH59)='III Plan Rates'!AK62, "Match", "Don't Match")</f>
        <v>Match</v>
      </c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511" t="str">
        <f>IF(SUM(CJ59:CS59)='III Plan Rates'!AL62, "Match", "Don't Match")</f>
        <v>Match</v>
      </c>
      <c r="CU59" s="109"/>
      <c r="CV59" s="109"/>
      <c r="CW59" s="109"/>
      <c r="CX59" s="109"/>
      <c r="CY59" s="511" t="str">
        <f>IF(SUM(CU59:CX59)='III Plan Rates'!AM62, "Match", "Don't Match")</f>
        <v>Match</v>
      </c>
      <c r="CZ59" s="109"/>
      <c r="DA59" s="109"/>
      <c r="DB59" s="109"/>
      <c r="DC59" s="109"/>
      <c r="DD59" s="109"/>
      <c r="DE59" s="511" t="str">
        <f>IF(SUM(CZ59:DD59)='III Plan Rates'!AN62, "Match", "Don't Match")</f>
        <v>Match</v>
      </c>
      <c r="DF59" s="109"/>
      <c r="DG59" s="109"/>
      <c r="DH59" s="109"/>
      <c r="DI59" s="109"/>
      <c r="DJ59" s="109"/>
      <c r="DK59" s="109"/>
      <c r="DL59" s="109"/>
      <c r="DM59" s="511" t="str">
        <f>IF(SUM(DF59:DL59)='III Plan Rates'!AO62, "Match", "Don't Match")</f>
        <v>Match</v>
      </c>
    </row>
    <row r="60" spans="1:117" x14ac:dyDescent="0.25">
      <c r="A60" s="406" t="str">
        <f>'III Plan Rates'!A63</f>
        <v>Plan 46</v>
      </c>
      <c r="B60" s="118">
        <f>'III Plan Rates'!B63</f>
        <v>0</v>
      </c>
      <c r="C60" s="127">
        <f>'III Plan Rates'!D63</f>
        <v>0</v>
      </c>
      <c r="D60" s="118">
        <f>'III Plan Rates'!E63</f>
        <v>0</v>
      </c>
      <c r="E60" s="118">
        <f>'III Plan Rates'!F63</f>
        <v>0</v>
      </c>
      <c r="F60" s="118">
        <f>'III Plan Rates'!G63</f>
        <v>0</v>
      </c>
      <c r="G60" s="118">
        <f>'III Plan Rates'!J63</f>
        <v>0</v>
      </c>
      <c r="H60" s="101"/>
      <c r="I60" s="116">
        <f>'III Plan Rates'!$Z63*'V Consumer Factors'!$M$12</f>
        <v>0</v>
      </c>
      <c r="J60" s="116">
        <f>'III Plan Rates'!$Z63*'V Consumer Factors'!$M$13</f>
        <v>0</v>
      </c>
      <c r="K60" s="116">
        <f>'III Plan Rates'!$Z63*'V Consumer Factors'!$M$14</f>
        <v>0</v>
      </c>
      <c r="L60" s="116">
        <f>'III Plan Rates'!$Z63*'V Consumer Factors'!$M$15</f>
        <v>0</v>
      </c>
      <c r="M60" s="116">
        <f>'III Plan Rates'!$Z63*'V Consumer Factors'!$M$16</f>
        <v>0</v>
      </c>
      <c r="N60" s="116">
        <f>'III Plan Rates'!$Z63*'V Consumer Factors'!$M$17</f>
        <v>0</v>
      </c>
      <c r="O60" s="116">
        <f>'III Plan Rates'!$Z63*'V Consumer Factors'!$M$18</f>
        <v>0</v>
      </c>
      <c r="P60" s="116">
        <f>'III Plan Rates'!$Z63*'V Consumer Factors'!$M$19</f>
        <v>0</v>
      </c>
      <c r="Q60" s="116">
        <f>'III Plan Rates'!$Z63*'V Consumer Factors'!$M$20</f>
        <v>0</v>
      </c>
      <c r="R60" s="116">
        <f>IF('III Plan Rates'!$AP63&gt;0,SUMPRODUCT(I60:Q60,'III Plan Rates'!$AG63:$AO63)/'III Plan Rates'!$AP63,0)</f>
        <v>0</v>
      </c>
      <c r="S60" s="80"/>
      <c r="T60" s="116" t="e">
        <f>'III Plan Rates'!$AA63*'V Consumer Factors'!$N$12</f>
        <v>#DIV/0!</v>
      </c>
      <c r="U60" s="116" t="e">
        <f>'III Plan Rates'!$AA63*'V Consumer Factors'!$N$13</f>
        <v>#DIV/0!</v>
      </c>
      <c r="V60" s="116" t="e">
        <f>'III Plan Rates'!$AA63*'V Consumer Factors'!$N$14</f>
        <v>#DIV/0!</v>
      </c>
      <c r="W60" s="116" t="e">
        <f>'III Plan Rates'!$AA63*'V Consumer Factors'!$N$15</f>
        <v>#DIV/0!</v>
      </c>
      <c r="X60" s="116" t="e">
        <f>'III Plan Rates'!$AA63*'V Consumer Factors'!$N$16</f>
        <v>#DIV/0!</v>
      </c>
      <c r="Y60" s="116" t="e">
        <f>'III Plan Rates'!$AA63*'V Consumer Factors'!$N$17</f>
        <v>#DIV/0!</v>
      </c>
      <c r="Z60" s="116" t="e">
        <f>'III Plan Rates'!$AA63*'V Consumer Factors'!$N$18</f>
        <v>#DIV/0!</v>
      </c>
      <c r="AA60" s="116" t="e">
        <f>'III Plan Rates'!$AA63*'V Consumer Factors'!$N$19</f>
        <v>#DIV/0!</v>
      </c>
      <c r="AB60" s="116" t="e">
        <f>'III Plan Rates'!$AA63*'V Consumer Factors'!$N$20</f>
        <v>#DIV/0!</v>
      </c>
      <c r="AC60" s="116">
        <f>IF('III Plan Rates'!$AP63&gt;0,SUMPRODUCT(T60:AB60,'III Plan Rates'!$AG63:$AO63)/'III Plan Rates'!$AP63,0)</f>
        <v>0</v>
      </c>
      <c r="AE60" s="117" t="e">
        <f t="shared" si="12"/>
        <v>#DIV/0!</v>
      </c>
      <c r="AF60" s="117" t="e">
        <f t="shared" si="3"/>
        <v>#DIV/0!</v>
      </c>
      <c r="AG60" s="117" t="e">
        <f t="shared" si="4"/>
        <v>#DIV/0!</v>
      </c>
      <c r="AH60" s="117" t="e">
        <f t="shared" si="5"/>
        <v>#DIV/0!</v>
      </c>
      <c r="AI60" s="117" t="e">
        <f t="shared" si="6"/>
        <v>#DIV/0!</v>
      </c>
      <c r="AJ60" s="117" t="e">
        <f t="shared" si="7"/>
        <v>#DIV/0!</v>
      </c>
      <c r="AK60" s="117" t="e">
        <f t="shared" si="8"/>
        <v>#DIV/0!</v>
      </c>
      <c r="AL60" s="117" t="e">
        <f t="shared" si="9"/>
        <v>#DIV/0!</v>
      </c>
      <c r="AM60" s="117" t="e">
        <f t="shared" si="10"/>
        <v>#DIV/0!</v>
      </c>
      <c r="AN60" s="503" t="str">
        <f t="shared" si="11"/>
        <v/>
      </c>
      <c r="AP60" s="109"/>
      <c r="AQ60" s="109"/>
      <c r="AR60" s="109"/>
      <c r="AS60" s="109"/>
      <c r="AT60" s="109"/>
      <c r="AU60" s="109"/>
      <c r="AV60" s="109"/>
      <c r="AW60" s="109"/>
      <c r="AX60" s="511" t="str">
        <f>IF(SUM(AP60:AW60)='III Plan Rates'!AG63, "Match", "Don't Match")</f>
        <v>Match</v>
      </c>
      <c r="AY60" s="109"/>
      <c r="AZ60" s="109"/>
      <c r="BA60" s="109"/>
      <c r="BB60" s="511" t="str">
        <f>IF(SUM(AY60:BA60)='III Plan Rates'!AH63, "Match", "Don't Match")</f>
        <v>Match</v>
      </c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  <c r="BO60" s="109"/>
      <c r="BP60" s="511" t="str">
        <f>IF(SUM(BC60:BO60)='III Plan Rates'!AI63, "Match", "Don't Match")</f>
        <v>Match</v>
      </c>
      <c r="BQ60" s="109"/>
      <c r="BR60" s="109"/>
      <c r="BS60" s="109"/>
      <c r="BT60" s="109"/>
      <c r="BU60" s="109"/>
      <c r="BV60" s="109"/>
      <c r="BW60" s="109"/>
      <c r="BX60" s="109"/>
      <c r="BY60" s="109"/>
      <c r="BZ60" s="109"/>
      <c r="CA60" s="511" t="str">
        <f>IF(SUM(BQ60:BZ60)='III Plan Rates'!AJ63, "Match", "Don't Match")</f>
        <v>Match</v>
      </c>
      <c r="CB60" s="109"/>
      <c r="CC60" s="109"/>
      <c r="CD60" s="109"/>
      <c r="CE60" s="109"/>
      <c r="CF60" s="109"/>
      <c r="CG60" s="109"/>
      <c r="CH60" s="109"/>
      <c r="CI60" s="511" t="str">
        <f>IF(SUM(CB60:CH60)='III Plan Rates'!AK63, "Match", "Don't Match")</f>
        <v>Match</v>
      </c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511" t="str">
        <f>IF(SUM(CJ60:CS60)='III Plan Rates'!AL63, "Match", "Don't Match")</f>
        <v>Match</v>
      </c>
      <c r="CU60" s="109"/>
      <c r="CV60" s="109"/>
      <c r="CW60" s="109"/>
      <c r="CX60" s="109"/>
      <c r="CY60" s="511" t="str">
        <f>IF(SUM(CU60:CX60)='III Plan Rates'!AM63, "Match", "Don't Match")</f>
        <v>Match</v>
      </c>
      <c r="CZ60" s="109"/>
      <c r="DA60" s="109"/>
      <c r="DB60" s="109"/>
      <c r="DC60" s="109"/>
      <c r="DD60" s="109"/>
      <c r="DE60" s="511" t="str">
        <f>IF(SUM(CZ60:DD60)='III Plan Rates'!AN63, "Match", "Don't Match")</f>
        <v>Match</v>
      </c>
      <c r="DF60" s="109"/>
      <c r="DG60" s="109"/>
      <c r="DH60" s="109"/>
      <c r="DI60" s="109"/>
      <c r="DJ60" s="109"/>
      <c r="DK60" s="109"/>
      <c r="DL60" s="109"/>
      <c r="DM60" s="511" t="str">
        <f>IF(SUM(DF60:DL60)='III Plan Rates'!AO63, "Match", "Don't Match")</f>
        <v>Match</v>
      </c>
    </row>
    <row r="61" spans="1:117" x14ac:dyDescent="0.25">
      <c r="A61" s="406" t="str">
        <f>'III Plan Rates'!A64</f>
        <v>Plan 47</v>
      </c>
      <c r="B61" s="118">
        <f>'III Plan Rates'!B64</f>
        <v>0</v>
      </c>
      <c r="C61" s="127">
        <f>'III Plan Rates'!D64</f>
        <v>0</v>
      </c>
      <c r="D61" s="118">
        <f>'III Plan Rates'!E64</f>
        <v>0</v>
      </c>
      <c r="E61" s="118">
        <f>'III Plan Rates'!F64</f>
        <v>0</v>
      </c>
      <c r="F61" s="118">
        <f>'III Plan Rates'!G64</f>
        <v>0</v>
      </c>
      <c r="G61" s="118">
        <f>'III Plan Rates'!J64</f>
        <v>0</v>
      </c>
      <c r="H61" s="101"/>
      <c r="I61" s="116">
        <f>'III Plan Rates'!$Z64*'V Consumer Factors'!$M$12</f>
        <v>0</v>
      </c>
      <c r="J61" s="116">
        <f>'III Plan Rates'!$Z64*'V Consumer Factors'!$M$13</f>
        <v>0</v>
      </c>
      <c r="K61" s="116">
        <f>'III Plan Rates'!$Z64*'V Consumer Factors'!$M$14</f>
        <v>0</v>
      </c>
      <c r="L61" s="116">
        <f>'III Plan Rates'!$Z64*'V Consumer Factors'!$M$15</f>
        <v>0</v>
      </c>
      <c r="M61" s="116">
        <f>'III Plan Rates'!$Z64*'V Consumer Factors'!$M$16</f>
        <v>0</v>
      </c>
      <c r="N61" s="116">
        <f>'III Plan Rates'!$Z64*'V Consumer Factors'!$M$17</f>
        <v>0</v>
      </c>
      <c r="O61" s="116">
        <f>'III Plan Rates'!$Z64*'V Consumer Factors'!$M$18</f>
        <v>0</v>
      </c>
      <c r="P61" s="116">
        <f>'III Plan Rates'!$Z64*'V Consumer Factors'!$M$19</f>
        <v>0</v>
      </c>
      <c r="Q61" s="116">
        <f>'III Plan Rates'!$Z64*'V Consumer Factors'!$M$20</f>
        <v>0</v>
      </c>
      <c r="R61" s="116">
        <f>IF('III Plan Rates'!$AP64&gt;0,SUMPRODUCT(I61:Q61,'III Plan Rates'!$AG64:$AO64)/'III Plan Rates'!$AP64,0)</f>
        <v>0</v>
      </c>
      <c r="S61" s="80"/>
      <c r="T61" s="116" t="e">
        <f>'III Plan Rates'!$AA64*'V Consumer Factors'!$N$12</f>
        <v>#DIV/0!</v>
      </c>
      <c r="U61" s="116" t="e">
        <f>'III Plan Rates'!$AA64*'V Consumer Factors'!$N$13</f>
        <v>#DIV/0!</v>
      </c>
      <c r="V61" s="116" t="e">
        <f>'III Plan Rates'!$AA64*'V Consumer Factors'!$N$14</f>
        <v>#DIV/0!</v>
      </c>
      <c r="W61" s="116" t="e">
        <f>'III Plan Rates'!$AA64*'V Consumer Factors'!$N$15</f>
        <v>#DIV/0!</v>
      </c>
      <c r="X61" s="116" t="e">
        <f>'III Plan Rates'!$AA64*'V Consumer Factors'!$N$16</f>
        <v>#DIV/0!</v>
      </c>
      <c r="Y61" s="116" t="e">
        <f>'III Plan Rates'!$AA64*'V Consumer Factors'!$N$17</f>
        <v>#DIV/0!</v>
      </c>
      <c r="Z61" s="116" t="e">
        <f>'III Plan Rates'!$AA64*'V Consumer Factors'!$N$18</f>
        <v>#DIV/0!</v>
      </c>
      <c r="AA61" s="116" t="e">
        <f>'III Plan Rates'!$AA64*'V Consumer Factors'!$N$19</f>
        <v>#DIV/0!</v>
      </c>
      <c r="AB61" s="116" t="e">
        <f>'III Plan Rates'!$AA64*'V Consumer Factors'!$N$20</f>
        <v>#DIV/0!</v>
      </c>
      <c r="AC61" s="116">
        <f>IF('III Plan Rates'!$AP64&gt;0,SUMPRODUCT(T61:AB61,'III Plan Rates'!$AG64:$AO64)/'III Plan Rates'!$AP64,0)</f>
        <v>0</v>
      </c>
      <c r="AE61" s="117" t="e">
        <f t="shared" si="12"/>
        <v>#DIV/0!</v>
      </c>
      <c r="AF61" s="117" t="e">
        <f t="shared" si="3"/>
        <v>#DIV/0!</v>
      </c>
      <c r="AG61" s="117" t="e">
        <f t="shared" si="4"/>
        <v>#DIV/0!</v>
      </c>
      <c r="AH61" s="117" t="e">
        <f t="shared" si="5"/>
        <v>#DIV/0!</v>
      </c>
      <c r="AI61" s="117" t="e">
        <f t="shared" si="6"/>
        <v>#DIV/0!</v>
      </c>
      <c r="AJ61" s="117" t="e">
        <f t="shared" si="7"/>
        <v>#DIV/0!</v>
      </c>
      <c r="AK61" s="117" t="e">
        <f t="shared" si="8"/>
        <v>#DIV/0!</v>
      </c>
      <c r="AL61" s="117" t="e">
        <f t="shared" si="9"/>
        <v>#DIV/0!</v>
      </c>
      <c r="AM61" s="117" t="e">
        <f t="shared" si="10"/>
        <v>#DIV/0!</v>
      </c>
      <c r="AN61" s="503" t="str">
        <f t="shared" si="11"/>
        <v/>
      </c>
      <c r="AP61" s="109"/>
      <c r="AQ61" s="109"/>
      <c r="AR61" s="109"/>
      <c r="AS61" s="109"/>
      <c r="AT61" s="109"/>
      <c r="AU61" s="109"/>
      <c r="AV61" s="109"/>
      <c r="AW61" s="109"/>
      <c r="AX61" s="511" t="str">
        <f>IF(SUM(AP61:AW61)='III Plan Rates'!AG64, "Match", "Don't Match")</f>
        <v>Match</v>
      </c>
      <c r="AY61" s="109"/>
      <c r="AZ61" s="109"/>
      <c r="BA61" s="109"/>
      <c r="BB61" s="511" t="str">
        <f>IF(SUM(AY61:BA61)='III Plan Rates'!AH64, "Match", "Don't Match")</f>
        <v>Match</v>
      </c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  <c r="BO61" s="109"/>
      <c r="BP61" s="511" t="str">
        <f>IF(SUM(BC61:BO61)='III Plan Rates'!AI64, "Match", "Don't Match")</f>
        <v>Match</v>
      </c>
      <c r="BQ61" s="109"/>
      <c r="BR61" s="109"/>
      <c r="BS61" s="109"/>
      <c r="BT61" s="109"/>
      <c r="BU61" s="109"/>
      <c r="BV61" s="109"/>
      <c r="BW61" s="109"/>
      <c r="BX61" s="109"/>
      <c r="BY61" s="109"/>
      <c r="BZ61" s="109"/>
      <c r="CA61" s="511" t="str">
        <f>IF(SUM(BQ61:BZ61)='III Plan Rates'!AJ64, "Match", "Don't Match")</f>
        <v>Match</v>
      </c>
      <c r="CB61" s="109"/>
      <c r="CC61" s="109"/>
      <c r="CD61" s="109"/>
      <c r="CE61" s="109"/>
      <c r="CF61" s="109"/>
      <c r="CG61" s="109"/>
      <c r="CH61" s="109"/>
      <c r="CI61" s="511" t="str">
        <f>IF(SUM(CB61:CH61)='III Plan Rates'!AK64, "Match", "Don't Match")</f>
        <v>Match</v>
      </c>
      <c r="CJ61" s="109"/>
      <c r="CK61" s="109"/>
      <c r="CL61" s="109"/>
      <c r="CM61" s="109"/>
      <c r="CN61" s="109"/>
      <c r="CO61" s="109"/>
      <c r="CP61" s="109"/>
      <c r="CQ61" s="109"/>
      <c r="CR61" s="109"/>
      <c r="CS61" s="109"/>
      <c r="CT61" s="511" t="str">
        <f>IF(SUM(CJ61:CS61)='III Plan Rates'!AL64, "Match", "Don't Match")</f>
        <v>Match</v>
      </c>
      <c r="CU61" s="109"/>
      <c r="CV61" s="109"/>
      <c r="CW61" s="109"/>
      <c r="CX61" s="109"/>
      <c r="CY61" s="511" t="str">
        <f>IF(SUM(CU61:CX61)='III Plan Rates'!AM64, "Match", "Don't Match")</f>
        <v>Match</v>
      </c>
      <c r="CZ61" s="109"/>
      <c r="DA61" s="109"/>
      <c r="DB61" s="109"/>
      <c r="DC61" s="109"/>
      <c r="DD61" s="109"/>
      <c r="DE61" s="511" t="str">
        <f>IF(SUM(CZ61:DD61)='III Plan Rates'!AN64, "Match", "Don't Match")</f>
        <v>Match</v>
      </c>
      <c r="DF61" s="109"/>
      <c r="DG61" s="109"/>
      <c r="DH61" s="109"/>
      <c r="DI61" s="109"/>
      <c r="DJ61" s="109"/>
      <c r="DK61" s="109"/>
      <c r="DL61" s="109"/>
      <c r="DM61" s="511" t="str">
        <f>IF(SUM(DF61:DL61)='III Plan Rates'!AO64, "Match", "Don't Match")</f>
        <v>Match</v>
      </c>
    </row>
    <row r="62" spans="1:117" x14ac:dyDescent="0.25">
      <c r="A62" s="406" t="str">
        <f>'III Plan Rates'!A65</f>
        <v>Plan 48</v>
      </c>
      <c r="B62" s="118">
        <f>'III Plan Rates'!B65</f>
        <v>0</v>
      </c>
      <c r="C62" s="127">
        <f>'III Plan Rates'!D65</f>
        <v>0</v>
      </c>
      <c r="D62" s="118">
        <f>'III Plan Rates'!E65</f>
        <v>0</v>
      </c>
      <c r="E62" s="118">
        <f>'III Plan Rates'!F65</f>
        <v>0</v>
      </c>
      <c r="F62" s="118">
        <f>'III Plan Rates'!G65</f>
        <v>0</v>
      </c>
      <c r="G62" s="118">
        <f>'III Plan Rates'!J65</f>
        <v>0</v>
      </c>
      <c r="H62" s="101"/>
      <c r="I62" s="116">
        <f>'III Plan Rates'!$Z65*'V Consumer Factors'!$M$12</f>
        <v>0</v>
      </c>
      <c r="J62" s="116">
        <f>'III Plan Rates'!$Z65*'V Consumer Factors'!$M$13</f>
        <v>0</v>
      </c>
      <c r="K62" s="116">
        <f>'III Plan Rates'!$Z65*'V Consumer Factors'!$M$14</f>
        <v>0</v>
      </c>
      <c r="L62" s="116">
        <f>'III Plan Rates'!$Z65*'V Consumer Factors'!$M$15</f>
        <v>0</v>
      </c>
      <c r="M62" s="116">
        <f>'III Plan Rates'!$Z65*'V Consumer Factors'!$M$16</f>
        <v>0</v>
      </c>
      <c r="N62" s="116">
        <f>'III Plan Rates'!$Z65*'V Consumer Factors'!$M$17</f>
        <v>0</v>
      </c>
      <c r="O62" s="116">
        <f>'III Plan Rates'!$Z65*'V Consumer Factors'!$M$18</f>
        <v>0</v>
      </c>
      <c r="P62" s="116">
        <f>'III Plan Rates'!$Z65*'V Consumer Factors'!$M$19</f>
        <v>0</v>
      </c>
      <c r="Q62" s="116">
        <f>'III Plan Rates'!$Z65*'V Consumer Factors'!$M$20</f>
        <v>0</v>
      </c>
      <c r="R62" s="116">
        <f>IF('III Plan Rates'!$AP65&gt;0,SUMPRODUCT(I62:Q62,'III Plan Rates'!$AG65:$AO65)/'III Plan Rates'!$AP65,0)</f>
        <v>0</v>
      </c>
      <c r="S62" s="80"/>
      <c r="T62" s="116" t="e">
        <f>'III Plan Rates'!$AA65*'V Consumer Factors'!$N$12</f>
        <v>#DIV/0!</v>
      </c>
      <c r="U62" s="116" t="e">
        <f>'III Plan Rates'!$AA65*'V Consumer Factors'!$N$13</f>
        <v>#DIV/0!</v>
      </c>
      <c r="V62" s="116" t="e">
        <f>'III Plan Rates'!$AA65*'V Consumer Factors'!$N$14</f>
        <v>#DIV/0!</v>
      </c>
      <c r="W62" s="116" t="e">
        <f>'III Plan Rates'!$AA65*'V Consumer Factors'!$N$15</f>
        <v>#DIV/0!</v>
      </c>
      <c r="X62" s="116" t="e">
        <f>'III Plan Rates'!$AA65*'V Consumer Factors'!$N$16</f>
        <v>#DIV/0!</v>
      </c>
      <c r="Y62" s="116" t="e">
        <f>'III Plan Rates'!$AA65*'V Consumer Factors'!$N$17</f>
        <v>#DIV/0!</v>
      </c>
      <c r="Z62" s="116" t="e">
        <f>'III Plan Rates'!$AA65*'V Consumer Factors'!$N$18</f>
        <v>#DIV/0!</v>
      </c>
      <c r="AA62" s="116" t="e">
        <f>'III Plan Rates'!$AA65*'V Consumer Factors'!$N$19</f>
        <v>#DIV/0!</v>
      </c>
      <c r="AB62" s="116" t="e">
        <f>'III Plan Rates'!$AA65*'V Consumer Factors'!$N$20</f>
        <v>#DIV/0!</v>
      </c>
      <c r="AC62" s="116">
        <f>IF('III Plan Rates'!$AP65&gt;0,SUMPRODUCT(T62:AB62,'III Plan Rates'!$AG65:$AO65)/'III Plan Rates'!$AP65,0)</f>
        <v>0</v>
      </c>
      <c r="AE62" s="117" t="e">
        <f t="shared" si="12"/>
        <v>#DIV/0!</v>
      </c>
      <c r="AF62" s="117" t="e">
        <f t="shared" si="3"/>
        <v>#DIV/0!</v>
      </c>
      <c r="AG62" s="117" t="e">
        <f t="shared" si="4"/>
        <v>#DIV/0!</v>
      </c>
      <c r="AH62" s="117" t="e">
        <f t="shared" si="5"/>
        <v>#DIV/0!</v>
      </c>
      <c r="AI62" s="117" t="e">
        <f t="shared" si="6"/>
        <v>#DIV/0!</v>
      </c>
      <c r="AJ62" s="117" t="e">
        <f t="shared" si="7"/>
        <v>#DIV/0!</v>
      </c>
      <c r="AK62" s="117" t="e">
        <f t="shared" si="8"/>
        <v>#DIV/0!</v>
      </c>
      <c r="AL62" s="117" t="e">
        <f t="shared" si="9"/>
        <v>#DIV/0!</v>
      </c>
      <c r="AM62" s="117" t="e">
        <f t="shared" si="10"/>
        <v>#DIV/0!</v>
      </c>
      <c r="AN62" s="503" t="str">
        <f t="shared" si="11"/>
        <v/>
      </c>
      <c r="AP62" s="109"/>
      <c r="AQ62" s="109"/>
      <c r="AR62" s="109"/>
      <c r="AS62" s="109"/>
      <c r="AT62" s="109"/>
      <c r="AU62" s="109"/>
      <c r="AV62" s="109"/>
      <c r="AW62" s="109"/>
      <c r="AX62" s="511" t="str">
        <f>IF(SUM(AP62:AW62)='III Plan Rates'!AG65, "Match", "Don't Match")</f>
        <v>Match</v>
      </c>
      <c r="AY62" s="109"/>
      <c r="AZ62" s="109"/>
      <c r="BA62" s="109"/>
      <c r="BB62" s="511" t="str">
        <f>IF(SUM(AY62:BA62)='III Plan Rates'!AH65, "Match", "Don't Match")</f>
        <v>Match</v>
      </c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  <c r="BO62" s="109"/>
      <c r="BP62" s="511" t="str">
        <f>IF(SUM(BC62:BO62)='III Plan Rates'!AI65, "Match", "Don't Match")</f>
        <v>Match</v>
      </c>
      <c r="BQ62" s="109"/>
      <c r="BR62" s="109"/>
      <c r="BS62" s="109"/>
      <c r="BT62" s="109"/>
      <c r="BU62" s="109"/>
      <c r="BV62" s="109"/>
      <c r="BW62" s="109"/>
      <c r="BX62" s="109"/>
      <c r="BY62" s="109"/>
      <c r="BZ62" s="109"/>
      <c r="CA62" s="511" t="str">
        <f>IF(SUM(BQ62:BZ62)='III Plan Rates'!AJ65, "Match", "Don't Match")</f>
        <v>Match</v>
      </c>
      <c r="CB62" s="109"/>
      <c r="CC62" s="109"/>
      <c r="CD62" s="109"/>
      <c r="CE62" s="109"/>
      <c r="CF62" s="109"/>
      <c r="CG62" s="109"/>
      <c r="CH62" s="109"/>
      <c r="CI62" s="511" t="str">
        <f>IF(SUM(CB62:CH62)='III Plan Rates'!AK65, "Match", "Don't Match")</f>
        <v>Match</v>
      </c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511" t="str">
        <f>IF(SUM(CJ62:CS62)='III Plan Rates'!AL65, "Match", "Don't Match")</f>
        <v>Match</v>
      </c>
      <c r="CU62" s="109"/>
      <c r="CV62" s="109"/>
      <c r="CW62" s="109"/>
      <c r="CX62" s="109"/>
      <c r="CY62" s="511" t="str">
        <f>IF(SUM(CU62:CX62)='III Plan Rates'!AM65, "Match", "Don't Match")</f>
        <v>Match</v>
      </c>
      <c r="CZ62" s="109"/>
      <c r="DA62" s="109"/>
      <c r="DB62" s="109"/>
      <c r="DC62" s="109"/>
      <c r="DD62" s="109"/>
      <c r="DE62" s="511" t="str">
        <f>IF(SUM(CZ62:DD62)='III Plan Rates'!AN65, "Match", "Don't Match")</f>
        <v>Match</v>
      </c>
      <c r="DF62" s="109"/>
      <c r="DG62" s="109"/>
      <c r="DH62" s="109"/>
      <c r="DI62" s="109"/>
      <c r="DJ62" s="109"/>
      <c r="DK62" s="109"/>
      <c r="DL62" s="109"/>
      <c r="DM62" s="511" t="str">
        <f>IF(SUM(DF62:DL62)='III Plan Rates'!AO65, "Match", "Don't Match")</f>
        <v>Match</v>
      </c>
    </row>
    <row r="63" spans="1:117" x14ac:dyDescent="0.25">
      <c r="A63" s="406" t="str">
        <f>'III Plan Rates'!A66</f>
        <v>Plan 49</v>
      </c>
      <c r="B63" s="118">
        <f>'III Plan Rates'!B66</f>
        <v>0</v>
      </c>
      <c r="C63" s="127">
        <f>'III Plan Rates'!D66</f>
        <v>0</v>
      </c>
      <c r="D63" s="118">
        <f>'III Plan Rates'!E66</f>
        <v>0</v>
      </c>
      <c r="E63" s="118">
        <f>'III Plan Rates'!F66</f>
        <v>0</v>
      </c>
      <c r="F63" s="118">
        <f>'III Plan Rates'!G66</f>
        <v>0</v>
      </c>
      <c r="G63" s="118">
        <f>'III Plan Rates'!J66</f>
        <v>0</v>
      </c>
      <c r="H63" s="101"/>
      <c r="I63" s="116">
        <f>'III Plan Rates'!$Z66*'V Consumer Factors'!$M$12</f>
        <v>0</v>
      </c>
      <c r="J63" s="116">
        <f>'III Plan Rates'!$Z66*'V Consumer Factors'!$M$13</f>
        <v>0</v>
      </c>
      <c r="K63" s="116">
        <f>'III Plan Rates'!$Z66*'V Consumer Factors'!$M$14</f>
        <v>0</v>
      </c>
      <c r="L63" s="116">
        <f>'III Plan Rates'!$Z66*'V Consumer Factors'!$M$15</f>
        <v>0</v>
      </c>
      <c r="M63" s="116">
        <f>'III Plan Rates'!$Z66*'V Consumer Factors'!$M$16</f>
        <v>0</v>
      </c>
      <c r="N63" s="116">
        <f>'III Plan Rates'!$Z66*'V Consumer Factors'!$M$17</f>
        <v>0</v>
      </c>
      <c r="O63" s="116">
        <f>'III Plan Rates'!$Z66*'V Consumer Factors'!$M$18</f>
        <v>0</v>
      </c>
      <c r="P63" s="116">
        <f>'III Plan Rates'!$Z66*'V Consumer Factors'!$M$19</f>
        <v>0</v>
      </c>
      <c r="Q63" s="116">
        <f>'III Plan Rates'!$Z66*'V Consumer Factors'!$M$20</f>
        <v>0</v>
      </c>
      <c r="R63" s="116">
        <f>IF('III Plan Rates'!$AP66&gt;0,SUMPRODUCT(I63:Q63,'III Plan Rates'!$AG66:$AO66)/'III Plan Rates'!$AP66,0)</f>
        <v>0</v>
      </c>
      <c r="S63" s="80"/>
      <c r="T63" s="116" t="e">
        <f>'III Plan Rates'!$AA66*'V Consumer Factors'!$N$12</f>
        <v>#DIV/0!</v>
      </c>
      <c r="U63" s="116" t="e">
        <f>'III Plan Rates'!$AA66*'V Consumer Factors'!$N$13</f>
        <v>#DIV/0!</v>
      </c>
      <c r="V63" s="116" t="e">
        <f>'III Plan Rates'!$AA66*'V Consumer Factors'!$N$14</f>
        <v>#DIV/0!</v>
      </c>
      <c r="W63" s="116" t="e">
        <f>'III Plan Rates'!$AA66*'V Consumer Factors'!$N$15</f>
        <v>#DIV/0!</v>
      </c>
      <c r="X63" s="116" t="e">
        <f>'III Plan Rates'!$AA66*'V Consumer Factors'!$N$16</f>
        <v>#DIV/0!</v>
      </c>
      <c r="Y63" s="116" t="e">
        <f>'III Plan Rates'!$AA66*'V Consumer Factors'!$N$17</f>
        <v>#DIV/0!</v>
      </c>
      <c r="Z63" s="116" t="e">
        <f>'III Plan Rates'!$AA66*'V Consumer Factors'!$N$18</f>
        <v>#DIV/0!</v>
      </c>
      <c r="AA63" s="116" t="e">
        <f>'III Plan Rates'!$AA66*'V Consumer Factors'!$N$19</f>
        <v>#DIV/0!</v>
      </c>
      <c r="AB63" s="116" t="e">
        <f>'III Plan Rates'!$AA66*'V Consumer Factors'!$N$20</f>
        <v>#DIV/0!</v>
      </c>
      <c r="AC63" s="116">
        <f>IF('III Plan Rates'!$AP66&gt;0,SUMPRODUCT(T63:AB63,'III Plan Rates'!$AG66:$AO66)/'III Plan Rates'!$AP66,0)</f>
        <v>0</v>
      </c>
      <c r="AE63" s="117" t="e">
        <f t="shared" si="12"/>
        <v>#DIV/0!</v>
      </c>
      <c r="AF63" s="117" t="e">
        <f t="shared" si="3"/>
        <v>#DIV/0!</v>
      </c>
      <c r="AG63" s="117" t="e">
        <f t="shared" si="4"/>
        <v>#DIV/0!</v>
      </c>
      <c r="AH63" s="117" t="e">
        <f t="shared" si="5"/>
        <v>#DIV/0!</v>
      </c>
      <c r="AI63" s="117" t="e">
        <f t="shared" si="6"/>
        <v>#DIV/0!</v>
      </c>
      <c r="AJ63" s="117" t="e">
        <f t="shared" si="7"/>
        <v>#DIV/0!</v>
      </c>
      <c r="AK63" s="117" t="e">
        <f t="shared" si="8"/>
        <v>#DIV/0!</v>
      </c>
      <c r="AL63" s="117" t="e">
        <f t="shared" si="9"/>
        <v>#DIV/0!</v>
      </c>
      <c r="AM63" s="117" t="e">
        <f t="shared" si="10"/>
        <v>#DIV/0!</v>
      </c>
      <c r="AN63" s="503" t="str">
        <f t="shared" si="11"/>
        <v/>
      </c>
      <c r="AP63" s="109"/>
      <c r="AQ63" s="109"/>
      <c r="AR63" s="109"/>
      <c r="AS63" s="109"/>
      <c r="AT63" s="109"/>
      <c r="AU63" s="109"/>
      <c r="AV63" s="109"/>
      <c r="AW63" s="109"/>
      <c r="AX63" s="511" t="str">
        <f>IF(SUM(AP63:AW63)='III Plan Rates'!AG66, "Match", "Don't Match")</f>
        <v>Match</v>
      </c>
      <c r="AY63" s="109"/>
      <c r="AZ63" s="109"/>
      <c r="BA63" s="109"/>
      <c r="BB63" s="511" t="str">
        <f>IF(SUM(AY63:BA63)='III Plan Rates'!AH66, "Match", "Don't Match")</f>
        <v>Match</v>
      </c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  <c r="BO63" s="109"/>
      <c r="BP63" s="511" t="str">
        <f>IF(SUM(BC63:BO63)='III Plan Rates'!AI66, "Match", "Don't Match")</f>
        <v>Match</v>
      </c>
      <c r="BQ63" s="109"/>
      <c r="BR63" s="109"/>
      <c r="BS63" s="109"/>
      <c r="BT63" s="109"/>
      <c r="BU63" s="109"/>
      <c r="BV63" s="109"/>
      <c r="BW63" s="109"/>
      <c r="BX63" s="109"/>
      <c r="BY63" s="109"/>
      <c r="BZ63" s="109"/>
      <c r="CA63" s="511" t="str">
        <f>IF(SUM(BQ63:BZ63)='III Plan Rates'!AJ66, "Match", "Don't Match")</f>
        <v>Match</v>
      </c>
      <c r="CB63" s="109"/>
      <c r="CC63" s="109"/>
      <c r="CD63" s="109"/>
      <c r="CE63" s="109"/>
      <c r="CF63" s="109"/>
      <c r="CG63" s="109"/>
      <c r="CH63" s="109"/>
      <c r="CI63" s="511" t="str">
        <f>IF(SUM(CB63:CH63)='III Plan Rates'!AK66, "Match", "Don't Match")</f>
        <v>Match</v>
      </c>
      <c r="CJ63" s="109"/>
      <c r="CK63" s="109"/>
      <c r="CL63" s="109"/>
      <c r="CM63" s="109"/>
      <c r="CN63" s="109"/>
      <c r="CO63" s="109"/>
      <c r="CP63" s="109"/>
      <c r="CQ63" s="109"/>
      <c r="CR63" s="109"/>
      <c r="CS63" s="109"/>
      <c r="CT63" s="511" t="str">
        <f>IF(SUM(CJ63:CS63)='III Plan Rates'!AL66, "Match", "Don't Match")</f>
        <v>Match</v>
      </c>
      <c r="CU63" s="109"/>
      <c r="CV63" s="109"/>
      <c r="CW63" s="109"/>
      <c r="CX63" s="109"/>
      <c r="CY63" s="511" t="str">
        <f>IF(SUM(CU63:CX63)='III Plan Rates'!AM66, "Match", "Don't Match")</f>
        <v>Match</v>
      </c>
      <c r="CZ63" s="109"/>
      <c r="DA63" s="109"/>
      <c r="DB63" s="109"/>
      <c r="DC63" s="109"/>
      <c r="DD63" s="109"/>
      <c r="DE63" s="511" t="str">
        <f>IF(SUM(CZ63:DD63)='III Plan Rates'!AN66, "Match", "Don't Match")</f>
        <v>Match</v>
      </c>
      <c r="DF63" s="109"/>
      <c r="DG63" s="109"/>
      <c r="DH63" s="109"/>
      <c r="DI63" s="109"/>
      <c r="DJ63" s="109"/>
      <c r="DK63" s="109"/>
      <c r="DL63" s="109"/>
      <c r="DM63" s="511" t="str">
        <f>IF(SUM(DF63:DL63)='III Plan Rates'!AO66, "Match", "Don't Match")</f>
        <v>Match</v>
      </c>
    </row>
    <row r="64" spans="1:117" x14ac:dyDescent="0.25">
      <c r="A64" s="406" t="str">
        <f>'III Plan Rates'!A67</f>
        <v>Plan 50</v>
      </c>
      <c r="B64" s="118">
        <f>'III Plan Rates'!B67</f>
        <v>0</v>
      </c>
      <c r="C64" s="127">
        <f>'III Plan Rates'!D67</f>
        <v>0</v>
      </c>
      <c r="D64" s="118">
        <f>'III Plan Rates'!E67</f>
        <v>0</v>
      </c>
      <c r="E64" s="118">
        <f>'III Plan Rates'!F67</f>
        <v>0</v>
      </c>
      <c r="F64" s="118">
        <f>'III Plan Rates'!G67</f>
        <v>0</v>
      </c>
      <c r="G64" s="118">
        <f>'III Plan Rates'!J67</f>
        <v>0</v>
      </c>
      <c r="H64" s="101"/>
      <c r="I64" s="116">
        <f>'III Plan Rates'!$Z67*'V Consumer Factors'!$M$12</f>
        <v>0</v>
      </c>
      <c r="J64" s="116">
        <f>'III Plan Rates'!$Z67*'V Consumer Factors'!$M$13</f>
        <v>0</v>
      </c>
      <c r="K64" s="116">
        <f>'III Plan Rates'!$Z67*'V Consumer Factors'!$M$14</f>
        <v>0</v>
      </c>
      <c r="L64" s="116">
        <f>'III Plan Rates'!$Z67*'V Consumer Factors'!$M$15</f>
        <v>0</v>
      </c>
      <c r="M64" s="116">
        <f>'III Plan Rates'!$Z67*'V Consumer Factors'!$M$16</f>
        <v>0</v>
      </c>
      <c r="N64" s="116">
        <f>'III Plan Rates'!$Z67*'V Consumer Factors'!$M$17</f>
        <v>0</v>
      </c>
      <c r="O64" s="116">
        <f>'III Plan Rates'!$Z67*'V Consumer Factors'!$M$18</f>
        <v>0</v>
      </c>
      <c r="P64" s="116">
        <f>'III Plan Rates'!$Z67*'V Consumer Factors'!$M$19</f>
        <v>0</v>
      </c>
      <c r="Q64" s="116">
        <f>'III Plan Rates'!$Z67*'V Consumer Factors'!$M$20</f>
        <v>0</v>
      </c>
      <c r="R64" s="116">
        <f>IF('III Plan Rates'!$AP67&gt;0,SUMPRODUCT(I64:Q64,'III Plan Rates'!$AG67:$AO67)/'III Plan Rates'!$AP67,0)</f>
        <v>0</v>
      </c>
      <c r="S64" s="80"/>
      <c r="T64" s="116" t="e">
        <f>'III Plan Rates'!$AA67*'V Consumer Factors'!$N$12</f>
        <v>#DIV/0!</v>
      </c>
      <c r="U64" s="116" t="e">
        <f>'III Plan Rates'!$AA67*'V Consumer Factors'!$N$13</f>
        <v>#DIV/0!</v>
      </c>
      <c r="V64" s="116" t="e">
        <f>'III Plan Rates'!$AA67*'V Consumer Factors'!$N$14</f>
        <v>#DIV/0!</v>
      </c>
      <c r="W64" s="116" t="e">
        <f>'III Plan Rates'!$AA67*'V Consumer Factors'!$N$15</f>
        <v>#DIV/0!</v>
      </c>
      <c r="X64" s="116" t="e">
        <f>'III Plan Rates'!$AA67*'V Consumer Factors'!$N$16</f>
        <v>#DIV/0!</v>
      </c>
      <c r="Y64" s="116" t="e">
        <f>'III Plan Rates'!$AA67*'V Consumer Factors'!$N$17</f>
        <v>#DIV/0!</v>
      </c>
      <c r="Z64" s="116" t="e">
        <f>'III Plan Rates'!$AA67*'V Consumer Factors'!$N$18</f>
        <v>#DIV/0!</v>
      </c>
      <c r="AA64" s="116" t="e">
        <f>'III Plan Rates'!$AA67*'V Consumer Factors'!$N$19</f>
        <v>#DIV/0!</v>
      </c>
      <c r="AB64" s="116" t="e">
        <f>'III Plan Rates'!$AA67*'V Consumer Factors'!$N$20</f>
        <v>#DIV/0!</v>
      </c>
      <c r="AC64" s="116">
        <f>IF('III Plan Rates'!$AP67&gt;0,SUMPRODUCT(T64:AB64,'III Plan Rates'!$AG67:$AO67)/'III Plan Rates'!$AP67,0)</f>
        <v>0</v>
      </c>
      <c r="AE64" s="117" t="e">
        <f t="shared" si="12"/>
        <v>#DIV/0!</v>
      </c>
      <c r="AF64" s="117" t="e">
        <f t="shared" si="3"/>
        <v>#DIV/0!</v>
      </c>
      <c r="AG64" s="117" t="e">
        <f t="shared" si="4"/>
        <v>#DIV/0!</v>
      </c>
      <c r="AH64" s="117" t="e">
        <f t="shared" si="5"/>
        <v>#DIV/0!</v>
      </c>
      <c r="AI64" s="117" t="e">
        <f t="shared" si="6"/>
        <v>#DIV/0!</v>
      </c>
      <c r="AJ64" s="117" t="e">
        <f t="shared" si="7"/>
        <v>#DIV/0!</v>
      </c>
      <c r="AK64" s="117" t="e">
        <f t="shared" si="8"/>
        <v>#DIV/0!</v>
      </c>
      <c r="AL64" s="117" t="e">
        <f t="shared" si="9"/>
        <v>#DIV/0!</v>
      </c>
      <c r="AM64" s="117" t="e">
        <f t="shared" si="10"/>
        <v>#DIV/0!</v>
      </c>
      <c r="AN64" s="503" t="str">
        <f t="shared" si="11"/>
        <v/>
      </c>
      <c r="AP64" s="109"/>
      <c r="AQ64" s="109"/>
      <c r="AR64" s="109"/>
      <c r="AS64" s="109"/>
      <c r="AT64" s="109"/>
      <c r="AU64" s="109"/>
      <c r="AV64" s="109"/>
      <c r="AW64" s="109"/>
      <c r="AX64" s="511" t="str">
        <f>IF(SUM(AP64:AW64)='III Plan Rates'!AG67, "Match", "Don't Match")</f>
        <v>Match</v>
      </c>
      <c r="AY64" s="109"/>
      <c r="AZ64" s="109"/>
      <c r="BA64" s="109"/>
      <c r="BB64" s="511" t="str">
        <f>IF(SUM(AY64:BA64)='III Plan Rates'!AH67, "Match", "Don't Match")</f>
        <v>Match</v>
      </c>
      <c r="BC64" s="109"/>
      <c r="BD64" s="109"/>
      <c r="BE64" s="109"/>
      <c r="BF64" s="109"/>
      <c r="BG64" s="109"/>
      <c r="BH64" s="109"/>
      <c r="BI64" s="109"/>
      <c r="BJ64" s="109"/>
      <c r="BK64" s="109"/>
      <c r="BL64" s="109"/>
      <c r="BM64" s="109"/>
      <c r="BN64" s="109"/>
      <c r="BO64" s="109"/>
      <c r="BP64" s="511" t="str">
        <f>IF(SUM(BC64:BO64)='III Plan Rates'!AI67, "Match", "Don't Match")</f>
        <v>Match</v>
      </c>
      <c r="BQ64" s="109"/>
      <c r="BR64" s="109"/>
      <c r="BS64" s="109"/>
      <c r="BT64" s="109"/>
      <c r="BU64" s="109"/>
      <c r="BV64" s="109"/>
      <c r="BW64" s="109"/>
      <c r="BX64" s="109"/>
      <c r="BY64" s="109"/>
      <c r="BZ64" s="109"/>
      <c r="CA64" s="511" t="str">
        <f>IF(SUM(BQ64:BZ64)='III Plan Rates'!AJ67, "Match", "Don't Match")</f>
        <v>Match</v>
      </c>
      <c r="CB64" s="109"/>
      <c r="CC64" s="109"/>
      <c r="CD64" s="109"/>
      <c r="CE64" s="109"/>
      <c r="CF64" s="109"/>
      <c r="CG64" s="109"/>
      <c r="CH64" s="109"/>
      <c r="CI64" s="511" t="str">
        <f>IF(SUM(CB64:CH64)='III Plan Rates'!AK67, "Match", "Don't Match")</f>
        <v>Match</v>
      </c>
      <c r="CJ64" s="109"/>
      <c r="CK64" s="109"/>
      <c r="CL64" s="109"/>
      <c r="CM64" s="109"/>
      <c r="CN64" s="109"/>
      <c r="CO64" s="109"/>
      <c r="CP64" s="109"/>
      <c r="CQ64" s="109"/>
      <c r="CR64" s="109"/>
      <c r="CS64" s="109"/>
      <c r="CT64" s="511" t="str">
        <f>IF(SUM(CJ64:CS64)='III Plan Rates'!AL67, "Match", "Don't Match")</f>
        <v>Match</v>
      </c>
      <c r="CU64" s="109"/>
      <c r="CV64" s="109"/>
      <c r="CW64" s="109"/>
      <c r="CX64" s="109"/>
      <c r="CY64" s="511" t="str">
        <f>IF(SUM(CU64:CX64)='III Plan Rates'!AM67, "Match", "Don't Match")</f>
        <v>Match</v>
      </c>
      <c r="CZ64" s="109"/>
      <c r="DA64" s="109"/>
      <c r="DB64" s="109"/>
      <c r="DC64" s="109"/>
      <c r="DD64" s="109"/>
      <c r="DE64" s="511" t="str">
        <f>IF(SUM(CZ64:DD64)='III Plan Rates'!AN67, "Match", "Don't Match")</f>
        <v>Match</v>
      </c>
      <c r="DF64" s="109"/>
      <c r="DG64" s="109"/>
      <c r="DH64" s="109"/>
      <c r="DI64" s="109"/>
      <c r="DJ64" s="109"/>
      <c r="DK64" s="109"/>
      <c r="DL64" s="109"/>
      <c r="DM64" s="511" t="str">
        <f>IF(SUM(DF64:DL64)='III Plan Rates'!AO67, "Match", "Don't Match")</f>
        <v>Match</v>
      </c>
    </row>
    <row r="65" spans="1:117" x14ac:dyDescent="0.25">
      <c r="A65" s="406" t="str">
        <f>'III Plan Rates'!A68</f>
        <v>Plan 51</v>
      </c>
      <c r="B65" s="118">
        <f>'III Plan Rates'!B68</f>
        <v>0</v>
      </c>
      <c r="C65" s="127">
        <f>'III Plan Rates'!D68</f>
        <v>0</v>
      </c>
      <c r="D65" s="118">
        <f>'III Plan Rates'!E68</f>
        <v>0</v>
      </c>
      <c r="E65" s="118">
        <f>'III Plan Rates'!F68</f>
        <v>0</v>
      </c>
      <c r="F65" s="118">
        <f>'III Plan Rates'!G68</f>
        <v>0</v>
      </c>
      <c r="G65" s="118">
        <f>'III Plan Rates'!J68</f>
        <v>0</v>
      </c>
      <c r="H65" s="101"/>
      <c r="I65" s="116">
        <f>'III Plan Rates'!$Z68*'V Consumer Factors'!$M$12</f>
        <v>0</v>
      </c>
      <c r="J65" s="116">
        <f>'III Plan Rates'!$Z68*'V Consumer Factors'!$M$13</f>
        <v>0</v>
      </c>
      <c r="K65" s="116">
        <f>'III Plan Rates'!$Z68*'V Consumer Factors'!$M$14</f>
        <v>0</v>
      </c>
      <c r="L65" s="116">
        <f>'III Plan Rates'!$Z68*'V Consumer Factors'!$M$15</f>
        <v>0</v>
      </c>
      <c r="M65" s="116">
        <f>'III Plan Rates'!$Z68*'V Consumer Factors'!$M$16</f>
        <v>0</v>
      </c>
      <c r="N65" s="116">
        <f>'III Plan Rates'!$Z68*'V Consumer Factors'!$M$17</f>
        <v>0</v>
      </c>
      <c r="O65" s="116">
        <f>'III Plan Rates'!$Z68*'V Consumer Factors'!$M$18</f>
        <v>0</v>
      </c>
      <c r="P65" s="116">
        <f>'III Plan Rates'!$Z68*'V Consumer Factors'!$M$19</f>
        <v>0</v>
      </c>
      <c r="Q65" s="116">
        <f>'III Plan Rates'!$Z68*'V Consumer Factors'!$M$20</f>
        <v>0</v>
      </c>
      <c r="R65" s="116">
        <f>IF('III Plan Rates'!$AP68&gt;0,SUMPRODUCT(I65:Q65,'III Plan Rates'!$AG68:$AO68)/'III Plan Rates'!$AP68,0)</f>
        <v>0</v>
      </c>
      <c r="S65" s="80"/>
      <c r="T65" s="116" t="e">
        <f>'III Plan Rates'!$AA68*'V Consumer Factors'!$N$12</f>
        <v>#DIV/0!</v>
      </c>
      <c r="U65" s="116" t="e">
        <f>'III Plan Rates'!$AA68*'V Consumer Factors'!$N$13</f>
        <v>#DIV/0!</v>
      </c>
      <c r="V65" s="116" t="e">
        <f>'III Plan Rates'!$AA68*'V Consumer Factors'!$N$14</f>
        <v>#DIV/0!</v>
      </c>
      <c r="W65" s="116" t="e">
        <f>'III Plan Rates'!$AA68*'V Consumer Factors'!$N$15</f>
        <v>#DIV/0!</v>
      </c>
      <c r="X65" s="116" t="e">
        <f>'III Plan Rates'!$AA68*'V Consumer Factors'!$N$16</f>
        <v>#DIV/0!</v>
      </c>
      <c r="Y65" s="116" t="e">
        <f>'III Plan Rates'!$AA68*'V Consumer Factors'!$N$17</f>
        <v>#DIV/0!</v>
      </c>
      <c r="Z65" s="116" t="e">
        <f>'III Plan Rates'!$AA68*'V Consumer Factors'!$N$18</f>
        <v>#DIV/0!</v>
      </c>
      <c r="AA65" s="116" t="e">
        <f>'III Plan Rates'!$AA68*'V Consumer Factors'!$N$19</f>
        <v>#DIV/0!</v>
      </c>
      <c r="AB65" s="116" t="e">
        <f>'III Plan Rates'!$AA68*'V Consumer Factors'!$N$20</f>
        <v>#DIV/0!</v>
      </c>
      <c r="AC65" s="116">
        <f>IF('III Plan Rates'!$AP68&gt;0,SUMPRODUCT(T65:AB65,'III Plan Rates'!$AG68:$AO68)/'III Plan Rates'!$AP68,0)</f>
        <v>0</v>
      </c>
      <c r="AE65" s="117" t="e">
        <f t="shared" si="12"/>
        <v>#DIV/0!</v>
      </c>
      <c r="AF65" s="117" t="e">
        <f t="shared" si="3"/>
        <v>#DIV/0!</v>
      </c>
      <c r="AG65" s="117" t="e">
        <f t="shared" si="4"/>
        <v>#DIV/0!</v>
      </c>
      <c r="AH65" s="117" t="e">
        <f t="shared" si="5"/>
        <v>#DIV/0!</v>
      </c>
      <c r="AI65" s="117" t="e">
        <f t="shared" si="6"/>
        <v>#DIV/0!</v>
      </c>
      <c r="AJ65" s="117" t="e">
        <f t="shared" si="7"/>
        <v>#DIV/0!</v>
      </c>
      <c r="AK65" s="117" t="e">
        <f t="shared" si="8"/>
        <v>#DIV/0!</v>
      </c>
      <c r="AL65" s="117" t="e">
        <f t="shared" si="9"/>
        <v>#DIV/0!</v>
      </c>
      <c r="AM65" s="117" t="e">
        <f t="shared" si="10"/>
        <v>#DIV/0!</v>
      </c>
      <c r="AN65" s="503" t="str">
        <f t="shared" si="11"/>
        <v/>
      </c>
      <c r="AP65" s="109"/>
      <c r="AQ65" s="109"/>
      <c r="AR65" s="109"/>
      <c r="AS65" s="109"/>
      <c r="AT65" s="109"/>
      <c r="AU65" s="109"/>
      <c r="AV65" s="109"/>
      <c r="AW65" s="109"/>
      <c r="AX65" s="511" t="str">
        <f>IF(SUM(AP65:AW65)='III Plan Rates'!AG68, "Match", "Don't Match")</f>
        <v>Match</v>
      </c>
      <c r="AY65" s="109"/>
      <c r="AZ65" s="109"/>
      <c r="BA65" s="109"/>
      <c r="BB65" s="511" t="str">
        <f>IF(SUM(AY65:BA65)='III Plan Rates'!AH68, "Match", "Don't Match")</f>
        <v>Match</v>
      </c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  <c r="BO65" s="109"/>
      <c r="BP65" s="511" t="str">
        <f>IF(SUM(BC65:BO65)='III Plan Rates'!AI68, "Match", "Don't Match")</f>
        <v>Match</v>
      </c>
      <c r="BQ65" s="109"/>
      <c r="BR65" s="109"/>
      <c r="BS65" s="109"/>
      <c r="BT65" s="109"/>
      <c r="BU65" s="109"/>
      <c r="BV65" s="109"/>
      <c r="BW65" s="109"/>
      <c r="BX65" s="109"/>
      <c r="BY65" s="109"/>
      <c r="BZ65" s="109"/>
      <c r="CA65" s="511" t="str">
        <f>IF(SUM(BQ65:BZ65)='III Plan Rates'!AJ68, "Match", "Don't Match")</f>
        <v>Match</v>
      </c>
      <c r="CB65" s="109"/>
      <c r="CC65" s="109"/>
      <c r="CD65" s="109"/>
      <c r="CE65" s="109"/>
      <c r="CF65" s="109"/>
      <c r="CG65" s="109"/>
      <c r="CH65" s="109"/>
      <c r="CI65" s="511" t="str">
        <f>IF(SUM(CB65:CH65)='III Plan Rates'!AK68, "Match", "Don't Match")</f>
        <v>Match</v>
      </c>
      <c r="CJ65" s="109"/>
      <c r="CK65" s="109"/>
      <c r="CL65" s="109"/>
      <c r="CM65" s="109"/>
      <c r="CN65" s="109"/>
      <c r="CO65" s="109"/>
      <c r="CP65" s="109"/>
      <c r="CQ65" s="109"/>
      <c r="CR65" s="109"/>
      <c r="CS65" s="109"/>
      <c r="CT65" s="511" t="str">
        <f>IF(SUM(CJ65:CS65)='III Plan Rates'!AL68, "Match", "Don't Match")</f>
        <v>Match</v>
      </c>
      <c r="CU65" s="109"/>
      <c r="CV65" s="109"/>
      <c r="CW65" s="109"/>
      <c r="CX65" s="109"/>
      <c r="CY65" s="511" t="str">
        <f>IF(SUM(CU65:CX65)='III Plan Rates'!AM68, "Match", "Don't Match")</f>
        <v>Match</v>
      </c>
      <c r="CZ65" s="109"/>
      <c r="DA65" s="109"/>
      <c r="DB65" s="109"/>
      <c r="DC65" s="109"/>
      <c r="DD65" s="109"/>
      <c r="DE65" s="511" t="str">
        <f>IF(SUM(CZ65:DD65)='III Plan Rates'!AN68, "Match", "Don't Match")</f>
        <v>Match</v>
      </c>
      <c r="DF65" s="109"/>
      <c r="DG65" s="109"/>
      <c r="DH65" s="109"/>
      <c r="DI65" s="109"/>
      <c r="DJ65" s="109"/>
      <c r="DK65" s="109"/>
      <c r="DL65" s="109"/>
      <c r="DM65" s="511" t="str">
        <f>IF(SUM(DF65:DL65)='III Plan Rates'!AO68, "Match", "Don't Match")</f>
        <v>Match</v>
      </c>
    </row>
    <row r="66" spans="1:117" x14ac:dyDescent="0.25">
      <c r="A66" s="406" t="str">
        <f>'III Plan Rates'!A69</f>
        <v>Plan 52</v>
      </c>
      <c r="B66" s="118">
        <f>'III Plan Rates'!B69</f>
        <v>0</v>
      </c>
      <c r="C66" s="127">
        <f>'III Plan Rates'!D69</f>
        <v>0</v>
      </c>
      <c r="D66" s="118">
        <f>'III Plan Rates'!E69</f>
        <v>0</v>
      </c>
      <c r="E66" s="118">
        <f>'III Plan Rates'!F69</f>
        <v>0</v>
      </c>
      <c r="F66" s="118">
        <f>'III Plan Rates'!G69</f>
        <v>0</v>
      </c>
      <c r="G66" s="118">
        <f>'III Plan Rates'!J69</f>
        <v>0</v>
      </c>
      <c r="H66" s="101"/>
      <c r="I66" s="116">
        <f>'III Plan Rates'!$Z69*'V Consumer Factors'!$M$12</f>
        <v>0</v>
      </c>
      <c r="J66" s="116">
        <f>'III Plan Rates'!$Z69*'V Consumer Factors'!$M$13</f>
        <v>0</v>
      </c>
      <c r="K66" s="116">
        <f>'III Plan Rates'!$Z69*'V Consumer Factors'!$M$14</f>
        <v>0</v>
      </c>
      <c r="L66" s="116">
        <f>'III Plan Rates'!$Z69*'V Consumer Factors'!$M$15</f>
        <v>0</v>
      </c>
      <c r="M66" s="116">
        <f>'III Plan Rates'!$Z69*'V Consumer Factors'!$M$16</f>
        <v>0</v>
      </c>
      <c r="N66" s="116">
        <f>'III Plan Rates'!$Z69*'V Consumer Factors'!$M$17</f>
        <v>0</v>
      </c>
      <c r="O66" s="116">
        <f>'III Plan Rates'!$Z69*'V Consumer Factors'!$M$18</f>
        <v>0</v>
      </c>
      <c r="P66" s="116">
        <f>'III Plan Rates'!$Z69*'V Consumer Factors'!$M$19</f>
        <v>0</v>
      </c>
      <c r="Q66" s="116">
        <f>'III Plan Rates'!$Z69*'V Consumer Factors'!$M$20</f>
        <v>0</v>
      </c>
      <c r="R66" s="116">
        <f>IF('III Plan Rates'!$AP69&gt;0,SUMPRODUCT(I66:Q66,'III Plan Rates'!$AG69:$AO69)/'III Plan Rates'!$AP69,0)</f>
        <v>0</v>
      </c>
      <c r="S66" s="80"/>
      <c r="T66" s="116" t="e">
        <f>'III Plan Rates'!$AA69*'V Consumer Factors'!$N$12</f>
        <v>#DIV/0!</v>
      </c>
      <c r="U66" s="116" t="e">
        <f>'III Plan Rates'!$AA69*'V Consumer Factors'!$N$13</f>
        <v>#DIV/0!</v>
      </c>
      <c r="V66" s="116" t="e">
        <f>'III Plan Rates'!$AA69*'V Consumer Factors'!$N$14</f>
        <v>#DIV/0!</v>
      </c>
      <c r="W66" s="116" t="e">
        <f>'III Plan Rates'!$AA69*'V Consumer Factors'!$N$15</f>
        <v>#DIV/0!</v>
      </c>
      <c r="X66" s="116" t="e">
        <f>'III Plan Rates'!$AA69*'V Consumer Factors'!$N$16</f>
        <v>#DIV/0!</v>
      </c>
      <c r="Y66" s="116" t="e">
        <f>'III Plan Rates'!$AA69*'V Consumer Factors'!$N$17</f>
        <v>#DIV/0!</v>
      </c>
      <c r="Z66" s="116" t="e">
        <f>'III Plan Rates'!$AA69*'V Consumer Factors'!$N$18</f>
        <v>#DIV/0!</v>
      </c>
      <c r="AA66" s="116" t="e">
        <f>'III Plan Rates'!$AA69*'V Consumer Factors'!$N$19</f>
        <v>#DIV/0!</v>
      </c>
      <c r="AB66" s="116" t="e">
        <f>'III Plan Rates'!$AA69*'V Consumer Factors'!$N$20</f>
        <v>#DIV/0!</v>
      </c>
      <c r="AC66" s="116">
        <f>IF('III Plan Rates'!$AP69&gt;0,SUMPRODUCT(T66:AB66,'III Plan Rates'!$AG69:$AO69)/'III Plan Rates'!$AP69,0)</f>
        <v>0</v>
      </c>
      <c r="AE66" s="117" t="e">
        <f t="shared" si="12"/>
        <v>#DIV/0!</v>
      </c>
      <c r="AF66" s="117" t="e">
        <f t="shared" si="3"/>
        <v>#DIV/0!</v>
      </c>
      <c r="AG66" s="117" t="e">
        <f t="shared" si="4"/>
        <v>#DIV/0!</v>
      </c>
      <c r="AH66" s="117" t="e">
        <f t="shared" si="5"/>
        <v>#DIV/0!</v>
      </c>
      <c r="AI66" s="117" t="e">
        <f t="shared" si="6"/>
        <v>#DIV/0!</v>
      </c>
      <c r="AJ66" s="117" t="e">
        <f t="shared" si="7"/>
        <v>#DIV/0!</v>
      </c>
      <c r="AK66" s="117" t="e">
        <f t="shared" si="8"/>
        <v>#DIV/0!</v>
      </c>
      <c r="AL66" s="117" t="e">
        <f t="shared" si="9"/>
        <v>#DIV/0!</v>
      </c>
      <c r="AM66" s="117" t="e">
        <f t="shared" si="10"/>
        <v>#DIV/0!</v>
      </c>
      <c r="AN66" s="503" t="str">
        <f t="shared" si="11"/>
        <v/>
      </c>
      <c r="AP66" s="109"/>
      <c r="AQ66" s="109"/>
      <c r="AR66" s="109"/>
      <c r="AS66" s="109"/>
      <c r="AT66" s="109"/>
      <c r="AU66" s="109"/>
      <c r="AV66" s="109"/>
      <c r="AW66" s="109"/>
      <c r="AX66" s="511" t="str">
        <f>IF(SUM(AP66:AW66)='III Plan Rates'!AG69, "Match", "Don't Match")</f>
        <v>Match</v>
      </c>
      <c r="AY66" s="109"/>
      <c r="AZ66" s="109"/>
      <c r="BA66" s="109"/>
      <c r="BB66" s="511" t="str">
        <f>IF(SUM(AY66:BA66)='III Plan Rates'!AH69, "Match", "Don't Match")</f>
        <v>Match</v>
      </c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  <c r="BO66" s="109"/>
      <c r="BP66" s="511" t="str">
        <f>IF(SUM(BC66:BO66)='III Plan Rates'!AI69, "Match", "Don't Match")</f>
        <v>Match</v>
      </c>
      <c r="BQ66" s="109"/>
      <c r="BR66" s="109"/>
      <c r="BS66" s="109"/>
      <c r="BT66" s="109"/>
      <c r="BU66" s="109"/>
      <c r="BV66" s="109"/>
      <c r="BW66" s="109"/>
      <c r="BX66" s="109"/>
      <c r="BY66" s="109"/>
      <c r="BZ66" s="109"/>
      <c r="CA66" s="511" t="str">
        <f>IF(SUM(BQ66:BZ66)='III Plan Rates'!AJ69, "Match", "Don't Match")</f>
        <v>Match</v>
      </c>
      <c r="CB66" s="109"/>
      <c r="CC66" s="109"/>
      <c r="CD66" s="109"/>
      <c r="CE66" s="109"/>
      <c r="CF66" s="109"/>
      <c r="CG66" s="109"/>
      <c r="CH66" s="109"/>
      <c r="CI66" s="511" t="str">
        <f>IF(SUM(CB66:CH66)='III Plan Rates'!AK69, "Match", "Don't Match")</f>
        <v>Match</v>
      </c>
      <c r="CJ66" s="109"/>
      <c r="CK66" s="109"/>
      <c r="CL66" s="109"/>
      <c r="CM66" s="109"/>
      <c r="CN66" s="109"/>
      <c r="CO66" s="109"/>
      <c r="CP66" s="109"/>
      <c r="CQ66" s="109"/>
      <c r="CR66" s="109"/>
      <c r="CS66" s="109"/>
      <c r="CT66" s="511" t="str">
        <f>IF(SUM(CJ66:CS66)='III Plan Rates'!AL69, "Match", "Don't Match")</f>
        <v>Match</v>
      </c>
      <c r="CU66" s="109"/>
      <c r="CV66" s="109"/>
      <c r="CW66" s="109"/>
      <c r="CX66" s="109"/>
      <c r="CY66" s="511" t="str">
        <f>IF(SUM(CU66:CX66)='III Plan Rates'!AM69, "Match", "Don't Match")</f>
        <v>Match</v>
      </c>
      <c r="CZ66" s="109"/>
      <c r="DA66" s="109"/>
      <c r="DB66" s="109"/>
      <c r="DC66" s="109"/>
      <c r="DD66" s="109"/>
      <c r="DE66" s="511" t="str">
        <f>IF(SUM(CZ66:DD66)='III Plan Rates'!AN69, "Match", "Don't Match")</f>
        <v>Match</v>
      </c>
      <c r="DF66" s="109"/>
      <c r="DG66" s="109"/>
      <c r="DH66" s="109"/>
      <c r="DI66" s="109"/>
      <c r="DJ66" s="109"/>
      <c r="DK66" s="109"/>
      <c r="DL66" s="109"/>
      <c r="DM66" s="511" t="str">
        <f>IF(SUM(DF66:DL66)='III Plan Rates'!AO69, "Match", "Don't Match")</f>
        <v>Match</v>
      </c>
    </row>
    <row r="67" spans="1:117" x14ac:dyDescent="0.25">
      <c r="A67" s="406" t="str">
        <f>'III Plan Rates'!A70</f>
        <v>Plan 53</v>
      </c>
      <c r="B67" s="118">
        <f>'III Plan Rates'!B70</f>
        <v>0</v>
      </c>
      <c r="C67" s="127">
        <f>'III Plan Rates'!D70</f>
        <v>0</v>
      </c>
      <c r="D67" s="118">
        <f>'III Plan Rates'!E70</f>
        <v>0</v>
      </c>
      <c r="E67" s="118">
        <f>'III Plan Rates'!F70</f>
        <v>0</v>
      </c>
      <c r="F67" s="118">
        <f>'III Plan Rates'!G70</f>
        <v>0</v>
      </c>
      <c r="G67" s="118">
        <f>'III Plan Rates'!J70</f>
        <v>0</v>
      </c>
      <c r="H67" s="101"/>
      <c r="I67" s="116">
        <f>'III Plan Rates'!$Z70*'V Consumer Factors'!$M$12</f>
        <v>0</v>
      </c>
      <c r="J67" s="116">
        <f>'III Plan Rates'!$Z70*'V Consumer Factors'!$M$13</f>
        <v>0</v>
      </c>
      <c r="K67" s="116">
        <f>'III Plan Rates'!$Z70*'V Consumer Factors'!$M$14</f>
        <v>0</v>
      </c>
      <c r="L67" s="116">
        <f>'III Plan Rates'!$Z70*'V Consumer Factors'!$M$15</f>
        <v>0</v>
      </c>
      <c r="M67" s="116">
        <f>'III Plan Rates'!$Z70*'V Consumer Factors'!$M$16</f>
        <v>0</v>
      </c>
      <c r="N67" s="116">
        <f>'III Plan Rates'!$Z70*'V Consumer Factors'!$M$17</f>
        <v>0</v>
      </c>
      <c r="O67" s="116">
        <f>'III Plan Rates'!$Z70*'V Consumer Factors'!$M$18</f>
        <v>0</v>
      </c>
      <c r="P67" s="116">
        <f>'III Plan Rates'!$Z70*'V Consumer Factors'!$M$19</f>
        <v>0</v>
      </c>
      <c r="Q67" s="116">
        <f>'III Plan Rates'!$Z70*'V Consumer Factors'!$M$20</f>
        <v>0</v>
      </c>
      <c r="R67" s="116">
        <f>IF('III Plan Rates'!$AP70&gt;0,SUMPRODUCT(I67:Q67,'III Plan Rates'!$AG70:$AO70)/'III Plan Rates'!$AP70,0)</f>
        <v>0</v>
      </c>
      <c r="S67" s="80"/>
      <c r="T67" s="116" t="e">
        <f>'III Plan Rates'!$AA70*'V Consumer Factors'!$N$12</f>
        <v>#DIV/0!</v>
      </c>
      <c r="U67" s="116" t="e">
        <f>'III Plan Rates'!$AA70*'V Consumer Factors'!$N$13</f>
        <v>#DIV/0!</v>
      </c>
      <c r="V67" s="116" t="e">
        <f>'III Plan Rates'!$AA70*'V Consumer Factors'!$N$14</f>
        <v>#DIV/0!</v>
      </c>
      <c r="W67" s="116" t="e">
        <f>'III Plan Rates'!$AA70*'V Consumer Factors'!$N$15</f>
        <v>#DIV/0!</v>
      </c>
      <c r="X67" s="116" t="e">
        <f>'III Plan Rates'!$AA70*'V Consumer Factors'!$N$16</f>
        <v>#DIV/0!</v>
      </c>
      <c r="Y67" s="116" t="e">
        <f>'III Plan Rates'!$AA70*'V Consumer Factors'!$N$17</f>
        <v>#DIV/0!</v>
      </c>
      <c r="Z67" s="116" t="e">
        <f>'III Plan Rates'!$AA70*'V Consumer Factors'!$N$18</f>
        <v>#DIV/0!</v>
      </c>
      <c r="AA67" s="116" t="e">
        <f>'III Plan Rates'!$AA70*'V Consumer Factors'!$N$19</f>
        <v>#DIV/0!</v>
      </c>
      <c r="AB67" s="116" t="e">
        <f>'III Plan Rates'!$AA70*'V Consumer Factors'!$N$20</f>
        <v>#DIV/0!</v>
      </c>
      <c r="AC67" s="116">
        <f>IF('III Plan Rates'!$AP70&gt;0,SUMPRODUCT(T67:AB67,'III Plan Rates'!$AG70:$AO70)/'III Plan Rates'!$AP70,0)</f>
        <v>0</v>
      </c>
      <c r="AE67" s="117" t="e">
        <f t="shared" si="12"/>
        <v>#DIV/0!</v>
      </c>
      <c r="AF67" s="117" t="e">
        <f t="shared" si="3"/>
        <v>#DIV/0!</v>
      </c>
      <c r="AG67" s="117" t="e">
        <f t="shared" si="4"/>
        <v>#DIV/0!</v>
      </c>
      <c r="AH67" s="117" t="e">
        <f t="shared" si="5"/>
        <v>#DIV/0!</v>
      </c>
      <c r="AI67" s="117" t="e">
        <f t="shared" si="6"/>
        <v>#DIV/0!</v>
      </c>
      <c r="AJ67" s="117" t="e">
        <f t="shared" si="7"/>
        <v>#DIV/0!</v>
      </c>
      <c r="AK67" s="117" t="e">
        <f t="shared" si="8"/>
        <v>#DIV/0!</v>
      </c>
      <c r="AL67" s="117" t="e">
        <f t="shared" si="9"/>
        <v>#DIV/0!</v>
      </c>
      <c r="AM67" s="117" t="e">
        <f t="shared" si="10"/>
        <v>#DIV/0!</v>
      </c>
      <c r="AN67" s="503" t="str">
        <f t="shared" si="11"/>
        <v/>
      </c>
      <c r="AP67" s="109"/>
      <c r="AQ67" s="109"/>
      <c r="AR67" s="109"/>
      <c r="AS67" s="109"/>
      <c r="AT67" s="109"/>
      <c r="AU67" s="109"/>
      <c r="AV67" s="109"/>
      <c r="AW67" s="109"/>
      <c r="AX67" s="511" t="str">
        <f>IF(SUM(AP67:AW67)='III Plan Rates'!AG70, "Match", "Don't Match")</f>
        <v>Match</v>
      </c>
      <c r="AY67" s="109"/>
      <c r="AZ67" s="109"/>
      <c r="BA67" s="109"/>
      <c r="BB67" s="511" t="str">
        <f>IF(SUM(AY67:BA67)='III Plan Rates'!AH70, "Match", "Don't Match")</f>
        <v>Match</v>
      </c>
      <c r="BC67" s="109"/>
      <c r="BD67" s="109"/>
      <c r="BE67" s="109"/>
      <c r="BF67" s="109"/>
      <c r="BG67" s="109"/>
      <c r="BH67" s="109"/>
      <c r="BI67" s="109"/>
      <c r="BJ67" s="109"/>
      <c r="BK67" s="109"/>
      <c r="BL67" s="109"/>
      <c r="BM67" s="109"/>
      <c r="BN67" s="109"/>
      <c r="BO67" s="109"/>
      <c r="BP67" s="511" t="str">
        <f>IF(SUM(BC67:BO67)='III Plan Rates'!AI70, "Match", "Don't Match")</f>
        <v>Match</v>
      </c>
      <c r="BQ67" s="109"/>
      <c r="BR67" s="109"/>
      <c r="BS67" s="109"/>
      <c r="BT67" s="109"/>
      <c r="BU67" s="109"/>
      <c r="BV67" s="109"/>
      <c r="BW67" s="109"/>
      <c r="BX67" s="109"/>
      <c r="BY67" s="109"/>
      <c r="BZ67" s="109"/>
      <c r="CA67" s="511" t="str">
        <f>IF(SUM(BQ67:BZ67)='III Plan Rates'!AJ70, "Match", "Don't Match")</f>
        <v>Match</v>
      </c>
      <c r="CB67" s="109"/>
      <c r="CC67" s="109"/>
      <c r="CD67" s="109"/>
      <c r="CE67" s="109"/>
      <c r="CF67" s="109"/>
      <c r="CG67" s="109"/>
      <c r="CH67" s="109"/>
      <c r="CI67" s="511" t="str">
        <f>IF(SUM(CB67:CH67)='III Plan Rates'!AK70, "Match", "Don't Match")</f>
        <v>Match</v>
      </c>
      <c r="CJ67" s="109"/>
      <c r="CK67" s="109"/>
      <c r="CL67" s="109"/>
      <c r="CM67" s="109"/>
      <c r="CN67" s="109"/>
      <c r="CO67" s="109"/>
      <c r="CP67" s="109"/>
      <c r="CQ67" s="109"/>
      <c r="CR67" s="109"/>
      <c r="CS67" s="109"/>
      <c r="CT67" s="511" t="str">
        <f>IF(SUM(CJ67:CS67)='III Plan Rates'!AL70, "Match", "Don't Match")</f>
        <v>Match</v>
      </c>
      <c r="CU67" s="109"/>
      <c r="CV67" s="109"/>
      <c r="CW67" s="109"/>
      <c r="CX67" s="109"/>
      <c r="CY67" s="511" t="str">
        <f>IF(SUM(CU67:CX67)='III Plan Rates'!AM70, "Match", "Don't Match")</f>
        <v>Match</v>
      </c>
      <c r="CZ67" s="109"/>
      <c r="DA67" s="109"/>
      <c r="DB67" s="109"/>
      <c r="DC67" s="109"/>
      <c r="DD67" s="109"/>
      <c r="DE67" s="511" t="str">
        <f>IF(SUM(CZ67:DD67)='III Plan Rates'!AN70, "Match", "Don't Match")</f>
        <v>Match</v>
      </c>
      <c r="DF67" s="109"/>
      <c r="DG67" s="109"/>
      <c r="DH67" s="109"/>
      <c r="DI67" s="109"/>
      <c r="DJ67" s="109"/>
      <c r="DK67" s="109"/>
      <c r="DL67" s="109"/>
      <c r="DM67" s="511" t="str">
        <f>IF(SUM(DF67:DL67)='III Plan Rates'!AO70, "Match", "Don't Match")</f>
        <v>Match</v>
      </c>
    </row>
    <row r="68" spans="1:117" x14ac:dyDescent="0.25">
      <c r="A68" s="406" t="str">
        <f>'III Plan Rates'!A71</f>
        <v>Plan 54</v>
      </c>
      <c r="B68" s="118">
        <f>'III Plan Rates'!B71</f>
        <v>0</v>
      </c>
      <c r="C68" s="127">
        <f>'III Plan Rates'!D71</f>
        <v>0</v>
      </c>
      <c r="D68" s="118">
        <f>'III Plan Rates'!E71</f>
        <v>0</v>
      </c>
      <c r="E68" s="118">
        <f>'III Plan Rates'!F71</f>
        <v>0</v>
      </c>
      <c r="F68" s="118">
        <f>'III Plan Rates'!G71</f>
        <v>0</v>
      </c>
      <c r="G68" s="118">
        <f>'III Plan Rates'!J71</f>
        <v>0</v>
      </c>
      <c r="H68" s="101"/>
      <c r="I68" s="116">
        <f>'III Plan Rates'!$Z71*'V Consumer Factors'!$M$12</f>
        <v>0</v>
      </c>
      <c r="J68" s="116">
        <f>'III Plan Rates'!$Z71*'V Consumer Factors'!$M$13</f>
        <v>0</v>
      </c>
      <c r="K68" s="116">
        <f>'III Plan Rates'!$Z71*'V Consumer Factors'!$M$14</f>
        <v>0</v>
      </c>
      <c r="L68" s="116">
        <f>'III Plan Rates'!$Z71*'V Consumer Factors'!$M$15</f>
        <v>0</v>
      </c>
      <c r="M68" s="116">
        <f>'III Plan Rates'!$Z71*'V Consumer Factors'!$M$16</f>
        <v>0</v>
      </c>
      <c r="N68" s="116">
        <f>'III Plan Rates'!$Z71*'V Consumer Factors'!$M$17</f>
        <v>0</v>
      </c>
      <c r="O68" s="116">
        <f>'III Plan Rates'!$Z71*'V Consumer Factors'!$M$18</f>
        <v>0</v>
      </c>
      <c r="P68" s="116">
        <f>'III Plan Rates'!$Z71*'V Consumer Factors'!$M$19</f>
        <v>0</v>
      </c>
      <c r="Q68" s="116">
        <f>'III Plan Rates'!$Z71*'V Consumer Factors'!$M$20</f>
        <v>0</v>
      </c>
      <c r="R68" s="116">
        <f>IF('III Plan Rates'!$AP71&gt;0,SUMPRODUCT(I68:Q68,'III Plan Rates'!$AG71:$AO71)/'III Plan Rates'!$AP71,0)</f>
        <v>0</v>
      </c>
      <c r="S68" s="80"/>
      <c r="T68" s="116" t="e">
        <f>'III Plan Rates'!$AA71*'V Consumer Factors'!$N$12</f>
        <v>#DIV/0!</v>
      </c>
      <c r="U68" s="116" t="e">
        <f>'III Plan Rates'!$AA71*'V Consumer Factors'!$N$13</f>
        <v>#DIV/0!</v>
      </c>
      <c r="V68" s="116" t="e">
        <f>'III Plan Rates'!$AA71*'V Consumer Factors'!$N$14</f>
        <v>#DIV/0!</v>
      </c>
      <c r="W68" s="116" t="e">
        <f>'III Plan Rates'!$AA71*'V Consumer Factors'!$N$15</f>
        <v>#DIV/0!</v>
      </c>
      <c r="X68" s="116" t="e">
        <f>'III Plan Rates'!$AA71*'V Consumer Factors'!$N$16</f>
        <v>#DIV/0!</v>
      </c>
      <c r="Y68" s="116" t="e">
        <f>'III Plan Rates'!$AA71*'V Consumer Factors'!$N$17</f>
        <v>#DIV/0!</v>
      </c>
      <c r="Z68" s="116" t="e">
        <f>'III Plan Rates'!$AA71*'V Consumer Factors'!$N$18</f>
        <v>#DIV/0!</v>
      </c>
      <c r="AA68" s="116" t="e">
        <f>'III Plan Rates'!$AA71*'V Consumer Factors'!$N$19</f>
        <v>#DIV/0!</v>
      </c>
      <c r="AB68" s="116" t="e">
        <f>'III Plan Rates'!$AA71*'V Consumer Factors'!$N$20</f>
        <v>#DIV/0!</v>
      </c>
      <c r="AC68" s="116">
        <f>IF('III Plan Rates'!$AP71&gt;0,SUMPRODUCT(T68:AB68,'III Plan Rates'!$AG71:$AO71)/'III Plan Rates'!$AP71,0)</f>
        <v>0</v>
      </c>
      <c r="AE68" s="117" t="e">
        <f t="shared" si="12"/>
        <v>#DIV/0!</v>
      </c>
      <c r="AF68" s="117" t="e">
        <f t="shared" si="3"/>
        <v>#DIV/0!</v>
      </c>
      <c r="AG68" s="117" t="e">
        <f t="shared" si="4"/>
        <v>#DIV/0!</v>
      </c>
      <c r="AH68" s="117" t="e">
        <f t="shared" si="5"/>
        <v>#DIV/0!</v>
      </c>
      <c r="AI68" s="117" t="e">
        <f t="shared" si="6"/>
        <v>#DIV/0!</v>
      </c>
      <c r="AJ68" s="117" t="e">
        <f t="shared" si="7"/>
        <v>#DIV/0!</v>
      </c>
      <c r="AK68" s="117" t="e">
        <f t="shared" si="8"/>
        <v>#DIV/0!</v>
      </c>
      <c r="AL68" s="117" t="e">
        <f t="shared" si="9"/>
        <v>#DIV/0!</v>
      </c>
      <c r="AM68" s="117" t="e">
        <f t="shared" si="10"/>
        <v>#DIV/0!</v>
      </c>
      <c r="AN68" s="503" t="str">
        <f t="shared" si="11"/>
        <v/>
      </c>
      <c r="AP68" s="109"/>
      <c r="AQ68" s="109"/>
      <c r="AR68" s="109"/>
      <c r="AS68" s="109"/>
      <c r="AT68" s="109"/>
      <c r="AU68" s="109"/>
      <c r="AV68" s="109"/>
      <c r="AW68" s="109"/>
      <c r="AX68" s="511" t="str">
        <f>IF(SUM(AP68:AW68)='III Plan Rates'!AG71, "Match", "Don't Match")</f>
        <v>Match</v>
      </c>
      <c r="AY68" s="109"/>
      <c r="AZ68" s="109"/>
      <c r="BA68" s="109"/>
      <c r="BB68" s="511" t="str">
        <f>IF(SUM(AY68:BA68)='III Plan Rates'!AH71, "Match", "Don't Match")</f>
        <v>Match</v>
      </c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  <c r="BM68" s="109"/>
      <c r="BN68" s="109"/>
      <c r="BO68" s="109"/>
      <c r="BP68" s="511" t="str">
        <f>IF(SUM(BC68:BO68)='III Plan Rates'!AI71, "Match", "Don't Match")</f>
        <v>Match</v>
      </c>
      <c r="BQ68" s="109"/>
      <c r="BR68" s="109"/>
      <c r="BS68" s="109"/>
      <c r="BT68" s="109"/>
      <c r="BU68" s="109"/>
      <c r="BV68" s="109"/>
      <c r="BW68" s="109"/>
      <c r="BX68" s="109"/>
      <c r="BY68" s="109"/>
      <c r="BZ68" s="109"/>
      <c r="CA68" s="511" t="str">
        <f>IF(SUM(BQ68:BZ68)='III Plan Rates'!AJ71, "Match", "Don't Match")</f>
        <v>Match</v>
      </c>
      <c r="CB68" s="109"/>
      <c r="CC68" s="109"/>
      <c r="CD68" s="109"/>
      <c r="CE68" s="109"/>
      <c r="CF68" s="109"/>
      <c r="CG68" s="109"/>
      <c r="CH68" s="109"/>
      <c r="CI68" s="511" t="str">
        <f>IF(SUM(CB68:CH68)='III Plan Rates'!AK71, "Match", "Don't Match")</f>
        <v>Match</v>
      </c>
      <c r="CJ68" s="109"/>
      <c r="CK68" s="109"/>
      <c r="CL68" s="109"/>
      <c r="CM68" s="109"/>
      <c r="CN68" s="109"/>
      <c r="CO68" s="109"/>
      <c r="CP68" s="109"/>
      <c r="CQ68" s="109"/>
      <c r="CR68" s="109"/>
      <c r="CS68" s="109"/>
      <c r="CT68" s="511" t="str">
        <f>IF(SUM(CJ68:CS68)='III Plan Rates'!AL71, "Match", "Don't Match")</f>
        <v>Match</v>
      </c>
      <c r="CU68" s="109"/>
      <c r="CV68" s="109"/>
      <c r="CW68" s="109"/>
      <c r="CX68" s="109"/>
      <c r="CY68" s="511" t="str">
        <f>IF(SUM(CU68:CX68)='III Plan Rates'!AM71, "Match", "Don't Match")</f>
        <v>Match</v>
      </c>
      <c r="CZ68" s="109"/>
      <c r="DA68" s="109"/>
      <c r="DB68" s="109"/>
      <c r="DC68" s="109"/>
      <c r="DD68" s="109"/>
      <c r="DE68" s="511" t="str">
        <f>IF(SUM(CZ68:DD68)='III Plan Rates'!AN71, "Match", "Don't Match")</f>
        <v>Match</v>
      </c>
      <c r="DF68" s="109"/>
      <c r="DG68" s="109"/>
      <c r="DH68" s="109"/>
      <c r="DI68" s="109"/>
      <c r="DJ68" s="109"/>
      <c r="DK68" s="109"/>
      <c r="DL68" s="109"/>
      <c r="DM68" s="511" t="str">
        <f>IF(SUM(DF68:DL68)='III Plan Rates'!AO71, "Match", "Don't Match")</f>
        <v>Match</v>
      </c>
    </row>
    <row r="69" spans="1:117" x14ac:dyDescent="0.25">
      <c r="A69" s="406" t="str">
        <f>'III Plan Rates'!A72</f>
        <v>Plan 55</v>
      </c>
      <c r="B69" s="118">
        <f>'III Plan Rates'!B72</f>
        <v>0</v>
      </c>
      <c r="C69" s="127">
        <f>'III Plan Rates'!D72</f>
        <v>0</v>
      </c>
      <c r="D69" s="118">
        <f>'III Plan Rates'!E72</f>
        <v>0</v>
      </c>
      <c r="E69" s="118">
        <f>'III Plan Rates'!F72</f>
        <v>0</v>
      </c>
      <c r="F69" s="118">
        <f>'III Plan Rates'!G72</f>
        <v>0</v>
      </c>
      <c r="G69" s="118">
        <f>'III Plan Rates'!J72</f>
        <v>0</v>
      </c>
      <c r="H69" s="101"/>
      <c r="I69" s="116">
        <f>'III Plan Rates'!$Z72*'V Consumer Factors'!$M$12</f>
        <v>0</v>
      </c>
      <c r="J69" s="116">
        <f>'III Plan Rates'!$Z72*'V Consumer Factors'!$M$13</f>
        <v>0</v>
      </c>
      <c r="K69" s="116">
        <f>'III Plan Rates'!$Z72*'V Consumer Factors'!$M$14</f>
        <v>0</v>
      </c>
      <c r="L69" s="116">
        <f>'III Plan Rates'!$Z72*'V Consumer Factors'!$M$15</f>
        <v>0</v>
      </c>
      <c r="M69" s="116">
        <f>'III Plan Rates'!$Z72*'V Consumer Factors'!$M$16</f>
        <v>0</v>
      </c>
      <c r="N69" s="116">
        <f>'III Plan Rates'!$Z72*'V Consumer Factors'!$M$17</f>
        <v>0</v>
      </c>
      <c r="O69" s="116">
        <f>'III Plan Rates'!$Z72*'V Consumer Factors'!$M$18</f>
        <v>0</v>
      </c>
      <c r="P69" s="116">
        <f>'III Plan Rates'!$Z72*'V Consumer Factors'!$M$19</f>
        <v>0</v>
      </c>
      <c r="Q69" s="116">
        <f>'III Plan Rates'!$Z72*'V Consumer Factors'!$M$20</f>
        <v>0</v>
      </c>
      <c r="R69" s="116">
        <f>IF('III Plan Rates'!$AP72&gt;0,SUMPRODUCT(I69:Q69,'III Plan Rates'!$AG72:$AO72)/'III Plan Rates'!$AP72,0)</f>
        <v>0</v>
      </c>
      <c r="S69" s="80"/>
      <c r="T69" s="116" t="e">
        <f>'III Plan Rates'!$AA72*'V Consumer Factors'!$N$12</f>
        <v>#DIV/0!</v>
      </c>
      <c r="U69" s="116" t="e">
        <f>'III Plan Rates'!$AA72*'V Consumer Factors'!$N$13</f>
        <v>#DIV/0!</v>
      </c>
      <c r="V69" s="116" t="e">
        <f>'III Plan Rates'!$AA72*'V Consumer Factors'!$N$14</f>
        <v>#DIV/0!</v>
      </c>
      <c r="W69" s="116" t="e">
        <f>'III Plan Rates'!$AA72*'V Consumer Factors'!$N$15</f>
        <v>#DIV/0!</v>
      </c>
      <c r="X69" s="116" t="e">
        <f>'III Plan Rates'!$AA72*'V Consumer Factors'!$N$16</f>
        <v>#DIV/0!</v>
      </c>
      <c r="Y69" s="116" t="e">
        <f>'III Plan Rates'!$AA72*'V Consumer Factors'!$N$17</f>
        <v>#DIV/0!</v>
      </c>
      <c r="Z69" s="116" t="e">
        <f>'III Plan Rates'!$AA72*'V Consumer Factors'!$N$18</f>
        <v>#DIV/0!</v>
      </c>
      <c r="AA69" s="116" t="e">
        <f>'III Plan Rates'!$AA72*'V Consumer Factors'!$N$19</f>
        <v>#DIV/0!</v>
      </c>
      <c r="AB69" s="116" t="e">
        <f>'III Plan Rates'!$AA72*'V Consumer Factors'!$N$20</f>
        <v>#DIV/0!</v>
      </c>
      <c r="AC69" s="116">
        <f>IF('III Plan Rates'!$AP72&gt;0,SUMPRODUCT(T69:AB69,'III Plan Rates'!$AG72:$AO72)/'III Plan Rates'!$AP72,0)</f>
        <v>0</v>
      </c>
      <c r="AE69" s="117" t="e">
        <f t="shared" si="12"/>
        <v>#DIV/0!</v>
      </c>
      <c r="AF69" s="117" t="e">
        <f t="shared" si="3"/>
        <v>#DIV/0!</v>
      </c>
      <c r="AG69" s="117" t="e">
        <f t="shared" si="4"/>
        <v>#DIV/0!</v>
      </c>
      <c r="AH69" s="117" t="e">
        <f t="shared" si="5"/>
        <v>#DIV/0!</v>
      </c>
      <c r="AI69" s="117" t="e">
        <f t="shared" si="6"/>
        <v>#DIV/0!</v>
      </c>
      <c r="AJ69" s="117" t="e">
        <f t="shared" si="7"/>
        <v>#DIV/0!</v>
      </c>
      <c r="AK69" s="117" t="e">
        <f t="shared" si="8"/>
        <v>#DIV/0!</v>
      </c>
      <c r="AL69" s="117" t="e">
        <f t="shared" si="9"/>
        <v>#DIV/0!</v>
      </c>
      <c r="AM69" s="117" t="e">
        <f t="shared" si="10"/>
        <v>#DIV/0!</v>
      </c>
      <c r="AN69" s="503" t="str">
        <f t="shared" si="11"/>
        <v/>
      </c>
      <c r="AP69" s="109"/>
      <c r="AQ69" s="109"/>
      <c r="AR69" s="109"/>
      <c r="AS69" s="109"/>
      <c r="AT69" s="109"/>
      <c r="AU69" s="109"/>
      <c r="AV69" s="109"/>
      <c r="AW69" s="109"/>
      <c r="AX69" s="511" t="str">
        <f>IF(SUM(AP69:AW69)='III Plan Rates'!AG72, "Match", "Don't Match")</f>
        <v>Match</v>
      </c>
      <c r="AY69" s="109"/>
      <c r="AZ69" s="109"/>
      <c r="BA69" s="109"/>
      <c r="BB69" s="511" t="str">
        <f>IF(SUM(AY69:BA69)='III Plan Rates'!AH72, "Match", "Don't Match")</f>
        <v>Match</v>
      </c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  <c r="BO69" s="109"/>
      <c r="BP69" s="511" t="str">
        <f>IF(SUM(BC69:BO69)='III Plan Rates'!AI72, "Match", "Don't Match")</f>
        <v>Match</v>
      </c>
      <c r="BQ69" s="109"/>
      <c r="BR69" s="109"/>
      <c r="BS69" s="109"/>
      <c r="BT69" s="109"/>
      <c r="BU69" s="109"/>
      <c r="BV69" s="109"/>
      <c r="BW69" s="109"/>
      <c r="BX69" s="109"/>
      <c r="BY69" s="109"/>
      <c r="BZ69" s="109"/>
      <c r="CA69" s="511" t="str">
        <f>IF(SUM(BQ69:BZ69)='III Plan Rates'!AJ72, "Match", "Don't Match")</f>
        <v>Match</v>
      </c>
      <c r="CB69" s="109"/>
      <c r="CC69" s="109"/>
      <c r="CD69" s="109"/>
      <c r="CE69" s="109"/>
      <c r="CF69" s="109"/>
      <c r="CG69" s="109"/>
      <c r="CH69" s="109"/>
      <c r="CI69" s="511" t="str">
        <f>IF(SUM(CB69:CH69)='III Plan Rates'!AK72, "Match", "Don't Match")</f>
        <v>Match</v>
      </c>
      <c r="CJ69" s="109"/>
      <c r="CK69" s="109"/>
      <c r="CL69" s="109"/>
      <c r="CM69" s="109"/>
      <c r="CN69" s="109"/>
      <c r="CO69" s="109"/>
      <c r="CP69" s="109"/>
      <c r="CQ69" s="109"/>
      <c r="CR69" s="109"/>
      <c r="CS69" s="109"/>
      <c r="CT69" s="511" t="str">
        <f>IF(SUM(CJ69:CS69)='III Plan Rates'!AL72, "Match", "Don't Match")</f>
        <v>Match</v>
      </c>
      <c r="CU69" s="109"/>
      <c r="CV69" s="109"/>
      <c r="CW69" s="109"/>
      <c r="CX69" s="109"/>
      <c r="CY69" s="511" t="str">
        <f>IF(SUM(CU69:CX69)='III Plan Rates'!AM72, "Match", "Don't Match")</f>
        <v>Match</v>
      </c>
      <c r="CZ69" s="109"/>
      <c r="DA69" s="109"/>
      <c r="DB69" s="109"/>
      <c r="DC69" s="109"/>
      <c r="DD69" s="109"/>
      <c r="DE69" s="511" t="str">
        <f>IF(SUM(CZ69:DD69)='III Plan Rates'!AN72, "Match", "Don't Match")</f>
        <v>Match</v>
      </c>
      <c r="DF69" s="109"/>
      <c r="DG69" s="109"/>
      <c r="DH69" s="109"/>
      <c r="DI69" s="109"/>
      <c r="DJ69" s="109"/>
      <c r="DK69" s="109"/>
      <c r="DL69" s="109"/>
      <c r="DM69" s="511" t="str">
        <f>IF(SUM(DF69:DL69)='III Plan Rates'!AO72, "Match", "Don't Match")</f>
        <v>Match</v>
      </c>
    </row>
    <row r="70" spans="1:117" x14ac:dyDescent="0.25">
      <c r="A70" s="406" t="str">
        <f>'III Plan Rates'!A73</f>
        <v>Plan 56</v>
      </c>
      <c r="B70" s="118">
        <f>'III Plan Rates'!B73</f>
        <v>0</v>
      </c>
      <c r="C70" s="127">
        <f>'III Plan Rates'!D73</f>
        <v>0</v>
      </c>
      <c r="D70" s="118">
        <f>'III Plan Rates'!E73</f>
        <v>0</v>
      </c>
      <c r="E70" s="118">
        <f>'III Plan Rates'!F73</f>
        <v>0</v>
      </c>
      <c r="F70" s="118">
        <f>'III Plan Rates'!G73</f>
        <v>0</v>
      </c>
      <c r="G70" s="118">
        <f>'III Plan Rates'!J73</f>
        <v>0</v>
      </c>
      <c r="H70" s="101"/>
      <c r="I70" s="116">
        <f>'III Plan Rates'!$Z73*'V Consumer Factors'!$M$12</f>
        <v>0</v>
      </c>
      <c r="J70" s="116">
        <f>'III Plan Rates'!$Z73*'V Consumer Factors'!$M$13</f>
        <v>0</v>
      </c>
      <c r="K70" s="116">
        <f>'III Plan Rates'!$Z73*'V Consumer Factors'!$M$14</f>
        <v>0</v>
      </c>
      <c r="L70" s="116">
        <f>'III Plan Rates'!$Z73*'V Consumer Factors'!$M$15</f>
        <v>0</v>
      </c>
      <c r="M70" s="116">
        <f>'III Plan Rates'!$Z73*'V Consumer Factors'!$M$16</f>
        <v>0</v>
      </c>
      <c r="N70" s="116">
        <f>'III Plan Rates'!$Z73*'V Consumer Factors'!$M$17</f>
        <v>0</v>
      </c>
      <c r="O70" s="116">
        <f>'III Plan Rates'!$Z73*'V Consumer Factors'!$M$18</f>
        <v>0</v>
      </c>
      <c r="P70" s="116">
        <f>'III Plan Rates'!$Z73*'V Consumer Factors'!$M$19</f>
        <v>0</v>
      </c>
      <c r="Q70" s="116">
        <f>'III Plan Rates'!$Z73*'V Consumer Factors'!$M$20</f>
        <v>0</v>
      </c>
      <c r="R70" s="116">
        <f>IF('III Plan Rates'!$AP73&gt;0,SUMPRODUCT(I70:Q70,'III Plan Rates'!$AG73:$AO73)/'III Plan Rates'!$AP73,0)</f>
        <v>0</v>
      </c>
      <c r="S70" s="80"/>
      <c r="T70" s="116" t="e">
        <f>'III Plan Rates'!$AA73*'V Consumer Factors'!$N$12</f>
        <v>#DIV/0!</v>
      </c>
      <c r="U70" s="116" t="e">
        <f>'III Plan Rates'!$AA73*'V Consumer Factors'!$N$13</f>
        <v>#DIV/0!</v>
      </c>
      <c r="V70" s="116" t="e">
        <f>'III Plan Rates'!$AA73*'V Consumer Factors'!$N$14</f>
        <v>#DIV/0!</v>
      </c>
      <c r="W70" s="116" t="e">
        <f>'III Plan Rates'!$AA73*'V Consumer Factors'!$N$15</f>
        <v>#DIV/0!</v>
      </c>
      <c r="X70" s="116" t="e">
        <f>'III Plan Rates'!$AA73*'V Consumer Factors'!$N$16</f>
        <v>#DIV/0!</v>
      </c>
      <c r="Y70" s="116" t="e">
        <f>'III Plan Rates'!$AA73*'V Consumer Factors'!$N$17</f>
        <v>#DIV/0!</v>
      </c>
      <c r="Z70" s="116" t="e">
        <f>'III Plan Rates'!$AA73*'V Consumer Factors'!$N$18</f>
        <v>#DIV/0!</v>
      </c>
      <c r="AA70" s="116" t="e">
        <f>'III Plan Rates'!$AA73*'V Consumer Factors'!$N$19</f>
        <v>#DIV/0!</v>
      </c>
      <c r="AB70" s="116" t="e">
        <f>'III Plan Rates'!$AA73*'V Consumer Factors'!$N$20</f>
        <v>#DIV/0!</v>
      </c>
      <c r="AC70" s="116">
        <f>IF('III Plan Rates'!$AP73&gt;0,SUMPRODUCT(T70:AB70,'III Plan Rates'!$AG73:$AO73)/'III Plan Rates'!$AP73,0)</f>
        <v>0</v>
      </c>
      <c r="AE70" s="117" t="e">
        <f t="shared" si="12"/>
        <v>#DIV/0!</v>
      </c>
      <c r="AF70" s="117" t="e">
        <f t="shared" si="3"/>
        <v>#DIV/0!</v>
      </c>
      <c r="AG70" s="117" t="e">
        <f t="shared" si="4"/>
        <v>#DIV/0!</v>
      </c>
      <c r="AH70" s="117" t="e">
        <f t="shared" si="5"/>
        <v>#DIV/0!</v>
      </c>
      <c r="AI70" s="117" t="e">
        <f t="shared" si="6"/>
        <v>#DIV/0!</v>
      </c>
      <c r="AJ70" s="117" t="e">
        <f t="shared" si="7"/>
        <v>#DIV/0!</v>
      </c>
      <c r="AK70" s="117" t="e">
        <f t="shared" si="8"/>
        <v>#DIV/0!</v>
      </c>
      <c r="AL70" s="117" t="e">
        <f t="shared" si="9"/>
        <v>#DIV/0!</v>
      </c>
      <c r="AM70" s="117" t="e">
        <f t="shared" si="10"/>
        <v>#DIV/0!</v>
      </c>
      <c r="AN70" s="503" t="str">
        <f t="shared" si="11"/>
        <v/>
      </c>
      <c r="AP70" s="109"/>
      <c r="AQ70" s="109"/>
      <c r="AR70" s="109"/>
      <c r="AS70" s="109"/>
      <c r="AT70" s="109"/>
      <c r="AU70" s="109"/>
      <c r="AV70" s="109"/>
      <c r="AW70" s="109"/>
      <c r="AX70" s="511" t="str">
        <f>IF(SUM(AP70:AW70)='III Plan Rates'!AG73, "Match", "Don't Match")</f>
        <v>Match</v>
      </c>
      <c r="AY70" s="109"/>
      <c r="AZ70" s="109"/>
      <c r="BA70" s="109"/>
      <c r="BB70" s="511" t="str">
        <f>IF(SUM(AY70:BA70)='III Plan Rates'!AH73, "Match", "Don't Match")</f>
        <v>Match</v>
      </c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  <c r="BM70" s="109"/>
      <c r="BN70" s="109"/>
      <c r="BO70" s="109"/>
      <c r="BP70" s="511" t="str">
        <f>IF(SUM(BC70:BO70)='III Plan Rates'!AI73, "Match", "Don't Match")</f>
        <v>Match</v>
      </c>
      <c r="BQ70" s="109"/>
      <c r="BR70" s="109"/>
      <c r="BS70" s="109"/>
      <c r="BT70" s="109"/>
      <c r="BU70" s="109"/>
      <c r="BV70" s="109"/>
      <c r="BW70" s="109"/>
      <c r="BX70" s="109"/>
      <c r="BY70" s="109"/>
      <c r="BZ70" s="109"/>
      <c r="CA70" s="511" t="str">
        <f>IF(SUM(BQ70:BZ70)='III Plan Rates'!AJ73, "Match", "Don't Match")</f>
        <v>Match</v>
      </c>
      <c r="CB70" s="109"/>
      <c r="CC70" s="109"/>
      <c r="CD70" s="109"/>
      <c r="CE70" s="109"/>
      <c r="CF70" s="109"/>
      <c r="CG70" s="109"/>
      <c r="CH70" s="109"/>
      <c r="CI70" s="511" t="str">
        <f>IF(SUM(CB70:CH70)='III Plan Rates'!AK73, "Match", "Don't Match")</f>
        <v>Match</v>
      </c>
      <c r="CJ70" s="109"/>
      <c r="CK70" s="109"/>
      <c r="CL70" s="109"/>
      <c r="CM70" s="109"/>
      <c r="CN70" s="109"/>
      <c r="CO70" s="109"/>
      <c r="CP70" s="109"/>
      <c r="CQ70" s="109"/>
      <c r="CR70" s="109"/>
      <c r="CS70" s="109"/>
      <c r="CT70" s="511" t="str">
        <f>IF(SUM(CJ70:CS70)='III Plan Rates'!AL73, "Match", "Don't Match")</f>
        <v>Match</v>
      </c>
      <c r="CU70" s="109"/>
      <c r="CV70" s="109"/>
      <c r="CW70" s="109"/>
      <c r="CX70" s="109"/>
      <c r="CY70" s="511" t="str">
        <f>IF(SUM(CU70:CX70)='III Plan Rates'!AM73, "Match", "Don't Match")</f>
        <v>Match</v>
      </c>
      <c r="CZ70" s="109"/>
      <c r="DA70" s="109"/>
      <c r="DB70" s="109"/>
      <c r="DC70" s="109"/>
      <c r="DD70" s="109"/>
      <c r="DE70" s="511" t="str">
        <f>IF(SUM(CZ70:DD70)='III Plan Rates'!AN73, "Match", "Don't Match")</f>
        <v>Match</v>
      </c>
      <c r="DF70" s="109"/>
      <c r="DG70" s="109"/>
      <c r="DH70" s="109"/>
      <c r="DI70" s="109"/>
      <c r="DJ70" s="109"/>
      <c r="DK70" s="109"/>
      <c r="DL70" s="109"/>
      <c r="DM70" s="511" t="str">
        <f>IF(SUM(DF70:DL70)='III Plan Rates'!AO73, "Match", "Don't Match")</f>
        <v>Match</v>
      </c>
    </row>
    <row r="71" spans="1:117" x14ac:dyDescent="0.25">
      <c r="A71" s="406" t="str">
        <f>'III Plan Rates'!A74</f>
        <v>Plan 57</v>
      </c>
      <c r="B71" s="118">
        <f>'III Plan Rates'!B74</f>
        <v>0</v>
      </c>
      <c r="C71" s="127">
        <f>'III Plan Rates'!D74</f>
        <v>0</v>
      </c>
      <c r="D71" s="118">
        <f>'III Plan Rates'!E74</f>
        <v>0</v>
      </c>
      <c r="E71" s="118">
        <f>'III Plan Rates'!F74</f>
        <v>0</v>
      </c>
      <c r="F71" s="118">
        <f>'III Plan Rates'!G74</f>
        <v>0</v>
      </c>
      <c r="G71" s="118">
        <f>'III Plan Rates'!J74</f>
        <v>0</v>
      </c>
      <c r="H71" s="101"/>
      <c r="I71" s="116">
        <f>'III Plan Rates'!$Z74*'V Consumer Factors'!$M$12</f>
        <v>0</v>
      </c>
      <c r="J71" s="116">
        <f>'III Plan Rates'!$Z74*'V Consumer Factors'!$M$13</f>
        <v>0</v>
      </c>
      <c r="K71" s="116">
        <f>'III Plan Rates'!$Z74*'V Consumer Factors'!$M$14</f>
        <v>0</v>
      </c>
      <c r="L71" s="116">
        <f>'III Plan Rates'!$Z74*'V Consumer Factors'!$M$15</f>
        <v>0</v>
      </c>
      <c r="M71" s="116">
        <f>'III Plan Rates'!$Z74*'V Consumer Factors'!$M$16</f>
        <v>0</v>
      </c>
      <c r="N71" s="116">
        <f>'III Plan Rates'!$Z74*'V Consumer Factors'!$M$17</f>
        <v>0</v>
      </c>
      <c r="O71" s="116">
        <f>'III Plan Rates'!$Z74*'V Consumer Factors'!$M$18</f>
        <v>0</v>
      </c>
      <c r="P71" s="116">
        <f>'III Plan Rates'!$Z74*'V Consumer Factors'!$M$19</f>
        <v>0</v>
      </c>
      <c r="Q71" s="116">
        <f>'III Plan Rates'!$Z74*'V Consumer Factors'!$M$20</f>
        <v>0</v>
      </c>
      <c r="R71" s="116">
        <f>IF('III Plan Rates'!$AP74&gt;0,SUMPRODUCT(I71:Q71,'III Plan Rates'!$AG74:$AO74)/'III Plan Rates'!$AP74,0)</f>
        <v>0</v>
      </c>
      <c r="S71" s="80"/>
      <c r="T71" s="116" t="e">
        <f>'III Plan Rates'!$AA74*'V Consumer Factors'!$N$12</f>
        <v>#DIV/0!</v>
      </c>
      <c r="U71" s="116" t="e">
        <f>'III Plan Rates'!$AA74*'V Consumer Factors'!$N$13</f>
        <v>#DIV/0!</v>
      </c>
      <c r="V71" s="116" t="e">
        <f>'III Plan Rates'!$AA74*'V Consumer Factors'!$N$14</f>
        <v>#DIV/0!</v>
      </c>
      <c r="W71" s="116" t="e">
        <f>'III Plan Rates'!$AA74*'V Consumer Factors'!$N$15</f>
        <v>#DIV/0!</v>
      </c>
      <c r="X71" s="116" t="e">
        <f>'III Plan Rates'!$AA74*'V Consumer Factors'!$N$16</f>
        <v>#DIV/0!</v>
      </c>
      <c r="Y71" s="116" t="e">
        <f>'III Plan Rates'!$AA74*'V Consumer Factors'!$N$17</f>
        <v>#DIV/0!</v>
      </c>
      <c r="Z71" s="116" t="e">
        <f>'III Plan Rates'!$AA74*'V Consumer Factors'!$N$18</f>
        <v>#DIV/0!</v>
      </c>
      <c r="AA71" s="116" t="e">
        <f>'III Plan Rates'!$AA74*'V Consumer Factors'!$N$19</f>
        <v>#DIV/0!</v>
      </c>
      <c r="AB71" s="116" t="e">
        <f>'III Plan Rates'!$AA74*'V Consumer Factors'!$N$20</f>
        <v>#DIV/0!</v>
      </c>
      <c r="AC71" s="116">
        <f>IF('III Plan Rates'!$AP74&gt;0,SUMPRODUCT(T71:AB71,'III Plan Rates'!$AG74:$AO74)/'III Plan Rates'!$AP74,0)</f>
        <v>0</v>
      </c>
      <c r="AE71" s="117" t="e">
        <f t="shared" si="12"/>
        <v>#DIV/0!</v>
      </c>
      <c r="AF71" s="117" t="e">
        <f t="shared" si="3"/>
        <v>#DIV/0!</v>
      </c>
      <c r="AG71" s="117" t="e">
        <f t="shared" si="4"/>
        <v>#DIV/0!</v>
      </c>
      <c r="AH71" s="117" t="e">
        <f t="shared" si="5"/>
        <v>#DIV/0!</v>
      </c>
      <c r="AI71" s="117" t="e">
        <f t="shared" si="6"/>
        <v>#DIV/0!</v>
      </c>
      <c r="AJ71" s="117" t="e">
        <f t="shared" si="7"/>
        <v>#DIV/0!</v>
      </c>
      <c r="AK71" s="117" t="e">
        <f t="shared" si="8"/>
        <v>#DIV/0!</v>
      </c>
      <c r="AL71" s="117" t="e">
        <f t="shared" si="9"/>
        <v>#DIV/0!</v>
      </c>
      <c r="AM71" s="117" t="e">
        <f t="shared" si="10"/>
        <v>#DIV/0!</v>
      </c>
      <c r="AN71" s="503" t="str">
        <f t="shared" si="11"/>
        <v/>
      </c>
      <c r="AP71" s="109"/>
      <c r="AQ71" s="109"/>
      <c r="AR71" s="109"/>
      <c r="AS71" s="109"/>
      <c r="AT71" s="109"/>
      <c r="AU71" s="109"/>
      <c r="AV71" s="109"/>
      <c r="AW71" s="109"/>
      <c r="AX71" s="511" t="str">
        <f>IF(SUM(AP71:AW71)='III Plan Rates'!AG74, "Match", "Don't Match")</f>
        <v>Match</v>
      </c>
      <c r="AY71" s="109"/>
      <c r="AZ71" s="109"/>
      <c r="BA71" s="109"/>
      <c r="BB71" s="511" t="str">
        <f>IF(SUM(AY71:BA71)='III Plan Rates'!AH74, "Match", "Don't Match")</f>
        <v>Match</v>
      </c>
      <c r="BC71" s="109"/>
      <c r="BD71" s="109"/>
      <c r="BE71" s="109"/>
      <c r="BF71" s="109"/>
      <c r="BG71" s="109"/>
      <c r="BH71" s="109"/>
      <c r="BI71" s="109"/>
      <c r="BJ71" s="109"/>
      <c r="BK71" s="109"/>
      <c r="BL71" s="109"/>
      <c r="BM71" s="109"/>
      <c r="BN71" s="109"/>
      <c r="BO71" s="109"/>
      <c r="BP71" s="511" t="str">
        <f>IF(SUM(BC71:BO71)='III Plan Rates'!AI74, "Match", "Don't Match")</f>
        <v>Match</v>
      </c>
      <c r="BQ71" s="109"/>
      <c r="BR71" s="109"/>
      <c r="BS71" s="109"/>
      <c r="BT71" s="109"/>
      <c r="BU71" s="109"/>
      <c r="BV71" s="109"/>
      <c r="BW71" s="109"/>
      <c r="BX71" s="109"/>
      <c r="BY71" s="109"/>
      <c r="BZ71" s="109"/>
      <c r="CA71" s="511" t="str">
        <f>IF(SUM(BQ71:BZ71)='III Plan Rates'!AJ74, "Match", "Don't Match")</f>
        <v>Match</v>
      </c>
      <c r="CB71" s="109"/>
      <c r="CC71" s="109"/>
      <c r="CD71" s="109"/>
      <c r="CE71" s="109"/>
      <c r="CF71" s="109"/>
      <c r="CG71" s="109"/>
      <c r="CH71" s="109"/>
      <c r="CI71" s="511" t="str">
        <f>IF(SUM(CB71:CH71)='III Plan Rates'!AK74, "Match", "Don't Match")</f>
        <v>Match</v>
      </c>
      <c r="CJ71" s="109"/>
      <c r="CK71" s="109"/>
      <c r="CL71" s="109"/>
      <c r="CM71" s="109"/>
      <c r="CN71" s="109"/>
      <c r="CO71" s="109"/>
      <c r="CP71" s="109"/>
      <c r="CQ71" s="109"/>
      <c r="CR71" s="109"/>
      <c r="CS71" s="109"/>
      <c r="CT71" s="511" t="str">
        <f>IF(SUM(CJ71:CS71)='III Plan Rates'!AL74, "Match", "Don't Match")</f>
        <v>Match</v>
      </c>
      <c r="CU71" s="109"/>
      <c r="CV71" s="109"/>
      <c r="CW71" s="109"/>
      <c r="CX71" s="109"/>
      <c r="CY71" s="511" t="str">
        <f>IF(SUM(CU71:CX71)='III Plan Rates'!AM74, "Match", "Don't Match")</f>
        <v>Match</v>
      </c>
      <c r="CZ71" s="109"/>
      <c r="DA71" s="109"/>
      <c r="DB71" s="109"/>
      <c r="DC71" s="109"/>
      <c r="DD71" s="109"/>
      <c r="DE71" s="511" t="str">
        <f>IF(SUM(CZ71:DD71)='III Plan Rates'!AN74, "Match", "Don't Match")</f>
        <v>Match</v>
      </c>
      <c r="DF71" s="109"/>
      <c r="DG71" s="109"/>
      <c r="DH71" s="109"/>
      <c r="DI71" s="109"/>
      <c r="DJ71" s="109"/>
      <c r="DK71" s="109"/>
      <c r="DL71" s="109"/>
      <c r="DM71" s="511" t="str">
        <f>IF(SUM(DF71:DL71)='III Plan Rates'!AO74, "Match", "Don't Match")</f>
        <v>Match</v>
      </c>
    </row>
    <row r="72" spans="1:117" x14ac:dyDescent="0.25">
      <c r="A72" s="406" t="str">
        <f>'III Plan Rates'!A75</f>
        <v>Plan 58</v>
      </c>
      <c r="B72" s="118">
        <f>'III Plan Rates'!B75</f>
        <v>0</v>
      </c>
      <c r="C72" s="127">
        <f>'III Plan Rates'!D75</f>
        <v>0</v>
      </c>
      <c r="D72" s="118">
        <f>'III Plan Rates'!E75</f>
        <v>0</v>
      </c>
      <c r="E72" s="118">
        <f>'III Plan Rates'!F75</f>
        <v>0</v>
      </c>
      <c r="F72" s="118">
        <f>'III Plan Rates'!G75</f>
        <v>0</v>
      </c>
      <c r="G72" s="118">
        <f>'III Plan Rates'!J75</f>
        <v>0</v>
      </c>
      <c r="H72" s="101"/>
      <c r="I72" s="116">
        <f>'III Plan Rates'!$Z75*'V Consumer Factors'!$M$12</f>
        <v>0</v>
      </c>
      <c r="J72" s="116">
        <f>'III Plan Rates'!$Z75*'V Consumer Factors'!$M$13</f>
        <v>0</v>
      </c>
      <c r="K72" s="116">
        <f>'III Plan Rates'!$Z75*'V Consumer Factors'!$M$14</f>
        <v>0</v>
      </c>
      <c r="L72" s="116">
        <f>'III Plan Rates'!$Z75*'V Consumer Factors'!$M$15</f>
        <v>0</v>
      </c>
      <c r="M72" s="116">
        <f>'III Plan Rates'!$Z75*'V Consumer Factors'!$M$16</f>
        <v>0</v>
      </c>
      <c r="N72" s="116">
        <f>'III Plan Rates'!$Z75*'V Consumer Factors'!$M$17</f>
        <v>0</v>
      </c>
      <c r="O72" s="116">
        <f>'III Plan Rates'!$Z75*'V Consumer Factors'!$M$18</f>
        <v>0</v>
      </c>
      <c r="P72" s="116">
        <f>'III Plan Rates'!$Z75*'V Consumer Factors'!$M$19</f>
        <v>0</v>
      </c>
      <c r="Q72" s="116">
        <f>'III Plan Rates'!$Z75*'V Consumer Factors'!$M$20</f>
        <v>0</v>
      </c>
      <c r="R72" s="116">
        <f>IF('III Plan Rates'!$AP75&gt;0,SUMPRODUCT(I72:Q72,'III Plan Rates'!$AG75:$AO75)/'III Plan Rates'!$AP75,0)</f>
        <v>0</v>
      </c>
      <c r="S72" s="80"/>
      <c r="T72" s="116" t="e">
        <f>'III Plan Rates'!$AA75*'V Consumer Factors'!$N$12</f>
        <v>#DIV/0!</v>
      </c>
      <c r="U72" s="116" t="e">
        <f>'III Plan Rates'!$AA75*'V Consumer Factors'!$N$13</f>
        <v>#DIV/0!</v>
      </c>
      <c r="V72" s="116" t="e">
        <f>'III Plan Rates'!$AA75*'V Consumer Factors'!$N$14</f>
        <v>#DIV/0!</v>
      </c>
      <c r="W72" s="116" t="e">
        <f>'III Plan Rates'!$AA75*'V Consumer Factors'!$N$15</f>
        <v>#DIV/0!</v>
      </c>
      <c r="X72" s="116" t="e">
        <f>'III Plan Rates'!$AA75*'V Consumer Factors'!$N$16</f>
        <v>#DIV/0!</v>
      </c>
      <c r="Y72" s="116" t="e">
        <f>'III Plan Rates'!$AA75*'V Consumer Factors'!$N$17</f>
        <v>#DIV/0!</v>
      </c>
      <c r="Z72" s="116" t="e">
        <f>'III Plan Rates'!$AA75*'V Consumer Factors'!$N$18</f>
        <v>#DIV/0!</v>
      </c>
      <c r="AA72" s="116" t="e">
        <f>'III Plan Rates'!$AA75*'V Consumer Factors'!$N$19</f>
        <v>#DIV/0!</v>
      </c>
      <c r="AB72" s="116" t="e">
        <f>'III Plan Rates'!$AA75*'V Consumer Factors'!$N$20</f>
        <v>#DIV/0!</v>
      </c>
      <c r="AC72" s="116">
        <f>IF('III Plan Rates'!$AP75&gt;0,SUMPRODUCT(T72:AB72,'III Plan Rates'!$AG75:$AO75)/'III Plan Rates'!$AP75,0)</f>
        <v>0</v>
      </c>
      <c r="AE72" s="117" t="e">
        <f t="shared" si="12"/>
        <v>#DIV/0!</v>
      </c>
      <c r="AF72" s="117" t="e">
        <f t="shared" si="3"/>
        <v>#DIV/0!</v>
      </c>
      <c r="AG72" s="117" t="e">
        <f t="shared" si="4"/>
        <v>#DIV/0!</v>
      </c>
      <c r="AH72" s="117" t="e">
        <f t="shared" si="5"/>
        <v>#DIV/0!</v>
      </c>
      <c r="AI72" s="117" t="e">
        <f t="shared" si="6"/>
        <v>#DIV/0!</v>
      </c>
      <c r="AJ72" s="117" t="e">
        <f t="shared" si="7"/>
        <v>#DIV/0!</v>
      </c>
      <c r="AK72" s="117" t="e">
        <f t="shared" si="8"/>
        <v>#DIV/0!</v>
      </c>
      <c r="AL72" s="117" t="e">
        <f t="shared" si="9"/>
        <v>#DIV/0!</v>
      </c>
      <c r="AM72" s="117" t="e">
        <f t="shared" si="10"/>
        <v>#DIV/0!</v>
      </c>
      <c r="AN72" s="503" t="str">
        <f t="shared" si="11"/>
        <v/>
      </c>
      <c r="AP72" s="109"/>
      <c r="AQ72" s="109"/>
      <c r="AR72" s="109"/>
      <c r="AS72" s="109"/>
      <c r="AT72" s="109"/>
      <c r="AU72" s="109"/>
      <c r="AV72" s="109"/>
      <c r="AW72" s="109"/>
      <c r="AX72" s="511" t="str">
        <f>IF(SUM(AP72:AW72)='III Plan Rates'!AG75, "Match", "Don't Match")</f>
        <v>Match</v>
      </c>
      <c r="AY72" s="109"/>
      <c r="AZ72" s="109"/>
      <c r="BA72" s="109"/>
      <c r="BB72" s="511" t="str">
        <f>IF(SUM(AY72:BA72)='III Plan Rates'!AH75, "Match", "Don't Match")</f>
        <v>Match</v>
      </c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  <c r="BO72" s="109"/>
      <c r="BP72" s="511" t="str">
        <f>IF(SUM(BC72:BO72)='III Plan Rates'!AI75, "Match", "Don't Match")</f>
        <v>Match</v>
      </c>
      <c r="BQ72" s="109"/>
      <c r="BR72" s="109"/>
      <c r="BS72" s="109"/>
      <c r="BT72" s="109"/>
      <c r="BU72" s="109"/>
      <c r="BV72" s="109"/>
      <c r="BW72" s="109"/>
      <c r="BX72" s="109"/>
      <c r="BY72" s="109"/>
      <c r="BZ72" s="109"/>
      <c r="CA72" s="511" t="str">
        <f>IF(SUM(BQ72:BZ72)='III Plan Rates'!AJ75, "Match", "Don't Match")</f>
        <v>Match</v>
      </c>
      <c r="CB72" s="109"/>
      <c r="CC72" s="109"/>
      <c r="CD72" s="109"/>
      <c r="CE72" s="109"/>
      <c r="CF72" s="109"/>
      <c r="CG72" s="109"/>
      <c r="CH72" s="109"/>
      <c r="CI72" s="511" t="str">
        <f>IF(SUM(CB72:CH72)='III Plan Rates'!AK75, "Match", "Don't Match")</f>
        <v>Match</v>
      </c>
      <c r="CJ72" s="109"/>
      <c r="CK72" s="109"/>
      <c r="CL72" s="109"/>
      <c r="CM72" s="109"/>
      <c r="CN72" s="109"/>
      <c r="CO72" s="109"/>
      <c r="CP72" s="109"/>
      <c r="CQ72" s="109"/>
      <c r="CR72" s="109"/>
      <c r="CS72" s="109"/>
      <c r="CT72" s="511" t="str">
        <f>IF(SUM(CJ72:CS72)='III Plan Rates'!AL75, "Match", "Don't Match")</f>
        <v>Match</v>
      </c>
      <c r="CU72" s="109"/>
      <c r="CV72" s="109"/>
      <c r="CW72" s="109"/>
      <c r="CX72" s="109"/>
      <c r="CY72" s="511" t="str">
        <f>IF(SUM(CU72:CX72)='III Plan Rates'!AM75, "Match", "Don't Match")</f>
        <v>Match</v>
      </c>
      <c r="CZ72" s="109"/>
      <c r="DA72" s="109"/>
      <c r="DB72" s="109"/>
      <c r="DC72" s="109"/>
      <c r="DD72" s="109"/>
      <c r="DE72" s="511" t="str">
        <f>IF(SUM(CZ72:DD72)='III Plan Rates'!AN75, "Match", "Don't Match")</f>
        <v>Match</v>
      </c>
      <c r="DF72" s="109"/>
      <c r="DG72" s="109"/>
      <c r="DH72" s="109"/>
      <c r="DI72" s="109"/>
      <c r="DJ72" s="109"/>
      <c r="DK72" s="109"/>
      <c r="DL72" s="109"/>
      <c r="DM72" s="511" t="str">
        <f>IF(SUM(DF72:DL72)='III Plan Rates'!AO75, "Match", "Don't Match")</f>
        <v>Match</v>
      </c>
    </row>
    <row r="73" spans="1:117" x14ac:dyDescent="0.25">
      <c r="A73" s="406" t="str">
        <f>'III Plan Rates'!A76</f>
        <v>Plan 59</v>
      </c>
      <c r="B73" s="118">
        <f>'III Plan Rates'!B76</f>
        <v>0</v>
      </c>
      <c r="C73" s="127">
        <f>'III Plan Rates'!D76</f>
        <v>0</v>
      </c>
      <c r="D73" s="118">
        <f>'III Plan Rates'!E76</f>
        <v>0</v>
      </c>
      <c r="E73" s="118">
        <f>'III Plan Rates'!F76</f>
        <v>0</v>
      </c>
      <c r="F73" s="118">
        <f>'III Plan Rates'!G76</f>
        <v>0</v>
      </c>
      <c r="G73" s="118">
        <f>'III Plan Rates'!J76</f>
        <v>0</v>
      </c>
      <c r="H73" s="101"/>
      <c r="I73" s="116">
        <f>'III Plan Rates'!$Z76*'V Consumer Factors'!$M$12</f>
        <v>0</v>
      </c>
      <c r="J73" s="116">
        <f>'III Plan Rates'!$Z76*'V Consumer Factors'!$M$13</f>
        <v>0</v>
      </c>
      <c r="K73" s="116">
        <f>'III Plan Rates'!$Z76*'V Consumer Factors'!$M$14</f>
        <v>0</v>
      </c>
      <c r="L73" s="116">
        <f>'III Plan Rates'!$Z76*'V Consumer Factors'!$M$15</f>
        <v>0</v>
      </c>
      <c r="M73" s="116">
        <f>'III Plan Rates'!$Z76*'V Consumer Factors'!$M$16</f>
        <v>0</v>
      </c>
      <c r="N73" s="116">
        <f>'III Plan Rates'!$Z76*'V Consumer Factors'!$M$17</f>
        <v>0</v>
      </c>
      <c r="O73" s="116">
        <f>'III Plan Rates'!$Z76*'V Consumer Factors'!$M$18</f>
        <v>0</v>
      </c>
      <c r="P73" s="116">
        <f>'III Plan Rates'!$Z76*'V Consumer Factors'!$M$19</f>
        <v>0</v>
      </c>
      <c r="Q73" s="116">
        <f>'III Plan Rates'!$Z76*'V Consumer Factors'!$M$20</f>
        <v>0</v>
      </c>
      <c r="R73" s="116">
        <f>IF('III Plan Rates'!$AP76&gt;0,SUMPRODUCT(I73:Q73,'III Plan Rates'!$AG76:$AO76)/'III Plan Rates'!$AP76,0)</f>
        <v>0</v>
      </c>
      <c r="S73" s="80"/>
      <c r="T73" s="116" t="e">
        <f>'III Plan Rates'!$AA76*'V Consumer Factors'!$N$12</f>
        <v>#DIV/0!</v>
      </c>
      <c r="U73" s="116" t="e">
        <f>'III Plan Rates'!$AA76*'V Consumer Factors'!$N$13</f>
        <v>#DIV/0!</v>
      </c>
      <c r="V73" s="116" t="e">
        <f>'III Plan Rates'!$AA76*'V Consumer Factors'!$N$14</f>
        <v>#DIV/0!</v>
      </c>
      <c r="W73" s="116" t="e">
        <f>'III Plan Rates'!$AA76*'V Consumer Factors'!$N$15</f>
        <v>#DIV/0!</v>
      </c>
      <c r="X73" s="116" t="e">
        <f>'III Plan Rates'!$AA76*'V Consumer Factors'!$N$16</f>
        <v>#DIV/0!</v>
      </c>
      <c r="Y73" s="116" t="e">
        <f>'III Plan Rates'!$AA76*'V Consumer Factors'!$N$17</f>
        <v>#DIV/0!</v>
      </c>
      <c r="Z73" s="116" t="e">
        <f>'III Plan Rates'!$AA76*'V Consumer Factors'!$N$18</f>
        <v>#DIV/0!</v>
      </c>
      <c r="AA73" s="116" t="e">
        <f>'III Plan Rates'!$AA76*'V Consumer Factors'!$N$19</f>
        <v>#DIV/0!</v>
      </c>
      <c r="AB73" s="116" t="e">
        <f>'III Plan Rates'!$AA76*'V Consumer Factors'!$N$20</f>
        <v>#DIV/0!</v>
      </c>
      <c r="AC73" s="116">
        <f>IF('III Plan Rates'!$AP76&gt;0,SUMPRODUCT(T73:AB73,'III Plan Rates'!$AG76:$AO76)/'III Plan Rates'!$AP76,0)</f>
        <v>0</v>
      </c>
      <c r="AE73" s="117" t="e">
        <f t="shared" si="12"/>
        <v>#DIV/0!</v>
      </c>
      <c r="AF73" s="117" t="e">
        <f t="shared" si="3"/>
        <v>#DIV/0!</v>
      </c>
      <c r="AG73" s="117" t="e">
        <f t="shared" si="4"/>
        <v>#DIV/0!</v>
      </c>
      <c r="AH73" s="117" t="e">
        <f t="shared" si="5"/>
        <v>#DIV/0!</v>
      </c>
      <c r="AI73" s="117" t="e">
        <f t="shared" si="6"/>
        <v>#DIV/0!</v>
      </c>
      <c r="AJ73" s="117" t="e">
        <f t="shared" si="7"/>
        <v>#DIV/0!</v>
      </c>
      <c r="AK73" s="117" t="e">
        <f t="shared" si="8"/>
        <v>#DIV/0!</v>
      </c>
      <c r="AL73" s="117" t="e">
        <f t="shared" si="9"/>
        <v>#DIV/0!</v>
      </c>
      <c r="AM73" s="117" t="e">
        <f t="shared" si="10"/>
        <v>#DIV/0!</v>
      </c>
      <c r="AN73" s="503" t="str">
        <f t="shared" si="11"/>
        <v/>
      </c>
      <c r="AP73" s="109"/>
      <c r="AQ73" s="109"/>
      <c r="AR73" s="109"/>
      <c r="AS73" s="109"/>
      <c r="AT73" s="109"/>
      <c r="AU73" s="109"/>
      <c r="AV73" s="109"/>
      <c r="AW73" s="109"/>
      <c r="AX73" s="511" t="str">
        <f>IF(SUM(AP73:AW73)='III Plan Rates'!AG76, "Match", "Don't Match")</f>
        <v>Match</v>
      </c>
      <c r="AY73" s="109"/>
      <c r="AZ73" s="109"/>
      <c r="BA73" s="109"/>
      <c r="BB73" s="511" t="str">
        <f>IF(SUM(AY73:BA73)='III Plan Rates'!AH76, "Match", "Don't Match")</f>
        <v>Match</v>
      </c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511" t="str">
        <f>IF(SUM(BC73:BO73)='III Plan Rates'!AI76, "Match", "Don't Match")</f>
        <v>Match</v>
      </c>
      <c r="BQ73" s="109"/>
      <c r="BR73" s="109"/>
      <c r="BS73" s="109"/>
      <c r="BT73" s="109"/>
      <c r="BU73" s="109"/>
      <c r="BV73" s="109"/>
      <c r="BW73" s="109"/>
      <c r="BX73" s="109"/>
      <c r="BY73" s="109"/>
      <c r="BZ73" s="109"/>
      <c r="CA73" s="511" t="str">
        <f>IF(SUM(BQ73:BZ73)='III Plan Rates'!AJ76, "Match", "Don't Match")</f>
        <v>Match</v>
      </c>
      <c r="CB73" s="109"/>
      <c r="CC73" s="109"/>
      <c r="CD73" s="109"/>
      <c r="CE73" s="109"/>
      <c r="CF73" s="109"/>
      <c r="CG73" s="109"/>
      <c r="CH73" s="109"/>
      <c r="CI73" s="511" t="str">
        <f>IF(SUM(CB73:CH73)='III Plan Rates'!AK76, "Match", "Don't Match")</f>
        <v>Match</v>
      </c>
      <c r="CJ73" s="109"/>
      <c r="CK73" s="109"/>
      <c r="CL73" s="109"/>
      <c r="CM73" s="109"/>
      <c r="CN73" s="109"/>
      <c r="CO73" s="109"/>
      <c r="CP73" s="109"/>
      <c r="CQ73" s="109"/>
      <c r="CR73" s="109"/>
      <c r="CS73" s="109"/>
      <c r="CT73" s="511" t="str">
        <f>IF(SUM(CJ73:CS73)='III Plan Rates'!AL76, "Match", "Don't Match")</f>
        <v>Match</v>
      </c>
      <c r="CU73" s="109"/>
      <c r="CV73" s="109"/>
      <c r="CW73" s="109"/>
      <c r="CX73" s="109"/>
      <c r="CY73" s="511" t="str">
        <f>IF(SUM(CU73:CX73)='III Plan Rates'!AM76, "Match", "Don't Match")</f>
        <v>Match</v>
      </c>
      <c r="CZ73" s="109"/>
      <c r="DA73" s="109"/>
      <c r="DB73" s="109"/>
      <c r="DC73" s="109"/>
      <c r="DD73" s="109"/>
      <c r="DE73" s="511" t="str">
        <f>IF(SUM(CZ73:DD73)='III Plan Rates'!AN76, "Match", "Don't Match")</f>
        <v>Match</v>
      </c>
      <c r="DF73" s="109"/>
      <c r="DG73" s="109"/>
      <c r="DH73" s="109"/>
      <c r="DI73" s="109"/>
      <c r="DJ73" s="109"/>
      <c r="DK73" s="109"/>
      <c r="DL73" s="109"/>
      <c r="DM73" s="511" t="str">
        <f>IF(SUM(DF73:DL73)='III Plan Rates'!AO76, "Match", "Don't Match")</f>
        <v>Match</v>
      </c>
    </row>
    <row r="74" spans="1:117" x14ac:dyDescent="0.25">
      <c r="A74" s="406" t="str">
        <f>'III Plan Rates'!A77</f>
        <v>Plan 60</v>
      </c>
      <c r="B74" s="118">
        <f>'III Plan Rates'!B77</f>
        <v>0</v>
      </c>
      <c r="C74" s="127">
        <f>'III Plan Rates'!D77</f>
        <v>0</v>
      </c>
      <c r="D74" s="118">
        <f>'III Plan Rates'!E77</f>
        <v>0</v>
      </c>
      <c r="E74" s="118">
        <f>'III Plan Rates'!F77</f>
        <v>0</v>
      </c>
      <c r="F74" s="118">
        <f>'III Plan Rates'!G77</f>
        <v>0</v>
      </c>
      <c r="G74" s="118">
        <f>'III Plan Rates'!J77</f>
        <v>0</v>
      </c>
      <c r="H74" s="101"/>
      <c r="I74" s="116">
        <f>'III Plan Rates'!$Z77*'V Consumer Factors'!$M$12</f>
        <v>0</v>
      </c>
      <c r="J74" s="116">
        <f>'III Plan Rates'!$Z77*'V Consumer Factors'!$M$13</f>
        <v>0</v>
      </c>
      <c r="K74" s="116">
        <f>'III Plan Rates'!$Z77*'V Consumer Factors'!$M$14</f>
        <v>0</v>
      </c>
      <c r="L74" s="116">
        <f>'III Plan Rates'!$Z77*'V Consumer Factors'!$M$15</f>
        <v>0</v>
      </c>
      <c r="M74" s="116">
        <f>'III Plan Rates'!$Z77*'V Consumer Factors'!$M$16</f>
        <v>0</v>
      </c>
      <c r="N74" s="116">
        <f>'III Plan Rates'!$Z77*'V Consumer Factors'!$M$17</f>
        <v>0</v>
      </c>
      <c r="O74" s="116">
        <f>'III Plan Rates'!$Z77*'V Consumer Factors'!$M$18</f>
        <v>0</v>
      </c>
      <c r="P74" s="116">
        <f>'III Plan Rates'!$Z77*'V Consumer Factors'!$M$19</f>
        <v>0</v>
      </c>
      <c r="Q74" s="116">
        <f>'III Plan Rates'!$Z77*'V Consumer Factors'!$M$20</f>
        <v>0</v>
      </c>
      <c r="R74" s="116">
        <f>IF('III Plan Rates'!$AP77&gt;0,SUMPRODUCT(I74:Q74,'III Plan Rates'!$AG77:$AO77)/'III Plan Rates'!$AP77,0)</f>
        <v>0</v>
      </c>
      <c r="S74" s="80"/>
      <c r="T74" s="116" t="e">
        <f>'III Plan Rates'!$AA77*'V Consumer Factors'!$N$12</f>
        <v>#DIV/0!</v>
      </c>
      <c r="U74" s="116" t="e">
        <f>'III Plan Rates'!$AA77*'V Consumer Factors'!$N$13</f>
        <v>#DIV/0!</v>
      </c>
      <c r="V74" s="116" t="e">
        <f>'III Plan Rates'!$AA77*'V Consumer Factors'!$N$14</f>
        <v>#DIV/0!</v>
      </c>
      <c r="W74" s="116" t="e">
        <f>'III Plan Rates'!$AA77*'V Consumer Factors'!$N$15</f>
        <v>#DIV/0!</v>
      </c>
      <c r="X74" s="116" t="e">
        <f>'III Plan Rates'!$AA77*'V Consumer Factors'!$N$16</f>
        <v>#DIV/0!</v>
      </c>
      <c r="Y74" s="116" t="e">
        <f>'III Plan Rates'!$AA77*'V Consumer Factors'!$N$17</f>
        <v>#DIV/0!</v>
      </c>
      <c r="Z74" s="116" t="e">
        <f>'III Plan Rates'!$AA77*'V Consumer Factors'!$N$18</f>
        <v>#DIV/0!</v>
      </c>
      <c r="AA74" s="116" t="e">
        <f>'III Plan Rates'!$AA77*'V Consumer Factors'!$N$19</f>
        <v>#DIV/0!</v>
      </c>
      <c r="AB74" s="116" t="e">
        <f>'III Plan Rates'!$AA77*'V Consumer Factors'!$N$20</f>
        <v>#DIV/0!</v>
      </c>
      <c r="AC74" s="116">
        <f>IF('III Plan Rates'!$AP77&gt;0,SUMPRODUCT(T74:AB74,'III Plan Rates'!$AG77:$AO77)/'III Plan Rates'!$AP77,0)</f>
        <v>0</v>
      </c>
      <c r="AE74" s="117" t="e">
        <f t="shared" si="12"/>
        <v>#DIV/0!</v>
      </c>
      <c r="AF74" s="117" t="e">
        <f t="shared" si="3"/>
        <v>#DIV/0!</v>
      </c>
      <c r="AG74" s="117" t="e">
        <f t="shared" si="4"/>
        <v>#DIV/0!</v>
      </c>
      <c r="AH74" s="117" t="e">
        <f t="shared" si="5"/>
        <v>#DIV/0!</v>
      </c>
      <c r="AI74" s="117" t="e">
        <f t="shared" si="6"/>
        <v>#DIV/0!</v>
      </c>
      <c r="AJ74" s="117" t="e">
        <f t="shared" si="7"/>
        <v>#DIV/0!</v>
      </c>
      <c r="AK74" s="117" t="e">
        <f t="shared" si="8"/>
        <v>#DIV/0!</v>
      </c>
      <c r="AL74" s="117" t="e">
        <f t="shared" si="9"/>
        <v>#DIV/0!</v>
      </c>
      <c r="AM74" s="117" t="e">
        <f t="shared" si="10"/>
        <v>#DIV/0!</v>
      </c>
      <c r="AN74" s="503" t="str">
        <f t="shared" si="11"/>
        <v/>
      </c>
      <c r="AP74" s="109"/>
      <c r="AQ74" s="109"/>
      <c r="AR74" s="109"/>
      <c r="AS74" s="109"/>
      <c r="AT74" s="109"/>
      <c r="AU74" s="109"/>
      <c r="AV74" s="109"/>
      <c r="AW74" s="109"/>
      <c r="AX74" s="511" t="str">
        <f>IF(SUM(AP74:AW74)='III Plan Rates'!AG77, "Match", "Don't Match")</f>
        <v>Match</v>
      </c>
      <c r="AY74" s="109"/>
      <c r="AZ74" s="109"/>
      <c r="BA74" s="109"/>
      <c r="BB74" s="511" t="str">
        <f>IF(SUM(AY74:BA74)='III Plan Rates'!AH77, "Match", "Don't Match")</f>
        <v>Match</v>
      </c>
      <c r="BC74" s="109"/>
      <c r="BD74" s="109"/>
      <c r="BE74" s="109"/>
      <c r="BF74" s="109"/>
      <c r="BG74" s="109"/>
      <c r="BH74" s="109"/>
      <c r="BI74" s="109"/>
      <c r="BJ74" s="109"/>
      <c r="BK74" s="109"/>
      <c r="BL74" s="109"/>
      <c r="BM74" s="109"/>
      <c r="BN74" s="109"/>
      <c r="BO74" s="109"/>
      <c r="BP74" s="511" t="str">
        <f>IF(SUM(BC74:BO74)='III Plan Rates'!AI77, "Match", "Don't Match")</f>
        <v>Match</v>
      </c>
      <c r="BQ74" s="109"/>
      <c r="BR74" s="109"/>
      <c r="BS74" s="109"/>
      <c r="BT74" s="109"/>
      <c r="BU74" s="109"/>
      <c r="BV74" s="109"/>
      <c r="BW74" s="109"/>
      <c r="BX74" s="109"/>
      <c r="BY74" s="109"/>
      <c r="BZ74" s="109"/>
      <c r="CA74" s="511" t="str">
        <f>IF(SUM(BQ74:BZ74)='III Plan Rates'!AJ77, "Match", "Don't Match")</f>
        <v>Match</v>
      </c>
      <c r="CB74" s="109"/>
      <c r="CC74" s="109"/>
      <c r="CD74" s="109"/>
      <c r="CE74" s="109"/>
      <c r="CF74" s="109"/>
      <c r="CG74" s="109"/>
      <c r="CH74" s="109"/>
      <c r="CI74" s="511" t="str">
        <f>IF(SUM(CB74:CH74)='III Plan Rates'!AK77, "Match", "Don't Match")</f>
        <v>Match</v>
      </c>
      <c r="CJ74" s="109"/>
      <c r="CK74" s="109"/>
      <c r="CL74" s="109"/>
      <c r="CM74" s="109"/>
      <c r="CN74" s="109"/>
      <c r="CO74" s="109"/>
      <c r="CP74" s="109"/>
      <c r="CQ74" s="109"/>
      <c r="CR74" s="109"/>
      <c r="CS74" s="109"/>
      <c r="CT74" s="511" t="str">
        <f>IF(SUM(CJ74:CS74)='III Plan Rates'!AL77, "Match", "Don't Match")</f>
        <v>Match</v>
      </c>
      <c r="CU74" s="109"/>
      <c r="CV74" s="109"/>
      <c r="CW74" s="109"/>
      <c r="CX74" s="109"/>
      <c r="CY74" s="511" t="str">
        <f>IF(SUM(CU74:CX74)='III Plan Rates'!AM77, "Match", "Don't Match")</f>
        <v>Match</v>
      </c>
      <c r="CZ74" s="109"/>
      <c r="DA74" s="109"/>
      <c r="DB74" s="109"/>
      <c r="DC74" s="109"/>
      <c r="DD74" s="109"/>
      <c r="DE74" s="511" t="str">
        <f>IF(SUM(CZ74:DD74)='III Plan Rates'!AN77, "Match", "Don't Match")</f>
        <v>Match</v>
      </c>
      <c r="DF74" s="109"/>
      <c r="DG74" s="109"/>
      <c r="DH74" s="109"/>
      <c r="DI74" s="109"/>
      <c r="DJ74" s="109"/>
      <c r="DK74" s="109"/>
      <c r="DL74" s="109"/>
      <c r="DM74" s="511" t="str">
        <f>IF(SUM(DF74:DL74)='III Plan Rates'!AO77, "Match", "Don't Match")</f>
        <v>Match</v>
      </c>
    </row>
    <row r="75" spans="1:117" x14ac:dyDescent="0.25">
      <c r="A75" s="406" t="str">
        <f>'III Plan Rates'!A78</f>
        <v>Plan 61</v>
      </c>
      <c r="B75" s="118">
        <f>'III Plan Rates'!B78</f>
        <v>0</v>
      </c>
      <c r="C75" s="127">
        <f>'III Plan Rates'!D78</f>
        <v>0</v>
      </c>
      <c r="D75" s="118">
        <f>'III Plan Rates'!E78</f>
        <v>0</v>
      </c>
      <c r="E75" s="118">
        <f>'III Plan Rates'!F78</f>
        <v>0</v>
      </c>
      <c r="F75" s="118">
        <f>'III Plan Rates'!G78</f>
        <v>0</v>
      </c>
      <c r="G75" s="118">
        <f>'III Plan Rates'!J78</f>
        <v>0</v>
      </c>
      <c r="H75" s="101"/>
      <c r="I75" s="116">
        <f>'III Plan Rates'!$Z78*'V Consumer Factors'!$M$12</f>
        <v>0</v>
      </c>
      <c r="J75" s="116">
        <f>'III Plan Rates'!$Z78*'V Consumer Factors'!$M$13</f>
        <v>0</v>
      </c>
      <c r="K75" s="116">
        <f>'III Plan Rates'!$Z78*'V Consumer Factors'!$M$14</f>
        <v>0</v>
      </c>
      <c r="L75" s="116">
        <f>'III Plan Rates'!$Z78*'V Consumer Factors'!$M$15</f>
        <v>0</v>
      </c>
      <c r="M75" s="116">
        <f>'III Plan Rates'!$Z78*'V Consumer Factors'!$M$16</f>
        <v>0</v>
      </c>
      <c r="N75" s="116">
        <f>'III Plan Rates'!$Z78*'V Consumer Factors'!$M$17</f>
        <v>0</v>
      </c>
      <c r="O75" s="116">
        <f>'III Plan Rates'!$Z78*'V Consumer Factors'!$M$18</f>
        <v>0</v>
      </c>
      <c r="P75" s="116">
        <f>'III Plan Rates'!$Z78*'V Consumer Factors'!$M$19</f>
        <v>0</v>
      </c>
      <c r="Q75" s="116">
        <f>'III Plan Rates'!$Z78*'V Consumer Factors'!$M$20</f>
        <v>0</v>
      </c>
      <c r="R75" s="116">
        <f>IF('III Plan Rates'!$AP78&gt;0,SUMPRODUCT(I75:Q75,'III Plan Rates'!$AG78:$AO78)/'III Plan Rates'!$AP78,0)</f>
        <v>0</v>
      </c>
      <c r="S75" s="80"/>
      <c r="T75" s="116" t="e">
        <f>'III Plan Rates'!$AA78*'V Consumer Factors'!$N$12</f>
        <v>#DIV/0!</v>
      </c>
      <c r="U75" s="116" t="e">
        <f>'III Plan Rates'!$AA78*'V Consumer Factors'!$N$13</f>
        <v>#DIV/0!</v>
      </c>
      <c r="V75" s="116" t="e">
        <f>'III Plan Rates'!$AA78*'V Consumer Factors'!$N$14</f>
        <v>#DIV/0!</v>
      </c>
      <c r="W75" s="116" t="e">
        <f>'III Plan Rates'!$AA78*'V Consumer Factors'!$N$15</f>
        <v>#DIV/0!</v>
      </c>
      <c r="X75" s="116" t="e">
        <f>'III Plan Rates'!$AA78*'V Consumer Factors'!$N$16</f>
        <v>#DIV/0!</v>
      </c>
      <c r="Y75" s="116" t="e">
        <f>'III Plan Rates'!$AA78*'V Consumer Factors'!$N$17</f>
        <v>#DIV/0!</v>
      </c>
      <c r="Z75" s="116" t="e">
        <f>'III Plan Rates'!$AA78*'V Consumer Factors'!$N$18</f>
        <v>#DIV/0!</v>
      </c>
      <c r="AA75" s="116" t="e">
        <f>'III Plan Rates'!$AA78*'V Consumer Factors'!$N$19</f>
        <v>#DIV/0!</v>
      </c>
      <c r="AB75" s="116" t="e">
        <f>'III Plan Rates'!$AA78*'V Consumer Factors'!$N$20</f>
        <v>#DIV/0!</v>
      </c>
      <c r="AC75" s="116">
        <f>IF('III Plan Rates'!$AP78&gt;0,SUMPRODUCT(T75:AB75,'III Plan Rates'!$AG78:$AO78)/'III Plan Rates'!$AP78,0)</f>
        <v>0</v>
      </c>
      <c r="AE75" s="117" t="e">
        <f t="shared" si="12"/>
        <v>#DIV/0!</v>
      </c>
      <c r="AF75" s="117" t="e">
        <f t="shared" si="3"/>
        <v>#DIV/0!</v>
      </c>
      <c r="AG75" s="117" t="e">
        <f t="shared" si="4"/>
        <v>#DIV/0!</v>
      </c>
      <c r="AH75" s="117" t="e">
        <f t="shared" si="5"/>
        <v>#DIV/0!</v>
      </c>
      <c r="AI75" s="117" t="e">
        <f t="shared" si="6"/>
        <v>#DIV/0!</v>
      </c>
      <c r="AJ75" s="117" t="e">
        <f t="shared" si="7"/>
        <v>#DIV/0!</v>
      </c>
      <c r="AK75" s="117" t="e">
        <f t="shared" si="8"/>
        <v>#DIV/0!</v>
      </c>
      <c r="AL75" s="117" t="e">
        <f t="shared" si="9"/>
        <v>#DIV/0!</v>
      </c>
      <c r="AM75" s="117" t="e">
        <f t="shared" si="10"/>
        <v>#DIV/0!</v>
      </c>
      <c r="AN75" s="503" t="str">
        <f t="shared" si="11"/>
        <v/>
      </c>
      <c r="AP75" s="109"/>
      <c r="AQ75" s="109"/>
      <c r="AR75" s="109"/>
      <c r="AS75" s="109"/>
      <c r="AT75" s="109"/>
      <c r="AU75" s="109"/>
      <c r="AV75" s="109"/>
      <c r="AW75" s="109"/>
      <c r="AX75" s="511" t="str">
        <f>IF(SUM(AP75:AW75)='III Plan Rates'!AG78, "Match", "Don't Match")</f>
        <v>Match</v>
      </c>
      <c r="AY75" s="109"/>
      <c r="AZ75" s="109"/>
      <c r="BA75" s="109"/>
      <c r="BB75" s="511" t="str">
        <f>IF(SUM(AY75:BA75)='III Plan Rates'!AH78, "Match", "Don't Match")</f>
        <v>Match</v>
      </c>
      <c r="BC75" s="109"/>
      <c r="BD75" s="109"/>
      <c r="BE75" s="109"/>
      <c r="BF75" s="109"/>
      <c r="BG75" s="109"/>
      <c r="BH75" s="109"/>
      <c r="BI75" s="109"/>
      <c r="BJ75" s="109"/>
      <c r="BK75" s="109"/>
      <c r="BL75" s="109"/>
      <c r="BM75" s="109"/>
      <c r="BN75" s="109"/>
      <c r="BO75" s="109"/>
      <c r="BP75" s="511" t="str">
        <f>IF(SUM(BC75:BO75)='III Plan Rates'!AI78, "Match", "Don't Match")</f>
        <v>Match</v>
      </c>
      <c r="BQ75" s="109"/>
      <c r="BR75" s="109"/>
      <c r="BS75" s="109"/>
      <c r="BT75" s="109"/>
      <c r="BU75" s="109"/>
      <c r="BV75" s="109"/>
      <c r="BW75" s="109"/>
      <c r="BX75" s="109"/>
      <c r="BY75" s="109"/>
      <c r="BZ75" s="109"/>
      <c r="CA75" s="511" t="str">
        <f>IF(SUM(BQ75:BZ75)='III Plan Rates'!AJ78, "Match", "Don't Match")</f>
        <v>Match</v>
      </c>
      <c r="CB75" s="109"/>
      <c r="CC75" s="109"/>
      <c r="CD75" s="109"/>
      <c r="CE75" s="109"/>
      <c r="CF75" s="109"/>
      <c r="CG75" s="109"/>
      <c r="CH75" s="109"/>
      <c r="CI75" s="511" t="str">
        <f>IF(SUM(CB75:CH75)='III Plan Rates'!AK78, "Match", "Don't Match")</f>
        <v>Match</v>
      </c>
      <c r="CJ75" s="109"/>
      <c r="CK75" s="109"/>
      <c r="CL75" s="109"/>
      <c r="CM75" s="109"/>
      <c r="CN75" s="109"/>
      <c r="CO75" s="109"/>
      <c r="CP75" s="109"/>
      <c r="CQ75" s="109"/>
      <c r="CR75" s="109"/>
      <c r="CS75" s="109"/>
      <c r="CT75" s="511" t="str">
        <f>IF(SUM(CJ75:CS75)='III Plan Rates'!AL78, "Match", "Don't Match")</f>
        <v>Match</v>
      </c>
      <c r="CU75" s="109"/>
      <c r="CV75" s="109"/>
      <c r="CW75" s="109"/>
      <c r="CX75" s="109"/>
      <c r="CY75" s="511" t="str">
        <f>IF(SUM(CU75:CX75)='III Plan Rates'!AM78, "Match", "Don't Match")</f>
        <v>Match</v>
      </c>
      <c r="CZ75" s="109"/>
      <c r="DA75" s="109"/>
      <c r="DB75" s="109"/>
      <c r="DC75" s="109"/>
      <c r="DD75" s="109"/>
      <c r="DE75" s="511" t="str">
        <f>IF(SUM(CZ75:DD75)='III Plan Rates'!AN78, "Match", "Don't Match")</f>
        <v>Match</v>
      </c>
      <c r="DF75" s="109"/>
      <c r="DG75" s="109"/>
      <c r="DH75" s="109"/>
      <c r="DI75" s="109"/>
      <c r="DJ75" s="109"/>
      <c r="DK75" s="109"/>
      <c r="DL75" s="109"/>
      <c r="DM75" s="511" t="str">
        <f>IF(SUM(DF75:DL75)='III Plan Rates'!AO78, "Match", "Don't Match")</f>
        <v>Match</v>
      </c>
    </row>
    <row r="76" spans="1:117" x14ac:dyDescent="0.25">
      <c r="A76" s="406" t="str">
        <f>'III Plan Rates'!A79</f>
        <v>Plan 62</v>
      </c>
      <c r="B76" s="118">
        <f>'III Plan Rates'!B79</f>
        <v>0</v>
      </c>
      <c r="C76" s="127">
        <f>'III Plan Rates'!D79</f>
        <v>0</v>
      </c>
      <c r="D76" s="118">
        <f>'III Plan Rates'!E79</f>
        <v>0</v>
      </c>
      <c r="E76" s="118">
        <f>'III Plan Rates'!F79</f>
        <v>0</v>
      </c>
      <c r="F76" s="118">
        <f>'III Plan Rates'!G79</f>
        <v>0</v>
      </c>
      <c r="G76" s="118">
        <f>'III Plan Rates'!J79</f>
        <v>0</v>
      </c>
      <c r="H76" s="101"/>
      <c r="I76" s="116">
        <f>'III Plan Rates'!$Z79*'V Consumer Factors'!$M$12</f>
        <v>0</v>
      </c>
      <c r="J76" s="116">
        <f>'III Plan Rates'!$Z79*'V Consumer Factors'!$M$13</f>
        <v>0</v>
      </c>
      <c r="K76" s="116">
        <f>'III Plan Rates'!$Z79*'V Consumer Factors'!$M$14</f>
        <v>0</v>
      </c>
      <c r="L76" s="116">
        <f>'III Plan Rates'!$Z79*'V Consumer Factors'!$M$15</f>
        <v>0</v>
      </c>
      <c r="M76" s="116">
        <f>'III Plan Rates'!$Z79*'V Consumer Factors'!$M$16</f>
        <v>0</v>
      </c>
      <c r="N76" s="116">
        <f>'III Plan Rates'!$Z79*'V Consumer Factors'!$M$17</f>
        <v>0</v>
      </c>
      <c r="O76" s="116">
        <f>'III Plan Rates'!$Z79*'V Consumer Factors'!$M$18</f>
        <v>0</v>
      </c>
      <c r="P76" s="116">
        <f>'III Plan Rates'!$Z79*'V Consumer Factors'!$M$19</f>
        <v>0</v>
      </c>
      <c r="Q76" s="116">
        <f>'III Plan Rates'!$Z79*'V Consumer Factors'!$M$20</f>
        <v>0</v>
      </c>
      <c r="R76" s="116">
        <f>IF('III Plan Rates'!$AP79&gt;0,SUMPRODUCT(I76:Q76,'III Plan Rates'!$AG79:$AO79)/'III Plan Rates'!$AP79,0)</f>
        <v>0</v>
      </c>
      <c r="S76" s="80"/>
      <c r="T76" s="116" t="e">
        <f>'III Plan Rates'!$AA79*'V Consumer Factors'!$N$12</f>
        <v>#DIV/0!</v>
      </c>
      <c r="U76" s="116" t="e">
        <f>'III Plan Rates'!$AA79*'V Consumer Factors'!$N$13</f>
        <v>#DIV/0!</v>
      </c>
      <c r="V76" s="116" t="e">
        <f>'III Plan Rates'!$AA79*'V Consumer Factors'!$N$14</f>
        <v>#DIV/0!</v>
      </c>
      <c r="W76" s="116" t="e">
        <f>'III Plan Rates'!$AA79*'V Consumer Factors'!$N$15</f>
        <v>#DIV/0!</v>
      </c>
      <c r="X76" s="116" t="e">
        <f>'III Plan Rates'!$AA79*'V Consumer Factors'!$N$16</f>
        <v>#DIV/0!</v>
      </c>
      <c r="Y76" s="116" t="e">
        <f>'III Plan Rates'!$AA79*'V Consumer Factors'!$N$17</f>
        <v>#DIV/0!</v>
      </c>
      <c r="Z76" s="116" t="e">
        <f>'III Plan Rates'!$AA79*'V Consumer Factors'!$N$18</f>
        <v>#DIV/0!</v>
      </c>
      <c r="AA76" s="116" t="e">
        <f>'III Plan Rates'!$AA79*'V Consumer Factors'!$N$19</f>
        <v>#DIV/0!</v>
      </c>
      <c r="AB76" s="116" t="e">
        <f>'III Plan Rates'!$AA79*'V Consumer Factors'!$N$20</f>
        <v>#DIV/0!</v>
      </c>
      <c r="AC76" s="116">
        <f>IF('III Plan Rates'!$AP79&gt;0,SUMPRODUCT(T76:AB76,'III Plan Rates'!$AG79:$AO79)/'III Plan Rates'!$AP79,0)</f>
        <v>0</v>
      </c>
      <c r="AE76" s="117" t="e">
        <f t="shared" si="12"/>
        <v>#DIV/0!</v>
      </c>
      <c r="AF76" s="117" t="e">
        <f t="shared" si="3"/>
        <v>#DIV/0!</v>
      </c>
      <c r="AG76" s="117" t="e">
        <f t="shared" si="4"/>
        <v>#DIV/0!</v>
      </c>
      <c r="AH76" s="117" t="e">
        <f t="shared" si="5"/>
        <v>#DIV/0!</v>
      </c>
      <c r="AI76" s="117" t="e">
        <f t="shared" si="6"/>
        <v>#DIV/0!</v>
      </c>
      <c r="AJ76" s="117" t="e">
        <f t="shared" si="7"/>
        <v>#DIV/0!</v>
      </c>
      <c r="AK76" s="117" t="e">
        <f t="shared" si="8"/>
        <v>#DIV/0!</v>
      </c>
      <c r="AL76" s="117" t="e">
        <f t="shared" si="9"/>
        <v>#DIV/0!</v>
      </c>
      <c r="AM76" s="117" t="e">
        <f t="shared" si="10"/>
        <v>#DIV/0!</v>
      </c>
      <c r="AN76" s="503" t="str">
        <f t="shared" si="11"/>
        <v/>
      </c>
      <c r="AP76" s="109"/>
      <c r="AQ76" s="109"/>
      <c r="AR76" s="109"/>
      <c r="AS76" s="109"/>
      <c r="AT76" s="109"/>
      <c r="AU76" s="109"/>
      <c r="AV76" s="109"/>
      <c r="AW76" s="109"/>
      <c r="AX76" s="511" t="str">
        <f>IF(SUM(AP76:AW76)='III Plan Rates'!AG79, "Match", "Don't Match")</f>
        <v>Match</v>
      </c>
      <c r="AY76" s="109"/>
      <c r="AZ76" s="109"/>
      <c r="BA76" s="109"/>
      <c r="BB76" s="511" t="str">
        <f>IF(SUM(AY76:BA76)='III Plan Rates'!AH79, "Match", "Don't Match")</f>
        <v>Match</v>
      </c>
      <c r="BC76" s="109"/>
      <c r="BD76" s="109"/>
      <c r="BE76" s="109"/>
      <c r="BF76" s="109"/>
      <c r="BG76" s="109"/>
      <c r="BH76" s="109"/>
      <c r="BI76" s="109"/>
      <c r="BJ76" s="109"/>
      <c r="BK76" s="109"/>
      <c r="BL76" s="109"/>
      <c r="BM76" s="109"/>
      <c r="BN76" s="109"/>
      <c r="BO76" s="109"/>
      <c r="BP76" s="511" t="str">
        <f>IF(SUM(BC76:BO76)='III Plan Rates'!AI79, "Match", "Don't Match")</f>
        <v>Match</v>
      </c>
      <c r="BQ76" s="109"/>
      <c r="BR76" s="109"/>
      <c r="BS76" s="109"/>
      <c r="BT76" s="109"/>
      <c r="BU76" s="109"/>
      <c r="BV76" s="109"/>
      <c r="BW76" s="109"/>
      <c r="BX76" s="109"/>
      <c r="BY76" s="109"/>
      <c r="BZ76" s="109"/>
      <c r="CA76" s="511" t="str">
        <f>IF(SUM(BQ76:BZ76)='III Plan Rates'!AJ79, "Match", "Don't Match")</f>
        <v>Match</v>
      </c>
      <c r="CB76" s="109"/>
      <c r="CC76" s="109"/>
      <c r="CD76" s="109"/>
      <c r="CE76" s="109"/>
      <c r="CF76" s="109"/>
      <c r="CG76" s="109"/>
      <c r="CH76" s="109"/>
      <c r="CI76" s="511" t="str">
        <f>IF(SUM(CB76:CH76)='III Plan Rates'!AK79, "Match", "Don't Match")</f>
        <v>Match</v>
      </c>
      <c r="CJ76" s="109"/>
      <c r="CK76" s="109"/>
      <c r="CL76" s="109"/>
      <c r="CM76" s="109"/>
      <c r="CN76" s="109"/>
      <c r="CO76" s="109"/>
      <c r="CP76" s="109"/>
      <c r="CQ76" s="109"/>
      <c r="CR76" s="109"/>
      <c r="CS76" s="109"/>
      <c r="CT76" s="511" t="str">
        <f>IF(SUM(CJ76:CS76)='III Plan Rates'!AL79, "Match", "Don't Match")</f>
        <v>Match</v>
      </c>
      <c r="CU76" s="109"/>
      <c r="CV76" s="109"/>
      <c r="CW76" s="109"/>
      <c r="CX76" s="109"/>
      <c r="CY76" s="511" t="str">
        <f>IF(SUM(CU76:CX76)='III Plan Rates'!AM79, "Match", "Don't Match")</f>
        <v>Match</v>
      </c>
      <c r="CZ76" s="109"/>
      <c r="DA76" s="109"/>
      <c r="DB76" s="109"/>
      <c r="DC76" s="109"/>
      <c r="DD76" s="109"/>
      <c r="DE76" s="511" t="str">
        <f>IF(SUM(CZ76:DD76)='III Plan Rates'!AN79, "Match", "Don't Match")</f>
        <v>Match</v>
      </c>
      <c r="DF76" s="109"/>
      <c r="DG76" s="109"/>
      <c r="DH76" s="109"/>
      <c r="DI76" s="109"/>
      <c r="DJ76" s="109"/>
      <c r="DK76" s="109"/>
      <c r="DL76" s="109"/>
      <c r="DM76" s="511" t="str">
        <f>IF(SUM(DF76:DL76)='III Plan Rates'!AO79, "Match", "Don't Match")</f>
        <v>Match</v>
      </c>
    </row>
    <row r="77" spans="1:117" x14ac:dyDescent="0.25">
      <c r="A77" s="406" t="str">
        <f>'III Plan Rates'!A80</f>
        <v>Plan 63</v>
      </c>
      <c r="B77" s="118">
        <f>'III Plan Rates'!B80</f>
        <v>0</v>
      </c>
      <c r="C77" s="127">
        <f>'III Plan Rates'!D80</f>
        <v>0</v>
      </c>
      <c r="D77" s="118">
        <f>'III Plan Rates'!E80</f>
        <v>0</v>
      </c>
      <c r="E77" s="118">
        <f>'III Plan Rates'!F80</f>
        <v>0</v>
      </c>
      <c r="F77" s="118">
        <f>'III Plan Rates'!G80</f>
        <v>0</v>
      </c>
      <c r="G77" s="118">
        <f>'III Plan Rates'!J80</f>
        <v>0</v>
      </c>
      <c r="H77" s="101"/>
      <c r="I77" s="116">
        <f>'III Plan Rates'!$Z80*'V Consumer Factors'!$M$12</f>
        <v>0</v>
      </c>
      <c r="J77" s="116">
        <f>'III Plan Rates'!$Z80*'V Consumer Factors'!$M$13</f>
        <v>0</v>
      </c>
      <c r="K77" s="116">
        <f>'III Plan Rates'!$Z80*'V Consumer Factors'!$M$14</f>
        <v>0</v>
      </c>
      <c r="L77" s="116">
        <f>'III Plan Rates'!$Z80*'V Consumer Factors'!$M$15</f>
        <v>0</v>
      </c>
      <c r="M77" s="116">
        <f>'III Plan Rates'!$Z80*'V Consumer Factors'!$M$16</f>
        <v>0</v>
      </c>
      <c r="N77" s="116">
        <f>'III Plan Rates'!$Z80*'V Consumer Factors'!$M$17</f>
        <v>0</v>
      </c>
      <c r="O77" s="116">
        <f>'III Plan Rates'!$Z80*'V Consumer Factors'!$M$18</f>
        <v>0</v>
      </c>
      <c r="P77" s="116">
        <f>'III Plan Rates'!$Z80*'V Consumer Factors'!$M$19</f>
        <v>0</v>
      </c>
      <c r="Q77" s="116">
        <f>'III Plan Rates'!$Z80*'V Consumer Factors'!$M$20</f>
        <v>0</v>
      </c>
      <c r="R77" s="116">
        <f>IF('III Plan Rates'!$AP80&gt;0,SUMPRODUCT(I77:Q77,'III Plan Rates'!$AG80:$AO80)/'III Plan Rates'!$AP80,0)</f>
        <v>0</v>
      </c>
      <c r="S77" s="80"/>
      <c r="T77" s="116" t="e">
        <f>'III Plan Rates'!$AA80*'V Consumer Factors'!$N$12</f>
        <v>#DIV/0!</v>
      </c>
      <c r="U77" s="116" t="e">
        <f>'III Plan Rates'!$AA80*'V Consumer Factors'!$N$13</f>
        <v>#DIV/0!</v>
      </c>
      <c r="V77" s="116" t="e">
        <f>'III Plan Rates'!$AA80*'V Consumer Factors'!$N$14</f>
        <v>#DIV/0!</v>
      </c>
      <c r="W77" s="116" t="e">
        <f>'III Plan Rates'!$AA80*'V Consumer Factors'!$N$15</f>
        <v>#DIV/0!</v>
      </c>
      <c r="X77" s="116" t="e">
        <f>'III Plan Rates'!$AA80*'V Consumer Factors'!$N$16</f>
        <v>#DIV/0!</v>
      </c>
      <c r="Y77" s="116" t="e">
        <f>'III Plan Rates'!$AA80*'V Consumer Factors'!$N$17</f>
        <v>#DIV/0!</v>
      </c>
      <c r="Z77" s="116" t="e">
        <f>'III Plan Rates'!$AA80*'V Consumer Factors'!$N$18</f>
        <v>#DIV/0!</v>
      </c>
      <c r="AA77" s="116" t="e">
        <f>'III Plan Rates'!$AA80*'V Consumer Factors'!$N$19</f>
        <v>#DIV/0!</v>
      </c>
      <c r="AB77" s="116" t="e">
        <f>'III Plan Rates'!$AA80*'V Consumer Factors'!$N$20</f>
        <v>#DIV/0!</v>
      </c>
      <c r="AC77" s="116">
        <f>IF('III Plan Rates'!$AP80&gt;0,SUMPRODUCT(T77:AB77,'III Plan Rates'!$AG80:$AO80)/'III Plan Rates'!$AP80,0)</f>
        <v>0</v>
      </c>
      <c r="AE77" s="117" t="e">
        <f t="shared" si="12"/>
        <v>#DIV/0!</v>
      </c>
      <c r="AF77" s="117" t="e">
        <f t="shared" si="3"/>
        <v>#DIV/0!</v>
      </c>
      <c r="AG77" s="117" t="e">
        <f t="shared" si="4"/>
        <v>#DIV/0!</v>
      </c>
      <c r="AH77" s="117" t="e">
        <f t="shared" si="5"/>
        <v>#DIV/0!</v>
      </c>
      <c r="AI77" s="117" t="e">
        <f t="shared" si="6"/>
        <v>#DIV/0!</v>
      </c>
      <c r="AJ77" s="117" t="e">
        <f t="shared" si="7"/>
        <v>#DIV/0!</v>
      </c>
      <c r="AK77" s="117" t="e">
        <f t="shared" si="8"/>
        <v>#DIV/0!</v>
      </c>
      <c r="AL77" s="117" t="e">
        <f t="shared" si="9"/>
        <v>#DIV/0!</v>
      </c>
      <c r="AM77" s="117" t="e">
        <f t="shared" si="10"/>
        <v>#DIV/0!</v>
      </c>
      <c r="AN77" s="503" t="str">
        <f t="shared" si="11"/>
        <v/>
      </c>
      <c r="AP77" s="109"/>
      <c r="AQ77" s="109"/>
      <c r="AR77" s="109"/>
      <c r="AS77" s="109"/>
      <c r="AT77" s="109"/>
      <c r="AU77" s="109"/>
      <c r="AV77" s="109"/>
      <c r="AW77" s="109"/>
      <c r="AX77" s="511" t="str">
        <f>IF(SUM(AP77:AW77)='III Plan Rates'!AG80, "Match", "Don't Match")</f>
        <v>Match</v>
      </c>
      <c r="AY77" s="109"/>
      <c r="AZ77" s="109"/>
      <c r="BA77" s="109"/>
      <c r="BB77" s="511" t="str">
        <f>IF(SUM(AY77:BA77)='III Plan Rates'!AH80, "Match", "Don't Match")</f>
        <v>Match</v>
      </c>
      <c r="BC77" s="109"/>
      <c r="BD77" s="109"/>
      <c r="BE77" s="109"/>
      <c r="BF77" s="109"/>
      <c r="BG77" s="109"/>
      <c r="BH77" s="109"/>
      <c r="BI77" s="109"/>
      <c r="BJ77" s="109"/>
      <c r="BK77" s="109"/>
      <c r="BL77" s="109"/>
      <c r="BM77" s="109"/>
      <c r="BN77" s="109"/>
      <c r="BO77" s="109"/>
      <c r="BP77" s="511" t="str">
        <f>IF(SUM(BC77:BO77)='III Plan Rates'!AI80, "Match", "Don't Match")</f>
        <v>Match</v>
      </c>
      <c r="BQ77" s="109"/>
      <c r="BR77" s="109"/>
      <c r="BS77" s="109"/>
      <c r="BT77" s="109"/>
      <c r="BU77" s="109"/>
      <c r="BV77" s="109"/>
      <c r="BW77" s="109"/>
      <c r="BX77" s="109"/>
      <c r="BY77" s="109"/>
      <c r="BZ77" s="109"/>
      <c r="CA77" s="511" t="str">
        <f>IF(SUM(BQ77:BZ77)='III Plan Rates'!AJ80, "Match", "Don't Match")</f>
        <v>Match</v>
      </c>
      <c r="CB77" s="109"/>
      <c r="CC77" s="109"/>
      <c r="CD77" s="109"/>
      <c r="CE77" s="109"/>
      <c r="CF77" s="109"/>
      <c r="CG77" s="109"/>
      <c r="CH77" s="109"/>
      <c r="CI77" s="511" t="str">
        <f>IF(SUM(CB77:CH77)='III Plan Rates'!AK80, "Match", "Don't Match")</f>
        <v>Match</v>
      </c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511" t="str">
        <f>IF(SUM(CJ77:CS77)='III Plan Rates'!AL80, "Match", "Don't Match")</f>
        <v>Match</v>
      </c>
      <c r="CU77" s="109"/>
      <c r="CV77" s="109"/>
      <c r="CW77" s="109"/>
      <c r="CX77" s="109"/>
      <c r="CY77" s="511" t="str">
        <f>IF(SUM(CU77:CX77)='III Plan Rates'!AM80, "Match", "Don't Match")</f>
        <v>Match</v>
      </c>
      <c r="CZ77" s="109"/>
      <c r="DA77" s="109"/>
      <c r="DB77" s="109"/>
      <c r="DC77" s="109"/>
      <c r="DD77" s="109"/>
      <c r="DE77" s="511" t="str">
        <f>IF(SUM(CZ77:DD77)='III Plan Rates'!AN80, "Match", "Don't Match")</f>
        <v>Match</v>
      </c>
      <c r="DF77" s="109"/>
      <c r="DG77" s="109"/>
      <c r="DH77" s="109"/>
      <c r="DI77" s="109"/>
      <c r="DJ77" s="109"/>
      <c r="DK77" s="109"/>
      <c r="DL77" s="109"/>
      <c r="DM77" s="511" t="str">
        <f>IF(SUM(DF77:DL77)='III Plan Rates'!AO80, "Match", "Don't Match")</f>
        <v>Match</v>
      </c>
    </row>
    <row r="78" spans="1:117" x14ac:dyDescent="0.25">
      <c r="A78" s="406" t="str">
        <f>'III Plan Rates'!A81</f>
        <v>Plan 64</v>
      </c>
      <c r="B78" s="118">
        <f>'III Plan Rates'!B81</f>
        <v>0</v>
      </c>
      <c r="C78" s="127">
        <f>'III Plan Rates'!D81</f>
        <v>0</v>
      </c>
      <c r="D78" s="118">
        <f>'III Plan Rates'!E81</f>
        <v>0</v>
      </c>
      <c r="E78" s="118">
        <f>'III Plan Rates'!F81</f>
        <v>0</v>
      </c>
      <c r="F78" s="118">
        <f>'III Plan Rates'!G81</f>
        <v>0</v>
      </c>
      <c r="G78" s="118">
        <f>'III Plan Rates'!J81</f>
        <v>0</v>
      </c>
      <c r="H78" s="101"/>
      <c r="I78" s="116">
        <f>'III Plan Rates'!$Z81*'V Consumer Factors'!$M$12</f>
        <v>0</v>
      </c>
      <c r="J78" s="116">
        <f>'III Plan Rates'!$Z81*'V Consumer Factors'!$M$13</f>
        <v>0</v>
      </c>
      <c r="K78" s="116">
        <f>'III Plan Rates'!$Z81*'V Consumer Factors'!$M$14</f>
        <v>0</v>
      </c>
      <c r="L78" s="116">
        <f>'III Plan Rates'!$Z81*'V Consumer Factors'!$M$15</f>
        <v>0</v>
      </c>
      <c r="M78" s="116">
        <f>'III Plan Rates'!$Z81*'V Consumer Factors'!$M$16</f>
        <v>0</v>
      </c>
      <c r="N78" s="116">
        <f>'III Plan Rates'!$Z81*'V Consumer Factors'!$M$17</f>
        <v>0</v>
      </c>
      <c r="O78" s="116">
        <f>'III Plan Rates'!$Z81*'V Consumer Factors'!$M$18</f>
        <v>0</v>
      </c>
      <c r="P78" s="116">
        <f>'III Plan Rates'!$Z81*'V Consumer Factors'!$M$19</f>
        <v>0</v>
      </c>
      <c r="Q78" s="116">
        <f>'III Plan Rates'!$Z81*'V Consumer Factors'!$M$20</f>
        <v>0</v>
      </c>
      <c r="R78" s="116">
        <f>IF('III Plan Rates'!$AP81&gt;0,SUMPRODUCT(I78:Q78,'III Plan Rates'!$AG81:$AO81)/'III Plan Rates'!$AP81,0)</f>
        <v>0</v>
      </c>
      <c r="S78" s="80"/>
      <c r="T78" s="116" t="e">
        <f>'III Plan Rates'!$AA81*'V Consumer Factors'!$N$12</f>
        <v>#DIV/0!</v>
      </c>
      <c r="U78" s="116" t="e">
        <f>'III Plan Rates'!$AA81*'V Consumer Factors'!$N$13</f>
        <v>#DIV/0!</v>
      </c>
      <c r="V78" s="116" t="e">
        <f>'III Plan Rates'!$AA81*'V Consumer Factors'!$N$14</f>
        <v>#DIV/0!</v>
      </c>
      <c r="W78" s="116" t="e">
        <f>'III Plan Rates'!$AA81*'V Consumer Factors'!$N$15</f>
        <v>#DIV/0!</v>
      </c>
      <c r="X78" s="116" t="e">
        <f>'III Plan Rates'!$AA81*'V Consumer Factors'!$N$16</f>
        <v>#DIV/0!</v>
      </c>
      <c r="Y78" s="116" t="e">
        <f>'III Plan Rates'!$AA81*'V Consumer Factors'!$N$17</f>
        <v>#DIV/0!</v>
      </c>
      <c r="Z78" s="116" t="e">
        <f>'III Plan Rates'!$AA81*'V Consumer Factors'!$N$18</f>
        <v>#DIV/0!</v>
      </c>
      <c r="AA78" s="116" t="e">
        <f>'III Plan Rates'!$AA81*'V Consumer Factors'!$N$19</f>
        <v>#DIV/0!</v>
      </c>
      <c r="AB78" s="116" t="e">
        <f>'III Plan Rates'!$AA81*'V Consumer Factors'!$N$20</f>
        <v>#DIV/0!</v>
      </c>
      <c r="AC78" s="116">
        <f>IF('III Plan Rates'!$AP81&gt;0,SUMPRODUCT(T78:AB78,'III Plan Rates'!$AG81:$AO81)/'III Plan Rates'!$AP81,0)</f>
        <v>0</v>
      </c>
      <c r="AE78" s="117" t="e">
        <f t="shared" si="12"/>
        <v>#DIV/0!</v>
      </c>
      <c r="AF78" s="117" t="e">
        <f t="shared" si="3"/>
        <v>#DIV/0!</v>
      </c>
      <c r="AG78" s="117" t="e">
        <f t="shared" si="4"/>
        <v>#DIV/0!</v>
      </c>
      <c r="AH78" s="117" t="e">
        <f t="shared" si="5"/>
        <v>#DIV/0!</v>
      </c>
      <c r="AI78" s="117" t="e">
        <f t="shared" si="6"/>
        <v>#DIV/0!</v>
      </c>
      <c r="AJ78" s="117" t="e">
        <f t="shared" si="7"/>
        <v>#DIV/0!</v>
      </c>
      <c r="AK78" s="117" t="e">
        <f t="shared" si="8"/>
        <v>#DIV/0!</v>
      </c>
      <c r="AL78" s="117" t="e">
        <f t="shared" si="9"/>
        <v>#DIV/0!</v>
      </c>
      <c r="AM78" s="117" t="e">
        <f t="shared" si="10"/>
        <v>#DIV/0!</v>
      </c>
      <c r="AN78" s="503" t="str">
        <f t="shared" si="11"/>
        <v/>
      </c>
      <c r="AP78" s="109"/>
      <c r="AQ78" s="109"/>
      <c r="AR78" s="109"/>
      <c r="AS78" s="109"/>
      <c r="AT78" s="109"/>
      <c r="AU78" s="109"/>
      <c r="AV78" s="109"/>
      <c r="AW78" s="109"/>
      <c r="AX78" s="511" t="str">
        <f>IF(SUM(AP78:AW78)='III Plan Rates'!AG81, "Match", "Don't Match")</f>
        <v>Match</v>
      </c>
      <c r="AY78" s="109"/>
      <c r="AZ78" s="109"/>
      <c r="BA78" s="109"/>
      <c r="BB78" s="511" t="str">
        <f>IF(SUM(AY78:BA78)='III Plan Rates'!AH81, "Match", "Don't Match")</f>
        <v>Match</v>
      </c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511" t="str">
        <f>IF(SUM(BC78:BO78)='III Plan Rates'!AI81, "Match", "Don't Match")</f>
        <v>Match</v>
      </c>
      <c r="BQ78" s="109"/>
      <c r="BR78" s="109"/>
      <c r="BS78" s="109"/>
      <c r="BT78" s="109"/>
      <c r="BU78" s="109"/>
      <c r="BV78" s="109"/>
      <c r="BW78" s="109"/>
      <c r="BX78" s="109"/>
      <c r="BY78" s="109"/>
      <c r="BZ78" s="109"/>
      <c r="CA78" s="511" t="str">
        <f>IF(SUM(BQ78:BZ78)='III Plan Rates'!AJ81, "Match", "Don't Match")</f>
        <v>Match</v>
      </c>
      <c r="CB78" s="109"/>
      <c r="CC78" s="109"/>
      <c r="CD78" s="109"/>
      <c r="CE78" s="109"/>
      <c r="CF78" s="109"/>
      <c r="CG78" s="109"/>
      <c r="CH78" s="109"/>
      <c r="CI78" s="511" t="str">
        <f>IF(SUM(CB78:CH78)='III Plan Rates'!AK81, "Match", "Don't Match")</f>
        <v>Match</v>
      </c>
      <c r="CJ78" s="109"/>
      <c r="CK78" s="109"/>
      <c r="CL78" s="109"/>
      <c r="CM78" s="109"/>
      <c r="CN78" s="109"/>
      <c r="CO78" s="109"/>
      <c r="CP78" s="109"/>
      <c r="CQ78" s="109"/>
      <c r="CR78" s="109"/>
      <c r="CS78" s="109"/>
      <c r="CT78" s="511" t="str">
        <f>IF(SUM(CJ78:CS78)='III Plan Rates'!AL81, "Match", "Don't Match")</f>
        <v>Match</v>
      </c>
      <c r="CU78" s="109"/>
      <c r="CV78" s="109"/>
      <c r="CW78" s="109"/>
      <c r="CX78" s="109"/>
      <c r="CY78" s="511" t="str">
        <f>IF(SUM(CU78:CX78)='III Plan Rates'!AM81, "Match", "Don't Match")</f>
        <v>Match</v>
      </c>
      <c r="CZ78" s="109"/>
      <c r="DA78" s="109"/>
      <c r="DB78" s="109"/>
      <c r="DC78" s="109"/>
      <c r="DD78" s="109"/>
      <c r="DE78" s="511" t="str">
        <f>IF(SUM(CZ78:DD78)='III Plan Rates'!AN81, "Match", "Don't Match")</f>
        <v>Match</v>
      </c>
      <c r="DF78" s="109"/>
      <c r="DG78" s="109"/>
      <c r="DH78" s="109"/>
      <c r="DI78" s="109"/>
      <c r="DJ78" s="109"/>
      <c r="DK78" s="109"/>
      <c r="DL78" s="109"/>
      <c r="DM78" s="511" t="str">
        <f>IF(SUM(DF78:DL78)='III Plan Rates'!AO81, "Match", "Don't Match")</f>
        <v>Match</v>
      </c>
    </row>
    <row r="79" spans="1:117" x14ac:dyDescent="0.25">
      <c r="A79" s="406" t="str">
        <f>'III Plan Rates'!A82</f>
        <v>Plan 65</v>
      </c>
      <c r="B79" s="118">
        <f>'III Plan Rates'!B82</f>
        <v>0</v>
      </c>
      <c r="C79" s="127">
        <f>'III Plan Rates'!D82</f>
        <v>0</v>
      </c>
      <c r="D79" s="118">
        <f>'III Plan Rates'!E82</f>
        <v>0</v>
      </c>
      <c r="E79" s="118">
        <f>'III Plan Rates'!F82</f>
        <v>0</v>
      </c>
      <c r="F79" s="118">
        <f>'III Plan Rates'!G82</f>
        <v>0</v>
      </c>
      <c r="G79" s="118">
        <f>'III Plan Rates'!J82</f>
        <v>0</v>
      </c>
      <c r="H79" s="101"/>
      <c r="I79" s="116">
        <f>'III Plan Rates'!$Z82*'V Consumer Factors'!$M$12</f>
        <v>0</v>
      </c>
      <c r="J79" s="116">
        <f>'III Plan Rates'!$Z82*'V Consumer Factors'!$M$13</f>
        <v>0</v>
      </c>
      <c r="K79" s="116">
        <f>'III Plan Rates'!$Z82*'V Consumer Factors'!$M$14</f>
        <v>0</v>
      </c>
      <c r="L79" s="116">
        <f>'III Plan Rates'!$Z82*'V Consumer Factors'!$M$15</f>
        <v>0</v>
      </c>
      <c r="M79" s="116">
        <f>'III Plan Rates'!$Z82*'V Consumer Factors'!$M$16</f>
        <v>0</v>
      </c>
      <c r="N79" s="116">
        <f>'III Plan Rates'!$Z82*'V Consumer Factors'!$M$17</f>
        <v>0</v>
      </c>
      <c r="O79" s="116">
        <f>'III Plan Rates'!$Z82*'V Consumer Factors'!$M$18</f>
        <v>0</v>
      </c>
      <c r="P79" s="116">
        <f>'III Plan Rates'!$Z82*'V Consumer Factors'!$M$19</f>
        <v>0</v>
      </c>
      <c r="Q79" s="116">
        <f>'III Plan Rates'!$Z82*'V Consumer Factors'!$M$20</f>
        <v>0</v>
      </c>
      <c r="R79" s="116">
        <f>IF('III Plan Rates'!$AP82&gt;0,SUMPRODUCT(I79:Q79,'III Plan Rates'!$AG82:$AO82)/'III Plan Rates'!$AP82,0)</f>
        <v>0</v>
      </c>
      <c r="S79" s="80"/>
      <c r="T79" s="116" t="e">
        <f>'III Plan Rates'!$AA82*'V Consumer Factors'!$N$12</f>
        <v>#DIV/0!</v>
      </c>
      <c r="U79" s="116" t="e">
        <f>'III Plan Rates'!$AA82*'V Consumer Factors'!$N$13</f>
        <v>#DIV/0!</v>
      </c>
      <c r="V79" s="116" t="e">
        <f>'III Plan Rates'!$AA82*'V Consumer Factors'!$N$14</f>
        <v>#DIV/0!</v>
      </c>
      <c r="W79" s="116" t="e">
        <f>'III Plan Rates'!$AA82*'V Consumer Factors'!$N$15</f>
        <v>#DIV/0!</v>
      </c>
      <c r="X79" s="116" t="e">
        <f>'III Plan Rates'!$AA82*'V Consumer Factors'!$N$16</f>
        <v>#DIV/0!</v>
      </c>
      <c r="Y79" s="116" t="e">
        <f>'III Plan Rates'!$AA82*'V Consumer Factors'!$N$17</f>
        <v>#DIV/0!</v>
      </c>
      <c r="Z79" s="116" t="e">
        <f>'III Plan Rates'!$AA82*'V Consumer Factors'!$N$18</f>
        <v>#DIV/0!</v>
      </c>
      <c r="AA79" s="116" t="e">
        <f>'III Plan Rates'!$AA82*'V Consumer Factors'!$N$19</f>
        <v>#DIV/0!</v>
      </c>
      <c r="AB79" s="116" t="e">
        <f>'III Plan Rates'!$AA82*'V Consumer Factors'!$N$20</f>
        <v>#DIV/0!</v>
      </c>
      <c r="AC79" s="116">
        <f>IF('III Plan Rates'!$AP82&gt;0,SUMPRODUCT(T79:AB79,'III Plan Rates'!$AG82:$AO82)/'III Plan Rates'!$AP82,0)</f>
        <v>0</v>
      </c>
      <c r="AE79" s="117" t="e">
        <f t="shared" si="12"/>
        <v>#DIV/0!</v>
      </c>
      <c r="AF79" s="117" t="e">
        <f t="shared" ref="AF79:AF113" si="13">IF(AND(J79&gt;0,U79&gt;0),U79/J79-1,"")</f>
        <v>#DIV/0!</v>
      </c>
      <c r="AG79" s="117" t="e">
        <f t="shared" ref="AG79:AG113" si="14">IF(AND(K79&gt;0,V79&gt;0),V79/K79-1,"")</f>
        <v>#DIV/0!</v>
      </c>
      <c r="AH79" s="117" t="e">
        <f t="shared" ref="AH79:AH113" si="15">IF(AND(L79&gt;0,W79&gt;0),W79/L79-1,"")</f>
        <v>#DIV/0!</v>
      </c>
      <c r="AI79" s="117" t="e">
        <f t="shared" ref="AI79:AI113" si="16">IF(AND(M79&gt;0,X79&gt;0),X79/M79-1,"")</f>
        <v>#DIV/0!</v>
      </c>
      <c r="AJ79" s="117" t="e">
        <f t="shared" ref="AJ79:AJ113" si="17">IF(AND(N79&gt;0,Y79&gt;0),Y79/N79-1,"")</f>
        <v>#DIV/0!</v>
      </c>
      <c r="AK79" s="117" t="e">
        <f t="shared" ref="AK79:AK113" si="18">IF(AND(O79&gt;0,Z79&gt;0),Z79/O79-1,"")</f>
        <v>#DIV/0!</v>
      </c>
      <c r="AL79" s="117" t="e">
        <f t="shared" ref="AL79:AL113" si="19">IF(AND(P79&gt;0,AA79&gt;0),AA79/P79-1,"")</f>
        <v>#DIV/0!</v>
      </c>
      <c r="AM79" s="117" t="e">
        <f t="shared" ref="AM79:AM113" si="20">IF(AND(Q79&gt;0,AB79&gt;0),AB79/Q79-1,"")</f>
        <v>#DIV/0!</v>
      </c>
      <c r="AN79" s="503" t="str">
        <f t="shared" ref="AN79:AN113" si="21">IF(AND(R79&gt;0,AC79&gt;0),AC79/R79-1,"")</f>
        <v/>
      </c>
      <c r="AP79" s="109"/>
      <c r="AQ79" s="109"/>
      <c r="AR79" s="109"/>
      <c r="AS79" s="109"/>
      <c r="AT79" s="109"/>
      <c r="AU79" s="109"/>
      <c r="AV79" s="109"/>
      <c r="AW79" s="109"/>
      <c r="AX79" s="511" t="str">
        <f>IF(SUM(AP79:AW79)='III Plan Rates'!AG82, "Match", "Don't Match")</f>
        <v>Match</v>
      </c>
      <c r="AY79" s="109"/>
      <c r="AZ79" s="109"/>
      <c r="BA79" s="109"/>
      <c r="BB79" s="511" t="str">
        <f>IF(SUM(AY79:BA79)='III Plan Rates'!AH82, "Match", "Don't Match")</f>
        <v>Match</v>
      </c>
      <c r="BC79" s="109"/>
      <c r="BD79" s="109"/>
      <c r="BE79" s="109"/>
      <c r="BF79" s="109"/>
      <c r="BG79" s="109"/>
      <c r="BH79" s="109"/>
      <c r="BI79" s="109"/>
      <c r="BJ79" s="109"/>
      <c r="BK79" s="109"/>
      <c r="BL79" s="109"/>
      <c r="BM79" s="109"/>
      <c r="BN79" s="109"/>
      <c r="BO79" s="109"/>
      <c r="BP79" s="511" t="str">
        <f>IF(SUM(BC79:BO79)='III Plan Rates'!AI82, "Match", "Don't Match")</f>
        <v>Match</v>
      </c>
      <c r="BQ79" s="109"/>
      <c r="BR79" s="109"/>
      <c r="BS79" s="109"/>
      <c r="BT79" s="109"/>
      <c r="BU79" s="109"/>
      <c r="BV79" s="109"/>
      <c r="BW79" s="109"/>
      <c r="BX79" s="109"/>
      <c r="BY79" s="109"/>
      <c r="BZ79" s="109"/>
      <c r="CA79" s="511" t="str">
        <f>IF(SUM(BQ79:BZ79)='III Plan Rates'!AJ82, "Match", "Don't Match")</f>
        <v>Match</v>
      </c>
      <c r="CB79" s="109"/>
      <c r="CC79" s="109"/>
      <c r="CD79" s="109"/>
      <c r="CE79" s="109"/>
      <c r="CF79" s="109"/>
      <c r="CG79" s="109"/>
      <c r="CH79" s="109"/>
      <c r="CI79" s="511" t="str">
        <f>IF(SUM(CB79:CH79)='III Plan Rates'!AK82, "Match", "Don't Match")</f>
        <v>Match</v>
      </c>
      <c r="CJ79" s="109"/>
      <c r="CK79" s="109"/>
      <c r="CL79" s="109"/>
      <c r="CM79" s="109"/>
      <c r="CN79" s="109"/>
      <c r="CO79" s="109"/>
      <c r="CP79" s="109"/>
      <c r="CQ79" s="109"/>
      <c r="CR79" s="109"/>
      <c r="CS79" s="109"/>
      <c r="CT79" s="511" t="str">
        <f>IF(SUM(CJ79:CS79)='III Plan Rates'!AL82, "Match", "Don't Match")</f>
        <v>Match</v>
      </c>
      <c r="CU79" s="109"/>
      <c r="CV79" s="109"/>
      <c r="CW79" s="109"/>
      <c r="CX79" s="109"/>
      <c r="CY79" s="511" t="str">
        <f>IF(SUM(CU79:CX79)='III Plan Rates'!AM82, "Match", "Don't Match")</f>
        <v>Match</v>
      </c>
      <c r="CZ79" s="109"/>
      <c r="DA79" s="109"/>
      <c r="DB79" s="109"/>
      <c r="DC79" s="109"/>
      <c r="DD79" s="109"/>
      <c r="DE79" s="511" t="str">
        <f>IF(SUM(CZ79:DD79)='III Plan Rates'!AN82, "Match", "Don't Match")</f>
        <v>Match</v>
      </c>
      <c r="DF79" s="109"/>
      <c r="DG79" s="109"/>
      <c r="DH79" s="109"/>
      <c r="DI79" s="109"/>
      <c r="DJ79" s="109"/>
      <c r="DK79" s="109"/>
      <c r="DL79" s="109"/>
      <c r="DM79" s="511" t="str">
        <f>IF(SUM(DF79:DL79)='III Plan Rates'!AO82, "Match", "Don't Match")</f>
        <v>Match</v>
      </c>
    </row>
    <row r="80" spans="1:117" x14ac:dyDescent="0.25">
      <c r="A80" s="406" t="str">
        <f>'III Plan Rates'!A83</f>
        <v>Plan 66</v>
      </c>
      <c r="B80" s="118">
        <f>'III Plan Rates'!B83</f>
        <v>0</v>
      </c>
      <c r="C80" s="127">
        <f>'III Plan Rates'!D83</f>
        <v>0</v>
      </c>
      <c r="D80" s="118">
        <f>'III Plan Rates'!E83</f>
        <v>0</v>
      </c>
      <c r="E80" s="118">
        <f>'III Plan Rates'!F83</f>
        <v>0</v>
      </c>
      <c r="F80" s="118">
        <f>'III Plan Rates'!G83</f>
        <v>0</v>
      </c>
      <c r="G80" s="118">
        <f>'III Plan Rates'!J83</f>
        <v>0</v>
      </c>
      <c r="H80" s="101"/>
      <c r="I80" s="116">
        <f>'III Plan Rates'!$Z83*'V Consumer Factors'!$M$12</f>
        <v>0</v>
      </c>
      <c r="J80" s="116">
        <f>'III Plan Rates'!$Z83*'V Consumer Factors'!$M$13</f>
        <v>0</v>
      </c>
      <c r="K80" s="116">
        <f>'III Plan Rates'!$Z83*'V Consumer Factors'!$M$14</f>
        <v>0</v>
      </c>
      <c r="L80" s="116">
        <f>'III Plan Rates'!$Z83*'V Consumer Factors'!$M$15</f>
        <v>0</v>
      </c>
      <c r="M80" s="116">
        <f>'III Plan Rates'!$Z83*'V Consumer Factors'!$M$16</f>
        <v>0</v>
      </c>
      <c r="N80" s="116">
        <f>'III Plan Rates'!$Z83*'V Consumer Factors'!$M$17</f>
        <v>0</v>
      </c>
      <c r="O80" s="116">
        <f>'III Plan Rates'!$Z83*'V Consumer Factors'!$M$18</f>
        <v>0</v>
      </c>
      <c r="P80" s="116">
        <f>'III Plan Rates'!$Z83*'V Consumer Factors'!$M$19</f>
        <v>0</v>
      </c>
      <c r="Q80" s="116">
        <f>'III Plan Rates'!$Z83*'V Consumer Factors'!$M$20</f>
        <v>0</v>
      </c>
      <c r="R80" s="116">
        <f>IF('III Plan Rates'!$AP83&gt;0,SUMPRODUCT(I80:Q80,'III Plan Rates'!$AG83:$AO83)/'III Plan Rates'!$AP83,0)</f>
        <v>0</v>
      </c>
      <c r="S80" s="80"/>
      <c r="T80" s="116" t="e">
        <f>'III Plan Rates'!$AA83*'V Consumer Factors'!$N$12</f>
        <v>#DIV/0!</v>
      </c>
      <c r="U80" s="116" t="e">
        <f>'III Plan Rates'!$AA83*'V Consumer Factors'!$N$13</f>
        <v>#DIV/0!</v>
      </c>
      <c r="V80" s="116" t="e">
        <f>'III Plan Rates'!$AA83*'V Consumer Factors'!$N$14</f>
        <v>#DIV/0!</v>
      </c>
      <c r="W80" s="116" t="e">
        <f>'III Plan Rates'!$AA83*'V Consumer Factors'!$N$15</f>
        <v>#DIV/0!</v>
      </c>
      <c r="X80" s="116" t="e">
        <f>'III Plan Rates'!$AA83*'V Consumer Factors'!$N$16</f>
        <v>#DIV/0!</v>
      </c>
      <c r="Y80" s="116" t="e">
        <f>'III Plan Rates'!$AA83*'V Consumer Factors'!$N$17</f>
        <v>#DIV/0!</v>
      </c>
      <c r="Z80" s="116" t="e">
        <f>'III Plan Rates'!$AA83*'V Consumer Factors'!$N$18</f>
        <v>#DIV/0!</v>
      </c>
      <c r="AA80" s="116" t="e">
        <f>'III Plan Rates'!$AA83*'V Consumer Factors'!$N$19</f>
        <v>#DIV/0!</v>
      </c>
      <c r="AB80" s="116" t="e">
        <f>'III Plan Rates'!$AA83*'V Consumer Factors'!$N$20</f>
        <v>#DIV/0!</v>
      </c>
      <c r="AC80" s="116">
        <f>IF('III Plan Rates'!$AP83&gt;0,SUMPRODUCT(T80:AB80,'III Plan Rates'!$AG83:$AO83)/'III Plan Rates'!$AP83,0)</f>
        <v>0</v>
      </c>
      <c r="AE80" s="117" t="e">
        <f t="shared" ref="AE80:AE113" si="22">IF(AND(I80&gt;0,T80&gt;0),T80/I80-1,"")</f>
        <v>#DIV/0!</v>
      </c>
      <c r="AF80" s="117" t="e">
        <f t="shared" si="13"/>
        <v>#DIV/0!</v>
      </c>
      <c r="AG80" s="117" t="e">
        <f t="shared" si="14"/>
        <v>#DIV/0!</v>
      </c>
      <c r="AH80" s="117" t="e">
        <f t="shared" si="15"/>
        <v>#DIV/0!</v>
      </c>
      <c r="AI80" s="117" t="e">
        <f t="shared" si="16"/>
        <v>#DIV/0!</v>
      </c>
      <c r="AJ80" s="117" t="e">
        <f t="shared" si="17"/>
        <v>#DIV/0!</v>
      </c>
      <c r="AK80" s="117" t="e">
        <f t="shared" si="18"/>
        <v>#DIV/0!</v>
      </c>
      <c r="AL80" s="117" t="e">
        <f t="shared" si="19"/>
        <v>#DIV/0!</v>
      </c>
      <c r="AM80" s="117" t="e">
        <f t="shared" si="20"/>
        <v>#DIV/0!</v>
      </c>
      <c r="AN80" s="503" t="str">
        <f t="shared" si="21"/>
        <v/>
      </c>
      <c r="AP80" s="109"/>
      <c r="AQ80" s="109"/>
      <c r="AR80" s="109"/>
      <c r="AS80" s="109"/>
      <c r="AT80" s="109"/>
      <c r="AU80" s="109"/>
      <c r="AV80" s="109"/>
      <c r="AW80" s="109"/>
      <c r="AX80" s="511" t="str">
        <f>IF(SUM(AP80:AW80)='III Plan Rates'!AG83, "Match", "Don't Match")</f>
        <v>Match</v>
      </c>
      <c r="AY80" s="109"/>
      <c r="AZ80" s="109"/>
      <c r="BA80" s="109"/>
      <c r="BB80" s="511" t="str">
        <f>IF(SUM(AY80:BA80)='III Plan Rates'!AH83, "Match", "Don't Match")</f>
        <v>Match</v>
      </c>
      <c r="BC80" s="109"/>
      <c r="BD80" s="109"/>
      <c r="BE80" s="109"/>
      <c r="BF80" s="109"/>
      <c r="BG80" s="109"/>
      <c r="BH80" s="109"/>
      <c r="BI80" s="109"/>
      <c r="BJ80" s="109"/>
      <c r="BK80" s="109"/>
      <c r="BL80" s="109"/>
      <c r="BM80" s="109"/>
      <c r="BN80" s="109"/>
      <c r="BO80" s="109"/>
      <c r="BP80" s="511" t="str">
        <f>IF(SUM(BC80:BO80)='III Plan Rates'!AI83, "Match", "Don't Match")</f>
        <v>Match</v>
      </c>
      <c r="BQ80" s="109"/>
      <c r="BR80" s="109"/>
      <c r="BS80" s="109"/>
      <c r="BT80" s="109"/>
      <c r="BU80" s="109"/>
      <c r="BV80" s="109"/>
      <c r="BW80" s="109"/>
      <c r="BX80" s="109"/>
      <c r="BY80" s="109"/>
      <c r="BZ80" s="109"/>
      <c r="CA80" s="511" t="str">
        <f>IF(SUM(BQ80:BZ80)='III Plan Rates'!AJ83, "Match", "Don't Match")</f>
        <v>Match</v>
      </c>
      <c r="CB80" s="109"/>
      <c r="CC80" s="109"/>
      <c r="CD80" s="109"/>
      <c r="CE80" s="109"/>
      <c r="CF80" s="109"/>
      <c r="CG80" s="109"/>
      <c r="CH80" s="109"/>
      <c r="CI80" s="511" t="str">
        <f>IF(SUM(CB80:CH80)='III Plan Rates'!AK83, "Match", "Don't Match")</f>
        <v>Match</v>
      </c>
      <c r="CJ80" s="109"/>
      <c r="CK80" s="109"/>
      <c r="CL80" s="109"/>
      <c r="CM80" s="109"/>
      <c r="CN80" s="109"/>
      <c r="CO80" s="109"/>
      <c r="CP80" s="109"/>
      <c r="CQ80" s="109"/>
      <c r="CR80" s="109"/>
      <c r="CS80" s="109"/>
      <c r="CT80" s="511" t="str">
        <f>IF(SUM(CJ80:CS80)='III Plan Rates'!AL83, "Match", "Don't Match")</f>
        <v>Match</v>
      </c>
      <c r="CU80" s="109"/>
      <c r="CV80" s="109"/>
      <c r="CW80" s="109"/>
      <c r="CX80" s="109"/>
      <c r="CY80" s="511" t="str">
        <f>IF(SUM(CU80:CX80)='III Plan Rates'!AM83, "Match", "Don't Match")</f>
        <v>Match</v>
      </c>
      <c r="CZ80" s="109"/>
      <c r="DA80" s="109"/>
      <c r="DB80" s="109"/>
      <c r="DC80" s="109"/>
      <c r="DD80" s="109"/>
      <c r="DE80" s="511" t="str">
        <f>IF(SUM(CZ80:DD80)='III Plan Rates'!AN83, "Match", "Don't Match")</f>
        <v>Match</v>
      </c>
      <c r="DF80" s="109"/>
      <c r="DG80" s="109"/>
      <c r="DH80" s="109"/>
      <c r="DI80" s="109"/>
      <c r="DJ80" s="109"/>
      <c r="DK80" s="109"/>
      <c r="DL80" s="109"/>
      <c r="DM80" s="511" t="str">
        <f>IF(SUM(DF80:DL80)='III Plan Rates'!AO83, "Match", "Don't Match")</f>
        <v>Match</v>
      </c>
    </row>
    <row r="81" spans="1:117" x14ac:dyDescent="0.25">
      <c r="A81" s="406" t="str">
        <f>'III Plan Rates'!A84</f>
        <v>Plan 67</v>
      </c>
      <c r="B81" s="118">
        <f>'III Plan Rates'!B84</f>
        <v>0</v>
      </c>
      <c r="C81" s="127">
        <f>'III Plan Rates'!D84</f>
        <v>0</v>
      </c>
      <c r="D81" s="118">
        <f>'III Plan Rates'!E84</f>
        <v>0</v>
      </c>
      <c r="E81" s="118">
        <f>'III Plan Rates'!F84</f>
        <v>0</v>
      </c>
      <c r="F81" s="118">
        <f>'III Plan Rates'!G84</f>
        <v>0</v>
      </c>
      <c r="G81" s="118">
        <f>'III Plan Rates'!J84</f>
        <v>0</v>
      </c>
      <c r="H81" s="101"/>
      <c r="I81" s="116">
        <f>'III Plan Rates'!$Z84*'V Consumer Factors'!$M$12</f>
        <v>0</v>
      </c>
      <c r="J81" s="116">
        <f>'III Plan Rates'!$Z84*'V Consumer Factors'!$M$13</f>
        <v>0</v>
      </c>
      <c r="K81" s="116">
        <f>'III Plan Rates'!$Z84*'V Consumer Factors'!$M$14</f>
        <v>0</v>
      </c>
      <c r="L81" s="116">
        <f>'III Plan Rates'!$Z84*'V Consumer Factors'!$M$15</f>
        <v>0</v>
      </c>
      <c r="M81" s="116">
        <f>'III Plan Rates'!$Z84*'V Consumer Factors'!$M$16</f>
        <v>0</v>
      </c>
      <c r="N81" s="116">
        <f>'III Plan Rates'!$Z84*'V Consumer Factors'!$M$17</f>
        <v>0</v>
      </c>
      <c r="O81" s="116">
        <f>'III Plan Rates'!$Z84*'V Consumer Factors'!$M$18</f>
        <v>0</v>
      </c>
      <c r="P81" s="116">
        <f>'III Plan Rates'!$Z84*'V Consumer Factors'!$M$19</f>
        <v>0</v>
      </c>
      <c r="Q81" s="116">
        <f>'III Plan Rates'!$Z84*'V Consumer Factors'!$M$20</f>
        <v>0</v>
      </c>
      <c r="R81" s="116">
        <f>IF('III Plan Rates'!$AP84&gt;0,SUMPRODUCT(I81:Q81,'III Plan Rates'!$AG84:$AO84)/'III Plan Rates'!$AP84,0)</f>
        <v>0</v>
      </c>
      <c r="S81" s="80"/>
      <c r="T81" s="116" t="e">
        <f>'III Plan Rates'!$AA84*'V Consumer Factors'!$N$12</f>
        <v>#DIV/0!</v>
      </c>
      <c r="U81" s="116" t="e">
        <f>'III Plan Rates'!$AA84*'V Consumer Factors'!$N$13</f>
        <v>#DIV/0!</v>
      </c>
      <c r="V81" s="116" t="e">
        <f>'III Plan Rates'!$AA84*'V Consumer Factors'!$N$14</f>
        <v>#DIV/0!</v>
      </c>
      <c r="W81" s="116" t="e">
        <f>'III Plan Rates'!$AA84*'V Consumer Factors'!$N$15</f>
        <v>#DIV/0!</v>
      </c>
      <c r="X81" s="116" t="e">
        <f>'III Plan Rates'!$AA84*'V Consumer Factors'!$N$16</f>
        <v>#DIV/0!</v>
      </c>
      <c r="Y81" s="116" t="e">
        <f>'III Plan Rates'!$AA84*'V Consumer Factors'!$N$17</f>
        <v>#DIV/0!</v>
      </c>
      <c r="Z81" s="116" t="e">
        <f>'III Plan Rates'!$AA84*'V Consumer Factors'!$N$18</f>
        <v>#DIV/0!</v>
      </c>
      <c r="AA81" s="116" t="e">
        <f>'III Plan Rates'!$AA84*'V Consumer Factors'!$N$19</f>
        <v>#DIV/0!</v>
      </c>
      <c r="AB81" s="116" t="e">
        <f>'III Plan Rates'!$AA84*'V Consumer Factors'!$N$20</f>
        <v>#DIV/0!</v>
      </c>
      <c r="AC81" s="116">
        <f>IF('III Plan Rates'!$AP84&gt;0,SUMPRODUCT(T81:AB81,'III Plan Rates'!$AG84:$AO84)/'III Plan Rates'!$AP84,0)</f>
        <v>0</v>
      </c>
      <c r="AE81" s="117" t="e">
        <f t="shared" si="22"/>
        <v>#DIV/0!</v>
      </c>
      <c r="AF81" s="117" t="e">
        <f t="shared" si="13"/>
        <v>#DIV/0!</v>
      </c>
      <c r="AG81" s="117" t="e">
        <f t="shared" si="14"/>
        <v>#DIV/0!</v>
      </c>
      <c r="AH81" s="117" t="e">
        <f t="shared" si="15"/>
        <v>#DIV/0!</v>
      </c>
      <c r="AI81" s="117" t="e">
        <f t="shared" si="16"/>
        <v>#DIV/0!</v>
      </c>
      <c r="AJ81" s="117" t="e">
        <f t="shared" si="17"/>
        <v>#DIV/0!</v>
      </c>
      <c r="AK81" s="117" t="e">
        <f t="shared" si="18"/>
        <v>#DIV/0!</v>
      </c>
      <c r="AL81" s="117" t="e">
        <f t="shared" si="19"/>
        <v>#DIV/0!</v>
      </c>
      <c r="AM81" s="117" t="e">
        <f t="shared" si="20"/>
        <v>#DIV/0!</v>
      </c>
      <c r="AN81" s="503" t="str">
        <f t="shared" si="21"/>
        <v/>
      </c>
      <c r="AP81" s="109"/>
      <c r="AQ81" s="109"/>
      <c r="AR81" s="109"/>
      <c r="AS81" s="109"/>
      <c r="AT81" s="109"/>
      <c r="AU81" s="109"/>
      <c r="AV81" s="109"/>
      <c r="AW81" s="109"/>
      <c r="AX81" s="511" t="str">
        <f>IF(SUM(AP81:AW81)='III Plan Rates'!AG84, "Match", "Don't Match")</f>
        <v>Match</v>
      </c>
      <c r="AY81" s="109"/>
      <c r="AZ81" s="109"/>
      <c r="BA81" s="109"/>
      <c r="BB81" s="511" t="str">
        <f>IF(SUM(AY81:BA81)='III Plan Rates'!AH84, "Match", "Don't Match")</f>
        <v>Match</v>
      </c>
      <c r="BC81" s="109"/>
      <c r="BD81" s="109"/>
      <c r="BE81" s="109"/>
      <c r="BF81" s="109"/>
      <c r="BG81" s="109"/>
      <c r="BH81" s="109"/>
      <c r="BI81" s="109"/>
      <c r="BJ81" s="109"/>
      <c r="BK81" s="109"/>
      <c r="BL81" s="109"/>
      <c r="BM81" s="109"/>
      <c r="BN81" s="109"/>
      <c r="BO81" s="109"/>
      <c r="BP81" s="511" t="str">
        <f>IF(SUM(BC81:BO81)='III Plan Rates'!AI84, "Match", "Don't Match")</f>
        <v>Match</v>
      </c>
      <c r="BQ81" s="109"/>
      <c r="BR81" s="109"/>
      <c r="BS81" s="109"/>
      <c r="BT81" s="109"/>
      <c r="BU81" s="109"/>
      <c r="BV81" s="109"/>
      <c r="BW81" s="109"/>
      <c r="BX81" s="109"/>
      <c r="BY81" s="109"/>
      <c r="BZ81" s="109"/>
      <c r="CA81" s="511" t="str">
        <f>IF(SUM(BQ81:BZ81)='III Plan Rates'!AJ84, "Match", "Don't Match")</f>
        <v>Match</v>
      </c>
      <c r="CB81" s="109"/>
      <c r="CC81" s="109"/>
      <c r="CD81" s="109"/>
      <c r="CE81" s="109"/>
      <c r="CF81" s="109"/>
      <c r="CG81" s="109"/>
      <c r="CH81" s="109"/>
      <c r="CI81" s="511" t="str">
        <f>IF(SUM(CB81:CH81)='III Plan Rates'!AK84, "Match", "Don't Match")</f>
        <v>Match</v>
      </c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511" t="str">
        <f>IF(SUM(CJ81:CS81)='III Plan Rates'!AL84, "Match", "Don't Match")</f>
        <v>Match</v>
      </c>
      <c r="CU81" s="109"/>
      <c r="CV81" s="109"/>
      <c r="CW81" s="109"/>
      <c r="CX81" s="109"/>
      <c r="CY81" s="511" t="str">
        <f>IF(SUM(CU81:CX81)='III Plan Rates'!AM84, "Match", "Don't Match")</f>
        <v>Match</v>
      </c>
      <c r="CZ81" s="109"/>
      <c r="DA81" s="109"/>
      <c r="DB81" s="109"/>
      <c r="DC81" s="109"/>
      <c r="DD81" s="109"/>
      <c r="DE81" s="511" t="str">
        <f>IF(SUM(CZ81:DD81)='III Plan Rates'!AN84, "Match", "Don't Match")</f>
        <v>Match</v>
      </c>
      <c r="DF81" s="109"/>
      <c r="DG81" s="109"/>
      <c r="DH81" s="109"/>
      <c r="DI81" s="109"/>
      <c r="DJ81" s="109"/>
      <c r="DK81" s="109"/>
      <c r="DL81" s="109"/>
      <c r="DM81" s="511" t="str">
        <f>IF(SUM(DF81:DL81)='III Plan Rates'!AO84, "Match", "Don't Match")</f>
        <v>Match</v>
      </c>
    </row>
    <row r="82" spans="1:117" x14ac:dyDescent="0.25">
      <c r="A82" s="406" t="str">
        <f>'III Plan Rates'!A85</f>
        <v>Plan 68</v>
      </c>
      <c r="B82" s="118">
        <f>'III Plan Rates'!B85</f>
        <v>0</v>
      </c>
      <c r="C82" s="127">
        <f>'III Plan Rates'!D85</f>
        <v>0</v>
      </c>
      <c r="D82" s="118">
        <f>'III Plan Rates'!E85</f>
        <v>0</v>
      </c>
      <c r="E82" s="118">
        <f>'III Plan Rates'!F85</f>
        <v>0</v>
      </c>
      <c r="F82" s="118">
        <f>'III Plan Rates'!G85</f>
        <v>0</v>
      </c>
      <c r="G82" s="118">
        <f>'III Plan Rates'!J85</f>
        <v>0</v>
      </c>
      <c r="H82" s="101"/>
      <c r="I82" s="116">
        <f>'III Plan Rates'!$Z85*'V Consumer Factors'!$M$12</f>
        <v>0</v>
      </c>
      <c r="J82" s="116">
        <f>'III Plan Rates'!$Z85*'V Consumer Factors'!$M$13</f>
        <v>0</v>
      </c>
      <c r="K82" s="116">
        <f>'III Plan Rates'!$Z85*'V Consumer Factors'!$M$14</f>
        <v>0</v>
      </c>
      <c r="L82" s="116">
        <f>'III Plan Rates'!$Z85*'V Consumer Factors'!$M$15</f>
        <v>0</v>
      </c>
      <c r="M82" s="116">
        <f>'III Plan Rates'!$Z85*'V Consumer Factors'!$M$16</f>
        <v>0</v>
      </c>
      <c r="N82" s="116">
        <f>'III Plan Rates'!$Z85*'V Consumer Factors'!$M$17</f>
        <v>0</v>
      </c>
      <c r="O82" s="116">
        <f>'III Plan Rates'!$Z85*'V Consumer Factors'!$M$18</f>
        <v>0</v>
      </c>
      <c r="P82" s="116">
        <f>'III Plan Rates'!$Z85*'V Consumer Factors'!$M$19</f>
        <v>0</v>
      </c>
      <c r="Q82" s="116">
        <f>'III Plan Rates'!$Z85*'V Consumer Factors'!$M$20</f>
        <v>0</v>
      </c>
      <c r="R82" s="116">
        <f>IF('III Plan Rates'!$AP85&gt;0,SUMPRODUCT(I82:Q82,'III Plan Rates'!$AG85:$AO85)/'III Plan Rates'!$AP85,0)</f>
        <v>0</v>
      </c>
      <c r="S82" s="80"/>
      <c r="T82" s="116" t="e">
        <f>'III Plan Rates'!$AA85*'V Consumer Factors'!$N$12</f>
        <v>#DIV/0!</v>
      </c>
      <c r="U82" s="116" t="e">
        <f>'III Plan Rates'!$AA85*'V Consumer Factors'!$N$13</f>
        <v>#DIV/0!</v>
      </c>
      <c r="V82" s="116" t="e">
        <f>'III Plan Rates'!$AA85*'V Consumer Factors'!$N$14</f>
        <v>#DIV/0!</v>
      </c>
      <c r="W82" s="116" t="e">
        <f>'III Plan Rates'!$AA85*'V Consumer Factors'!$N$15</f>
        <v>#DIV/0!</v>
      </c>
      <c r="X82" s="116" t="e">
        <f>'III Plan Rates'!$AA85*'V Consumer Factors'!$N$16</f>
        <v>#DIV/0!</v>
      </c>
      <c r="Y82" s="116" t="e">
        <f>'III Plan Rates'!$AA85*'V Consumer Factors'!$N$17</f>
        <v>#DIV/0!</v>
      </c>
      <c r="Z82" s="116" t="e">
        <f>'III Plan Rates'!$AA85*'V Consumer Factors'!$N$18</f>
        <v>#DIV/0!</v>
      </c>
      <c r="AA82" s="116" t="e">
        <f>'III Plan Rates'!$AA85*'V Consumer Factors'!$N$19</f>
        <v>#DIV/0!</v>
      </c>
      <c r="AB82" s="116" t="e">
        <f>'III Plan Rates'!$AA85*'V Consumer Factors'!$N$20</f>
        <v>#DIV/0!</v>
      </c>
      <c r="AC82" s="116">
        <f>IF('III Plan Rates'!$AP85&gt;0,SUMPRODUCT(T82:AB82,'III Plan Rates'!$AG85:$AO85)/'III Plan Rates'!$AP85,0)</f>
        <v>0</v>
      </c>
      <c r="AE82" s="117" t="e">
        <f t="shared" si="22"/>
        <v>#DIV/0!</v>
      </c>
      <c r="AF82" s="117" t="e">
        <f t="shared" si="13"/>
        <v>#DIV/0!</v>
      </c>
      <c r="AG82" s="117" t="e">
        <f t="shared" si="14"/>
        <v>#DIV/0!</v>
      </c>
      <c r="AH82" s="117" t="e">
        <f t="shared" si="15"/>
        <v>#DIV/0!</v>
      </c>
      <c r="AI82" s="117" t="e">
        <f t="shared" si="16"/>
        <v>#DIV/0!</v>
      </c>
      <c r="AJ82" s="117" t="e">
        <f t="shared" si="17"/>
        <v>#DIV/0!</v>
      </c>
      <c r="AK82" s="117" t="e">
        <f t="shared" si="18"/>
        <v>#DIV/0!</v>
      </c>
      <c r="AL82" s="117" t="e">
        <f t="shared" si="19"/>
        <v>#DIV/0!</v>
      </c>
      <c r="AM82" s="117" t="e">
        <f t="shared" si="20"/>
        <v>#DIV/0!</v>
      </c>
      <c r="AN82" s="503" t="str">
        <f t="shared" si="21"/>
        <v/>
      </c>
      <c r="AP82" s="109"/>
      <c r="AQ82" s="109"/>
      <c r="AR82" s="109"/>
      <c r="AS82" s="109"/>
      <c r="AT82" s="109"/>
      <c r="AU82" s="109"/>
      <c r="AV82" s="109"/>
      <c r="AW82" s="109"/>
      <c r="AX82" s="511" t="str">
        <f>IF(SUM(AP82:AW82)='III Plan Rates'!AG85, "Match", "Don't Match")</f>
        <v>Match</v>
      </c>
      <c r="AY82" s="109"/>
      <c r="AZ82" s="109"/>
      <c r="BA82" s="109"/>
      <c r="BB82" s="511" t="str">
        <f>IF(SUM(AY82:BA82)='III Plan Rates'!AH85, "Match", "Don't Match")</f>
        <v>Match</v>
      </c>
      <c r="BC82" s="109"/>
      <c r="BD82" s="109"/>
      <c r="BE82" s="109"/>
      <c r="BF82" s="109"/>
      <c r="BG82" s="109"/>
      <c r="BH82" s="109"/>
      <c r="BI82" s="109"/>
      <c r="BJ82" s="109"/>
      <c r="BK82" s="109"/>
      <c r="BL82" s="109"/>
      <c r="BM82" s="109"/>
      <c r="BN82" s="109"/>
      <c r="BO82" s="109"/>
      <c r="BP82" s="511" t="str">
        <f>IF(SUM(BC82:BO82)='III Plan Rates'!AI85, "Match", "Don't Match")</f>
        <v>Match</v>
      </c>
      <c r="BQ82" s="109"/>
      <c r="BR82" s="109"/>
      <c r="BS82" s="109"/>
      <c r="BT82" s="109"/>
      <c r="BU82" s="109"/>
      <c r="BV82" s="109"/>
      <c r="BW82" s="109"/>
      <c r="BX82" s="109"/>
      <c r="BY82" s="109"/>
      <c r="BZ82" s="109"/>
      <c r="CA82" s="511" t="str">
        <f>IF(SUM(BQ82:BZ82)='III Plan Rates'!AJ85, "Match", "Don't Match")</f>
        <v>Match</v>
      </c>
      <c r="CB82" s="109"/>
      <c r="CC82" s="109"/>
      <c r="CD82" s="109"/>
      <c r="CE82" s="109"/>
      <c r="CF82" s="109"/>
      <c r="CG82" s="109"/>
      <c r="CH82" s="109"/>
      <c r="CI82" s="511" t="str">
        <f>IF(SUM(CB82:CH82)='III Plan Rates'!AK85, "Match", "Don't Match")</f>
        <v>Match</v>
      </c>
      <c r="CJ82" s="109"/>
      <c r="CK82" s="109"/>
      <c r="CL82" s="109"/>
      <c r="CM82" s="109"/>
      <c r="CN82" s="109"/>
      <c r="CO82" s="109"/>
      <c r="CP82" s="109"/>
      <c r="CQ82" s="109"/>
      <c r="CR82" s="109"/>
      <c r="CS82" s="109"/>
      <c r="CT82" s="511" t="str">
        <f>IF(SUM(CJ82:CS82)='III Plan Rates'!AL85, "Match", "Don't Match")</f>
        <v>Match</v>
      </c>
      <c r="CU82" s="109"/>
      <c r="CV82" s="109"/>
      <c r="CW82" s="109"/>
      <c r="CX82" s="109"/>
      <c r="CY82" s="511" t="str">
        <f>IF(SUM(CU82:CX82)='III Plan Rates'!AM85, "Match", "Don't Match")</f>
        <v>Match</v>
      </c>
      <c r="CZ82" s="109"/>
      <c r="DA82" s="109"/>
      <c r="DB82" s="109"/>
      <c r="DC82" s="109"/>
      <c r="DD82" s="109"/>
      <c r="DE82" s="511" t="str">
        <f>IF(SUM(CZ82:DD82)='III Plan Rates'!AN85, "Match", "Don't Match")</f>
        <v>Match</v>
      </c>
      <c r="DF82" s="109"/>
      <c r="DG82" s="109"/>
      <c r="DH82" s="109"/>
      <c r="DI82" s="109"/>
      <c r="DJ82" s="109"/>
      <c r="DK82" s="109"/>
      <c r="DL82" s="109"/>
      <c r="DM82" s="511" t="str">
        <f>IF(SUM(DF82:DL82)='III Plan Rates'!AO85, "Match", "Don't Match")</f>
        <v>Match</v>
      </c>
    </row>
    <row r="83" spans="1:117" x14ac:dyDescent="0.25">
      <c r="A83" s="406" t="str">
        <f>'III Plan Rates'!A86</f>
        <v>Plan 69</v>
      </c>
      <c r="B83" s="118">
        <f>'III Plan Rates'!B86</f>
        <v>0</v>
      </c>
      <c r="C83" s="127">
        <f>'III Plan Rates'!D86</f>
        <v>0</v>
      </c>
      <c r="D83" s="118">
        <f>'III Plan Rates'!E86</f>
        <v>0</v>
      </c>
      <c r="E83" s="118">
        <f>'III Plan Rates'!F86</f>
        <v>0</v>
      </c>
      <c r="F83" s="118">
        <f>'III Plan Rates'!G86</f>
        <v>0</v>
      </c>
      <c r="G83" s="118">
        <f>'III Plan Rates'!J86</f>
        <v>0</v>
      </c>
      <c r="H83" s="101"/>
      <c r="I83" s="116">
        <f>'III Plan Rates'!$Z86*'V Consumer Factors'!$M$12</f>
        <v>0</v>
      </c>
      <c r="J83" s="116">
        <f>'III Plan Rates'!$Z86*'V Consumer Factors'!$M$13</f>
        <v>0</v>
      </c>
      <c r="K83" s="116">
        <f>'III Plan Rates'!$Z86*'V Consumer Factors'!$M$14</f>
        <v>0</v>
      </c>
      <c r="L83" s="116">
        <f>'III Plan Rates'!$Z86*'V Consumer Factors'!$M$15</f>
        <v>0</v>
      </c>
      <c r="M83" s="116">
        <f>'III Plan Rates'!$Z86*'V Consumer Factors'!$M$16</f>
        <v>0</v>
      </c>
      <c r="N83" s="116">
        <f>'III Plan Rates'!$Z86*'V Consumer Factors'!$M$17</f>
        <v>0</v>
      </c>
      <c r="O83" s="116">
        <f>'III Plan Rates'!$Z86*'V Consumer Factors'!$M$18</f>
        <v>0</v>
      </c>
      <c r="P83" s="116">
        <f>'III Plan Rates'!$Z86*'V Consumer Factors'!$M$19</f>
        <v>0</v>
      </c>
      <c r="Q83" s="116">
        <f>'III Plan Rates'!$Z86*'V Consumer Factors'!$M$20</f>
        <v>0</v>
      </c>
      <c r="R83" s="116">
        <f>IF('III Plan Rates'!$AP86&gt;0,SUMPRODUCT(I83:Q83,'III Plan Rates'!$AG86:$AO86)/'III Plan Rates'!$AP86,0)</f>
        <v>0</v>
      </c>
      <c r="S83" s="80"/>
      <c r="T83" s="116" t="e">
        <f>'III Plan Rates'!$AA86*'V Consumer Factors'!$N$12</f>
        <v>#DIV/0!</v>
      </c>
      <c r="U83" s="116" t="e">
        <f>'III Plan Rates'!$AA86*'V Consumer Factors'!$N$13</f>
        <v>#DIV/0!</v>
      </c>
      <c r="V83" s="116" t="e">
        <f>'III Plan Rates'!$AA86*'V Consumer Factors'!$N$14</f>
        <v>#DIV/0!</v>
      </c>
      <c r="W83" s="116" t="e">
        <f>'III Plan Rates'!$AA86*'V Consumer Factors'!$N$15</f>
        <v>#DIV/0!</v>
      </c>
      <c r="X83" s="116" t="e">
        <f>'III Plan Rates'!$AA86*'V Consumer Factors'!$N$16</f>
        <v>#DIV/0!</v>
      </c>
      <c r="Y83" s="116" t="e">
        <f>'III Plan Rates'!$AA86*'V Consumer Factors'!$N$17</f>
        <v>#DIV/0!</v>
      </c>
      <c r="Z83" s="116" t="e">
        <f>'III Plan Rates'!$AA86*'V Consumer Factors'!$N$18</f>
        <v>#DIV/0!</v>
      </c>
      <c r="AA83" s="116" t="e">
        <f>'III Plan Rates'!$AA86*'V Consumer Factors'!$N$19</f>
        <v>#DIV/0!</v>
      </c>
      <c r="AB83" s="116" t="e">
        <f>'III Plan Rates'!$AA86*'V Consumer Factors'!$N$20</f>
        <v>#DIV/0!</v>
      </c>
      <c r="AC83" s="116">
        <f>IF('III Plan Rates'!$AP86&gt;0,SUMPRODUCT(T83:AB83,'III Plan Rates'!$AG86:$AO86)/'III Plan Rates'!$AP86,0)</f>
        <v>0</v>
      </c>
      <c r="AE83" s="117" t="e">
        <f t="shared" si="22"/>
        <v>#DIV/0!</v>
      </c>
      <c r="AF83" s="117" t="e">
        <f t="shared" si="13"/>
        <v>#DIV/0!</v>
      </c>
      <c r="AG83" s="117" t="e">
        <f t="shared" si="14"/>
        <v>#DIV/0!</v>
      </c>
      <c r="AH83" s="117" t="e">
        <f t="shared" si="15"/>
        <v>#DIV/0!</v>
      </c>
      <c r="AI83" s="117" t="e">
        <f t="shared" si="16"/>
        <v>#DIV/0!</v>
      </c>
      <c r="AJ83" s="117" t="e">
        <f t="shared" si="17"/>
        <v>#DIV/0!</v>
      </c>
      <c r="AK83" s="117" t="e">
        <f t="shared" si="18"/>
        <v>#DIV/0!</v>
      </c>
      <c r="AL83" s="117" t="e">
        <f t="shared" si="19"/>
        <v>#DIV/0!</v>
      </c>
      <c r="AM83" s="117" t="e">
        <f t="shared" si="20"/>
        <v>#DIV/0!</v>
      </c>
      <c r="AN83" s="503" t="str">
        <f t="shared" si="21"/>
        <v/>
      </c>
      <c r="AP83" s="109"/>
      <c r="AQ83" s="109"/>
      <c r="AR83" s="109"/>
      <c r="AS83" s="109"/>
      <c r="AT83" s="109"/>
      <c r="AU83" s="109"/>
      <c r="AV83" s="109"/>
      <c r="AW83" s="109"/>
      <c r="AX83" s="511" t="str">
        <f>IF(SUM(AP83:AW83)='III Plan Rates'!AG86, "Match", "Don't Match")</f>
        <v>Match</v>
      </c>
      <c r="AY83" s="109"/>
      <c r="AZ83" s="109"/>
      <c r="BA83" s="109"/>
      <c r="BB83" s="511" t="str">
        <f>IF(SUM(AY83:BA83)='III Plan Rates'!AH86, "Match", "Don't Match")</f>
        <v>Match</v>
      </c>
      <c r="BC83" s="109"/>
      <c r="BD83" s="109"/>
      <c r="BE83" s="109"/>
      <c r="BF83" s="109"/>
      <c r="BG83" s="109"/>
      <c r="BH83" s="109"/>
      <c r="BI83" s="109"/>
      <c r="BJ83" s="109"/>
      <c r="BK83" s="109"/>
      <c r="BL83" s="109"/>
      <c r="BM83" s="109"/>
      <c r="BN83" s="109"/>
      <c r="BO83" s="109"/>
      <c r="BP83" s="511" t="str">
        <f>IF(SUM(BC83:BO83)='III Plan Rates'!AI86, "Match", "Don't Match")</f>
        <v>Match</v>
      </c>
      <c r="BQ83" s="109"/>
      <c r="BR83" s="109"/>
      <c r="BS83" s="109"/>
      <c r="BT83" s="109"/>
      <c r="BU83" s="109"/>
      <c r="BV83" s="109"/>
      <c r="BW83" s="109"/>
      <c r="BX83" s="109"/>
      <c r="BY83" s="109"/>
      <c r="BZ83" s="109"/>
      <c r="CA83" s="511" t="str">
        <f>IF(SUM(BQ83:BZ83)='III Plan Rates'!AJ86, "Match", "Don't Match")</f>
        <v>Match</v>
      </c>
      <c r="CB83" s="109"/>
      <c r="CC83" s="109"/>
      <c r="CD83" s="109"/>
      <c r="CE83" s="109"/>
      <c r="CF83" s="109"/>
      <c r="CG83" s="109"/>
      <c r="CH83" s="109"/>
      <c r="CI83" s="511" t="str">
        <f>IF(SUM(CB83:CH83)='III Plan Rates'!AK86, "Match", "Don't Match")</f>
        <v>Match</v>
      </c>
      <c r="CJ83" s="109"/>
      <c r="CK83" s="109"/>
      <c r="CL83" s="109"/>
      <c r="CM83" s="109"/>
      <c r="CN83" s="109"/>
      <c r="CO83" s="109"/>
      <c r="CP83" s="109"/>
      <c r="CQ83" s="109"/>
      <c r="CR83" s="109"/>
      <c r="CS83" s="109"/>
      <c r="CT83" s="511" t="str">
        <f>IF(SUM(CJ83:CS83)='III Plan Rates'!AL86, "Match", "Don't Match")</f>
        <v>Match</v>
      </c>
      <c r="CU83" s="109"/>
      <c r="CV83" s="109"/>
      <c r="CW83" s="109"/>
      <c r="CX83" s="109"/>
      <c r="CY83" s="511" t="str">
        <f>IF(SUM(CU83:CX83)='III Plan Rates'!AM86, "Match", "Don't Match")</f>
        <v>Match</v>
      </c>
      <c r="CZ83" s="109"/>
      <c r="DA83" s="109"/>
      <c r="DB83" s="109"/>
      <c r="DC83" s="109"/>
      <c r="DD83" s="109"/>
      <c r="DE83" s="511" t="str">
        <f>IF(SUM(CZ83:DD83)='III Plan Rates'!AN86, "Match", "Don't Match")</f>
        <v>Match</v>
      </c>
      <c r="DF83" s="109"/>
      <c r="DG83" s="109"/>
      <c r="DH83" s="109"/>
      <c r="DI83" s="109"/>
      <c r="DJ83" s="109"/>
      <c r="DK83" s="109"/>
      <c r="DL83" s="109"/>
      <c r="DM83" s="511" t="str">
        <f>IF(SUM(DF83:DL83)='III Plan Rates'!AO86, "Match", "Don't Match")</f>
        <v>Match</v>
      </c>
    </row>
    <row r="84" spans="1:117" x14ac:dyDescent="0.25">
      <c r="A84" s="406" t="str">
        <f>'III Plan Rates'!A87</f>
        <v>Plan 70</v>
      </c>
      <c r="B84" s="118">
        <f>'III Plan Rates'!B87</f>
        <v>0</v>
      </c>
      <c r="C84" s="127">
        <f>'III Plan Rates'!D87</f>
        <v>0</v>
      </c>
      <c r="D84" s="118">
        <f>'III Plan Rates'!E87</f>
        <v>0</v>
      </c>
      <c r="E84" s="118">
        <f>'III Plan Rates'!F87</f>
        <v>0</v>
      </c>
      <c r="F84" s="118">
        <f>'III Plan Rates'!G87</f>
        <v>0</v>
      </c>
      <c r="G84" s="118">
        <f>'III Plan Rates'!J87</f>
        <v>0</v>
      </c>
      <c r="H84" s="101"/>
      <c r="I84" s="116">
        <f>'III Plan Rates'!$Z87*'V Consumer Factors'!$M$12</f>
        <v>0</v>
      </c>
      <c r="J84" s="116">
        <f>'III Plan Rates'!$Z87*'V Consumer Factors'!$M$13</f>
        <v>0</v>
      </c>
      <c r="K84" s="116">
        <f>'III Plan Rates'!$Z87*'V Consumer Factors'!$M$14</f>
        <v>0</v>
      </c>
      <c r="L84" s="116">
        <f>'III Plan Rates'!$Z87*'V Consumer Factors'!$M$15</f>
        <v>0</v>
      </c>
      <c r="M84" s="116">
        <f>'III Plan Rates'!$Z87*'V Consumer Factors'!$M$16</f>
        <v>0</v>
      </c>
      <c r="N84" s="116">
        <f>'III Plan Rates'!$Z87*'V Consumer Factors'!$M$17</f>
        <v>0</v>
      </c>
      <c r="O84" s="116">
        <f>'III Plan Rates'!$Z87*'V Consumer Factors'!$M$18</f>
        <v>0</v>
      </c>
      <c r="P84" s="116">
        <f>'III Plan Rates'!$Z87*'V Consumer Factors'!$M$19</f>
        <v>0</v>
      </c>
      <c r="Q84" s="116">
        <f>'III Plan Rates'!$Z87*'V Consumer Factors'!$M$20</f>
        <v>0</v>
      </c>
      <c r="R84" s="116">
        <f>IF('III Plan Rates'!$AP87&gt;0,SUMPRODUCT(I84:Q84,'III Plan Rates'!$AG87:$AO87)/'III Plan Rates'!$AP87,0)</f>
        <v>0</v>
      </c>
      <c r="S84" s="80"/>
      <c r="T84" s="116" t="e">
        <f>'III Plan Rates'!$AA87*'V Consumer Factors'!$N$12</f>
        <v>#DIV/0!</v>
      </c>
      <c r="U84" s="116" t="e">
        <f>'III Plan Rates'!$AA87*'V Consumer Factors'!$N$13</f>
        <v>#DIV/0!</v>
      </c>
      <c r="V84" s="116" t="e">
        <f>'III Plan Rates'!$AA87*'V Consumer Factors'!$N$14</f>
        <v>#DIV/0!</v>
      </c>
      <c r="W84" s="116" t="e">
        <f>'III Plan Rates'!$AA87*'V Consumer Factors'!$N$15</f>
        <v>#DIV/0!</v>
      </c>
      <c r="X84" s="116" t="e">
        <f>'III Plan Rates'!$AA87*'V Consumer Factors'!$N$16</f>
        <v>#DIV/0!</v>
      </c>
      <c r="Y84" s="116" t="e">
        <f>'III Plan Rates'!$AA87*'V Consumer Factors'!$N$17</f>
        <v>#DIV/0!</v>
      </c>
      <c r="Z84" s="116" t="e">
        <f>'III Plan Rates'!$AA87*'V Consumer Factors'!$N$18</f>
        <v>#DIV/0!</v>
      </c>
      <c r="AA84" s="116" t="e">
        <f>'III Plan Rates'!$AA87*'V Consumer Factors'!$N$19</f>
        <v>#DIV/0!</v>
      </c>
      <c r="AB84" s="116" t="e">
        <f>'III Plan Rates'!$AA87*'V Consumer Factors'!$N$20</f>
        <v>#DIV/0!</v>
      </c>
      <c r="AC84" s="116">
        <f>IF('III Plan Rates'!$AP87&gt;0,SUMPRODUCT(T84:AB84,'III Plan Rates'!$AG87:$AO87)/'III Plan Rates'!$AP87,0)</f>
        <v>0</v>
      </c>
      <c r="AE84" s="117" t="e">
        <f t="shared" si="22"/>
        <v>#DIV/0!</v>
      </c>
      <c r="AF84" s="117" t="e">
        <f t="shared" si="13"/>
        <v>#DIV/0!</v>
      </c>
      <c r="AG84" s="117" t="e">
        <f t="shared" si="14"/>
        <v>#DIV/0!</v>
      </c>
      <c r="AH84" s="117" t="e">
        <f t="shared" si="15"/>
        <v>#DIV/0!</v>
      </c>
      <c r="AI84" s="117" t="e">
        <f t="shared" si="16"/>
        <v>#DIV/0!</v>
      </c>
      <c r="AJ84" s="117" t="e">
        <f t="shared" si="17"/>
        <v>#DIV/0!</v>
      </c>
      <c r="AK84" s="117" t="e">
        <f t="shared" si="18"/>
        <v>#DIV/0!</v>
      </c>
      <c r="AL84" s="117" t="e">
        <f t="shared" si="19"/>
        <v>#DIV/0!</v>
      </c>
      <c r="AM84" s="117" t="e">
        <f t="shared" si="20"/>
        <v>#DIV/0!</v>
      </c>
      <c r="AN84" s="503" t="str">
        <f t="shared" si="21"/>
        <v/>
      </c>
      <c r="AP84" s="109"/>
      <c r="AQ84" s="109"/>
      <c r="AR84" s="109"/>
      <c r="AS84" s="109"/>
      <c r="AT84" s="109"/>
      <c r="AU84" s="109"/>
      <c r="AV84" s="109"/>
      <c r="AW84" s="109"/>
      <c r="AX84" s="511" t="str">
        <f>IF(SUM(AP84:AW84)='III Plan Rates'!AG87, "Match", "Don't Match")</f>
        <v>Match</v>
      </c>
      <c r="AY84" s="109"/>
      <c r="AZ84" s="109"/>
      <c r="BA84" s="109"/>
      <c r="BB84" s="511" t="str">
        <f>IF(SUM(AY84:BA84)='III Plan Rates'!AH87, "Match", "Don't Match")</f>
        <v>Match</v>
      </c>
      <c r="BC84" s="109"/>
      <c r="BD84" s="109"/>
      <c r="BE84" s="109"/>
      <c r="BF84" s="109"/>
      <c r="BG84" s="109"/>
      <c r="BH84" s="109"/>
      <c r="BI84" s="109"/>
      <c r="BJ84" s="109"/>
      <c r="BK84" s="109"/>
      <c r="BL84" s="109"/>
      <c r="BM84" s="109"/>
      <c r="BN84" s="109"/>
      <c r="BO84" s="109"/>
      <c r="BP84" s="511" t="str">
        <f>IF(SUM(BC84:BO84)='III Plan Rates'!AI87, "Match", "Don't Match")</f>
        <v>Match</v>
      </c>
      <c r="BQ84" s="109"/>
      <c r="BR84" s="109"/>
      <c r="BS84" s="109"/>
      <c r="BT84" s="109"/>
      <c r="BU84" s="109"/>
      <c r="BV84" s="109"/>
      <c r="BW84" s="109"/>
      <c r="BX84" s="109"/>
      <c r="BY84" s="109"/>
      <c r="BZ84" s="109"/>
      <c r="CA84" s="511" t="str">
        <f>IF(SUM(BQ84:BZ84)='III Plan Rates'!AJ87, "Match", "Don't Match")</f>
        <v>Match</v>
      </c>
      <c r="CB84" s="109"/>
      <c r="CC84" s="109"/>
      <c r="CD84" s="109"/>
      <c r="CE84" s="109"/>
      <c r="CF84" s="109"/>
      <c r="CG84" s="109"/>
      <c r="CH84" s="109"/>
      <c r="CI84" s="511" t="str">
        <f>IF(SUM(CB84:CH84)='III Plan Rates'!AK87, "Match", "Don't Match")</f>
        <v>Match</v>
      </c>
      <c r="CJ84" s="109"/>
      <c r="CK84" s="109"/>
      <c r="CL84" s="109"/>
      <c r="CM84" s="109"/>
      <c r="CN84" s="109"/>
      <c r="CO84" s="109"/>
      <c r="CP84" s="109"/>
      <c r="CQ84" s="109"/>
      <c r="CR84" s="109"/>
      <c r="CS84" s="109"/>
      <c r="CT84" s="511" t="str">
        <f>IF(SUM(CJ84:CS84)='III Plan Rates'!AL87, "Match", "Don't Match")</f>
        <v>Match</v>
      </c>
      <c r="CU84" s="109"/>
      <c r="CV84" s="109"/>
      <c r="CW84" s="109"/>
      <c r="CX84" s="109"/>
      <c r="CY84" s="511" t="str">
        <f>IF(SUM(CU84:CX84)='III Plan Rates'!AM87, "Match", "Don't Match")</f>
        <v>Match</v>
      </c>
      <c r="CZ84" s="109"/>
      <c r="DA84" s="109"/>
      <c r="DB84" s="109"/>
      <c r="DC84" s="109"/>
      <c r="DD84" s="109"/>
      <c r="DE84" s="511" t="str">
        <f>IF(SUM(CZ84:DD84)='III Plan Rates'!AN87, "Match", "Don't Match")</f>
        <v>Match</v>
      </c>
      <c r="DF84" s="109"/>
      <c r="DG84" s="109"/>
      <c r="DH84" s="109"/>
      <c r="DI84" s="109"/>
      <c r="DJ84" s="109"/>
      <c r="DK84" s="109"/>
      <c r="DL84" s="109"/>
      <c r="DM84" s="511" t="str">
        <f>IF(SUM(DF84:DL84)='III Plan Rates'!AO87, "Match", "Don't Match")</f>
        <v>Match</v>
      </c>
    </row>
    <row r="85" spans="1:117" x14ac:dyDescent="0.25">
      <c r="A85" s="406" t="str">
        <f>'III Plan Rates'!A88</f>
        <v>Plan 71</v>
      </c>
      <c r="B85" s="118">
        <f>'III Plan Rates'!B88</f>
        <v>0</v>
      </c>
      <c r="C85" s="127">
        <f>'III Plan Rates'!D88</f>
        <v>0</v>
      </c>
      <c r="D85" s="118">
        <f>'III Plan Rates'!E88</f>
        <v>0</v>
      </c>
      <c r="E85" s="118">
        <f>'III Plan Rates'!F88</f>
        <v>0</v>
      </c>
      <c r="F85" s="118">
        <f>'III Plan Rates'!G88</f>
        <v>0</v>
      </c>
      <c r="G85" s="118">
        <f>'III Plan Rates'!J88</f>
        <v>0</v>
      </c>
      <c r="H85" s="101"/>
      <c r="I85" s="116">
        <f>'III Plan Rates'!$Z88*'V Consumer Factors'!$M$12</f>
        <v>0</v>
      </c>
      <c r="J85" s="116">
        <f>'III Plan Rates'!$Z88*'V Consumer Factors'!$M$13</f>
        <v>0</v>
      </c>
      <c r="K85" s="116">
        <f>'III Plan Rates'!$Z88*'V Consumer Factors'!$M$14</f>
        <v>0</v>
      </c>
      <c r="L85" s="116">
        <f>'III Plan Rates'!$Z88*'V Consumer Factors'!$M$15</f>
        <v>0</v>
      </c>
      <c r="M85" s="116">
        <f>'III Plan Rates'!$Z88*'V Consumer Factors'!$M$16</f>
        <v>0</v>
      </c>
      <c r="N85" s="116">
        <f>'III Plan Rates'!$Z88*'V Consumer Factors'!$M$17</f>
        <v>0</v>
      </c>
      <c r="O85" s="116">
        <f>'III Plan Rates'!$Z88*'V Consumer Factors'!$M$18</f>
        <v>0</v>
      </c>
      <c r="P85" s="116">
        <f>'III Plan Rates'!$Z88*'V Consumer Factors'!$M$19</f>
        <v>0</v>
      </c>
      <c r="Q85" s="116">
        <f>'III Plan Rates'!$Z88*'V Consumer Factors'!$M$20</f>
        <v>0</v>
      </c>
      <c r="R85" s="116">
        <f>IF('III Plan Rates'!$AP88&gt;0,SUMPRODUCT(I85:Q85,'III Plan Rates'!$AG88:$AO88)/'III Plan Rates'!$AP88,0)</f>
        <v>0</v>
      </c>
      <c r="S85" s="80"/>
      <c r="T85" s="116" t="e">
        <f>'III Plan Rates'!$AA88*'V Consumer Factors'!$N$12</f>
        <v>#DIV/0!</v>
      </c>
      <c r="U85" s="116" t="e">
        <f>'III Plan Rates'!$AA88*'V Consumer Factors'!$N$13</f>
        <v>#DIV/0!</v>
      </c>
      <c r="V85" s="116" t="e">
        <f>'III Plan Rates'!$AA88*'V Consumer Factors'!$N$14</f>
        <v>#DIV/0!</v>
      </c>
      <c r="W85" s="116" t="e">
        <f>'III Plan Rates'!$AA88*'V Consumer Factors'!$N$15</f>
        <v>#DIV/0!</v>
      </c>
      <c r="X85" s="116" t="e">
        <f>'III Plan Rates'!$AA88*'V Consumer Factors'!$N$16</f>
        <v>#DIV/0!</v>
      </c>
      <c r="Y85" s="116" t="e">
        <f>'III Plan Rates'!$AA88*'V Consumer Factors'!$N$17</f>
        <v>#DIV/0!</v>
      </c>
      <c r="Z85" s="116" t="e">
        <f>'III Plan Rates'!$AA88*'V Consumer Factors'!$N$18</f>
        <v>#DIV/0!</v>
      </c>
      <c r="AA85" s="116" t="e">
        <f>'III Plan Rates'!$AA88*'V Consumer Factors'!$N$19</f>
        <v>#DIV/0!</v>
      </c>
      <c r="AB85" s="116" t="e">
        <f>'III Plan Rates'!$AA88*'V Consumer Factors'!$N$20</f>
        <v>#DIV/0!</v>
      </c>
      <c r="AC85" s="116">
        <f>IF('III Plan Rates'!$AP88&gt;0,SUMPRODUCT(T85:AB85,'III Plan Rates'!$AG88:$AO88)/'III Plan Rates'!$AP88,0)</f>
        <v>0</v>
      </c>
      <c r="AE85" s="117" t="e">
        <f t="shared" si="22"/>
        <v>#DIV/0!</v>
      </c>
      <c r="AF85" s="117" t="e">
        <f t="shared" si="13"/>
        <v>#DIV/0!</v>
      </c>
      <c r="AG85" s="117" t="e">
        <f t="shared" si="14"/>
        <v>#DIV/0!</v>
      </c>
      <c r="AH85" s="117" t="e">
        <f t="shared" si="15"/>
        <v>#DIV/0!</v>
      </c>
      <c r="AI85" s="117" t="e">
        <f t="shared" si="16"/>
        <v>#DIV/0!</v>
      </c>
      <c r="AJ85" s="117" t="e">
        <f t="shared" si="17"/>
        <v>#DIV/0!</v>
      </c>
      <c r="AK85" s="117" t="e">
        <f t="shared" si="18"/>
        <v>#DIV/0!</v>
      </c>
      <c r="AL85" s="117" t="e">
        <f t="shared" si="19"/>
        <v>#DIV/0!</v>
      </c>
      <c r="AM85" s="117" t="e">
        <f t="shared" si="20"/>
        <v>#DIV/0!</v>
      </c>
      <c r="AN85" s="503" t="str">
        <f t="shared" si="21"/>
        <v/>
      </c>
      <c r="AP85" s="109"/>
      <c r="AQ85" s="109"/>
      <c r="AR85" s="109"/>
      <c r="AS85" s="109"/>
      <c r="AT85" s="109"/>
      <c r="AU85" s="109"/>
      <c r="AV85" s="109"/>
      <c r="AW85" s="109"/>
      <c r="AX85" s="511" t="str">
        <f>IF(SUM(AP85:AW85)='III Plan Rates'!AG88, "Match", "Don't Match")</f>
        <v>Match</v>
      </c>
      <c r="AY85" s="109"/>
      <c r="AZ85" s="109"/>
      <c r="BA85" s="109"/>
      <c r="BB85" s="511" t="str">
        <f>IF(SUM(AY85:BA85)='III Plan Rates'!AH88, "Match", "Don't Match")</f>
        <v>Match</v>
      </c>
      <c r="BC85" s="109"/>
      <c r="BD85" s="109"/>
      <c r="BE85" s="109"/>
      <c r="BF85" s="109"/>
      <c r="BG85" s="109"/>
      <c r="BH85" s="109"/>
      <c r="BI85" s="109"/>
      <c r="BJ85" s="109"/>
      <c r="BK85" s="109"/>
      <c r="BL85" s="109"/>
      <c r="BM85" s="109"/>
      <c r="BN85" s="109"/>
      <c r="BO85" s="109"/>
      <c r="BP85" s="511" t="str">
        <f>IF(SUM(BC85:BO85)='III Plan Rates'!AI88, "Match", "Don't Match")</f>
        <v>Match</v>
      </c>
      <c r="BQ85" s="109"/>
      <c r="BR85" s="109"/>
      <c r="BS85" s="109"/>
      <c r="BT85" s="109"/>
      <c r="BU85" s="109"/>
      <c r="BV85" s="109"/>
      <c r="BW85" s="109"/>
      <c r="BX85" s="109"/>
      <c r="BY85" s="109"/>
      <c r="BZ85" s="109"/>
      <c r="CA85" s="511" t="str">
        <f>IF(SUM(BQ85:BZ85)='III Plan Rates'!AJ88, "Match", "Don't Match")</f>
        <v>Match</v>
      </c>
      <c r="CB85" s="109"/>
      <c r="CC85" s="109"/>
      <c r="CD85" s="109"/>
      <c r="CE85" s="109"/>
      <c r="CF85" s="109"/>
      <c r="CG85" s="109"/>
      <c r="CH85" s="109"/>
      <c r="CI85" s="511" t="str">
        <f>IF(SUM(CB85:CH85)='III Plan Rates'!AK88, "Match", "Don't Match")</f>
        <v>Match</v>
      </c>
      <c r="CJ85" s="109"/>
      <c r="CK85" s="109"/>
      <c r="CL85" s="109"/>
      <c r="CM85" s="109"/>
      <c r="CN85" s="109"/>
      <c r="CO85" s="109"/>
      <c r="CP85" s="109"/>
      <c r="CQ85" s="109"/>
      <c r="CR85" s="109"/>
      <c r="CS85" s="109"/>
      <c r="CT85" s="511" t="str">
        <f>IF(SUM(CJ85:CS85)='III Plan Rates'!AL88, "Match", "Don't Match")</f>
        <v>Match</v>
      </c>
      <c r="CU85" s="109"/>
      <c r="CV85" s="109"/>
      <c r="CW85" s="109"/>
      <c r="CX85" s="109"/>
      <c r="CY85" s="511" t="str">
        <f>IF(SUM(CU85:CX85)='III Plan Rates'!AM88, "Match", "Don't Match")</f>
        <v>Match</v>
      </c>
      <c r="CZ85" s="109"/>
      <c r="DA85" s="109"/>
      <c r="DB85" s="109"/>
      <c r="DC85" s="109"/>
      <c r="DD85" s="109"/>
      <c r="DE85" s="511" t="str">
        <f>IF(SUM(CZ85:DD85)='III Plan Rates'!AN88, "Match", "Don't Match")</f>
        <v>Match</v>
      </c>
      <c r="DF85" s="109"/>
      <c r="DG85" s="109"/>
      <c r="DH85" s="109"/>
      <c r="DI85" s="109"/>
      <c r="DJ85" s="109"/>
      <c r="DK85" s="109"/>
      <c r="DL85" s="109"/>
      <c r="DM85" s="511" t="str">
        <f>IF(SUM(DF85:DL85)='III Plan Rates'!AO88, "Match", "Don't Match")</f>
        <v>Match</v>
      </c>
    </row>
    <row r="86" spans="1:117" x14ac:dyDescent="0.25">
      <c r="A86" s="406" t="str">
        <f>'III Plan Rates'!A89</f>
        <v>Plan 72</v>
      </c>
      <c r="B86" s="118">
        <f>'III Plan Rates'!B89</f>
        <v>0</v>
      </c>
      <c r="C86" s="127">
        <f>'III Plan Rates'!D89</f>
        <v>0</v>
      </c>
      <c r="D86" s="118">
        <f>'III Plan Rates'!E89</f>
        <v>0</v>
      </c>
      <c r="E86" s="118">
        <f>'III Plan Rates'!F89</f>
        <v>0</v>
      </c>
      <c r="F86" s="118">
        <f>'III Plan Rates'!G89</f>
        <v>0</v>
      </c>
      <c r="G86" s="118">
        <f>'III Plan Rates'!J89</f>
        <v>0</v>
      </c>
      <c r="H86" s="101"/>
      <c r="I86" s="116">
        <f>'III Plan Rates'!$Z89*'V Consumer Factors'!$M$12</f>
        <v>0</v>
      </c>
      <c r="J86" s="116">
        <f>'III Plan Rates'!$Z89*'V Consumer Factors'!$M$13</f>
        <v>0</v>
      </c>
      <c r="K86" s="116">
        <f>'III Plan Rates'!$Z89*'V Consumer Factors'!$M$14</f>
        <v>0</v>
      </c>
      <c r="L86" s="116">
        <f>'III Plan Rates'!$Z89*'V Consumer Factors'!$M$15</f>
        <v>0</v>
      </c>
      <c r="M86" s="116">
        <f>'III Plan Rates'!$Z89*'V Consumer Factors'!$M$16</f>
        <v>0</v>
      </c>
      <c r="N86" s="116">
        <f>'III Plan Rates'!$Z89*'V Consumer Factors'!$M$17</f>
        <v>0</v>
      </c>
      <c r="O86" s="116">
        <f>'III Plan Rates'!$Z89*'V Consumer Factors'!$M$18</f>
        <v>0</v>
      </c>
      <c r="P86" s="116">
        <f>'III Plan Rates'!$Z89*'V Consumer Factors'!$M$19</f>
        <v>0</v>
      </c>
      <c r="Q86" s="116">
        <f>'III Plan Rates'!$Z89*'V Consumer Factors'!$M$20</f>
        <v>0</v>
      </c>
      <c r="R86" s="116">
        <f>IF('III Plan Rates'!$AP89&gt;0,SUMPRODUCT(I86:Q86,'III Plan Rates'!$AG89:$AO89)/'III Plan Rates'!$AP89,0)</f>
        <v>0</v>
      </c>
      <c r="S86" s="80"/>
      <c r="T86" s="116" t="e">
        <f>'III Plan Rates'!$AA89*'V Consumer Factors'!$N$12</f>
        <v>#DIV/0!</v>
      </c>
      <c r="U86" s="116" t="e">
        <f>'III Plan Rates'!$AA89*'V Consumer Factors'!$N$13</f>
        <v>#DIV/0!</v>
      </c>
      <c r="V86" s="116" t="e">
        <f>'III Plan Rates'!$AA89*'V Consumer Factors'!$N$14</f>
        <v>#DIV/0!</v>
      </c>
      <c r="W86" s="116" t="e">
        <f>'III Plan Rates'!$AA89*'V Consumer Factors'!$N$15</f>
        <v>#DIV/0!</v>
      </c>
      <c r="X86" s="116" t="e">
        <f>'III Plan Rates'!$AA89*'V Consumer Factors'!$N$16</f>
        <v>#DIV/0!</v>
      </c>
      <c r="Y86" s="116" t="e">
        <f>'III Plan Rates'!$AA89*'V Consumer Factors'!$N$17</f>
        <v>#DIV/0!</v>
      </c>
      <c r="Z86" s="116" t="e">
        <f>'III Plan Rates'!$AA89*'V Consumer Factors'!$N$18</f>
        <v>#DIV/0!</v>
      </c>
      <c r="AA86" s="116" t="e">
        <f>'III Plan Rates'!$AA89*'V Consumer Factors'!$N$19</f>
        <v>#DIV/0!</v>
      </c>
      <c r="AB86" s="116" t="e">
        <f>'III Plan Rates'!$AA89*'V Consumer Factors'!$N$20</f>
        <v>#DIV/0!</v>
      </c>
      <c r="AC86" s="116">
        <f>IF('III Plan Rates'!$AP89&gt;0,SUMPRODUCT(T86:AB86,'III Plan Rates'!$AG89:$AO89)/'III Plan Rates'!$AP89,0)</f>
        <v>0</v>
      </c>
      <c r="AE86" s="117" t="e">
        <f t="shared" si="22"/>
        <v>#DIV/0!</v>
      </c>
      <c r="AF86" s="117" t="e">
        <f t="shared" si="13"/>
        <v>#DIV/0!</v>
      </c>
      <c r="AG86" s="117" t="e">
        <f t="shared" si="14"/>
        <v>#DIV/0!</v>
      </c>
      <c r="AH86" s="117" t="e">
        <f t="shared" si="15"/>
        <v>#DIV/0!</v>
      </c>
      <c r="AI86" s="117" t="e">
        <f t="shared" si="16"/>
        <v>#DIV/0!</v>
      </c>
      <c r="AJ86" s="117" t="e">
        <f t="shared" si="17"/>
        <v>#DIV/0!</v>
      </c>
      <c r="AK86" s="117" t="e">
        <f t="shared" si="18"/>
        <v>#DIV/0!</v>
      </c>
      <c r="AL86" s="117" t="e">
        <f t="shared" si="19"/>
        <v>#DIV/0!</v>
      </c>
      <c r="AM86" s="117" t="e">
        <f t="shared" si="20"/>
        <v>#DIV/0!</v>
      </c>
      <c r="AN86" s="503" t="str">
        <f t="shared" si="21"/>
        <v/>
      </c>
      <c r="AP86" s="109"/>
      <c r="AQ86" s="109"/>
      <c r="AR86" s="109"/>
      <c r="AS86" s="109"/>
      <c r="AT86" s="109"/>
      <c r="AU86" s="109"/>
      <c r="AV86" s="109"/>
      <c r="AW86" s="109"/>
      <c r="AX86" s="511" t="str">
        <f>IF(SUM(AP86:AW86)='III Plan Rates'!AG89, "Match", "Don't Match")</f>
        <v>Match</v>
      </c>
      <c r="AY86" s="109"/>
      <c r="AZ86" s="109"/>
      <c r="BA86" s="109"/>
      <c r="BB86" s="511" t="str">
        <f>IF(SUM(AY86:BA86)='III Plan Rates'!AH89, "Match", "Don't Match")</f>
        <v>Match</v>
      </c>
      <c r="BC86" s="109"/>
      <c r="BD86" s="109"/>
      <c r="BE86" s="109"/>
      <c r="BF86" s="109"/>
      <c r="BG86" s="109"/>
      <c r="BH86" s="109"/>
      <c r="BI86" s="109"/>
      <c r="BJ86" s="109"/>
      <c r="BK86" s="109"/>
      <c r="BL86" s="109"/>
      <c r="BM86" s="109"/>
      <c r="BN86" s="109"/>
      <c r="BO86" s="109"/>
      <c r="BP86" s="511" t="str">
        <f>IF(SUM(BC86:BO86)='III Plan Rates'!AI89, "Match", "Don't Match")</f>
        <v>Match</v>
      </c>
      <c r="BQ86" s="109"/>
      <c r="BR86" s="109"/>
      <c r="BS86" s="109"/>
      <c r="BT86" s="109"/>
      <c r="BU86" s="109"/>
      <c r="BV86" s="109"/>
      <c r="BW86" s="109"/>
      <c r="BX86" s="109"/>
      <c r="BY86" s="109"/>
      <c r="BZ86" s="109"/>
      <c r="CA86" s="511" t="str">
        <f>IF(SUM(BQ86:BZ86)='III Plan Rates'!AJ89, "Match", "Don't Match")</f>
        <v>Match</v>
      </c>
      <c r="CB86" s="109"/>
      <c r="CC86" s="109"/>
      <c r="CD86" s="109"/>
      <c r="CE86" s="109"/>
      <c r="CF86" s="109"/>
      <c r="CG86" s="109"/>
      <c r="CH86" s="109"/>
      <c r="CI86" s="511" t="str">
        <f>IF(SUM(CB86:CH86)='III Plan Rates'!AK89, "Match", "Don't Match")</f>
        <v>Match</v>
      </c>
      <c r="CJ86" s="109"/>
      <c r="CK86" s="109"/>
      <c r="CL86" s="109"/>
      <c r="CM86" s="109"/>
      <c r="CN86" s="109"/>
      <c r="CO86" s="109"/>
      <c r="CP86" s="109"/>
      <c r="CQ86" s="109"/>
      <c r="CR86" s="109"/>
      <c r="CS86" s="109"/>
      <c r="CT86" s="511" t="str">
        <f>IF(SUM(CJ86:CS86)='III Plan Rates'!AL89, "Match", "Don't Match")</f>
        <v>Match</v>
      </c>
      <c r="CU86" s="109"/>
      <c r="CV86" s="109"/>
      <c r="CW86" s="109"/>
      <c r="CX86" s="109"/>
      <c r="CY86" s="511" t="str">
        <f>IF(SUM(CU86:CX86)='III Plan Rates'!AM89, "Match", "Don't Match")</f>
        <v>Match</v>
      </c>
      <c r="CZ86" s="109"/>
      <c r="DA86" s="109"/>
      <c r="DB86" s="109"/>
      <c r="DC86" s="109"/>
      <c r="DD86" s="109"/>
      <c r="DE86" s="511" t="str">
        <f>IF(SUM(CZ86:DD86)='III Plan Rates'!AN89, "Match", "Don't Match")</f>
        <v>Match</v>
      </c>
      <c r="DF86" s="109"/>
      <c r="DG86" s="109"/>
      <c r="DH86" s="109"/>
      <c r="DI86" s="109"/>
      <c r="DJ86" s="109"/>
      <c r="DK86" s="109"/>
      <c r="DL86" s="109"/>
      <c r="DM86" s="511" t="str">
        <f>IF(SUM(DF86:DL86)='III Plan Rates'!AO89, "Match", "Don't Match")</f>
        <v>Match</v>
      </c>
    </row>
    <row r="87" spans="1:117" x14ac:dyDescent="0.25">
      <c r="A87" s="406" t="str">
        <f>'III Plan Rates'!A90</f>
        <v>Plan 73</v>
      </c>
      <c r="B87" s="118">
        <f>'III Plan Rates'!B90</f>
        <v>0</v>
      </c>
      <c r="C87" s="127">
        <f>'III Plan Rates'!D90</f>
        <v>0</v>
      </c>
      <c r="D87" s="118">
        <f>'III Plan Rates'!E90</f>
        <v>0</v>
      </c>
      <c r="E87" s="118">
        <f>'III Plan Rates'!F90</f>
        <v>0</v>
      </c>
      <c r="F87" s="118">
        <f>'III Plan Rates'!G90</f>
        <v>0</v>
      </c>
      <c r="G87" s="118">
        <f>'III Plan Rates'!J90</f>
        <v>0</v>
      </c>
      <c r="H87" s="101"/>
      <c r="I87" s="116">
        <f>'III Plan Rates'!$Z90*'V Consumer Factors'!$M$12</f>
        <v>0</v>
      </c>
      <c r="J87" s="116">
        <f>'III Plan Rates'!$Z90*'V Consumer Factors'!$M$13</f>
        <v>0</v>
      </c>
      <c r="K87" s="116">
        <f>'III Plan Rates'!$Z90*'V Consumer Factors'!$M$14</f>
        <v>0</v>
      </c>
      <c r="L87" s="116">
        <f>'III Plan Rates'!$Z90*'V Consumer Factors'!$M$15</f>
        <v>0</v>
      </c>
      <c r="M87" s="116">
        <f>'III Plan Rates'!$Z90*'V Consumer Factors'!$M$16</f>
        <v>0</v>
      </c>
      <c r="N87" s="116">
        <f>'III Plan Rates'!$Z90*'V Consumer Factors'!$M$17</f>
        <v>0</v>
      </c>
      <c r="O87" s="116">
        <f>'III Plan Rates'!$Z90*'V Consumer Factors'!$M$18</f>
        <v>0</v>
      </c>
      <c r="P87" s="116">
        <f>'III Plan Rates'!$Z90*'V Consumer Factors'!$M$19</f>
        <v>0</v>
      </c>
      <c r="Q87" s="116">
        <f>'III Plan Rates'!$Z90*'V Consumer Factors'!$M$20</f>
        <v>0</v>
      </c>
      <c r="R87" s="116">
        <f>IF('III Plan Rates'!$AP90&gt;0,SUMPRODUCT(I87:Q87,'III Plan Rates'!$AG90:$AO90)/'III Plan Rates'!$AP90,0)</f>
        <v>0</v>
      </c>
      <c r="S87" s="80"/>
      <c r="T87" s="116" t="e">
        <f>'III Plan Rates'!$AA90*'V Consumer Factors'!$N$12</f>
        <v>#DIV/0!</v>
      </c>
      <c r="U87" s="116" t="e">
        <f>'III Plan Rates'!$AA90*'V Consumer Factors'!$N$13</f>
        <v>#DIV/0!</v>
      </c>
      <c r="V87" s="116" t="e">
        <f>'III Plan Rates'!$AA90*'V Consumer Factors'!$N$14</f>
        <v>#DIV/0!</v>
      </c>
      <c r="W87" s="116" t="e">
        <f>'III Plan Rates'!$AA90*'V Consumer Factors'!$N$15</f>
        <v>#DIV/0!</v>
      </c>
      <c r="X87" s="116" t="e">
        <f>'III Plan Rates'!$AA90*'V Consumer Factors'!$N$16</f>
        <v>#DIV/0!</v>
      </c>
      <c r="Y87" s="116" t="e">
        <f>'III Plan Rates'!$AA90*'V Consumer Factors'!$N$17</f>
        <v>#DIV/0!</v>
      </c>
      <c r="Z87" s="116" t="e">
        <f>'III Plan Rates'!$AA90*'V Consumer Factors'!$N$18</f>
        <v>#DIV/0!</v>
      </c>
      <c r="AA87" s="116" t="e">
        <f>'III Plan Rates'!$AA90*'V Consumer Factors'!$N$19</f>
        <v>#DIV/0!</v>
      </c>
      <c r="AB87" s="116" t="e">
        <f>'III Plan Rates'!$AA90*'V Consumer Factors'!$N$20</f>
        <v>#DIV/0!</v>
      </c>
      <c r="AC87" s="116">
        <f>IF('III Plan Rates'!$AP90&gt;0,SUMPRODUCT(T87:AB87,'III Plan Rates'!$AG90:$AO90)/'III Plan Rates'!$AP90,0)</f>
        <v>0</v>
      </c>
      <c r="AE87" s="117" t="e">
        <f t="shared" si="22"/>
        <v>#DIV/0!</v>
      </c>
      <c r="AF87" s="117" t="e">
        <f t="shared" si="13"/>
        <v>#DIV/0!</v>
      </c>
      <c r="AG87" s="117" t="e">
        <f t="shared" si="14"/>
        <v>#DIV/0!</v>
      </c>
      <c r="AH87" s="117" t="e">
        <f t="shared" si="15"/>
        <v>#DIV/0!</v>
      </c>
      <c r="AI87" s="117" t="e">
        <f t="shared" si="16"/>
        <v>#DIV/0!</v>
      </c>
      <c r="AJ87" s="117" t="e">
        <f t="shared" si="17"/>
        <v>#DIV/0!</v>
      </c>
      <c r="AK87" s="117" t="e">
        <f t="shared" si="18"/>
        <v>#DIV/0!</v>
      </c>
      <c r="AL87" s="117" t="e">
        <f t="shared" si="19"/>
        <v>#DIV/0!</v>
      </c>
      <c r="AM87" s="117" t="e">
        <f t="shared" si="20"/>
        <v>#DIV/0!</v>
      </c>
      <c r="AN87" s="503" t="str">
        <f t="shared" si="21"/>
        <v/>
      </c>
      <c r="AP87" s="109"/>
      <c r="AQ87" s="109"/>
      <c r="AR87" s="109"/>
      <c r="AS87" s="109"/>
      <c r="AT87" s="109"/>
      <c r="AU87" s="109"/>
      <c r="AV87" s="109"/>
      <c r="AW87" s="109"/>
      <c r="AX87" s="511" t="str">
        <f>IF(SUM(AP87:AW87)='III Plan Rates'!AG90, "Match", "Don't Match")</f>
        <v>Match</v>
      </c>
      <c r="AY87" s="109"/>
      <c r="AZ87" s="109"/>
      <c r="BA87" s="109"/>
      <c r="BB87" s="511" t="str">
        <f>IF(SUM(AY87:BA87)='III Plan Rates'!AH90, "Match", "Don't Match")</f>
        <v>Match</v>
      </c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  <c r="BM87" s="109"/>
      <c r="BN87" s="109"/>
      <c r="BO87" s="109"/>
      <c r="BP87" s="511" t="str">
        <f>IF(SUM(BC87:BO87)='III Plan Rates'!AI90, "Match", "Don't Match")</f>
        <v>Match</v>
      </c>
      <c r="BQ87" s="109"/>
      <c r="BR87" s="109"/>
      <c r="BS87" s="109"/>
      <c r="BT87" s="109"/>
      <c r="BU87" s="109"/>
      <c r="BV87" s="109"/>
      <c r="BW87" s="109"/>
      <c r="BX87" s="109"/>
      <c r="BY87" s="109"/>
      <c r="BZ87" s="109"/>
      <c r="CA87" s="511" t="str">
        <f>IF(SUM(BQ87:BZ87)='III Plan Rates'!AJ90, "Match", "Don't Match")</f>
        <v>Match</v>
      </c>
      <c r="CB87" s="109"/>
      <c r="CC87" s="109"/>
      <c r="CD87" s="109"/>
      <c r="CE87" s="109"/>
      <c r="CF87" s="109"/>
      <c r="CG87" s="109"/>
      <c r="CH87" s="109"/>
      <c r="CI87" s="511" t="str">
        <f>IF(SUM(CB87:CH87)='III Plan Rates'!AK90, "Match", "Don't Match")</f>
        <v>Match</v>
      </c>
      <c r="CJ87" s="109"/>
      <c r="CK87" s="109"/>
      <c r="CL87" s="109"/>
      <c r="CM87" s="109"/>
      <c r="CN87" s="109"/>
      <c r="CO87" s="109"/>
      <c r="CP87" s="109"/>
      <c r="CQ87" s="109"/>
      <c r="CR87" s="109"/>
      <c r="CS87" s="109"/>
      <c r="CT87" s="511" t="str">
        <f>IF(SUM(CJ87:CS87)='III Plan Rates'!AL90, "Match", "Don't Match")</f>
        <v>Match</v>
      </c>
      <c r="CU87" s="109"/>
      <c r="CV87" s="109"/>
      <c r="CW87" s="109"/>
      <c r="CX87" s="109"/>
      <c r="CY87" s="511" t="str">
        <f>IF(SUM(CU87:CX87)='III Plan Rates'!AM90, "Match", "Don't Match")</f>
        <v>Match</v>
      </c>
      <c r="CZ87" s="109"/>
      <c r="DA87" s="109"/>
      <c r="DB87" s="109"/>
      <c r="DC87" s="109"/>
      <c r="DD87" s="109"/>
      <c r="DE87" s="511" t="str">
        <f>IF(SUM(CZ87:DD87)='III Plan Rates'!AN90, "Match", "Don't Match")</f>
        <v>Match</v>
      </c>
      <c r="DF87" s="109"/>
      <c r="DG87" s="109"/>
      <c r="DH87" s="109"/>
      <c r="DI87" s="109"/>
      <c r="DJ87" s="109"/>
      <c r="DK87" s="109"/>
      <c r="DL87" s="109"/>
      <c r="DM87" s="511" t="str">
        <f>IF(SUM(DF87:DL87)='III Plan Rates'!AO90, "Match", "Don't Match")</f>
        <v>Match</v>
      </c>
    </row>
    <row r="88" spans="1:117" x14ac:dyDescent="0.25">
      <c r="A88" s="406" t="str">
        <f>'III Plan Rates'!A91</f>
        <v>Plan 74</v>
      </c>
      <c r="B88" s="118">
        <f>'III Plan Rates'!B91</f>
        <v>0</v>
      </c>
      <c r="C88" s="127">
        <f>'III Plan Rates'!D91</f>
        <v>0</v>
      </c>
      <c r="D88" s="118">
        <f>'III Plan Rates'!E91</f>
        <v>0</v>
      </c>
      <c r="E88" s="118">
        <f>'III Plan Rates'!F91</f>
        <v>0</v>
      </c>
      <c r="F88" s="118">
        <f>'III Plan Rates'!G91</f>
        <v>0</v>
      </c>
      <c r="G88" s="118">
        <f>'III Plan Rates'!J91</f>
        <v>0</v>
      </c>
      <c r="H88" s="101"/>
      <c r="I88" s="116">
        <f>'III Plan Rates'!$Z91*'V Consumer Factors'!$M$12</f>
        <v>0</v>
      </c>
      <c r="J88" s="116">
        <f>'III Plan Rates'!$Z91*'V Consumer Factors'!$M$13</f>
        <v>0</v>
      </c>
      <c r="K88" s="116">
        <f>'III Plan Rates'!$Z91*'V Consumer Factors'!$M$14</f>
        <v>0</v>
      </c>
      <c r="L88" s="116">
        <f>'III Plan Rates'!$Z91*'V Consumer Factors'!$M$15</f>
        <v>0</v>
      </c>
      <c r="M88" s="116">
        <f>'III Plan Rates'!$Z91*'V Consumer Factors'!$M$16</f>
        <v>0</v>
      </c>
      <c r="N88" s="116">
        <f>'III Plan Rates'!$Z91*'V Consumer Factors'!$M$17</f>
        <v>0</v>
      </c>
      <c r="O88" s="116">
        <f>'III Plan Rates'!$Z91*'V Consumer Factors'!$M$18</f>
        <v>0</v>
      </c>
      <c r="P88" s="116">
        <f>'III Plan Rates'!$Z91*'V Consumer Factors'!$M$19</f>
        <v>0</v>
      </c>
      <c r="Q88" s="116">
        <f>'III Plan Rates'!$Z91*'V Consumer Factors'!$M$20</f>
        <v>0</v>
      </c>
      <c r="R88" s="116">
        <f>IF('III Plan Rates'!$AP91&gt;0,SUMPRODUCT(I88:Q88,'III Plan Rates'!$AG91:$AO91)/'III Plan Rates'!$AP91,0)</f>
        <v>0</v>
      </c>
      <c r="S88" s="80"/>
      <c r="T88" s="116" t="e">
        <f>'III Plan Rates'!$AA91*'V Consumer Factors'!$N$12</f>
        <v>#DIV/0!</v>
      </c>
      <c r="U88" s="116" t="e">
        <f>'III Plan Rates'!$AA91*'V Consumer Factors'!$N$13</f>
        <v>#DIV/0!</v>
      </c>
      <c r="V88" s="116" t="e">
        <f>'III Plan Rates'!$AA91*'V Consumer Factors'!$N$14</f>
        <v>#DIV/0!</v>
      </c>
      <c r="W88" s="116" t="e">
        <f>'III Plan Rates'!$AA91*'V Consumer Factors'!$N$15</f>
        <v>#DIV/0!</v>
      </c>
      <c r="X88" s="116" t="e">
        <f>'III Plan Rates'!$AA91*'V Consumer Factors'!$N$16</f>
        <v>#DIV/0!</v>
      </c>
      <c r="Y88" s="116" t="e">
        <f>'III Plan Rates'!$AA91*'V Consumer Factors'!$N$17</f>
        <v>#DIV/0!</v>
      </c>
      <c r="Z88" s="116" t="e">
        <f>'III Plan Rates'!$AA91*'V Consumer Factors'!$N$18</f>
        <v>#DIV/0!</v>
      </c>
      <c r="AA88" s="116" t="e">
        <f>'III Plan Rates'!$AA91*'V Consumer Factors'!$N$19</f>
        <v>#DIV/0!</v>
      </c>
      <c r="AB88" s="116" t="e">
        <f>'III Plan Rates'!$AA91*'V Consumer Factors'!$N$20</f>
        <v>#DIV/0!</v>
      </c>
      <c r="AC88" s="116">
        <f>IF('III Plan Rates'!$AP91&gt;0,SUMPRODUCT(T88:AB88,'III Plan Rates'!$AG91:$AO91)/'III Plan Rates'!$AP91,0)</f>
        <v>0</v>
      </c>
      <c r="AE88" s="117" t="e">
        <f t="shared" si="22"/>
        <v>#DIV/0!</v>
      </c>
      <c r="AF88" s="117" t="e">
        <f t="shared" si="13"/>
        <v>#DIV/0!</v>
      </c>
      <c r="AG88" s="117" t="e">
        <f t="shared" si="14"/>
        <v>#DIV/0!</v>
      </c>
      <c r="AH88" s="117" t="e">
        <f t="shared" si="15"/>
        <v>#DIV/0!</v>
      </c>
      <c r="AI88" s="117" t="e">
        <f t="shared" si="16"/>
        <v>#DIV/0!</v>
      </c>
      <c r="AJ88" s="117" t="e">
        <f t="shared" si="17"/>
        <v>#DIV/0!</v>
      </c>
      <c r="AK88" s="117" t="e">
        <f t="shared" si="18"/>
        <v>#DIV/0!</v>
      </c>
      <c r="AL88" s="117" t="e">
        <f t="shared" si="19"/>
        <v>#DIV/0!</v>
      </c>
      <c r="AM88" s="117" t="e">
        <f t="shared" si="20"/>
        <v>#DIV/0!</v>
      </c>
      <c r="AN88" s="503" t="str">
        <f t="shared" si="21"/>
        <v/>
      </c>
      <c r="AP88" s="109"/>
      <c r="AQ88" s="109"/>
      <c r="AR88" s="109"/>
      <c r="AS88" s="109"/>
      <c r="AT88" s="109"/>
      <c r="AU88" s="109"/>
      <c r="AV88" s="109"/>
      <c r="AW88" s="109"/>
      <c r="AX88" s="511" t="str">
        <f>IF(SUM(AP88:AW88)='III Plan Rates'!AG91, "Match", "Don't Match")</f>
        <v>Match</v>
      </c>
      <c r="AY88" s="109"/>
      <c r="AZ88" s="109"/>
      <c r="BA88" s="109"/>
      <c r="BB88" s="511" t="str">
        <f>IF(SUM(AY88:BA88)='III Plan Rates'!AH91, "Match", "Don't Match")</f>
        <v>Match</v>
      </c>
      <c r="BC88" s="109"/>
      <c r="BD88" s="109"/>
      <c r="BE88" s="109"/>
      <c r="BF88" s="109"/>
      <c r="BG88" s="109"/>
      <c r="BH88" s="109"/>
      <c r="BI88" s="109"/>
      <c r="BJ88" s="109"/>
      <c r="BK88" s="109"/>
      <c r="BL88" s="109"/>
      <c r="BM88" s="109"/>
      <c r="BN88" s="109"/>
      <c r="BO88" s="109"/>
      <c r="BP88" s="511" t="str">
        <f>IF(SUM(BC88:BO88)='III Plan Rates'!AI91, "Match", "Don't Match")</f>
        <v>Match</v>
      </c>
      <c r="BQ88" s="109"/>
      <c r="BR88" s="109"/>
      <c r="BS88" s="109"/>
      <c r="BT88" s="109"/>
      <c r="BU88" s="109"/>
      <c r="BV88" s="109"/>
      <c r="BW88" s="109"/>
      <c r="BX88" s="109"/>
      <c r="BY88" s="109"/>
      <c r="BZ88" s="109"/>
      <c r="CA88" s="511" t="str">
        <f>IF(SUM(BQ88:BZ88)='III Plan Rates'!AJ91, "Match", "Don't Match")</f>
        <v>Match</v>
      </c>
      <c r="CB88" s="109"/>
      <c r="CC88" s="109"/>
      <c r="CD88" s="109"/>
      <c r="CE88" s="109"/>
      <c r="CF88" s="109"/>
      <c r="CG88" s="109"/>
      <c r="CH88" s="109"/>
      <c r="CI88" s="511" t="str">
        <f>IF(SUM(CB88:CH88)='III Plan Rates'!AK91, "Match", "Don't Match")</f>
        <v>Match</v>
      </c>
      <c r="CJ88" s="109"/>
      <c r="CK88" s="109"/>
      <c r="CL88" s="109"/>
      <c r="CM88" s="109"/>
      <c r="CN88" s="109"/>
      <c r="CO88" s="109"/>
      <c r="CP88" s="109"/>
      <c r="CQ88" s="109"/>
      <c r="CR88" s="109"/>
      <c r="CS88" s="109"/>
      <c r="CT88" s="511" t="str">
        <f>IF(SUM(CJ88:CS88)='III Plan Rates'!AL91, "Match", "Don't Match")</f>
        <v>Match</v>
      </c>
      <c r="CU88" s="109"/>
      <c r="CV88" s="109"/>
      <c r="CW88" s="109"/>
      <c r="CX88" s="109"/>
      <c r="CY88" s="511" t="str">
        <f>IF(SUM(CU88:CX88)='III Plan Rates'!AM91, "Match", "Don't Match")</f>
        <v>Match</v>
      </c>
      <c r="CZ88" s="109"/>
      <c r="DA88" s="109"/>
      <c r="DB88" s="109"/>
      <c r="DC88" s="109"/>
      <c r="DD88" s="109"/>
      <c r="DE88" s="511" t="str">
        <f>IF(SUM(CZ88:DD88)='III Plan Rates'!AN91, "Match", "Don't Match")</f>
        <v>Match</v>
      </c>
      <c r="DF88" s="109"/>
      <c r="DG88" s="109"/>
      <c r="DH88" s="109"/>
      <c r="DI88" s="109"/>
      <c r="DJ88" s="109"/>
      <c r="DK88" s="109"/>
      <c r="DL88" s="109"/>
      <c r="DM88" s="511" t="str">
        <f>IF(SUM(DF88:DL88)='III Plan Rates'!AO91, "Match", "Don't Match")</f>
        <v>Match</v>
      </c>
    </row>
    <row r="89" spans="1:117" x14ac:dyDescent="0.25">
      <c r="A89" s="406" t="str">
        <f>'III Plan Rates'!A92</f>
        <v>Plan 75</v>
      </c>
      <c r="B89" s="118">
        <f>'III Plan Rates'!B92</f>
        <v>0</v>
      </c>
      <c r="C89" s="127">
        <f>'III Plan Rates'!D92</f>
        <v>0</v>
      </c>
      <c r="D89" s="118">
        <f>'III Plan Rates'!E92</f>
        <v>0</v>
      </c>
      <c r="E89" s="118">
        <f>'III Plan Rates'!F92</f>
        <v>0</v>
      </c>
      <c r="F89" s="118">
        <f>'III Plan Rates'!G92</f>
        <v>0</v>
      </c>
      <c r="G89" s="118">
        <f>'III Plan Rates'!J92</f>
        <v>0</v>
      </c>
      <c r="H89" s="101"/>
      <c r="I89" s="116">
        <f>'III Plan Rates'!$Z92*'V Consumer Factors'!$M$12</f>
        <v>0</v>
      </c>
      <c r="J89" s="116">
        <f>'III Plan Rates'!$Z92*'V Consumer Factors'!$M$13</f>
        <v>0</v>
      </c>
      <c r="K89" s="116">
        <f>'III Plan Rates'!$Z92*'V Consumer Factors'!$M$14</f>
        <v>0</v>
      </c>
      <c r="L89" s="116">
        <f>'III Plan Rates'!$Z92*'V Consumer Factors'!$M$15</f>
        <v>0</v>
      </c>
      <c r="M89" s="116">
        <f>'III Plan Rates'!$Z92*'V Consumer Factors'!$M$16</f>
        <v>0</v>
      </c>
      <c r="N89" s="116">
        <f>'III Plan Rates'!$Z92*'V Consumer Factors'!$M$17</f>
        <v>0</v>
      </c>
      <c r="O89" s="116">
        <f>'III Plan Rates'!$Z92*'V Consumer Factors'!$M$18</f>
        <v>0</v>
      </c>
      <c r="P89" s="116">
        <f>'III Plan Rates'!$Z92*'V Consumer Factors'!$M$19</f>
        <v>0</v>
      </c>
      <c r="Q89" s="116">
        <f>'III Plan Rates'!$Z92*'V Consumer Factors'!$M$20</f>
        <v>0</v>
      </c>
      <c r="R89" s="116">
        <f>IF('III Plan Rates'!$AP92&gt;0,SUMPRODUCT(I89:Q89,'III Plan Rates'!$AG92:$AO92)/'III Plan Rates'!$AP92,0)</f>
        <v>0</v>
      </c>
      <c r="S89" s="80"/>
      <c r="T89" s="116" t="e">
        <f>'III Plan Rates'!$AA92*'V Consumer Factors'!$N$12</f>
        <v>#DIV/0!</v>
      </c>
      <c r="U89" s="116" t="e">
        <f>'III Plan Rates'!$AA92*'V Consumer Factors'!$N$13</f>
        <v>#DIV/0!</v>
      </c>
      <c r="V89" s="116" t="e">
        <f>'III Plan Rates'!$AA92*'V Consumer Factors'!$N$14</f>
        <v>#DIV/0!</v>
      </c>
      <c r="W89" s="116" t="e">
        <f>'III Plan Rates'!$AA92*'V Consumer Factors'!$N$15</f>
        <v>#DIV/0!</v>
      </c>
      <c r="X89" s="116" t="e">
        <f>'III Plan Rates'!$AA92*'V Consumer Factors'!$N$16</f>
        <v>#DIV/0!</v>
      </c>
      <c r="Y89" s="116" t="e">
        <f>'III Plan Rates'!$AA92*'V Consumer Factors'!$N$17</f>
        <v>#DIV/0!</v>
      </c>
      <c r="Z89" s="116" t="e">
        <f>'III Plan Rates'!$AA92*'V Consumer Factors'!$N$18</f>
        <v>#DIV/0!</v>
      </c>
      <c r="AA89" s="116" t="e">
        <f>'III Plan Rates'!$AA92*'V Consumer Factors'!$N$19</f>
        <v>#DIV/0!</v>
      </c>
      <c r="AB89" s="116" t="e">
        <f>'III Plan Rates'!$AA92*'V Consumer Factors'!$N$20</f>
        <v>#DIV/0!</v>
      </c>
      <c r="AC89" s="116">
        <f>IF('III Plan Rates'!$AP92&gt;0,SUMPRODUCT(T89:AB89,'III Plan Rates'!$AG92:$AO92)/'III Plan Rates'!$AP92,0)</f>
        <v>0</v>
      </c>
      <c r="AE89" s="117" t="e">
        <f t="shared" si="22"/>
        <v>#DIV/0!</v>
      </c>
      <c r="AF89" s="117" t="e">
        <f t="shared" si="13"/>
        <v>#DIV/0!</v>
      </c>
      <c r="AG89" s="117" t="e">
        <f t="shared" si="14"/>
        <v>#DIV/0!</v>
      </c>
      <c r="AH89" s="117" t="e">
        <f t="shared" si="15"/>
        <v>#DIV/0!</v>
      </c>
      <c r="AI89" s="117" t="e">
        <f t="shared" si="16"/>
        <v>#DIV/0!</v>
      </c>
      <c r="AJ89" s="117" t="e">
        <f t="shared" si="17"/>
        <v>#DIV/0!</v>
      </c>
      <c r="AK89" s="117" t="e">
        <f t="shared" si="18"/>
        <v>#DIV/0!</v>
      </c>
      <c r="AL89" s="117" t="e">
        <f t="shared" si="19"/>
        <v>#DIV/0!</v>
      </c>
      <c r="AM89" s="117" t="e">
        <f t="shared" si="20"/>
        <v>#DIV/0!</v>
      </c>
      <c r="AN89" s="503" t="str">
        <f t="shared" si="21"/>
        <v/>
      </c>
      <c r="AP89" s="109"/>
      <c r="AQ89" s="109"/>
      <c r="AR89" s="109"/>
      <c r="AS89" s="109"/>
      <c r="AT89" s="109"/>
      <c r="AU89" s="109"/>
      <c r="AV89" s="109"/>
      <c r="AW89" s="109"/>
      <c r="AX89" s="511" t="str">
        <f>IF(SUM(AP89:AW89)='III Plan Rates'!AG92, "Match", "Don't Match")</f>
        <v>Match</v>
      </c>
      <c r="AY89" s="109"/>
      <c r="AZ89" s="109"/>
      <c r="BA89" s="109"/>
      <c r="BB89" s="511" t="str">
        <f>IF(SUM(AY89:BA89)='III Plan Rates'!AH92, "Match", "Don't Match")</f>
        <v>Match</v>
      </c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09"/>
      <c r="BP89" s="511" t="str">
        <f>IF(SUM(BC89:BO89)='III Plan Rates'!AI92, "Match", "Don't Match")</f>
        <v>Match</v>
      </c>
      <c r="BQ89" s="109"/>
      <c r="BR89" s="109"/>
      <c r="BS89" s="109"/>
      <c r="BT89" s="109"/>
      <c r="BU89" s="109"/>
      <c r="BV89" s="109"/>
      <c r="BW89" s="109"/>
      <c r="BX89" s="109"/>
      <c r="BY89" s="109"/>
      <c r="BZ89" s="109"/>
      <c r="CA89" s="511" t="str">
        <f>IF(SUM(BQ89:BZ89)='III Plan Rates'!AJ92, "Match", "Don't Match")</f>
        <v>Match</v>
      </c>
      <c r="CB89" s="109"/>
      <c r="CC89" s="109"/>
      <c r="CD89" s="109"/>
      <c r="CE89" s="109"/>
      <c r="CF89" s="109"/>
      <c r="CG89" s="109"/>
      <c r="CH89" s="109"/>
      <c r="CI89" s="511" t="str">
        <f>IF(SUM(CB89:CH89)='III Plan Rates'!AK92, "Match", "Don't Match")</f>
        <v>Match</v>
      </c>
      <c r="CJ89" s="109"/>
      <c r="CK89" s="109"/>
      <c r="CL89" s="109"/>
      <c r="CM89" s="109"/>
      <c r="CN89" s="109"/>
      <c r="CO89" s="109"/>
      <c r="CP89" s="109"/>
      <c r="CQ89" s="109"/>
      <c r="CR89" s="109"/>
      <c r="CS89" s="109"/>
      <c r="CT89" s="511" t="str">
        <f>IF(SUM(CJ89:CS89)='III Plan Rates'!AL92, "Match", "Don't Match")</f>
        <v>Match</v>
      </c>
      <c r="CU89" s="109"/>
      <c r="CV89" s="109"/>
      <c r="CW89" s="109"/>
      <c r="CX89" s="109"/>
      <c r="CY89" s="511" t="str">
        <f>IF(SUM(CU89:CX89)='III Plan Rates'!AM92, "Match", "Don't Match")</f>
        <v>Match</v>
      </c>
      <c r="CZ89" s="109"/>
      <c r="DA89" s="109"/>
      <c r="DB89" s="109"/>
      <c r="DC89" s="109"/>
      <c r="DD89" s="109"/>
      <c r="DE89" s="511" t="str">
        <f>IF(SUM(CZ89:DD89)='III Plan Rates'!AN92, "Match", "Don't Match")</f>
        <v>Match</v>
      </c>
      <c r="DF89" s="109"/>
      <c r="DG89" s="109"/>
      <c r="DH89" s="109"/>
      <c r="DI89" s="109"/>
      <c r="DJ89" s="109"/>
      <c r="DK89" s="109"/>
      <c r="DL89" s="109"/>
      <c r="DM89" s="511" t="str">
        <f>IF(SUM(DF89:DL89)='III Plan Rates'!AO92, "Match", "Don't Match")</f>
        <v>Match</v>
      </c>
    </row>
    <row r="90" spans="1:117" x14ac:dyDescent="0.25">
      <c r="A90" s="406" t="str">
        <f>'III Plan Rates'!A93</f>
        <v>Plan 76</v>
      </c>
      <c r="B90" s="118">
        <f>'III Plan Rates'!B93</f>
        <v>0</v>
      </c>
      <c r="C90" s="127">
        <f>'III Plan Rates'!D93</f>
        <v>0</v>
      </c>
      <c r="D90" s="118">
        <f>'III Plan Rates'!E93</f>
        <v>0</v>
      </c>
      <c r="E90" s="118">
        <f>'III Plan Rates'!F93</f>
        <v>0</v>
      </c>
      <c r="F90" s="118">
        <f>'III Plan Rates'!G93</f>
        <v>0</v>
      </c>
      <c r="G90" s="118">
        <f>'III Plan Rates'!J93</f>
        <v>0</v>
      </c>
      <c r="H90" s="101"/>
      <c r="I90" s="116">
        <f>'III Plan Rates'!$Z93*'V Consumer Factors'!$M$12</f>
        <v>0</v>
      </c>
      <c r="J90" s="116">
        <f>'III Plan Rates'!$Z93*'V Consumer Factors'!$M$13</f>
        <v>0</v>
      </c>
      <c r="K90" s="116">
        <f>'III Plan Rates'!$Z93*'V Consumer Factors'!$M$14</f>
        <v>0</v>
      </c>
      <c r="L90" s="116">
        <f>'III Plan Rates'!$Z93*'V Consumer Factors'!$M$15</f>
        <v>0</v>
      </c>
      <c r="M90" s="116">
        <f>'III Plan Rates'!$Z93*'V Consumer Factors'!$M$16</f>
        <v>0</v>
      </c>
      <c r="N90" s="116">
        <f>'III Plan Rates'!$Z93*'V Consumer Factors'!$M$17</f>
        <v>0</v>
      </c>
      <c r="O90" s="116">
        <f>'III Plan Rates'!$Z93*'V Consumer Factors'!$M$18</f>
        <v>0</v>
      </c>
      <c r="P90" s="116">
        <f>'III Plan Rates'!$Z93*'V Consumer Factors'!$M$19</f>
        <v>0</v>
      </c>
      <c r="Q90" s="116">
        <f>'III Plan Rates'!$Z93*'V Consumer Factors'!$M$20</f>
        <v>0</v>
      </c>
      <c r="R90" s="116">
        <f>IF('III Plan Rates'!$AP93&gt;0,SUMPRODUCT(I90:Q90,'III Plan Rates'!$AG93:$AO93)/'III Plan Rates'!$AP93,0)</f>
        <v>0</v>
      </c>
      <c r="S90" s="80"/>
      <c r="T90" s="116" t="e">
        <f>'III Plan Rates'!$AA93*'V Consumer Factors'!$N$12</f>
        <v>#DIV/0!</v>
      </c>
      <c r="U90" s="116" t="e">
        <f>'III Plan Rates'!$AA93*'V Consumer Factors'!$N$13</f>
        <v>#DIV/0!</v>
      </c>
      <c r="V90" s="116" t="e">
        <f>'III Plan Rates'!$AA93*'V Consumer Factors'!$N$14</f>
        <v>#DIV/0!</v>
      </c>
      <c r="W90" s="116" t="e">
        <f>'III Plan Rates'!$AA93*'V Consumer Factors'!$N$15</f>
        <v>#DIV/0!</v>
      </c>
      <c r="X90" s="116" t="e">
        <f>'III Plan Rates'!$AA93*'V Consumer Factors'!$N$16</f>
        <v>#DIV/0!</v>
      </c>
      <c r="Y90" s="116" t="e">
        <f>'III Plan Rates'!$AA93*'V Consumer Factors'!$N$17</f>
        <v>#DIV/0!</v>
      </c>
      <c r="Z90" s="116" t="e">
        <f>'III Plan Rates'!$AA93*'V Consumer Factors'!$N$18</f>
        <v>#DIV/0!</v>
      </c>
      <c r="AA90" s="116" t="e">
        <f>'III Plan Rates'!$AA93*'V Consumer Factors'!$N$19</f>
        <v>#DIV/0!</v>
      </c>
      <c r="AB90" s="116" t="e">
        <f>'III Plan Rates'!$AA93*'V Consumer Factors'!$N$20</f>
        <v>#DIV/0!</v>
      </c>
      <c r="AC90" s="116">
        <f>IF('III Plan Rates'!$AP93&gt;0,SUMPRODUCT(T90:AB90,'III Plan Rates'!$AG93:$AO93)/'III Plan Rates'!$AP93,0)</f>
        <v>0</v>
      </c>
      <c r="AE90" s="117" t="e">
        <f t="shared" si="22"/>
        <v>#DIV/0!</v>
      </c>
      <c r="AF90" s="117" t="e">
        <f t="shared" si="13"/>
        <v>#DIV/0!</v>
      </c>
      <c r="AG90" s="117" t="e">
        <f t="shared" si="14"/>
        <v>#DIV/0!</v>
      </c>
      <c r="AH90" s="117" t="e">
        <f t="shared" si="15"/>
        <v>#DIV/0!</v>
      </c>
      <c r="AI90" s="117" t="e">
        <f t="shared" si="16"/>
        <v>#DIV/0!</v>
      </c>
      <c r="AJ90" s="117" t="e">
        <f t="shared" si="17"/>
        <v>#DIV/0!</v>
      </c>
      <c r="AK90" s="117" t="e">
        <f t="shared" si="18"/>
        <v>#DIV/0!</v>
      </c>
      <c r="AL90" s="117" t="e">
        <f t="shared" si="19"/>
        <v>#DIV/0!</v>
      </c>
      <c r="AM90" s="117" t="e">
        <f t="shared" si="20"/>
        <v>#DIV/0!</v>
      </c>
      <c r="AN90" s="503" t="str">
        <f t="shared" si="21"/>
        <v/>
      </c>
      <c r="AP90" s="109"/>
      <c r="AQ90" s="109"/>
      <c r="AR90" s="109"/>
      <c r="AS90" s="109"/>
      <c r="AT90" s="109"/>
      <c r="AU90" s="109"/>
      <c r="AV90" s="109"/>
      <c r="AW90" s="109"/>
      <c r="AX90" s="511" t="str">
        <f>IF(SUM(AP90:AW90)='III Plan Rates'!AG93, "Match", "Don't Match")</f>
        <v>Match</v>
      </c>
      <c r="AY90" s="109"/>
      <c r="AZ90" s="109"/>
      <c r="BA90" s="109"/>
      <c r="BB90" s="511" t="str">
        <f>IF(SUM(AY90:BA90)='III Plan Rates'!AH93, "Match", "Don't Match")</f>
        <v>Match</v>
      </c>
      <c r="BC90" s="109"/>
      <c r="BD90" s="109"/>
      <c r="BE90" s="109"/>
      <c r="BF90" s="109"/>
      <c r="BG90" s="109"/>
      <c r="BH90" s="109"/>
      <c r="BI90" s="109"/>
      <c r="BJ90" s="109"/>
      <c r="BK90" s="109"/>
      <c r="BL90" s="109"/>
      <c r="BM90" s="109"/>
      <c r="BN90" s="109"/>
      <c r="BO90" s="109"/>
      <c r="BP90" s="511" t="str">
        <f>IF(SUM(BC90:BO90)='III Plan Rates'!AI93, "Match", "Don't Match")</f>
        <v>Match</v>
      </c>
      <c r="BQ90" s="109"/>
      <c r="BR90" s="109"/>
      <c r="BS90" s="109"/>
      <c r="BT90" s="109"/>
      <c r="BU90" s="109"/>
      <c r="BV90" s="109"/>
      <c r="BW90" s="109"/>
      <c r="BX90" s="109"/>
      <c r="BY90" s="109"/>
      <c r="BZ90" s="109"/>
      <c r="CA90" s="511" t="str">
        <f>IF(SUM(BQ90:BZ90)='III Plan Rates'!AJ93, "Match", "Don't Match")</f>
        <v>Match</v>
      </c>
      <c r="CB90" s="109"/>
      <c r="CC90" s="109"/>
      <c r="CD90" s="109"/>
      <c r="CE90" s="109"/>
      <c r="CF90" s="109"/>
      <c r="CG90" s="109"/>
      <c r="CH90" s="109"/>
      <c r="CI90" s="511" t="str">
        <f>IF(SUM(CB90:CH90)='III Plan Rates'!AK93, "Match", "Don't Match")</f>
        <v>Match</v>
      </c>
      <c r="CJ90" s="109"/>
      <c r="CK90" s="109"/>
      <c r="CL90" s="109"/>
      <c r="CM90" s="109"/>
      <c r="CN90" s="109"/>
      <c r="CO90" s="109"/>
      <c r="CP90" s="109"/>
      <c r="CQ90" s="109"/>
      <c r="CR90" s="109"/>
      <c r="CS90" s="109"/>
      <c r="CT90" s="511" t="str">
        <f>IF(SUM(CJ90:CS90)='III Plan Rates'!AL93, "Match", "Don't Match")</f>
        <v>Match</v>
      </c>
      <c r="CU90" s="109"/>
      <c r="CV90" s="109"/>
      <c r="CW90" s="109"/>
      <c r="CX90" s="109"/>
      <c r="CY90" s="511" t="str">
        <f>IF(SUM(CU90:CX90)='III Plan Rates'!AM93, "Match", "Don't Match")</f>
        <v>Match</v>
      </c>
      <c r="CZ90" s="109"/>
      <c r="DA90" s="109"/>
      <c r="DB90" s="109"/>
      <c r="DC90" s="109"/>
      <c r="DD90" s="109"/>
      <c r="DE90" s="511" t="str">
        <f>IF(SUM(CZ90:DD90)='III Plan Rates'!AN93, "Match", "Don't Match")</f>
        <v>Match</v>
      </c>
      <c r="DF90" s="109"/>
      <c r="DG90" s="109"/>
      <c r="DH90" s="109"/>
      <c r="DI90" s="109"/>
      <c r="DJ90" s="109"/>
      <c r="DK90" s="109"/>
      <c r="DL90" s="109"/>
      <c r="DM90" s="511" t="str">
        <f>IF(SUM(DF90:DL90)='III Plan Rates'!AO93, "Match", "Don't Match")</f>
        <v>Match</v>
      </c>
    </row>
    <row r="91" spans="1:117" x14ac:dyDescent="0.25">
      <c r="A91" s="406" t="str">
        <f>'III Plan Rates'!A94</f>
        <v>Plan 77</v>
      </c>
      <c r="B91" s="118">
        <f>'III Plan Rates'!B94</f>
        <v>0</v>
      </c>
      <c r="C91" s="127">
        <f>'III Plan Rates'!D94</f>
        <v>0</v>
      </c>
      <c r="D91" s="118">
        <f>'III Plan Rates'!E94</f>
        <v>0</v>
      </c>
      <c r="E91" s="118">
        <f>'III Plan Rates'!F94</f>
        <v>0</v>
      </c>
      <c r="F91" s="118">
        <f>'III Plan Rates'!G94</f>
        <v>0</v>
      </c>
      <c r="G91" s="118">
        <f>'III Plan Rates'!J94</f>
        <v>0</v>
      </c>
      <c r="H91" s="101"/>
      <c r="I91" s="116">
        <f>'III Plan Rates'!$Z94*'V Consumer Factors'!$M$12</f>
        <v>0</v>
      </c>
      <c r="J91" s="116">
        <f>'III Plan Rates'!$Z94*'V Consumer Factors'!$M$13</f>
        <v>0</v>
      </c>
      <c r="K91" s="116">
        <f>'III Plan Rates'!$Z94*'V Consumer Factors'!$M$14</f>
        <v>0</v>
      </c>
      <c r="L91" s="116">
        <f>'III Plan Rates'!$Z94*'V Consumer Factors'!$M$15</f>
        <v>0</v>
      </c>
      <c r="M91" s="116">
        <f>'III Plan Rates'!$Z94*'V Consumer Factors'!$M$16</f>
        <v>0</v>
      </c>
      <c r="N91" s="116">
        <f>'III Plan Rates'!$Z94*'V Consumer Factors'!$M$17</f>
        <v>0</v>
      </c>
      <c r="O91" s="116">
        <f>'III Plan Rates'!$Z94*'V Consumer Factors'!$M$18</f>
        <v>0</v>
      </c>
      <c r="P91" s="116">
        <f>'III Plan Rates'!$Z94*'V Consumer Factors'!$M$19</f>
        <v>0</v>
      </c>
      <c r="Q91" s="116">
        <f>'III Plan Rates'!$Z94*'V Consumer Factors'!$M$20</f>
        <v>0</v>
      </c>
      <c r="R91" s="116">
        <f>IF('III Plan Rates'!$AP94&gt;0,SUMPRODUCT(I91:Q91,'III Plan Rates'!$AG94:$AO94)/'III Plan Rates'!$AP94,0)</f>
        <v>0</v>
      </c>
      <c r="S91" s="80"/>
      <c r="T91" s="116" t="e">
        <f>'III Plan Rates'!$AA94*'V Consumer Factors'!$N$12</f>
        <v>#DIV/0!</v>
      </c>
      <c r="U91" s="116" t="e">
        <f>'III Plan Rates'!$AA94*'V Consumer Factors'!$N$13</f>
        <v>#DIV/0!</v>
      </c>
      <c r="V91" s="116" t="e">
        <f>'III Plan Rates'!$AA94*'V Consumer Factors'!$N$14</f>
        <v>#DIV/0!</v>
      </c>
      <c r="W91" s="116" t="e">
        <f>'III Plan Rates'!$AA94*'V Consumer Factors'!$N$15</f>
        <v>#DIV/0!</v>
      </c>
      <c r="X91" s="116" t="e">
        <f>'III Plan Rates'!$AA94*'V Consumer Factors'!$N$16</f>
        <v>#DIV/0!</v>
      </c>
      <c r="Y91" s="116" t="e">
        <f>'III Plan Rates'!$AA94*'V Consumer Factors'!$N$17</f>
        <v>#DIV/0!</v>
      </c>
      <c r="Z91" s="116" t="e">
        <f>'III Plan Rates'!$AA94*'V Consumer Factors'!$N$18</f>
        <v>#DIV/0!</v>
      </c>
      <c r="AA91" s="116" t="e">
        <f>'III Plan Rates'!$AA94*'V Consumer Factors'!$N$19</f>
        <v>#DIV/0!</v>
      </c>
      <c r="AB91" s="116" t="e">
        <f>'III Plan Rates'!$AA94*'V Consumer Factors'!$N$20</f>
        <v>#DIV/0!</v>
      </c>
      <c r="AC91" s="116">
        <f>IF('III Plan Rates'!$AP94&gt;0,SUMPRODUCT(T91:AB91,'III Plan Rates'!$AG94:$AO94)/'III Plan Rates'!$AP94,0)</f>
        <v>0</v>
      </c>
      <c r="AE91" s="117" t="e">
        <f t="shared" si="22"/>
        <v>#DIV/0!</v>
      </c>
      <c r="AF91" s="117" t="e">
        <f t="shared" si="13"/>
        <v>#DIV/0!</v>
      </c>
      <c r="AG91" s="117" t="e">
        <f t="shared" si="14"/>
        <v>#DIV/0!</v>
      </c>
      <c r="AH91" s="117" t="e">
        <f t="shared" si="15"/>
        <v>#DIV/0!</v>
      </c>
      <c r="AI91" s="117" t="e">
        <f t="shared" si="16"/>
        <v>#DIV/0!</v>
      </c>
      <c r="AJ91" s="117" t="e">
        <f t="shared" si="17"/>
        <v>#DIV/0!</v>
      </c>
      <c r="AK91" s="117" t="e">
        <f t="shared" si="18"/>
        <v>#DIV/0!</v>
      </c>
      <c r="AL91" s="117" t="e">
        <f t="shared" si="19"/>
        <v>#DIV/0!</v>
      </c>
      <c r="AM91" s="117" t="e">
        <f t="shared" si="20"/>
        <v>#DIV/0!</v>
      </c>
      <c r="AN91" s="503" t="str">
        <f t="shared" si="21"/>
        <v/>
      </c>
      <c r="AP91" s="109"/>
      <c r="AQ91" s="109"/>
      <c r="AR91" s="109"/>
      <c r="AS91" s="109"/>
      <c r="AT91" s="109"/>
      <c r="AU91" s="109"/>
      <c r="AV91" s="109"/>
      <c r="AW91" s="109"/>
      <c r="AX91" s="511" t="str">
        <f>IF(SUM(AP91:AW91)='III Plan Rates'!AG94, "Match", "Don't Match")</f>
        <v>Match</v>
      </c>
      <c r="AY91" s="109"/>
      <c r="AZ91" s="109"/>
      <c r="BA91" s="109"/>
      <c r="BB91" s="511" t="str">
        <f>IF(SUM(AY91:BA91)='III Plan Rates'!AH94, "Match", "Don't Match")</f>
        <v>Match</v>
      </c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09"/>
      <c r="BO91" s="109"/>
      <c r="BP91" s="511" t="str">
        <f>IF(SUM(BC91:BO91)='III Plan Rates'!AI94, "Match", "Don't Match")</f>
        <v>Match</v>
      </c>
      <c r="BQ91" s="109"/>
      <c r="BR91" s="109"/>
      <c r="BS91" s="109"/>
      <c r="BT91" s="109"/>
      <c r="BU91" s="109"/>
      <c r="BV91" s="109"/>
      <c r="BW91" s="109"/>
      <c r="BX91" s="109"/>
      <c r="BY91" s="109"/>
      <c r="BZ91" s="109"/>
      <c r="CA91" s="511" t="str">
        <f>IF(SUM(BQ91:BZ91)='III Plan Rates'!AJ94, "Match", "Don't Match")</f>
        <v>Match</v>
      </c>
      <c r="CB91" s="109"/>
      <c r="CC91" s="109"/>
      <c r="CD91" s="109"/>
      <c r="CE91" s="109"/>
      <c r="CF91" s="109"/>
      <c r="CG91" s="109"/>
      <c r="CH91" s="109"/>
      <c r="CI91" s="511" t="str">
        <f>IF(SUM(CB91:CH91)='III Plan Rates'!AK94, "Match", "Don't Match")</f>
        <v>Match</v>
      </c>
      <c r="CJ91" s="109"/>
      <c r="CK91" s="109"/>
      <c r="CL91" s="109"/>
      <c r="CM91" s="109"/>
      <c r="CN91" s="109"/>
      <c r="CO91" s="109"/>
      <c r="CP91" s="109"/>
      <c r="CQ91" s="109"/>
      <c r="CR91" s="109"/>
      <c r="CS91" s="109"/>
      <c r="CT91" s="511" t="str">
        <f>IF(SUM(CJ91:CS91)='III Plan Rates'!AL94, "Match", "Don't Match")</f>
        <v>Match</v>
      </c>
      <c r="CU91" s="109"/>
      <c r="CV91" s="109"/>
      <c r="CW91" s="109"/>
      <c r="CX91" s="109"/>
      <c r="CY91" s="511" t="str">
        <f>IF(SUM(CU91:CX91)='III Plan Rates'!AM94, "Match", "Don't Match")</f>
        <v>Match</v>
      </c>
      <c r="CZ91" s="109"/>
      <c r="DA91" s="109"/>
      <c r="DB91" s="109"/>
      <c r="DC91" s="109"/>
      <c r="DD91" s="109"/>
      <c r="DE91" s="511" t="str">
        <f>IF(SUM(CZ91:DD91)='III Plan Rates'!AN94, "Match", "Don't Match")</f>
        <v>Match</v>
      </c>
      <c r="DF91" s="109"/>
      <c r="DG91" s="109"/>
      <c r="DH91" s="109"/>
      <c r="DI91" s="109"/>
      <c r="DJ91" s="109"/>
      <c r="DK91" s="109"/>
      <c r="DL91" s="109"/>
      <c r="DM91" s="511" t="str">
        <f>IF(SUM(DF91:DL91)='III Plan Rates'!AO94, "Match", "Don't Match")</f>
        <v>Match</v>
      </c>
    </row>
    <row r="92" spans="1:117" x14ac:dyDescent="0.25">
      <c r="A92" s="406" t="str">
        <f>'III Plan Rates'!A95</f>
        <v>Plan 78</v>
      </c>
      <c r="B92" s="118">
        <f>'III Plan Rates'!B95</f>
        <v>0</v>
      </c>
      <c r="C92" s="127">
        <f>'III Plan Rates'!D95</f>
        <v>0</v>
      </c>
      <c r="D92" s="118">
        <f>'III Plan Rates'!E95</f>
        <v>0</v>
      </c>
      <c r="E92" s="118">
        <f>'III Plan Rates'!F95</f>
        <v>0</v>
      </c>
      <c r="F92" s="118">
        <f>'III Plan Rates'!G95</f>
        <v>0</v>
      </c>
      <c r="G92" s="118">
        <f>'III Plan Rates'!J95</f>
        <v>0</v>
      </c>
      <c r="H92" s="101"/>
      <c r="I92" s="116">
        <f>'III Plan Rates'!$Z95*'V Consumer Factors'!$M$12</f>
        <v>0</v>
      </c>
      <c r="J92" s="116">
        <f>'III Plan Rates'!$Z95*'V Consumer Factors'!$M$13</f>
        <v>0</v>
      </c>
      <c r="K92" s="116">
        <f>'III Plan Rates'!$Z95*'V Consumer Factors'!$M$14</f>
        <v>0</v>
      </c>
      <c r="L92" s="116">
        <f>'III Plan Rates'!$Z95*'V Consumer Factors'!$M$15</f>
        <v>0</v>
      </c>
      <c r="M92" s="116">
        <f>'III Plan Rates'!$Z95*'V Consumer Factors'!$M$16</f>
        <v>0</v>
      </c>
      <c r="N92" s="116">
        <f>'III Plan Rates'!$Z95*'V Consumer Factors'!$M$17</f>
        <v>0</v>
      </c>
      <c r="O92" s="116">
        <f>'III Plan Rates'!$Z95*'V Consumer Factors'!$M$18</f>
        <v>0</v>
      </c>
      <c r="P92" s="116">
        <f>'III Plan Rates'!$Z95*'V Consumer Factors'!$M$19</f>
        <v>0</v>
      </c>
      <c r="Q92" s="116">
        <f>'III Plan Rates'!$Z95*'V Consumer Factors'!$M$20</f>
        <v>0</v>
      </c>
      <c r="R92" s="116">
        <f>IF('III Plan Rates'!$AP95&gt;0,SUMPRODUCT(I92:Q92,'III Plan Rates'!$AG95:$AO95)/'III Plan Rates'!$AP95,0)</f>
        <v>0</v>
      </c>
      <c r="S92" s="80"/>
      <c r="T92" s="116" t="e">
        <f>'III Plan Rates'!$AA95*'V Consumer Factors'!$N$12</f>
        <v>#DIV/0!</v>
      </c>
      <c r="U92" s="116" t="e">
        <f>'III Plan Rates'!$AA95*'V Consumer Factors'!$N$13</f>
        <v>#DIV/0!</v>
      </c>
      <c r="V92" s="116" t="e">
        <f>'III Plan Rates'!$AA95*'V Consumer Factors'!$N$14</f>
        <v>#DIV/0!</v>
      </c>
      <c r="W92" s="116" t="e">
        <f>'III Plan Rates'!$AA95*'V Consumer Factors'!$N$15</f>
        <v>#DIV/0!</v>
      </c>
      <c r="X92" s="116" t="e">
        <f>'III Plan Rates'!$AA95*'V Consumer Factors'!$N$16</f>
        <v>#DIV/0!</v>
      </c>
      <c r="Y92" s="116" t="e">
        <f>'III Plan Rates'!$AA95*'V Consumer Factors'!$N$17</f>
        <v>#DIV/0!</v>
      </c>
      <c r="Z92" s="116" t="e">
        <f>'III Plan Rates'!$AA95*'V Consumer Factors'!$N$18</f>
        <v>#DIV/0!</v>
      </c>
      <c r="AA92" s="116" t="e">
        <f>'III Plan Rates'!$AA95*'V Consumer Factors'!$N$19</f>
        <v>#DIV/0!</v>
      </c>
      <c r="AB92" s="116" t="e">
        <f>'III Plan Rates'!$AA95*'V Consumer Factors'!$N$20</f>
        <v>#DIV/0!</v>
      </c>
      <c r="AC92" s="116">
        <f>IF('III Plan Rates'!$AP95&gt;0,SUMPRODUCT(T92:AB92,'III Plan Rates'!$AG95:$AO95)/'III Plan Rates'!$AP95,0)</f>
        <v>0</v>
      </c>
      <c r="AE92" s="117" t="e">
        <f t="shared" si="22"/>
        <v>#DIV/0!</v>
      </c>
      <c r="AF92" s="117" t="e">
        <f t="shared" si="13"/>
        <v>#DIV/0!</v>
      </c>
      <c r="AG92" s="117" t="e">
        <f t="shared" si="14"/>
        <v>#DIV/0!</v>
      </c>
      <c r="AH92" s="117" t="e">
        <f t="shared" si="15"/>
        <v>#DIV/0!</v>
      </c>
      <c r="AI92" s="117" t="e">
        <f t="shared" si="16"/>
        <v>#DIV/0!</v>
      </c>
      <c r="AJ92" s="117" t="e">
        <f t="shared" si="17"/>
        <v>#DIV/0!</v>
      </c>
      <c r="AK92" s="117" t="e">
        <f t="shared" si="18"/>
        <v>#DIV/0!</v>
      </c>
      <c r="AL92" s="117" t="e">
        <f t="shared" si="19"/>
        <v>#DIV/0!</v>
      </c>
      <c r="AM92" s="117" t="e">
        <f t="shared" si="20"/>
        <v>#DIV/0!</v>
      </c>
      <c r="AN92" s="503" t="str">
        <f t="shared" si="21"/>
        <v/>
      </c>
      <c r="AP92" s="109"/>
      <c r="AQ92" s="109"/>
      <c r="AR92" s="109"/>
      <c r="AS92" s="109"/>
      <c r="AT92" s="109"/>
      <c r="AU92" s="109"/>
      <c r="AV92" s="109"/>
      <c r="AW92" s="109"/>
      <c r="AX92" s="511" t="str">
        <f>IF(SUM(AP92:AW92)='III Plan Rates'!AG95, "Match", "Don't Match")</f>
        <v>Match</v>
      </c>
      <c r="AY92" s="109"/>
      <c r="AZ92" s="109"/>
      <c r="BA92" s="109"/>
      <c r="BB92" s="511" t="str">
        <f>IF(SUM(AY92:BA92)='III Plan Rates'!AH95, "Match", "Don't Match")</f>
        <v>Match</v>
      </c>
      <c r="BC92" s="109"/>
      <c r="BD92" s="109"/>
      <c r="BE92" s="109"/>
      <c r="BF92" s="109"/>
      <c r="BG92" s="109"/>
      <c r="BH92" s="109"/>
      <c r="BI92" s="109"/>
      <c r="BJ92" s="109"/>
      <c r="BK92" s="109"/>
      <c r="BL92" s="109"/>
      <c r="BM92" s="109"/>
      <c r="BN92" s="109"/>
      <c r="BO92" s="109"/>
      <c r="BP92" s="511" t="str">
        <f>IF(SUM(BC92:BO92)='III Plan Rates'!AI95, "Match", "Don't Match")</f>
        <v>Match</v>
      </c>
      <c r="BQ92" s="109"/>
      <c r="BR92" s="109"/>
      <c r="BS92" s="109"/>
      <c r="BT92" s="109"/>
      <c r="BU92" s="109"/>
      <c r="BV92" s="109"/>
      <c r="BW92" s="109"/>
      <c r="BX92" s="109"/>
      <c r="BY92" s="109"/>
      <c r="BZ92" s="109"/>
      <c r="CA92" s="511" t="str">
        <f>IF(SUM(BQ92:BZ92)='III Plan Rates'!AJ95, "Match", "Don't Match")</f>
        <v>Match</v>
      </c>
      <c r="CB92" s="109"/>
      <c r="CC92" s="109"/>
      <c r="CD92" s="109"/>
      <c r="CE92" s="109"/>
      <c r="CF92" s="109"/>
      <c r="CG92" s="109"/>
      <c r="CH92" s="109"/>
      <c r="CI92" s="511" t="str">
        <f>IF(SUM(CB92:CH92)='III Plan Rates'!AK95, "Match", "Don't Match")</f>
        <v>Match</v>
      </c>
      <c r="CJ92" s="109"/>
      <c r="CK92" s="109"/>
      <c r="CL92" s="109"/>
      <c r="CM92" s="109"/>
      <c r="CN92" s="109"/>
      <c r="CO92" s="109"/>
      <c r="CP92" s="109"/>
      <c r="CQ92" s="109"/>
      <c r="CR92" s="109"/>
      <c r="CS92" s="109"/>
      <c r="CT92" s="511" t="str">
        <f>IF(SUM(CJ92:CS92)='III Plan Rates'!AL95, "Match", "Don't Match")</f>
        <v>Match</v>
      </c>
      <c r="CU92" s="109"/>
      <c r="CV92" s="109"/>
      <c r="CW92" s="109"/>
      <c r="CX92" s="109"/>
      <c r="CY92" s="511" t="str">
        <f>IF(SUM(CU92:CX92)='III Plan Rates'!AM95, "Match", "Don't Match")</f>
        <v>Match</v>
      </c>
      <c r="CZ92" s="109"/>
      <c r="DA92" s="109"/>
      <c r="DB92" s="109"/>
      <c r="DC92" s="109"/>
      <c r="DD92" s="109"/>
      <c r="DE92" s="511" t="str">
        <f>IF(SUM(CZ92:DD92)='III Plan Rates'!AN95, "Match", "Don't Match")</f>
        <v>Match</v>
      </c>
      <c r="DF92" s="109"/>
      <c r="DG92" s="109"/>
      <c r="DH92" s="109"/>
      <c r="DI92" s="109"/>
      <c r="DJ92" s="109"/>
      <c r="DK92" s="109"/>
      <c r="DL92" s="109"/>
      <c r="DM92" s="511" t="str">
        <f>IF(SUM(DF92:DL92)='III Plan Rates'!AO95, "Match", "Don't Match")</f>
        <v>Match</v>
      </c>
    </row>
    <row r="93" spans="1:117" x14ac:dyDescent="0.25">
      <c r="A93" s="406" t="str">
        <f>'III Plan Rates'!A96</f>
        <v>Plan 79</v>
      </c>
      <c r="B93" s="118">
        <f>'III Plan Rates'!B96</f>
        <v>0</v>
      </c>
      <c r="C93" s="127">
        <f>'III Plan Rates'!D96</f>
        <v>0</v>
      </c>
      <c r="D93" s="118">
        <f>'III Plan Rates'!E96</f>
        <v>0</v>
      </c>
      <c r="E93" s="118">
        <f>'III Plan Rates'!F96</f>
        <v>0</v>
      </c>
      <c r="F93" s="118">
        <f>'III Plan Rates'!G96</f>
        <v>0</v>
      </c>
      <c r="G93" s="118">
        <f>'III Plan Rates'!J96</f>
        <v>0</v>
      </c>
      <c r="H93" s="101"/>
      <c r="I93" s="116">
        <f>'III Plan Rates'!$Z96*'V Consumer Factors'!$M$12</f>
        <v>0</v>
      </c>
      <c r="J93" s="116">
        <f>'III Plan Rates'!$Z96*'V Consumer Factors'!$M$13</f>
        <v>0</v>
      </c>
      <c r="K93" s="116">
        <f>'III Plan Rates'!$Z96*'V Consumer Factors'!$M$14</f>
        <v>0</v>
      </c>
      <c r="L93" s="116">
        <f>'III Plan Rates'!$Z96*'V Consumer Factors'!$M$15</f>
        <v>0</v>
      </c>
      <c r="M93" s="116">
        <f>'III Plan Rates'!$Z96*'V Consumer Factors'!$M$16</f>
        <v>0</v>
      </c>
      <c r="N93" s="116">
        <f>'III Plan Rates'!$Z96*'V Consumer Factors'!$M$17</f>
        <v>0</v>
      </c>
      <c r="O93" s="116">
        <f>'III Plan Rates'!$Z96*'V Consumer Factors'!$M$18</f>
        <v>0</v>
      </c>
      <c r="P93" s="116">
        <f>'III Plan Rates'!$Z96*'V Consumer Factors'!$M$19</f>
        <v>0</v>
      </c>
      <c r="Q93" s="116">
        <f>'III Plan Rates'!$Z96*'V Consumer Factors'!$M$20</f>
        <v>0</v>
      </c>
      <c r="R93" s="116">
        <f>IF('III Plan Rates'!$AP96&gt;0,SUMPRODUCT(I93:Q93,'III Plan Rates'!$AG96:$AO96)/'III Plan Rates'!$AP96,0)</f>
        <v>0</v>
      </c>
      <c r="S93" s="80"/>
      <c r="T93" s="116" t="e">
        <f>'III Plan Rates'!$AA96*'V Consumer Factors'!$N$12</f>
        <v>#DIV/0!</v>
      </c>
      <c r="U93" s="116" t="e">
        <f>'III Plan Rates'!$AA96*'V Consumer Factors'!$N$13</f>
        <v>#DIV/0!</v>
      </c>
      <c r="V93" s="116" t="e">
        <f>'III Plan Rates'!$AA96*'V Consumer Factors'!$N$14</f>
        <v>#DIV/0!</v>
      </c>
      <c r="W93" s="116" t="e">
        <f>'III Plan Rates'!$AA96*'V Consumer Factors'!$N$15</f>
        <v>#DIV/0!</v>
      </c>
      <c r="X93" s="116" t="e">
        <f>'III Plan Rates'!$AA96*'V Consumer Factors'!$N$16</f>
        <v>#DIV/0!</v>
      </c>
      <c r="Y93" s="116" t="e">
        <f>'III Plan Rates'!$AA96*'V Consumer Factors'!$N$17</f>
        <v>#DIV/0!</v>
      </c>
      <c r="Z93" s="116" t="e">
        <f>'III Plan Rates'!$AA96*'V Consumer Factors'!$N$18</f>
        <v>#DIV/0!</v>
      </c>
      <c r="AA93" s="116" t="e">
        <f>'III Plan Rates'!$AA96*'V Consumer Factors'!$N$19</f>
        <v>#DIV/0!</v>
      </c>
      <c r="AB93" s="116" t="e">
        <f>'III Plan Rates'!$AA96*'V Consumer Factors'!$N$20</f>
        <v>#DIV/0!</v>
      </c>
      <c r="AC93" s="116">
        <f>IF('III Plan Rates'!$AP96&gt;0,SUMPRODUCT(T93:AB93,'III Plan Rates'!$AG96:$AO96)/'III Plan Rates'!$AP96,0)</f>
        <v>0</v>
      </c>
      <c r="AE93" s="117" t="e">
        <f t="shared" si="22"/>
        <v>#DIV/0!</v>
      </c>
      <c r="AF93" s="117" t="e">
        <f t="shared" si="13"/>
        <v>#DIV/0!</v>
      </c>
      <c r="AG93" s="117" t="e">
        <f t="shared" si="14"/>
        <v>#DIV/0!</v>
      </c>
      <c r="AH93" s="117" t="e">
        <f t="shared" si="15"/>
        <v>#DIV/0!</v>
      </c>
      <c r="AI93" s="117" t="e">
        <f t="shared" si="16"/>
        <v>#DIV/0!</v>
      </c>
      <c r="AJ93" s="117" t="e">
        <f t="shared" si="17"/>
        <v>#DIV/0!</v>
      </c>
      <c r="AK93" s="117" t="e">
        <f t="shared" si="18"/>
        <v>#DIV/0!</v>
      </c>
      <c r="AL93" s="117" t="e">
        <f t="shared" si="19"/>
        <v>#DIV/0!</v>
      </c>
      <c r="AM93" s="117" t="e">
        <f t="shared" si="20"/>
        <v>#DIV/0!</v>
      </c>
      <c r="AN93" s="503" t="str">
        <f t="shared" si="21"/>
        <v/>
      </c>
      <c r="AP93" s="109"/>
      <c r="AQ93" s="109"/>
      <c r="AR93" s="109"/>
      <c r="AS93" s="109"/>
      <c r="AT93" s="109"/>
      <c r="AU93" s="109"/>
      <c r="AV93" s="109"/>
      <c r="AW93" s="109"/>
      <c r="AX93" s="511" t="str">
        <f>IF(SUM(AP93:AW93)='III Plan Rates'!AG96, "Match", "Don't Match")</f>
        <v>Match</v>
      </c>
      <c r="AY93" s="109"/>
      <c r="AZ93" s="109"/>
      <c r="BA93" s="109"/>
      <c r="BB93" s="511" t="str">
        <f>IF(SUM(AY93:BA93)='III Plan Rates'!AH96, "Match", "Don't Match")</f>
        <v>Match</v>
      </c>
      <c r="BC93" s="109"/>
      <c r="BD93" s="109"/>
      <c r="BE93" s="109"/>
      <c r="BF93" s="109"/>
      <c r="BG93" s="109"/>
      <c r="BH93" s="109"/>
      <c r="BI93" s="109"/>
      <c r="BJ93" s="109"/>
      <c r="BK93" s="109"/>
      <c r="BL93" s="109"/>
      <c r="BM93" s="109"/>
      <c r="BN93" s="109"/>
      <c r="BO93" s="109"/>
      <c r="BP93" s="511" t="str">
        <f>IF(SUM(BC93:BO93)='III Plan Rates'!AI96, "Match", "Don't Match")</f>
        <v>Match</v>
      </c>
      <c r="BQ93" s="109"/>
      <c r="BR93" s="109"/>
      <c r="BS93" s="109"/>
      <c r="BT93" s="109"/>
      <c r="BU93" s="109"/>
      <c r="BV93" s="109"/>
      <c r="BW93" s="109"/>
      <c r="BX93" s="109"/>
      <c r="BY93" s="109"/>
      <c r="BZ93" s="109"/>
      <c r="CA93" s="511" t="str">
        <f>IF(SUM(BQ93:BZ93)='III Plan Rates'!AJ96, "Match", "Don't Match")</f>
        <v>Match</v>
      </c>
      <c r="CB93" s="109"/>
      <c r="CC93" s="109"/>
      <c r="CD93" s="109"/>
      <c r="CE93" s="109"/>
      <c r="CF93" s="109"/>
      <c r="CG93" s="109"/>
      <c r="CH93" s="109"/>
      <c r="CI93" s="511" t="str">
        <f>IF(SUM(CB93:CH93)='III Plan Rates'!AK96, "Match", "Don't Match")</f>
        <v>Match</v>
      </c>
      <c r="CJ93" s="109"/>
      <c r="CK93" s="109"/>
      <c r="CL93" s="109"/>
      <c r="CM93" s="109"/>
      <c r="CN93" s="109"/>
      <c r="CO93" s="109"/>
      <c r="CP93" s="109"/>
      <c r="CQ93" s="109"/>
      <c r="CR93" s="109"/>
      <c r="CS93" s="109"/>
      <c r="CT93" s="511" t="str">
        <f>IF(SUM(CJ93:CS93)='III Plan Rates'!AL96, "Match", "Don't Match")</f>
        <v>Match</v>
      </c>
      <c r="CU93" s="109"/>
      <c r="CV93" s="109"/>
      <c r="CW93" s="109"/>
      <c r="CX93" s="109"/>
      <c r="CY93" s="511" t="str">
        <f>IF(SUM(CU93:CX93)='III Plan Rates'!AM96, "Match", "Don't Match")</f>
        <v>Match</v>
      </c>
      <c r="CZ93" s="109"/>
      <c r="DA93" s="109"/>
      <c r="DB93" s="109"/>
      <c r="DC93" s="109"/>
      <c r="DD93" s="109"/>
      <c r="DE93" s="511" t="str">
        <f>IF(SUM(CZ93:DD93)='III Plan Rates'!AN96, "Match", "Don't Match")</f>
        <v>Match</v>
      </c>
      <c r="DF93" s="109"/>
      <c r="DG93" s="109"/>
      <c r="DH93" s="109"/>
      <c r="DI93" s="109"/>
      <c r="DJ93" s="109"/>
      <c r="DK93" s="109"/>
      <c r="DL93" s="109"/>
      <c r="DM93" s="511" t="str">
        <f>IF(SUM(DF93:DL93)='III Plan Rates'!AO96, "Match", "Don't Match")</f>
        <v>Match</v>
      </c>
    </row>
    <row r="94" spans="1:117" x14ac:dyDescent="0.25">
      <c r="A94" s="406" t="str">
        <f>'III Plan Rates'!A97</f>
        <v>Plan 80</v>
      </c>
      <c r="B94" s="118">
        <f>'III Plan Rates'!B97</f>
        <v>0</v>
      </c>
      <c r="C94" s="127">
        <f>'III Plan Rates'!D97</f>
        <v>0</v>
      </c>
      <c r="D94" s="118">
        <f>'III Plan Rates'!E97</f>
        <v>0</v>
      </c>
      <c r="E94" s="118">
        <f>'III Plan Rates'!F97</f>
        <v>0</v>
      </c>
      <c r="F94" s="118">
        <f>'III Plan Rates'!G97</f>
        <v>0</v>
      </c>
      <c r="G94" s="118">
        <f>'III Plan Rates'!J97</f>
        <v>0</v>
      </c>
      <c r="H94" s="101"/>
      <c r="I94" s="116">
        <f>'III Plan Rates'!$Z97*'V Consumer Factors'!$M$12</f>
        <v>0</v>
      </c>
      <c r="J94" s="116">
        <f>'III Plan Rates'!$Z97*'V Consumer Factors'!$M$13</f>
        <v>0</v>
      </c>
      <c r="K94" s="116">
        <f>'III Plan Rates'!$Z97*'V Consumer Factors'!$M$14</f>
        <v>0</v>
      </c>
      <c r="L94" s="116">
        <f>'III Plan Rates'!$Z97*'V Consumer Factors'!$M$15</f>
        <v>0</v>
      </c>
      <c r="M94" s="116">
        <f>'III Plan Rates'!$Z97*'V Consumer Factors'!$M$16</f>
        <v>0</v>
      </c>
      <c r="N94" s="116">
        <f>'III Plan Rates'!$Z97*'V Consumer Factors'!$M$17</f>
        <v>0</v>
      </c>
      <c r="O94" s="116">
        <f>'III Plan Rates'!$Z97*'V Consumer Factors'!$M$18</f>
        <v>0</v>
      </c>
      <c r="P94" s="116">
        <f>'III Plan Rates'!$Z97*'V Consumer Factors'!$M$19</f>
        <v>0</v>
      </c>
      <c r="Q94" s="116">
        <f>'III Plan Rates'!$Z97*'V Consumer Factors'!$M$20</f>
        <v>0</v>
      </c>
      <c r="R94" s="116">
        <f>IF('III Plan Rates'!$AP97&gt;0,SUMPRODUCT(I94:Q94,'III Plan Rates'!$AG97:$AO97)/'III Plan Rates'!$AP97,0)</f>
        <v>0</v>
      </c>
      <c r="S94" s="80"/>
      <c r="T94" s="116" t="e">
        <f>'III Plan Rates'!$AA97*'V Consumer Factors'!$N$12</f>
        <v>#DIV/0!</v>
      </c>
      <c r="U94" s="116" t="e">
        <f>'III Plan Rates'!$AA97*'V Consumer Factors'!$N$13</f>
        <v>#DIV/0!</v>
      </c>
      <c r="V94" s="116" t="e">
        <f>'III Plan Rates'!$AA97*'V Consumer Factors'!$N$14</f>
        <v>#DIV/0!</v>
      </c>
      <c r="W94" s="116" t="e">
        <f>'III Plan Rates'!$AA97*'V Consumer Factors'!$N$15</f>
        <v>#DIV/0!</v>
      </c>
      <c r="X94" s="116" t="e">
        <f>'III Plan Rates'!$AA97*'V Consumer Factors'!$N$16</f>
        <v>#DIV/0!</v>
      </c>
      <c r="Y94" s="116" t="e">
        <f>'III Plan Rates'!$AA97*'V Consumer Factors'!$N$17</f>
        <v>#DIV/0!</v>
      </c>
      <c r="Z94" s="116" t="e">
        <f>'III Plan Rates'!$AA97*'V Consumer Factors'!$N$18</f>
        <v>#DIV/0!</v>
      </c>
      <c r="AA94" s="116" t="e">
        <f>'III Plan Rates'!$AA97*'V Consumer Factors'!$N$19</f>
        <v>#DIV/0!</v>
      </c>
      <c r="AB94" s="116" t="e">
        <f>'III Plan Rates'!$AA97*'V Consumer Factors'!$N$20</f>
        <v>#DIV/0!</v>
      </c>
      <c r="AC94" s="116">
        <f>IF('III Plan Rates'!$AP97&gt;0,SUMPRODUCT(T94:AB94,'III Plan Rates'!$AG97:$AO97)/'III Plan Rates'!$AP97,0)</f>
        <v>0</v>
      </c>
      <c r="AE94" s="117" t="e">
        <f t="shared" si="22"/>
        <v>#DIV/0!</v>
      </c>
      <c r="AF94" s="117" t="e">
        <f t="shared" si="13"/>
        <v>#DIV/0!</v>
      </c>
      <c r="AG94" s="117" t="e">
        <f t="shared" si="14"/>
        <v>#DIV/0!</v>
      </c>
      <c r="AH94" s="117" t="e">
        <f t="shared" si="15"/>
        <v>#DIV/0!</v>
      </c>
      <c r="AI94" s="117" t="e">
        <f t="shared" si="16"/>
        <v>#DIV/0!</v>
      </c>
      <c r="AJ94" s="117" t="e">
        <f t="shared" si="17"/>
        <v>#DIV/0!</v>
      </c>
      <c r="AK94" s="117" t="e">
        <f t="shared" si="18"/>
        <v>#DIV/0!</v>
      </c>
      <c r="AL94" s="117" t="e">
        <f t="shared" si="19"/>
        <v>#DIV/0!</v>
      </c>
      <c r="AM94" s="117" t="e">
        <f t="shared" si="20"/>
        <v>#DIV/0!</v>
      </c>
      <c r="AN94" s="503" t="str">
        <f t="shared" si="21"/>
        <v/>
      </c>
      <c r="AP94" s="109"/>
      <c r="AQ94" s="109"/>
      <c r="AR94" s="109"/>
      <c r="AS94" s="109"/>
      <c r="AT94" s="109"/>
      <c r="AU94" s="109"/>
      <c r="AV94" s="109"/>
      <c r="AW94" s="109"/>
      <c r="AX94" s="511" t="str">
        <f>IF(SUM(AP94:AW94)='III Plan Rates'!AG97, "Match", "Don't Match")</f>
        <v>Match</v>
      </c>
      <c r="AY94" s="109"/>
      <c r="AZ94" s="109"/>
      <c r="BA94" s="109"/>
      <c r="BB94" s="511" t="str">
        <f>IF(SUM(AY94:BA94)='III Plan Rates'!AH97, "Match", "Don't Match")</f>
        <v>Match</v>
      </c>
      <c r="BC94" s="109"/>
      <c r="BD94" s="109"/>
      <c r="BE94" s="109"/>
      <c r="BF94" s="109"/>
      <c r="BG94" s="109"/>
      <c r="BH94" s="109"/>
      <c r="BI94" s="109"/>
      <c r="BJ94" s="109"/>
      <c r="BK94" s="109"/>
      <c r="BL94" s="109"/>
      <c r="BM94" s="109"/>
      <c r="BN94" s="109"/>
      <c r="BO94" s="109"/>
      <c r="BP94" s="511" t="str">
        <f>IF(SUM(BC94:BO94)='III Plan Rates'!AI97, "Match", "Don't Match")</f>
        <v>Match</v>
      </c>
      <c r="BQ94" s="109"/>
      <c r="BR94" s="109"/>
      <c r="BS94" s="109"/>
      <c r="BT94" s="109"/>
      <c r="BU94" s="109"/>
      <c r="BV94" s="109"/>
      <c r="BW94" s="109"/>
      <c r="BX94" s="109"/>
      <c r="BY94" s="109"/>
      <c r="BZ94" s="109"/>
      <c r="CA94" s="511" t="str">
        <f>IF(SUM(BQ94:BZ94)='III Plan Rates'!AJ97, "Match", "Don't Match")</f>
        <v>Match</v>
      </c>
      <c r="CB94" s="109"/>
      <c r="CC94" s="109"/>
      <c r="CD94" s="109"/>
      <c r="CE94" s="109"/>
      <c r="CF94" s="109"/>
      <c r="CG94" s="109"/>
      <c r="CH94" s="109"/>
      <c r="CI94" s="511" t="str">
        <f>IF(SUM(CB94:CH94)='III Plan Rates'!AK97, "Match", "Don't Match")</f>
        <v>Match</v>
      </c>
      <c r="CJ94" s="109"/>
      <c r="CK94" s="109"/>
      <c r="CL94" s="109"/>
      <c r="CM94" s="109"/>
      <c r="CN94" s="109"/>
      <c r="CO94" s="109"/>
      <c r="CP94" s="109"/>
      <c r="CQ94" s="109"/>
      <c r="CR94" s="109"/>
      <c r="CS94" s="109"/>
      <c r="CT94" s="511" t="str">
        <f>IF(SUM(CJ94:CS94)='III Plan Rates'!AL97, "Match", "Don't Match")</f>
        <v>Match</v>
      </c>
      <c r="CU94" s="109"/>
      <c r="CV94" s="109"/>
      <c r="CW94" s="109"/>
      <c r="CX94" s="109"/>
      <c r="CY94" s="511" t="str">
        <f>IF(SUM(CU94:CX94)='III Plan Rates'!AM97, "Match", "Don't Match")</f>
        <v>Match</v>
      </c>
      <c r="CZ94" s="109"/>
      <c r="DA94" s="109"/>
      <c r="DB94" s="109"/>
      <c r="DC94" s="109"/>
      <c r="DD94" s="109"/>
      <c r="DE94" s="511" t="str">
        <f>IF(SUM(CZ94:DD94)='III Plan Rates'!AN97, "Match", "Don't Match")</f>
        <v>Match</v>
      </c>
      <c r="DF94" s="109"/>
      <c r="DG94" s="109"/>
      <c r="DH94" s="109"/>
      <c r="DI94" s="109"/>
      <c r="DJ94" s="109"/>
      <c r="DK94" s="109"/>
      <c r="DL94" s="109"/>
      <c r="DM94" s="511" t="str">
        <f>IF(SUM(DF94:DL94)='III Plan Rates'!AO97, "Match", "Don't Match")</f>
        <v>Match</v>
      </c>
    </row>
    <row r="95" spans="1:117" x14ac:dyDescent="0.25">
      <c r="A95" s="406" t="str">
        <f>'III Plan Rates'!A98</f>
        <v>Plan 81</v>
      </c>
      <c r="B95" s="118">
        <f>'III Plan Rates'!B98</f>
        <v>0</v>
      </c>
      <c r="C95" s="127">
        <f>'III Plan Rates'!D98</f>
        <v>0</v>
      </c>
      <c r="D95" s="118">
        <f>'III Plan Rates'!E98</f>
        <v>0</v>
      </c>
      <c r="E95" s="118">
        <f>'III Plan Rates'!F98</f>
        <v>0</v>
      </c>
      <c r="F95" s="118">
        <f>'III Plan Rates'!G98</f>
        <v>0</v>
      </c>
      <c r="G95" s="118">
        <f>'III Plan Rates'!J98</f>
        <v>0</v>
      </c>
      <c r="H95" s="101"/>
      <c r="I95" s="116">
        <f>'III Plan Rates'!$Z98*'V Consumer Factors'!$M$12</f>
        <v>0</v>
      </c>
      <c r="J95" s="116">
        <f>'III Plan Rates'!$Z98*'V Consumer Factors'!$M$13</f>
        <v>0</v>
      </c>
      <c r="K95" s="116">
        <f>'III Plan Rates'!$Z98*'V Consumer Factors'!$M$14</f>
        <v>0</v>
      </c>
      <c r="L95" s="116">
        <f>'III Plan Rates'!$Z98*'V Consumer Factors'!$M$15</f>
        <v>0</v>
      </c>
      <c r="M95" s="116">
        <f>'III Plan Rates'!$Z98*'V Consumer Factors'!$M$16</f>
        <v>0</v>
      </c>
      <c r="N95" s="116">
        <f>'III Plan Rates'!$Z98*'V Consumer Factors'!$M$17</f>
        <v>0</v>
      </c>
      <c r="O95" s="116">
        <f>'III Plan Rates'!$Z98*'V Consumer Factors'!$M$18</f>
        <v>0</v>
      </c>
      <c r="P95" s="116">
        <f>'III Plan Rates'!$Z98*'V Consumer Factors'!$M$19</f>
        <v>0</v>
      </c>
      <c r="Q95" s="116">
        <f>'III Plan Rates'!$Z98*'V Consumer Factors'!$M$20</f>
        <v>0</v>
      </c>
      <c r="R95" s="116">
        <f>IF('III Plan Rates'!$AP98&gt;0,SUMPRODUCT(I95:Q95,'III Plan Rates'!$AG98:$AO98)/'III Plan Rates'!$AP98,0)</f>
        <v>0</v>
      </c>
      <c r="S95" s="80"/>
      <c r="T95" s="116" t="e">
        <f>'III Plan Rates'!$AA98*'V Consumer Factors'!$N$12</f>
        <v>#DIV/0!</v>
      </c>
      <c r="U95" s="116" t="e">
        <f>'III Plan Rates'!$AA98*'V Consumer Factors'!$N$13</f>
        <v>#DIV/0!</v>
      </c>
      <c r="V95" s="116" t="e">
        <f>'III Plan Rates'!$AA98*'V Consumer Factors'!$N$14</f>
        <v>#DIV/0!</v>
      </c>
      <c r="W95" s="116" t="e">
        <f>'III Plan Rates'!$AA98*'V Consumer Factors'!$N$15</f>
        <v>#DIV/0!</v>
      </c>
      <c r="X95" s="116" t="e">
        <f>'III Plan Rates'!$AA98*'V Consumer Factors'!$N$16</f>
        <v>#DIV/0!</v>
      </c>
      <c r="Y95" s="116" t="e">
        <f>'III Plan Rates'!$AA98*'V Consumer Factors'!$N$17</f>
        <v>#DIV/0!</v>
      </c>
      <c r="Z95" s="116" t="e">
        <f>'III Plan Rates'!$AA98*'V Consumer Factors'!$N$18</f>
        <v>#DIV/0!</v>
      </c>
      <c r="AA95" s="116" t="e">
        <f>'III Plan Rates'!$AA98*'V Consumer Factors'!$N$19</f>
        <v>#DIV/0!</v>
      </c>
      <c r="AB95" s="116" t="e">
        <f>'III Plan Rates'!$AA98*'V Consumer Factors'!$N$20</f>
        <v>#DIV/0!</v>
      </c>
      <c r="AC95" s="116">
        <f>IF('III Plan Rates'!$AP98&gt;0,SUMPRODUCT(T95:AB95,'III Plan Rates'!$AG98:$AO98)/'III Plan Rates'!$AP98,0)</f>
        <v>0</v>
      </c>
      <c r="AE95" s="117" t="e">
        <f t="shared" si="22"/>
        <v>#DIV/0!</v>
      </c>
      <c r="AF95" s="117" t="e">
        <f t="shared" si="13"/>
        <v>#DIV/0!</v>
      </c>
      <c r="AG95" s="117" t="e">
        <f t="shared" si="14"/>
        <v>#DIV/0!</v>
      </c>
      <c r="AH95" s="117" t="e">
        <f t="shared" si="15"/>
        <v>#DIV/0!</v>
      </c>
      <c r="AI95" s="117" t="e">
        <f t="shared" si="16"/>
        <v>#DIV/0!</v>
      </c>
      <c r="AJ95" s="117" t="e">
        <f t="shared" si="17"/>
        <v>#DIV/0!</v>
      </c>
      <c r="AK95" s="117" t="e">
        <f t="shared" si="18"/>
        <v>#DIV/0!</v>
      </c>
      <c r="AL95" s="117" t="e">
        <f t="shared" si="19"/>
        <v>#DIV/0!</v>
      </c>
      <c r="AM95" s="117" t="e">
        <f t="shared" si="20"/>
        <v>#DIV/0!</v>
      </c>
      <c r="AN95" s="503" t="str">
        <f t="shared" si="21"/>
        <v/>
      </c>
      <c r="AP95" s="109"/>
      <c r="AQ95" s="109"/>
      <c r="AR95" s="109"/>
      <c r="AS95" s="109"/>
      <c r="AT95" s="109"/>
      <c r="AU95" s="109"/>
      <c r="AV95" s="109"/>
      <c r="AW95" s="109"/>
      <c r="AX95" s="511" t="str">
        <f>IF(SUM(AP95:AW95)='III Plan Rates'!AG98, "Match", "Don't Match")</f>
        <v>Match</v>
      </c>
      <c r="AY95" s="109"/>
      <c r="AZ95" s="109"/>
      <c r="BA95" s="109"/>
      <c r="BB95" s="511" t="str">
        <f>IF(SUM(AY95:BA95)='III Plan Rates'!AH98, "Match", "Don't Match")</f>
        <v>Match</v>
      </c>
      <c r="BC95" s="109"/>
      <c r="BD95" s="109"/>
      <c r="BE95" s="109"/>
      <c r="BF95" s="109"/>
      <c r="BG95" s="109"/>
      <c r="BH95" s="109"/>
      <c r="BI95" s="109"/>
      <c r="BJ95" s="109"/>
      <c r="BK95" s="109"/>
      <c r="BL95" s="109"/>
      <c r="BM95" s="109"/>
      <c r="BN95" s="109"/>
      <c r="BO95" s="109"/>
      <c r="BP95" s="511" t="str">
        <f>IF(SUM(BC95:BO95)='III Plan Rates'!AI98, "Match", "Don't Match")</f>
        <v>Match</v>
      </c>
      <c r="BQ95" s="109"/>
      <c r="BR95" s="109"/>
      <c r="BS95" s="109"/>
      <c r="BT95" s="109"/>
      <c r="BU95" s="109"/>
      <c r="BV95" s="109"/>
      <c r="BW95" s="109"/>
      <c r="BX95" s="109"/>
      <c r="BY95" s="109"/>
      <c r="BZ95" s="109"/>
      <c r="CA95" s="511" t="str">
        <f>IF(SUM(BQ95:BZ95)='III Plan Rates'!AJ98, "Match", "Don't Match")</f>
        <v>Match</v>
      </c>
      <c r="CB95" s="109"/>
      <c r="CC95" s="109"/>
      <c r="CD95" s="109"/>
      <c r="CE95" s="109"/>
      <c r="CF95" s="109"/>
      <c r="CG95" s="109"/>
      <c r="CH95" s="109"/>
      <c r="CI95" s="511" t="str">
        <f>IF(SUM(CB95:CH95)='III Plan Rates'!AK98, "Match", "Don't Match")</f>
        <v>Match</v>
      </c>
      <c r="CJ95" s="109"/>
      <c r="CK95" s="109"/>
      <c r="CL95" s="109"/>
      <c r="CM95" s="109"/>
      <c r="CN95" s="109"/>
      <c r="CO95" s="109"/>
      <c r="CP95" s="109"/>
      <c r="CQ95" s="109"/>
      <c r="CR95" s="109"/>
      <c r="CS95" s="109"/>
      <c r="CT95" s="511" t="str">
        <f>IF(SUM(CJ95:CS95)='III Plan Rates'!AL98, "Match", "Don't Match")</f>
        <v>Match</v>
      </c>
      <c r="CU95" s="109"/>
      <c r="CV95" s="109"/>
      <c r="CW95" s="109"/>
      <c r="CX95" s="109"/>
      <c r="CY95" s="511" t="str">
        <f>IF(SUM(CU95:CX95)='III Plan Rates'!AM98, "Match", "Don't Match")</f>
        <v>Match</v>
      </c>
      <c r="CZ95" s="109"/>
      <c r="DA95" s="109"/>
      <c r="DB95" s="109"/>
      <c r="DC95" s="109"/>
      <c r="DD95" s="109"/>
      <c r="DE95" s="511" t="str">
        <f>IF(SUM(CZ95:DD95)='III Plan Rates'!AN98, "Match", "Don't Match")</f>
        <v>Match</v>
      </c>
      <c r="DF95" s="109"/>
      <c r="DG95" s="109"/>
      <c r="DH95" s="109"/>
      <c r="DI95" s="109"/>
      <c r="DJ95" s="109"/>
      <c r="DK95" s="109"/>
      <c r="DL95" s="109"/>
      <c r="DM95" s="511" t="str">
        <f>IF(SUM(DF95:DL95)='III Plan Rates'!AO98, "Match", "Don't Match")</f>
        <v>Match</v>
      </c>
    </row>
    <row r="96" spans="1:117" x14ac:dyDescent="0.25">
      <c r="A96" s="406" t="str">
        <f>'III Plan Rates'!A99</f>
        <v>Plan 82</v>
      </c>
      <c r="B96" s="118">
        <f>'III Plan Rates'!B99</f>
        <v>0</v>
      </c>
      <c r="C96" s="127">
        <f>'III Plan Rates'!D99</f>
        <v>0</v>
      </c>
      <c r="D96" s="118">
        <f>'III Plan Rates'!E99</f>
        <v>0</v>
      </c>
      <c r="E96" s="118">
        <f>'III Plan Rates'!F99</f>
        <v>0</v>
      </c>
      <c r="F96" s="118">
        <f>'III Plan Rates'!G99</f>
        <v>0</v>
      </c>
      <c r="G96" s="118">
        <f>'III Plan Rates'!J99</f>
        <v>0</v>
      </c>
      <c r="H96" s="101"/>
      <c r="I96" s="116">
        <f>'III Plan Rates'!$Z99*'V Consumer Factors'!$M$12</f>
        <v>0</v>
      </c>
      <c r="J96" s="116">
        <f>'III Plan Rates'!$Z99*'V Consumer Factors'!$M$13</f>
        <v>0</v>
      </c>
      <c r="K96" s="116">
        <f>'III Plan Rates'!$Z99*'V Consumer Factors'!$M$14</f>
        <v>0</v>
      </c>
      <c r="L96" s="116">
        <f>'III Plan Rates'!$Z99*'V Consumer Factors'!$M$15</f>
        <v>0</v>
      </c>
      <c r="M96" s="116">
        <f>'III Plan Rates'!$Z99*'V Consumer Factors'!$M$16</f>
        <v>0</v>
      </c>
      <c r="N96" s="116">
        <f>'III Plan Rates'!$Z99*'V Consumer Factors'!$M$17</f>
        <v>0</v>
      </c>
      <c r="O96" s="116">
        <f>'III Plan Rates'!$Z99*'V Consumer Factors'!$M$18</f>
        <v>0</v>
      </c>
      <c r="P96" s="116">
        <f>'III Plan Rates'!$Z99*'V Consumer Factors'!$M$19</f>
        <v>0</v>
      </c>
      <c r="Q96" s="116">
        <f>'III Plan Rates'!$Z99*'V Consumer Factors'!$M$20</f>
        <v>0</v>
      </c>
      <c r="R96" s="116">
        <f>IF('III Plan Rates'!$AP99&gt;0,SUMPRODUCT(I96:Q96,'III Plan Rates'!$AG99:$AO99)/'III Plan Rates'!$AP99,0)</f>
        <v>0</v>
      </c>
      <c r="S96" s="80"/>
      <c r="T96" s="116" t="e">
        <f>'III Plan Rates'!$AA99*'V Consumer Factors'!$N$12</f>
        <v>#DIV/0!</v>
      </c>
      <c r="U96" s="116" t="e">
        <f>'III Plan Rates'!$AA99*'V Consumer Factors'!$N$13</f>
        <v>#DIV/0!</v>
      </c>
      <c r="V96" s="116" t="e">
        <f>'III Plan Rates'!$AA99*'V Consumer Factors'!$N$14</f>
        <v>#DIV/0!</v>
      </c>
      <c r="W96" s="116" t="e">
        <f>'III Plan Rates'!$AA99*'V Consumer Factors'!$N$15</f>
        <v>#DIV/0!</v>
      </c>
      <c r="X96" s="116" t="e">
        <f>'III Plan Rates'!$AA99*'V Consumer Factors'!$N$16</f>
        <v>#DIV/0!</v>
      </c>
      <c r="Y96" s="116" t="e">
        <f>'III Plan Rates'!$AA99*'V Consumer Factors'!$N$17</f>
        <v>#DIV/0!</v>
      </c>
      <c r="Z96" s="116" t="e">
        <f>'III Plan Rates'!$AA99*'V Consumer Factors'!$N$18</f>
        <v>#DIV/0!</v>
      </c>
      <c r="AA96" s="116" t="e">
        <f>'III Plan Rates'!$AA99*'V Consumer Factors'!$N$19</f>
        <v>#DIV/0!</v>
      </c>
      <c r="AB96" s="116" t="e">
        <f>'III Plan Rates'!$AA99*'V Consumer Factors'!$N$20</f>
        <v>#DIV/0!</v>
      </c>
      <c r="AC96" s="116">
        <f>IF('III Plan Rates'!$AP99&gt;0,SUMPRODUCT(T96:AB96,'III Plan Rates'!$AG99:$AO99)/'III Plan Rates'!$AP99,0)</f>
        <v>0</v>
      </c>
      <c r="AE96" s="117" t="e">
        <f t="shared" si="22"/>
        <v>#DIV/0!</v>
      </c>
      <c r="AF96" s="117" t="e">
        <f t="shared" si="13"/>
        <v>#DIV/0!</v>
      </c>
      <c r="AG96" s="117" t="e">
        <f t="shared" si="14"/>
        <v>#DIV/0!</v>
      </c>
      <c r="AH96" s="117" t="e">
        <f t="shared" si="15"/>
        <v>#DIV/0!</v>
      </c>
      <c r="AI96" s="117" t="e">
        <f t="shared" si="16"/>
        <v>#DIV/0!</v>
      </c>
      <c r="AJ96" s="117" t="e">
        <f t="shared" si="17"/>
        <v>#DIV/0!</v>
      </c>
      <c r="AK96" s="117" t="e">
        <f t="shared" si="18"/>
        <v>#DIV/0!</v>
      </c>
      <c r="AL96" s="117" t="e">
        <f t="shared" si="19"/>
        <v>#DIV/0!</v>
      </c>
      <c r="AM96" s="117" t="e">
        <f t="shared" si="20"/>
        <v>#DIV/0!</v>
      </c>
      <c r="AN96" s="503" t="str">
        <f t="shared" si="21"/>
        <v/>
      </c>
      <c r="AP96" s="109"/>
      <c r="AQ96" s="109"/>
      <c r="AR96" s="109"/>
      <c r="AS96" s="109"/>
      <c r="AT96" s="109"/>
      <c r="AU96" s="109"/>
      <c r="AV96" s="109"/>
      <c r="AW96" s="109"/>
      <c r="AX96" s="511" t="str">
        <f>IF(SUM(AP96:AW96)='III Plan Rates'!AG99, "Match", "Don't Match")</f>
        <v>Match</v>
      </c>
      <c r="AY96" s="109"/>
      <c r="AZ96" s="109"/>
      <c r="BA96" s="109"/>
      <c r="BB96" s="511" t="str">
        <f>IF(SUM(AY96:BA96)='III Plan Rates'!AH99, "Match", "Don't Match")</f>
        <v>Match</v>
      </c>
      <c r="BC96" s="109"/>
      <c r="BD96" s="109"/>
      <c r="BE96" s="109"/>
      <c r="BF96" s="109"/>
      <c r="BG96" s="109"/>
      <c r="BH96" s="109"/>
      <c r="BI96" s="109"/>
      <c r="BJ96" s="109"/>
      <c r="BK96" s="109"/>
      <c r="BL96" s="109"/>
      <c r="BM96" s="109"/>
      <c r="BN96" s="109"/>
      <c r="BO96" s="109"/>
      <c r="BP96" s="511" t="str">
        <f>IF(SUM(BC96:BO96)='III Plan Rates'!AI99, "Match", "Don't Match")</f>
        <v>Match</v>
      </c>
      <c r="BQ96" s="109"/>
      <c r="BR96" s="109"/>
      <c r="BS96" s="109"/>
      <c r="BT96" s="109"/>
      <c r="BU96" s="109"/>
      <c r="BV96" s="109"/>
      <c r="BW96" s="109"/>
      <c r="BX96" s="109"/>
      <c r="BY96" s="109"/>
      <c r="BZ96" s="109"/>
      <c r="CA96" s="511" t="str">
        <f>IF(SUM(BQ96:BZ96)='III Plan Rates'!AJ99, "Match", "Don't Match")</f>
        <v>Match</v>
      </c>
      <c r="CB96" s="109"/>
      <c r="CC96" s="109"/>
      <c r="CD96" s="109"/>
      <c r="CE96" s="109"/>
      <c r="CF96" s="109"/>
      <c r="CG96" s="109"/>
      <c r="CH96" s="109"/>
      <c r="CI96" s="511" t="str">
        <f>IF(SUM(CB96:CH96)='III Plan Rates'!AK99, "Match", "Don't Match")</f>
        <v>Match</v>
      </c>
      <c r="CJ96" s="109"/>
      <c r="CK96" s="109"/>
      <c r="CL96" s="109"/>
      <c r="CM96" s="109"/>
      <c r="CN96" s="109"/>
      <c r="CO96" s="109"/>
      <c r="CP96" s="109"/>
      <c r="CQ96" s="109"/>
      <c r="CR96" s="109"/>
      <c r="CS96" s="109"/>
      <c r="CT96" s="511" t="str">
        <f>IF(SUM(CJ96:CS96)='III Plan Rates'!AL99, "Match", "Don't Match")</f>
        <v>Match</v>
      </c>
      <c r="CU96" s="109"/>
      <c r="CV96" s="109"/>
      <c r="CW96" s="109"/>
      <c r="CX96" s="109"/>
      <c r="CY96" s="511" t="str">
        <f>IF(SUM(CU96:CX96)='III Plan Rates'!AM99, "Match", "Don't Match")</f>
        <v>Match</v>
      </c>
      <c r="CZ96" s="109"/>
      <c r="DA96" s="109"/>
      <c r="DB96" s="109"/>
      <c r="DC96" s="109"/>
      <c r="DD96" s="109"/>
      <c r="DE96" s="511" t="str">
        <f>IF(SUM(CZ96:DD96)='III Plan Rates'!AN99, "Match", "Don't Match")</f>
        <v>Match</v>
      </c>
      <c r="DF96" s="109"/>
      <c r="DG96" s="109"/>
      <c r="DH96" s="109"/>
      <c r="DI96" s="109"/>
      <c r="DJ96" s="109"/>
      <c r="DK96" s="109"/>
      <c r="DL96" s="109"/>
      <c r="DM96" s="511" t="str">
        <f>IF(SUM(DF96:DL96)='III Plan Rates'!AO99, "Match", "Don't Match")</f>
        <v>Match</v>
      </c>
    </row>
    <row r="97" spans="1:117" x14ac:dyDescent="0.25">
      <c r="A97" s="406" t="str">
        <f>'III Plan Rates'!A100</f>
        <v>Plan 83</v>
      </c>
      <c r="B97" s="118">
        <f>'III Plan Rates'!B100</f>
        <v>0</v>
      </c>
      <c r="C97" s="127">
        <f>'III Plan Rates'!D100</f>
        <v>0</v>
      </c>
      <c r="D97" s="118">
        <f>'III Plan Rates'!E100</f>
        <v>0</v>
      </c>
      <c r="E97" s="118">
        <f>'III Plan Rates'!F100</f>
        <v>0</v>
      </c>
      <c r="F97" s="118">
        <f>'III Plan Rates'!G100</f>
        <v>0</v>
      </c>
      <c r="G97" s="118">
        <f>'III Plan Rates'!J100</f>
        <v>0</v>
      </c>
      <c r="H97" s="101"/>
      <c r="I97" s="116">
        <f>'III Plan Rates'!$Z100*'V Consumer Factors'!$M$12</f>
        <v>0</v>
      </c>
      <c r="J97" s="116">
        <f>'III Plan Rates'!$Z100*'V Consumer Factors'!$M$13</f>
        <v>0</v>
      </c>
      <c r="K97" s="116">
        <f>'III Plan Rates'!$Z100*'V Consumer Factors'!$M$14</f>
        <v>0</v>
      </c>
      <c r="L97" s="116">
        <f>'III Plan Rates'!$Z100*'V Consumer Factors'!$M$15</f>
        <v>0</v>
      </c>
      <c r="M97" s="116">
        <f>'III Plan Rates'!$Z100*'V Consumer Factors'!$M$16</f>
        <v>0</v>
      </c>
      <c r="N97" s="116">
        <f>'III Plan Rates'!$Z100*'V Consumer Factors'!$M$17</f>
        <v>0</v>
      </c>
      <c r="O97" s="116">
        <f>'III Plan Rates'!$Z100*'V Consumer Factors'!$M$18</f>
        <v>0</v>
      </c>
      <c r="P97" s="116">
        <f>'III Plan Rates'!$Z100*'V Consumer Factors'!$M$19</f>
        <v>0</v>
      </c>
      <c r="Q97" s="116">
        <f>'III Plan Rates'!$Z100*'V Consumer Factors'!$M$20</f>
        <v>0</v>
      </c>
      <c r="R97" s="116">
        <f>IF('III Plan Rates'!$AP100&gt;0,SUMPRODUCT(I97:Q97,'III Plan Rates'!$AG100:$AO100)/'III Plan Rates'!$AP100,0)</f>
        <v>0</v>
      </c>
      <c r="S97" s="80"/>
      <c r="T97" s="116" t="e">
        <f>'III Plan Rates'!$AA100*'V Consumer Factors'!$N$12</f>
        <v>#DIV/0!</v>
      </c>
      <c r="U97" s="116" t="e">
        <f>'III Plan Rates'!$AA100*'V Consumer Factors'!$N$13</f>
        <v>#DIV/0!</v>
      </c>
      <c r="V97" s="116" t="e">
        <f>'III Plan Rates'!$AA100*'V Consumer Factors'!$N$14</f>
        <v>#DIV/0!</v>
      </c>
      <c r="W97" s="116" t="e">
        <f>'III Plan Rates'!$AA100*'V Consumer Factors'!$N$15</f>
        <v>#DIV/0!</v>
      </c>
      <c r="X97" s="116" t="e">
        <f>'III Plan Rates'!$AA100*'V Consumer Factors'!$N$16</f>
        <v>#DIV/0!</v>
      </c>
      <c r="Y97" s="116" t="e">
        <f>'III Plan Rates'!$AA100*'V Consumer Factors'!$N$17</f>
        <v>#DIV/0!</v>
      </c>
      <c r="Z97" s="116" t="e">
        <f>'III Plan Rates'!$AA100*'V Consumer Factors'!$N$18</f>
        <v>#DIV/0!</v>
      </c>
      <c r="AA97" s="116" t="e">
        <f>'III Plan Rates'!$AA100*'V Consumer Factors'!$N$19</f>
        <v>#DIV/0!</v>
      </c>
      <c r="AB97" s="116" t="e">
        <f>'III Plan Rates'!$AA100*'V Consumer Factors'!$N$20</f>
        <v>#DIV/0!</v>
      </c>
      <c r="AC97" s="116">
        <f>IF('III Plan Rates'!$AP100&gt;0,SUMPRODUCT(T97:AB97,'III Plan Rates'!$AG100:$AO100)/'III Plan Rates'!$AP100,0)</f>
        <v>0</v>
      </c>
      <c r="AE97" s="117" t="e">
        <f t="shared" si="22"/>
        <v>#DIV/0!</v>
      </c>
      <c r="AF97" s="117" t="e">
        <f t="shared" si="13"/>
        <v>#DIV/0!</v>
      </c>
      <c r="AG97" s="117" t="e">
        <f t="shared" si="14"/>
        <v>#DIV/0!</v>
      </c>
      <c r="AH97" s="117" t="e">
        <f t="shared" si="15"/>
        <v>#DIV/0!</v>
      </c>
      <c r="AI97" s="117" t="e">
        <f t="shared" si="16"/>
        <v>#DIV/0!</v>
      </c>
      <c r="AJ97" s="117" t="e">
        <f t="shared" si="17"/>
        <v>#DIV/0!</v>
      </c>
      <c r="AK97" s="117" t="e">
        <f t="shared" si="18"/>
        <v>#DIV/0!</v>
      </c>
      <c r="AL97" s="117" t="e">
        <f t="shared" si="19"/>
        <v>#DIV/0!</v>
      </c>
      <c r="AM97" s="117" t="e">
        <f t="shared" si="20"/>
        <v>#DIV/0!</v>
      </c>
      <c r="AN97" s="503" t="str">
        <f t="shared" si="21"/>
        <v/>
      </c>
      <c r="AP97" s="109"/>
      <c r="AQ97" s="109"/>
      <c r="AR97" s="109"/>
      <c r="AS97" s="109"/>
      <c r="AT97" s="109"/>
      <c r="AU97" s="109"/>
      <c r="AV97" s="109"/>
      <c r="AW97" s="109"/>
      <c r="AX97" s="511" t="str">
        <f>IF(SUM(AP97:AW97)='III Plan Rates'!AG100, "Match", "Don't Match")</f>
        <v>Match</v>
      </c>
      <c r="AY97" s="109"/>
      <c r="AZ97" s="109"/>
      <c r="BA97" s="109"/>
      <c r="BB97" s="511" t="str">
        <f>IF(SUM(AY97:BA97)='III Plan Rates'!AH100, "Match", "Don't Match")</f>
        <v>Match</v>
      </c>
      <c r="BC97" s="109"/>
      <c r="BD97" s="109"/>
      <c r="BE97" s="109"/>
      <c r="BF97" s="109"/>
      <c r="BG97" s="109"/>
      <c r="BH97" s="109"/>
      <c r="BI97" s="109"/>
      <c r="BJ97" s="109"/>
      <c r="BK97" s="109"/>
      <c r="BL97" s="109"/>
      <c r="BM97" s="109"/>
      <c r="BN97" s="109"/>
      <c r="BO97" s="109"/>
      <c r="BP97" s="511" t="str">
        <f>IF(SUM(BC97:BO97)='III Plan Rates'!AI100, "Match", "Don't Match")</f>
        <v>Match</v>
      </c>
      <c r="BQ97" s="109"/>
      <c r="BR97" s="109"/>
      <c r="BS97" s="109"/>
      <c r="BT97" s="109"/>
      <c r="BU97" s="109"/>
      <c r="BV97" s="109"/>
      <c r="BW97" s="109"/>
      <c r="BX97" s="109"/>
      <c r="BY97" s="109"/>
      <c r="BZ97" s="109"/>
      <c r="CA97" s="511" t="str">
        <f>IF(SUM(BQ97:BZ97)='III Plan Rates'!AJ100, "Match", "Don't Match")</f>
        <v>Match</v>
      </c>
      <c r="CB97" s="109"/>
      <c r="CC97" s="109"/>
      <c r="CD97" s="109"/>
      <c r="CE97" s="109"/>
      <c r="CF97" s="109"/>
      <c r="CG97" s="109"/>
      <c r="CH97" s="109"/>
      <c r="CI97" s="511" t="str">
        <f>IF(SUM(CB97:CH97)='III Plan Rates'!AK100, "Match", "Don't Match")</f>
        <v>Match</v>
      </c>
      <c r="CJ97" s="109"/>
      <c r="CK97" s="109"/>
      <c r="CL97" s="109"/>
      <c r="CM97" s="109"/>
      <c r="CN97" s="109"/>
      <c r="CO97" s="109"/>
      <c r="CP97" s="109"/>
      <c r="CQ97" s="109"/>
      <c r="CR97" s="109"/>
      <c r="CS97" s="109"/>
      <c r="CT97" s="511" t="str">
        <f>IF(SUM(CJ97:CS97)='III Plan Rates'!AL100, "Match", "Don't Match")</f>
        <v>Match</v>
      </c>
      <c r="CU97" s="109"/>
      <c r="CV97" s="109"/>
      <c r="CW97" s="109"/>
      <c r="CX97" s="109"/>
      <c r="CY97" s="511" t="str">
        <f>IF(SUM(CU97:CX97)='III Plan Rates'!AM100, "Match", "Don't Match")</f>
        <v>Match</v>
      </c>
      <c r="CZ97" s="109"/>
      <c r="DA97" s="109"/>
      <c r="DB97" s="109"/>
      <c r="DC97" s="109"/>
      <c r="DD97" s="109"/>
      <c r="DE97" s="511" t="str">
        <f>IF(SUM(CZ97:DD97)='III Plan Rates'!AN100, "Match", "Don't Match")</f>
        <v>Match</v>
      </c>
      <c r="DF97" s="109"/>
      <c r="DG97" s="109"/>
      <c r="DH97" s="109"/>
      <c r="DI97" s="109"/>
      <c r="DJ97" s="109"/>
      <c r="DK97" s="109"/>
      <c r="DL97" s="109"/>
      <c r="DM97" s="511" t="str">
        <f>IF(SUM(DF97:DL97)='III Plan Rates'!AO100, "Match", "Don't Match")</f>
        <v>Match</v>
      </c>
    </row>
    <row r="98" spans="1:117" x14ac:dyDescent="0.25">
      <c r="A98" s="406" t="str">
        <f>'III Plan Rates'!A101</f>
        <v>Plan 84</v>
      </c>
      <c r="B98" s="118">
        <f>'III Plan Rates'!B101</f>
        <v>0</v>
      </c>
      <c r="C98" s="127">
        <f>'III Plan Rates'!D101</f>
        <v>0</v>
      </c>
      <c r="D98" s="118">
        <f>'III Plan Rates'!E101</f>
        <v>0</v>
      </c>
      <c r="E98" s="118">
        <f>'III Plan Rates'!F101</f>
        <v>0</v>
      </c>
      <c r="F98" s="118">
        <f>'III Plan Rates'!G101</f>
        <v>0</v>
      </c>
      <c r="G98" s="118">
        <f>'III Plan Rates'!J101</f>
        <v>0</v>
      </c>
      <c r="H98" s="101"/>
      <c r="I98" s="116">
        <f>'III Plan Rates'!$Z101*'V Consumer Factors'!$M$12</f>
        <v>0</v>
      </c>
      <c r="J98" s="116">
        <f>'III Plan Rates'!$Z101*'V Consumer Factors'!$M$13</f>
        <v>0</v>
      </c>
      <c r="K98" s="116">
        <f>'III Plan Rates'!$Z101*'V Consumer Factors'!$M$14</f>
        <v>0</v>
      </c>
      <c r="L98" s="116">
        <f>'III Plan Rates'!$Z101*'V Consumer Factors'!$M$15</f>
        <v>0</v>
      </c>
      <c r="M98" s="116">
        <f>'III Plan Rates'!$Z101*'V Consumer Factors'!$M$16</f>
        <v>0</v>
      </c>
      <c r="N98" s="116">
        <f>'III Plan Rates'!$Z101*'V Consumer Factors'!$M$17</f>
        <v>0</v>
      </c>
      <c r="O98" s="116">
        <f>'III Plan Rates'!$Z101*'V Consumer Factors'!$M$18</f>
        <v>0</v>
      </c>
      <c r="P98" s="116">
        <f>'III Plan Rates'!$Z101*'V Consumer Factors'!$M$19</f>
        <v>0</v>
      </c>
      <c r="Q98" s="116">
        <f>'III Plan Rates'!$Z101*'V Consumer Factors'!$M$20</f>
        <v>0</v>
      </c>
      <c r="R98" s="116">
        <f>IF('III Plan Rates'!$AP101&gt;0,SUMPRODUCT(I98:Q98,'III Plan Rates'!$AG101:$AO101)/'III Plan Rates'!$AP101,0)</f>
        <v>0</v>
      </c>
      <c r="S98" s="80"/>
      <c r="T98" s="116" t="e">
        <f>'III Plan Rates'!$AA101*'V Consumer Factors'!$N$12</f>
        <v>#DIV/0!</v>
      </c>
      <c r="U98" s="116" t="e">
        <f>'III Plan Rates'!$AA101*'V Consumer Factors'!$N$13</f>
        <v>#DIV/0!</v>
      </c>
      <c r="V98" s="116" t="e">
        <f>'III Plan Rates'!$AA101*'V Consumer Factors'!$N$14</f>
        <v>#DIV/0!</v>
      </c>
      <c r="W98" s="116" t="e">
        <f>'III Plan Rates'!$AA101*'V Consumer Factors'!$N$15</f>
        <v>#DIV/0!</v>
      </c>
      <c r="X98" s="116" t="e">
        <f>'III Plan Rates'!$AA101*'V Consumer Factors'!$N$16</f>
        <v>#DIV/0!</v>
      </c>
      <c r="Y98" s="116" t="e">
        <f>'III Plan Rates'!$AA101*'V Consumer Factors'!$N$17</f>
        <v>#DIV/0!</v>
      </c>
      <c r="Z98" s="116" t="e">
        <f>'III Plan Rates'!$AA101*'V Consumer Factors'!$N$18</f>
        <v>#DIV/0!</v>
      </c>
      <c r="AA98" s="116" t="e">
        <f>'III Plan Rates'!$AA101*'V Consumer Factors'!$N$19</f>
        <v>#DIV/0!</v>
      </c>
      <c r="AB98" s="116" t="e">
        <f>'III Plan Rates'!$AA101*'V Consumer Factors'!$N$20</f>
        <v>#DIV/0!</v>
      </c>
      <c r="AC98" s="116">
        <f>IF('III Plan Rates'!$AP101&gt;0,SUMPRODUCT(T98:AB98,'III Plan Rates'!$AG101:$AO101)/'III Plan Rates'!$AP101,0)</f>
        <v>0</v>
      </c>
      <c r="AE98" s="117" t="e">
        <f t="shared" si="22"/>
        <v>#DIV/0!</v>
      </c>
      <c r="AF98" s="117" t="e">
        <f t="shared" si="13"/>
        <v>#DIV/0!</v>
      </c>
      <c r="AG98" s="117" t="e">
        <f t="shared" si="14"/>
        <v>#DIV/0!</v>
      </c>
      <c r="AH98" s="117" t="e">
        <f t="shared" si="15"/>
        <v>#DIV/0!</v>
      </c>
      <c r="AI98" s="117" t="e">
        <f t="shared" si="16"/>
        <v>#DIV/0!</v>
      </c>
      <c r="AJ98" s="117" t="e">
        <f t="shared" si="17"/>
        <v>#DIV/0!</v>
      </c>
      <c r="AK98" s="117" t="e">
        <f t="shared" si="18"/>
        <v>#DIV/0!</v>
      </c>
      <c r="AL98" s="117" t="e">
        <f t="shared" si="19"/>
        <v>#DIV/0!</v>
      </c>
      <c r="AM98" s="117" t="e">
        <f t="shared" si="20"/>
        <v>#DIV/0!</v>
      </c>
      <c r="AN98" s="503" t="str">
        <f t="shared" si="21"/>
        <v/>
      </c>
      <c r="AP98" s="109"/>
      <c r="AQ98" s="109"/>
      <c r="AR98" s="109"/>
      <c r="AS98" s="109"/>
      <c r="AT98" s="109"/>
      <c r="AU98" s="109"/>
      <c r="AV98" s="109"/>
      <c r="AW98" s="109"/>
      <c r="AX98" s="511" t="str">
        <f>IF(SUM(AP98:AW98)='III Plan Rates'!AG101, "Match", "Don't Match")</f>
        <v>Match</v>
      </c>
      <c r="AY98" s="109"/>
      <c r="AZ98" s="109"/>
      <c r="BA98" s="109"/>
      <c r="BB98" s="511" t="str">
        <f>IF(SUM(AY98:BA98)='III Plan Rates'!AH101, "Match", "Don't Match")</f>
        <v>Match</v>
      </c>
      <c r="BC98" s="109"/>
      <c r="BD98" s="109"/>
      <c r="BE98" s="109"/>
      <c r="BF98" s="109"/>
      <c r="BG98" s="109"/>
      <c r="BH98" s="109"/>
      <c r="BI98" s="109"/>
      <c r="BJ98" s="109"/>
      <c r="BK98" s="109"/>
      <c r="BL98" s="109"/>
      <c r="BM98" s="109"/>
      <c r="BN98" s="109"/>
      <c r="BO98" s="109"/>
      <c r="BP98" s="511" t="str">
        <f>IF(SUM(BC98:BO98)='III Plan Rates'!AI101, "Match", "Don't Match")</f>
        <v>Match</v>
      </c>
      <c r="BQ98" s="109"/>
      <c r="BR98" s="109"/>
      <c r="BS98" s="109"/>
      <c r="BT98" s="109"/>
      <c r="BU98" s="109"/>
      <c r="BV98" s="109"/>
      <c r="BW98" s="109"/>
      <c r="BX98" s="109"/>
      <c r="BY98" s="109"/>
      <c r="BZ98" s="109"/>
      <c r="CA98" s="511" t="str">
        <f>IF(SUM(BQ98:BZ98)='III Plan Rates'!AJ101, "Match", "Don't Match")</f>
        <v>Match</v>
      </c>
      <c r="CB98" s="109"/>
      <c r="CC98" s="109"/>
      <c r="CD98" s="109"/>
      <c r="CE98" s="109"/>
      <c r="CF98" s="109"/>
      <c r="CG98" s="109"/>
      <c r="CH98" s="109"/>
      <c r="CI98" s="511" t="str">
        <f>IF(SUM(CB98:CH98)='III Plan Rates'!AK101, "Match", "Don't Match")</f>
        <v>Match</v>
      </c>
      <c r="CJ98" s="109"/>
      <c r="CK98" s="109"/>
      <c r="CL98" s="109"/>
      <c r="CM98" s="109"/>
      <c r="CN98" s="109"/>
      <c r="CO98" s="109"/>
      <c r="CP98" s="109"/>
      <c r="CQ98" s="109"/>
      <c r="CR98" s="109"/>
      <c r="CS98" s="109"/>
      <c r="CT98" s="511" t="str">
        <f>IF(SUM(CJ98:CS98)='III Plan Rates'!AL101, "Match", "Don't Match")</f>
        <v>Match</v>
      </c>
      <c r="CU98" s="109"/>
      <c r="CV98" s="109"/>
      <c r="CW98" s="109"/>
      <c r="CX98" s="109"/>
      <c r="CY98" s="511" t="str">
        <f>IF(SUM(CU98:CX98)='III Plan Rates'!AM101, "Match", "Don't Match")</f>
        <v>Match</v>
      </c>
      <c r="CZ98" s="109"/>
      <c r="DA98" s="109"/>
      <c r="DB98" s="109"/>
      <c r="DC98" s="109"/>
      <c r="DD98" s="109"/>
      <c r="DE98" s="511" t="str">
        <f>IF(SUM(CZ98:DD98)='III Plan Rates'!AN101, "Match", "Don't Match")</f>
        <v>Match</v>
      </c>
      <c r="DF98" s="109"/>
      <c r="DG98" s="109"/>
      <c r="DH98" s="109"/>
      <c r="DI98" s="109"/>
      <c r="DJ98" s="109"/>
      <c r="DK98" s="109"/>
      <c r="DL98" s="109"/>
      <c r="DM98" s="511" t="str">
        <f>IF(SUM(DF98:DL98)='III Plan Rates'!AO101, "Match", "Don't Match")</f>
        <v>Match</v>
      </c>
    </row>
    <row r="99" spans="1:117" x14ac:dyDescent="0.25">
      <c r="A99" s="406" t="str">
        <f>'III Plan Rates'!A102</f>
        <v>Plan 85</v>
      </c>
      <c r="B99" s="118">
        <f>'III Plan Rates'!B102</f>
        <v>0</v>
      </c>
      <c r="C99" s="127">
        <f>'III Plan Rates'!D102</f>
        <v>0</v>
      </c>
      <c r="D99" s="118">
        <f>'III Plan Rates'!E102</f>
        <v>0</v>
      </c>
      <c r="E99" s="118">
        <f>'III Plan Rates'!F102</f>
        <v>0</v>
      </c>
      <c r="F99" s="118">
        <f>'III Plan Rates'!G102</f>
        <v>0</v>
      </c>
      <c r="G99" s="118">
        <f>'III Plan Rates'!J102</f>
        <v>0</v>
      </c>
      <c r="H99" s="101"/>
      <c r="I99" s="116">
        <f>'III Plan Rates'!$Z102*'V Consumer Factors'!$M$12</f>
        <v>0</v>
      </c>
      <c r="J99" s="116">
        <f>'III Plan Rates'!$Z102*'V Consumer Factors'!$M$13</f>
        <v>0</v>
      </c>
      <c r="K99" s="116">
        <f>'III Plan Rates'!$Z102*'V Consumer Factors'!$M$14</f>
        <v>0</v>
      </c>
      <c r="L99" s="116">
        <f>'III Plan Rates'!$Z102*'V Consumer Factors'!$M$15</f>
        <v>0</v>
      </c>
      <c r="M99" s="116">
        <f>'III Plan Rates'!$Z102*'V Consumer Factors'!$M$16</f>
        <v>0</v>
      </c>
      <c r="N99" s="116">
        <f>'III Plan Rates'!$Z102*'V Consumer Factors'!$M$17</f>
        <v>0</v>
      </c>
      <c r="O99" s="116">
        <f>'III Plan Rates'!$Z102*'V Consumer Factors'!$M$18</f>
        <v>0</v>
      </c>
      <c r="P99" s="116">
        <f>'III Plan Rates'!$Z102*'V Consumer Factors'!$M$19</f>
        <v>0</v>
      </c>
      <c r="Q99" s="116">
        <f>'III Plan Rates'!$Z102*'V Consumer Factors'!$M$20</f>
        <v>0</v>
      </c>
      <c r="R99" s="116">
        <f>IF('III Plan Rates'!$AP102&gt;0,SUMPRODUCT(I99:Q99,'III Plan Rates'!$AG102:$AO102)/'III Plan Rates'!$AP102,0)</f>
        <v>0</v>
      </c>
      <c r="S99" s="80"/>
      <c r="T99" s="116" t="e">
        <f>'III Plan Rates'!$AA102*'V Consumer Factors'!$N$12</f>
        <v>#DIV/0!</v>
      </c>
      <c r="U99" s="116" t="e">
        <f>'III Plan Rates'!$AA102*'V Consumer Factors'!$N$13</f>
        <v>#DIV/0!</v>
      </c>
      <c r="V99" s="116" t="e">
        <f>'III Plan Rates'!$AA102*'V Consumer Factors'!$N$14</f>
        <v>#DIV/0!</v>
      </c>
      <c r="W99" s="116" t="e">
        <f>'III Plan Rates'!$AA102*'V Consumer Factors'!$N$15</f>
        <v>#DIV/0!</v>
      </c>
      <c r="X99" s="116" t="e">
        <f>'III Plan Rates'!$AA102*'V Consumer Factors'!$N$16</f>
        <v>#DIV/0!</v>
      </c>
      <c r="Y99" s="116" t="e">
        <f>'III Plan Rates'!$AA102*'V Consumer Factors'!$N$17</f>
        <v>#DIV/0!</v>
      </c>
      <c r="Z99" s="116" t="e">
        <f>'III Plan Rates'!$AA102*'V Consumer Factors'!$N$18</f>
        <v>#DIV/0!</v>
      </c>
      <c r="AA99" s="116" t="e">
        <f>'III Plan Rates'!$AA102*'V Consumer Factors'!$N$19</f>
        <v>#DIV/0!</v>
      </c>
      <c r="AB99" s="116" t="e">
        <f>'III Plan Rates'!$AA102*'V Consumer Factors'!$N$20</f>
        <v>#DIV/0!</v>
      </c>
      <c r="AC99" s="116">
        <f>IF('III Plan Rates'!$AP102&gt;0,SUMPRODUCT(T99:AB99,'III Plan Rates'!$AG102:$AO102)/'III Plan Rates'!$AP102,0)</f>
        <v>0</v>
      </c>
      <c r="AE99" s="117" t="e">
        <f t="shared" si="22"/>
        <v>#DIV/0!</v>
      </c>
      <c r="AF99" s="117" t="e">
        <f t="shared" si="13"/>
        <v>#DIV/0!</v>
      </c>
      <c r="AG99" s="117" t="e">
        <f t="shared" si="14"/>
        <v>#DIV/0!</v>
      </c>
      <c r="AH99" s="117" t="e">
        <f t="shared" si="15"/>
        <v>#DIV/0!</v>
      </c>
      <c r="AI99" s="117" t="e">
        <f t="shared" si="16"/>
        <v>#DIV/0!</v>
      </c>
      <c r="AJ99" s="117" t="e">
        <f t="shared" si="17"/>
        <v>#DIV/0!</v>
      </c>
      <c r="AK99" s="117" t="e">
        <f t="shared" si="18"/>
        <v>#DIV/0!</v>
      </c>
      <c r="AL99" s="117" t="e">
        <f t="shared" si="19"/>
        <v>#DIV/0!</v>
      </c>
      <c r="AM99" s="117" t="e">
        <f t="shared" si="20"/>
        <v>#DIV/0!</v>
      </c>
      <c r="AN99" s="503" t="str">
        <f t="shared" si="21"/>
        <v/>
      </c>
      <c r="AP99" s="109"/>
      <c r="AQ99" s="109"/>
      <c r="AR99" s="109"/>
      <c r="AS99" s="109"/>
      <c r="AT99" s="109"/>
      <c r="AU99" s="109"/>
      <c r="AV99" s="109"/>
      <c r="AW99" s="109"/>
      <c r="AX99" s="511" t="str">
        <f>IF(SUM(AP99:AW99)='III Plan Rates'!AG102, "Match", "Don't Match")</f>
        <v>Match</v>
      </c>
      <c r="AY99" s="109"/>
      <c r="AZ99" s="109"/>
      <c r="BA99" s="109"/>
      <c r="BB99" s="511" t="str">
        <f>IF(SUM(AY99:BA99)='III Plan Rates'!AH102, "Match", "Don't Match")</f>
        <v>Match</v>
      </c>
      <c r="BC99" s="109"/>
      <c r="BD99" s="109"/>
      <c r="BE99" s="109"/>
      <c r="BF99" s="109"/>
      <c r="BG99" s="109"/>
      <c r="BH99" s="109"/>
      <c r="BI99" s="109"/>
      <c r="BJ99" s="109"/>
      <c r="BK99" s="109"/>
      <c r="BL99" s="109"/>
      <c r="BM99" s="109"/>
      <c r="BN99" s="109"/>
      <c r="BO99" s="109"/>
      <c r="BP99" s="511" t="str">
        <f>IF(SUM(BC99:BO99)='III Plan Rates'!AI102, "Match", "Don't Match")</f>
        <v>Match</v>
      </c>
      <c r="BQ99" s="109"/>
      <c r="BR99" s="109"/>
      <c r="BS99" s="109"/>
      <c r="BT99" s="109"/>
      <c r="BU99" s="109"/>
      <c r="BV99" s="109"/>
      <c r="BW99" s="109"/>
      <c r="BX99" s="109"/>
      <c r="BY99" s="109"/>
      <c r="BZ99" s="109"/>
      <c r="CA99" s="511" t="str">
        <f>IF(SUM(BQ99:BZ99)='III Plan Rates'!AJ102, "Match", "Don't Match")</f>
        <v>Match</v>
      </c>
      <c r="CB99" s="109"/>
      <c r="CC99" s="109"/>
      <c r="CD99" s="109"/>
      <c r="CE99" s="109"/>
      <c r="CF99" s="109"/>
      <c r="CG99" s="109"/>
      <c r="CH99" s="109"/>
      <c r="CI99" s="511" t="str">
        <f>IF(SUM(CB99:CH99)='III Plan Rates'!AK102, "Match", "Don't Match")</f>
        <v>Match</v>
      </c>
      <c r="CJ99" s="109"/>
      <c r="CK99" s="109"/>
      <c r="CL99" s="109"/>
      <c r="CM99" s="109"/>
      <c r="CN99" s="109"/>
      <c r="CO99" s="109"/>
      <c r="CP99" s="109"/>
      <c r="CQ99" s="109"/>
      <c r="CR99" s="109"/>
      <c r="CS99" s="109"/>
      <c r="CT99" s="511" t="str">
        <f>IF(SUM(CJ99:CS99)='III Plan Rates'!AL102, "Match", "Don't Match")</f>
        <v>Match</v>
      </c>
      <c r="CU99" s="109"/>
      <c r="CV99" s="109"/>
      <c r="CW99" s="109"/>
      <c r="CX99" s="109"/>
      <c r="CY99" s="511" t="str">
        <f>IF(SUM(CU99:CX99)='III Plan Rates'!AM102, "Match", "Don't Match")</f>
        <v>Match</v>
      </c>
      <c r="CZ99" s="109"/>
      <c r="DA99" s="109"/>
      <c r="DB99" s="109"/>
      <c r="DC99" s="109"/>
      <c r="DD99" s="109"/>
      <c r="DE99" s="511" t="str">
        <f>IF(SUM(CZ99:DD99)='III Plan Rates'!AN102, "Match", "Don't Match")</f>
        <v>Match</v>
      </c>
      <c r="DF99" s="109"/>
      <c r="DG99" s="109"/>
      <c r="DH99" s="109"/>
      <c r="DI99" s="109"/>
      <c r="DJ99" s="109"/>
      <c r="DK99" s="109"/>
      <c r="DL99" s="109"/>
      <c r="DM99" s="511" t="str">
        <f>IF(SUM(DF99:DL99)='III Plan Rates'!AO102, "Match", "Don't Match")</f>
        <v>Match</v>
      </c>
    </row>
    <row r="100" spans="1:117" x14ac:dyDescent="0.25">
      <c r="A100" s="406" t="str">
        <f>'III Plan Rates'!A103</f>
        <v>Plan 86</v>
      </c>
      <c r="B100" s="118">
        <f>'III Plan Rates'!B103</f>
        <v>0</v>
      </c>
      <c r="C100" s="127">
        <f>'III Plan Rates'!D103</f>
        <v>0</v>
      </c>
      <c r="D100" s="118">
        <f>'III Plan Rates'!E103</f>
        <v>0</v>
      </c>
      <c r="E100" s="118">
        <f>'III Plan Rates'!F103</f>
        <v>0</v>
      </c>
      <c r="F100" s="118">
        <f>'III Plan Rates'!G103</f>
        <v>0</v>
      </c>
      <c r="G100" s="118">
        <f>'III Plan Rates'!J103</f>
        <v>0</v>
      </c>
      <c r="H100" s="101"/>
      <c r="I100" s="116">
        <f>'III Plan Rates'!$Z103*'V Consumer Factors'!$M$12</f>
        <v>0</v>
      </c>
      <c r="J100" s="116">
        <f>'III Plan Rates'!$Z103*'V Consumer Factors'!$M$13</f>
        <v>0</v>
      </c>
      <c r="K100" s="116">
        <f>'III Plan Rates'!$Z103*'V Consumer Factors'!$M$14</f>
        <v>0</v>
      </c>
      <c r="L100" s="116">
        <f>'III Plan Rates'!$Z103*'V Consumer Factors'!$M$15</f>
        <v>0</v>
      </c>
      <c r="M100" s="116">
        <f>'III Plan Rates'!$Z103*'V Consumer Factors'!$M$16</f>
        <v>0</v>
      </c>
      <c r="N100" s="116">
        <f>'III Plan Rates'!$Z103*'V Consumer Factors'!$M$17</f>
        <v>0</v>
      </c>
      <c r="O100" s="116">
        <f>'III Plan Rates'!$Z103*'V Consumer Factors'!$M$18</f>
        <v>0</v>
      </c>
      <c r="P100" s="116">
        <f>'III Plan Rates'!$Z103*'V Consumer Factors'!$M$19</f>
        <v>0</v>
      </c>
      <c r="Q100" s="116">
        <f>'III Plan Rates'!$Z103*'V Consumer Factors'!$M$20</f>
        <v>0</v>
      </c>
      <c r="R100" s="116">
        <f>IF('III Plan Rates'!$AP103&gt;0,SUMPRODUCT(I100:Q100,'III Plan Rates'!$AG103:$AO103)/'III Plan Rates'!$AP103,0)</f>
        <v>0</v>
      </c>
      <c r="S100" s="80"/>
      <c r="T100" s="116" t="e">
        <f>'III Plan Rates'!$AA103*'V Consumer Factors'!$N$12</f>
        <v>#DIV/0!</v>
      </c>
      <c r="U100" s="116" t="e">
        <f>'III Plan Rates'!$AA103*'V Consumer Factors'!$N$13</f>
        <v>#DIV/0!</v>
      </c>
      <c r="V100" s="116" t="e">
        <f>'III Plan Rates'!$AA103*'V Consumer Factors'!$N$14</f>
        <v>#DIV/0!</v>
      </c>
      <c r="W100" s="116" t="e">
        <f>'III Plan Rates'!$AA103*'V Consumer Factors'!$N$15</f>
        <v>#DIV/0!</v>
      </c>
      <c r="X100" s="116" t="e">
        <f>'III Plan Rates'!$AA103*'V Consumer Factors'!$N$16</f>
        <v>#DIV/0!</v>
      </c>
      <c r="Y100" s="116" t="e">
        <f>'III Plan Rates'!$AA103*'V Consumer Factors'!$N$17</f>
        <v>#DIV/0!</v>
      </c>
      <c r="Z100" s="116" t="e">
        <f>'III Plan Rates'!$AA103*'V Consumer Factors'!$N$18</f>
        <v>#DIV/0!</v>
      </c>
      <c r="AA100" s="116" t="e">
        <f>'III Plan Rates'!$AA103*'V Consumer Factors'!$N$19</f>
        <v>#DIV/0!</v>
      </c>
      <c r="AB100" s="116" t="e">
        <f>'III Plan Rates'!$AA103*'V Consumer Factors'!$N$20</f>
        <v>#DIV/0!</v>
      </c>
      <c r="AC100" s="116">
        <f>IF('III Plan Rates'!$AP103&gt;0,SUMPRODUCT(T100:AB100,'III Plan Rates'!$AG103:$AO103)/'III Plan Rates'!$AP103,0)</f>
        <v>0</v>
      </c>
      <c r="AE100" s="117" t="e">
        <f t="shared" si="22"/>
        <v>#DIV/0!</v>
      </c>
      <c r="AF100" s="117" t="e">
        <f t="shared" si="13"/>
        <v>#DIV/0!</v>
      </c>
      <c r="AG100" s="117" t="e">
        <f t="shared" si="14"/>
        <v>#DIV/0!</v>
      </c>
      <c r="AH100" s="117" t="e">
        <f t="shared" si="15"/>
        <v>#DIV/0!</v>
      </c>
      <c r="AI100" s="117" t="e">
        <f t="shared" si="16"/>
        <v>#DIV/0!</v>
      </c>
      <c r="AJ100" s="117" t="e">
        <f t="shared" si="17"/>
        <v>#DIV/0!</v>
      </c>
      <c r="AK100" s="117" t="e">
        <f t="shared" si="18"/>
        <v>#DIV/0!</v>
      </c>
      <c r="AL100" s="117" t="e">
        <f t="shared" si="19"/>
        <v>#DIV/0!</v>
      </c>
      <c r="AM100" s="117" t="e">
        <f t="shared" si="20"/>
        <v>#DIV/0!</v>
      </c>
      <c r="AN100" s="503" t="str">
        <f t="shared" si="21"/>
        <v/>
      </c>
      <c r="AP100" s="109"/>
      <c r="AQ100" s="109"/>
      <c r="AR100" s="109"/>
      <c r="AS100" s="109"/>
      <c r="AT100" s="109"/>
      <c r="AU100" s="109"/>
      <c r="AV100" s="109"/>
      <c r="AW100" s="109"/>
      <c r="AX100" s="511" t="str">
        <f>IF(SUM(AP100:AW100)='III Plan Rates'!AG103, "Match", "Don't Match")</f>
        <v>Match</v>
      </c>
      <c r="AY100" s="109"/>
      <c r="AZ100" s="109"/>
      <c r="BA100" s="109"/>
      <c r="BB100" s="511" t="str">
        <f>IF(SUM(AY100:BA100)='III Plan Rates'!AH103, "Match", "Don't Match")</f>
        <v>Match</v>
      </c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09"/>
      <c r="BM100" s="109"/>
      <c r="BN100" s="109"/>
      <c r="BO100" s="109"/>
      <c r="BP100" s="511" t="str">
        <f>IF(SUM(BC100:BO100)='III Plan Rates'!AI103, "Match", "Don't Match")</f>
        <v>Match</v>
      </c>
      <c r="BQ100" s="109"/>
      <c r="BR100" s="109"/>
      <c r="BS100" s="109"/>
      <c r="BT100" s="109"/>
      <c r="BU100" s="109"/>
      <c r="BV100" s="109"/>
      <c r="BW100" s="109"/>
      <c r="BX100" s="109"/>
      <c r="BY100" s="109"/>
      <c r="BZ100" s="109"/>
      <c r="CA100" s="511" t="str">
        <f>IF(SUM(BQ100:BZ100)='III Plan Rates'!AJ103, "Match", "Don't Match")</f>
        <v>Match</v>
      </c>
      <c r="CB100" s="109"/>
      <c r="CC100" s="109"/>
      <c r="CD100" s="109"/>
      <c r="CE100" s="109"/>
      <c r="CF100" s="109"/>
      <c r="CG100" s="109"/>
      <c r="CH100" s="109"/>
      <c r="CI100" s="511" t="str">
        <f>IF(SUM(CB100:CH100)='III Plan Rates'!AK103, "Match", "Don't Match")</f>
        <v>Match</v>
      </c>
      <c r="CJ100" s="109"/>
      <c r="CK100" s="109"/>
      <c r="CL100" s="109"/>
      <c r="CM100" s="109"/>
      <c r="CN100" s="109"/>
      <c r="CO100" s="109"/>
      <c r="CP100" s="109"/>
      <c r="CQ100" s="109"/>
      <c r="CR100" s="109"/>
      <c r="CS100" s="109"/>
      <c r="CT100" s="511" t="str">
        <f>IF(SUM(CJ100:CS100)='III Plan Rates'!AL103, "Match", "Don't Match")</f>
        <v>Match</v>
      </c>
      <c r="CU100" s="109"/>
      <c r="CV100" s="109"/>
      <c r="CW100" s="109"/>
      <c r="CX100" s="109"/>
      <c r="CY100" s="511" t="str">
        <f>IF(SUM(CU100:CX100)='III Plan Rates'!AM103, "Match", "Don't Match")</f>
        <v>Match</v>
      </c>
      <c r="CZ100" s="109"/>
      <c r="DA100" s="109"/>
      <c r="DB100" s="109"/>
      <c r="DC100" s="109"/>
      <c r="DD100" s="109"/>
      <c r="DE100" s="511" t="str">
        <f>IF(SUM(CZ100:DD100)='III Plan Rates'!AN103, "Match", "Don't Match")</f>
        <v>Match</v>
      </c>
      <c r="DF100" s="109"/>
      <c r="DG100" s="109"/>
      <c r="DH100" s="109"/>
      <c r="DI100" s="109"/>
      <c r="DJ100" s="109"/>
      <c r="DK100" s="109"/>
      <c r="DL100" s="109"/>
      <c r="DM100" s="511" t="str">
        <f>IF(SUM(DF100:DL100)='III Plan Rates'!AO103, "Match", "Don't Match")</f>
        <v>Match</v>
      </c>
    </row>
    <row r="101" spans="1:117" x14ac:dyDescent="0.25">
      <c r="A101" s="406" t="str">
        <f>'III Plan Rates'!A104</f>
        <v>Plan 87</v>
      </c>
      <c r="B101" s="118">
        <f>'III Plan Rates'!B104</f>
        <v>0</v>
      </c>
      <c r="C101" s="127">
        <f>'III Plan Rates'!D104</f>
        <v>0</v>
      </c>
      <c r="D101" s="118">
        <f>'III Plan Rates'!E104</f>
        <v>0</v>
      </c>
      <c r="E101" s="118">
        <f>'III Plan Rates'!F104</f>
        <v>0</v>
      </c>
      <c r="F101" s="118">
        <f>'III Plan Rates'!G104</f>
        <v>0</v>
      </c>
      <c r="G101" s="118">
        <f>'III Plan Rates'!J104</f>
        <v>0</v>
      </c>
      <c r="H101" s="101"/>
      <c r="I101" s="116">
        <f>'III Plan Rates'!$Z104*'V Consumer Factors'!$M$12</f>
        <v>0</v>
      </c>
      <c r="J101" s="116">
        <f>'III Plan Rates'!$Z104*'V Consumer Factors'!$M$13</f>
        <v>0</v>
      </c>
      <c r="K101" s="116">
        <f>'III Plan Rates'!$Z104*'V Consumer Factors'!$M$14</f>
        <v>0</v>
      </c>
      <c r="L101" s="116">
        <f>'III Plan Rates'!$Z104*'V Consumer Factors'!$M$15</f>
        <v>0</v>
      </c>
      <c r="M101" s="116">
        <f>'III Plan Rates'!$Z104*'V Consumer Factors'!$M$16</f>
        <v>0</v>
      </c>
      <c r="N101" s="116">
        <f>'III Plan Rates'!$Z104*'V Consumer Factors'!$M$17</f>
        <v>0</v>
      </c>
      <c r="O101" s="116">
        <f>'III Plan Rates'!$Z104*'V Consumer Factors'!$M$18</f>
        <v>0</v>
      </c>
      <c r="P101" s="116">
        <f>'III Plan Rates'!$Z104*'V Consumer Factors'!$M$19</f>
        <v>0</v>
      </c>
      <c r="Q101" s="116">
        <f>'III Plan Rates'!$Z104*'V Consumer Factors'!$M$20</f>
        <v>0</v>
      </c>
      <c r="R101" s="116">
        <f>IF('III Plan Rates'!$AP104&gt;0,SUMPRODUCT(I101:Q101,'III Plan Rates'!$AG104:$AO104)/'III Plan Rates'!$AP104,0)</f>
        <v>0</v>
      </c>
      <c r="S101" s="80"/>
      <c r="T101" s="116" t="e">
        <f>'III Plan Rates'!$AA104*'V Consumer Factors'!$N$12</f>
        <v>#DIV/0!</v>
      </c>
      <c r="U101" s="116" t="e">
        <f>'III Plan Rates'!$AA104*'V Consumer Factors'!$N$13</f>
        <v>#DIV/0!</v>
      </c>
      <c r="V101" s="116" t="e">
        <f>'III Plan Rates'!$AA104*'V Consumer Factors'!$N$14</f>
        <v>#DIV/0!</v>
      </c>
      <c r="W101" s="116" t="e">
        <f>'III Plan Rates'!$AA104*'V Consumer Factors'!$N$15</f>
        <v>#DIV/0!</v>
      </c>
      <c r="X101" s="116" t="e">
        <f>'III Plan Rates'!$AA104*'V Consumer Factors'!$N$16</f>
        <v>#DIV/0!</v>
      </c>
      <c r="Y101" s="116" t="e">
        <f>'III Plan Rates'!$AA104*'V Consumer Factors'!$N$17</f>
        <v>#DIV/0!</v>
      </c>
      <c r="Z101" s="116" t="e">
        <f>'III Plan Rates'!$AA104*'V Consumer Factors'!$N$18</f>
        <v>#DIV/0!</v>
      </c>
      <c r="AA101" s="116" t="e">
        <f>'III Plan Rates'!$AA104*'V Consumer Factors'!$N$19</f>
        <v>#DIV/0!</v>
      </c>
      <c r="AB101" s="116" t="e">
        <f>'III Plan Rates'!$AA104*'V Consumer Factors'!$N$20</f>
        <v>#DIV/0!</v>
      </c>
      <c r="AC101" s="116">
        <f>IF('III Plan Rates'!$AP104&gt;0,SUMPRODUCT(T101:AB101,'III Plan Rates'!$AG104:$AO104)/'III Plan Rates'!$AP104,0)</f>
        <v>0</v>
      </c>
      <c r="AE101" s="117" t="e">
        <f t="shared" si="22"/>
        <v>#DIV/0!</v>
      </c>
      <c r="AF101" s="117" t="e">
        <f t="shared" si="13"/>
        <v>#DIV/0!</v>
      </c>
      <c r="AG101" s="117" t="e">
        <f t="shared" si="14"/>
        <v>#DIV/0!</v>
      </c>
      <c r="AH101" s="117" t="e">
        <f t="shared" si="15"/>
        <v>#DIV/0!</v>
      </c>
      <c r="AI101" s="117" t="e">
        <f t="shared" si="16"/>
        <v>#DIV/0!</v>
      </c>
      <c r="AJ101" s="117" t="e">
        <f t="shared" si="17"/>
        <v>#DIV/0!</v>
      </c>
      <c r="AK101" s="117" t="e">
        <f t="shared" si="18"/>
        <v>#DIV/0!</v>
      </c>
      <c r="AL101" s="117" t="e">
        <f t="shared" si="19"/>
        <v>#DIV/0!</v>
      </c>
      <c r="AM101" s="117" t="e">
        <f t="shared" si="20"/>
        <v>#DIV/0!</v>
      </c>
      <c r="AN101" s="503" t="str">
        <f t="shared" si="21"/>
        <v/>
      </c>
      <c r="AP101" s="109"/>
      <c r="AQ101" s="109"/>
      <c r="AR101" s="109"/>
      <c r="AS101" s="109"/>
      <c r="AT101" s="109"/>
      <c r="AU101" s="109"/>
      <c r="AV101" s="109"/>
      <c r="AW101" s="109"/>
      <c r="AX101" s="511" t="str">
        <f>IF(SUM(AP101:AW101)='III Plan Rates'!AG104, "Match", "Don't Match")</f>
        <v>Match</v>
      </c>
      <c r="AY101" s="109"/>
      <c r="AZ101" s="109"/>
      <c r="BA101" s="109"/>
      <c r="BB101" s="511" t="str">
        <f>IF(SUM(AY101:BA101)='III Plan Rates'!AH104, "Match", "Don't Match")</f>
        <v>Match</v>
      </c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09"/>
      <c r="BM101" s="109"/>
      <c r="BN101" s="109"/>
      <c r="BO101" s="109"/>
      <c r="BP101" s="511" t="str">
        <f>IF(SUM(BC101:BO101)='III Plan Rates'!AI104, "Match", "Don't Match")</f>
        <v>Match</v>
      </c>
      <c r="BQ101" s="109"/>
      <c r="BR101" s="109"/>
      <c r="BS101" s="109"/>
      <c r="BT101" s="109"/>
      <c r="BU101" s="109"/>
      <c r="BV101" s="109"/>
      <c r="BW101" s="109"/>
      <c r="BX101" s="109"/>
      <c r="BY101" s="109"/>
      <c r="BZ101" s="109"/>
      <c r="CA101" s="511" t="str">
        <f>IF(SUM(BQ101:BZ101)='III Plan Rates'!AJ104, "Match", "Don't Match")</f>
        <v>Match</v>
      </c>
      <c r="CB101" s="109"/>
      <c r="CC101" s="109"/>
      <c r="CD101" s="109"/>
      <c r="CE101" s="109"/>
      <c r="CF101" s="109"/>
      <c r="CG101" s="109"/>
      <c r="CH101" s="109"/>
      <c r="CI101" s="511" t="str">
        <f>IF(SUM(CB101:CH101)='III Plan Rates'!AK104, "Match", "Don't Match")</f>
        <v>Match</v>
      </c>
      <c r="CJ101" s="109"/>
      <c r="CK101" s="109"/>
      <c r="CL101" s="109"/>
      <c r="CM101" s="109"/>
      <c r="CN101" s="109"/>
      <c r="CO101" s="109"/>
      <c r="CP101" s="109"/>
      <c r="CQ101" s="109"/>
      <c r="CR101" s="109"/>
      <c r="CS101" s="109"/>
      <c r="CT101" s="511" t="str">
        <f>IF(SUM(CJ101:CS101)='III Plan Rates'!AL104, "Match", "Don't Match")</f>
        <v>Match</v>
      </c>
      <c r="CU101" s="109"/>
      <c r="CV101" s="109"/>
      <c r="CW101" s="109"/>
      <c r="CX101" s="109"/>
      <c r="CY101" s="511" t="str">
        <f>IF(SUM(CU101:CX101)='III Plan Rates'!AM104, "Match", "Don't Match")</f>
        <v>Match</v>
      </c>
      <c r="CZ101" s="109"/>
      <c r="DA101" s="109"/>
      <c r="DB101" s="109"/>
      <c r="DC101" s="109"/>
      <c r="DD101" s="109"/>
      <c r="DE101" s="511" t="str">
        <f>IF(SUM(CZ101:DD101)='III Plan Rates'!AN104, "Match", "Don't Match")</f>
        <v>Match</v>
      </c>
      <c r="DF101" s="109"/>
      <c r="DG101" s="109"/>
      <c r="DH101" s="109"/>
      <c r="DI101" s="109"/>
      <c r="DJ101" s="109"/>
      <c r="DK101" s="109"/>
      <c r="DL101" s="109"/>
      <c r="DM101" s="511" t="str">
        <f>IF(SUM(DF101:DL101)='III Plan Rates'!AO104, "Match", "Don't Match")</f>
        <v>Match</v>
      </c>
    </row>
    <row r="102" spans="1:117" x14ac:dyDescent="0.25">
      <c r="A102" s="406" t="str">
        <f>'III Plan Rates'!A105</f>
        <v>Plan 88</v>
      </c>
      <c r="B102" s="118">
        <f>'III Plan Rates'!B105</f>
        <v>0</v>
      </c>
      <c r="C102" s="127">
        <f>'III Plan Rates'!D105</f>
        <v>0</v>
      </c>
      <c r="D102" s="118">
        <f>'III Plan Rates'!E105</f>
        <v>0</v>
      </c>
      <c r="E102" s="118">
        <f>'III Plan Rates'!F105</f>
        <v>0</v>
      </c>
      <c r="F102" s="118">
        <f>'III Plan Rates'!G105</f>
        <v>0</v>
      </c>
      <c r="G102" s="118">
        <f>'III Plan Rates'!J105</f>
        <v>0</v>
      </c>
      <c r="H102" s="101"/>
      <c r="I102" s="116">
        <f>'III Plan Rates'!$Z105*'V Consumer Factors'!$M$12</f>
        <v>0</v>
      </c>
      <c r="J102" s="116">
        <f>'III Plan Rates'!$Z105*'V Consumer Factors'!$M$13</f>
        <v>0</v>
      </c>
      <c r="K102" s="116">
        <f>'III Plan Rates'!$Z105*'V Consumer Factors'!$M$14</f>
        <v>0</v>
      </c>
      <c r="L102" s="116">
        <f>'III Plan Rates'!$Z105*'V Consumer Factors'!$M$15</f>
        <v>0</v>
      </c>
      <c r="M102" s="116">
        <f>'III Plan Rates'!$Z105*'V Consumer Factors'!$M$16</f>
        <v>0</v>
      </c>
      <c r="N102" s="116">
        <f>'III Plan Rates'!$Z105*'V Consumer Factors'!$M$17</f>
        <v>0</v>
      </c>
      <c r="O102" s="116">
        <f>'III Plan Rates'!$Z105*'V Consumer Factors'!$M$18</f>
        <v>0</v>
      </c>
      <c r="P102" s="116">
        <f>'III Plan Rates'!$Z105*'V Consumer Factors'!$M$19</f>
        <v>0</v>
      </c>
      <c r="Q102" s="116">
        <f>'III Plan Rates'!$Z105*'V Consumer Factors'!$M$20</f>
        <v>0</v>
      </c>
      <c r="R102" s="116">
        <f>IF('III Plan Rates'!$AP105&gt;0,SUMPRODUCT(I102:Q102,'III Plan Rates'!$AG105:$AO105)/'III Plan Rates'!$AP105,0)</f>
        <v>0</v>
      </c>
      <c r="S102" s="80"/>
      <c r="T102" s="116" t="e">
        <f>'III Plan Rates'!$AA105*'V Consumer Factors'!$N$12</f>
        <v>#DIV/0!</v>
      </c>
      <c r="U102" s="116" t="e">
        <f>'III Plan Rates'!$AA105*'V Consumer Factors'!$N$13</f>
        <v>#DIV/0!</v>
      </c>
      <c r="V102" s="116" t="e">
        <f>'III Plan Rates'!$AA105*'V Consumer Factors'!$N$14</f>
        <v>#DIV/0!</v>
      </c>
      <c r="W102" s="116" t="e">
        <f>'III Plan Rates'!$AA105*'V Consumer Factors'!$N$15</f>
        <v>#DIV/0!</v>
      </c>
      <c r="X102" s="116" t="e">
        <f>'III Plan Rates'!$AA105*'V Consumer Factors'!$N$16</f>
        <v>#DIV/0!</v>
      </c>
      <c r="Y102" s="116" t="e">
        <f>'III Plan Rates'!$AA105*'V Consumer Factors'!$N$17</f>
        <v>#DIV/0!</v>
      </c>
      <c r="Z102" s="116" t="e">
        <f>'III Plan Rates'!$AA105*'V Consumer Factors'!$N$18</f>
        <v>#DIV/0!</v>
      </c>
      <c r="AA102" s="116" t="e">
        <f>'III Plan Rates'!$AA105*'V Consumer Factors'!$N$19</f>
        <v>#DIV/0!</v>
      </c>
      <c r="AB102" s="116" t="e">
        <f>'III Plan Rates'!$AA105*'V Consumer Factors'!$N$20</f>
        <v>#DIV/0!</v>
      </c>
      <c r="AC102" s="116">
        <f>IF('III Plan Rates'!$AP105&gt;0,SUMPRODUCT(T102:AB102,'III Plan Rates'!$AG105:$AO105)/'III Plan Rates'!$AP105,0)</f>
        <v>0</v>
      </c>
      <c r="AE102" s="117" t="e">
        <f t="shared" si="22"/>
        <v>#DIV/0!</v>
      </c>
      <c r="AF102" s="117" t="e">
        <f t="shared" si="13"/>
        <v>#DIV/0!</v>
      </c>
      <c r="AG102" s="117" t="e">
        <f t="shared" si="14"/>
        <v>#DIV/0!</v>
      </c>
      <c r="AH102" s="117" t="e">
        <f t="shared" si="15"/>
        <v>#DIV/0!</v>
      </c>
      <c r="AI102" s="117" t="e">
        <f t="shared" si="16"/>
        <v>#DIV/0!</v>
      </c>
      <c r="AJ102" s="117" t="e">
        <f t="shared" si="17"/>
        <v>#DIV/0!</v>
      </c>
      <c r="AK102" s="117" t="e">
        <f t="shared" si="18"/>
        <v>#DIV/0!</v>
      </c>
      <c r="AL102" s="117" t="e">
        <f t="shared" si="19"/>
        <v>#DIV/0!</v>
      </c>
      <c r="AM102" s="117" t="e">
        <f t="shared" si="20"/>
        <v>#DIV/0!</v>
      </c>
      <c r="AN102" s="503" t="str">
        <f t="shared" si="21"/>
        <v/>
      </c>
      <c r="AP102" s="109"/>
      <c r="AQ102" s="109"/>
      <c r="AR102" s="109"/>
      <c r="AS102" s="109"/>
      <c r="AT102" s="109"/>
      <c r="AU102" s="109"/>
      <c r="AV102" s="109"/>
      <c r="AW102" s="109"/>
      <c r="AX102" s="511" t="str">
        <f>IF(SUM(AP102:AW102)='III Plan Rates'!AG105, "Match", "Don't Match")</f>
        <v>Match</v>
      </c>
      <c r="AY102" s="109"/>
      <c r="AZ102" s="109"/>
      <c r="BA102" s="109"/>
      <c r="BB102" s="511" t="str">
        <f>IF(SUM(AY102:BA102)='III Plan Rates'!AH105, "Match", "Don't Match")</f>
        <v>Match</v>
      </c>
      <c r="BC102" s="109"/>
      <c r="BD102" s="109"/>
      <c r="BE102" s="109"/>
      <c r="BF102" s="109"/>
      <c r="BG102" s="109"/>
      <c r="BH102" s="109"/>
      <c r="BI102" s="109"/>
      <c r="BJ102" s="109"/>
      <c r="BK102" s="109"/>
      <c r="BL102" s="109"/>
      <c r="BM102" s="109"/>
      <c r="BN102" s="109"/>
      <c r="BO102" s="109"/>
      <c r="BP102" s="511" t="str">
        <f>IF(SUM(BC102:BO102)='III Plan Rates'!AI105, "Match", "Don't Match")</f>
        <v>Match</v>
      </c>
      <c r="BQ102" s="109"/>
      <c r="BR102" s="109"/>
      <c r="BS102" s="109"/>
      <c r="BT102" s="109"/>
      <c r="BU102" s="109"/>
      <c r="BV102" s="109"/>
      <c r="BW102" s="109"/>
      <c r="BX102" s="109"/>
      <c r="BY102" s="109"/>
      <c r="BZ102" s="109"/>
      <c r="CA102" s="511" t="str">
        <f>IF(SUM(BQ102:BZ102)='III Plan Rates'!AJ105, "Match", "Don't Match")</f>
        <v>Match</v>
      </c>
      <c r="CB102" s="109"/>
      <c r="CC102" s="109"/>
      <c r="CD102" s="109"/>
      <c r="CE102" s="109"/>
      <c r="CF102" s="109"/>
      <c r="CG102" s="109"/>
      <c r="CH102" s="109"/>
      <c r="CI102" s="511" t="str">
        <f>IF(SUM(CB102:CH102)='III Plan Rates'!AK105, "Match", "Don't Match")</f>
        <v>Match</v>
      </c>
      <c r="CJ102" s="109"/>
      <c r="CK102" s="109"/>
      <c r="CL102" s="109"/>
      <c r="CM102" s="109"/>
      <c r="CN102" s="109"/>
      <c r="CO102" s="109"/>
      <c r="CP102" s="109"/>
      <c r="CQ102" s="109"/>
      <c r="CR102" s="109"/>
      <c r="CS102" s="109"/>
      <c r="CT102" s="511" t="str">
        <f>IF(SUM(CJ102:CS102)='III Plan Rates'!AL105, "Match", "Don't Match")</f>
        <v>Match</v>
      </c>
      <c r="CU102" s="109"/>
      <c r="CV102" s="109"/>
      <c r="CW102" s="109"/>
      <c r="CX102" s="109"/>
      <c r="CY102" s="511" t="str">
        <f>IF(SUM(CU102:CX102)='III Plan Rates'!AM105, "Match", "Don't Match")</f>
        <v>Match</v>
      </c>
      <c r="CZ102" s="109"/>
      <c r="DA102" s="109"/>
      <c r="DB102" s="109"/>
      <c r="DC102" s="109"/>
      <c r="DD102" s="109"/>
      <c r="DE102" s="511" t="str">
        <f>IF(SUM(CZ102:DD102)='III Plan Rates'!AN105, "Match", "Don't Match")</f>
        <v>Match</v>
      </c>
      <c r="DF102" s="109"/>
      <c r="DG102" s="109"/>
      <c r="DH102" s="109"/>
      <c r="DI102" s="109"/>
      <c r="DJ102" s="109"/>
      <c r="DK102" s="109"/>
      <c r="DL102" s="109"/>
      <c r="DM102" s="511" t="str">
        <f>IF(SUM(DF102:DL102)='III Plan Rates'!AO105, "Match", "Don't Match")</f>
        <v>Match</v>
      </c>
    </row>
    <row r="103" spans="1:117" x14ac:dyDescent="0.25">
      <c r="A103" s="406" t="str">
        <f>'III Plan Rates'!A106</f>
        <v>Plan 89</v>
      </c>
      <c r="B103" s="118">
        <f>'III Plan Rates'!B106</f>
        <v>0</v>
      </c>
      <c r="C103" s="127">
        <f>'III Plan Rates'!D106</f>
        <v>0</v>
      </c>
      <c r="D103" s="118">
        <f>'III Plan Rates'!E106</f>
        <v>0</v>
      </c>
      <c r="E103" s="118">
        <f>'III Plan Rates'!F106</f>
        <v>0</v>
      </c>
      <c r="F103" s="118">
        <f>'III Plan Rates'!G106</f>
        <v>0</v>
      </c>
      <c r="G103" s="118">
        <f>'III Plan Rates'!J106</f>
        <v>0</v>
      </c>
      <c r="H103" s="101"/>
      <c r="I103" s="116">
        <f>'III Plan Rates'!$Z106*'V Consumer Factors'!$M$12</f>
        <v>0</v>
      </c>
      <c r="J103" s="116">
        <f>'III Plan Rates'!$Z106*'V Consumer Factors'!$M$13</f>
        <v>0</v>
      </c>
      <c r="K103" s="116">
        <f>'III Plan Rates'!$Z106*'V Consumer Factors'!$M$14</f>
        <v>0</v>
      </c>
      <c r="L103" s="116">
        <f>'III Plan Rates'!$Z106*'V Consumer Factors'!$M$15</f>
        <v>0</v>
      </c>
      <c r="M103" s="116">
        <f>'III Plan Rates'!$Z106*'V Consumer Factors'!$M$16</f>
        <v>0</v>
      </c>
      <c r="N103" s="116">
        <f>'III Plan Rates'!$Z106*'V Consumer Factors'!$M$17</f>
        <v>0</v>
      </c>
      <c r="O103" s="116">
        <f>'III Plan Rates'!$Z106*'V Consumer Factors'!$M$18</f>
        <v>0</v>
      </c>
      <c r="P103" s="116">
        <f>'III Plan Rates'!$Z106*'V Consumer Factors'!$M$19</f>
        <v>0</v>
      </c>
      <c r="Q103" s="116">
        <f>'III Plan Rates'!$Z106*'V Consumer Factors'!$M$20</f>
        <v>0</v>
      </c>
      <c r="R103" s="116">
        <f>IF('III Plan Rates'!$AP106&gt;0,SUMPRODUCT(I103:Q103,'III Plan Rates'!$AG106:$AO106)/'III Plan Rates'!$AP106,0)</f>
        <v>0</v>
      </c>
      <c r="S103" s="80"/>
      <c r="T103" s="116" t="e">
        <f>'III Plan Rates'!$AA106*'V Consumer Factors'!$N$12</f>
        <v>#DIV/0!</v>
      </c>
      <c r="U103" s="116" t="e">
        <f>'III Plan Rates'!$AA106*'V Consumer Factors'!$N$13</f>
        <v>#DIV/0!</v>
      </c>
      <c r="V103" s="116" t="e">
        <f>'III Plan Rates'!$AA106*'V Consumer Factors'!$N$14</f>
        <v>#DIV/0!</v>
      </c>
      <c r="W103" s="116" t="e">
        <f>'III Plan Rates'!$AA106*'V Consumer Factors'!$N$15</f>
        <v>#DIV/0!</v>
      </c>
      <c r="X103" s="116" t="e">
        <f>'III Plan Rates'!$AA106*'V Consumer Factors'!$N$16</f>
        <v>#DIV/0!</v>
      </c>
      <c r="Y103" s="116" t="e">
        <f>'III Plan Rates'!$AA106*'V Consumer Factors'!$N$17</f>
        <v>#DIV/0!</v>
      </c>
      <c r="Z103" s="116" t="e">
        <f>'III Plan Rates'!$AA106*'V Consumer Factors'!$N$18</f>
        <v>#DIV/0!</v>
      </c>
      <c r="AA103" s="116" t="e">
        <f>'III Plan Rates'!$AA106*'V Consumer Factors'!$N$19</f>
        <v>#DIV/0!</v>
      </c>
      <c r="AB103" s="116" t="e">
        <f>'III Plan Rates'!$AA106*'V Consumer Factors'!$N$20</f>
        <v>#DIV/0!</v>
      </c>
      <c r="AC103" s="116">
        <f>IF('III Plan Rates'!$AP106&gt;0,SUMPRODUCT(T103:AB103,'III Plan Rates'!$AG106:$AO106)/'III Plan Rates'!$AP106,0)</f>
        <v>0</v>
      </c>
      <c r="AE103" s="117" t="e">
        <f t="shared" si="22"/>
        <v>#DIV/0!</v>
      </c>
      <c r="AF103" s="117" t="e">
        <f t="shared" si="13"/>
        <v>#DIV/0!</v>
      </c>
      <c r="AG103" s="117" t="e">
        <f t="shared" si="14"/>
        <v>#DIV/0!</v>
      </c>
      <c r="AH103" s="117" t="e">
        <f t="shared" si="15"/>
        <v>#DIV/0!</v>
      </c>
      <c r="AI103" s="117" t="e">
        <f t="shared" si="16"/>
        <v>#DIV/0!</v>
      </c>
      <c r="AJ103" s="117" t="e">
        <f t="shared" si="17"/>
        <v>#DIV/0!</v>
      </c>
      <c r="AK103" s="117" t="e">
        <f t="shared" si="18"/>
        <v>#DIV/0!</v>
      </c>
      <c r="AL103" s="117" t="e">
        <f t="shared" si="19"/>
        <v>#DIV/0!</v>
      </c>
      <c r="AM103" s="117" t="e">
        <f t="shared" si="20"/>
        <v>#DIV/0!</v>
      </c>
      <c r="AN103" s="503" t="str">
        <f t="shared" si="21"/>
        <v/>
      </c>
      <c r="AP103" s="109"/>
      <c r="AQ103" s="109"/>
      <c r="AR103" s="109"/>
      <c r="AS103" s="109"/>
      <c r="AT103" s="109"/>
      <c r="AU103" s="109"/>
      <c r="AV103" s="109"/>
      <c r="AW103" s="109"/>
      <c r="AX103" s="511" t="str">
        <f>IF(SUM(AP103:AW103)='III Plan Rates'!AG106, "Match", "Don't Match")</f>
        <v>Match</v>
      </c>
      <c r="AY103" s="109"/>
      <c r="AZ103" s="109"/>
      <c r="BA103" s="109"/>
      <c r="BB103" s="511" t="str">
        <f>IF(SUM(AY103:BA103)='III Plan Rates'!AH106, "Match", "Don't Match")</f>
        <v>Match</v>
      </c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  <c r="BM103" s="109"/>
      <c r="BN103" s="109"/>
      <c r="BO103" s="109"/>
      <c r="BP103" s="511" t="str">
        <f>IF(SUM(BC103:BO103)='III Plan Rates'!AI106, "Match", "Don't Match")</f>
        <v>Match</v>
      </c>
      <c r="BQ103" s="109"/>
      <c r="BR103" s="109"/>
      <c r="BS103" s="109"/>
      <c r="BT103" s="109"/>
      <c r="BU103" s="109"/>
      <c r="BV103" s="109"/>
      <c r="BW103" s="109"/>
      <c r="BX103" s="109"/>
      <c r="BY103" s="109"/>
      <c r="BZ103" s="109"/>
      <c r="CA103" s="511" t="str">
        <f>IF(SUM(BQ103:BZ103)='III Plan Rates'!AJ106, "Match", "Don't Match")</f>
        <v>Match</v>
      </c>
      <c r="CB103" s="109"/>
      <c r="CC103" s="109"/>
      <c r="CD103" s="109"/>
      <c r="CE103" s="109"/>
      <c r="CF103" s="109"/>
      <c r="CG103" s="109"/>
      <c r="CH103" s="109"/>
      <c r="CI103" s="511" t="str">
        <f>IF(SUM(CB103:CH103)='III Plan Rates'!AK106, "Match", "Don't Match")</f>
        <v>Match</v>
      </c>
      <c r="CJ103" s="109"/>
      <c r="CK103" s="109"/>
      <c r="CL103" s="109"/>
      <c r="CM103" s="109"/>
      <c r="CN103" s="109"/>
      <c r="CO103" s="109"/>
      <c r="CP103" s="109"/>
      <c r="CQ103" s="109"/>
      <c r="CR103" s="109"/>
      <c r="CS103" s="109"/>
      <c r="CT103" s="511" t="str">
        <f>IF(SUM(CJ103:CS103)='III Plan Rates'!AL106, "Match", "Don't Match")</f>
        <v>Match</v>
      </c>
      <c r="CU103" s="109"/>
      <c r="CV103" s="109"/>
      <c r="CW103" s="109"/>
      <c r="CX103" s="109"/>
      <c r="CY103" s="511" t="str">
        <f>IF(SUM(CU103:CX103)='III Plan Rates'!AM106, "Match", "Don't Match")</f>
        <v>Match</v>
      </c>
      <c r="CZ103" s="109"/>
      <c r="DA103" s="109"/>
      <c r="DB103" s="109"/>
      <c r="DC103" s="109"/>
      <c r="DD103" s="109"/>
      <c r="DE103" s="511" t="str">
        <f>IF(SUM(CZ103:DD103)='III Plan Rates'!AN106, "Match", "Don't Match")</f>
        <v>Match</v>
      </c>
      <c r="DF103" s="109"/>
      <c r="DG103" s="109"/>
      <c r="DH103" s="109"/>
      <c r="DI103" s="109"/>
      <c r="DJ103" s="109"/>
      <c r="DK103" s="109"/>
      <c r="DL103" s="109"/>
      <c r="DM103" s="511" t="str">
        <f>IF(SUM(DF103:DL103)='III Plan Rates'!AO106, "Match", "Don't Match")</f>
        <v>Match</v>
      </c>
    </row>
    <row r="104" spans="1:117" x14ac:dyDescent="0.25">
      <c r="A104" s="406" t="str">
        <f>'III Plan Rates'!A107</f>
        <v>Plan 90</v>
      </c>
      <c r="B104" s="118">
        <f>'III Plan Rates'!B107</f>
        <v>0</v>
      </c>
      <c r="C104" s="127">
        <f>'III Plan Rates'!D107</f>
        <v>0</v>
      </c>
      <c r="D104" s="118">
        <f>'III Plan Rates'!E107</f>
        <v>0</v>
      </c>
      <c r="E104" s="118">
        <f>'III Plan Rates'!F107</f>
        <v>0</v>
      </c>
      <c r="F104" s="118">
        <f>'III Plan Rates'!G107</f>
        <v>0</v>
      </c>
      <c r="G104" s="118">
        <f>'III Plan Rates'!J107</f>
        <v>0</v>
      </c>
      <c r="H104" s="101"/>
      <c r="I104" s="116">
        <f>'III Plan Rates'!$Z107*'V Consumer Factors'!$M$12</f>
        <v>0</v>
      </c>
      <c r="J104" s="116">
        <f>'III Plan Rates'!$Z107*'V Consumer Factors'!$M$13</f>
        <v>0</v>
      </c>
      <c r="K104" s="116">
        <f>'III Plan Rates'!$Z107*'V Consumer Factors'!$M$14</f>
        <v>0</v>
      </c>
      <c r="L104" s="116">
        <f>'III Plan Rates'!$Z107*'V Consumer Factors'!$M$15</f>
        <v>0</v>
      </c>
      <c r="M104" s="116">
        <f>'III Plan Rates'!$Z107*'V Consumer Factors'!$M$16</f>
        <v>0</v>
      </c>
      <c r="N104" s="116">
        <f>'III Plan Rates'!$Z107*'V Consumer Factors'!$M$17</f>
        <v>0</v>
      </c>
      <c r="O104" s="116">
        <f>'III Plan Rates'!$Z107*'V Consumer Factors'!$M$18</f>
        <v>0</v>
      </c>
      <c r="P104" s="116">
        <f>'III Plan Rates'!$Z107*'V Consumer Factors'!$M$19</f>
        <v>0</v>
      </c>
      <c r="Q104" s="116">
        <f>'III Plan Rates'!$Z107*'V Consumer Factors'!$M$20</f>
        <v>0</v>
      </c>
      <c r="R104" s="116">
        <f>IF('III Plan Rates'!$AP107&gt;0,SUMPRODUCT(I104:Q104,'III Plan Rates'!$AG107:$AO107)/'III Plan Rates'!$AP107,0)</f>
        <v>0</v>
      </c>
      <c r="S104" s="80"/>
      <c r="T104" s="116" t="e">
        <f>'III Plan Rates'!$AA107*'V Consumer Factors'!$N$12</f>
        <v>#DIV/0!</v>
      </c>
      <c r="U104" s="116" t="e">
        <f>'III Plan Rates'!$AA107*'V Consumer Factors'!$N$13</f>
        <v>#DIV/0!</v>
      </c>
      <c r="V104" s="116" t="e">
        <f>'III Plan Rates'!$AA107*'V Consumer Factors'!$N$14</f>
        <v>#DIV/0!</v>
      </c>
      <c r="W104" s="116" t="e">
        <f>'III Plan Rates'!$AA107*'V Consumer Factors'!$N$15</f>
        <v>#DIV/0!</v>
      </c>
      <c r="X104" s="116" t="e">
        <f>'III Plan Rates'!$AA107*'V Consumer Factors'!$N$16</f>
        <v>#DIV/0!</v>
      </c>
      <c r="Y104" s="116" t="e">
        <f>'III Plan Rates'!$AA107*'V Consumer Factors'!$N$17</f>
        <v>#DIV/0!</v>
      </c>
      <c r="Z104" s="116" t="e">
        <f>'III Plan Rates'!$AA107*'V Consumer Factors'!$N$18</f>
        <v>#DIV/0!</v>
      </c>
      <c r="AA104" s="116" t="e">
        <f>'III Plan Rates'!$AA107*'V Consumer Factors'!$N$19</f>
        <v>#DIV/0!</v>
      </c>
      <c r="AB104" s="116" t="e">
        <f>'III Plan Rates'!$AA107*'V Consumer Factors'!$N$20</f>
        <v>#DIV/0!</v>
      </c>
      <c r="AC104" s="116">
        <f>IF('III Plan Rates'!$AP107&gt;0,SUMPRODUCT(T104:AB104,'III Plan Rates'!$AG107:$AO107)/'III Plan Rates'!$AP107,0)</f>
        <v>0</v>
      </c>
      <c r="AE104" s="117" t="e">
        <f t="shared" si="22"/>
        <v>#DIV/0!</v>
      </c>
      <c r="AF104" s="117" t="e">
        <f t="shared" si="13"/>
        <v>#DIV/0!</v>
      </c>
      <c r="AG104" s="117" t="e">
        <f t="shared" si="14"/>
        <v>#DIV/0!</v>
      </c>
      <c r="AH104" s="117" t="e">
        <f t="shared" si="15"/>
        <v>#DIV/0!</v>
      </c>
      <c r="AI104" s="117" t="e">
        <f t="shared" si="16"/>
        <v>#DIV/0!</v>
      </c>
      <c r="AJ104" s="117" t="e">
        <f t="shared" si="17"/>
        <v>#DIV/0!</v>
      </c>
      <c r="AK104" s="117" t="e">
        <f t="shared" si="18"/>
        <v>#DIV/0!</v>
      </c>
      <c r="AL104" s="117" t="e">
        <f t="shared" si="19"/>
        <v>#DIV/0!</v>
      </c>
      <c r="AM104" s="117" t="e">
        <f t="shared" si="20"/>
        <v>#DIV/0!</v>
      </c>
      <c r="AN104" s="503" t="str">
        <f t="shared" si="21"/>
        <v/>
      </c>
      <c r="AP104" s="109"/>
      <c r="AQ104" s="109"/>
      <c r="AR104" s="109"/>
      <c r="AS104" s="109"/>
      <c r="AT104" s="109"/>
      <c r="AU104" s="109"/>
      <c r="AV104" s="109"/>
      <c r="AW104" s="109"/>
      <c r="AX104" s="511" t="str">
        <f>IF(SUM(AP104:AW104)='III Plan Rates'!AG107, "Match", "Don't Match")</f>
        <v>Match</v>
      </c>
      <c r="AY104" s="109"/>
      <c r="AZ104" s="109"/>
      <c r="BA104" s="109"/>
      <c r="BB104" s="511" t="str">
        <f>IF(SUM(AY104:BA104)='III Plan Rates'!AH107, "Match", "Don't Match")</f>
        <v>Match</v>
      </c>
      <c r="BC104" s="109"/>
      <c r="BD104" s="109"/>
      <c r="BE104" s="109"/>
      <c r="BF104" s="109"/>
      <c r="BG104" s="109"/>
      <c r="BH104" s="109"/>
      <c r="BI104" s="109"/>
      <c r="BJ104" s="109"/>
      <c r="BK104" s="109"/>
      <c r="BL104" s="109"/>
      <c r="BM104" s="109"/>
      <c r="BN104" s="109"/>
      <c r="BO104" s="109"/>
      <c r="BP104" s="511" t="str">
        <f>IF(SUM(BC104:BO104)='III Plan Rates'!AI107, "Match", "Don't Match")</f>
        <v>Match</v>
      </c>
      <c r="BQ104" s="109"/>
      <c r="BR104" s="109"/>
      <c r="BS104" s="109"/>
      <c r="BT104" s="109"/>
      <c r="BU104" s="109"/>
      <c r="BV104" s="109"/>
      <c r="BW104" s="109"/>
      <c r="BX104" s="109"/>
      <c r="BY104" s="109"/>
      <c r="BZ104" s="109"/>
      <c r="CA104" s="511" t="str">
        <f>IF(SUM(BQ104:BZ104)='III Plan Rates'!AJ107, "Match", "Don't Match")</f>
        <v>Match</v>
      </c>
      <c r="CB104" s="109"/>
      <c r="CC104" s="109"/>
      <c r="CD104" s="109"/>
      <c r="CE104" s="109"/>
      <c r="CF104" s="109"/>
      <c r="CG104" s="109"/>
      <c r="CH104" s="109"/>
      <c r="CI104" s="511" t="str">
        <f>IF(SUM(CB104:CH104)='III Plan Rates'!AK107, "Match", "Don't Match")</f>
        <v>Match</v>
      </c>
      <c r="CJ104" s="109"/>
      <c r="CK104" s="109"/>
      <c r="CL104" s="109"/>
      <c r="CM104" s="109"/>
      <c r="CN104" s="109"/>
      <c r="CO104" s="109"/>
      <c r="CP104" s="109"/>
      <c r="CQ104" s="109"/>
      <c r="CR104" s="109"/>
      <c r="CS104" s="109"/>
      <c r="CT104" s="511" t="str">
        <f>IF(SUM(CJ104:CS104)='III Plan Rates'!AL107, "Match", "Don't Match")</f>
        <v>Match</v>
      </c>
      <c r="CU104" s="109"/>
      <c r="CV104" s="109"/>
      <c r="CW104" s="109"/>
      <c r="CX104" s="109"/>
      <c r="CY104" s="511" t="str">
        <f>IF(SUM(CU104:CX104)='III Plan Rates'!AM107, "Match", "Don't Match")</f>
        <v>Match</v>
      </c>
      <c r="CZ104" s="109"/>
      <c r="DA104" s="109"/>
      <c r="DB104" s="109"/>
      <c r="DC104" s="109"/>
      <c r="DD104" s="109"/>
      <c r="DE104" s="511" t="str">
        <f>IF(SUM(CZ104:DD104)='III Plan Rates'!AN107, "Match", "Don't Match")</f>
        <v>Match</v>
      </c>
      <c r="DF104" s="109"/>
      <c r="DG104" s="109"/>
      <c r="DH104" s="109"/>
      <c r="DI104" s="109"/>
      <c r="DJ104" s="109"/>
      <c r="DK104" s="109"/>
      <c r="DL104" s="109"/>
      <c r="DM104" s="511" t="str">
        <f>IF(SUM(DF104:DL104)='III Plan Rates'!AO107, "Match", "Don't Match")</f>
        <v>Match</v>
      </c>
    </row>
    <row r="105" spans="1:117" x14ac:dyDescent="0.25">
      <c r="A105" s="406" t="str">
        <f>'III Plan Rates'!A108</f>
        <v>Plan 91</v>
      </c>
      <c r="B105" s="118">
        <f>'III Plan Rates'!B108</f>
        <v>0</v>
      </c>
      <c r="C105" s="127">
        <f>'III Plan Rates'!D108</f>
        <v>0</v>
      </c>
      <c r="D105" s="118">
        <f>'III Plan Rates'!E108</f>
        <v>0</v>
      </c>
      <c r="E105" s="118">
        <f>'III Plan Rates'!F108</f>
        <v>0</v>
      </c>
      <c r="F105" s="118">
        <f>'III Plan Rates'!G108</f>
        <v>0</v>
      </c>
      <c r="G105" s="118">
        <f>'III Plan Rates'!J108</f>
        <v>0</v>
      </c>
      <c r="H105" s="101"/>
      <c r="I105" s="116">
        <f>'III Plan Rates'!$Z108*'V Consumer Factors'!$M$12</f>
        <v>0</v>
      </c>
      <c r="J105" s="116">
        <f>'III Plan Rates'!$Z108*'V Consumer Factors'!$M$13</f>
        <v>0</v>
      </c>
      <c r="K105" s="116">
        <f>'III Plan Rates'!$Z108*'V Consumer Factors'!$M$14</f>
        <v>0</v>
      </c>
      <c r="L105" s="116">
        <f>'III Plan Rates'!$Z108*'V Consumer Factors'!$M$15</f>
        <v>0</v>
      </c>
      <c r="M105" s="116">
        <f>'III Plan Rates'!$Z108*'V Consumer Factors'!$M$16</f>
        <v>0</v>
      </c>
      <c r="N105" s="116">
        <f>'III Plan Rates'!$Z108*'V Consumer Factors'!$M$17</f>
        <v>0</v>
      </c>
      <c r="O105" s="116">
        <f>'III Plan Rates'!$Z108*'V Consumer Factors'!$M$18</f>
        <v>0</v>
      </c>
      <c r="P105" s="116">
        <f>'III Plan Rates'!$Z108*'V Consumer Factors'!$M$19</f>
        <v>0</v>
      </c>
      <c r="Q105" s="116">
        <f>'III Plan Rates'!$Z108*'V Consumer Factors'!$M$20</f>
        <v>0</v>
      </c>
      <c r="R105" s="116">
        <f>IF('III Plan Rates'!$AP108&gt;0,SUMPRODUCT(I105:Q105,'III Plan Rates'!$AG108:$AO108)/'III Plan Rates'!$AP108,0)</f>
        <v>0</v>
      </c>
      <c r="S105" s="80"/>
      <c r="T105" s="116" t="e">
        <f>'III Plan Rates'!$AA108*'V Consumer Factors'!$N$12</f>
        <v>#DIV/0!</v>
      </c>
      <c r="U105" s="116" t="e">
        <f>'III Plan Rates'!$AA108*'V Consumer Factors'!$N$13</f>
        <v>#DIV/0!</v>
      </c>
      <c r="V105" s="116" t="e">
        <f>'III Plan Rates'!$AA108*'V Consumer Factors'!$N$14</f>
        <v>#DIV/0!</v>
      </c>
      <c r="W105" s="116" t="e">
        <f>'III Plan Rates'!$AA108*'V Consumer Factors'!$N$15</f>
        <v>#DIV/0!</v>
      </c>
      <c r="X105" s="116" t="e">
        <f>'III Plan Rates'!$AA108*'V Consumer Factors'!$N$16</f>
        <v>#DIV/0!</v>
      </c>
      <c r="Y105" s="116" t="e">
        <f>'III Plan Rates'!$AA108*'V Consumer Factors'!$N$17</f>
        <v>#DIV/0!</v>
      </c>
      <c r="Z105" s="116" t="e">
        <f>'III Plan Rates'!$AA108*'V Consumer Factors'!$N$18</f>
        <v>#DIV/0!</v>
      </c>
      <c r="AA105" s="116" t="e">
        <f>'III Plan Rates'!$AA108*'V Consumer Factors'!$N$19</f>
        <v>#DIV/0!</v>
      </c>
      <c r="AB105" s="116" t="e">
        <f>'III Plan Rates'!$AA108*'V Consumer Factors'!$N$20</f>
        <v>#DIV/0!</v>
      </c>
      <c r="AC105" s="116">
        <f>IF('III Plan Rates'!$AP108&gt;0,SUMPRODUCT(T105:AB105,'III Plan Rates'!$AG108:$AO108)/'III Plan Rates'!$AP108,0)</f>
        <v>0</v>
      </c>
      <c r="AE105" s="117" t="e">
        <f t="shared" si="22"/>
        <v>#DIV/0!</v>
      </c>
      <c r="AF105" s="117" t="e">
        <f t="shared" si="13"/>
        <v>#DIV/0!</v>
      </c>
      <c r="AG105" s="117" t="e">
        <f t="shared" si="14"/>
        <v>#DIV/0!</v>
      </c>
      <c r="AH105" s="117" t="e">
        <f t="shared" si="15"/>
        <v>#DIV/0!</v>
      </c>
      <c r="AI105" s="117" t="e">
        <f t="shared" si="16"/>
        <v>#DIV/0!</v>
      </c>
      <c r="AJ105" s="117" t="e">
        <f t="shared" si="17"/>
        <v>#DIV/0!</v>
      </c>
      <c r="AK105" s="117" t="e">
        <f t="shared" si="18"/>
        <v>#DIV/0!</v>
      </c>
      <c r="AL105" s="117" t="e">
        <f t="shared" si="19"/>
        <v>#DIV/0!</v>
      </c>
      <c r="AM105" s="117" t="e">
        <f t="shared" si="20"/>
        <v>#DIV/0!</v>
      </c>
      <c r="AN105" s="503" t="str">
        <f t="shared" si="21"/>
        <v/>
      </c>
      <c r="AP105" s="109"/>
      <c r="AQ105" s="109"/>
      <c r="AR105" s="109"/>
      <c r="AS105" s="109"/>
      <c r="AT105" s="109"/>
      <c r="AU105" s="109"/>
      <c r="AV105" s="109"/>
      <c r="AW105" s="109"/>
      <c r="AX105" s="511" t="str">
        <f>IF(SUM(AP105:AW105)='III Plan Rates'!AG108, "Match", "Don't Match")</f>
        <v>Match</v>
      </c>
      <c r="AY105" s="109"/>
      <c r="AZ105" s="109"/>
      <c r="BA105" s="109"/>
      <c r="BB105" s="511" t="str">
        <f>IF(SUM(AY105:BA105)='III Plan Rates'!AH108, "Match", "Don't Match")</f>
        <v>Match</v>
      </c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511" t="str">
        <f>IF(SUM(BC105:BO105)='III Plan Rates'!AI108, "Match", "Don't Match")</f>
        <v>Match</v>
      </c>
      <c r="BQ105" s="109"/>
      <c r="BR105" s="109"/>
      <c r="BS105" s="109"/>
      <c r="BT105" s="109"/>
      <c r="BU105" s="109"/>
      <c r="BV105" s="109"/>
      <c r="BW105" s="109"/>
      <c r="BX105" s="109"/>
      <c r="BY105" s="109"/>
      <c r="BZ105" s="109"/>
      <c r="CA105" s="511" t="str">
        <f>IF(SUM(BQ105:BZ105)='III Plan Rates'!AJ108, "Match", "Don't Match")</f>
        <v>Match</v>
      </c>
      <c r="CB105" s="109"/>
      <c r="CC105" s="109"/>
      <c r="CD105" s="109"/>
      <c r="CE105" s="109"/>
      <c r="CF105" s="109"/>
      <c r="CG105" s="109"/>
      <c r="CH105" s="109"/>
      <c r="CI105" s="511" t="str">
        <f>IF(SUM(CB105:CH105)='III Plan Rates'!AK108, "Match", "Don't Match")</f>
        <v>Match</v>
      </c>
      <c r="CJ105" s="109"/>
      <c r="CK105" s="109"/>
      <c r="CL105" s="109"/>
      <c r="CM105" s="109"/>
      <c r="CN105" s="109"/>
      <c r="CO105" s="109"/>
      <c r="CP105" s="109"/>
      <c r="CQ105" s="109"/>
      <c r="CR105" s="109"/>
      <c r="CS105" s="109"/>
      <c r="CT105" s="511" t="str">
        <f>IF(SUM(CJ105:CS105)='III Plan Rates'!AL108, "Match", "Don't Match")</f>
        <v>Match</v>
      </c>
      <c r="CU105" s="109"/>
      <c r="CV105" s="109"/>
      <c r="CW105" s="109"/>
      <c r="CX105" s="109"/>
      <c r="CY105" s="511" t="str">
        <f>IF(SUM(CU105:CX105)='III Plan Rates'!AM108, "Match", "Don't Match")</f>
        <v>Match</v>
      </c>
      <c r="CZ105" s="109"/>
      <c r="DA105" s="109"/>
      <c r="DB105" s="109"/>
      <c r="DC105" s="109"/>
      <c r="DD105" s="109"/>
      <c r="DE105" s="511" t="str">
        <f>IF(SUM(CZ105:DD105)='III Plan Rates'!AN108, "Match", "Don't Match")</f>
        <v>Match</v>
      </c>
      <c r="DF105" s="109"/>
      <c r="DG105" s="109"/>
      <c r="DH105" s="109"/>
      <c r="DI105" s="109"/>
      <c r="DJ105" s="109"/>
      <c r="DK105" s="109"/>
      <c r="DL105" s="109"/>
      <c r="DM105" s="511" t="str">
        <f>IF(SUM(DF105:DL105)='III Plan Rates'!AO108, "Match", "Don't Match")</f>
        <v>Match</v>
      </c>
    </row>
    <row r="106" spans="1:117" x14ac:dyDescent="0.25">
      <c r="A106" s="406" t="str">
        <f>'III Plan Rates'!A109</f>
        <v>Plan 92</v>
      </c>
      <c r="B106" s="118">
        <f>'III Plan Rates'!B109</f>
        <v>0</v>
      </c>
      <c r="C106" s="127">
        <f>'III Plan Rates'!D109</f>
        <v>0</v>
      </c>
      <c r="D106" s="118">
        <f>'III Plan Rates'!E109</f>
        <v>0</v>
      </c>
      <c r="E106" s="118">
        <f>'III Plan Rates'!F109</f>
        <v>0</v>
      </c>
      <c r="F106" s="118">
        <f>'III Plan Rates'!G109</f>
        <v>0</v>
      </c>
      <c r="G106" s="118">
        <f>'III Plan Rates'!J109</f>
        <v>0</v>
      </c>
      <c r="H106" s="101"/>
      <c r="I106" s="116">
        <f>'III Plan Rates'!$Z109*'V Consumer Factors'!$M$12</f>
        <v>0</v>
      </c>
      <c r="J106" s="116">
        <f>'III Plan Rates'!$Z109*'V Consumer Factors'!$M$13</f>
        <v>0</v>
      </c>
      <c r="K106" s="116">
        <f>'III Plan Rates'!$Z109*'V Consumer Factors'!$M$14</f>
        <v>0</v>
      </c>
      <c r="L106" s="116">
        <f>'III Plan Rates'!$Z109*'V Consumer Factors'!$M$15</f>
        <v>0</v>
      </c>
      <c r="M106" s="116">
        <f>'III Plan Rates'!$Z109*'V Consumer Factors'!$M$16</f>
        <v>0</v>
      </c>
      <c r="N106" s="116">
        <f>'III Plan Rates'!$Z109*'V Consumer Factors'!$M$17</f>
        <v>0</v>
      </c>
      <c r="O106" s="116">
        <f>'III Plan Rates'!$Z109*'V Consumer Factors'!$M$18</f>
        <v>0</v>
      </c>
      <c r="P106" s="116">
        <f>'III Plan Rates'!$Z109*'V Consumer Factors'!$M$19</f>
        <v>0</v>
      </c>
      <c r="Q106" s="116">
        <f>'III Plan Rates'!$Z109*'V Consumer Factors'!$M$20</f>
        <v>0</v>
      </c>
      <c r="R106" s="116">
        <f>IF('III Plan Rates'!$AP109&gt;0,SUMPRODUCT(I106:Q106,'III Plan Rates'!$AG109:$AO109)/'III Plan Rates'!$AP109,0)</f>
        <v>0</v>
      </c>
      <c r="S106" s="80"/>
      <c r="T106" s="116" t="e">
        <f>'III Plan Rates'!$AA109*'V Consumer Factors'!$N$12</f>
        <v>#DIV/0!</v>
      </c>
      <c r="U106" s="116" t="e">
        <f>'III Plan Rates'!$AA109*'V Consumer Factors'!$N$13</f>
        <v>#DIV/0!</v>
      </c>
      <c r="V106" s="116" t="e">
        <f>'III Plan Rates'!$AA109*'V Consumer Factors'!$N$14</f>
        <v>#DIV/0!</v>
      </c>
      <c r="W106" s="116" t="e">
        <f>'III Plan Rates'!$AA109*'V Consumer Factors'!$N$15</f>
        <v>#DIV/0!</v>
      </c>
      <c r="X106" s="116" t="e">
        <f>'III Plan Rates'!$AA109*'V Consumer Factors'!$N$16</f>
        <v>#DIV/0!</v>
      </c>
      <c r="Y106" s="116" t="e">
        <f>'III Plan Rates'!$AA109*'V Consumer Factors'!$N$17</f>
        <v>#DIV/0!</v>
      </c>
      <c r="Z106" s="116" t="e">
        <f>'III Plan Rates'!$AA109*'V Consumer Factors'!$N$18</f>
        <v>#DIV/0!</v>
      </c>
      <c r="AA106" s="116" t="e">
        <f>'III Plan Rates'!$AA109*'V Consumer Factors'!$N$19</f>
        <v>#DIV/0!</v>
      </c>
      <c r="AB106" s="116" t="e">
        <f>'III Plan Rates'!$AA109*'V Consumer Factors'!$N$20</f>
        <v>#DIV/0!</v>
      </c>
      <c r="AC106" s="116">
        <f>IF('III Plan Rates'!$AP109&gt;0,SUMPRODUCT(T106:AB106,'III Plan Rates'!$AG109:$AO109)/'III Plan Rates'!$AP109,0)</f>
        <v>0</v>
      </c>
      <c r="AE106" s="117" t="e">
        <f t="shared" si="22"/>
        <v>#DIV/0!</v>
      </c>
      <c r="AF106" s="117" t="e">
        <f t="shared" si="13"/>
        <v>#DIV/0!</v>
      </c>
      <c r="AG106" s="117" t="e">
        <f t="shared" si="14"/>
        <v>#DIV/0!</v>
      </c>
      <c r="AH106" s="117" t="e">
        <f t="shared" si="15"/>
        <v>#DIV/0!</v>
      </c>
      <c r="AI106" s="117" t="e">
        <f t="shared" si="16"/>
        <v>#DIV/0!</v>
      </c>
      <c r="AJ106" s="117" t="e">
        <f t="shared" si="17"/>
        <v>#DIV/0!</v>
      </c>
      <c r="AK106" s="117" t="e">
        <f t="shared" si="18"/>
        <v>#DIV/0!</v>
      </c>
      <c r="AL106" s="117" t="e">
        <f t="shared" si="19"/>
        <v>#DIV/0!</v>
      </c>
      <c r="AM106" s="117" t="e">
        <f t="shared" si="20"/>
        <v>#DIV/0!</v>
      </c>
      <c r="AN106" s="503" t="str">
        <f t="shared" si="21"/>
        <v/>
      </c>
      <c r="AP106" s="109"/>
      <c r="AQ106" s="109"/>
      <c r="AR106" s="109"/>
      <c r="AS106" s="109"/>
      <c r="AT106" s="109"/>
      <c r="AU106" s="109"/>
      <c r="AV106" s="109"/>
      <c r="AW106" s="109"/>
      <c r="AX106" s="511" t="str">
        <f>IF(SUM(AP106:AW106)='III Plan Rates'!AG109, "Match", "Don't Match")</f>
        <v>Match</v>
      </c>
      <c r="AY106" s="109"/>
      <c r="AZ106" s="109"/>
      <c r="BA106" s="109"/>
      <c r="BB106" s="511" t="str">
        <f>IF(SUM(AY106:BA106)='III Plan Rates'!AH109, "Match", "Don't Match")</f>
        <v>Match</v>
      </c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  <c r="BM106" s="109"/>
      <c r="BN106" s="109"/>
      <c r="BO106" s="109"/>
      <c r="BP106" s="511" t="str">
        <f>IF(SUM(BC106:BO106)='III Plan Rates'!AI109, "Match", "Don't Match")</f>
        <v>Match</v>
      </c>
      <c r="BQ106" s="109"/>
      <c r="BR106" s="109"/>
      <c r="BS106" s="109"/>
      <c r="BT106" s="109"/>
      <c r="BU106" s="109"/>
      <c r="BV106" s="109"/>
      <c r="BW106" s="109"/>
      <c r="BX106" s="109"/>
      <c r="BY106" s="109"/>
      <c r="BZ106" s="109"/>
      <c r="CA106" s="511" t="str">
        <f>IF(SUM(BQ106:BZ106)='III Plan Rates'!AJ109, "Match", "Don't Match")</f>
        <v>Match</v>
      </c>
      <c r="CB106" s="109"/>
      <c r="CC106" s="109"/>
      <c r="CD106" s="109"/>
      <c r="CE106" s="109"/>
      <c r="CF106" s="109"/>
      <c r="CG106" s="109"/>
      <c r="CH106" s="109"/>
      <c r="CI106" s="511" t="str">
        <f>IF(SUM(CB106:CH106)='III Plan Rates'!AK109, "Match", "Don't Match")</f>
        <v>Match</v>
      </c>
      <c r="CJ106" s="109"/>
      <c r="CK106" s="109"/>
      <c r="CL106" s="109"/>
      <c r="CM106" s="109"/>
      <c r="CN106" s="109"/>
      <c r="CO106" s="109"/>
      <c r="CP106" s="109"/>
      <c r="CQ106" s="109"/>
      <c r="CR106" s="109"/>
      <c r="CS106" s="109"/>
      <c r="CT106" s="511" t="str">
        <f>IF(SUM(CJ106:CS106)='III Plan Rates'!AL109, "Match", "Don't Match")</f>
        <v>Match</v>
      </c>
      <c r="CU106" s="109"/>
      <c r="CV106" s="109"/>
      <c r="CW106" s="109"/>
      <c r="CX106" s="109"/>
      <c r="CY106" s="511" t="str">
        <f>IF(SUM(CU106:CX106)='III Plan Rates'!AM109, "Match", "Don't Match")</f>
        <v>Match</v>
      </c>
      <c r="CZ106" s="109"/>
      <c r="DA106" s="109"/>
      <c r="DB106" s="109"/>
      <c r="DC106" s="109"/>
      <c r="DD106" s="109"/>
      <c r="DE106" s="511" t="str">
        <f>IF(SUM(CZ106:DD106)='III Plan Rates'!AN109, "Match", "Don't Match")</f>
        <v>Match</v>
      </c>
      <c r="DF106" s="109"/>
      <c r="DG106" s="109"/>
      <c r="DH106" s="109"/>
      <c r="DI106" s="109"/>
      <c r="DJ106" s="109"/>
      <c r="DK106" s="109"/>
      <c r="DL106" s="109"/>
      <c r="DM106" s="511" t="str">
        <f>IF(SUM(DF106:DL106)='III Plan Rates'!AO109, "Match", "Don't Match")</f>
        <v>Match</v>
      </c>
    </row>
    <row r="107" spans="1:117" x14ac:dyDescent="0.25">
      <c r="A107" s="406" t="str">
        <f>'III Plan Rates'!A110</f>
        <v>Plan 93</v>
      </c>
      <c r="B107" s="118">
        <f>'III Plan Rates'!B110</f>
        <v>0</v>
      </c>
      <c r="C107" s="127">
        <f>'III Plan Rates'!D110</f>
        <v>0</v>
      </c>
      <c r="D107" s="118">
        <f>'III Plan Rates'!E110</f>
        <v>0</v>
      </c>
      <c r="E107" s="118">
        <f>'III Plan Rates'!F110</f>
        <v>0</v>
      </c>
      <c r="F107" s="118">
        <f>'III Plan Rates'!G110</f>
        <v>0</v>
      </c>
      <c r="G107" s="118">
        <f>'III Plan Rates'!J110</f>
        <v>0</v>
      </c>
      <c r="H107" s="101"/>
      <c r="I107" s="116">
        <f>'III Plan Rates'!$Z110*'V Consumer Factors'!$M$12</f>
        <v>0</v>
      </c>
      <c r="J107" s="116">
        <f>'III Plan Rates'!$Z110*'V Consumer Factors'!$M$13</f>
        <v>0</v>
      </c>
      <c r="K107" s="116">
        <f>'III Plan Rates'!$Z110*'V Consumer Factors'!$M$14</f>
        <v>0</v>
      </c>
      <c r="L107" s="116">
        <f>'III Plan Rates'!$Z110*'V Consumer Factors'!$M$15</f>
        <v>0</v>
      </c>
      <c r="M107" s="116">
        <f>'III Plan Rates'!$Z110*'V Consumer Factors'!$M$16</f>
        <v>0</v>
      </c>
      <c r="N107" s="116">
        <f>'III Plan Rates'!$Z110*'V Consumer Factors'!$M$17</f>
        <v>0</v>
      </c>
      <c r="O107" s="116">
        <f>'III Plan Rates'!$Z110*'V Consumer Factors'!$M$18</f>
        <v>0</v>
      </c>
      <c r="P107" s="116">
        <f>'III Plan Rates'!$Z110*'V Consumer Factors'!$M$19</f>
        <v>0</v>
      </c>
      <c r="Q107" s="116">
        <f>'III Plan Rates'!$Z110*'V Consumer Factors'!$M$20</f>
        <v>0</v>
      </c>
      <c r="R107" s="116">
        <f>IF('III Plan Rates'!$AP110&gt;0,SUMPRODUCT(I107:Q107,'III Plan Rates'!$AG110:$AO110)/'III Plan Rates'!$AP110,0)</f>
        <v>0</v>
      </c>
      <c r="S107" s="80"/>
      <c r="T107" s="116" t="e">
        <f>'III Plan Rates'!$AA110*'V Consumer Factors'!$N$12</f>
        <v>#DIV/0!</v>
      </c>
      <c r="U107" s="116" t="e">
        <f>'III Plan Rates'!$AA110*'V Consumer Factors'!$N$13</f>
        <v>#DIV/0!</v>
      </c>
      <c r="V107" s="116" t="e">
        <f>'III Plan Rates'!$AA110*'V Consumer Factors'!$N$14</f>
        <v>#DIV/0!</v>
      </c>
      <c r="W107" s="116" t="e">
        <f>'III Plan Rates'!$AA110*'V Consumer Factors'!$N$15</f>
        <v>#DIV/0!</v>
      </c>
      <c r="X107" s="116" t="e">
        <f>'III Plan Rates'!$AA110*'V Consumer Factors'!$N$16</f>
        <v>#DIV/0!</v>
      </c>
      <c r="Y107" s="116" t="e">
        <f>'III Plan Rates'!$AA110*'V Consumer Factors'!$N$17</f>
        <v>#DIV/0!</v>
      </c>
      <c r="Z107" s="116" t="e">
        <f>'III Plan Rates'!$AA110*'V Consumer Factors'!$N$18</f>
        <v>#DIV/0!</v>
      </c>
      <c r="AA107" s="116" t="e">
        <f>'III Plan Rates'!$AA110*'V Consumer Factors'!$N$19</f>
        <v>#DIV/0!</v>
      </c>
      <c r="AB107" s="116" t="e">
        <f>'III Plan Rates'!$AA110*'V Consumer Factors'!$N$20</f>
        <v>#DIV/0!</v>
      </c>
      <c r="AC107" s="116">
        <f>IF('III Plan Rates'!$AP110&gt;0,SUMPRODUCT(T107:AB107,'III Plan Rates'!$AG110:$AO110)/'III Plan Rates'!$AP110,0)</f>
        <v>0</v>
      </c>
      <c r="AE107" s="117" t="e">
        <f t="shared" si="22"/>
        <v>#DIV/0!</v>
      </c>
      <c r="AF107" s="117" t="e">
        <f t="shared" si="13"/>
        <v>#DIV/0!</v>
      </c>
      <c r="AG107" s="117" t="e">
        <f t="shared" si="14"/>
        <v>#DIV/0!</v>
      </c>
      <c r="AH107" s="117" t="e">
        <f t="shared" si="15"/>
        <v>#DIV/0!</v>
      </c>
      <c r="AI107" s="117" t="e">
        <f t="shared" si="16"/>
        <v>#DIV/0!</v>
      </c>
      <c r="AJ107" s="117" t="e">
        <f t="shared" si="17"/>
        <v>#DIV/0!</v>
      </c>
      <c r="AK107" s="117" t="e">
        <f t="shared" si="18"/>
        <v>#DIV/0!</v>
      </c>
      <c r="AL107" s="117" t="e">
        <f t="shared" si="19"/>
        <v>#DIV/0!</v>
      </c>
      <c r="AM107" s="117" t="e">
        <f t="shared" si="20"/>
        <v>#DIV/0!</v>
      </c>
      <c r="AN107" s="503" t="str">
        <f t="shared" si="21"/>
        <v/>
      </c>
      <c r="AP107" s="109"/>
      <c r="AQ107" s="109"/>
      <c r="AR107" s="109"/>
      <c r="AS107" s="109"/>
      <c r="AT107" s="109"/>
      <c r="AU107" s="109"/>
      <c r="AV107" s="109"/>
      <c r="AW107" s="109"/>
      <c r="AX107" s="511" t="str">
        <f>IF(SUM(AP107:AW107)='III Plan Rates'!AG110, "Match", "Don't Match")</f>
        <v>Match</v>
      </c>
      <c r="AY107" s="109"/>
      <c r="AZ107" s="109"/>
      <c r="BA107" s="109"/>
      <c r="BB107" s="511" t="str">
        <f>IF(SUM(AY107:BA107)='III Plan Rates'!AH110, "Match", "Don't Match")</f>
        <v>Match</v>
      </c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  <c r="BM107" s="109"/>
      <c r="BN107" s="109"/>
      <c r="BO107" s="109"/>
      <c r="BP107" s="511" t="str">
        <f>IF(SUM(BC107:BO107)='III Plan Rates'!AI110, "Match", "Don't Match")</f>
        <v>Match</v>
      </c>
      <c r="BQ107" s="109"/>
      <c r="BR107" s="109"/>
      <c r="BS107" s="109"/>
      <c r="BT107" s="109"/>
      <c r="BU107" s="109"/>
      <c r="BV107" s="109"/>
      <c r="BW107" s="109"/>
      <c r="BX107" s="109"/>
      <c r="BY107" s="109"/>
      <c r="BZ107" s="109"/>
      <c r="CA107" s="511" t="str">
        <f>IF(SUM(BQ107:BZ107)='III Plan Rates'!AJ110, "Match", "Don't Match")</f>
        <v>Match</v>
      </c>
      <c r="CB107" s="109"/>
      <c r="CC107" s="109"/>
      <c r="CD107" s="109"/>
      <c r="CE107" s="109"/>
      <c r="CF107" s="109"/>
      <c r="CG107" s="109"/>
      <c r="CH107" s="109"/>
      <c r="CI107" s="511" t="str">
        <f>IF(SUM(CB107:CH107)='III Plan Rates'!AK110, "Match", "Don't Match")</f>
        <v>Match</v>
      </c>
      <c r="CJ107" s="109"/>
      <c r="CK107" s="109"/>
      <c r="CL107" s="109"/>
      <c r="CM107" s="109"/>
      <c r="CN107" s="109"/>
      <c r="CO107" s="109"/>
      <c r="CP107" s="109"/>
      <c r="CQ107" s="109"/>
      <c r="CR107" s="109"/>
      <c r="CS107" s="109"/>
      <c r="CT107" s="511" t="str">
        <f>IF(SUM(CJ107:CS107)='III Plan Rates'!AL110, "Match", "Don't Match")</f>
        <v>Match</v>
      </c>
      <c r="CU107" s="109"/>
      <c r="CV107" s="109"/>
      <c r="CW107" s="109"/>
      <c r="CX107" s="109"/>
      <c r="CY107" s="511" t="str">
        <f>IF(SUM(CU107:CX107)='III Plan Rates'!AM110, "Match", "Don't Match")</f>
        <v>Match</v>
      </c>
      <c r="CZ107" s="109"/>
      <c r="DA107" s="109"/>
      <c r="DB107" s="109"/>
      <c r="DC107" s="109"/>
      <c r="DD107" s="109"/>
      <c r="DE107" s="511" t="str">
        <f>IF(SUM(CZ107:DD107)='III Plan Rates'!AN110, "Match", "Don't Match")</f>
        <v>Match</v>
      </c>
      <c r="DF107" s="109"/>
      <c r="DG107" s="109"/>
      <c r="DH107" s="109"/>
      <c r="DI107" s="109"/>
      <c r="DJ107" s="109"/>
      <c r="DK107" s="109"/>
      <c r="DL107" s="109"/>
      <c r="DM107" s="511" t="str">
        <f>IF(SUM(DF107:DL107)='III Plan Rates'!AO110, "Match", "Don't Match")</f>
        <v>Match</v>
      </c>
    </row>
    <row r="108" spans="1:117" x14ac:dyDescent="0.25">
      <c r="A108" s="406" t="str">
        <f>'III Plan Rates'!A111</f>
        <v>Plan 94</v>
      </c>
      <c r="B108" s="118">
        <f>'III Plan Rates'!B111</f>
        <v>0</v>
      </c>
      <c r="C108" s="127">
        <f>'III Plan Rates'!D111</f>
        <v>0</v>
      </c>
      <c r="D108" s="118">
        <f>'III Plan Rates'!E111</f>
        <v>0</v>
      </c>
      <c r="E108" s="118">
        <f>'III Plan Rates'!F111</f>
        <v>0</v>
      </c>
      <c r="F108" s="118">
        <f>'III Plan Rates'!G111</f>
        <v>0</v>
      </c>
      <c r="G108" s="118">
        <f>'III Plan Rates'!J111</f>
        <v>0</v>
      </c>
      <c r="H108" s="101"/>
      <c r="I108" s="116">
        <f>'III Plan Rates'!$Z111*'V Consumer Factors'!$M$12</f>
        <v>0</v>
      </c>
      <c r="J108" s="116">
        <f>'III Plan Rates'!$Z111*'V Consumer Factors'!$M$13</f>
        <v>0</v>
      </c>
      <c r="K108" s="116">
        <f>'III Plan Rates'!$Z111*'V Consumer Factors'!$M$14</f>
        <v>0</v>
      </c>
      <c r="L108" s="116">
        <f>'III Plan Rates'!$Z111*'V Consumer Factors'!$M$15</f>
        <v>0</v>
      </c>
      <c r="M108" s="116">
        <f>'III Plan Rates'!$Z111*'V Consumer Factors'!$M$16</f>
        <v>0</v>
      </c>
      <c r="N108" s="116">
        <f>'III Plan Rates'!$Z111*'V Consumer Factors'!$M$17</f>
        <v>0</v>
      </c>
      <c r="O108" s="116">
        <f>'III Plan Rates'!$Z111*'V Consumer Factors'!$M$18</f>
        <v>0</v>
      </c>
      <c r="P108" s="116">
        <f>'III Plan Rates'!$Z111*'V Consumer Factors'!$M$19</f>
        <v>0</v>
      </c>
      <c r="Q108" s="116">
        <f>'III Plan Rates'!$Z111*'V Consumer Factors'!$M$20</f>
        <v>0</v>
      </c>
      <c r="R108" s="116">
        <f>IF('III Plan Rates'!$AP111&gt;0,SUMPRODUCT(I108:Q108,'III Plan Rates'!$AG111:$AO111)/'III Plan Rates'!$AP111,0)</f>
        <v>0</v>
      </c>
      <c r="S108" s="80"/>
      <c r="T108" s="116" t="e">
        <f>'III Plan Rates'!$AA111*'V Consumer Factors'!$N$12</f>
        <v>#DIV/0!</v>
      </c>
      <c r="U108" s="116" t="e">
        <f>'III Plan Rates'!$AA111*'V Consumer Factors'!$N$13</f>
        <v>#DIV/0!</v>
      </c>
      <c r="V108" s="116" t="e">
        <f>'III Plan Rates'!$AA111*'V Consumer Factors'!$N$14</f>
        <v>#DIV/0!</v>
      </c>
      <c r="W108" s="116" t="e">
        <f>'III Plan Rates'!$AA111*'V Consumer Factors'!$N$15</f>
        <v>#DIV/0!</v>
      </c>
      <c r="X108" s="116" t="e">
        <f>'III Plan Rates'!$AA111*'V Consumer Factors'!$N$16</f>
        <v>#DIV/0!</v>
      </c>
      <c r="Y108" s="116" t="e">
        <f>'III Plan Rates'!$AA111*'V Consumer Factors'!$N$17</f>
        <v>#DIV/0!</v>
      </c>
      <c r="Z108" s="116" t="e">
        <f>'III Plan Rates'!$AA111*'V Consumer Factors'!$N$18</f>
        <v>#DIV/0!</v>
      </c>
      <c r="AA108" s="116" t="e">
        <f>'III Plan Rates'!$AA111*'V Consumer Factors'!$N$19</f>
        <v>#DIV/0!</v>
      </c>
      <c r="AB108" s="116" t="e">
        <f>'III Plan Rates'!$AA111*'V Consumer Factors'!$N$20</f>
        <v>#DIV/0!</v>
      </c>
      <c r="AC108" s="116">
        <f>IF('III Plan Rates'!$AP111&gt;0,SUMPRODUCT(T108:AB108,'III Plan Rates'!$AG111:$AO111)/'III Plan Rates'!$AP111,0)</f>
        <v>0</v>
      </c>
      <c r="AE108" s="117" t="e">
        <f t="shared" si="22"/>
        <v>#DIV/0!</v>
      </c>
      <c r="AF108" s="117" t="e">
        <f t="shared" si="13"/>
        <v>#DIV/0!</v>
      </c>
      <c r="AG108" s="117" t="e">
        <f t="shared" si="14"/>
        <v>#DIV/0!</v>
      </c>
      <c r="AH108" s="117" t="e">
        <f t="shared" si="15"/>
        <v>#DIV/0!</v>
      </c>
      <c r="AI108" s="117" t="e">
        <f t="shared" si="16"/>
        <v>#DIV/0!</v>
      </c>
      <c r="AJ108" s="117" t="e">
        <f t="shared" si="17"/>
        <v>#DIV/0!</v>
      </c>
      <c r="AK108" s="117" t="e">
        <f t="shared" si="18"/>
        <v>#DIV/0!</v>
      </c>
      <c r="AL108" s="117" t="e">
        <f t="shared" si="19"/>
        <v>#DIV/0!</v>
      </c>
      <c r="AM108" s="117" t="e">
        <f t="shared" si="20"/>
        <v>#DIV/0!</v>
      </c>
      <c r="AN108" s="503" t="str">
        <f t="shared" si="21"/>
        <v/>
      </c>
      <c r="AP108" s="109"/>
      <c r="AQ108" s="109"/>
      <c r="AR108" s="109"/>
      <c r="AS108" s="109"/>
      <c r="AT108" s="109"/>
      <c r="AU108" s="109"/>
      <c r="AV108" s="109"/>
      <c r="AW108" s="109"/>
      <c r="AX108" s="511" t="str">
        <f>IF(SUM(AP108:AW108)='III Plan Rates'!AG111, "Match", "Don't Match")</f>
        <v>Match</v>
      </c>
      <c r="AY108" s="109"/>
      <c r="AZ108" s="109"/>
      <c r="BA108" s="109"/>
      <c r="BB108" s="511" t="str">
        <f>IF(SUM(AY108:BA108)='III Plan Rates'!AH111, "Match", "Don't Match")</f>
        <v>Match</v>
      </c>
      <c r="BC108" s="109"/>
      <c r="BD108" s="109"/>
      <c r="BE108" s="109"/>
      <c r="BF108" s="109"/>
      <c r="BG108" s="109"/>
      <c r="BH108" s="109"/>
      <c r="BI108" s="109"/>
      <c r="BJ108" s="109"/>
      <c r="BK108" s="109"/>
      <c r="BL108" s="109"/>
      <c r="BM108" s="109"/>
      <c r="BN108" s="109"/>
      <c r="BO108" s="109"/>
      <c r="BP108" s="511" t="str">
        <f>IF(SUM(BC108:BO108)='III Plan Rates'!AI111, "Match", "Don't Match")</f>
        <v>Match</v>
      </c>
      <c r="BQ108" s="109"/>
      <c r="BR108" s="109"/>
      <c r="BS108" s="109"/>
      <c r="BT108" s="109"/>
      <c r="BU108" s="109"/>
      <c r="BV108" s="109"/>
      <c r="BW108" s="109"/>
      <c r="BX108" s="109"/>
      <c r="BY108" s="109"/>
      <c r="BZ108" s="109"/>
      <c r="CA108" s="511" t="str">
        <f>IF(SUM(BQ108:BZ108)='III Plan Rates'!AJ111, "Match", "Don't Match")</f>
        <v>Match</v>
      </c>
      <c r="CB108" s="109"/>
      <c r="CC108" s="109"/>
      <c r="CD108" s="109"/>
      <c r="CE108" s="109"/>
      <c r="CF108" s="109"/>
      <c r="CG108" s="109"/>
      <c r="CH108" s="109"/>
      <c r="CI108" s="511" t="str">
        <f>IF(SUM(CB108:CH108)='III Plan Rates'!AK111, "Match", "Don't Match")</f>
        <v>Match</v>
      </c>
      <c r="CJ108" s="109"/>
      <c r="CK108" s="109"/>
      <c r="CL108" s="109"/>
      <c r="CM108" s="109"/>
      <c r="CN108" s="109"/>
      <c r="CO108" s="109"/>
      <c r="CP108" s="109"/>
      <c r="CQ108" s="109"/>
      <c r="CR108" s="109"/>
      <c r="CS108" s="109"/>
      <c r="CT108" s="511" t="str">
        <f>IF(SUM(CJ108:CS108)='III Plan Rates'!AL111, "Match", "Don't Match")</f>
        <v>Match</v>
      </c>
      <c r="CU108" s="109"/>
      <c r="CV108" s="109"/>
      <c r="CW108" s="109"/>
      <c r="CX108" s="109"/>
      <c r="CY108" s="511" t="str">
        <f>IF(SUM(CU108:CX108)='III Plan Rates'!AM111, "Match", "Don't Match")</f>
        <v>Match</v>
      </c>
      <c r="CZ108" s="109"/>
      <c r="DA108" s="109"/>
      <c r="DB108" s="109"/>
      <c r="DC108" s="109"/>
      <c r="DD108" s="109"/>
      <c r="DE108" s="511" t="str">
        <f>IF(SUM(CZ108:DD108)='III Plan Rates'!AN111, "Match", "Don't Match")</f>
        <v>Match</v>
      </c>
      <c r="DF108" s="109"/>
      <c r="DG108" s="109"/>
      <c r="DH108" s="109"/>
      <c r="DI108" s="109"/>
      <c r="DJ108" s="109"/>
      <c r="DK108" s="109"/>
      <c r="DL108" s="109"/>
      <c r="DM108" s="511" t="str">
        <f>IF(SUM(DF108:DL108)='III Plan Rates'!AO111, "Match", "Don't Match")</f>
        <v>Match</v>
      </c>
    </row>
    <row r="109" spans="1:117" x14ac:dyDescent="0.25">
      <c r="A109" s="406" t="str">
        <f>'III Plan Rates'!A112</f>
        <v>Plan 95</v>
      </c>
      <c r="B109" s="118">
        <f>'III Plan Rates'!B112</f>
        <v>0</v>
      </c>
      <c r="C109" s="127">
        <f>'III Plan Rates'!D112</f>
        <v>0</v>
      </c>
      <c r="D109" s="118">
        <f>'III Plan Rates'!E112</f>
        <v>0</v>
      </c>
      <c r="E109" s="118">
        <f>'III Plan Rates'!F112</f>
        <v>0</v>
      </c>
      <c r="F109" s="118">
        <f>'III Plan Rates'!G112</f>
        <v>0</v>
      </c>
      <c r="G109" s="118">
        <f>'III Plan Rates'!J112</f>
        <v>0</v>
      </c>
      <c r="H109" s="101"/>
      <c r="I109" s="116">
        <f>'III Plan Rates'!$Z112*'V Consumer Factors'!$M$12</f>
        <v>0</v>
      </c>
      <c r="J109" s="116">
        <f>'III Plan Rates'!$Z112*'V Consumer Factors'!$M$13</f>
        <v>0</v>
      </c>
      <c r="K109" s="116">
        <f>'III Plan Rates'!$Z112*'V Consumer Factors'!$M$14</f>
        <v>0</v>
      </c>
      <c r="L109" s="116">
        <f>'III Plan Rates'!$Z112*'V Consumer Factors'!$M$15</f>
        <v>0</v>
      </c>
      <c r="M109" s="116">
        <f>'III Plan Rates'!$Z112*'V Consumer Factors'!$M$16</f>
        <v>0</v>
      </c>
      <c r="N109" s="116">
        <f>'III Plan Rates'!$Z112*'V Consumer Factors'!$M$17</f>
        <v>0</v>
      </c>
      <c r="O109" s="116">
        <f>'III Plan Rates'!$Z112*'V Consumer Factors'!$M$18</f>
        <v>0</v>
      </c>
      <c r="P109" s="116">
        <f>'III Plan Rates'!$Z112*'V Consumer Factors'!$M$19</f>
        <v>0</v>
      </c>
      <c r="Q109" s="116">
        <f>'III Plan Rates'!$Z112*'V Consumer Factors'!$M$20</f>
        <v>0</v>
      </c>
      <c r="R109" s="116">
        <f>IF('III Plan Rates'!$AP112&gt;0,SUMPRODUCT(I109:Q109,'III Plan Rates'!$AG112:$AO112)/'III Plan Rates'!$AP112,0)</f>
        <v>0</v>
      </c>
      <c r="S109" s="80"/>
      <c r="T109" s="116" t="e">
        <f>'III Plan Rates'!$AA112*'V Consumer Factors'!$N$12</f>
        <v>#DIV/0!</v>
      </c>
      <c r="U109" s="116" t="e">
        <f>'III Plan Rates'!$AA112*'V Consumer Factors'!$N$13</f>
        <v>#DIV/0!</v>
      </c>
      <c r="V109" s="116" t="e">
        <f>'III Plan Rates'!$AA112*'V Consumer Factors'!$N$14</f>
        <v>#DIV/0!</v>
      </c>
      <c r="W109" s="116" t="e">
        <f>'III Plan Rates'!$AA112*'V Consumer Factors'!$N$15</f>
        <v>#DIV/0!</v>
      </c>
      <c r="X109" s="116" t="e">
        <f>'III Plan Rates'!$AA112*'V Consumer Factors'!$N$16</f>
        <v>#DIV/0!</v>
      </c>
      <c r="Y109" s="116" t="e">
        <f>'III Plan Rates'!$AA112*'V Consumer Factors'!$N$17</f>
        <v>#DIV/0!</v>
      </c>
      <c r="Z109" s="116" t="e">
        <f>'III Plan Rates'!$AA112*'V Consumer Factors'!$N$18</f>
        <v>#DIV/0!</v>
      </c>
      <c r="AA109" s="116" t="e">
        <f>'III Plan Rates'!$AA112*'V Consumer Factors'!$N$19</f>
        <v>#DIV/0!</v>
      </c>
      <c r="AB109" s="116" t="e">
        <f>'III Plan Rates'!$AA112*'V Consumer Factors'!$N$20</f>
        <v>#DIV/0!</v>
      </c>
      <c r="AC109" s="116">
        <f>IF('III Plan Rates'!$AP112&gt;0,SUMPRODUCT(T109:AB109,'III Plan Rates'!$AG112:$AO112)/'III Plan Rates'!$AP112,0)</f>
        <v>0</v>
      </c>
      <c r="AE109" s="117" t="e">
        <f t="shared" si="22"/>
        <v>#DIV/0!</v>
      </c>
      <c r="AF109" s="117" t="e">
        <f t="shared" si="13"/>
        <v>#DIV/0!</v>
      </c>
      <c r="AG109" s="117" t="e">
        <f t="shared" si="14"/>
        <v>#DIV/0!</v>
      </c>
      <c r="AH109" s="117" t="e">
        <f t="shared" si="15"/>
        <v>#DIV/0!</v>
      </c>
      <c r="AI109" s="117" t="e">
        <f t="shared" si="16"/>
        <v>#DIV/0!</v>
      </c>
      <c r="AJ109" s="117" t="e">
        <f t="shared" si="17"/>
        <v>#DIV/0!</v>
      </c>
      <c r="AK109" s="117" t="e">
        <f t="shared" si="18"/>
        <v>#DIV/0!</v>
      </c>
      <c r="AL109" s="117" t="e">
        <f t="shared" si="19"/>
        <v>#DIV/0!</v>
      </c>
      <c r="AM109" s="117" t="e">
        <f t="shared" si="20"/>
        <v>#DIV/0!</v>
      </c>
      <c r="AN109" s="503" t="str">
        <f t="shared" si="21"/>
        <v/>
      </c>
      <c r="AP109" s="109"/>
      <c r="AQ109" s="109"/>
      <c r="AR109" s="109"/>
      <c r="AS109" s="109"/>
      <c r="AT109" s="109"/>
      <c r="AU109" s="109"/>
      <c r="AV109" s="109"/>
      <c r="AW109" s="109"/>
      <c r="AX109" s="511" t="str">
        <f>IF(SUM(AP109:AW109)='III Plan Rates'!AG112, "Match", "Don't Match")</f>
        <v>Match</v>
      </c>
      <c r="AY109" s="109"/>
      <c r="AZ109" s="109"/>
      <c r="BA109" s="109"/>
      <c r="BB109" s="511" t="str">
        <f>IF(SUM(AY109:BA109)='III Plan Rates'!AH112, "Match", "Don't Match")</f>
        <v>Match</v>
      </c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09"/>
      <c r="BO109" s="109"/>
      <c r="BP109" s="511" t="str">
        <f>IF(SUM(BC109:BO109)='III Plan Rates'!AI112, "Match", "Don't Match")</f>
        <v>Match</v>
      </c>
      <c r="BQ109" s="109"/>
      <c r="BR109" s="109"/>
      <c r="BS109" s="109"/>
      <c r="BT109" s="109"/>
      <c r="BU109" s="109"/>
      <c r="BV109" s="109"/>
      <c r="BW109" s="109"/>
      <c r="BX109" s="109"/>
      <c r="BY109" s="109"/>
      <c r="BZ109" s="109"/>
      <c r="CA109" s="511" t="str">
        <f>IF(SUM(BQ109:BZ109)='III Plan Rates'!AJ112, "Match", "Don't Match")</f>
        <v>Match</v>
      </c>
      <c r="CB109" s="109"/>
      <c r="CC109" s="109"/>
      <c r="CD109" s="109"/>
      <c r="CE109" s="109"/>
      <c r="CF109" s="109"/>
      <c r="CG109" s="109"/>
      <c r="CH109" s="109"/>
      <c r="CI109" s="511" t="str">
        <f>IF(SUM(CB109:CH109)='III Plan Rates'!AK112, "Match", "Don't Match")</f>
        <v>Match</v>
      </c>
      <c r="CJ109" s="109"/>
      <c r="CK109" s="109"/>
      <c r="CL109" s="109"/>
      <c r="CM109" s="109"/>
      <c r="CN109" s="109"/>
      <c r="CO109" s="109"/>
      <c r="CP109" s="109"/>
      <c r="CQ109" s="109"/>
      <c r="CR109" s="109"/>
      <c r="CS109" s="109"/>
      <c r="CT109" s="511" t="str">
        <f>IF(SUM(CJ109:CS109)='III Plan Rates'!AL112, "Match", "Don't Match")</f>
        <v>Match</v>
      </c>
      <c r="CU109" s="109"/>
      <c r="CV109" s="109"/>
      <c r="CW109" s="109"/>
      <c r="CX109" s="109"/>
      <c r="CY109" s="511" t="str">
        <f>IF(SUM(CU109:CX109)='III Plan Rates'!AM112, "Match", "Don't Match")</f>
        <v>Match</v>
      </c>
      <c r="CZ109" s="109"/>
      <c r="DA109" s="109"/>
      <c r="DB109" s="109"/>
      <c r="DC109" s="109"/>
      <c r="DD109" s="109"/>
      <c r="DE109" s="511" t="str">
        <f>IF(SUM(CZ109:DD109)='III Plan Rates'!AN112, "Match", "Don't Match")</f>
        <v>Match</v>
      </c>
      <c r="DF109" s="109"/>
      <c r="DG109" s="109"/>
      <c r="DH109" s="109"/>
      <c r="DI109" s="109"/>
      <c r="DJ109" s="109"/>
      <c r="DK109" s="109"/>
      <c r="DL109" s="109"/>
      <c r="DM109" s="511" t="str">
        <f>IF(SUM(DF109:DL109)='III Plan Rates'!AO112, "Match", "Don't Match")</f>
        <v>Match</v>
      </c>
    </row>
    <row r="110" spans="1:117" x14ac:dyDescent="0.25">
      <c r="A110" s="406" t="str">
        <f>'III Plan Rates'!A113</f>
        <v>Plan 96</v>
      </c>
      <c r="B110" s="118">
        <f>'III Plan Rates'!B113</f>
        <v>0</v>
      </c>
      <c r="C110" s="127">
        <f>'III Plan Rates'!D113</f>
        <v>0</v>
      </c>
      <c r="D110" s="118">
        <f>'III Plan Rates'!E113</f>
        <v>0</v>
      </c>
      <c r="E110" s="118">
        <f>'III Plan Rates'!F113</f>
        <v>0</v>
      </c>
      <c r="F110" s="118">
        <f>'III Plan Rates'!G113</f>
        <v>0</v>
      </c>
      <c r="G110" s="118">
        <f>'III Plan Rates'!J113</f>
        <v>0</v>
      </c>
      <c r="H110" s="101"/>
      <c r="I110" s="116">
        <f>'III Plan Rates'!$Z113*'V Consumer Factors'!$M$12</f>
        <v>0</v>
      </c>
      <c r="J110" s="116">
        <f>'III Plan Rates'!$Z113*'V Consumer Factors'!$M$13</f>
        <v>0</v>
      </c>
      <c r="K110" s="116">
        <f>'III Plan Rates'!$Z113*'V Consumer Factors'!$M$14</f>
        <v>0</v>
      </c>
      <c r="L110" s="116">
        <f>'III Plan Rates'!$Z113*'V Consumer Factors'!$M$15</f>
        <v>0</v>
      </c>
      <c r="M110" s="116">
        <f>'III Plan Rates'!$Z113*'V Consumer Factors'!$M$16</f>
        <v>0</v>
      </c>
      <c r="N110" s="116">
        <f>'III Plan Rates'!$Z113*'V Consumer Factors'!$M$17</f>
        <v>0</v>
      </c>
      <c r="O110" s="116">
        <f>'III Plan Rates'!$Z113*'V Consumer Factors'!$M$18</f>
        <v>0</v>
      </c>
      <c r="P110" s="116">
        <f>'III Plan Rates'!$Z113*'V Consumer Factors'!$M$19</f>
        <v>0</v>
      </c>
      <c r="Q110" s="116">
        <f>'III Plan Rates'!$Z113*'V Consumer Factors'!$M$20</f>
        <v>0</v>
      </c>
      <c r="R110" s="116">
        <f>IF('III Plan Rates'!$AP113&gt;0,SUMPRODUCT(I110:Q110,'III Plan Rates'!$AG113:$AO113)/'III Plan Rates'!$AP113,0)</f>
        <v>0</v>
      </c>
      <c r="S110" s="80"/>
      <c r="T110" s="116" t="e">
        <f>'III Plan Rates'!$AA113*'V Consumer Factors'!$N$12</f>
        <v>#DIV/0!</v>
      </c>
      <c r="U110" s="116" t="e">
        <f>'III Plan Rates'!$AA113*'V Consumer Factors'!$N$13</f>
        <v>#DIV/0!</v>
      </c>
      <c r="V110" s="116" t="e">
        <f>'III Plan Rates'!$AA113*'V Consumer Factors'!$N$14</f>
        <v>#DIV/0!</v>
      </c>
      <c r="W110" s="116" t="e">
        <f>'III Plan Rates'!$AA113*'V Consumer Factors'!$N$15</f>
        <v>#DIV/0!</v>
      </c>
      <c r="X110" s="116" t="e">
        <f>'III Plan Rates'!$AA113*'V Consumer Factors'!$N$16</f>
        <v>#DIV/0!</v>
      </c>
      <c r="Y110" s="116" t="e">
        <f>'III Plan Rates'!$AA113*'V Consumer Factors'!$N$17</f>
        <v>#DIV/0!</v>
      </c>
      <c r="Z110" s="116" t="e">
        <f>'III Plan Rates'!$AA113*'V Consumer Factors'!$N$18</f>
        <v>#DIV/0!</v>
      </c>
      <c r="AA110" s="116" t="e">
        <f>'III Plan Rates'!$AA113*'V Consumer Factors'!$N$19</f>
        <v>#DIV/0!</v>
      </c>
      <c r="AB110" s="116" t="e">
        <f>'III Plan Rates'!$AA113*'V Consumer Factors'!$N$20</f>
        <v>#DIV/0!</v>
      </c>
      <c r="AC110" s="116">
        <f>IF('III Plan Rates'!$AP113&gt;0,SUMPRODUCT(T110:AB110,'III Plan Rates'!$AG113:$AO113)/'III Plan Rates'!$AP113,0)</f>
        <v>0</v>
      </c>
      <c r="AE110" s="117" t="e">
        <f t="shared" si="22"/>
        <v>#DIV/0!</v>
      </c>
      <c r="AF110" s="117" t="e">
        <f t="shared" si="13"/>
        <v>#DIV/0!</v>
      </c>
      <c r="AG110" s="117" t="e">
        <f t="shared" si="14"/>
        <v>#DIV/0!</v>
      </c>
      <c r="AH110" s="117" t="e">
        <f t="shared" si="15"/>
        <v>#DIV/0!</v>
      </c>
      <c r="AI110" s="117" t="e">
        <f t="shared" si="16"/>
        <v>#DIV/0!</v>
      </c>
      <c r="AJ110" s="117" t="e">
        <f t="shared" si="17"/>
        <v>#DIV/0!</v>
      </c>
      <c r="AK110" s="117" t="e">
        <f t="shared" si="18"/>
        <v>#DIV/0!</v>
      </c>
      <c r="AL110" s="117" t="e">
        <f t="shared" si="19"/>
        <v>#DIV/0!</v>
      </c>
      <c r="AM110" s="117" t="e">
        <f t="shared" si="20"/>
        <v>#DIV/0!</v>
      </c>
      <c r="AN110" s="503" t="str">
        <f t="shared" si="21"/>
        <v/>
      </c>
      <c r="AP110" s="109"/>
      <c r="AQ110" s="109"/>
      <c r="AR110" s="109"/>
      <c r="AS110" s="109"/>
      <c r="AT110" s="109"/>
      <c r="AU110" s="109"/>
      <c r="AV110" s="109"/>
      <c r="AW110" s="109"/>
      <c r="AX110" s="511" t="str">
        <f>IF(SUM(AP110:AW110)='III Plan Rates'!AG113, "Match", "Don't Match")</f>
        <v>Match</v>
      </c>
      <c r="AY110" s="109"/>
      <c r="AZ110" s="109"/>
      <c r="BA110" s="109"/>
      <c r="BB110" s="511" t="str">
        <f>IF(SUM(AY110:BA110)='III Plan Rates'!AH113, "Match", "Don't Match")</f>
        <v>Match</v>
      </c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09"/>
      <c r="BO110" s="109"/>
      <c r="BP110" s="511" t="str">
        <f>IF(SUM(BC110:BO110)='III Plan Rates'!AI113, "Match", "Don't Match")</f>
        <v>Match</v>
      </c>
      <c r="BQ110" s="109"/>
      <c r="BR110" s="109"/>
      <c r="BS110" s="109"/>
      <c r="BT110" s="109"/>
      <c r="BU110" s="109"/>
      <c r="BV110" s="109"/>
      <c r="BW110" s="109"/>
      <c r="BX110" s="109"/>
      <c r="BY110" s="109"/>
      <c r="BZ110" s="109"/>
      <c r="CA110" s="511" t="str">
        <f>IF(SUM(BQ110:BZ110)='III Plan Rates'!AJ113, "Match", "Don't Match")</f>
        <v>Match</v>
      </c>
      <c r="CB110" s="109"/>
      <c r="CC110" s="109"/>
      <c r="CD110" s="109"/>
      <c r="CE110" s="109"/>
      <c r="CF110" s="109"/>
      <c r="CG110" s="109"/>
      <c r="CH110" s="109"/>
      <c r="CI110" s="511" t="str">
        <f>IF(SUM(CB110:CH110)='III Plan Rates'!AK113, "Match", "Don't Match")</f>
        <v>Match</v>
      </c>
      <c r="CJ110" s="109"/>
      <c r="CK110" s="109"/>
      <c r="CL110" s="109"/>
      <c r="CM110" s="109"/>
      <c r="CN110" s="109"/>
      <c r="CO110" s="109"/>
      <c r="CP110" s="109"/>
      <c r="CQ110" s="109"/>
      <c r="CR110" s="109"/>
      <c r="CS110" s="109"/>
      <c r="CT110" s="511" t="str">
        <f>IF(SUM(CJ110:CS110)='III Plan Rates'!AL113, "Match", "Don't Match")</f>
        <v>Match</v>
      </c>
      <c r="CU110" s="109"/>
      <c r="CV110" s="109"/>
      <c r="CW110" s="109"/>
      <c r="CX110" s="109"/>
      <c r="CY110" s="511" t="str">
        <f>IF(SUM(CU110:CX110)='III Plan Rates'!AM113, "Match", "Don't Match")</f>
        <v>Match</v>
      </c>
      <c r="CZ110" s="109"/>
      <c r="DA110" s="109"/>
      <c r="DB110" s="109"/>
      <c r="DC110" s="109"/>
      <c r="DD110" s="109"/>
      <c r="DE110" s="511" t="str">
        <f>IF(SUM(CZ110:DD110)='III Plan Rates'!AN113, "Match", "Don't Match")</f>
        <v>Match</v>
      </c>
      <c r="DF110" s="109"/>
      <c r="DG110" s="109"/>
      <c r="DH110" s="109"/>
      <c r="DI110" s="109"/>
      <c r="DJ110" s="109"/>
      <c r="DK110" s="109"/>
      <c r="DL110" s="109"/>
      <c r="DM110" s="511" t="str">
        <f>IF(SUM(DF110:DL110)='III Plan Rates'!AO113, "Match", "Don't Match")</f>
        <v>Match</v>
      </c>
    </row>
    <row r="111" spans="1:117" x14ac:dyDescent="0.25">
      <c r="A111" s="406" t="str">
        <f>'III Plan Rates'!A114</f>
        <v>Plan 97</v>
      </c>
      <c r="B111" s="118">
        <f>'III Plan Rates'!B114</f>
        <v>0</v>
      </c>
      <c r="C111" s="127">
        <f>'III Plan Rates'!D114</f>
        <v>0</v>
      </c>
      <c r="D111" s="118">
        <f>'III Plan Rates'!E114</f>
        <v>0</v>
      </c>
      <c r="E111" s="118">
        <f>'III Plan Rates'!F114</f>
        <v>0</v>
      </c>
      <c r="F111" s="118">
        <f>'III Plan Rates'!G114</f>
        <v>0</v>
      </c>
      <c r="G111" s="118">
        <f>'III Plan Rates'!J114</f>
        <v>0</v>
      </c>
      <c r="H111" s="101"/>
      <c r="I111" s="116">
        <f>'III Plan Rates'!$Z114*'V Consumer Factors'!$M$12</f>
        <v>0</v>
      </c>
      <c r="J111" s="116">
        <f>'III Plan Rates'!$Z114*'V Consumer Factors'!$M$13</f>
        <v>0</v>
      </c>
      <c r="K111" s="116">
        <f>'III Plan Rates'!$Z114*'V Consumer Factors'!$M$14</f>
        <v>0</v>
      </c>
      <c r="L111" s="116">
        <f>'III Plan Rates'!$Z114*'V Consumer Factors'!$M$15</f>
        <v>0</v>
      </c>
      <c r="M111" s="116">
        <f>'III Plan Rates'!$Z114*'V Consumer Factors'!$M$16</f>
        <v>0</v>
      </c>
      <c r="N111" s="116">
        <f>'III Plan Rates'!$Z114*'V Consumer Factors'!$M$17</f>
        <v>0</v>
      </c>
      <c r="O111" s="116">
        <f>'III Plan Rates'!$Z114*'V Consumer Factors'!$M$18</f>
        <v>0</v>
      </c>
      <c r="P111" s="116">
        <f>'III Plan Rates'!$Z114*'V Consumer Factors'!$M$19</f>
        <v>0</v>
      </c>
      <c r="Q111" s="116">
        <f>'III Plan Rates'!$Z114*'V Consumer Factors'!$M$20</f>
        <v>0</v>
      </c>
      <c r="R111" s="116">
        <f>IF('III Plan Rates'!$AP114&gt;0,SUMPRODUCT(I111:Q111,'III Plan Rates'!$AG114:$AO114)/'III Plan Rates'!$AP114,0)</f>
        <v>0</v>
      </c>
      <c r="S111" s="80"/>
      <c r="T111" s="116" t="e">
        <f>'III Plan Rates'!$AA114*'V Consumer Factors'!$N$12</f>
        <v>#DIV/0!</v>
      </c>
      <c r="U111" s="116" t="e">
        <f>'III Plan Rates'!$AA114*'V Consumer Factors'!$N$13</f>
        <v>#DIV/0!</v>
      </c>
      <c r="V111" s="116" t="e">
        <f>'III Plan Rates'!$AA114*'V Consumer Factors'!$N$14</f>
        <v>#DIV/0!</v>
      </c>
      <c r="W111" s="116" t="e">
        <f>'III Plan Rates'!$AA114*'V Consumer Factors'!$N$15</f>
        <v>#DIV/0!</v>
      </c>
      <c r="X111" s="116" t="e">
        <f>'III Plan Rates'!$AA114*'V Consumer Factors'!$N$16</f>
        <v>#DIV/0!</v>
      </c>
      <c r="Y111" s="116" t="e">
        <f>'III Plan Rates'!$AA114*'V Consumer Factors'!$N$17</f>
        <v>#DIV/0!</v>
      </c>
      <c r="Z111" s="116" t="e">
        <f>'III Plan Rates'!$AA114*'V Consumer Factors'!$N$18</f>
        <v>#DIV/0!</v>
      </c>
      <c r="AA111" s="116" t="e">
        <f>'III Plan Rates'!$AA114*'V Consumer Factors'!$N$19</f>
        <v>#DIV/0!</v>
      </c>
      <c r="AB111" s="116" t="e">
        <f>'III Plan Rates'!$AA114*'V Consumer Factors'!$N$20</f>
        <v>#DIV/0!</v>
      </c>
      <c r="AC111" s="116">
        <f>IF('III Plan Rates'!$AP114&gt;0,SUMPRODUCT(T111:AB111,'III Plan Rates'!$AG114:$AO114)/'III Plan Rates'!$AP114,0)</f>
        <v>0</v>
      </c>
      <c r="AE111" s="117" t="e">
        <f t="shared" si="22"/>
        <v>#DIV/0!</v>
      </c>
      <c r="AF111" s="117" t="e">
        <f t="shared" si="13"/>
        <v>#DIV/0!</v>
      </c>
      <c r="AG111" s="117" t="e">
        <f t="shared" si="14"/>
        <v>#DIV/0!</v>
      </c>
      <c r="AH111" s="117" t="e">
        <f t="shared" si="15"/>
        <v>#DIV/0!</v>
      </c>
      <c r="AI111" s="117" t="e">
        <f t="shared" si="16"/>
        <v>#DIV/0!</v>
      </c>
      <c r="AJ111" s="117" t="e">
        <f t="shared" si="17"/>
        <v>#DIV/0!</v>
      </c>
      <c r="AK111" s="117" t="e">
        <f t="shared" si="18"/>
        <v>#DIV/0!</v>
      </c>
      <c r="AL111" s="117" t="e">
        <f t="shared" si="19"/>
        <v>#DIV/0!</v>
      </c>
      <c r="AM111" s="117" t="e">
        <f t="shared" si="20"/>
        <v>#DIV/0!</v>
      </c>
      <c r="AN111" s="503" t="str">
        <f t="shared" si="21"/>
        <v/>
      </c>
      <c r="AP111" s="109"/>
      <c r="AQ111" s="109"/>
      <c r="AR111" s="109"/>
      <c r="AS111" s="109"/>
      <c r="AT111" s="109"/>
      <c r="AU111" s="109"/>
      <c r="AV111" s="109"/>
      <c r="AW111" s="109"/>
      <c r="AX111" s="511" t="str">
        <f>IF(SUM(AP111:AW111)='III Plan Rates'!AG114, "Match", "Don't Match")</f>
        <v>Match</v>
      </c>
      <c r="AY111" s="109"/>
      <c r="AZ111" s="109"/>
      <c r="BA111" s="109"/>
      <c r="BB111" s="511" t="str">
        <f>IF(SUM(AY111:BA111)='III Plan Rates'!AH114, "Match", "Don't Match")</f>
        <v>Match</v>
      </c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  <c r="BO111" s="109"/>
      <c r="BP111" s="511" t="str">
        <f>IF(SUM(BC111:BO111)='III Plan Rates'!AI114, "Match", "Don't Match")</f>
        <v>Match</v>
      </c>
      <c r="BQ111" s="109"/>
      <c r="BR111" s="109"/>
      <c r="BS111" s="109"/>
      <c r="BT111" s="109"/>
      <c r="BU111" s="109"/>
      <c r="BV111" s="109"/>
      <c r="BW111" s="109"/>
      <c r="BX111" s="109"/>
      <c r="BY111" s="109"/>
      <c r="BZ111" s="109"/>
      <c r="CA111" s="511" t="str">
        <f>IF(SUM(BQ111:BZ111)='III Plan Rates'!AJ114, "Match", "Don't Match")</f>
        <v>Match</v>
      </c>
      <c r="CB111" s="109"/>
      <c r="CC111" s="109"/>
      <c r="CD111" s="109"/>
      <c r="CE111" s="109"/>
      <c r="CF111" s="109"/>
      <c r="CG111" s="109"/>
      <c r="CH111" s="109"/>
      <c r="CI111" s="511" t="str">
        <f>IF(SUM(CB111:CH111)='III Plan Rates'!AK114, "Match", "Don't Match")</f>
        <v>Match</v>
      </c>
      <c r="CJ111" s="109"/>
      <c r="CK111" s="109"/>
      <c r="CL111" s="109"/>
      <c r="CM111" s="109"/>
      <c r="CN111" s="109"/>
      <c r="CO111" s="109"/>
      <c r="CP111" s="109"/>
      <c r="CQ111" s="109"/>
      <c r="CR111" s="109"/>
      <c r="CS111" s="109"/>
      <c r="CT111" s="511" t="str">
        <f>IF(SUM(CJ111:CS111)='III Plan Rates'!AL114, "Match", "Don't Match")</f>
        <v>Match</v>
      </c>
      <c r="CU111" s="109"/>
      <c r="CV111" s="109"/>
      <c r="CW111" s="109"/>
      <c r="CX111" s="109"/>
      <c r="CY111" s="511" t="str">
        <f>IF(SUM(CU111:CX111)='III Plan Rates'!AM114, "Match", "Don't Match")</f>
        <v>Match</v>
      </c>
      <c r="CZ111" s="109"/>
      <c r="DA111" s="109"/>
      <c r="DB111" s="109"/>
      <c r="DC111" s="109"/>
      <c r="DD111" s="109"/>
      <c r="DE111" s="511" t="str">
        <f>IF(SUM(CZ111:DD111)='III Plan Rates'!AN114, "Match", "Don't Match")</f>
        <v>Match</v>
      </c>
      <c r="DF111" s="109"/>
      <c r="DG111" s="109"/>
      <c r="DH111" s="109"/>
      <c r="DI111" s="109"/>
      <c r="DJ111" s="109"/>
      <c r="DK111" s="109"/>
      <c r="DL111" s="109"/>
      <c r="DM111" s="511" t="str">
        <f>IF(SUM(DF111:DL111)='III Plan Rates'!AO114, "Match", "Don't Match")</f>
        <v>Match</v>
      </c>
    </row>
    <row r="112" spans="1:117" x14ac:dyDescent="0.25">
      <c r="A112" s="406" t="str">
        <f>'III Plan Rates'!A115</f>
        <v>Plan 98</v>
      </c>
      <c r="B112" s="118">
        <f>'III Plan Rates'!B115</f>
        <v>0</v>
      </c>
      <c r="C112" s="127">
        <f>'III Plan Rates'!D115</f>
        <v>0</v>
      </c>
      <c r="D112" s="118">
        <f>'III Plan Rates'!E115</f>
        <v>0</v>
      </c>
      <c r="E112" s="118">
        <f>'III Plan Rates'!F115</f>
        <v>0</v>
      </c>
      <c r="F112" s="118">
        <f>'III Plan Rates'!G115</f>
        <v>0</v>
      </c>
      <c r="G112" s="118">
        <f>'III Plan Rates'!J115</f>
        <v>0</v>
      </c>
      <c r="H112" s="101"/>
      <c r="I112" s="116">
        <f>'III Plan Rates'!$Z115*'V Consumer Factors'!$M$12</f>
        <v>0</v>
      </c>
      <c r="J112" s="116">
        <f>'III Plan Rates'!$Z115*'V Consumer Factors'!$M$13</f>
        <v>0</v>
      </c>
      <c r="K112" s="116">
        <f>'III Plan Rates'!$Z115*'V Consumer Factors'!$M$14</f>
        <v>0</v>
      </c>
      <c r="L112" s="116">
        <f>'III Plan Rates'!$Z115*'V Consumer Factors'!$M$15</f>
        <v>0</v>
      </c>
      <c r="M112" s="116">
        <f>'III Plan Rates'!$Z115*'V Consumer Factors'!$M$16</f>
        <v>0</v>
      </c>
      <c r="N112" s="116">
        <f>'III Plan Rates'!$Z115*'V Consumer Factors'!$M$17</f>
        <v>0</v>
      </c>
      <c r="O112" s="116">
        <f>'III Plan Rates'!$Z115*'V Consumer Factors'!$M$18</f>
        <v>0</v>
      </c>
      <c r="P112" s="116">
        <f>'III Plan Rates'!$Z115*'V Consumer Factors'!$M$19</f>
        <v>0</v>
      </c>
      <c r="Q112" s="116">
        <f>'III Plan Rates'!$Z115*'V Consumer Factors'!$M$20</f>
        <v>0</v>
      </c>
      <c r="R112" s="116">
        <f>IF('III Plan Rates'!$AP115&gt;0,SUMPRODUCT(I112:Q112,'III Plan Rates'!$AG115:$AO115)/'III Plan Rates'!$AP115,0)</f>
        <v>0</v>
      </c>
      <c r="S112" s="80"/>
      <c r="T112" s="116" t="e">
        <f>'III Plan Rates'!$AA115*'V Consumer Factors'!$N$12</f>
        <v>#DIV/0!</v>
      </c>
      <c r="U112" s="116" t="e">
        <f>'III Plan Rates'!$AA115*'V Consumer Factors'!$N$13</f>
        <v>#DIV/0!</v>
      </c>
      <c r="V112" s="116" t="e">
        <f>'III Plan Rates'!$AA115*'V Consumer Factors'!$N$14</f>
        <v>#DIV/0!</v>
      </c>
      <c r="W112" s="116" t="e">
        <f>'III Plan Rates'!$AA115*'V Consumer Factors'!$N$15</f>
        <v>#DIV/0!</v>
      </c>
      <c r="X112" s="116" t="e">
        <f>'III Plan Rates'!$AA115*'V Consumer Factors'!$N$16</f>
        <v>#DIV/0!</v>
      </c>
      <c r="Y112" s="116" t="e">
        <f>'III Plan Rates'!$AA115*'V Consumer Factors'!$N$17</f>
        <v>#DIV/0!</v>
      </c>
      <c r="Z112" s="116" t="e">
        <f>'III Plan Rates'!$AA115*'V Consumer Factors'!$N$18</f>
        <v>#DIV/0!</v>
      </c>
      <c r="AA112" s="116" t="e">
        <f>'III Plan Rates'!$AA115*'V Consumer Factors'!$N$19</f>
        <v>#DIV/0!</v>
      </c>
      <c r="AB112" s="116" t="e">
        <f>'III Plan Rates'!$AA115*'V Consumer Factors'!$N$20</f>
        <v>#DIV/0!</v>
      </c>
      <c r="AC112" s="116">
        <f>IF('III Plan Rates'!$AP115&gt;0,SUMPRODUCT(T112:AB112,'III Plan Rates'!$AG115:$AO115)/'III Plan Rates'!$AP115,0)</f>
        <v>0</v>
      </c>
      <c r="AE112" s="117" t="e">
        <f t="shared" si="22"/>
        <v>#DIV/0!</v>
      </c>
      <c r="AF112" s="117" t="e">
        <f t="shared" si="13"/>
        <v>#DIV/0!</v>
      </c>
      <c r="AG112" s="117" t="e">
        <f t="shared" si="14"/>
        <v>#DIV/0!</v>
      </c>
      <c r="AH112" s="117" t="e">
        <f t="shared" si="15"/>
        <v>#DIV/0!</v>
      </c>
      <c r="AI112" s="117" t="e">
        <f t="shared" si="16"/>
        <v>#DIV/0!</v>
      </c>
      <c r="AJ112" s="117" t="e">
        <f t="shared" si="17"/>
        <v>#DIV/0!</v>
      </c>
      <c r="AK112" s="117" t="e">
        <f t="shared" si="18"/>
        <v>#DIV/0!</v>
      </c>
      <c r="AL112" s="117" t="e">
        <f t="shared" si="19"/>
        <v>#DIV/0!</v>
      </c>
      <c r="AM112" s="117" t="e">
        <f t="shared" si="20"/>
        <v>#DIV/0!</v>
      </c>
      <c r="AN112" s="503" t="str">
        <f t="shared" si="21"/>
        <v/>
      </c>
      <c r="AP112" s="109"/>
      <c r="AQ112" s="109"/>
      <c r="AR112" s="109"/>
      <c r="AS112" s="109"/>
      <c r="AT112" s="109"/>
      <c r="AU112" s="109"/>
      <c r="AV112" s="109"/>
      <c r="AW112" s="109"/>
      <c r="AX112" s="511" t="str">
        <f>IF(SUM(AP112:AW112)='III Plan Rates'!AG115, "Match", "Don't Match")</f>
        <v>Match</v>
      </c>
      <c r="AY112" s="109"/>
      <c r="AZ112" s="109"/>
      <c r="BA112" s="109"/>
      <c r="BB112" s="511" t="str">
        <f>IF(SUM(AY112:BA112)='III Plan Rates'!AH115, "Match", "Don't Match")</f>
        <v>Match</v>
      </c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N112" s="109"/>
      <c r="BO112" s="109"/>
      <c r="BP112" s="511" t="str">
        <f>IF(SUM(BC112:BO112)='III Plan Rates'!AI115, "Match", "Don't Match")</f>
        <v>Match</v>
      </c>
      <c r="BQ112" s="109"/>
      <c r="BR112" s="109"/>
      <c r="BS112" s="109"/>
      <c r="BT112" s="109"/>
      <c r="BU112" s="109"/>
      <c r="BV112" s="109"/>
      <c r="BW112" s="109"/>
      <c r="BX112" s="109"/>
      <c r="BY112" s="109"/>
      <c r="BZ112" s="109"/>
      <c r="CA112" s="511" t="str">
        <f>IF(SUM(BQ112:BZ112)='III Plan Rates'!AJ115, "Match", "Don't Match")</f>
        <v>Match</v>
      </c>
      <c r="CB112" s="109"/>
      <c r="CC112" s="109"/>
      <c r="CD112" s="109"/>
      <c r="CE112" s="109"/>
      <c r="CF112" s="109"/>
      <c r="CG112" s="109"/>
      <c r="CH112" s="109"/>
      <c r="CI112" s="511" t="str">
        <f>IF(SUM(CB112:CH112)='III Plan Rates'!AK115, "Match", "Don't Match")</f>
        <v>Match</v>
      </c>
      <c r="CJ112" s="109"/>
      <c r="CK112" s="109"/>
      <c r="CL112" s="109"/>
      <c r="CM112" s="109"/>
      <c r="CN112" s="109"/>
      <c r="CO112" s="109"/>
      <c r="CP112" s="109"/>
      <c r="CQ112" s="109"/>
      <c r="CR112" s="109"/>
      <c r="CS112" s="109"/>
      <c r="CT112" s="511" t="str">
        <f>IF(SUM(CJ112:CS112)='III Plan Rates'!AL115, "Match", "Don't Match")</f>
        <v>Match</v>
      </c>
      <c r="CU112" s="109"/>
      <c r="CV112" s="109"/>
      <c r="CW112" s="109"/>
      <c r="CX112" s="109"/>
      <c r="CY112" s="511" t="str">
        <f>IF(SUM(CU112:CX112)='III Plan Rates'!AM115, "Match", "Don't Match")</f>
        <v>Match</v>
      </c>
      <c r="CZ112" s="109"/>
      <c r="DA112" s="109"/>
      <c r="DB112" s="109"/>
      <c r="DC112" s="109"/>
      <c r="DD112" s="109"/>
      <c r="DE112" s="511" t="str">
        <f>IF(SUM(CZ112:DD112)='III Plan Rates'!AN115, "Match", "Don't Match")</f>
        <v>Match</v>
      </c>
      <c r="DF112" s="109"/>
      <c r="DG112" s="109"/>
      <c r="DH112" s="109"/>
      <c r="DI112" s="109"/>
      <c r="DJ112" s="109"/>
      <c r="DK112" s="109"/>
      <c r="DL112" s="109"/>
      <c r="DM112" s="511" t="str">
        <f>IF(SUM(DF112:DL112)='III Plan Rates'!AO115, "Match", "Don't Match")</f>
        <v>Match</v>
      </c>
    </row>
    <row r="113" spans="1:117" x14ac:dyDescent="0.25">
      <c r="A113" s="406" t="str">
        <f>'III Plan Rates'!A116</f>
        <v>Plan 99</v>
      </c>
      <c r="B113" s="118">
        <f>'III Plan Rates'!B116</f>
        <v>0</v>
      </c>
      <c r="C113" s="127">
        <f>'III Plan Rates'!D116</f>
        <v>0</v>
      </c>
      <c r="D113" s="118">
        <f>'III Plan Rates'!E116</f>
        <v>0</v>
      </c>
      <c r="E113" s="118">
        <f>'III Plan Rates'!F116</f>
        <v>0</v>
      </c>
      <c r="F113" s="118">
        <f>'III Plan Rates'!G116</f>
        <v>0</v>
      </c>
      <c r="G113" s="118">
        <f>'III Plan Rates'!J116</f>
        <v>0</v>
      </c>
      <c r="H113" s="101"/>
      <c r="I113" s="116">
        <f>'III Plan Rates'!$Z116*'V Consumer Factors'!$M$12</f>
        <v>0</v>
      </c>
      <c r="J113" s="116">
        <f>'III Plan Rates'!$Z116*'V Consumer Factors'!$M$13</f>
        <v>0</v>
      </c>
      <c r="K113" s="116">
        <f>'III Plan Rates'!$Z116*'V Consumer Factors'!$M$14</f>
        <v>0</v>
      </c>
      <c r="L113" s="116">
        <f>'III Plan Rates'!$Z116*'V Consumer Factors'!$M$15</f>
        <v>0</v>
      </c>
      <c r="M113" s="116">
        <f>'III Plan Rates'!$Z116*'V Consumer Factors'!$M$16</f>
        <v>0</v>
      </c>
      <c r="N113" s="116">
        <f>'III Plan Rates'!$Z116*'V Consumer Factors'!$M$17</f>
        <v>0</v>
      </c>
      <c r="O113" s="116">
        <f>'III Plan Rates'!$Z116*'V Consumer Factors'!$M$18</f>
        <v>0</v>
      </c>
      <c r="P113" s="116">
        <f>'III Plan Rates'!$Z116*'V Consumer Factors'!$M$19</f>
        <v>0</v>
      </c>
      <c r="Q113" s="116">
        <f>'III Plan Rates'!$Z116*'V Consumer Factors'!$M$20</f>
        <v>0</v>
      </c>
      <c r="R113" s="116">
        <f>IF('III Plan Rates'!$AP116&gt;0,SUMPRODUCT(I113:Q113,'III Plan Rates'!$AG116:$AO116)/'III Plan Rates'!$AP116,0)</f>
        <v>0</v>
      </c>
      <c r="S113" s="80"/>
      <c r="T113" s="116" t="e">
        <f>'III Plan Rates'!$AA116*'V Consumer Factors'!$N$12</f>
        <v>#DIV/0!</v>
      </c>
      <c r="U113" s="116" t="e">
        <f>'III Plan Rates'!$AA116*'V Consumer Factors'!$N$13</f>
        <v>#DIV/0!</v>
      </c>
      <c r="V113" s="116" t="e">
        <f>'III Plan Rates'!$AA116*'V Consumer Factors'!$N$14</f>
        <v>#DIV/0!</v>
      </c>
      <c r="W113" s="116" t="e">
        <f>'III Plan Rates'!$AA116*'V Consumer Factors'!$N$15</f>
        <v>#DIV/0!</v>
      </c>
      <c r="X113" s="116" t="e">
        <f>'III Plan Rates'!$AA116*'V Consumer Factors'!$N$16</f>
        <v>#DIV/0!</v>
      </c>
      <c r="Y113" s="116" t="e">
        <f>'III Plan Rates'!$AA116*'V Consumer Factors'!$N$17</f>
        <v>#DIV/0!</v>
      </c>
      <c r="Z113" s="116" t="e">
        <f>'III Plan Rates'!$AA116*'V Consumer Factors'!$N$18</f>
        <v>#DIV/0!</v>
      </c>
      <c r="AA113" s="116" t="e">
        <f>'III Plan Rates'!$AA116*'V Consumer Factors'!$N$19</f>
        <v>#DIV/0!</v>
      </c>
      <c r="AB113" s="116" t="e">
        <f>'III Plan Rates'!$AA116*'V Consumer Factors'!$N$20</f>
        <v>#DIV/0!</v>
      </c>
      <c r="AC113" s="116">
        <f>IF('III Plan Rates'!$AP116&gt;0,SUMPRODUCT(T113:AB113,'III Plan Rates'!$AG116:$AO116)/'III Plan Rates'!$AP116,0)</f>
        <v>0</v>
      </c>
      <c r="AE113" s="117" t="e">
        <f t="shared" si="22"/>
        <v>#DIV/0!</v>
      </c>
      <c r="AF113" s="117" t="e">
        <f t="shared" si="13"/>
        <v>#DIV/0!</v>
      </c>
      <c r="AG113" s="117" t="e">
        <f t="shared" si="14"/>
        <v>#DIV/0!</v>
      </c>
      <c r="AH113" s="117" t="e">
        <f t="shared" si="15"/>
        <v>#DIV/0!</v>
      </c>
      <c r="AI113" s="117" t="e">
        <f t="shared" si="16"/>
        <v>#DIV/0!</v>
      </c>
      <c r="AJ113" s="117" t="e">
        <f t="shared" si="17"/>
        <v>#DIV/0!</v>
      </c>
      <c r="AK113" s="117" t="e">
        <f t="shared" si="18"/>
        <v>#DIV/0!</v>
      </c>
      <c r="AL113" s="117" t="e">
        <f t="shared" si="19"/>
        <v>#DIV/0!</v>
      </c>
      <c r="AM113" s="117" t="e">
        <f t="shared" si="20"/>
        <v>#DIV/0!</v>
      </c>
      <c r="AN113" s="503" t="str">
        <f t="shared" si="21"/>
        <v/>
      </c>
      <c r="AP113" s="109"/>
      <c r="AQ113" s="109"/>
      <c r="AR113" s="109"/>
      <c r="AS113" s="109"/>
      <c r="AT113" s="109"/>
      <c r="AU113" s="109"/>
      <c r="AV113" s="109"/>
      <c r="AW113" s="109"/>
      <c r="AX113" s="511" t="str">
        <f>IF(SUM(AP113:AW113)='III Plan Rates'!AG116, "Match", "Don't Match")</f>
        <v>Match</v>
      </c>
      <c r="AY113" s="109"/>
      <c r="AZ113" s="109"/>
      <c r="BA113" s="109"/>
      <c r="BB113" s="511" t="str">
        <f>IF(SUM(AY113:BA113)='III Plan Rates'!AH116, "Match", "Don't Match")</f>
        <v>Match</v>
      </c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  <c r="BO113" s="109"/>
      <c r="BP113" s="511" t="str">
        <f>IF(SUM(BC113:BO113)='III Plan Rates'!AI116, "Match", "Don't Match")</f>
        <v>Match</v>
      </c>
      <c r="BQ113" s="109"/>
      <c r="BR113" s="109"/>
      <c r="BS113" s="109"/>
      <c r="BT113" s="109"/>
      <c r="BU113" s="109"/>
      <c r="BV113" s="109"/>
      <c r="BW113" s="109"/>
      <c r="BX113" s="109"/>
      <c r="BY113" s="109"/>
      <c r="BZ113" s="109"/>
      <c r="CA113" s="511" t="str">
        <f>IF(SUM(BQ113:BZ113)='III Plan Rates'!AJ116, "Match", "Don't Match")</f>
        <v>Match</v>
      </c>
      <c r="CB113" s="109"/>
      <c r="CC113" s="109"/>
      <c r="CD113" s="109"/>
      <c r="CE113" s="109"/>
      <c r="CF113" s="109"/>
      <c r="CG113" s="109"/>
      <c r="CH113" s="109"/>
      <c r="CI113" s="511" t="str">
        <f>IF(SUM(CB113:CH113)='III Plan Rates'!AK116, "Match", "Don't Match")</f>
        <v>Match</v>
      </c>
      <c r="CJ113" s="109"/>
      <c r="CK113" s="109"/>
      <c r="CL113" s="109"/>
      <c r="CM113" s="109"/>
      <c r="CN113" s="109"/>
      <c r="CO113" s="109"/>
      <c r="CP113" s="109"/>
      <c r="CQ113" s="109"/>
      <c r="CR113" s="109"/>
      <c r="CS113" s="109"/>
      <c r="CT113" s="511" t="str">
        <f>IF(SUM(CJ113:CS113)='III Plan Rates'!AL116, "Match", "Don't Match")</f>
        <v>Match</v>
      </c>
      <c r="CU113" s="109"/>
      <c r="CV113" s="109"/>
      <c r="CW113" s="109"/>
      <c r="CX113" s="109"/>
      <c r="CY113" s="511" t="str">
        <f>IF(SUM(CU113:CX113)='III Plan Rates'!AM116, "Match", "Don't Match")</f>
        <v>Match</v>
      </c>
      <c r="CZ113" s="109"/>
      <c r="DA113" s="109"/>
      <c r="DB113" s="109"/>
      <c r="DC113" s="109"/>
      <c r="DD113" s="109"/>
      <c r="DE113" s="511" t="str">
        <f>IF(SUM(CZ113:DD113)='III Plan Rates'!AN116, "Match", "Don't Match")</f>
        <v>Match</v>
      </c>
      <c r="DF113" s="109"/>
      <c r="DG113" s="109"/>
      <c r="DH113" s="109"/>
      <c r="DI113" s="109"/>
      <c r="DJ113" s="109"/>
      <c r="DK113" s="109"/>
      <c r="DL113" s="109"/>
      <c r="DM113" s="511" t="str">
        <f>IF(SUM(DF113:DL113)='III Plan Rates'!AO116, "Match", "Don't Match")</f>
        <v>Match</v>
      </c>
    </row>
    <row r="114" spans="1:117" x14ac:dyDescent="0.25">
      <c r="A114" s="406" t="str">
        <f>'III Plan Rates'!A117</f>
        <v>Plan 100</v>
      </c>
      <c r="B114" s="118">
        <f>'III Plan Rates'!B117</f>
        <v>0</v>
      </c>
      <c r="C114" s="127">
        <f>'III Plan Rates'!D117</f>
        <v>0</v>
      </c>
      <c r="D114" s="118">
        <f>'III Plan Rates'!E117</f>
        <v>0</v>
      </c>
      <c r="E114" s="118">
        <f>'III Plan Rates'!F117</f>
        <v>0</v>
      </c>
      <c r="F114" s="118">
        <f>'III Plan Rates'!G117</f>
        <v>0</v>
      </c>
      <c r="G114" s="118">
        <f>'III Plan Rates'!J117</f>
        <v>0</v>
      </c>
      <c r="H114" s="101"/>
      <c r="I114" s="116">
        <f>'III Plan Rates'!$Z117*'V Consumer Factors'!$M$12</f>
        <v>0</v>
      </c>
      <c r="J114" s="116">
        <f>'III Plan Rates'!$Z117*'V Consumer Factors'!$M$13</f>
        <v>0</v>
      </c>
      <c r="K114" s="116">
        <f>'III Plan Rates'!$Z117*'V Consumer Factors'!$M$14</f>
        <v>0</v>
      </c>
      <c r="L114" s="116">
        <f>'III Plan Rates'!$Z117*'V Consumer Factors'!$M$15</f>
        <v>0</v>
      </c>
      <c r="M114" s="116">
        <f>'III Plan Rates'!$Z117*'V Consumer Factors'!$M$16</f>
        <v>0</v>
      </c>
      <c r="N114" s="116">
        <f>'III Plan Rates'!$Z117*'V Consumer Factors'!$M$17</f>
        <v>0</v>
      </c>
      <c r="O114" s="116">
        <f>'III Plan Rates'!$Z117*'V Consumer Factors'!$M$18</f>
        <v>0</v>
      </c>
      <c r="P114" s="116">
        <f>'III Plan Rates'!$Z117*'V Consumer Factors'!$M$19</f>
        <v>0</v>
      </c>
      <c r="Q114" s="116">
        <f>'III Plan Rates'!$Z117*'V Consumer Factors'!$M$20</f>
        <v>0</v>
      </c>
      <c r="R114" s="116">
        <f>IF('III Plan Rates'!$AP117&gt;0,SUMPRODUCT(I114:Q114,'III Plan Rates'!$AG117:$AO117)/'III Plan Rates'!$AP117,0)</f>
        <v>0</v>
      </c>
      <c r="S114" s="80"/>
      <c r="T114" s="116" t="e">
        <f>'III Plan Rates'!$AA117*'V Consumer Factors'!$N$12</f>
        <v>#DIV/0!</v>
      </c>
      <c r="U114" s="116" t="e">
        <f>'III Plan Rates'!$AA117*'V Consumer Factors'!$N$13</f>
        <v>#DIV/0!</v>
      </c>
      <c r="V114" s="116" t="e">
        <f>'III Plan Rates'!$AA117*'V Consumer Factors'!$N$14</f>
        <v>#DIV/0!</v>
      </c>
      <c r="W114" s="116" t="e">
        <f>'III Plan Rates'!$AA117*'V Consumer Factors'!$N$15</f>
        <v>#DIV/0!</v>
      </c>
      <c r="X114" s="116" t="e">
        <f>'III Plan Rates'!$AA117*'V Consumer Factors'!$N$16</f>
        <v>#DIV/0!</v>
      </c>
      <c r="Y114" s="116" t="e">
        <f>'III Plan Rates'!$AA117*'V Consumer Factors'!$N$17</f>
        <v>#DIV/0!</v>
      </c>
      <c r="Z114" s="116" t="e">
        <f>'III Plan Rates'!$AA117*'V Consumer Factors'!$N$18</f>
        <v>#DIV/0!</v>
      </c>
      <c r="AA114" s="116" t="e">
        <f>'III Plan Rates'!$AA117*'V Consumer Factors'!$N$19</f>
        <v>#DIV/0!</v>
      </c>
      <c r="AB114" s="116" t="e">
        <f>'III Plan Rates'!$AA117*'V Consumer Factors'!$N$20</f>
        <v>#DIV/0!</v>
      </c>
      <c r="AC114" s="116">
        <f>IF('III Plan Rates'!$AP117&gt;0,SUMPRODUCT(T114:AB114,'III Plan Rates'!$AG117:$AO117)/'III Plan Rates'!$AP117,0)</f>
        <v>0</v>
      </c>
      <c r="AE114" s="117" t="e">
        <f t="shared" ref="AE114:AE177" si="23">IF(AND(I114&gt;0,T114&gt;0),T114/I114-1,"")</f>
        <v>#DIV/0!</v>
      </c>
      <c r="AF114" s="117" t="e">
        <f t="shared" ref="AF114:AF177" si="24">IF(AND(J114&gt;0,U114&gt;0),U114/J114-1,"")</f>
        <v>#DIV/0!</v>
      </c>
      <c r="AG114" s="117" t="e">
        <f t="shared" ref="AG114:AG177" si="25">IF(AND(K114&gt;0,V114&gt;0),V114/K114-1,"")</f>
        <v>#DIV/0!</v>
      </c>
      <c r="AH114" s="117" t="e">
        <f t="shared" ref="AH114:AH177" si="26">IF(AND(L114&gt;0,W114&gt;0),W114/L114-1,"")</f>
        <v>#DIV/0!</v>
      </c>
      <c r="AI114" s="117" t="e">
        <f t="shared" ref="AI114:AI177" si="27">IF(AND(M114&gt;0,X114&gt;0),X114/M114-1,"")</f>
        <v>#DIV/0!</v>
      </c>
      <c r="AJ114" s="117" t="e">
        <f t="shared" ref="AJ114:AJ177" si="28">IF(AND(N114&gt;0,Y114&gt;0),Y114/N114-1,"")</f>
        <v>#DIV/0!</v>
      </c>
      <c r="AK114" s="117" t="e">
        <f t="shared" ref="AK114:AK177" si="29">IF(AND(O114&gt;0,Z114&gt;0),Z114/O114-1,"")</f>
        <v>#DIV/0!</v>
      </c>
      <c r="AL114" s="117" t="e">
        <f t="shared" ref="AL114:AL177" si="30">IF(AND(P114&gt;0,AA114&gt;0),AA114/P114-1,"")</f>
        <v>#DIV/0!</v>
      </c>
      <c r="AM114" s="117" t="e">
        <f t="shared" ref="AM114:AM177" si="31">IF(AND(Q114&gt;0,AB114&gt;0),AB114/Q114-1,"")</f>
        <v>#DIV/0!</v>
      </c>
      <c r="AN114" s="503" t="str">
        <f t="shared" ref="AN114:AN177" si="32">IF(AND(R114&gt;0,AC114&gt;0),AC114/R114-1,"")</f>
        <v/>
      </c>
      <c r="AP114" s="109"/>
      <c r="AQ114" s="109"/>
      <c r="AR114" s="109"/>
      <c r="AS114" s="109"/>
      <c r="AT114" s="109"/>
      <c r="AU114" s="109"/>
      <c r="AV114" s="109"/>
      <c r="AW114" s="109"/>
      <c r="AX114" s="511" t="str">
        <f>IF(SUM(AP114:AW114)='III Plan Rates'!AG117, "Match", "Don't Match")</f>
        <v>Match</v>
      </c>
      <c r="AY114" s="109"/>
      <c r="AZ114" s="109"/>
      <c r="BA114" s="109"/>
      <c r="BB114" s="511" t="str">
        <f>IF(SUM(AY114:BA114)='III Plan Rates'!AH117, "Match", "Don't Match")</f>
        <v>Match</v>
      </c>
      <c r="BC114" s="109"/>
      <c r="BD114" s="109"/>
      <c r="BE114" s="109"/>
      <c r="BF114" s="109"/>
      <c r="BG114" s="109"/>
      <c r="BH114" s="109"/>
      <c r="BI114" s="109"/>
      <c r="BJ114" s="109"/>
      <c r="BK114" s="109"/>
      <c r="BL114" s="109"/>
      <c r="BM114" s="109"/>
      <c r="BN114" s="109"/>
      <c r="BO114" s="109"/>
      <c r="BP114" s="511" t="str">
        <f>IF(SUM(BC114:BO114)='III Plan Rates'!AI117, "Match", "Don't Match")</f>
        <v>Match</v>
      </c>
      <c r="BQ114" s="109"/>
      <c r="BR114" s="109"/>
      <c r="BS114" s="109"/>
      <c r="BT114" s="109"/>
      <c r="BU114" s="109"/>
      <c r="BV114" s="109"/>
      <c r="BW114" s="109"/>
      <c r="BX114" s="109"/>
      <c r="BY114" s="109"/>
      <c r="BZ114" s="109"/>
      <c r="CA114" s="511" t="str">
        <f>IF(SUM(BQ114:BZ114)='III Plan Rates'!AJ117, "Match", "Don't Match")</f>
        <v>Match</v>
      </c>
      <c r="CB114" s="109"/>
      <c r="CC114" s="109"/>
      <c r="CD114" s="109"/>
      <c r="CE114" s="109"/>
      <c r="CF114" s="109"/>
      <c r="CG114" s="109"/>
      <c r="CH114" s="109"/>
      <c r="CI114" s="511" t="str">
        <f>IF(SUM(CB114:CH114)='III Plan Rates'!AK117, "Match", "Don't Match")</f>
        <v>Match</v>
      </c>
      <c r="CJ114" s="109"/>
      <c r="CK114" s="109"/>
      <c r="CL114" s="109"/>
      <c r="CM114" s="109"/>
      <c r="CN114" s="109"/>
      <c r="CO114" s="109"/>
      <c r="CP114" s="109"/>
      <c r="CQ114" s="109"/>
      <c r="CR114" s="109"/>
      <c r="CS114" s="109"/>
      <c r="CT114" s="511" t="str">
        <f>IF(SUM(CJ114:CS114)='III Plan Rates'!AL117, "Match", "Don't Match")</f>
        <v>Match</v>
      </c>
      <c r="CU114" s="109"/>
      <c r="CV114" s="109"/>
      <c r="CW114" s="109"/>
      <c r="CX114" s="109"/>
      <c r="CY114" s="511" t="str">
        <f>IF(SUM(CU114:CX114)='III Plan Rates'!AM117, "Match", "Don't Match")</f>
        <v>Match</v>
      </c>
      <c r="CZ114" s="109"/>
      <c r="DA114" s="109"/>
      <c r="DB114" s="109"/>
      <c r="DC114" s="109"/>
      <c r="DD114" s="109"/>
      <c r="DE114" s="511" t="str">
        <f>IF(SUM(CZ114:DD114)='III Plan Rates'!AN117, "Match", "Don't Match")</f>
        <v>Match</v>
      </c>
      <c r="DF114" s="109"/>
      <c r="DG114" s="109"/>
      <c r="DH114" s="109"/>
      <c r="DI114" s="109"/>
      <c r="DJ114" s="109"/>
      <c r="DK114" s="109"/>
      <c r="DL114" s="109"/>
      <c r="DM114" s="511" t="str">
        <f>IF(SUM(DF114:DL114)='III Plan Rates'!AO117, "Match", "Don't Match")</f>
        <v>Match</v>
      </c>
    </row>
    <row r="115" spans="1:117" x14ac:dyDescent="0.25">
      <c r="A115" s="406" t="str">
        <f>'III Plan Rates'!A118</f>
        <v>Plan 101</v>
      </c>
      <c r="B115" s="118">
        <f>'III Plan Rates'!B118</f>
        <v>0</v>
      </c>
      <c r="C115" s="127">
        <f>'III Plan Rates'!D118</f>
        <v>0</v>
      </c>
      <c r="D115" s="118">
        <f>'III Plan Rates'!E118</f>
        <v>0</v>
      </c>
      <c r="E115" s="118">
        <f>'III Plan Rates'!F118</f>
        <v>0</v>
      </c>
      <c r="F115" s="118">
        <f>'III Plan Rates'!G118</f>
        <v>0</v>
      </c>
      <c r="G115" s="118">
        <f>'III Plan Rates'!J118</f>
        <v>0</v>
      </c>
      <c r="H115" s="101"/>
      <c r="I115" s="116">
        <f>'III Plan Rates'!$Z118*'V Consumer Factors'!$M$12</f>
        <v>0</v>
      </c>
      <c r="J115" s="116">
        <f>'III Plan Rates'!$Z118*'V Consumer Factors'!$M$13</f>
        <v>0</v>
      </c>
      <c r="K115" s="116">
        <f>'III Plan Rates'!$Z118*'V Consumer Factors'!$M$14</f>
        <v>0</v>
      </c>
      <c r="L115" s="116">
        <f>'III Plan Rates'!$Z118*'V Consumer Factors'!$M$15</f>
        <v>0</v>
      </c>
      <c r="M115" s="116">
        <f>'III Plan Rates'!$Z118*'V Consumer Factors'!$M$16</f>
        <v>0</v>
      </c>
      <c r="N115" s="116">
        <f>'III Plan Rates'!$Z118*'V Consumer Factors'!$M$17</f>
        <v>0</v>
      </c>
      <c r="O115" s="116">
        <f>'III Plan Rates'!$Z118*'V Consumer Factors'!$M$18</f>
        <v>0</v>
      </c>
      <c r="P115" s="116">
        <f>'III Plan Rates'!$Z118*'V Consumer Factors'!$M$19</f>
        <v>0</v>
      </c>
      <c r="Q115" s="116">
        <f>'III Plan Rates'!$Z118*'V Consumer Factors'!$M$20</f>
        <v>0</v>
      </c>
      <c r="R115" s="116">
        <f>IF('III Plan Rates'!$AP118&gt;0,SUMPRODUCT(I115:Q115,'III Plan Rates'!$AG118:$AO118)/'III Plan Rates'!$AP118,0)</f>
        <v>0</v>
      </c>
      <c r="S115" s="80"/>
      <c r="T115" s="116" t="e">
        <f>'III Plan Rates'!$AA118*'V Consumer Factors'!$N$12</f>
        <v>#DIV/0!</v>
      </c>
      <c r="U115" s="116" t="e">
        <f>'III Plan Rates'!$AA118*'V Consumer Factors'!$N$13</f>
        <v>#DIV/0!</v>
      </c>
      <c r="V115" s="116" t="e">
        <f>'III Plan Rates'!$AA118*'V Consumer Factors'!$N$14</f>
        <v>#DIV/0!</v>
      </c>
      <c r="W115" s="116" t="e">
        <f>'III Plan Rates'!$AA118*'V Consumer Factors'!$N$15</f>
        <v>#DIV/0!</v>
      </c>
      <c r="X115" s="116" t="e">
        <f>'III Plan Rates'!$AA118*'V Consumer Factors'!$N$16</f>
        <v>#DIV/0!</v>
      </c>
      <c r="Y115" s="116" t="e">
        <f>'III Plan Rates'!$AA118*'V Consumer Factors'!$N$17</f>
        <v>#DIV/0!</v>
      </c>
      <c r="Z115" s="116" t="e">
        <f>'III Plan Rates'!$AA118*'V Consumer Factors'!$N$18</f>
        <v>#DIV/0!</v>
      </c>
      <c r="AA115" s="116" t="e">
        <f>'III Plan Rates'!$AA118*'V Consumer Factors'!$N$19</f>
        <v>#DIV/0!</v>
      </c>
      <c r="AB115" s="116" t="e">
        <f>'III Plan Rates'!$AA118*'V Consumer Factors'!$N$20</f>
        <v>#DIV/0!</v>
      </c>
      <c r="AC115" s="116">
        <f>IF('III Plan Rates'!$AP118&gt;0,SUMPRODUCT(T115:AB115,'III Plan Rates'!$AG118:$AO118)/'III Plan Rates'!$AP118,0)</f>
        <v>0</v>
      </c>
      <c r="AE115" s="117" t="e">
        <f t="shared" si="23"/>
        <v>#DIV/0!</v>
      </c>
      <c r="AF115" s="117" t="e">
        <f t="shared" si="24"/>
        <v>#DIV/0!</v>
      </c>
      <c r="AG115" s="117" t="e">
        <f t="shared" si="25"/>
        <v>#DIV/0!</v>
      </c>
      <c r="AH115" s="117" t="e">
        <f t="shared" si="26"/>
        <v>#DIV/0!</v>
      </c>
      <c r="AI115" s="117" t="e">
        <f t="shared" si="27"/>
        <v>#DIV/0!</v>
      </c>
      <c r="AJ115" s="117" t="e">
        <f t="shared" si="28"/>
        <v>#DIV/0!</v>
      </c>
      <c r="AK115" s="117" t="e">
        <f t="shared" si="29"/>
        <v>#DIV/0!</v>
      </c>
      <c r="AL115" s="117" t="e">
        <f t="shared" si="30"/>
        <v>#DIV/0!</v>
      </c>
      <c r="AM115" s="117" t="e">
        <f t="shared" si="31"/>
        <v>#DIV/0!</v>
      </c>
      <c r="AN115" s="503" t="str">
        <f t="shared" si="32"/>
        <v/>
      </c>
      <c r="AP115" s="109"/>
      <c r="AQ115" s="109"/>
      <c r="AR115" s="109"/>
      <c r="AS115" s="109"/>
      <c r="AT115" s="109"/>
      <c r="AU115" s="109"/>
      <c r="AV115" s="109"/>
      <c r="AW115" s="109"/>
      <c r="AX115" s="511" t="str">
        <f>IF(SUM(AP115:AW115)='III Plan Rates'!AG118, "Match", "Don't Match")</f>
        <v>Match</v>
      </c>
      <c r="AY115" s="109"/>
      <c r="AZ115" s="109"/>
      <c r="BA115" s="109"/>
      <c r="BB115" s="511" t="str">
        <f>IF(SUM(AY115:BA115)='III Plan Rates'!AH118, "Match", "Don't Match")</f>
        <v>Match</v>
      </c>
      <c r="BC115" s="109"/>
      <c r="BD115" s="109"/>
      <c r="BE115" s="109"/>
      <c r="BF115" s="109"/>
      <c r="BG115" s="109"/>
      <c r="BH115" s="109"/>
      <c r="BI115" s="109"/>
      <c r="BJ115" s="109"/>
      <c r="BK115" s="109"/>
      <c r="BL115" s="109"/>
      <c r="BM115" s="109"/>
      <c r="BN115" s="109"/>
      <c r="BO115" s="109"/>
      <c r="BP115" s="511" t="str">
        <f>IF(SUM(BC115:BO115)='III Plan Rates'!AI118, "Match", "Don't Match")</f>
        <v>Match</v>
      </c>
      <c r="BQ115" s="109"/>
      <c r="BR115" s="109"/>
      <c r="BS115" s="109"/>
      <c r="BT115" s="109"/>
      <c r="BU115" s="109"/>
      <c r="BV115" s="109"/>
      <c r="BW115" s="109"/>
      <c r="BX115" s="109"/>
      <c r="BY115" s="109"/>
      <c r="BZ115" s="109"/>
      <c r="CA115" s="511" t="str">
        <f>IF(SUM(BQ115:BZ115)='III Plan Rates'!AJ118, "Match", "Don't Match")</f>
        <v>Match</v>
      </c>
      <c r="CB115" s="109"/>
      <c r="CC115" s="109"/>
      <c r="CD115" s="109"/>
      <c r="CE115" s="109"/>
      <c r="CF115" s="109"/>
      <c r="CG115" s="109"/>
      <c r="CH115" s="109"/>
      <c r="CI115" s="511" t="str">
        <f>IF(SUM(CB115:CH115)='III Plan Rates'!AK118, "Match", "Don't Match")</f>
        <v>Match</v>
      </c>
      <c r="CJ115" s="109"/>
      <c r="CK115" s="109"/>
      <c r="CL115" s="109"/>
      <c r="CM115" s="109"/>
      <c r="CN115" s="109"/>
      <c r="CO115" s="109"/>
      <c r="CP115" s="109"/>
      <c r="CQ115" s="109"/>
      <c r="CR115" s="109"/>
      <c r="CS115" s="109"/>
      <c r="CT115" s="511" t="str">
        <f>IF(SUM(CJ115:CS115)='III Plan Rates'!AL118, "Match", "Don't Match")</f>
        <v>Match</v>
      </c>
      <c r="CU115" s="109"/>
      <c r="CV115" s="109"/>
      <c r="CW115" s="109"/>
      <c r="CX115" s="109"/>
      <c r="CY115" s="511" t="str">
        <f>IF(SUM(CU115:CX115)='III Plan Rates'!AM118, "Match", "Don't Match")</f>
        <v>Match</v>
      </c>
      <c r="CZ115" s="109"/>
      <c r="DA115" s="109"/>
      <c r="DB115" s="109"/>
      <c r="DC115" s="109"/>
      <c r="DD115" s="109"/>
      <c r="DE115" s="511" t="str">
        <f>IF(SUM(CZ115:DD115)='III Plan Rates'!AN118, "Match", "Don't Match")</f>
        <v>Match</v>
      </c>
      <c r="DF115" s="109"/>
      <c r="DG115" s="109"/>
      <c r="DH115" s="109"/>
      <c r="DI115" s="109"/>
      <c r="DJ115" s="109"/>
      <c r="DK115" s="109"/>
      <c r="DL115" s="109"/>
      <c r="DM115" s="511" t="str">
        <f>IF(SUM(DF115:DL115)='III Plan Rates'!AO118, "Match", "Don't Match")</f>
        <v>Match</v>
      </c>
    </row>
    <row r="116" spans="1:117" x14ac:dyDescent="0.25">
      <c r="A116" s="406" t="str">
        <f>'III Plan Rates'!A119</f>
        <v>Plan 102</v>
      </c>
      <c r="B116" s="118">
        <f>'III Plan Rates'!B119</f>
        <v>0</v>
      </c>
      <c r="C116" s="127">
        <f>'III Plan Rates'!D119</f>
        <v>0</v>
      </c>
      <c r="D116" s="118">
        <f>'III Plan Rates'!E119</f>
        <v>0</v>
      </c>
      <c r="E116" s="118">
        <f>'III Plan Rates'!F119</f>
        <v>0</v>
      </c>
      <c r="F116" s="118">
        <f>'III Plan Rates'!G119</f>
        <v>0</v>
      </c>
      <c r="G116" s="118">
        <f>'III Plan Rates'!J119</f>
        <v>0</v>
      </c>
      <c r="H116" s="101"/>
      <c r="I116" s="116">
        <f>'III Plan Rates'!$Z119*'V Consumer Factors'!$M$12</f>
        <v>0</v>
      </c>
      <c r="J116" s="116">
        <f>'III Plan Rates'!$Z119*'V Consumer Factors'!$M$13</f>
        <v>0</v>
      </c>
      <c r="K116" s="116">
        <f>'III Plan Rates'!$Z119*'V Consumer Factors'!$M$14</f>
        <v>0</v>
      </c>
      <c r="L116" s="116">
        <f>'III Plan Rates'!$Z119*'V Consumer Factors'!$M$15</f>
        <v>0</v>
      </c>
      <c r="M116" s="116">
        <f>'III Plan Rates'!$Z119*'V Consumer Factors'!$M$16</f>
        <v>0</v>
      </c>
      <c r="N116" s="116">
        <f>'III Plan Rates'!$Z119*'V Consumer Factors'!$M$17</f>
        <v>0</v>
      </c>
      <c r="O116" s="116">
        <f>'III Plan Rates'!$Z119*'V Consumer Factors'!$M$18</f>
        <v>0</v>
      </c>
      <c r="P116" s="116">
        <f>'III Plan Rates'!$Z119*'V Consumer Factors'!$M$19</f>
        <v>0</v>
      </c>
      <c r="Q116" s="116">
        <f>'III Plan Rates'!$Z119*'V Consumer Factors'!$M$20</f>
        <v>0</v>
      </c>
      <c r="R116" s="116">
        <f>IF('III Plan Rates'!$AP119&gt;0,SUMPRODUCT(I116:Q116,'III Plan Rates'!$AG119:$AO119)/'III Plan Rates'!$AP119,0)</f>
        <v>0</v>
      </c>
      <c r="S116" s="80"/>
      <c r="T116" s="116" t="e">
        <f>'III Plan Rates'!$AA119*'V Consumer Factors'!$N$12</f>
        <v>#DIV/0!</v>
      </c>
      <c r="U116" s="116" t="e">
        <f>'III Plan Rates'!$AA119*'V Consumer Factors'!$N$13</f>
        <v>#DIV/0!</v>
      </c>
      <c r="V116" s="116" t="e">
        <f>'III Plan Rates'!$AA119*'V Consumer Factors'!$N$14</f>
        <v>#DIV/0!</v>
      </c>
      <c r="W116" s="116" t="e">
        <f>'III Plan Rates'!$AA119*'V Consumer Factors'!$N$15</f>
        <v>#DIV/0!</v>
      </c>
      <c r="X116" s="116" t="e">
        <f>'III Plan Rates'!$AA119*'V Consumer Factors'!$N$16</f>
        <v>#DIV/0!</v>
      </c>
      <c r="Y116" s="116" t="e">
        <f>'III Plan Rates'!$AA119*'V Consumer Factors'!$N$17</f>
        <v>#DIV/0!</v>
      </c>
      <c r="Z116" s="116" t="e">
        <f>'III Plan Rates'!$AA119*'V Consumer Factors'!$N$18</f>
        <v>#DIV/0!</v>
      </c>
      <c r="AA116" s="116" t="e">
        <f>'III Plan Rates'!$AA119*'V Consumer Factors'!$N$19</f>
        <v>#DIV/0!</v>
      </c>
      <c r="AB116" s="116" t="e">
        <f>'III Plan Rates'!$AA119*'V Consumer Factors'!$N$20</f>
        <v>#DIV/0!</v>
      </c>
      <c r="AC116" s="116">
        <f>IF('III Plan Rates'!$AP119&gt;0,SUMPRODUCT(T116:AB116,'III Plan Rates'!$AG119:$AO119)/'III Plan Rates'!$AP119,0)</f>
        <v>0</v>
      </c>
      <c r="AE116" s="117" t="e">
        <f t="shared" si="23"/>
        <v>#DIV/0!</v>
      </c>
      <c r="AF116" s="117" t="e">
        <f t="shared" si="24"/>
        <v>#DIV/0!</v>
      </c>
      <c r="AG116" s="117" t="e">
        <f t="shared" si="25"/>
        <v>#DIV/0!</v>
      </c>
      <c r="AH116" s="117" t="e">
        <f t="shared" si="26"/>
        <v>#DIV/0!</v>
      </c>
      <c r="AI116" s="117" t="e">
        <f t="shared" si="27"/>
        <v>#DIV/0!</v>
      </c>
      <c r="AJ116" s="117" t="e">
        <f t="shared" si="28"/>
        <v>#DIV/0!</v>
      </c>
      <c r="AK116" s="117" t="e">
        <f t="shared" si="29"/>
        <v>#DIV/0!</v>
      </c>
      <c r="AL116" s="117" t="e">
        <f t="shared" si="30"/>
        <v>#DIV/0!</v>
      </c>
      <c r="AM116" s="117" t="e">
        <f t="shared" si="31"/>
        <v>#DIV/0!</v>
      </c>
      <c r="AN116" s="503" t="str">
        <f t="shared" si="32"/>
        <v/>
      </c>
      <c r="AP116" s="109"/>
      <c r="AQ116" s="109"/>
      <c r="AR116" s="109"/>
      <c r="AS116" s="109"/>
      <c r="AT116" s="109"/>
      <c r="AU116" s="109"/>
      <c r="AV116" s="109"/>
      <c r="AW116" s="109"/>
      <c r="AX116" s="511" t="str">
        <f>IF(SUM(AP116:AW116)='III Plan Rates'!AG119, "Match", "Don't Match")</f>
        <v>Match</v>
      </c>
      <c r="AY116" s="109"/>
      <c r="AZ116" s="109"/>
      <c r="BA116" s="109"/>
      <c r="BB116" s="511" t="str">
        <f>IF(SUM(AY116:BA116)='III Plan Rates'!AH119, "Match", "Don't Match")</f>
        <v>Match</v>
      </c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N116" s="109"/>
      <c r="BO116" s="109"/>
      <c r="BP116" s="511" t="str">
        <f>IF(SUM(BC116:BO116)='III Plan Rates'!AI119, "Match", "Don't Match")</f>
        <v>Match</v>
      </c>
      <c r="BQ116" s="109"/>
      <c r="BR116" s="109"/>
      <c r="BS116" s="109"/>
      <c r="BT116" s="109"/>
      <c r="BU116" s="109"/>
      <c r="BV116" s="109"/>
      <c r="BW116" s="109"/>
      <c r="BX116" s="109"/>
      <c r="BY116" s="109"/>
      <c r="BZ116" s="109"/>
      <c r="CA116" s="511" t="str">
        <f>IF(SUM(BQ116:BZ116)='III Plan Rates'!AJ119, "Match", "Don't Match")</f>
        <v>Match</v>
      </c>
      <c r="CB116" s="109"/>
      <c r="CC116" s="109"/>
      <c r="CD116" s="109"/>
      <c r="CE116" s="109"/>
      <c r="CF116" s="109"/>
      <c r="CG116" s="109"/>
      <c r="CH116" s="109"/>
      <c r="CI116" s="511" t="str">
        <f>IF(SUM(CB116:CH116)='III Plan Rates'!AK119, "Match", "Don't Match")</f>
        <v>Match</v>
      </c>
      <c r="CJ116" s="109"/>
      <c r="CK116" s="109"/>
      <c r="CL116" s="109"/>
      <c r="CM116" s="109"/>
      <c r="CN116" s="109"/>
      <c r="CO116" s="109"/>
      <c r="CP116" s="109"/>
      <c r="CQ116" s="109"/>
      <c r="CR116" s="109"/>
      <c r="CS116" s="109"/>
      <c r="CT116" s="511" t="str">
        <f>IF(SUM(CJ116:CS116)='III Plan Rates'!AL119, "Match", "Don't Match")</f>
        <v>Match</v>
      </c>
      <c r="CU116" s="109"/>
      <c r="CV116" s="109"/>
      <c r="CW116" s="109"/>
      <c r="CX116" s="109"/>
      <c r="CY116" s="511" t="str">
        <f>IF(SUM(CU116:CX116)='III Plan Rates'!AM119, "Match", "Don't Match")</f>
        <v>Match</v>
      </c>
      <c r="CZ116" s="109"/>
      <c r="DA116" s="109"/>
      <c r="DB116" s="109"/>
      <c r="DC116" s="109"/>
      <c r="DD116" s="109"/>
      <c r="DE116" s="511" t="str">
        <f>IF(SUM(CZ116:DD116)='III Plan Rates'!AN119, "Match", "Don't Match")</f>
        <v>Match</v>
      </c>
      <c r="DF116" s="109"/>
      <c r="DG116" s="109"/>
      <c r="DH116" s="109"/>
      <c r="DI116" s="109"/>
      <c r="DJ116" s="109"/>
      <c r="DK116" s="109"/>
      <c r="DL116" s="109"/>
      <c r="DM116" s="511" t="str">
        <f>IF(SUM(DF116:DL116)='III Plan Rates'!AO119, "Match", "Don't Match")</f>
        <v>Match</v>
      </c>
    </row>
    <row r="117" spans="1:117" x14ac:dyDescent="0.25">
      <c r="A117" s="406" t="str">
        <f>'III Plan Rates'!A120</f>
        <v>Plan 103</v>
      </c>
      <c r="B117" s="118">
        <f>'III Plan Rates'!B120</f>
        <v>0</v>
      </c>
      <c r="C117" s="127">
        <f>'III Plan Rates'!D120</f>
        <v>0</v>
      </c>
      <c r="D117" s="118">
        <f>'III Plan Rates'!E120</f>
        <v>0</v>
      </c>
      <c r="E117" s="118">
        <f>'III Plan Rates'!F120</f>
        <v>0</v>
      </c>
      <c r="F117" s="118">
        <f>'III Plan Rates'!G120</f>
        <v>0</v>
      </c>
      <c r="G117" s="118">
        <f>'III Plan Rates'!J120</f>
        <v>0</v>
      </c>
      <c r="H117" s="101"/>
      <c r="I117" s="116">
        <f>'III Plan Rates'!$Z120*'V Consumer Factors'!$M$12</f>
        <v>0</v>
      </c>
      <c r="J117" s="116">
        <f>'III Plan Rates'!$Z120*'V Consumer Factors'!$M$13</f>
        <v>0</v>
      </c>
      <c r="K117" s="116">
        <f>'III Plan Rates'!$Z120*'V Consumer Factors'!$M$14</f>
        <v>0</v>
      </c>
      <c r="L117" s="116">
        <f>'III Plan Rates'!$Z120*'V Consumer Factors'!$M$15</f>
        <v>0</v>
      </c>
      <c r="M117" s="116">
        <f>'III Plan Rates'!$Z120*'V Consumer Factors'!$M$16</f>
        <v>0</v>
      </c>
      <c r="N117" s="116">
        <f>'III Plan Rates'!$Z120*'V Consumer Factors'!$M$17</f>
        <v>0</v>
      </c>
      <c r="O117" s="116">
        <f>'III Plan Rates'!$Z120*'V Consumer Factors'!$M$18</f>
        <v>0</v>
      </c>
      <c r="P117" s="116">
        <f>'III Plan Rates'!$Z120*'V Consumer Factors'!$M$19</f>
        <v>0</v>
      </c>
      <c r="Q117" s="116">
        <f>'III Plan Rates'!$Z120*'V Consumer Factors'!$M$20</f>
        <v>0</v>
      </c>
      <c r="R117" s="116">
        <f>IF('III Plan Rates'!$AP120&gt;0,SUMPRODUCT(I117:Q117,'III Plan Rates'!$AG120:$AO120)/'III Plan Rates'!$AP120,0)</f>
        <v>0</v>
      </c>
      <c r="S117" s="80"/>
      <c r="T117" s="116" t="e">
        <f>'III Plan Rates'!$AA120*'V Consumer Factors'!$N$12</f>
        <v>#DIV/0!</v>
      </c>
      <c r="U117" s="116" t="e">
        <f>'III Plan Rates'!$AA120*'V Consumer Factors'!$N$13</f>
        <v>#DIV/0!</v>
      </c>
      <c r="V117" s="116" t="e">
        <f>'III Plan Rates'!$AA120*'V Consumer Factors'!$N$14</f>
        <v>#DIV/0!</v>
      </c>
      <c r="W117" s="116" t="e">
        <f>'III Plan Rates'!$AA120*'V Consumer Factors'!$N$15</f>
        <v>#DIV/0!</v>
      </c>
      <c r="X117" s="116" t="e">
        <f>'III Plan Rates'!$AA120*'V Consumer Factors'!$N$16</f>
        <v>#DIV/0!</v>
      </c>
      <c r="Y117" s="116" t="e">
        <f>'III Plan Rates'!$AA120*'V Consumer Factors'!$N$17</f>
        <v>#DIV/0!</v>
      </c>
      <c r="Z117" s="116" t="e">
        <f>'III Plan Rates'!$AA120*'V Consumer Factors'!$N$18</f>
        <v>#DIV/0!</v>
      </c>
      <c r="AA117" s="116" t="e">
        <f>'III Plan Rates'!$AA120*'V Consumer Factors'!$N$19</f>
        <v>#DIV/0!</v>
      </c>
      <c r="AB117" s="116" t="e">
        <f>'III Plan Rates'!$AA120*'V Consumer Factors'!$N$20</f>
        <v>#DIV/0!</v>
      </c>
      <c r="AC117" s="116">
        <f>IF('III Plan Rates'!$AP120&gt;0,SUMPRODUCT(T117:AB117,'III Plan Rates'!$AG120:$AO120)/'III Plan Rates'!$AP120,0)</f>
        <v>0</v>
      </c>
      <c r="AE117" s="117" t="e">
        <f t="shared" si="23"/>
        <v>#DIV/0!</v>
      </c>
      <c r="AF117" s="117" t="e">
        <f t="shared" si="24"/>
        <v>#DIV/0!</v>
      </c>
      <c r="AG117" s="117" t="e">
        <f t="shared" si="25"/>
        <v>#DIV/0!</v>
      </c>
      <c r="AH117" s="117" t="e">
        <f t="shared" si="26"/>
        <v>#DIV/0!</v>
      </c>
      <c r="AI117" s="117" t="e">
        <f t="shared" si="27"/>
        <v>#DIV/0!</v>
      </c>
      <c r="AJ117" s="117" t="e">
        <f t="shared" si="28"/>
        <v>#DIV/0!</v>
      </c>
      <c r="AK117" s="117" t="e">
        <f t="shared" si="29"/>
        <v>#DIV/0!</v>
      </c>
      <c r="AL117" s="117" t="e">
        <f t="shared" si="30"/>
        <v>#DIV/0!</v>
      </c>
      <c r="AM117" s="117" t="e">
        <f t="shared" si="31"/>
        <v>#DIV/0!</v>
      </c>
      <c r="AN117" s="503" t="str">
        <f t="shared" si="32"/>
        <v/>
      </c>
      <c r="AP117" s="109"/>
      <c r="AQ117" s="109"/>
      <c r="AR117" s="109"/>
      <c r="AS117" s="109"/>
      <c r="AT117" s="109"/>
      <c r="AU117" s="109"/>
      <c r="AV117" s="109"/>
      <c r="AW117" s="109"/>
      <c r="AX117" s="511" t="str">
        <f>IF(SUM(AP117:AW117)='III Plan Rates'!AG120, "Match", "Don't Match")</f>
        <v>Match</v>
      </c>
      <c r="AY117" s="109"/>
      <c r="AZ117" s="109"/>
      <c r="BA117" s="109"/>
      <c r="BB117" s="511" t="str">
        <f>IF(SUM(AY117:BA117)='III Plan Rates'!AH120, "Match", "Don't Match")</f>
        <v>Match</v>
      </c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  <c r="BM117" s="109"/>
      <c r="BN117" s="109"/>
      <c r="BO117" s="109"/>
      <c r="BP117" s="511" t="str">
        <f>IF(SUM(BC117:BO117)='III Plan Rates'!AI120, "Match", "Don't Match")</f>
        <v>Match</v>
      </c>
      <c r="BQ117" s="109"/>
      <c r="BR117" s="109"/>
      <c r="BS117" s="109"/>
      <c r="BT117" s="109"/>
      <c r="BU117" s="109"/>
      <c r="BV117" s="109"/>
      <c r="BW117" s="109"/>
      <c r="BX117" s="109"/>
      <c r="BY117" s="109"/>
      <c r="BZ117" s="109"/>
      <c r="CA117" s="511" t="str">
        <f>IF(SUM(BQ117:BZ117)='III Plan Rates'!AJ120, "Match", "Don't Match")</f>
        <v>Match</v>
      </c>
      <c r="CB117" s="109"/>
      <c r="CC117" s="109"/>
      <c r="CD117" s="109"/>
      <c r="CE117" s="109"/>
      <c r="CF117" s="109"/>
      <c r="CG117" s="109"/>
      <c r="CH117" s="109"/>
      <c r="CI117" s="511" t="str">
        <f>IF(SUM(CB117:CH117)='III Plan Rates'!AK120, "Match", "Don't Match")</f>
        <v>Match</v>
      </c>
      <c r="CJ117" s="109"/>
      <c r="CK117" s="109"/>
      <c r="CL117" s="109"/>
      <c r="CM117" s="109"/>
      <c r="CN117" s="109"/>
      <c r="CO117" s="109"/>
      <c r="CP117" s="109"/>
      <c r="CQ117" s="109"/>
      <c r="CR117" s="109"/>
      <c r="CS117" s="109"/>
      <c r="CT117" s="511" t="str">
        <f>IF(SUM(CJ117:CS117)='III Plan Rates'!AL120, "Match", "Don't Match")</f>
        <v>Match</v>
      </c>
      <c r="CU117" s="109"/>
      <c r="CV117" s="109"/>
      <c r="CW117" s="109"/>
      <c r="CX117" s="109"/>
      <c r="CY117" s="511" t="str">
        <f>IF(SUM(CU117:CX117)='III Plan Rates'!AM120, "Match", "Don't Match")</f>
        <v>Match</v>
      </c>
      <c r="CZ117" s="109"/>
      <c r="DA117" s="109"/>
      <c r="DB117" s="109"/>
      <c r="DC117" s="109"/>
      <c r="DD117" s="109"/>
      <c r="DE117" s="511" t="str">
        <f>IF(SUM(CZ117:DD117)='III Plan Rates'!AN120, "Match", "Don't Match")</f>
        <v>Match</v>
      </c>
      <c r="DF117" s="109"/>
      <c r="DG117" s="109"/>
      <c r="DH117" s="109"/>
      <c r="DI117" s="109"/>
      <c r="DJ117" s="109"/>
      <c r="DK117" s="109"/>
      <c r="DL117" s="109"/>
      <c r="DM117" s="511" t="str">
        <f>IF(SUM(DF117:DL117)='III Plan Rates'!AO120, "Match", "Don't Match")</f>
        <v>Match</v>
      </c>
    </row>
    <row r="118" spans="1:117" x14ac:dyDescent="0.25">
      <c r="A118" s="406" t="str">
        <f>'III Plan Rates'!A121</f>
        <v>Plan 104</v>
      </c>
      <c r="B118" s="118">
        <f>'III Plan Rates'!B121</f>
        <v>0</v>
      </c>
      <c r="C118" s="127">
        <f>'III Plan Rates'!D121</f>
        <v>0</v>
      </c>
      <c r="D118" s="118">
        <f>'III Plan Rates'!E121</f>
        <v>0</v>
      </c>
      <c r="E118" s="118">
        <f>'III Plan Rates'!F121</f>
        <v>0</v>
      </c>
      <c r="F118" s="118">
        <f>'III Plan Rates'!G121</f>
        <v>0</v>
      </c>
      <c r="G118" s="118">
        <f>'III Plan Rates'!J121</f>
        <v>0</v>
      </c>
      <c r="H118" s="101"/>
      <c r="I118" s="116">
        <f>'III Plan Rates'!$Z121*'V Consumer Factors'!$M$12</f>
        <v>0</v>
      </c>
      <c r="J118" s="116">
        <f>'III Plan Rates'!$Z121*'V Consumer Factors'!$M$13</f>
        <v>0</v>
      </c>
      <c r="K118" s="116">
        <f>'III Plan Rates'!$Z121*'V Consumer Factors'!$M$14</f>
        <v>0</v>
      </c>
      <c r="L118" s="116">
        <f>'III Plan Rates'!$Z121*'V Consumer Factors'!$M$15</f>
        <v>0</v>
      </c>
      <c r="M118" s="116">
        <f>'III Plan Rates'!$Z121*'V Consumer Factors'!$M$16</f>
        <v>0</v>
      </c>
      <c r="N118" s="116">
        <f>'III Plan Rates'!$Z121*'V Consumer Factors'!$M$17</f>
        <v>0</v>
      </c>
      <c r="O118" s="116">
        <f>'III Plan Rates'!$Z121*'V Consumer Factors'!$M$18</f>
        <v>0</v>
      </c>
      <c r="P118" s="116">
        <f>'III Plan Rates'!$Z121*'V Consumer Factors'!$M$19</f>
        <v>0</v>
      </c>
      <c r="Q118" s="116">
        <f>'III Plan Rates'!$Z121*'V Consumer Factors'!$M$20</f>
        <v>0</v>
      </c>
      <c r="R118" s="116">
        <f>IF('III Plan Rates'!$AP121&gt;0,SUMPRODUCT(I118:Q118,'III Plan Rates'!$AG121:$AO121)/'III Plan Rates'!$AP121,0)</f>
        <v>0</v>
      </c>
      <c r="S118" s="80"/>
      <c r="T118" s="116" t="e">
        <f>'III Plan Rates'!$AA121*'V Consumer Factors'!$N$12</f>
        <v>#DIV/0!</v>
      </c>
      <c r="U118" s="116" t="e">
        <f>'III Plan Rates'!$AA121*'V Consumer Factors'!$N$13</f>
        <v>#DIV/0!</v>
      </c>
      <c r="V118" s="116" t="e">
        <f>'III Plan Rates'!$AA121*'V Consumer Factors'!$N$14</f>
        <v>#DIV/0!</v>
      </c>
      <c r="W118" s="116" t="e">
        <f>'III Plan Rates'!$AA121*'V Consumer Factors'!$N$15</f>
        <v>#DIV/0!</v>
      </c>
      <c r="X118" s="116" t="e">
        <f>'III Plan Rates'!$AA121*'V Consumer Factors'!$N$16</f>
        <v>#DIV/0!</v>
      </c>
      <c r="Y118" s="116" t="e">
        <f>'III Plan Rates'!$AA121*'V Consumer Factors'!$N$17</f>
        <v>#DIV/0!</v>
      </c>
      <c r="Z118" s="116" t="e">
        <f>'III Plan Rates'!$AA121*'V Consumer Factors'!$N$18</f>
        <v>#DIV/0!</v>
      </c>
      <c r="AA118" s="116" t="e">
        <f>'III Plan Rates'!$AA121*'V Consumer Factors'!$N$19</f>
        <v>#DIV/0!</v>
      </c>
      <c r="AB118" s="116" t="e">
        <f>'III Plan Rates'!$AA121*'V Consumer Factors'!$N$20</f>
        <v>#DIV/0!</v>
      </c>
      <c r="AC118" s="116">
        <f>IF('III Plan Rates'!$AP121&gt;0,SUMPRODUCT(T118:AB118,'III Plan Rates'!$AG121:$AO121)/'III Plan Rates'!$AP121,0)</f>
        <v>0</v>
      </c>
      <c r="AE118" s="117" t="e">
        <f t="shared" si="23"/>
        <v>#DIV/0!</v>
      </c>
      <c r="AF118" s="117" t="e">
        <f t="shared" si="24"/>
        <v>#DIV/0!</v>
      </c>
      <c r="AG118" s="117" t="e">
        <f t="shared" si="25"/>
        <v>#DIV/0!</v>
      </c>
      <c r="AH118" s="117" t="e">
        <f t="shared" si="26"/>
        <v>#DIV/0!</v>
      </c>
      <c r="AI118" s="117" t="e">
        <f t="shared" si="27"/>
        <v>#DIV/0!</v>
      </c>
      <c r="AJ118" s="117" t="e">
        <f t="shared" si="28"/>
        <v>#DIV/0!</v>
      </c>
      <c r="AK118" s="117" t="e">
        <f t="shared" si="29"/>
        <v>#DIV/0!</v>
      </c>
      <c r="AL118" s="117" t="e">
        <f t="shared" si="30"/>
        <v>#DIV/0!</v>
      </c>
      <c r="AM118" s="117" t="e">
        <f t="shared" si="31"/>
        <v>#DIV/0!</v>
      </c>
      <c r="AN118" s="503" t="str">
        <f t="shared" si="32"/>
        <v/>
      </c>
      <c r="AP118" s="109"/>
      <c r="AQ118" s="109"/>
      <c r="AR118" s="109"/>
      <c r="AS118" s="109"/>
      <c r="AT118" s="109"/>
      <c r="AU118" s="109"/>
      <c r="AV118" s="109"/>
      <c r="AW118" s="109"/>
      <c r="AX118" s="511" t="str">
        <f>IF(SUM(AP118:AW118)='III Plan Rates'!AG121, "Match", "Don't Match")</f>
        <v>Match</v>
      </c>
      <c r="AY118" s="109"/>
      <c r="AZ118" s="109"/>
      <c r="BA118" s="109"/>
      <c r="BB118" s="511" t="str">
        <f>IF(SUM(AY118:BA118)='III Plan Rates'!AH121, "Match", "Don't Match")</f>
        <v>Match</v>
      </c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  <c r="BO118" s="109"/>
      <c r="BP118" s="511" t="str">
        <f>IF(SUM(BC118:BO118)='III Plan Rates'!AI121, "Match", "Don't Match")</f>
        <v>Match</v>
      </c>
      <c r="BQ118" s="109"/>
      <c r="BR118" s="109"/>
      <c r="BS118" s="109"/>
      <c r="BT118" s="109"/>
      <c r="BU118" s="109"/>
      <c r="BV118" s="109"/>
      <c r="BW118" s="109"/>
      <c r="BX118" s="109"/>
      <c r="BY118" s="109"/>
      <c r="BZ118" s="109"/>
      <c r="CA118" s="511" t="str">
        <f>IF(SUM(BQ118:BZ118)='III Plan Rates'!AJ121, "Match", "Don't Match")</f>
        <v>Match</v>
      </c>
      <c r="CB118" s="109"/>
      <c r="CC118" s="109"/>
      <c r="CD118" s="109"/>
      <c r="CE118" s="109"/>
      <c r="CF118" s="109"/>
      <c r="CG118" s="109"/>
      <c r="CH118" s="109"/>
      <c r="CI118" s="511" t="str">
        <f>IF(SUM(CB118:CH118)='III Plan Rates'!AK121, "Match", "Don't Match")</f>
        <v>Match</v>
      </c>
      <c r="CJ118" s="109"/>
      <c r="CK118" s="109"/>
      <c r="CL118" s="109"/>
      <c r="CM118" s="109"/>
      <c r="CN118" s="109"/>
      <c r="CO118" s="109"/>
      <c r="CP118" s="109"/>
      <c r="CQ118" s="109"/>
      <c r="CR118" s="109"/>
      <c r="CS118" s="109"/>
      <c r="CT118" s="511" t="str">
        <f>IF(SUM(CJ118:CS118)='III Plan Rates'!AL121, "Match", "Don't Match")</f>
        <v>Match</v>
      </c>
      <c r="CU118" s="109"/>
      <c r="CV118" s="109"/>
      <c r="CW118" s="109"/>
      <c r="CX118" s="109"/>
      <c r="CY118" s="511" t="str">
        <f>IF(SUM(CU118:CX118)='III Plan Rates'!AM121, "Match", "Don't Match")</f>
        <v>Match</v>
      </c>
      <c r="CZ118" s="109"/>
      <c r="DA118" s="109"/>
      <c r="DB118" s="109"/>
      <c r="DC118" s="109"/>
      <c r="DD118" s="109"/>
      <c r="DE118" s="511" t="str">
        <f>IF(SUM(CZ118:DD118)='III Plan Rates'!AN121, "Match", "Don't Match")</f>
        <v>Match</v>
      </c>
      <c r="DF118" s="109"/>
      <c r="DG118" s="109"/>
      <c r="DH118" s="109"/>
      <c r="DI118" s="109"/>
      <c r="DJ118" s="109"/>
      <c r="DK118" s="109"/>
      <c r="DL118" s="109"/>
      <c r="DM118" s="511" t="str">
        <f>IF(SUM(DF118:DL118)='III Plan Rates'!AO121, "Match", "Don't Match")</f>
        <v>Match</v>
      </c>
    </row>
    <row r="119" spans="1:117" x14ac:dyDescent="0.25">
      <c r="A119" s="406" t="str">
        <f>'III Plan Rates'!A122</f>
        <v>Plan 105</v>
      </c>
      <c r="B119" s="118">
        <f>'III Plan Rates'!B122</f>
        <v>0</v>
      </c>
      <c r="C119" s="127">
        <f>'III Plan Rates'!D122</f>
        <v>0</v>
      </c>
      <c r="D119" s="118">
        <f>'III Plan Rates'!E122</f>
        <v>0</v>
      </c>
      <c r="E119" s="118">
        <f>'III Plan Rates'!F122</f>
        <v>0</v>
      </c>
      <c r="F119" s="118">
        <f>'III Plan Rates'!G122</f>
        <v>0</v>
      </c>
      <c r="G119" s="118">
        <f>'III Plan Rates'!J122</f>
        <v>0</v>
      </c>
      <c r="H119" s="101"/>
      <c r="I119" s="116">
        <f>'III Plan Rates'!$Z122*'V Consumer Factors'!$M$12</f>
        <v>0</v>
      </c>
      <c r="J119" s="116">
        <f>'III Plan Rates'!$Z122*'V Consumer Factors'!$M$13</f>
        <v>0</v>
      </c>
      <c r="K119" s="116">
        <f>'III Plan Rates'!$Z122*'V Consumer Factors'!$M$14</f>
        <v>0</v>
      </c>
      <c r="L119" s="116">
        <f>'III Plan Rates'!$Z122*'V Consumer Factors'!$M$15</f>
        <v>0</v>
      </c>
      <c r="M119" s="116">
        <f>'III Plan Rates'!$Z122*'V Consumer Factors'!$M$16</f>
        <v>0</v>
      </c>
      <c r="N119" s="116">
        <f>'III Plan Rates'!$Z122*'V Consumer Factors'!$M$17</f>
        <v>0</v>
      </c>
      <c r="O119" s="116">
        <f>'III Plan Rates'!$Z122*'V Consumer Factors'!$M$18</f>
        <v>0</v>
      </c>
      <c r="P119" s="116">
        <f>'III Plan Rates'!$Z122*'V Consumer Factors'!$M$19</f>
        <v>0</v>
      </c>
      <c r="Q119" s="116">
        <f>'III Plan Rates'!$Z122*'V Consumer Factors'!$M$20</f>
        <v>0</v>
      </c>
      <c r="R119" s="116">
        <f>IF('III Plan Rates'!$AP122&gt;0,SUMPRODUCT(I119:Q119,'III Plan Rates'!$AG122:$AO122)/'III Plan Rates'!$AP122,0)</f>
        <v>0</v>
      </c>
      <c r="S119" s="80"/>
      <c r="T119" s="116" t="e">
        <f>'III Plan Rates'!$AA122*'V Consumer Factors'!$N$12</f>
        <v>#DIV/0!</v>
      </c>
      <c r="U119" s="116" t="e">
        <f>'III Plan Rates'!$AA122*'V Consumer Factors'!$N$13</f>
        <v>#DIV/0!</v>
      </c>
      <c r="V119" s="116" t="e">
        <f>'III Plan Rates'!$AA122*'V Consumer Factors'!$N$14</f>
        <v>#DIV/0!</v>
      </c>
      <c r="W119" s="116" t="e">
        <f>'III Plan Rates'!$AA122*'V Consumer Factors'!$N$15</f>
        <v>#DIV/0!</v>
      </c>
      <c r="X119" s="116" t="e">
        <f>'III Plan Rates'!$AA122*'V Consumer Factors'!$N$16</f>
        <v>#DIV/0!</v>
      </c>
      <c r="Y119" s="116" t="e">
        <f>'III Plan Rates'!$AA122*'V Consumer Factors'!$N$17</f>
        <v>#DIV/0!</v>
      </c>
      <c r="Z119" s="116" t="e">
        <f>'III Plan Rates'!$AA122*'V Consumer Factors'!$N$18</f>
        <v>#DIV/0!</v>
      </c>
      <c r="AA119" s="116" t="e">
        <f>'III Plan Rates'!$AA122*'V Consumer Factors'!$N$19</f>
        <v>#DIV/0!</v>
      </c>
      <c r="AB119" s="116" t="e">
        <f>'III Plan Rates'!$AA122*'V Consumer Factors'!$N$20</f>
        <v>#DIV/0!</v>
      </c>
      <c r="AC119" s="116">
        <f>IF('III Plan Rates'!$AP122&gt;0,SUMPRODUCT(T119:AB119,'III Plan Rates'!$AG122:$AO122)/'III Plan Rates'!$AP122,0)</f>
        <v>0</v>
      </c>
      <c r="AE119" s="117" t="e">
        <f t="shared" si="23"/>
        <v>#DIV/0!</v>
      </c>
      <c r="AF119" s="117" t="e">
        <f t="shared" si="24"/>
        <v>#DIV/0!</v>
      </c>
      <c r="AG119" s="117" t="e">
        <f t="shared" si="25"/>
        <v>#DIV/0!</v>
      </c>
      <c r="AH119" s="117" t="e">
        <f t="shared" si="26"/>
        <v>#DIV/0!</v>
      </c>
      <c r="AI119" s="117" t="e">
        <f t="shared" si="27"/>
        <v>#DIV/0!</v>
      </c>
      <c r="AJ119" s="117" t="e">
        <f t="shared" si="28"/>
        <v>#DIV/0!</v>
      </c>
      <c r="AK119" s="117" t="e">
        <f t="shared" si="29"/>
        <v>#DIV/0!</v>
      </c>
      <c r="AL119" s="117" t="e">
        <f t="shared" si="30"/>
        <v>#DIV/0!</v>
      </c>
      <c r="AM119" s="117" t="e">
        <f t="shared" si="31"/>
        <v>#DIV/0!</v>
      </c>
      <c r="AN119" s="503" t="str">
        <f t="shared" si="32"/>
        <v/>
      </c>
      <c r="AP119" s="109"/>
      <c r="AQ119" s="109"/>
      <c r="AR119" s="109"/>
      <c r="AS119" s="109"/>
      <c r="AT119" s="109"/>
      <c r="AU119" s="109"/>
      <c r="AV119" s="109"/>
      <c r="AW119" s="109"/>
      <c r="AX119" s="511" t="str">
        <f>IF(SUM(AP119:AW119)='III Plan Rates'!AG122, "Match", "Don't Match")</f>
        <v>Match</v>
      </c>
      <c r="AY119" s="109"/>
      <c r="AZ119" s="109"/>
      <c r="BA119" s="109"/>
      <c r="BB119" s="511" t="str">
        <f>IF(SUM(AY119:BA119)='III Plan Rates'!AH122, "Match", "Don't Match")</f>
        <v>Match</v>
      </c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N119" s="109"/>
      <c r="BO119" s="109"/>
      <c r="BP119" s="511" t="str">
        <f>IF(SUM(BC119:BO119)='III Plan Rates'!AI122, "Match", "Don't Match")</f>
        <v>Match</v>
      </c>
      <c r="BQ119" s="109"/>
      <c r="BR119" s="109"/>
      <c r="BS119" s="109"/>
      <c r="BT119" s="109"/>
      <c r="BU119" s="109"/>
      <c r="BV119" s="109"/>
      <c r="BW119" s="109"/>
      <c r="BX119" s="109"/>
      <c r="BY119" s="109"/>
      <c r="BZ119" s="109"/>
      <c r="CA119" s="511" t="str">
        <f>IF(SUM(BQ119:BZ119)='III Plan Rates'!AJ122, "Match", "Don't Match")</f>
        <v>Match</v>
      </c>
      <c r="CB119" s="109"/>
      <c r="CC119" s="109"/>
      <c r="CD119" s="109"/>
      <c r="CE119" s="109"/>
      <c r="CF119" s="109"/>
      <c r="CG119" s="109"/>
      <c r="CH119" s="109"/>
      <c r="CI119" s="511" t="str">
        <f>IF(SUM(CB119:CH119)='III Plan Rates'!AK122, "Match", "Don't Match")</f>
        <v>Match</v>
      </c>
      <c r="CJ119" s="109"/>
      <c r="CK119" s="109"/>
      <c r="CL119" s="109"/>
      <c r="CM119" s="109"/>
      <c r="CN119" s="109"/>
      <c r="CO119" s="109"/>
      <c r="CP119" s="109"/>
      <c r="CQ119" s="109"/>
      <c r="CR119" s="109"/>
      <c r="CS119" s="109"/>
      <c r="CT119" s="511" t="str">
        <f>IF(SUM(CJ119:CS119)='III Plan Rates'!AL122, "Match", "Don't Match")</f>
        <v>Match</v>
      </c>
      <c r="CU119" s="109"/>
      <c r="CV119" s="109"/>
      <c r="CW119" s="109"/>
      <c r="CX119" s="109"/>
      <c r="CY119" s="511" t="str">
        <f>IF(SUM(CU119:CX119)='III Plan Rates'!AM122, "Match", "Don't Match")</f>
        <v>Match</v>
      </c>
      <c r="CZ119" s="109"/>
      <c r="DA119" s="109"/>
      <c r="DB119" s="109"/>
      <c r="DC119" s="109"/>
      <c r="DD119" s="109"/>
      <c r="DE119" s="511" t="str">
        <f>IF(SUM(CZ119:DD119)='III Plan Rates'!AN122, "Match", "Don't Match")</f>
        <v>Match</v>
      </c>
      <c r="DF119" s="109"/>
      <c r="DG119" s="109"/>
      <c r="DH119" s="109"/>
      <c r="DI119" s="109"/>
      <c r="DJ119" s="109"/>
      <c r="DK119" s="109"/>
      <c r="DL119" s="109"/>
      <c r="DM119" s="511" t="str">
        <f>IF(SUM(DF119:DL119)='III Plan Rates'!AO122, "Match", "Don't Match")</f>
        <v>Match</v>
      </c>
    </row>
    <row r="120" spans="1:117" x14ac:dyDescent="0.25">
      <c r="A120" s="406" t="str">
        <f>'III Plan Rates'!A123</f>
        <v>Plan 106</v>
      </c>
      <c r="B120" s="118">
        <f>'III Plan Rates'!B123</f>
        <v>0</v>
      </c>
      <c r="C120" s="127">
        <f>'III Plan Rates'!D123</f>
        <v>0</v>
      </c>
      <c r="D120" s="118">
        <f>'III Plan Rates'!E123</f>
        <v>0</v>
      </c>
      <c r="E120" s="118">
        <f>'III Plan Rates'!F123</f>
        <v>0</v>
      </c>
      <c r="F120" s="118">
        <f>'III Plan Rates'!G123</f>
        <v>0</v>
      </c>
      <c r="G120" s="118">
        <f>'III Plan Rates'!J123</f>
        <v>0</v>
      </c>
      <c r="H120" s="101"/>
      <c r="I120" s="116">
        <f>'III Plan Rates'!$Z123*'V Consumer Factors'!$M$12</f>
        <v>0</v>
      </c>
      <c r="J120" s="116">
        <f>'III Plan Rates'!$Z123*'V Consumer Factors'!$M$13</f>
        <v>0</v>
      </c>
      <c r="K120" s="116">
        <f>'III Plan Rates'!$Z123*'V Consumer Factors'!$M$14</f>
        <v>0</v>
      </c>
      <c r="L120" s="116">
        <f>'III Plan Rates'!$Z123*'V Consumer Factors'!$M$15</f>
        <v>0</v>
      </c>
      <c r="M120" s="116">
        <f>'III Plan Rates'!$Z123*'V Consumer Factors'!$M$16</f>
        <v>0</v>
      </c>
      <c r="N120" s="116">
        <f>'III Plan Rates'!$Z123*'V Consumer Factors'!$M$17</f>
        <v>0</v>
      </c>
      <c r="O120" s="116">
        <f>'III Plan Rates'!$Z123*'V Consumer Factors'!$M$18</f>
        <v>0</v>
      </c>
      <c r="P120" s="116">
        <f>'III Plan Rates'!$Z123*'V Consumer Factors'!$M$19</f>
        <v>0</v>
      </c>
      <c r="Q120" s="116">
        <f>'III Plan Rates'!$Z123*'V Consumer Factors'!$M$20</f>
        <v>0</v>
      </c>
      <c r="R120" s="116">
        <f>IF('III Plan Rates'!$AP123&gt;0,SUMPRODUCT(I120:Q120,'III Plan Rates'!$AG123:$AO123)/'III Plan Rates'!$AP123,0)</f>
        <v>0</v>
      </c>
      <c r="S120" s="80"/>
      <c r="T120" s="116" t="e">
        <f>'III Plan Rates'!$AA123*'V Consumer Factors'!$N$12</f>
        <v>#DIV/0!</v>
      </c>
      <c r="U120" s="116" t="e">
        <f>'III Plan Rates'!$AA123*'V Consumer Factors'!$N$13</f>
        <v>#DIV/0!</v>
      </c>
      <c r="V120" s="116" t="e">
        <f>'III Plan Rates'!$AA123*'V Consumer Factors'!$N$14</f>
        <v>#DIV/0!</v>
      </c>
      <c r="W120" s="116" t="e">
        <f>'III Plan Rates'!$AA123*'V Consumer Factors'!$N$15</f>
        <v>#DIV/0!</v>
      </c>
      <c r="X120" s="116" t="e">
        <f>'III Plan Rates'!$AA123*'V Consumer Factors'!$N$16</f>
        <v>#DIV/0!</v>
      </c>
      <c r="Y120" s="116" t="e">
        <f>'III Plan Rates'!$AA123*'V Consumer Factors'!$N$17</f>
        <v>#DIV/0!</v>
      </c>
      <c r="Z120" s="116" t="e">
        <f>'III Plan Rates'!$AA123*'V Consumer Factors'!$N$18</f>
        <v>#DIV/0!</v>
      </c>
      <c r="AA120" s="116" t="e">
        <f>'III Plan Rates'!$AA123*'V Consumer Factors'!$N$19</f>
        <v>#DIV/0!</v>
      </c>
      <c r="AB120" s="116" t="e">
        <f>'III Plan Rates'!$AA123*'V Consumer Factors'!$N$20</f>
        <v>#DIV/0!</v>
      </c>
      <c r="AC120" s="116">
        <f>IF('III Plan Rates'!$AP123&gt;0,SUMPRODUCT(T120:AB120,'III Plan Rates'!$AG123:$AO123)/'III Plan Rates'!$AP123,0)</f>
        <v>0</v>
      </c>
      <c r="AE120" s="117" t="e">
        <f t="shared" si="23"/>
        <v>#DIV/0!</v>
      </c>
      <c r="AF120" s="117" t="e">
        <f t="shared" si="24"/>
        <v>#DIV/0!</v>
      </c>
      <c r="AG120" s="117" t="e">
        <f t="shared" si="25"/>
        <v>#DIV/0!</v>
      </c>
      <c r="AH120" s="117" t="e">
        <f t="shared" si="26"/>
        <v>#DIV/0!</v>
      </c>
      <c r="AI120" s="117" t="e">
        <f t="shared" si="27"/>
        <v>#DIV/0!</v>
      </c>
      <c r="AJ120" s="117" t="e">
        <f t="shared" si="28"/>
        <v>#DIV/0!</v>
      </c>
      <c r="AK120" s="117" t="e">
        <f t="shared" si="29"/>
        <v>#DIV/0!</v>
      </c>
      <c r="AL120" s="117" t="e">
        <f t="shared" si="30"/>
        <v>#DIV/0!</v>
      </c>
      <c r="AM120" s="117" t="e">
        <f t="shared" si="31"/>
        <v>#DIV/0!</v>
      </c>
      <c r="AN120" s="503" t="str">
        <f t="shared" si="32"/>
        <v/>
      </c>
      <c r="AP120" s="109"/>
      <c r="AQ120" s="109"/>
      <c r="AR120" s="109"/>
      <c r="AS120" s="109"/>
      <c r="AT120" s="109"/>
      <c r="AU120" s="109"/>
      <c r="AV120" s="109"/>
      <c r="AW120" s="109"/>
      <c r="AX120" s="511" t="str">
        <f>IF(SUM(AP120:AW120)='III Plan Rates'!AG123, "Match", "Don't Match")</f>
        <v>Match</v>
      </c>
      <c r="AY120" s="109"/>
      <c r="AZ120" s="109"/>
      <c r="BA120" s="109"/>
      <c r="BB120" s="511" t="str">
        <f>IF(SUM(AY120:BA120)='III Plan Rates'!AH123, "Match", "Don't Match")</f>
        <v>Match</v>
      </c>
      <c r="BC120" s="109"/>
      <c r="BD120" s="109"/>
      <c r="BE120" s="109"/>
      <c r="BF120" s="109"/>
      <c r="BG120" s="109"/>
      <c r="BH120" s="109"/>
      <c r="BI120" s="109"/>
      <c r="BJ120" s="109"/>
      <c r="BK120" s="109"/>
      <c r="BL120" s="109"/>
      <c r="BM120" s="109"/>
      <c r="BN120" s="109"/>
      <c r="BO120" s="109"/>
      <c r="BP120" s="511" t="str">
        <f>IF(SUM(BC120:BO120)='III Plan Rates'!AI123, "Match", "Don't Match")</f>
        <v>Match</v>
      </c>
      <c r="BQ120" s="109"/>
      <c r="BR120" s="109"/>
      <c r="BS120" s="109"/>
      <c r="BT120" s="109"/>
      <c r="BU120" s="109"/>
      <c r="BV120" s="109"/>
      <c r="BW120" s="109"/>
      <c r="BX120" s="109"/>
      <c r="BY120" s="109"/>
      <c r="BZ120" s="109"/>
      <c r="CA120" s="511" t="str">
        <f>IF(SUM(BQ120:BZ120)='III Plan Rates'!AJ123, "Match", "Don't Match")</f>
        <v>Match</v>
      </c>
      <c r="CB120" s="109"/>
      <c r="CC120" s="109"/>
      <c r="CD120" s="109"/>
      <c r="CE120" s="109"/>
      <c r="CF120" s="109"/>
      <c r="CG120" s="109"/>
      <c r="CH120" s="109"/>
      <c r="CI120" s="511" t="str">
        <f>IF(SUM(CB120:CH120)='III Plan Rates'!AK123, "Match", "Don't Match")</f>
        <v>Match</v>
      </c>
      <c r="CJ120" s="109"/>
      <c r="CK120" s="109"/>
      <c r="CL120" s="109"/>
      <c r="CM120" s="109"/>
      <c r="CN120" s="109"/>
      <c r="CO120" s="109"/>
      <c r="CP120" s="109"/>
      <c r="CQ120" s="109"/>
      <c r="CR120" s="109"/>
      <c r="CS120" s="109"/>
      <c r="CT120" s="511" t="str">
        <f>IF(SUM(CJ120:CS120)='III Plan Rates'!AL123, "Match", "Don't Match")</f>
        <v>Match</v>
      </c>
      <c r="CU120" s="109"/>
      <c r="CV120" s="109"/>
      <c r="CW120" s="109"/>
      <c r="CX120" s="109"/>
      <c r="CY120" s="511" t="str">
        <f>IF(SUM(CU120:CX120)='III Plan Rates'!AM123, "Match", "Don't Match")</f>
        <v>Match</v>
      </c>
      <c r="CZ120" s="109"/>
      <c r="DA120" s="109"/>
      <c r="DB120" s="109"/>
      <c r="DC120" s="109"/>
      <c r="DD120" s="109"/>
      <c r="DE120" s="511" t="str">
        <f>IF(SUM(CZ120:DD120)='III Plan Rates'!AN123, "Match", "Don't Match")</f>
        <v>Match</v>
      </c>
      <c r="DF120" s="109"/>
      <c r="DG120" s="109"/>
      <c r="DH120" s="109"/>
      <c r="DI120" s="109"/>
      <c r="DJ120" s="109"/>
      <c r="DK120" s="109"/>
      <c r="DL120" s="109"/>
      <c r="DM120" s="511" t="str">
        <f>IF(SUM(DF120:DL120)='III Plan Rates'!AO123, "Match", "Don't Match")</f>
        <v>Match</v>
      </c>
    </row>
    <row r="121" spans="1:117" x14ac:dyDescent="0.25">
      <c r="A121" s="406" t="str">
        <f>'III Plan Rates'!A124</f>
        <v>Plan 107</v>
      </c>
      <c r="B121" s="118">
        <f>'III Plan Rates'!B124</f>
        <v>0</v>
      </c>
      <c r="C121" s="127">
        <f>'III Plan Rates'!D124</f>
        <v>0</v>
      </c>
      <c r="D121" s="118">
        <f>'III Plan Rates'!E124</f>
        <v>0</v>
      </c>
      <c r="E121" s="118">
        <f>'III Plan Rates'!F124</f>
        <v>0</v>
      </c>
      <c r="F121" s="118">
        <f>'III Plan Rates'!G124</f>
        <v>0</v>
      </c>
      <c r="G121" s="118">
        <f>'III Plan Rates'!J124</f>
        <v>0</v>
      </c>
      <c r="H121" s="101"/>
      <c r="I121" s="116">
        <f>'III Plan Rates'!$Z124*'V Consumer Factors'!$M$12</f>
        <v>0</v>
      </c>
      <c r="J121" s="116">
        <f>'III Plan Rates'!$Z124*'V Consumer Factors'!$M$13</f>
        <v>0</v>
      </c>
      <c r="K121" s="116">
        <f>'III Plan Rates'!$Z124*'V Consumer Factors'!$M$14</f>
        <v>0</v>
      </c>
      <c r="L121" s="116">
        <f>'III Plan Rates'!$Z124*'V Consumer Factors'!$M$15</f>
        <v>0</v>
      </c>
      <c r="M121" s="116">
        <f>'III Plan Rates'!$Z124*'V Consumer Factors'!$M$16</f>
        <v>0</v>
      </c>
      <c r="N121" s="116">
        <f>'III Plan Rates'!$Z124*'V Consumer Factors'!$M$17</f>
        <v>0</v>
      </c>
      <c r="O121" s="116">
        <f>'III Plan Rates'!$Z124*'V Consumer Factors'!$M$18</f>
        <v>0</v>
      </c>
      <c r="P121" s="116">
        <f>'III Plan Rates'!$Z124*'V Consumer Factors'!$M$19</f>
        <v>0</v>
      </c>
      <c r="Q121" s="116">
        <f>'III Plan Rates'!$Z124*'V Consumer Factors'!$M$20</f>
        <v>0</v>
      </c>
      <c r="R121" s="116">
        <f>IF('III Plan Rates'!$AP124&gt;0,SUMPRODUCT(I121:Q121,'III Plan Rates'!$AG124:$AO124)/'III Plan Rates'!$AP124,0)</f>
        <v>0</v>
      </c>
      <c r="S121" s="80"/>
      <c r="T121" s="116" t="e">
        <f>'III Plan Rates'!$AA124*'V Consumer Factors'!$N$12</f>
        <v>#DIV/0!</v>
      </c>
      <c r="U121" s="116" t="e">
        <f>'III Plan Rates'!$AA124*'V Consumer Factors'!$N$13</f>
        <v>#DIV/0!</v>
      </c>
      <c r="V121" s="116" t="e">
        <f>'III Plan Rates'!$AA124*'V Consumer Factors'!$N$14</f>
        <v>#DIV/0!</v>
      </c>
      <c r="W121" s="116" t="e">
        <f>'III Plan Rates'!$AA124*'V Consumer Factors'!$N$15</f>
        <v>#DIV/0!</v>
      </c>
      <c r="X121" s="116" t="e">
        <f>'III Plan Rates'!$AA124*'V Consumer Factors'!$N$16</f>
        <v>#DIV/0!</v>
      </c>
      <c r="Y121" s="116" t="e">
        <f>'III Plan Rates'!$AA124*'V Consumer Factors'!$N$17</f>
        <v>#DIV/0!</v>
      </c>
      <c r="Z121" s="116" t="e">
        <f>'III Plan Rates'!$AA124*'V Consumer Factors'!$N$18</f>
        <v>#DIV/0!</v>
      </c>
      <c r="AA121" s="116" t="e">
        <f>'III Plan Rates'!$AA124*'V Consumer Factors'!$N$19</f>
        <v>#DIV/0!</v>
      </c>
      <c r="AB121" s="116" t="e">
        <f>'III Plan Rates'!$AA124*'V Consumer Factors'!$N$20</f>
        <v>#DIV/0!</v>
      </c>
      <c r="AC121" s="116">
        <f>IF('III Plan Rates'!$AP124&gt;0,SUMPRODUCT(T121:AB121,'III Plan Rates'!$AG124:$AO124)/'III Plan Rates'!$AP124,0)</f>
        <v>0</v>
      </c>
      <c r="AE121" s="117" t="e">
        <f t="shared" si="23"/>
        <v>#DIV/0!</v>
      </c>
      <c r="AF121" s="117" t="e">
        <f t="shared" si="24"/>
        <v>#DIV/0!</v>
      </c>
      <c r="AG121" s="117" t="e">
        <f t="shared" si="25"/>
        <v>#DIV/0!</v>
      </c>
      <c r="AH121" s="117" t="e">
        <f t="shared" si="26"/>
        <v>#DIV/0!</v>
      </c>
      <c r="AI121" s="117" t="e">
        <f t="shared" si="27"/>
        <v>#DIV/0!</v>
      </c>
      <c r="AJ121" s="117" t="e">
        <f t="shared" si="28"/>
        <v>#DIV/0!</v>
      </c>
      <c r="AK121" s="117" t="e">
        <f t="shared" si="29"/>
        <v>#DIV/0!</v>
      </c>
      <c r="AL121" s="117" t="e">
        <f t="shared" si="30"/>
        <v>#DIV/0!</v>
      </c>
      <c r="AM121" s="117" t="e">
        <f t="shared" si="31"/>
        <v>#DIV/0!</v>
      </c>
      <c r="AN121" s="503" t="str">
        <f t="shared" si="32"/>
        <v/>
      </c>
      <c r="AP121" s="109"/>
      <c r="AQ121" s="109"/>
      <c r="AR121" s="109"/>
      <c r="AS121" s="109"/>
      <c r="AT121" s="109"/>
      <c r="AU121" s="109"/>
      <c r="AV121" s="109"/>
      <c r="AW121" s="109"/>
      <c r="AX121" s="511" t="str">
        <f>IF(SUM(AP121:AW121)='III Plan Rates'!AG124, "Match", "Don't Match")</f>
        <v>Match</v>
      </c>
      <c r="AY121" s="109"/>
      <c r="AZ121" s="109"/>
      <c r="BA121" s="109"/>
      <c r="BB121" s="511" t="str">
        <f>IF(SUM(AY121:BA121)='III Plan Rates'!AH124, "Match", "Don't Match")</f>
        <v>Match</v>
      </c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  <c r="BO121" s="109"/>
      <c r="BP121" s="511" t="str">
        <f>IF(SUM(BC121:BO121)='III Plan Rates'!AI124, "Match", "Don't Match")</f>
        <v>Match</v>
      </c>
      <c r="BQ121" s="109"/>
      <c r="BR121" s="109"/>
      <c r="BS121" s="109"/>
      <c r="BT121" s="109"/>
      <c r="BU121" s="109"/>
      <c r="BV121" s="109"/>
      <c r="BW121" s="109"/>
      <c r="BX121" s="109"/>
      <c r="BY121" s="109"/>
      <c r="BZ121" s="109"/>
      <c r="CA121" s="511" t="str">
        <f>IF(SUM(BQ121:BZ121)='III Plan Rates'!AJ124, "Match", "Don't Match")</f>
        <v>Match</v>
      </c>
      <c r="CB121" s="109"/>
      <c r="CC121" s="109"/>
      <c r="CD121" s="109"/>
      <c r="CE121" s="109"/>
      <c r="CF121" s="109"/>
      <c r="CG121" s="109"/>
      <c r="CH121" s="109"/>
      <c r="CI121" s="511" t="str">
        <f>IF(SUM(CB121:CH121)='III Plan Rates'!AK124, "Match", "Don't Match")</f>
        <v>Match</v>
      </c>
      <c r="CJ121" s="109"/>
      <c r="CK121" s="109"/>
      <c r="CL121" s="109"/>
      <c r="CM121" s="109"/>
      <c r="CN121" s="109"/>
      <c r="CO121" s="109"/>
      <c r="CP121" s="109"/>
      <c r="CQ121" s="109"/>
      <c r="CR121" s="109"/>
      <c r="CS121" s="109"/>
      <c r="CT121" s="511" t="str">
        <f>IF(SUM(CJ121:CS121)='III Plan Rates'!AL124, "Match", "Don't Match")</f>
        <v>Match</v>
      </c>
      <c r="CU121" s="109"/>
      <c r="CV121" s="109"/>
      <c r="CW121" s="109"/>
      <c r="CX121" s="109"/>
      <c r="CY121" s="511" t="str">
        <f>IF(SUM(CU121:CX121)='III Plan Rates'!AM124, "Match", "Don't Match")</f>
        <v>Match</v>
      </c>
      <c r="CZ121" s="109"/>
      <c r="DA121" s="109"/>
      <c r="DB121" s="109"/>
      <c r="DC121" s="109"/>
      <c r="DD121" s="109"/>
      <c r="DE121" s="511" t="str">
        <f>IF(SUM(CZ121:DD121)='III Plan Rates'!AN124, "Match", "Don't Match")</f>
        <v>Match</v>
      </c>
      <c r="DF121" s="109"/>
      <c r="DG121" s="109"/>
      <c r="DH121" s="109"/>
      <c r="DI121" s="109"/>
      <c r="DJ121" s="109"/>
      <c r="DK121" s="109"/>
      <c r="DL121" s="109"/>
      <c r="DM121" s="511" t="str">
        <f>IF(SUM(DF121:DL121)='III Plan Rates'!AO124, "Match", "Don't Match")</f>
        <v>Match</v>
      </c>
    </row>
    <row r="122" spans="1:117" x14ac:dyDescent="0.25">
      <c r="A122" s="406" t="str">
        <f>'III Plan Rates'!A125</f>
        <v>Plan 108</v>
      </c>
      <c r="B122" s="118">
        <f>'III Plan Rates'!B125</f>
        <v>0</v>
      </c>
      <c r="C122" s="127">
        <f>'III Plan Rates'!D125</f>
        <v>0</v>
      </c>
      <c r="D122" s="118">
        <f>'III Plan Rates'!E125</f>
        <v>0</v>
      </c>
      <c r="E122" s="118">
        <f>'III Plan Rates'!F125</f>
        <v>0</v>
      </c>
      <c r="F122" s="118">
        <f>'III Plan Rates'!G125</f>
        <v>0</v>
      </c>
      <c r="G122" s="118">
        <f>'III Plan Rates'!J125</f>
        <v>0</v>
      </c>
      <c r="H122" s="101"/>
      <c r="I122" s="116">
        <f>'III Plan Rates'!$Z125*'V Consumer Factors'!$M$12</f>
        <v>0</v>
      </c>
      <c r="J122" s="116">
        <f>'III Plan Rates'!$Z125*'V Consumer Factors'!$M$13</f>
        <v>0</v>
      </c>
      <c r="K122" s="116">
        <f>'III Plan Rates'!$Z125*'V Consumer Factors'!$M$14</f>
        <v>0</v>
      </c>
      <c r="L122" s="116">
        <f>'III Plan Rates'!$Z125*'V Consumer Factors'!$M$15</f>
        <v>0</v>
      </c>
      <c r="M122" s="116">
        <f>'III Plan Rates'!$Z125*'V Consumer Factors'!$M$16</f>
        <v>0</v>
      </c>
      <c r="N122" s="116">
        <f>'III Plan Rates'!$Z125*'V Consumer Factors'!$M$17</f>
        <v>0</v>
      </c>
      <c r="O122" s="116">
        <f>'III Plan Rates'!$Z125*'V Consumer Factors'!$M$18</f>
        <v>0</v>
      </c>
      <c r="P122" s="116">
        <f>'III Plan Rates'!$Z125*'V Consumer Factors'!$M$19</f>
        <v>0</v>
      </c>
      <c r="Q122" s="116">
        <f>'III Plan Rates'!$Z125*'V Consumer Factors'!$M$20</f>
        <v>0</v>
      </c>
      <c r="R122" s="116">
        <f>IF('III Plan Rates'!$AP125&gt;0,SUMPRODUCT(I122:Q122,'III Plan Rates'!$AG125:$AO125)/'III Plan Rates'!$AP125,0)</f>
        <v>0</v>
      </c>
      <c r="S122" s="80"/>
      <c r="T122" s="116" t="e">
        <f>'III Plan Rates'!$AA125*'V Consumer Factors'!$N$12</f>
        <v>#DIV/0!</v>
      </c>
      <c r="U122" s="116" t="e">
        <f>'III Plan Rates'!$AA125*'V Consumer Factors'!$N$13</f>
        <v>#DIV/0!</v>
      </c>
      <c r="V122" s="116" t="e">
        <f>'III Plan Rates'!$AA125*'V Consumer Factors'!$N$14</f>
        <v>#DIV/0!</v>
      </c>
      <c r="W122" s="116" t="e">
        <f>'III Plan Rates'!$AA125*'V Consumer Factors'!$N$15</f>
        <v>#DIV/0!</v>
      </c>
      <c r="X122" s="116" t="e">
        <f>'III Plan Rates'!$AA125*'V Consumer Factors'!$N$16</f>
        <v>#DIV/0!</v>
      </c>
      <c r="Y122" s="116" t="e">
        <f>'III Plan Rates'!$AA125*'V Consumer Factors'!$N$17</f>
        <v>#DIV/0!</v>
      </c>
      <c r="Z122" s="116" t="e">
        <f>'III Plan Rates'!$AA125*'V Consumer Factors'!$N$18</f>
        <v>#DIV/0!</v>
      </c>
      <c r="AA122" s="116" t="e">
        <f>'III Plan Rates'!$AA125*'V Consumer Factors'!$N$19</f>
        <v>#DIV/0!</v>
      </c>
      <c r="AB122" s="116" t="e">
        <f>'III Plan Rates'!$AA125*'V Consumer Factors'!$N$20</f>
        <v>#DIV/0!</v>
      </c>
      <c r="AC122" s="116">
        <f>IF('III Plan Rates'!$AP125&gt;0,SUMPRODUCT(T122:AB122,'III Plan Rates'!$AG125:$AO125)/'III Plan Rates'!$AP125,0)</f>
        <v>0</v>
      </c>
      <c r="AE122" s="117" t="e">
        <f t="shared" si="23"/>
        <v>#DIV/0!</v>
      </c>
      <c r="AF122" s="117" t="e">
        <f t="shared" si="24"/>
        <v>#DIV/0!</v>
      </c>
      <c r="AG122" s="117" t="e">
        <f t="shared" si="25"/>
        <v>#DIV/0!</v>
      </c>
      <c r="AH122" s="117" t="e">
        <f t="shared" si="26"/>
        <v>#DIV/0!</v>
      </c>
      <c r="AI122" s="117" t="e">
        <f t="shared" si="27"/>
        <v>#DIV/0!</v>
      </c>
      <c r="AJ122" s="117" t="e">
        <f t="shared" si="28"/>
        <v>#DIV/0!</v>
      </c>
      <c r="AK122" s="117" t="e">
        <f t="shared" si="29"/>
        <v>#DIV/0!</v>
      </c>
      <c r="AL122" s="117" t="e">
        <f t="shared" si="30"/>
        <v>#DIV/0!</v>
      </c>
      <c r="AM122" s="117" t="e">
        <f t="shared" si="31"/>
        <v>#DIV/0!</v>
      </c>
      <c r="AN122" s="503" t="str">
        <f t="shared" si="32"/>
        <v/>
      </c>
      <c r="AP122" s="109"/>
      <c r="AQ122" s="109"/>
      <c r="AR122" s="109"/>
      <c r="AS122" s="109"/>
      <c r="AT122" s="109"/>
      <c r="AU122" s="109"/>
      <c r="AV122" s="109"/>
      <c r="AW122" s="109"/>
      <c r="AX122" s="511" t="str">
        <f>IF(SUM(AP122:AW122)='III Plan Rates'!AG125, "Match", "Don't Match")</f>
        <v>Match</v>
      </c>
      <c r="AY122" s="109"/>
      <c r="AZ122" s="109"/>
      <c r="BA122" s="109"/>
      <c r="BB122" s="511" t="str">
        <f>IF(SUM(AY122:BA122)='III Plan Rates'!AH125, "Match", "Don't Match")</f>
        <v>Match</v>
      </c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N122" s="109"/>
      <c r="BO122" s="109"/>
      <c r="BP122" s="511" t="str">
        <f>IF(SUM(BC122:BO122)='III Plan Rates'!AI125, "Match", "Don't Match")</f>
        <v>Match</v>
      </c>
      <c r="BQ122" s="109"/>
      <c r="BR122" s="109"/>
      <c r="BS122" s="109"/>
      <c r="BT122" s="109"/>
      <c r="BU122" s="109"/>
      <c r="BV122" s="109"/>
      <c r="BW122" s="109"/>
      <c r="BX122" s="109"/>
      <c r="BY122" s="109"/>
      <c r="BZ122" s="109"/>
      <c r="CA122" s="511" t="str">
        <f>IF(SUM(BQ122:BZ122)='III Plan Rates'!AJ125, "Match", "Don't Match")</f>
        <v>Match</v>
      </c>
      <c r="CB122" s="109"/>
      <c r="CC122" s="109"/>
      <c r="CD122" s="109"/>
      <c r="CE122" s="109"/>
      <c r="CF122" s="109"/>
      <c r="CG122" s="109"/>
      <c r="CH122" s="109"/>
      <c r="CI122" s="511" t="str">
        <f>IF(SUM(CB122:CH122)='III Plan Rates'!AK125, "Match", "Don't Match")</f>
        <v>Match</v>
      </c>
      <c r="CJ122" s="109"/>
      <c r="CK122" s="109"/>
      <c r="CL122" s="109"/>
      <c r="CM122" s="109"/>
      <c r="CN122" s="109"/>
      <c r="CO122" s="109"/>
      <c r="CP122" s="109"/>
      <c r="CQ122" s="109"/>
      <c r="CR122" s="109"/>
      <c r="CS122" s="109"/>
      <c r="CT122" s="511" t="str">
        <f>IF(SUM(CJ122:CS122)='III Plan Rates'!AL125, "Match", "Don't Match")</f>
        <v>Match</v>
      </c>
      <c r="CU122" s="109"/>
      <c r="CV122" s="109"/>
      <c r="CW122" s="109"/>
      <c r="CX122" s="109"/>
      <c r="CY122" s="511" t="str">
        <f>IF(SUM(CU122:CX122)='III Plan Rates'!AM125, "Match", "Don't Match")</f>
        <v>Match</v>
      </c>
      <c r="CZ122" s="109"/>
      <c r="DA122" s="109"/>
      <c r="DB122" s="109"/>
      <c r="DC122" s="109"/>
      <c r="DD122" s="109"/>
      <c r="DE122" s="511" t="str">
        <f>IF(SUM(CZ122:DD122)='III Plan Rates'!AN125, "Match", "Don't Match")</f>
        <v>Match</v>
      </c>
      <c r="DF122" s="109"/>
      <c r="DG122" s="109"/>
      <c r="DH122" s="109"/>
      <c r="DI122" s="109"/>
      <c r="DJ122" s="109"/>
      <c r="DK122" s="109"/>
      <c r="DL122" s="109"/>
      <c r="DM122" s="511" t="str">
        <f>IF(SUM(DF122:DL122)='III Plan Rates'!AO125, "Match", "Don't Match")</f>
        <v>Match</v>
      </c>
    </row>
    <row r="123" spans="1:117" x14ac:dyDescent="0.25">
      <c r="A123" s="406" t="str">
        <f>'III Plan Rates'!A126</f>
        <v>Plan 109</v>
      </c>
      <c r="B123" s="118">
        <f>'III Plan Rates'!B126</f>
        <v>0</v>
      </c>
      <c r="C123" s="127">
        <f>'III Plan Rates'!D126</f>
        <v>0</v>
      </c>
      <c r="D123" s="118">
        <f>'III Plan Rates'!E126</f>
        <v>0</v>
      </c>
      <c r="E123" s="118">
        <f>'III Plan Rates'!F126</f>
        <v>0</v>
      </c>
      <c r="F123" s="118">
        <f>'III Plan Rates'!G126</f>
        <v>0</v>
      </c>
      <c r="G123" s="118">
        <f>'III Plan Rates'!J126</f>
        <v>0</v>
      </c>
      <c r="H123" s="101"/>
      <c r="I123" s="116">
        <f>'III Plan Rates'!$Z126*'V Consumer Factors'!$M$12</f>
        <v>0</v>
      </c>
      <c r="J123" s="116">
        <f>'III Plan Rates'!$Z126*'V Consumer Factors'!$M$13</f>
        <v>0</v>
      </c>
      <c r="K123" s="116">
        <f>'III Plan Rates'!$Z126*'V Consumer Factors'!$M$14</f>
        <v>0</v>
      </c>
      <c r="L123" s="116">
        <f>'III Plan Rates'!$Z126*'V Consumer Factors'!$M$15</f>
        <v>0</v>
      </c>
      <c r="M123" s="116">
        <f>'III Plan Rates'!$Z126*'V Consumer Factors'!$M$16</f>
        <v>0</v>
      </c>
      <c r="N123" s="116">
        <f>'III Plan Rates'!$Z126*'V Consumer Factors'!$M$17</f>
        <v>0</v>
      </c>
      <c r="O123" s="116">
        <f>'III Plan Rates'!$Z126*'V Consumer Factors'!$M$18</f>
        <v>0</v>
      </c>
      <c r="P123" s="116">
        <f>'III Plan Rates'!$Z126*'V Consumer Factors'!$M$19</f>
        <v>0</v>
      </c>
      <c r="Q123" s="116">
        <f>'III Plan Rates'!$Z126*'V Consumer Factors'!$M$20</f>
        <v>0</v>
      </c>
      <c r="R123" s="116">
        <f>IF('III Plan Rates'!$AP126&gt;0,SUMPRODUCT(I123:Q123,'III Plan Rates'!$AG126:$AO126)/'III Plan Rates'!$AP126,0)</f>
        <v>0</v>
      </c>
      <c r="S123" s="80"/>
      <c r="T123" s="116" t="e">
        <f>'III Plan Rates'!$AA126*'V Consumer Factors'!$N$12</f>
        <v>#DIV/0!</v>
      </c>
      <c r="U123" s="116" t="e">
        <f>'III Plan Rates'!$AA126*'V Consumer Factors'!$N$13</f>
        <v>#DIV/0!</v>
      </c>
      <c r="V123" s="116" t="e">
        <f>'III Plan Rates'!$AA126*'V Consumer Factors'!$N$14</f>
        <v>#DIV/0!</v>
      </c>
      <c r="W123" s="116" t="e">
        <f>'III Plan Rates'!$AA126*'V Consumer Factors'!$N$15</f>
        <v>#DIV/0!</v>
      </c>
      <c r="X123" s="116" t="e">
        <f>'III Plan Rates'!$AA126*'V Consumer Factors'!$N$16</f>
        <v>#DIV/0!</v>
      </c>
      <c r="Y123" s="116" t="e">
        <f>'III Plan Rates'!$AA126*'V Consumer Factors'!$N$17</f>
        <v>#DIV/0!</v>
      </c>
      <c r="Z123" s="116" t="e">
        <f>'III Plan Rates'!$AA126*'V Consumer Factors'!$N$18</f>
        <v>#DIV/0!</v>
      </c>
      <c r="AA123" s="116" t="e">
        <f>'III Plan Rates'!$AA126*'V Consumer Factors'!$N$19</f>
        <v>#DIV/0!</v>
      </c>
      <c r="AB123" s="116" t="e">
        <f>'III Plan Rates'!$AA126*'V Consumer Factors'!$N$20</f>
        <v>#DIV/0!</v>
      </c>
      <c r="AC123" s="116">
        <f>IF('III Plan Rates'!$AP126&gt;0,SUMPRODUCT(T123:AB123,'III Plan Rates'!$AG126:$AO126)/'III Plan Rates'!$AP126,0)</f>
        <v>0</v>
      </c>
      <c r="AE123" s="117" t="e">
        <f t="shared" si="23"/>
        <v>#DIV/0!</v>
      </c>
      <c r="AF123" s="117" t="e">
        <f t="shared" si="24"/>
        <v>#DIV/0!</v>
      </c>
      <c r="AG123" s="117" t="e">
        <f t="shared" si="25"/>
        <v>#DIV/0!</v>
      </c>
      <c r="AH123" s="117" t="e">
        <f t="shared" si="26"/>
        <v>#DIV/0!</v>
      </c>
      <c r="AI123" s="117" t="e">
        <f t="shared" si="27"/>
        <v>#DIV/0!</v>
      </c>
      <c r="AJ123" s="117" t="e">
        <f t="shared" si="28"/>
        <v>#DIV/0!</v>
      </c>
      <c r="AK123" s="117" t="e">
        <f t="shared" si="29"/>
        <v>#DIV/0!</v>
      </c>
      <c r="AL123" s="117" t="e">
        <f t="shared" si="30"/>
        <v>#DIV/0!</v>
      </c>
      <c r="AM123" s="117" t="e">
        <f t="shared" si="31"/>
        <v>#DIV/0!</v>
      </c>
      <c r="AN123" s="503" t="str">
        <f t="shared" si="32"/>
        <v/>
      </c>
      <c r="AP123" s="109"/>
      <c r="AQ123" s="109"/>
      <c r="AR123" s="109"/>
      <c r="AS123" s="109"/>
      <c r="AT123" s="109"/>
      <c r="AU123" s="109"/>
      <c r="AV123" s="109"/>
      <c r="AW123" s="109"/>
      <c r="AX123" s="511" t="str">
        <f>IF(SUM(AP123:AW123)='III Plan Rates'!AG126, "Match", "Don't Match")</f>
        <v>Match</v>
      </c>
      <c r="AY123" s="109"/>
      <c r="AZ123" s="109"/>
      <c r="BA123" s="109"/>
      <c r="BB123" s="511" t="str">
        <f>IF(SUM(AY123:BA123)='III Plan Rates'!AH126, "Match", "Don't Match")</f>
        <v>Match</v>
      </c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N123" s="109"/>
      <c r="BO123" s="109"/>
      <c r="BP123" s="511" t="str">
        <f>IF(SUM(BC123:BO123)='III Plan Rates'!AI126, "Match", "Don't Match")</f>
        <v>Match</v>
      </c>
      <c r="BQ123" s="109"/>
      <c r="BR123" s="109"/>
      <c r="BS123" s="109"/>
      <c r="BT123" s="109"/>
      <c r="BU123" s="109"/>
      <c r="BV123" s="109"/>
      <c r="BW123" s="109"/>
      <c r="BX123" s="109"/>
      <c r="BY123" s="109"/>
      <c r="BZ123" s="109"/>
      <c r="CA123" s="511" t="str">
        <f>IF(SUM(BQ123:BZ123)='III Plan Rates'!AJ126, "Match", "Don't Match")</f>
        <v>Match</v>
      </c>
      <c r="CB123" s="109"/>
      <c r="CC123" s="109"/>
      <c r="CD123" s="109"/>
      <c r="CE123" s="109"/>
      <c r="CF123" s="109"/>
      <c r="CG123" s="109"/>
      <c r="CH123" s="109"/>
      <c r="CI123" s="511" t="str">
        <f>IF(SUM(CB123:CH123)='III Plan Rates'!AK126, "Match", "Don't Match")</f>
        <v>Match</v>
      </c>
      <c r="CJ123" s="109"/>
      <c r="CK123" s="109"/>
      <c r="CL123" s="109"/>
      <c r="CM123" s="109"/>
      <c r="CN123" s="109"/>
      <c r="CO123" s="109"/>
      <c r="CP123" s="109"/>
      <c r="CQ123" s="109"/>
      <c r="CR123" s="109"/>
      <c r="CS123" s="109"/>
      <c r="CT123" s="511" t="str">
        <f>IF(SUM(CJ123:CS123)='III Plan Rates'!AL126, "Match", "Don't Match")</f>
        <v>Match</v>
      </c>
      <c r="CU123" s="109"/>
      <c r="CV123" s="109"/>
      <c r="CW123" s="109"/>
      <c r="CX123" s="109"/>
      <c r="CY123" s="511" t="str">
        <f>IF(SUM(CU123:CX123)='III Plan Rates'!AM126, "Match", "Don't Match")</f>
        <v>Match</v>
      </c>
      <c r="CZ123" s="109"/>
      <c r="DA123" s="109"/>
      <c r="DB123" s="109"/>
      <c r="DC123" s="109"/>
      <c r="DD123" s="109"/>
      <c r="DE123" s="511" t="str">
        <f>IF(SUM(CZ123:DD123)='III Plan Rates'!AN126, "Match", "Don't Match")</f>
        <v>Match</v>
      </c>
      <c r="DF123" s="109"/>
      <c r="DG123" s="109"/>
      <c r="DH123" s="109"/>
      <c r="DI123" s="109"/>
      <c r="DJ123" s="109"/>
      <c r="DK123" s="109"/>
      <c r="DL123" s="109"/>
      <c r="DM123" s="511" t="str">
        <f>IF(SUM(DF123:DL123)='III Plan Rates'!AO126, "Match", "Don't Match")</f>
        <v>Match</v>
      </c>
    </row>
    <row r="124" spans="1:117" x14ac:dyDescent="0.25">
      <c r="A124" s="406" t="str">
        <f>'III Plan Rates'!A127</f>
        <v>Plan 110</v>
      </c>
      <c r="B124" s="118">
        <f>'III Plan Rates'!B127</f>
        <v>0</v>
      </c>
      <c r="C124" s="127">
        <f>'III Plan Rates'!D127</f>
        <v>0</v>
      </c>
      <c r="D124" s="118">
        <f>'III Plan Rates'!E127</f>
        <v>0</v>
      </c>
      <c r="E124" s="118">
        <f>'III Plan Rates'!F127</f>
        <v>0</v>
      </c>
      <c r="F124" s="118">
        <f>'III Plan Rates'!G127</f>
        <v>0</v>
      </c>
      <c r="G124" s="118">
        <f>'III Plan Rates'!J127</f>
        <v>0</v>
      </c>
      <c r="H124" s="101"/>
      <c r="I124" s="116">
        <f>'III Plan Rates'!$Z127*'V Consumer Factors'!$M$12</f>
        <v>0</v>
      </c>
      <c r="J124" s="116">
        <f>'III Plan Rates'!$Z127*'V Consumer Factors'!$M$13</f>
        <v>0</v>
      </c>
      <c r="K124" s="116">
        <f>'III Plan Rates'!$Z127*'V Consumer Factors'!$M$14</f>
        <v>0</v>
      </c>
      <c r="L124" s="116">
        <f>'III Plan Rates'!$Z127*'V Consumer Factors'!$M$15</f>
        <v>0</v>
      </c>
      <c r="M124" s="116">
        <f>'III Plan Rates'!$Z127*'V Consumer Factors'!$M$16</f>
        <v>0</v>
      </c>
      <c r="N124" s="116">
        <f>'III Plan Rates'!$Z127*'V Consumer Factors'!$M$17</f>
        <v>0</v>
      </c>
      <c r="O124" s="116">
        <f>'III Plan Rates'!$Z127*'V Consumer Factors'!$M$18</f>
        <v>0</v>
      </c>
      <c r="P124" s="116">
        <f>'III Plan Rates'!$Z127*'V Consumer Factors'!$M$19</f>
        <v>0</v>
      </c>
      <c r="Q124" s="116">
        <f>'III Plan Rates'!$Z127*'V Consumer Factors'!$M$20</f>
        <v>0</v>
      </c>
      <c r="R124" s="116">
        <f>IF('III Plan Rates'!$AP127&gt;0,SUMPRODUCT(I124:Q124,'III Plan Rates'!$AG127:$AO127)/'III Plan Rates'!$AP127,0)</f>
        <v>0</v>
      </c>
      <c r="S124" s="80"/>
      <c r="T124" s="116" t="e">
        <f>'III Plan Rates'!$AA127*'V Consumer Factors'!$N$12</f>
        <v>#DIV/0!</v>
      </c>
      <c r="U124" s="116" t="e">
        <f>'III Plan Rates'!$AA127*'V Consumer Factors'!$N$13</f>
        <v>#DIV/0!</v>
      </c>
      <c r="V124" s="116" t="e">
        <f>'III Plan Rates'!$AA127*'V Consumer Factors'!$N$14</f>
        <v>#DIV/0!</v>
      </c>
      <c r="W124" s="116" t="e">
        <f>'III Plan Rates'!$AA127*'V Consumer Factors'!$N$15</f>
        <v>#DIV/0!</v>
      </c>
      <c r="X124" s="116" t="e">
        <f>'III Plan Rates'!$AA127*'V Consumer Factors'!$N$16</f>
        <v>#DIV/0!</v>
      </c>
      <c r="Y124" s="116" t="e">
        <f>'III Plan Rates'!$AA127*'V Consumer Factors'!$N$17</f>
        <v>#DIV/0!</v>
      </c>
      <c r="Z124" s="116" t="e">
        <f>'III Plan Rates'!$AA127*'V Consumer Factors'!$N$18</f>
        <v>#DIV/0!</v>
      </c>
      <c r="AA124" s="116" t="e">
        <f>'III Plan Rates'!$AA127*'V Consumer Factors'!$N$19</f>
        <v>#DIV/0!</v>
      </c>
      <c r="AB124" s="116" t="e">
        <f>'III Plan Rates'!$AA127*'V Consumer Factors'!$N$20</f>
        <v>#DIV/0!</v>
      </c>
      <c r="AC124" s="116">
        <f>IF('III Plan Rates'!$AP127&gt;0,SUMPRODUCT(T124:AB124,'III Plan Rates'!$AG127:$AO127)/'III Plan Rates'!$AP127,0)</f>
        <v>0</v>
      </c>
      <c r="AE124" s="117" t="e">
        <f t="shared" si="23"/>
        <v>#DIV/0!</v>
      </c>
      <c r="AF124" s="117" t="e">
        <f t="shared" si="24"/>
        <v>#DIV/0!</v>
      </c>
      <c r="AG124" s="117" t="e">
        <f t="shared" si="25"/>
        <v>#DIV/0!</v>
      </c>
      <c r="AH124" s="117" t="e">
        <f t="shared" si="26"/>
        <v>#DIV/0!</v>
      </c>
      <c r="AI124" s="117" t="e">
        <f t="shared" si="27"/>
        <v>#DIV/0!</v>
      </c>
      <c r="AJ124" s="117" t="e">
        <f t="shared" si="28"/>
        <v>#DIV/0!</v>
      </c>
      <c r="AK124" s="117" t="e">
        <f t="shared" si="29"/>
        <v>#DIV/0!</v>
      </c>
      <c r="AL124" s="117" t="e">
        <f t="shared" si="30"/>
        <v>#DIV/0!</v>
      </c>
      <c r="AM124" s="117" t="e">
        <f t="shared" si="31"/>
        <v>#DIV/0!</v>
      </c>
      <c r="AN124" s="503" t="str">
        <f t="shared" si="32"/>
        <v/>
      </c>
      <c r="AP124" s="109"/>
      <c r="AQ124" s="109"/>
      <c r="AR124" s="109"/>
      <c r="AS124" s="109"/>
      <c r="AT124" s="109"/>
      <c r="AU124" s="109"/>
      <c r="AV124" s="109"/>
      <c r="AW124" s="109"/>
      <c r="AX124" s="511" t="str">
        <f>IF(SUM(AP124:AW124)='III Plan Rates'!AG127, "Match", "Don't Match")</f>
        <v>Match</v>
      </c>
      <c r="AY124" s="109"/>
      <c r="AZ124" s="109"/>
      <c r="BA124" s="109"/>
      <c r="BB124" s="511" t="str">
        <f>IF(SUM(AY124:BA124)='III Plan Rates'!AH127, "Match", "Don't Match")</f>
        <v>Match</v>
      </c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N124" s="109"/>
      <c r="BO124" s="109"/>
      <c r="BP124" s="511" t="str">
        <f>IF(SUM(BC124:BO124)='III Plan Rates'!AI127, "Match", "Don't Match")</f>
        <v>Match</v>
      </c>
      <c r="BQ124" s="109"/>
      <c r="BR124" s="109"/>
      <c r="BS124" s="109"/>
      <c r="BT124" s="109"/>
      <c r="BU124" s="109"/>
      <c r="BV124" s="109"/>
      <c r="BW124" s="109"/>
      <c r="BX124" s="109"/>
      <c r="BY124" s="109"/>
      <c r="BZ124" s="109"/>
      <c r="CA124" s="511" t="str">
        <f>IF(SUM(BQ124:BZ124)='III Plan Rates'!AJ127, "Match", "Don't Match")</f>
        <v>Match</v>
      </c>
      <c r="CB124" s="109"/>
      <c r="CC124" s="109"/>
      <c r="CD124" s="109"/>
      <c r="CE124" s="109"/>
      <c r="CF124" s="109"/>
      <c r="CG124" s="109"/>
      <c r="CH124" s="109"/>
      <c r="CI124" s="511" t="str">
        <f>IF(SUM(CB124:CH124)='III Plan Rates'!AK127, "Match", "Don't Match")</f>
        <v>Match</v>
      </c>
      <c r="CJ124" s="109"/>
      <c r="CK124" s="109"/>
      <c r="CL124" s="109"/>
      <c r="CM124" s="109"/>
      <c r="CN124" s="109"/>
      <c r="CO124" s="109"/>
      <c r="CP124" s="109"/>
      <c r="CQ124" s="109"/>
      <c r="CR124" s="109"/>
      <c r="CS124" s="109"/>
      <c r="CT124" s="511" t="str">
        <f>IF(SUM(CJ124:CS124)='III Plan Rates'!AL127, "Match", "Don't Match")</f>
        <v>Match</v>
      </c>
      <c r="CU124" s="109"/>
      <c r="CV124" s="109"/>
      <c r="CW124" s="109"/>
      <c r="CX124" s="109"/>
      <c r="CY124" s="511" t="str">
        <f>IF(SUM(CU124:CX124)='III Plan Rates'!AM127, "Match", "Don't Match")</f>
        <v>Match</v>
      </c>
      <c r="CZ124" s="109"/>
      <c r="DA124" s="109"/>
      <c r="DB124" s="109"/>
      <c r="DC124" s="109"/>
      <c r="DD124" s="109"/>
      <c r="DE124" s="511" t="str">
        <f>IF(SUM(CZ124:DD124)='III Plan Rates'!AN127, "Match", "Don't Match")</f>
        <v>Match</v>
      </c>
      <c r="DF124" s="109"/>
      <c r="DG124" s="109"/>
      <c r="DH124" s="109"/>
      <c r="DI124" s="109"/>
      <c r="DJ124" s="109"/>
      <c r="DK124" s="109"/>
      <c r="DL124" s="109"/>
      <c r="DM124" s="511" t="str">
        <f>IF(SUM(DF124:DL124)='III Plan Rates'!AO127, "Match", "Don't Match")</f>
        <v>Match</v>
      </c>
    </row>
    <row r="125" spans="1:117" x14ac:dyDescent="0.25">
      <c r="A125" s="406" t="str">
        <f>'III Plan Rates'!A128</f>
        <v>Plan 111</v>
      </c>
      <c r="B125" s="118">
        <f>'III Plan Rates'!B128</f>
        <v>0</v>
      </c>
      <c r="C125" s="127">
        <f>'III Plan Rates'!D128</f>
        <v>0</v>
      </c>
      <c r="D125" s="118">
        <f>'III Plan Rates'!E128</f>
        <v>0</v>
      </c>
      <c r="E125" s="118">
        <f>'III Plan Rates'!F128</f>
        <v>0</v>
      </c>
      <c r="F125" s="118">
        <f>'III Plan Rates'!G128</f>
        <v>0</v>
      </c>
      <c r="G125" s="118">
        <f>'III Plan Rates'!J128</f>
        <v>0</v>
      </c>
      <c r="H125" s="101"/>
      <c r="I125" s="116">
        <f>'III Plan Rates'!$Z128*'V Consumer Factors'!$M$12</f>
        <v>0</v>
      </c>
      <c r="J125" s="116">
        <f>'III Plan Rates'!$Z128*'V Consumer Factors'!$M$13</f>
        <v>0</v>
      </c>
      <c r="K125" s="116">
        <f>'III Plan Rates'!$Z128*'V Consumer Factors'!$M$14</f>
        <v>0</v>
      </c>
      <c r="L125" s="116">
        <f>'III Plan Rates'!$Z128*'V Consumer Factors'!$M$15</f>
        <v>0</v>
      </c>
      <c r="M125" s="116">
        <f>'III Plan Rates'!$Z128*'V Consumer Factors'!$M$16</f>
        <v>0</v>
      </c>
      <c r="N125" s="116">
        <f>'III Plan Rates'!$Z128*'V Consumer Factors'!$M$17</f>
        <v>0</v>
      </c>
      <c r="O125" s="116">
        <f>'III Plan Rates'!$Z128*'V Consumer Factors'!$M$18</f>
        <v>0</v>
      </c>
      <c r="P125" s="116">
        <f>'III Plan Rates'!$Z128*'V Consumer Factors'!$M$19</f>
        <v>0</v>
      </c>
      <c r="Q125" s="116">
        <f>'III Plan Rates'!$Z128*'V Consumer Factors'!$M$20</f>
        <v>0</v>
      </c>
      <c r="R125" s="116">
        <f>IF('III Plan Rates'!$AP128&gt;0,SUMPRODUCT(I125:Q125,'III Plan Rates'!$AG128:$AO128)/'III Plan Rates'!$AP128,0)</f>
        <v>0</v>
      </c>
      <c r="S125" s="80"/>
      <c r="T125" s="116" t="e">
        <f>'III Plan Rates'!$AA128*'V Consumer Factors'!$N$12</f>
        <v>#DIV/0!</v>
      </c>
      <c r="U125" s="116" t="e">
        <f>'III Plan Rates'!$AA128*'V Consumer Factors'!$N$13</f>
        <v>#DIV/0!</v>
      </c>
      <c r="V125" s="116" t="e">
        <f>'III Plan Rates'!$AA128*'V Consumer Factors'!$N$14</f>
        <v>#DIV/0!</v>
      </c>
      <c r="W125" s="116" t="e">
        <f>'III Plan Rates'!$AA128*'V Consumer Factors'!$N$15</f>
        <v>#DIV/0!</v>
      </c>
      <c r="X125" s="116" t="e">
        <f>'III Plan Rates'!$AA128*'V Consumer Factors'!$N$16</f>
        <v>#DIV/0!</v>
      </c>
      <c r="Y125" s="116" t="e">
        <f>'III Plan Rates'!$AA128*'V Consumer Factors'!$N$17</f>
        <v>#DIV/0!</v>
      </c>
      <c r="Z125" s="116" t="e">
        <f>'III Plan Rates'!$AA128*'V Consumer Factors'!$N$18</f>
        <v>#DIV/0!</v>
      </c>
      <c r="AA125" s="116" t="e">
        <f>'III Plan Rates'!$AA128*'V Consumer Factors'!$N$19</f>
        <v>#DIV/0!</v>
      </c>
      <c r="AB125" s="116" t="e">
        <f>'III Plan Rates'!$AA128*'V Consumer Factors'!$N$20</f>
        <v>#DIV/0!</v>
      </c>
      <c r="AC125" s="116">
        <f>IF('III Plan Rates'!$AP128&gt;0,SUMPRODUCT(T125:AB125,'III Plan Rates'!$AG128:$AO128)/'III Plan Rates'!$AP128,0)</f>
        <v>0</v>
      </c>
      <c r="AE125" s="117" t="e">
        <f t="shared" si="23"/>
        <v>#DIV/0!</v>
      </c>
      <c r="AF125" s="117" t="e">
        <f t="shared" si="24"/>
        <v>#DIV/0!</v>
      </c>
      <c r="AG125" s="117" t="e">
        <f t="shared" si="25"/>
        <v>#DIV/0!</v>
      </c>
      <c r="AH125" s="117" t="e">
        <f t="shared" si="26"/>
        <v>#DIV/0!</v>
      </c>
      <c r="AI125" s="117" t="e">
        <f t="shared" si="27"/>
        <v>#DIV/0!</v>
      </c>
      <c r="AJ125" s="117" t="e">
        <f t="shared" si="28"/>
        <v>#DIV/0!</v>
      </c>
      <c r="AK125" s="117" t="e">
        <f t="shared" si="29"/>
        <v>#DIV/0!</v>
      </c>
      <c r="AL125" s="117" t="e">
        <f t="shared" si="30"/>
        <v>#DIV/0!</v>
      </c>
      <c r="AM125" s="117" t="e">
        <f t="shared" si="31"/>
        <v>#DIV/0!</v>
      </c>
      <c r="AN125" s="503" t="str">
        <f t="shared" si="32"/>
        <v/>
      </c>
      <c r="AP125" s="109"/>
      <c r="AQ125" s="109"/>
      <c r="AR125" s="109"/>
      <c r="AS125" s="109"/>
      <c r="AT125" s="109"/>
      <c r="AU125" s="109"/>
      <c r="AV125" s="109"/>
      <c r="AW125" s="109"/>
      <c r="AX125" s="511" t="str">
        <f>IF(SUM(AP125:AW125)='III Plan Rates'!AG128, "Match", "Don't Match")</f>
        <v>Match</v>
      </c>
      <c r="AY125" s="109"/>
      <c r="AZ125" s="109"/>
      <c r="BA125" s="109"/>
      <c r="BB125" s="511" t="str">
        <f>IF(SUM(AY125:BA125)='III Plan Rates'!AH128, "Match", "Don't Match")</f>
        <v>Match</v>
      </c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N125" s="109"/>
      <c r="BO125" s="109"/>
      <c r="BP125" s="511" t="str">
        <f>IF(SUM(BC125:BO125)='III Plan Rates'!AI128, "Match", "Don't Match")</f>
        <v>Match</v>
      </c>
      <c r="BQ125" s="109"/>
      <c r="BR125" s="109"/>
      <c r="BS125" s="109"/>
      <c r="BT125" s="109"/>
      <c r="BU125" s="109"/>
      <c r="BV125" s="109"/>
      <c r="BW125" s="109"/>
      <c r="BX125" s="109"/>
      <c r="BY125" s="109"/>
      <c r="BZ125" s="109"/>
      <c r="CA125" s="511" t="str">
        <f>IF(SUM(BQ125:BZ125)='III Plan Rates'!AJ128, "Match", "Don't Match")</f>
        <v>Match</v>
      </c>
      <c r="CB125" s="109"/>
      <c r="CC125" s="109"/>
      <c r="CD125" s="109"/>
      <c r="CE125" s="109"/>
      <c r="CF125" s="109"/>
      <c r="CG125" s="109"/>
      <c r="CH125" s="109"/>
      <c r="CI125" s="511" t="str">
        <f>IF(SUM(CB125:CH125)='III Plan Rates'!AK128, "Match", "Don't Match")</f>
        <v>Match</v>
      </c>
      <c r="CJ125" s="109"/>
      <c r="CK125" s="109"/>
      <c r="CL125" s="109"/>
      <c r="CM125" s="109"/>
      <c r="CN125" s="109"/>
      <c r="CO125" s="109"/>
      <c r="CP125" s="109"/>
      <c r="CQ125" s="109"/>
      <c r="CR125" s="109"/>
      <c r="CS125" s="109"/>
      <c r="CT125" s="511" t="str">
        <f>IF(SUM(CJ125:CS125)='III Plan Rates'!AL128, "Match", "Don't Match")</f>
        <v>Match</v>
      </c>
      <c r="CU125" s="109"/>
      <c r="CV125" s="109"/>
      <c r="CW125" s="109"/>
      <c r="CX125" s="109"/>
      <c r="CY125" s="511" t="str">
        <f>IF(SUM(CU125:CX125)='III Plan Rates'!AM128, "Match", "Don't Match")</f>
        <v>Match</v>
      </c>
      <c r="CZ125" s="109"/>
      <c r="DA125" s="109"/>
      <c r="DB125" s="109"/>
      <c r="DC125" s="109"/>
      <c r="DD125" s="109"/>
      <c r="DE125" s="511" t="str">
        <f>IF(SUM(CZ125:DD125)='III Plan Rates'!AN128, "Match", "Don't Match")</f>
        <v>Match</v>
      </c>
      <c r="DF125" s="109"/>
      <c r="DG125" s="109"/>
      <c r="DH125" s="109"/>
      <c r="DI125" s="109"/>
      <c r="DJ125" s="109"/>
      <c r="DK125" s="109"/>
      <c r="DL125" s="109"/>
      <c r="DM125" s="511" t="str">
        <f>IF(SUM(DF125:DL125)='III Plan Rates'!AO128, "Match", "Don't Match")</f>
        <v>Match</v>
      </c>
    </row>
    <row r="126" spans="1:117" x14ac:dyDescent="0.25">
      <c r="A126" s="406" t="str">
        <f>'III Plan Rates'!A129</f>
        <v>Plan 112</v>
      </c>
      <c r="B126" s="118">
        <f>'III Plan Rates'!B129</f>
        <v>0</v>
      </c>
      <c r="C126" s="127">
        <f>'III Plan Rates'!D129</f>
        <v>0</v>
      </c>
      <c r="D126" s="118">
        <f>'III Plan Rates'!E129</f>
        <v>0</v>
      </c>
      <c r="E126" s="118">
        <f>'III Plan Rates'!F129</f>
        <v>0</v>
      </c>
      <c r="F126" s="118">
        <f>'III Plan Rates'!G129</f>
        <v>0</v>
      </c>
      <c r="G126" s="118">
        <f>'III Plan Rates'!J129</f>
        <v>0</v>
      </c>
      <c r="H126" s="101"/>
      <c r="I126" s="116">
        <f>'III Plan Rates'!$Z129*'V Consumer Factors'!$M$12</f>
        <v>0</v>
      </c>
      <c r="J126" s="116">
        <f>'III Plan Rates'!$Z129*'V Consumer Factors'!$M$13</f>
        <v>0</v>
      </c>
      <c r="K126" s="116">
        <f>'III Plan Rates'!$Z129*'V Consumer Factors'!$M$14</f>
        <v>0</v>
      </c>
      <c r="L126" s="116">
        <f>'III Plan Rates'!$Z129*'V Consumer Factors'!$M$15</f>
        <v>0</v>
      </c>
      <c r="M126" s="116">
        <f>'III Plan Rates'!$Z129*'V Consumer Factors'!$M$16</f>
        <v>0</v>
      </c>
      <c r="N126" s="116">
        <f>'III Plan Rates'!$Z129*'V Consumer Factors'!$M$17</f>
        <v>0</v>
      </c>
      <c r="O126" s="116">
        <f>'III Plan Rates'!$Z129*'V Consumer Factors'!$M$18</f>
        <v>0</v>
      </c>
      <c r="P126" s="116">
        <f>'III Plan Rates'!$Z129*'V Consumer Factors'!$M$19</f>
        <v>0</v>
      </c>
      <c r="Q126" s="116">
        <f>'III Plan Rates'!$Z129*'V Consumer Factors'!$M$20</f>
        <v>0</v>
      </c>
      <c r="R126" s="116">
        <f>IF('III Plan Rates'!$AP129&gt;0,SUMPRODUCT(I126:Q126,'III Plan Rates'!$AG129:$AO129)/'III Plan Rates'!$AP129,0)</f>
        <v>0</v>
      </c>
      <c r="S126" s="80"/>
      <c r="T126" s="116" t="e">
        <f>'III Plan Rates'!$AA129*'V Consumer Factors'!$N$12</f>
        <v>#DIV/0!</v>
      </c>
      <c r="U126" s="116" t="e">
        <f>'III Plan Rates'!$AA129*'V Consumer Factors'!$N$13</f>
        <v>#DIV/0!</v>
      </c>
      <c r="V126" s="116" t="e">
        <f>'III Plan Rates'!$AA129*'V Consumer Factors'!$N$14</f>
        <v>#DIV/0!</v>
      </c>
      <c r="W126" s="116" t="e">
        <f>'III Plan Rates'!$AA129*'V Consumer Factors'!$N$15</f>
        <v>#DIV/0!</v>
      </c>
      <c r="X126" s="116" t="e">
        <f>'III Plan Rates'!$AA129*'V Consumer Factors'!$N$16</f>
        <v>#DIV/0!</v>
      </c>
      <c r="Y126" s="116" t="e">
        <f>'III Plan Rates'!$AA129*'V Consumer Factors'!$N$17</f>
        <v>#DIV/0!</v>
      </c>
      <c r="Z126" s="116" t="e">
        <f>'III Plan Rates'!$AA129*'V Consumer Factors'!$N$18</f>
        <v>#DIV/0!</v>
      </c>
      <c r="AA126" s="116" t="e">
        <f>'III Plan Rates'!$AA129*'V Consumer Factors'!$N$19</f>
        <v>#DIV/0!</v>
      </c>
      <c r="AB126" s="116" t="e">
        <f>'III Plan Rates'!$AA129*'V Consumer Factors'!$N$20</f>
        <v>#DIV/0!</v>
      </c>
      <c r="AC126" s="116">
        <f>IF('III Plan Rates'!$AP129&gt;0,SUMPRODUCT(T126:AB126,'III Plan Rates'!$AG129:$AO129)/'III Plan Rates'!$AP129,0)</f>
        <v>0</v>
      </c>
      <c r="AE126" s="117" t="e">
        <f t="shared" si="23"/>
        <v>#DIV/0!</v>
      </c>
      <c r="AF126" s="117" t="e">
        <f t="shared" si="24"/>
        <v>#DIV/0!</v>
      </c>
      <c r="AG126" s="117" t="e">
        <f t="shared" si="25"/>
        <v>#DIV/0!</v>
      </c>
      <c r="AH126" s="117" t="e">
        <f t="shared" si="26"/>
        <v>#DIV/0!</v>
      </c>
      <c r="AI126" s="117" t="e">
        <f t="shared" si="27"/>
        <v>#DIV/0!</v>
      </c>
      <c r="AJ126" s="117" t="e">
        <f t="shared" si="28"/>
        <v>#DIV/0!</v>
      </c>
      <c r="AK126" s="117" t="e">
        <f t="shared" si="29"/>
        <v>#DIV/0!</v>
      </c>
      <c r="AL126" s="117" t="e">
        <f t="shared" si="30"/>
        <v>#DIV/0!</v>
      </c>
      <c r="AM126" s="117" t="e">
        <f t="shared" si="31"/>
        <v>#DIV/0!</v>
      </c>
      <c r="AN126" s="503" t="str">
        <f t="shared" si="32"/>
        <v/>
      </c>
      <c r="AP126" s="109"/>
      <c r="AQ126" s="109"/>
      <c r="AR126" s="109"/>
      <c r="AS126" s="109"/>
      <c r="AT126" s="109"/>
      <c r="AU126" s="109"/>
      <c r="AV126" s="109"/>
      <c r="AW126" s="109"/>
      <c r="AX126" s="511" t="str">
        <f>IF(SUM(AP126:AW126)='III Plan Rates'!AG129, "Match", "Don't Match")</f>
        <v>Match</v>
      </c>
      <c r="AY126" s="109"/>
      <c r="AZ126" s="109"/>
      <c r="BA126" s="109"/>
      <c r="BB126" s="511" t="str">
        <f>IF(SUM(AY126:BA126)='III Plan Rates'!AH129, "Match", "Don't Match")</f>
        <v>Match</v>
      </c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  <c r="BO126" s="109"/>
      <c r="BP126" s="511" t="str">
        <f>IF(SUM(BC126:BO126)='III Plan Rates'!AI129, "Match", "Don't Match")</f>
        <v>Match</v>
      </c>
      <c r="BQ126" s="109"/>
      <c r="BR126" s="109"/>
      <c r="BS126" s="109"/>
      <c r="BT126" s="109"/>
      <c r="BU126" s="109"/>
      <c r="BV126" s="109"/>
      <c r="BW126" s="109"/>
      <c r="BX126" s="109"/>
      <c r="BY126" s="109"/>
      <c r="BZ126" s="109"/>
      <c r="CA126" s="511" t="str">
        <f>IF(SUM(BQ126:BZ126)='III Plan Rates'!AJ129, "Match", "Don't Match")</f>
        <v>Match</v>
      </c>
      <c r="CB126" s="109"/>
      <c r="CC126" s="109"/>
      <c r="CD126" s="109"/>
      <c r="CE126" s="109"/>
      <c r="CF126" s="109"/>
      <c r="CG126" s="109"/>
      <c r="CH126" s="109"/>
      <c r="CI126" s="511" t="str">
        <f>IF(SUM(CB126:CH126)='III Plan Rates'!AK129, "Match", "Don't Match")</f>
        <v>Match</v>
      </c>
      <c r="CJ126" s="109"/>
      <c r="CK126" s="109"/>
      <c r="CL126" s="109"/>
      <c r="CM126" s="109"/>
      <c r="CN126" s="109"/>
      <c r="CO126" s="109"/>
      <c r="CP126" s="109"/>
      <c r="CQ126" s="109"/>
      <c r="CR126" s="109"/>
      <c r="CS126" s="109"/>
      <c r="CT126" s="511" t="str">
        <f>IF(SUM(CJ126:CS126)='III Plan Rates'!AL129, "Match", "Don't Match")</f>
        <v>Match</v>
      </c>
      <c r="CU126" s="109"/>
      <c r="CV126" s="109"/>
      <c r="CW126" s="109"/>
      <c r="CX126" s="109"/>
      <c r="CY126" s="511" t="str">
        <f>IF(SUM(CU126:CX126)='III Plan Rates'!AM129, "Match", "Don't Match")</f>
        <v>Match</v>
      </c>
      <c r="CZ126" s="109"/>
      <c r="DA126" s="109"/>
      <c r="DB126" s="109"/>
      <c r="DC126" s="109"/>
      <c r="DD126" s="109"/>
      <c r="DE126" s="511" t="str">
        <f>IF(SUM(CZ126:DD126)='III Plan Rates'!AN129, "Match", "Don't Match")</f>
        <v>Match</v>
      </c>
      <c r="DF126" s="109"/>
      <c r="DG126" s="109"/>
      <c r="DH126" s="109"/>
      <c r="DI126" s="109"/>
      <c r="DJ126" s="109"/>
      <c r="DK126" s="109"/>
      <c r="DL126" s="109"/>
      <c r="DM126" s="511" t="str">
        <f>IF(SUM(DF126:DL126)='III Plan Rates'!AO129, "Match", "Don't Match")</f>
        <v>Match</v>
      </c>
    </row>
    <row r="127" spans="1:117" x14ac:dyDescent="0.25">
      <c r="A127" s="406" t="str">
        <f>'III Plan Rates'!A130</f>
        <v>Plan 113</v>
      </c>
      <c r="B127" s="118">
        <f>'III Plan Rates'!B130</f>
        <v>0</v>
      </c>
      <c r="C127" s="127">
        <f>'III Plan Rates'!D130</f>
        <v>0</v>
      </c>
      <c r="D127" s="118">
        <f>'III Plan Rates'!E130</f>
        <v>0</v>
      </c>
      <c r="E127" s="118">
        <f>'III Plan Rates'!F130</f>
        <v>0</v>
      </c>
      <c r="F127" s="118">
        <f>'III Plan Rates'!G130</f>
        <v>0</v>
      </c>
      <c r="G127" s="118">
        <f>'III Plan Rates'!J130</f>
        <v>0</v>
      </c>
      <c r="H127" s="101"/>
      <c r="I127" s="116">
        <f>'III Plan Rates'!$Z130*'V Consumer Factors'!$M$12</f>
        <v>0</v>
      </c>
      <c r="J127" s="116">
        <f>'III Plan Rates'!$Z130*'V Consumer Factors'!$M$13</f>
        <v>0</v>
      </c>
      <c r="K127" s="116">
        <f>'III Plan Rates'!$Z130*'V Consumer Factors'!$M$14</f>
        <v>0</v>
      </c>
      <c r="L127" s="116">
        <f>'III Plan Rates'!$Z130*'V Consumer Factors'!$M$15</f>
        <v>0</v>
      </c>
      <c r="M127" s="116">
        <f>'III Plan Rates'!$Z130*'V Consumer Factors'!$M$16</f>
        <v>0</v>
      </c>
      <c r="N127" s="116">
        <f>'III Plan Rates'!$Z130*'V Consumer Factors'!$M$17</f>
        <v>0</v>
      </c>
      <c r="O127" s="116">
        <f>'III Plan Rates'!$Z130*'V Consumer Factors'!$M$18</f>
        <v>0</v>
      </c>
      <c r="P127" s="116">
        <f>'III Plan Rates'!$Z130*'V Consumer Factors'!$M$19</f>
        <v>0</v>
      </c>
      <c r="Q127" s="116">
        <f>'III Plan Rates'!$Z130*'V Consumer Factors'!$M$20</f>
        <v>0</v>
      </c>
      <c r="R127" s="116">
        <f>IF('III Plan Rates'!$AP130&gt;0,SUMPRODUCT(I127:Q127,'III Plan Rates'!$AG130:$AO130)/'III Plan Rates'!$AP130,0)</f>
        <v>0</v>
      </c>
      <c r="S127" s="80"/>
      <c r="T127" s="116" t="e">
        <f>'III Plan Rates'!$AA130*'V Consumer Factors'!$N$12</f>
        <v>#DIV/0!</v>
      </c>
      <c r="U127" s="116" t="e">
        <f>'III Plan Rates'!$AA130*'V Consumer Factors'!$N$13</f>
        <v>#DIV/0!</v>
      </c>
      <c r="V127" s="116" t="e">
        <f>'III Plan Rates'!$AA130*'V Consumer Factors'!$N$14</f>
        <v>#DIV/0!</v>
      </c>
      <c r="W127" s="116" t="e">
        <f>'III Plan Rates'!$AA130*'V Consumer Factors'!$N$15</f>
        <v>#DIV/0!</v>
      </c>
      <c r="X127" s="116" t="e">
        <f>'III Plan Rates'!$AA130*'V Consumer Factors'!$N$16</f>
        <v>#DIV/0!</v>
      </c>
      <c r="Y127" s="116" t="e">
        <f>'III Plan Rates'!$AA130*'V Consumer Factors'!$N$17</f>
        <v>#DIV/0!</v>
      </c>
      <c r="Z127" s="116" t="e">
        <f>'III Plan Rates'!$AA130*'V Consumer Factors'!$N$18</f>
        <v>#DIV/0!</v>
      </c>
      <c r="AA127" s="116" t="e">
        <f>'III Plan Rates'!$AA130*'V Consumer Factors'!$N$19</f>
        <v>#DIV/0!</v>
      </c>
      <c r="AB127" s="116" t="e">
        <f>'III Plan Rates'!$AA130*'V Consumer Factors'!$N$20</f>
        <v>#DIV/0!</v>
      </c>
      <c r="AC127" s="116">
        <f>IF('III Plan Rates'!$AP130&gt;0,SUMPRODUCT(T127:AB127,'III Plan Rates'!$AG130:$AO130)/'III Plan Rates'!$AP130,0)</f>
        <v>0</v>
      </c>
      <c r="AE127" s="117" t="e">
        <f t="shared" si="23"/>
        <v>#DIV/0!</v>
      </c>
      <c r="AF127" s="117" t="e">
        <f t="shared" si="24"/>
        <v>#DIV/0!</v>
      </c>
      <c r="AG127" s="117" t="e">
        <f t="shared" si="25"/>
        <v>#DIV/0!</v>
      </c>
      <c r="AH127" s="117" t="e">
        <f t="shared" si="26"/>
        <v>#DIV/0!</v>
      </c>
      <c r="AI127" s="117" t="e">
        <f t="shared" si="27"/>
        <v>#DIV/0!</v>
      </c>
      <c r="AJ127" s="117" t="e">
        <f t="shared" si="28"/>
        <v>#DIV/0!</v>
      </c>
      <c r="AK127" s="117" t="e">
        <f t="shared" si="29"/>
        <v>#DIV/0!</v>
      </c>
      <c r="AL127" s="117" t="e">
        <f t="shared" si="30"/>
        <v>#DIV/0!</v>
      </c>
      <c r="AM127" s="117" t="e">
        <f t="shared" si="31"/>
        <v>#DIV/0!</v>
      </c>
      <c r="AN127" s="503" t="str">
        <f t="shared" si="32"/>
        <v/>
      </c>
      <c r="AP127" s="109"/>
      <c r="AQ127" s="109"/>
      <c r="AR127" s="109"/>
      <c r="AS127" s="109"/>
      <c r="AT127" s="109"/>
      <c r="AU127" s="109"/>
      <c r="AV127" s="109"/>
      <c r="AW127" s="109"/>
      <c r="AX127" s="511" t="str">
        <f>IF(SUM(AP127:AW127)='III Plan Rates'!AG130, "Match", "Don't Match")</f>
        <v>Match</v>
      </c>
      <c r="AY127" s="109"/>
      <c r="AZ127" s="109"/>
      <c r="BA127" s="109"/>
      <c r="BB127" s="511" t="str">
        <f>IF(SUM(AY127:BA127)='III Plan Rates'!AH130, "Match", "Don't Match")</f>
        <v>Match</v>
      </c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  <c r="BM127" s="109"/>
      <c r="BN127" s="109"/>
      <c r="BO127" s="109"/>
      <c r="BP127" s="511" t="str">
        <f>IF(SUM(BC127:BO127)='III Plan Rates'!AI130, "Match", "Don't Match")</f>
        <v>Match</v>
      </c>
      <c r="BQ127" s="109"/>
      <c r="BR127" s="109"/>
      <c r="BS127" s="109"/>
      <c r="BT127" s="109"/>
      <c r="BU127" s="109"/>
      <c r="BV127" s="109"/>
      <c r="BW127" s="109"/>
      <c r="BX127" s="109"/>
      <c r="BY127" s="109"/>
      <c r="BZ127" s="109"/>
      <c r="CA127" s="511" t="str">
        <f>IF(SUM(BQ127:BZ127)='III Plan Rates'!AJ130, "Match", "Don't Match")</f>
        <v>Match</v>
      </c>
      <c r="CB127" s="109"/>
      <c r="CC127" s="109"/>
      <c r="CD127" s="109"/>
      <c r="CE127" s="109"/>
      <c r="CF127" s="109"/>
      <c r="CG127" s="109"/>
      <c r="CH127" s="109"/>
      <c r="CI127" s="511" t="str">
        <f>IF(SUM(CB127:CH127)='III Plan Rates'!AK130, "Match", "Don't Match")</f>
        <v>Match</v>
      </c>
      <c r="CJ127" s="109"/>
      <c r="CK127" s="109"/>
      <c r="CL127" s="109"/>
      <c r="CM127" s="109"/>
      <c r="CN127" s="109"/>
      <c r="CO127" s="109"/>
      <c r="CP127" s="109"/>
      <c r="CQ127" s="109"/>
      <c r="CR127" s="109"/>
      <c r="CS127" s="109"/>
      <c r="CT127" s="511" t="str">
        <f>IF(SUM(CJ127:CS127)='III Plan Rates'!AL130, "Match", "Don't Match")</f>
        <v>Match</v>
      </c>
      <c r="CU127" s="109"/>
      <c r="CV127" s="109"/>
      <c r="CW127" s="109"/>
      <c r="CX127" s="109"/>
      <c r="CY127" s="511" t="str">
        <f>IF(SUM(CU127:CX127)='III Plan Rates'!AM130, "Match", "Don't Match")</f>
        <v>Match</v>
      </c>
      <c r="CZ127" s="109"/>
      <c r="DA127" s="109"/>
      <c r="DB127" s="109"/>
      <c r="DC127" s="109"/>
      <c r="DD127" s="109"/>
      <c r="DE127" s="511" t="str">
        <f>IF(SUM(CZ127:DD127)='III Plan Rates'!AN130, "Match", "Don't Match")</f>
        <v>Match</v>
      </c>
      <c r="DF127" s="109"/>
      <c r="DG127" s="109"/>
      <c r="DH127" s="109"/>
      <c r="DI127" s="109"/>
      <c r="DJ127" s="109"/>
      <c r="DK127" s="109"/>
      <c r="DL127" s="109"/>
      <c r="DM127" s="511" t="str">
        <f>IF(SUM(DF127:DL127)='III Plan Rates'!AO130, "Match", "Don't Match")</f>
        <v>Match</v>
      </c>
    </row>
    <row r="128" spans="1:117" x14ac:dyDescent="0.25">
      <c r="A128" s="406" t="str">
        <f>'III Plan Rates'!A131</f>
        <v>Plan 114</v>
      </c>
      <c r="B128" s="118">
        <f>'III Plan Rates'!B131</f>
        <v>0</v>
      </c>
      <c r="C128" s="127">
        <f>'III Plan Rates'!D131</f>
        <v>0</v>
      </c>
      <c r="D128" s="118">
        <f>'III Plan Rates'!E131</f>
        <v>0</v>
      </c>
      <c r="E128" s="118">
        <f>'III Plan Rates'!F131</f>
        <v>0</v>
      </c>
      <c r="F128" s="118">
        <f>'III Plan Rates'!G131</f>
        <v>0</v>
      </c>
      <c r="G128" s="118">
        <f>'III Plan Rates'!J131</f>
        <v>0</v>
      </c>
      <c r="H128" s="101"/>
      <c r="I128" s="116">
        <f>'III Plan Rates'!$Z131*'V Consumer Factors'!$M$12</f>
        <v>0</v>
      </c>
      <c r="J128" s="116">
        <f>'III Plan Rates'!$Z131*'V Consumer Factors'!$M$13</f>
        <v>0</v>
      </c>
      <c r="K128" s="116">
        <f>'III Plan Rates'!$Z131*'V Consumer Factors'!$M$14</f>
        <v>0</v>
      </c>
      <c r="L128" s="116">
        <f>'III Plan Rates'!$Z131*'V Consumer Factors'!$M$15</f>
        <v>0</v>
      </c>
      <c r="M128" s="116">
        <f>'III Plan Rates'!$Z131*'V Consumer Factors'!$M$16</f>
        <v>0</v>
      </c>
      <c r="N128" s="116">
        <f>'III Plan Rates'!$Z131*'V Consumer Factors'!$M$17</f>
        <v>0</v>
      </c>
      <c r="O128" s="116">
        <f>'III Plan Rates'!$Z131*'V Consumer Factors'!$M$18</f>
        <v>0</v>
      </c>
      <c r="P128" s="116">
        <f>'III Plan Rates'!$Z131*'V Consumer Factors'!$M$19</f>
        <v>0</v>
      </c>
      <c r="Q128" s="116">
        <f>'III Plan Rates'!$Z131*'V Consumer Factors'!$M$20</f>
        <v>0</v>
      </c>
      <c r="R128" s="116">
        <f>IF('III Plan Rates'!$AP131&gt;0,SUMPRODUCT(I128:Q128,'III Plan Rates'!$AG131:$AO131)/'III Plan Rates'!$AP131,0)</f>
        <v>0</v>
      </c>
      <c r="S128" s="80"/>
      <c r="T128" s="116" t="e">
        <f>'III Plan Rates'!$AA131*'V Consumer Factors'!$N$12</f>
        <v>#DIV/0!</v>
      </c>
      <c r="U128" s="116" t="e">
        <f>'III Plan Rates'!$AA131*'V Consumer Factors'!$N$13</f>
        <v>#DIV/0!</v>
      </c>
      <c r="V128" s="116" t="e">
        <f>'III Plan Rates'!$AA131*'V Consumer Factors'!$N$14</f>
        <v>#DIV/0!</v>
      </c>
      <c r="W128" s="116" t="e">
        <f>'III Plan Rates'!$AA131*'V Consumer Factors'!$N$15</f>
        <v>#DIV/0!</v>
      </c>
      <c r="X128" s="116" t="e">
        <f>'III Plan Rates'!$AA131*'V Consumer Factors'!$N$16</f>
        <v>#DIV/0!</v>
      </c>
      <c r="Y128" s="116" t="e">
        <f>'III Plan Rates'!$AA131*'V Consumer Factors'!$N$17</f>
        <v>#DIV/0!</v>
      </c>
      <c r="Z128" s="116" t="e">
        <f>'III Plan Rates'!$AA131*'V Consumer Factors'!$N$18</f>
        <v>#DIV/0!</v>
      </c>
      <c r="AA128" s="116" t="e">
        <f>'III Plan Rates'!$AA131*'V Consumer Factors'!$N$19</f>
        <v>#DIV/0!</v>
      </c>
      <c r="AB128" s="116" t="e">
        <f>'III Plan Rates'!$AA131*'V Consumer Factors'!$N$20</f>
        <v>#DIV/0!</v>
      </c>
      <c r="AC128" s="116">
        <f>IF('III Plan Rates'!$AP131&gt;0,SUMPRODUCT(T128:AB128,'III Plan Rates'!$AG131:$AO131)/'III Plan Rates'!$AP131,0)</f>
        <v>0</v>
      </c>
      <c r="AE128" s="117" t="e">
        <f t="shared" si="23"/>
        <v>#DIV/0!</v>
      </c>
      <c r="AF128" s="117" t="e">
        <f t="shared" si="24"/>
        <v>#DIV/0!</v>
      </c>
      <c r="AG128" s="117" t="e">
        <f t="shared" si="25"/>
        <v>#DIV/0!</v>
      </c>
      <c r="AH128" s="117" t="e">
        <f t="shared" si="26"/>
        <v>#DIV/0!</v>
      </c>
      <c r="AI128" s="117" t="e">
        <f t="shared" si="27"/>
        <v>#DIV/0!</v>
      </c>
      <c r="AJ128" s="117" t="e">
        <f t="shared" si="28"/>
        <v>#DIV/0!</v>
      </c>
      <c r="AK128" s="117" t="e">
        <f t="shared" si="29"/>
        <v>#DIV/0!</v>
      </c>
      <c r="AL128" s="117" t="e">
        <f t="shared" si="30"/>
        <v>#DIV/0!</v>
      </c>
      <c r="AM128" s="117" t="e">
        <f t="shared" si="31"/>
        <v>#DIV/0!</v>
      </c>
      <c r="AN128" s="503" t="str">
        <f t="shared" si="32"/>
        <v/>
      </c>
      <c r="AP128" s="109"/>
      <c r="AQ128" s="109"/>
      <c r="AR128" s="109"/>
      <c r="AS128" s="109"/>
      <c r="AT128" s="109"/>
      <c r="AU128" s="109"/>
      <c r="AV128" s="109"/>
      <c r="AW128" s="109"/>
      <c r="AX128" s="511" t="str">
        <f>IF(SUM(AP128:AW128)='III Plan Rates'!AG131, "Match", "Don't Match")</f>
        <v>Match</v>
      </c>
      <c r="AY128" s="109"/>
      <c r="AZ128" s="109"/>
      <c r="BA128" s="109"/>
      <c r="BB128" s="511" t="str">
        <f>IF(SUM(AY128:BA128)='III Plan Rates'!AH131, "Match", "Don't Match")</f>
        <v>Match</v>
      </c>
      <c r="BC128" s="109"/>
      <c r="BD128" s="109"/>
      <c r="BE128" s="109"/>
      <c r="BF128" s="109"/>
      <c r="BG128" s="109"/>
      <c r="BH128" s="109"/>
      <c r="BI128" s="109"/>
      <c r="BJ128" s="109"/>
      <c r="BK128" s="109"/>
      <c r="BL128" s="109"/>
      <c r="BM128" s="109"/>
      <c r="BN128" s="109"/>
      <c r="BO128" s="109"/>
      <c r="BP128" s="511" t="str">
        <f>IF(SUM(BC128:BO128)='III Plan Rates'!AI131, "Match", "Don't Match")</f>
        <v>Match</v>
      </c>
      <c r="BQ128" s="109"/>
      <c r="BR128" s="109"/>
      <c r="BS128" s="109"/>
      <c r="BT128" s="109"/>
      <c r="BU128" s="109"/>
      <c r="BV128" s="109"/>
      <c r="BW128" s="109"/>
      <c r="BX128" s="109"/>
      <c r="BY128" s="109"/>
      <c r="BZ128" s="109"/>
      <c r="CA128" s="511" t="str">
        <f>IF(SUM(BQ128:BZ128)='III Plan Rates'!AJ131, "Match", "Don't Match")</f>
        <v>Match</v>
      </c>
      <c r="CB128" s="109"/>
      <c r="CC128" s="109"/>
      <c r="CD128" s="109"/>
      <c r="CE128" s="109"/>
      <c r="CF128" s="109"/>
      <c r="CG128" s="109"/>
      <c r="CH128" s="109"/>
      <c r="CI128" s="511" t="str">
        <f>IF(SUM(CB128:CH128)='III Plan Rates'!AK131, "Match", "Don't Match")</f>
        <v>Match</v>
      </c>
      <c r="CJ128" s="109"/>
      <c r="CK128" s="109"/>
      <c r="CL128" s="109"/>
      <c r="CM128" s="109"/>
      <c r="CN128" s="109"/>
      <c r="CO128" s="109"/>
      <c r="CP128" s="109"/>
      <c r="CQ128" s="109"/>
      <c r="CR128" s="109"/>
      <c r="CS128" s="109"/>
      <c r="CT128" s="511" t="str">
        <f>IF(SUM(CJ128:CS128)='III Plan Rates'!AL131, "Match", "Don't Match")</f>
        <v>Match</v>
      </c>
      <c r="CU128" s="109"/>
      <c r="CV128" s="109"/>
      <c r="CW128" s="109"/>
      <c r="CX128" s="109"/>
      <c r="CY128" s="511" t="str">
        <f>IF(SUM(CU128:CX128)='III Plan Rates'!AM131, "Match", "Don't Match")</f>
        <v>Match</v>
      </c>
      <c r="CZ128" s="109"/>
      <c r="DA128" s="109"/>
      <c r="DB128" s="109"/>
      <c r="DC128" s="109"/>
      <c r="DD128" s="109"/>
      <c r="DE128" s="511" t="str">
        <f>IF(SUM(CZ128:DD128)='III Plan Rates'!AN131, "Match", "Don't Match")</f>
        <v>Match</v>
      </c>
      <c r="DF128" s="109"/>
      <c r="DG128" s="109"/>
      <c r="DH128" s="109"/>
      <c r="DI128" s="109"/>
      <c r="DJ128" s="109"/>
      <c r="DK128" s="109"/>
      <c r="DL128" s="109"/>
      <c r="DM128" s="511" t="str">
        <f>IF(SUM(DF128:DL128)='III Plan Rates'!AO131, "Match", "Don't Match")</f>
        <v>Match</v>
      </c>
    </row>
    <row r="129" spans="1:117" x14ac:dyDescent="0.25">
      <c r="A129" s="406" t="str">
        <f>'III Plan Rates'!A132</f>
        <v>Plan 115</v>
      </c>
      <c r="B129" s="118">
        <f>'III Plan Rates'!B132</f>
        <v>0</v>
      </c>
      <c r="C129" s="127">
        <f>'III Plan Rates'!D132</f>
        <v>0</v>
      </c>
      <c r="D129" s="118">
        <f>'III Plan Rates'!E132</f>
        <v>0</v>
      </c>
      <c r="E129" s="118">
        <f>'III Plan Rates'!F132</f>
        <v>0</v>
      </c>
      <c r="F129" s="118">
        <f>'III Plan Rates'!G132</f>
        <v>0</v>
      </c>
      <c r="G129" s="118">
        <f>'III Plan Rates'!J132</f>
        <v>0</v>
      </c>
      <c r="H129" s="101"/>
      <c r="I129" s="116">
        <f>'III Plan Rates'!$Z132*'V Consumer Factors'!$M$12</f>
        <v>0</v>
      </c>
      <c r="J129" s="116">
        <f>'III Plan Rates'!$Z132*'V Consumer Factors'!$M$13</f>
        <v>0</v>
      </c>
      <c r="K129" s="116">
        <f>'III Plan Rates'!$Z132*'V Consumer Factors'!$M$14</f>
        <v>0</v>
      </c>
      <c r="L129" s="116">
        <f>'III Plan Rates'!$Z132*'V Consumer Factors'!$M$15</f>
        <v>0</v>
      </c>
      <c r="M129" s="116">
        <f>'III Plan Rates'!$Z132*'V Consumer Factors'!$M$16</f>
        <v>0</v>
      </c>
      <c r="N129" s="116">
        <f>'III Plan Rates'!$Z132*'V Consumer Factors'!$M$17</f>
        <v>0</v>
      </c>
      <c r="O129" s="116">
        <f>'III Plan Rates'!$Z132*'V Consumer Factors'!$M$18</f>
        <v>0</v>
      </c>
      <c r="P129" s="116">
        <f>'III Plan Rates'!$Z132*'V Consumer Factors'!$M$19</f>
        <v>0</v>
      </c>
      <c r="Q129" s="116">
        <f>'III Plan Rates'!$Z132*'V Consumer Factors'!$M$20</f>
        <v>0</v>
      </c>
      <c r="R129" s="116">
        <f>IF('III Plan Rates'!$AP132&gt;0,SUMPRODUCT(I129:Q129,'III Plan Rates'!$AG132:$AO132)/'III Plan Rates'!$AP132,0)</f>
        <v>0</v>
      </c>
      <c r="S129" s="80"/>
      <c r="T129" s="116" t="e">
        <f>'III Plan Rates'!$AA132*'V Consumer Factors'!$N$12</f>
        <v>#DIV/0!</v>
      </c>
      <c r="U129" s="116" t="e">
        <f>'III Plan Rates'!$AA132*'V Consumer Factors'!$N$13</f>
        <v>#DIV/0!</v>
      </c>
      <c r="V129" s="116" t="e">
        <f>'III Plan Rates'!$AA132*'V Consumer Factors'!$N$14</f>
        <v>#DIV/0!</v>
      </c>
      <c r="W129" s="116" t="e">
        <f>'III Plan Rates'!$AA132*'V Consumer Factors'!$N$15</f>
        <v>#DIV/0!</v>
      </c>
      <c r="X129" s="116" t="e">
        <f>'III Plan Rates'!$AA132*'V Consumer Factors'!$N$16</f>
        <v>#DIV/0!</v>
      </c>
      <c r="Y129" s="116" t="e">
        <f>'III Plan Rates'!$AA132*'V Consumer Factors'!$N$17</f>
        <v>#DIV/0!</v>
      </c>
      <c r="Z129" s="116" t="e">
        <f>'III Plan Rates'!$AA132*'V Consumer Factors'!$N$18</f>
        <v>#DIV/0!</v>
      </c>
      <c r="AA129" s="116" t="e">
        <f>'III Plan Rates'!$AA132*'V Consumer Factors'!$N$19</f>
        <v>#DIV/0!</v>
      </c>
      <c r="AB129" s="116" t="e">
        <f>'III Plan Rates'!$AA132*'V Consumer Factors'!$N$20</f>
        <v>#DIV/0!</v>
      </c>
      <c r="AC129" s="116">
        <f>IF('III Plan Rates'!$AP132&gt;0,SUMPRODUCT(T129:AB129,'III Plan Rates'!$AG132:$AO132)/'III Plan Rates'!$AP132,0)</f>
        <v>0</v>
      </c>
      <c r="AE129" s="117" t="e">
        <f t="shared" si="23"/>
        <v>#DIV/0!</v>
      </c>
      <c r="AF129" s="117" t="e">
        <f t="shared" si="24"/>
        <v>#DIV/0!</v>
      </c>
      <c r="AG129" s="117" t="e">
        <f t="shared" si="25"/>
        <v>#DIV/0!</v>
      </c>
      <c r="AH129" s="117" t="e">
        <f t="shared" si="26"/>
        <v>#DIV/0!</v>
      </c>
      <c r="AI129" s="117" t="e">
        <f t="shared" si="27"/>
        <v>#DIV/0!</v>
      </c>
      <c r="AJ129" s="117" t="e">
        <f t="shared" si="28"/>
        <v>#DIV/0!</v>
      </c>
      <c r="AK129" s="117" t="e">
        <f t="shared" si="29"/>
        <v>#DIV/0!</v>
      </c>
      <c r="AL129" s="117" t="e">
        <f t="shared" si="30"/>
        <v>#DIV/0!</v>
      </c>
      <c r="AM129" s="117" t="e">
        <f t="shared" si="31"/>
        <v>#DIV/0!</v>
      </c>
      <c r="AN129" s="503" t="str">
        <f t="shared" si="32"/>
        <v/>
      </c>
      <c r="AP129" s="109"/>
      <c r="AQ129" s="109"/>
      <c r="AR129" s="109"/>
      <c r="AS129" s="109"/>
      <c r="AT129" s="109"/>
      <c r="AU129" s="109"/>
      <c r="AV129" s="109"/>
      <c r="AW129" s="109"/>
      <c r="AX129" s="511" t="str">
        <f>IF(SUM(AP129:AW129)='III Plan Rates'!AG132, "Match", "Don't Match")</f>
        <v>Match</v>
      </c>
      <c r="AY129" s="109"/>
      <c r="AZ129" s="109"/>
      <c r="BA129" s="109"/>
      <c r="BB129" s="511" t="str">
        <f>IF(SUM(AY129:BA129)='III Plan Rates'!AH132, "Match", "Don't Match")</f>
        <v>Match</v>
      </c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  <c r="BN129" s="109"/>
      <c r="BO129" s="109"/>
      <c r="BP129" s="511" t="str">
        <f>IF(SUM(BC129:BO129)='III Plan Rates'!AI132, "Match", "Don't Match")</f>
        <v>Match</v>
      </c>
      <c r="BQ129" s="109"/>
      <c r="BR129" s="109"/>
      <c r="BS129" s="109"/>
      <c r="BT129" s="109"/>
      <c r="BU129" s="109"/>
      <c r="BV129" s="109"/>
      <c r="BW129" s="109"/>
      <c r="BX129" s="109"/>
      <c r="BY129" s="109"/>
      <c r="BZ129" s="109"/>
      <c r="CA129" s="511" t="str">
        <f>IF(SUM(BQ129:BZ129)='III Plan Rates'!AJ132, "Match", "Don't Match")</f>
        <v>Match</v>
      </c>
      <c r="CB129" s="109"/>
      <c r="CC129" s="109"/>
      <c r="CD129" s="109"/>
      <c r="CE129" s="109"/>
      <c r="CF129" s="109"/>
      <c r="CG129" s="109"/>
      <c r="CH129" s="109"/>
      <c r="CI129" s="511" t="str">
        <f>IF(SUM(CB129:CH129)='III Plan Rates'!AK132, "Match", "Don't Match")</f>
        <v>Match</v>
      </c>
      <c r="CJ129" s="109"/>
      <c r="CK129" s="109"/>
      <c r="CL129" s="109"/>
      <c r="CM129" s="109"/>
      <c r="CN129" s="109"/>
      <c r="CO129" s="109"/>
      <c r="CP129" s="109"/>
      <c r="CQ129" s="109"/>
      <c r="CR129" s="109"/>
      <c r="CS129" s="109"/>
      <c r="CT129" s="511" t="str">
        <f>IF(SUM(CJ129:CS129)='III Plan Rates'!AL132, "Match", "Don't Match")</f>
        <v>Match</v>
      </c>
      <c r="CU129" s="109"/>
      <c r="CV129" s="109"/>
      <c r="CW129" s="109"/>
      <c r="CX129" s="109"/>
      <c r="CY129" s="511" t="str">
        <f>IF(SUM(CU129:CX129)='III Plan Rates'!AM132, "Match", "Don't Match")</f>
        <v>Match</v>
      </c>
      <c r="CZ129" s="109"/>
      <c r="DA129" s="109"/>
      <c r="DB129" s="109"/>
      <c r="DC129" s="109"/>
      <c r="DD129" s="109"/>
      <c r="DE129" s="511" t="str">
        <f>IF(SUM(CZ129:DD129)='III Plan Rates'!AN132, "Match", "Don't Match")</f>
        <v>Match</v>
      </c>
      <c r="DF129" s="109"/>
      <c r="DG129" s="109"/>
      <c r="DH129" s="109"/>
      <c r="DI129" s="109"/>
      <c r="DJ129" s="109"/>
      <c r="DK129" s="109"/>
      <c r="DL129" s="109"/>
      <c r="DM129" s="511" t="str">
        <f>IF(SUM(DF129:DL129)='III Plan Rates'!AO132, "Match", "Don't Match")</f>
        <v>Match</v>
      </c>
    </row>
    <row r="130" spans="1:117" x14ac:dyDescent="0.25">
      <c r="A130" s="406" t="str">
        <f>'III Plan Rates'!A133</f>
        <v>Plan 116</v>
      </c>
      <c r="B130" s="118">
        <f>'III Plan Rates'!B133</f>
        <v>0</v>
      </c>
      <c r="C130" s="127">
        <f>'III Plan Rates'!D133</f>
        <v>0</v>
      </c>
      <c r="D130" s="118">
        <f>'III Plan Rates'!E133</f>
        <v>0</v>
      </c>
      <c r="E130" s="118">
        <f>'III Plan Rates'!F133</f>
        <v>0</v>
      </c>
      <c r="F130" s="118">
        <f>'III Plan Rates'!G133</f>
        <v>0</v>
      </c>
      <c r="G130" s="118">
        <f>'III Plan Rates'!J133</f>
        <v>0</v>
      </c>
      <c r="H130" s="101"/>
      <c r="I130" s="116">
        <f>'III Plan Rates'!$Z133*'V Consumer Factors'!$M$12</f>
        <v>0</v>
      </c>
      <c r="J130" s="116">
        <f>'III Plan Rates'!$Z133*'V Consumer Factors'!$M$13</f>
        <v>0</v>
      </c>
      <c r="K130" s="116">
        <f>'III Plan Rates'!$Z133*'V Consumer Factors'!$M$14</f>
        <v>0</v>
      </c>
      <c r="L130" s="116">
        <f>'III Plan Rates'!$Z133*'V Consumer Factors'!$M$15</f>
        <v>0</v>
      </c>
      <c r="M130" s="116">
        <f>'III Plan Rates'!$Z133*'V Consumer Factors'!$M$16</f>
        <v>0</v>
      </c>
      <c r="N130" s="116">
        <f>'III Plan Rates'!$Z133*'V Consumer Factors'!$M$17</f>
        <v>0</v>
      </c>
      <c r="O130" s="116">
        <f>'III Plan Rates'!$Z133*'V Consumer Factors'!$M$18</f>
        <v>0</v>
      </c>
      <c r="P130" s="116">
        <f>'III Plan Rates'!$Z133*'V Consumer Factors'!$M$19</f>
        <v>0</v>
      </c>
      <c r="Q130" s="116">
        <f>'III Plan Rates'!$Z133*'V Consumer Factors'!$M$20</f>
        <v>0</v>
      </c>
      <c r="R130" s="116">
        <f>IF('III Plan Rates'!$AP133&gt;0,SUMPRODUCT(I130:Q130,'III Plan Rates'!$AG133:$AO133)/'III Plan Rates'!$AP133,0)</f>
        <v>0</v>
      </c>
      <c r="S130" s="80"/>
      <c r="T130" s="116" t="e">
        <f>'III Plan Rates'!$AA133*'V Consumer Factors'!$N$12</f>
        <v>#DIV/0!</v>
      </c>
      <c r="U130" s="116" t="e">
        <f>'III Plan Rates'!$AA133*'V Consumer Factors'!$N$13</f>
        <v>#DIV/0!</v>
      </c>
      <c r="V130" s="116" t="e">
        <f>'III Plan Rates'!$AA133*'V Consumer Factors'!$N$14</f>
        <v>#DIV/0!</v>
      </c>
      <c r="W130" s="116" t="e">
        <f>'III Plan Rates'!$AA133*'V Consumer Factors'!$N$15</f>
        <v>#DIV/0!</v>
      </c>
      <c r="X130" s="116" t="e">
        <f>'III Plan Rates'!$AA133*'V Consumer Factors'!$N$16</f>
        <v>#DIV/0!</v>
      </c>
      <c r="Y130" s="116" t="e">
        <f>'III Plan Rates'!$AA133*'V Consumer Factors'!$N$17</f>
        <v>#DIV/0!</v>
      </c>
      <c r="Z130" s="116" t="e">
        <f>'III Plan Rates'!$AA133*'V Consumer Factors'!$N$18</f>
        <v>#DIV/0!</v>
      </c>
      <c r="AA130" s="116" t="e">
        <f>'III Plan Rates'!$AA133*'V Consumer Factors'!$N$19</f>
        <v>#DIV/0!</v>
      </c>
      <c r="AB130" s="116" t="e">
        <f>'III Plan Rates'!$AA133*'V Consumer Factors'!$N$20</f>
        <v>#DIV/0!</v>
      </c>
      <c r="AC130" s="116">
        <f>IF('III Plan Rates'!$AP133&gt;0,SUMPRODUCT(T130:AB130,'III Plan Rates'!$AG133:$AO133)/'III Plan Rates'!$AP133,0)</f>
        <v>0</v>
      </c>
      <c r="AE130" s="117" t="e">
        <f t="shared" si="23"/>
        <v>#DIV/0!</v>
      </c>
      <c r="AF130" s="117" t="e">
        <f t="shared" si="24"/>
        <v>#DIV/0!</v>
      </c>
      <c r="AG130" s="117" t="e">
        <f t="shared" si="25"/>
        <v>#DIV/0!</v>
      </c>
      <c r="AH130" s="117" t="e">
        <f t="shared" si="26"/>
        <v>#DIV/0!</v>
      </c>
      <c r="AI130" s="117" t="e">
        <f t="shared" si="27"/>
        <v>#DIV/0!</v>
      </c>
      <c r="AJ130" s="117" t="e">
        <f t="shared" si="28"/>
        <v>#DIV/0!</v>
      </c>
      <c r="AK130" s="117" t="e">
        <f t="shared" si="29"/>
        <v>#DIV/0!</v>
      </c>
      <c r="AL130" s="117" t="e">
        <f t="shared" si="30"/>
        <v>#DIV/0!</v>
      </c>
      <c r="AM130" s="117" t="e">
        <f t="shared" si="31"/>
        <v>#DIV/0!</v>
      </c>
      <c r="AN130" s="503" t="str">
        <f t="shared" si="32"/>
        <v/>
      </c>
      <c r="AP130" s="109"/>
      <c r="AQ130" s="109"/>
      <c r="AR130" s="109"/>
      <c r="AS130" s="109"/>
      <c r="AT130" s="109"/>
      <c r="AU130" s="109"/>
      <c r="AV130" s="109"/>
      <c r="AW130" s="109"/>
      <c r="AX130" s="511" t="str">
        <f>IF(SUM(AP130:AW130)='III Plan Rates'!AG133, "Match", "Don't Match")</f>
        <v>Match</v>
      </c>
      <c r="AY130" s="109"/>
      <c r="AZ130" s="109"/>
      <c r="BA130" s="109"/>
      <c r="BB130" s="511" t="str">
        <f>IF(SUM(AY130:BA130)='III Plan Rates'!AH133, "Match", "Don't Match")</f>
        <v>Match</v>
      </c>
      <c r="BC130" s="109"/>
      <c r="BD130" s="109"/>
      <c r="BE130" s="109"/>
      <c r="BF130" s="109"/>
      <c r="BG130" s="109"/>
      <c r="BH130" s="109"/>
      <c r="BI130" s="109"/>
      <c r="BJ130" s="109"/>
      <c r="BK130" s="109"/>
      <c r="BL130" s="109"/>
      <c r="BM130" s="109"/>
      <c r="BN130" s="109"/>
      <c r="BO130" s="109"/>
      <c r="BP130" s="511" t="str">
        <f>IF(SUM(BC130:BO130)='III Plan Rates'!AI133, "Match", "Don't Match")</f>
        <v>Match</v>
      </c>
      <c r="BQ130" s="109"/>
      <c r="BR130" s="109"/>
      <c r="BS130" s="109"/>
      <c r="BT130" s="109"/>
      <c r="BU130" s="109"/>
      <c r="BV130" s="109"/>
      <c r="BW130" s="109"/>
      <c r="BX130" s="109"/>
      <c r="BY130" s="109"/>
      <c r="BZ130" s="109"/>
      <c r="CA130" s="511" t="str">
        <f>IF(SUM(BQ130:BZ130)='III Plan Rates'!AJ133, "Match", "Don't Match")</f>
        <v>Match</v>
      </c>
      <c r="CB130" s="109"/>
      <c r="CC130" s="109"/>
      <c r="CD130" s="109"/>
      <c r="CE130" s="109"/>
      <c r="CF130" s="109"/>
      <c r="CG130" s="109"/>
      <c r="CH130" s="109"/>
      <c r="CI130" s="511" t="str">
        <f>IF(SUM(CB130:CH130)='III Plan Rates'!AK133, "Match", "Don't Match")</f>
        <v>Match</v>
      </c>
      <c r="CJ130" s="109"/>
      <c r="CK130" s="109"/>
      <c r="CL130" s="109"/>
      <c r="CM130" s="109"/>
      <c r="CN130" s="109"/>
      <c r="CO130" s="109"/>
      <c r="CP130" s="109"/>
      <c r="CQ130" s="109"/>
      <c r="CR130" s="109"/>
      <c r="CS130" s="109"/>
      <c r="CT130" s="511" t="str">
        <f>IF(SUM(CJ130:CS130)='III Plan Rates'!AL133, "Match", "Don't Match")</f>
        <v>Match</v>
      </c>
      <c r="CU130" s="109"/>
      <c r="CV130" s="109"/>
      <c r="CW130" s="109"/>
      <c r="CX130" s="109"/>
      <c r="CY130" s="511" t="str">
        <f>IF(SUM(CU130:CX130)='III Plan Rates'!AM133, "Match", "Don't Match")</f>
        <v>Match</v>
      </c>
      <c r="CZ130" s="109"/>
      <c r="DA130" s="109"/>
      <c r="DB130" s="109"/>
      <c r="DC130" s="109"/>
      <c r="DD130" s="109"/>
      <c r="DE130" s="511" t="str">
        <f>IF(SUM(CZ130:DD130)='III Plan Rates'!AN133, "Match", "Don't Match")</f>
        <v>Match</v>
      </c>
      <c r="DF130" s="109"/>
      <c r="DG130" s="109"/>
      <c r="DH130" s="109"/>
      <c r="DI130" s="109"/>
      <c r="DJ130" s="109"/>
      <c r="DK130" s="109"/>
      <c r="DL130" s="109"/>
      <c r="DM130" s="511" t="str">
        <f>IF(SUM(DF130:DL130)='III Plan Rates'!AO133, "Match", "Don't Match")</f>
        <v>Match</v>
      </c>
    </row>
    <row r="131" spans="1:117" x14ac:dyDescent="0.25">
      <c r="A131" s="406" t="str">
        <f>'III Plan Rates'!A134</f>
        <v>Plan 117</v>
      </c>
      <c r="B131" s="118">
        <f>'III Plan Rates'!B134</f>
        <v>0</v>
      </c>
      <c r="C131" s="127">
        <f>'III Plan Rates'!D134</f>
        <v>0</v>
      </c>
      <c r="D131" s="118">
        <f>'III Plan Rates'!E134</f>
        <v>0</v>
      </c>
      <c r="E131" s="118">
        <f>'III Plan Rates'!F134</f>
        <v>0</v>
      </c>
      <c r="F131" s="118">
        <f>'III Plan Rates'!G134</f>
        <v>0</v>
      </c>
      <c r="G131" s="118">
        <f>'III Plan Rates'!J134</f>
        <v>0</v>
      </c>
      <c r="H131" s="101"/>
      <c r="I131" s="116">
        <f>'III Plan Rates'!$Z134*'V Consumer Factors'!$M$12</f>
        <v>0</v>
      </c>
      <c r="J131" s="116">
        <f>'III Plan Rates'!$Z134*'V Consumer Factors'!$M$13</f>
        <v>0</v>
      </c>
      <c r="K131" s="116">
        <f>'III Plan Rates'!$Z134*'V Consumer Factors'!$M$14</f>
        <v>0</v>
      </c>
      <c r="L131" s="116">
        <f>'III Plan Rates'!$Z134*'V Consumer Factors'!$M$15</f>
        <v>0</v>
      </c>
      <c r="M131" s="116">
        <f>'III Plan Rates'!$Z134*'V Consumer Factors'!$M$16</f>
        <v>0</v>
      </c>
      <c r="N131" s="116">
        <f>'III Plan Rates'!$Z134*'V Consumer Factors'!$M$17</f>
        <v>0</v>
      </c>
      <c r="O131" s="116">
        <f>'III Plan Rates'!$Z134*'V Consumer Factors'!$M$18</f>
        <v>0</v>
      </c>
      <c r="P131" s="116">
        <f>'III Plan Rates'!$Z134*'V Consumer Factors'!$M$19</f>
        <v>0</v>
      </c>
      <c r="Q131" s="116">
        <f>'III Plan Rates'!$Z134*'V Consumer Factors'!$M$20</f>
        <v>0</v>
      </c>
      <c r="R131" s="116">
        <f>IF('III Plan Rates'!$AP134&gt;0,SUMPRODUCT(I131:Q131,'III Plan Rates'!$AG134:$AO134)/'III Plan Rates'!$AP134,0)</f>
        <v>0</v>
      </c>
      <c r="S131" s="80"/>
      <c r="T131" s="116" t="e">
        <f>'III Plan Rates'!$AA134*'V Consumer Factors'!$N$12</f>
        <v>#DIV/0!</v>
      </c>
      <c r="U131" s="116" t="e">
        <f>'III Plan Rates'!$AA134*'V Consumer Factors'!$N$13</f>
        <v>#DIV/0!</v>
      </c>
      <c r="V131" s="116" t="e">
        <f>'III Plan Rates'!$AA134*'V Consumer Factors'!$N$14</f>
        <v>#DIV/0!</v>
      </c>
      <c r="W131" s="116" t="e">
        <f>'III Plan Rates'!$AA134*'V Consumer Factors'!$N$15</f>
        <v>#DIV/0!</v>
      </c>
      <c r="X131" s="116" t="e">
        <f>'III Plan Rates'!$AA134*'V Consumer Factors'!$N$16</f>
        <v>#DIV/0!</v>
      </c>
      <c r="Y131" s="116" t="e">
        <f>'III Plan Rates'!$AA134*'V Consumer Factors'!$N$17</f>
        <v>#DIV/0!</v>
      </c>
      <c r="Z131" s="116" t="e">
        <f>'III Plan Rates'!$AA134*'V Consumer Factors'!$N$18</f>
        <v>#DIV/0!</v>
      </c>
      <c r="AA131" s="116" t="e">
        <f>'III Plan Rates'!$AA134*'V Consumer Factors'!$N$19</f>
        <v>#DIV/0!</v>
      </c>
      <c r="AB131" s="116" t="e">
        <f>'III Plan Rates'!$AA134*'V Consumer Factors'!$N$20</f>
        <v>#DIV/0!</v>
      </c>
      <c r="AC131" s="116">
        <f>IF('III Plan Rates'!$AP134&gt;0,SUMPRODUCT(T131:AB131,'III Plan Rates'!$AG134:$AO134)/'III Plan Rates'!$AP134,0)</f>
        <v>0</v>
      </c>
      <c r="AE131" s="117" t="e">
        <f t="shared" si="23"/>
        <v>#DIV/0!</v>
      </c>
      <c r="AF131" s="117" t="e">
        <f t="shared" si="24"/>
        <v>#DIV/0!</v>
      </c>
      <c r="AG131" s="117" t="e">
        <f t="shared" si="25"/>
        <v>#DIV/0!</v>
      </c>
      <c r="AH131" s="117" t="e">
        <f t="shared" si="26"/>
        <v>#DIV/0!</v>
      </c>
      <c r="AI131" s="117" t="e">
        <f t="shared" si="27"/>
        <v>#DIV/0!</v>
      </c>
      <c r="AJ131" s="117" t="e">
        <f t="shared" si="28"/>
        <v>#DIV/0!</v>
      </c>
      <c r="AK131" s="117" t="e">
        <f t="shared" si="29"/>
        <v>#DIV/0!</v>
      </c>
      <c r="AL131" s="117" t="e">
        <f t="shared" si="30"/>
        <v>#DIV/0!</v>
      </c>
      <c r="AM131" s="117" t="e">
        <f t="shared" si="31"/>
        <v>#DIV/0!</v>
      </c>
      <c r="AN131" s="503" t="str">
        <f t="shared" si="32"/>
        <v/>
      </c>
      <c r="AP131" s="109"/>
      <c r="AQ131" s="109"/>
      <c r="AR131" s="109"/>
      <c r="AS131" s="109"/>
      <c r="AT131" s="109"/>
      <c r="AU131" s="109"/>
      <c r="AV131" s="109"/>
      <c r="AW131" s="109"/>
      <c r="AX131" s="511" t="str">
        <f>IF(SUM(AP131:AW131)='III Plan Rates'!AG134, "Match", "Don't Match")</f>
        <v>Match</v>
      </c>
      <c r="AY131" s="109"/>
      <c r="AZ131" s="109"/>
      <c r="BA131" s="109"/>
      <c r="BB131" s="511" t="str">
        <f>IF(SUM(AY131:BA131)='III Plan Rates'!AH134, "Match", "Don't Match")</f>
        <v>Match</v>
      </c>
      <c r="BC131" s="109"/>
      <c r="BD131" s="109"/>
      <c r="BE131" s="109"/>
      <c r="BF131" s="109"/>
      <c r="BG131" s="109"/>
      <c r="BH131" s="109"/>
      <c r="BI131" s="109"/>
      <c r="BJ131" s="109"/>
      <c r="BK131" s="109"/>
      <c r="BL131" s="109"/>
      <c r="BM131" s="109"/>
      <c r="BN131" s="109"/>
      <c r="BO131" s="109"/>
      <c r="BP131" s="511" t="str">
        <f>IF(SUM(BC131:BO131)='III Plan Rates'!AI134, "Match", "Don't Match")</f>
        <v>Match</v>
      </c>
      <c r="BQ131" s="109"/>
      <c r="BR131" s="109"/>
      <c r="BS131" s="109"/>
      <c r="BT131" s="109"/>
      <c r="BU131" s="109"/>
      <c r="BV131" s="109"/>
      <c r="BW131" s="109"/>
      <c r="BX131" s="109"/>
      <c r="BY131" s="109"/>
      <c r="BZ131" s="109"/>
      <c r="CA131" s="511" t="str">
        <f>IF(SUM(BQ131:BZ131)='III Plan Rates'!AJ134, "Match", "Don't Match")</f>
        <v>Match</v>
      </c>
      <c r="CB131" s="109"/>
      <c r="CC131" s="109"/>
      <c r="CD131" s="109"/>
      <c r="CE131" s="109"/>
      <c r="CF131" s="109"/>
      <c r="CG131" s="109"/>
      <c r="CH131" s="109"/>
      <c r="CI131" s="511" t="str">
        <f>IF(SUM(CB131:CH131)='III Plan Rates'!AK134, "Match", "Don't Match")</f>
        <v>Match</v>
      </c>
      <c r="CJ131" s="109"/>
      <c r="CK131" s="109"/>
      <c r="CL131" s="109"/>
      <c r="CM131" s="109"/>
      <c r="CN131" s="109"/>
      <c r="CO131" s="109"/>
      <c r="CP131" s="109"/>
      <c r="CQ131" s="109"/>
      <c r="CR131" s="109"/>
      <c r="CS131" s="109"/>
      <c r="CT131" s="511" t="str">
        <f>IF(SUM(CJ131:CS131)='III Plan Rates'!AL134, "Match", "Don't Match")</f>
        <v>Match</v>
      </c>
      <c r="CU131" s="109"/>
      <c r="CV131" s="109"/>
      <c r="CW131" s="109"/>
      <c r="CX131" s="109"/>
      <c r="CY131" s="511" t="str">
        <f>IF(SUM(CU131:CX131)='III Plan Rates'!AM134, "Match", "Don't Match")</f>
        <v>Match</v>
      </c>
      <c r="CZ131" s="109"/>
      <c r="DA131" s="109"/>
      <c r="DB131" s="109"/>
      <c r="DC131" s="109"/>
      <c r="DD131" s="109"/>
      <c r="DE131" s="511" t="str">
        <f>IF(SUM(CZ131:DD131)='III Plan Rates'!AN134, "Match", "Don't Match")</f>
        <v>Match</v>
      </c>
      <c r="DF131" s="109"/>
      <c r="DG131" s="109"/>
      <c r="DH131" s="109"/>
      <c r="DI131" s="109"/>
      <c r="DJ131" s="109"/>
      <c r="DK131" s="109"/>
      <c r="DL131" s="109"/>
      <c r="DM131" s="511" t="str">
        <f>IF(SUM(DF131:DL131)='III Plan Rates'!AO134, "Match", "Don't Match")</f>
        <v>Match</v>
      </c>
    </row>
    <row r="132" spans="1:117" x14ac:dyDescent="0.25">
      <c r="A132" s="406" t="str">
        <f>'III Plan Rates'!A135</f>
        <v>Plan 118</v>
      </c>
      <c r="B132" s="118">
        <f>'III Plan Rates'!B135</f>
        <v>0</v>
      </c>
      <c r="C132" s="127">
        <f>'III Plan Rates'!D135</f>
        <v>0</v>
      </c>
      <c r="D132" s="118">
        <f>'III Plan Rates'!E135</f>
        <v>0</v>
      </c>
      <c r="E132" s="118">
        <f>'III Plan Rates'!F135</f>
        <v>0</v>
      </c>
      <c r="F132" s="118">
        <f>'III Plan Rates'!G135</f>
        <v>0</v>
      </c>
      <c r="G132" s="118">
        <f>'III Plan Rates'!J135</f>
        <v>0</v>
      </c>
      <c r="H132" s="101"/>
      <c r="I132" s="116">
        <f>'III Plan Rates'!$Z135*'V Consumer Factors'!$M$12</f>
        <v>0</v>
      </c>
      <c r="J132" s="116">
        <f>'III Plan Rates'!$Z135*'V Consumer Factors'!$M$13</f>
        <v>0</v>
      </c>
      <c r="K132" s="116">
        <f>'III Plan Rates'!$Z135*'V Consumer Factors'!$M$14</f>
        <v>0</v>
      </c>
      <c r="L132" s="116">
        <f>'III Plan Rates'!$Z135*'V Consumer Factors'!$M$15</f>
        <v>0</v>
      </c>
      <c r="M132" s="116">
        <f>'III Plan Rates'!$Z135*'V Consumer Factors'!$M$16</f>
        <v>0</v>
      </c>
      <c r="N132" s="116">
        <f>'III Plan Rates'!$Z135*'V Consumer Factors'!$M$17</f>
        <v>0</v>
      </c>
      <c r="O132" s="116">
        <f>'III Plan Rates'!$Z135*'V Consumer Factors'!$M$18</f>
        <v>0</v>
      </c>
      <c r="P132" s="116">
        <f>'III Plan Rates'!$Z135*'V Consumer Factors'!$M$19</f>
        <v>0</v>
      </c>
      <c r="Q132" s="116">
        <f>'III Plan Rates'!$Z135*'V Consumer Factors'!$M$20</f>
        <v>0</v>
      </c>
      <c r="R132" s="116">
        <f>IF('III Plan Rates'!$AP135&gt;0,SUMPRODUCT(I132:Q132,'III Plan Rates'!$AG135:$AO135)/'III Plan Rates'!$AP135,0)</f>
        <v>0</v>
      </c>
      <c r="S132" s="80"/>
      <c r="T132" s="116" t="e">
        <f>'III Plan Rates'!$AA135*'V Consumer Factors'!$N$12</f>
        <v>#DIV/0!</v>
      </c>
      <c r="U132" s="116" t="e">
        <f>'III Plan Rates'!$AA135*'V Consumer Factors'!$N$13</f>
        <v>#DIV/0!</v>
      </c>
      <c r="V132" s="116" t="e">
        <f>'III Plan Rates'!$AA135*'V Consumer Factors'!$N$14</f>
        <v>#DIV/0!</v>
      </c>
      <c r="W132" s="116" t="e">
        <f>'III Plan Rates'!$AA135*'V Consumer Factors'!$N$15</f>
        <v>#DIV/0!</v>
      </c>
      <c r="X132" s="116" t="e">
        <f>'III Plan Rates'!$AA135*'V Consumer Factors'!$N$16</f>
        <v>#DIV/0!</v>
      </c>
      <c r="Y132" s="116" t="e">
        <f>'III Plan Rates'!$AA135*'V Consumer Factors'!$N$17</f>
        <v>#DIV/0!</v>
      </c>
      <c r="Z132" s="116" t="e">
        <f>'III Plan Rates'!$AA135*'V Consumer Factors'!$N$18</f>
        <v>#DIV/0!</v>
      </c>
      <c r="AA132" s="116" t="e">
        <f>'III Plan Rates'!$AA135*'V Consumer Factors'!$N$19</f>
        <v>#DIV/0!</v>
      </c>
      <c r="AB132" s="116" t="e">
        <f>'III Plan Rates'!$AA135*'V Consumer Factors'!$N$20</f>
        <v>#DIV/0!</v>
      </c>
      <c r="AC132" s="116">
        <f>IF('III Plan Rates'!$AP135&gt;0,SUMPRODUCT(T132:AB132,'III Plan Rates'!$AG135:$AO135)/'III Plan Rates'!$AP135,0)</f>
        <v>0</v>
      </c>
      <c r="AE132" s="117" t="e">
        <f t="shared" si="23"/>
        <v>#DIV/0!</v>
      </c>
      <c r="AF132" s="117" t="e">
        <f t="shared" si="24"/>
        <v>#DIV/0!</v>
      </c>
      <c r="AG132" s="117" t="e">
        <f t="shared" si="25"/>
        <v>#DIV/0!</v>
      </c>
      <c r="AH132" s="117" t="e">
        <f t="shared" si="26"/>
        <v>#DIV/0!</v>
      </c>
      <c r="AI132" s="117" t="e">
        <f t="shared" si="27"/>
        <v>#DIV/0!</v>
      </c>
      <c r="AJ132" s="117" t="e">
        <f t="shared" si="28"/>
        <v>#DIV/0!</v>
      </c>
      <c r="AK132" s="117" t="e">
        <f t="shared" si="29"/>
        <v>#DIV/0!</v>
      </c>
      <c r="AL132" s="117" t="e">
        <f t="shared" si="30"/>
        <v>#DIV/0!</v>
      </c>
      <c r="AM132" s="117" t="e">
        <f t="shared" si="31"/>
        <v>#DIV/0!</v>
      </c>
      <c r="AN132" s="503" t="str">
        <f t="shared" si="32"/>
        <v/>
      </c>
      <c r="AP132" s="109"/>
      <c r="AQ132" s="109"/>
      <c r="AR132" s="109"/>
      <c r="AS132" s="109"/>
      <c r="AT132" s="109"/>
      <c r="AU132" s="109"/>
      <c r="AV132" s="109"/>
      <c r="AW132" s="109"/>
      <c r="AX132" s="511" t="str">
        <f>IF(SUM(AP132:AW132)='III Plan Rates'!AG135, "Match", "Don't Match")</f>
        <v>Match</v>
      </c>
      <c r="AY132" s="109"/>
      <c r="AZ132" s="109"/>
      <c r="BA132" s="109"/>
      <c r="BB132" s="511" t="str">
        <f>IF(SUM(AY132:BA132)='III Plan Rates'!AH135, "Match", "Don't Match")</f>
        <v>Match</v>
      </c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  <c r="BO132" s="109"/>
      <c r="BP132" s="511" t="str">
        <f>IF(SUM(BC132:BO132)='III Plan Rates'!AI135, "Match", "Don't Match")</f>
        <v>Match</v>
      </c>
      <c r="BQ132" s="109"/>
      <c r="BR132" s="109"/>
      <c r="BS132" s="109"/>
      <c r="BT132" s="109"/>
      <c r="BU132" s="109"/>
      <c r="BV132" s="109"/>
      <c r="BW132" s="109"/>
      <c r="BX132" s="109"/>
      <c r="BY132" s="109"/>
      <c r="BZ132" s="109"/>
      <c r="CA132" s="511" t="str">
        <f>IF(SUM(BQ132:BZ132)='III Plan Rates'!AJ135, "Match", "Don't Match")</f>
        <v>Match</v>
      </c>
      <c r="CB132" s="109"/>
      <c r="CC132" s="109"/>
      <c r="CD132" s="109"/>
      <c r="CE132" s="109"/>
      <c r="CF132" s="109"/>
      <c r="CG132" s="109"/>
      <c r="CH132" s="109"/>
      <c r="CI132" s="511" t="str">
        <f>IF(SUM(CB132:CH132)='III Plan Rates'!AK135, "Match", "Don't Match")</f>
        <v>Match</v>
      </c>
      <c r="CJ132" s="109"/>
      <c r="CK132" s="109"/>
      <c r="CL132" s="109"/>
      <c r="CM132" s="109"/>
      <c r="CN132" s="109"/>
      <c r="CO132" s="109"/>
      <c r="CP132" s="109"/>
      <c r="CQ132" s="109"/>
      <c r="CR132" s="109"/>
      <c r="CS132" s="109"/>
      <c r="CT132" s="511" t="str">
        <f>IF(SUM(CJ132:CS132)='III Plan Rates'!AL135, "Match", "Don't Match")</f>
        <v>Match</v>
      </c>
      <c r="CU132" s="109"/>
      <c r="CV132" s="109"/>
      <c r="CW132" s="109"/>
      <c r="CX132" s="109"/>
      <c r="CY132" s="511" t="str">
        <f>IF(SUM(CU132:CX132)='III Plan Rates'!AM135, "Match", "Don't Match")</f>
        <v>Match</v>
      </c>
      <c r="CZ132" s="109"/>
      <c r="DA132" s="109"/>
      <c r="DB132" s="109"/>
      <c r="DC132" s="109"/>
      <c r="DD132" s="109"/>
      <c r="DE132" s="511" t="str">
        <f>IF(SUM(CZ132:DD132)='III Plan Rates'!AN135, "Match", "Don't Match")</f>
        <v>Match</v>
      </c>
      <c r="DF132" s="109"/>
      <c r="DG132" s="109"/>
      <c r="DH132" s="109"/>
      <c r="DI132" s="109"/>
      <c r="DJ132" s="109"/>
      <c r="DK132" s="109"/>
      <c r="DL132" s="109"/>
      <c r="DM132" s="511" t="str">
        <f>IF(SUM(DF132:DL132)='III Plan Rates'!AO135, "Match", "Don't Match")</f>
        <v>Match</v>
      </c>
    </row>
    <row r="133" spans="1:117" x14ac:dyDescent="0.25">
      <c r="A133" s="406" t="str">
        <f>'III Plan Rates'!A136</f>
        <v>Plan 119</v>
      </c>
      <c r="B133" s="118">
        <f>'III Plan Rates'!B136</f>
        <v>0</v>
      </c>
      <c r="C133" s="127">
        <f>'III Plan Rates'!D136</f>
        <v>0</v>
      </c>
      <c r="D133" s="118">
        <f>'III Plan Rates'!E136</f>
        <v>0</v>
      </c>
      <c r="E133" s="118">
        <f>'III Plan Rates'!F136</f>
        <v>0</v>
      </c>
      <c r="F133" s="118">
        <f>'III Plan Rates'!G136</f>
        <v>0</v>
      </c>
      <c r="G133" s="118">
        <f>'III Plan Rates'!J136</f>
        <v>0</v>
      </c>
      <c r="H133" s="101"/>
      <c r="I133" s="116">
        <f>'III Plan Rates'!$Z136*'V Consumer Factors'!$M$12</f>
        <v>0</v>
      </c>
      <c r="J133" s="116">
        <f>'III Plan Rates'!$Z136*'V Consumer Factors'!$M$13</f>
        <v>0</v>
      </c>
      <c r="K133" s="116">
        <f>'III Plan Rates'!$Z136*'V Consumer Factors'!$M$14</f>
        <v>0</v>
      </c>
      <c r="L133" s="116">
        <f>'III Plan Rates'!$Z136*'V Consumer Factors'!$M$15</f>
        <v>0</v>
      </c>
      <c r="M133" s="116">
        <f>'III Plan Rates'!$Z136*'V Consumer Factors'!$M$16</f>
        <v>0</v>
      </c>
      <c r="N133" s="116">
        <f>'III Plan Rates'!$Z136*'V Consumer Factors'!$M$17</f>
        <v>0</v>
      </c>
      <c r="O133" s="116">
        <f>'III Plan Rates'!$Z136*'V Consumer Factors'!$M$18</f>
        <v>0</v>
      </c>
      <c r="P133" s="116">
        <f>'III Plan Rates'!$Z136*'V Consumer Factors'!$M$19</f>
        <v>0</v>
      </c>
      <c r="Q133" s="116">
        <f>'III Plan Rates'!$Z136*'V Consumer Factors'!$M$20</f>
        <v>0</v>
      </c>
      <c r="R133" s="116">
        <f>IF('III Plan Rates'!$AP136&gt;0,SUMPRODUCT(I133:Q133,'III Plan Rates'!$AG136:$AO136)/'III Plan Rates'!$AP136,0)</f>
        <v>0</v>
      </c>
      <c r="S133" s="80"/>
      <c r="T133" s="116" t="e">
        <f>'III Plan Rates'!$AA136*'V Consumer Factors'!$N$12</f>
        <v>#DIV/0!</v>
      </c>
      <c r="U133" s="116" t="e">
        <f>'III Plan Rates'!$AA136*'V Consumer Factors'!$N$13</f>
        <v>#DIV/0!</v>
      </c>
      <c r="V133" s="116" t="e">
        <f>'III Plan Rates'!$AA136*'V Consumer Factors'!$N$14</f>
        <v>#DIV/0!</v>
      </c>
      <c r="W133" s="116" t="e">
        <f>'III Plan Rates'!$AA136*'V Consumer Factors'!$N$15</f>
        <v>#DIV/0!</v>
      </c>
      <c r="X133" s="116" t="e">
        <f>'III Plan Rates'!$AA136*'V Consumer Factors'!$N$16</f>
        <v>#DIV/0!</v>
      </c>
      <c r="Y133" s="116" t="e">
        <f>'III Plan Rates'!$AA136*'V Consumer Factors'!$N$17</f>
        <v>#DIV/0!</v>
      </c>
      <c r="Z133" s="116" t="e">
        <f>'III Plan Rates'!$AA136*'V Consumer Factors'!$N$18</f>
        <v>#DIV/0!</v>
      </c>
      <c r="AA133" s="116" t="e">
        <f>'III Plan Rates'!$AA136*'V Consumer Factors'!$N$19</f>
        <v>#DIV/0!</v>
      </c>
      <c r="AB133" s="116" t="e">
        <f>'III Plan Rates'!$AA136*'V Consumer Factors'!$N$20</f>
        <v>#DIV/0!</v>
      </c>
      <c r="AC133" s="116">
        <f>IF('III Plan Rates'!$AP136&gt;0,SUMPRODUCT(T133:AB133,'III Plan Rates'!$AG136:$AO136)/'III Plan Rates'!$AP136,0)</f>
        <v>0</v>
      </c>
      <c r="AE133" s="117" t="e">
        <f t="shared" si="23"/>
        <v>#DIV/0!</v>
      </c>
      <c r="AF133" s="117" t="e">
        <f t="shared" si="24"/>
        <v>#DIV/0!</v>
      </c>
      <c r="AG133" s="117" t="e">
        <f t="shared" si="25"/>
        <v>#DIV/0!</v>
      </c>
      <c r="AH133" s="117" t="e">
        <f t="shared" si="26"/>
        <v>#DIV/0!</v>
      </c>
      <c r="AI133" s="117" t="e">
        <f t="shared" si="27"/>
        <v>#DIV/0!</v>
      </c>
      <c r="AJ133" s="117" t="e">
        <f t="shared" si="28"/>
        <v>#DIV/0!</v>
      </c>
      <c r="AK133" s="117" t="e">
        <f t="shared" si="29"/>
        <v>#DIV/0!</v>
      </c>
      <c r="AL133" s="117" t="e">
        <f t="shared" si="30"/>
        <v>#DIV/0!</v>
      </c>
      <c r="AM133" s="117" t="e">
        <f t="shared" si="31"/>
        <v>#DIV/0!</v>
      </c>
      <c r="AN133" s="503" t="str">
        <f t="shared" si="32"/>
        <v/>
      </c>
      <c r="AP133" s="109"/>
      <c r="AQ133" s="109"/>
      <c r="AR133" s="109"/>
      <c r="AS133" s="109"/>
      <c r="AT133" s="109"/>
      <c r="AU133" s="109"/>
      <c r="AV133" s="109"/>
      <c r="AW133" s="109"/>
      <c r="AX133" s="511" t="str">
        <f>IF(SUM(AP133:AW133)='III Plan Rates'!AG136, "Match", "Don't Match")</f>
        <v>Match</v>
      </c>
      <c r="AY133" s="109"/>
      <c r="AZ133" s="109"/>
      <c r="BA133" s="109"/>
      <c r="BB133" s="511" t="str">
        <f>IF(SUM(AY133:BA133)='III Plan Rates'!AH136, "Match", "Don't Match")</f>
        <v>Match</v>
      </c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  <c r="BO133" s="109"/>
      <c r="BP133" s="511" t="str">
        <f>IF(SUM(BC133:BO133)='III Plan Rates'!AI136, "Match", "Don't Match")</f>
        <v>Match</v>
      </c>
      <c r="BQ133" s="109"/>
      <c r="BR133" s="109"/>
      <c r="BS133" s="109"/>
      <c r="BT133" s="109"/>
      <c r="BU133" s="109"/>
      <c r="BV133" s="109"/>
      <c r="BW133" s="109"/>
      <c r="BX133" s="109"/>
      <c r="BY133" s="109"/>
      <c r="BZ133" s="109"/>
      <c r="CA133" s="511" t="str">
        <f>IF(SUM(BQ133:BZ133)='III Plan Rates'!AJ136, "Match", "Don't Match")</f>
        <v>Match</v>
      </c>
      <c r="CB133" s="109"/>
      <c r="CC133" s="109"/>
      <c r="CD133" s="109"/>
      <c r="CE133" s="109"/>
      <c r="CF133" s="109"/>
      <c r="CG133" s="109"/>
      <c r="CH133" s="109"/>
      <c r="CI133" s="511" t="str">
        <f>IF(SUM(CB133:CH133)='III Plan Rates'!AK136, "Match", "Don't Match")</f>
        <v>Match</v>
      </c>
      <c r="CJ133" s="109"/>
      <c r="CK133" s="109"/>
      <c r="CL133" s="109"/>
      <c r="CM133" s="109"/>
      <c r="CN133" s="109"/>
      <c r="CO133" s="109"/>
      <c r="CP133" s="109"/>
      <c r="CQ133" s="109"/>
      <c r="CR133" s="109"/>
      <c r="CS133" s="109"/>
      <c r="CT133" s="511" t="str">
        <f>IF(SUM(CJ133:CS133)='III Plan Rates'!AL136, "Match", "Don't Match")</f>
        <v>Match</v>
      </c>
      <c r="CU133" s="109"/>
      <c r="CV133" s="109"/>
      <c r="CW133" s="109"/>
      <c r="CX133" s="109"/>
      <c r="CY133" s="511" t="str">
        <f>IF(SUM(CU133:CX133)='III Plan Rates'!AM136, "Match", "Don't Match")</f>
        <v>Match</v>
      </c>
      <c r="CZ133" s="109"/>
      <c r="DA133" s="109"/>
      <c r="DB133" s="109"/>
      <c r="DC133" s="109"/>
      <c r="DD133" s="109"/>
      <c r="DE133" s="511" t="str">
        <f>IF(SUM(CZ133:DD133)='III Plan Rates'!AN136, "Match", "Don't Match")</f>
        <v>Match</v>
      </c>
      <c r="DF133" s="109"/>
      <c r="DG133" s="109"/>
      <c r="DH133" s="109"/>
      <c r="DI133" s="109"/>
      <c r="DJ133" s="109"/>
      <c r="DK133" s="109"/>
      <c r="DL133" s="109"/>
      <c r="DM133" s="511" t="str">
        <f>IF(SUM(DF133:DL133)='III Plan Rates'!AO136, "Match", "Don't Match")</f>
        <v>Match</v>
      </c>
    </row>
    <row r="134" spans="1:117" x14ac:dyDescent="0.25">
      <c r="A134" s="406" t="str">
        <f>'III Plan Rates'!A137</f>
        <v>Plan 120</v>
      </c>
      <c r="B134" s="118">
        <f>'III Plan Rates'!B137</f>
        <v>0</v>
      </c>
      <c r="C134" s="127">
        <f>'III Plan Rates'!D137</f>
        <v>0</v>
      </c>
      <c r="D134" s="118">
        <f>'III Plan Rates'!E137</f>
        <v>0</v>
      </c>
      <c r="E134" s="118">
        <f>'III Plan Rates'!F137</f>
        <v>0</v>
      </c>
      <c r="F134" s="118">
        <f>'III Plan Rates'!G137</f>
        <v>0</v>
      </c>
      <c r="G134" s="118">
        <f>'III Plan Rates'!J137</f>
        <v>0</v>
      </c>
      <c r="H134" s="101"/>
      <c r="I134" s="116">
        <f>'III Plan Rates'!$Z137*'V Consumer Factors'!$M$12</f>
        <v>0</v>
      </c>
      <c r="J134" s="116">
        <f>'III Plan Rates'!$Z137*'V Consumer Factors'!$M$13</f>
        <v>0</v>
      </c>
      <c r="K134" s="116">
        <f>'III Plan Rates'!$Z137*'V Consumer Factors'!$M$14</f>
        <v>0</v>
      </c>
      <c r="L134" s="116">
        <f>'III Plan Rates'!$Z137*'V Consumer Factors'!$M$15</f>
        <v>0</v>
      </c>
      <c r="M134" s="116">
        <f>'III Plan Rates'!$Z137*'V Consumer Factors'!$M$16</f>
        <v>0</v>
      </c>
      <c r="N134" s="116">
        <f>'III Plan Rates'!$Z137*'V Consumer Factors'!$M$17</f>
        <v>0</v>
      </c>
      <c r="O134" s="116">
        <f>'III Plan Rates'!$Z137*'V Consumer Factors'!$M$18</f>
        <v>0</v>
      </c>
      <c r="P134" s="116">
        <f>'III Plan Rates'!$Z137*'V Consumer Factors'!$M$19</f>
        <v>0</v>
      </c>
      <c r="Q134" s="116">
        <f>'III Plan Rates'!$Z137*'V Consumer Factors'!$M$20</f>
        <v>0</v>
      </c>
      <c r="R134" s="116">
        <f>IF('III Plan Rates'!$AP137&gt;0,SUMPRODUCT(I134:Q134,'III Plan Rates'!$AG137:$AO137)/'III Plan Rates'!$AP137,0)</f>
        <v>0</v>
      </c>
      <c r="S134" s="80"/>
      <c r="T134" s="116" t="e">
        <f>'III Plan Rates'!$AA137*'V Consumer Factors'!$N$12</f>
        <v>#DIV/0!</v>
      </c>
      <c r="U134" s="116" t="e">
        <f>'III Plan Rates'!$AA137*'V Consumer Factors'!$N$13</f>
        <v>#DIV/0!</v>
      </c>
      <c r="V134" s="116" t="e">
        <f>'III Plan Rates'!$AA137*'V Consumer Factors'!$N$14</f>
        <v>#DIV/0!</v>
      </c>
      <c r="W134" s="116" t="e">
        <f>'III Plan Rates'!$AA137*'V Consumer Factors'!$N$15</f>
        <v>#DIV/0!</v>
      </c>
      <c r="X134" s="116" t="e">
        <f>'III Plan Rates'!$AA137*'V Consumer Factors'!$N$16</f>
        <v>#DIV/0!</v>
      </c>
      <c r="Y134" s="116" t="e">
        <f>'III Plan Rates'!$AA137*'V Consumer Factors'!$N$17</f>
        <v>#DIV/0!</v>
      </c>
      <c r="Z134" s="116" t="e">
        <f>'III Plan Rates'!$AA137*'V Consumer Factors'!$N$18</f>
        <v>#DIV/0!</v>
      </c>
      <c r="AA134" s="116" t="e">
        <f>'III Plan Rates'!$AA137*'V Consumer Factors'!$N$19</f>
        <v>#DIV/0!</v>
      </c>
      <c r="AB134" s="116" t="e">
        <f>'III Plan Rates'!$AA137*'V Consumer Factors'!$N$20</f>
        <v>#DIV/0!</v>
      </c>
      <c r="AC134" s="116">
        <f>IF('III Plan Rates'!$AP137&gt;0,SUMPRODUCT(T134:AB134,'III Plan Rates'!$AG137:$AO137)/'III Plan Rates'!$AP137,0)</f>
        <v>0</v>
      </c>
      <c r="AE134" s="117" t="e">
        <f t="shared" si="23"/>
        <v>#DIV/0!</v>
      </c>
      <c r="AF134" s="117" t="e">
        <f t="shared" si="24"/>
        <v>#DIV/0!</v>
      </c>
      <c r="AG134" s="117" t="e">
        <f t="shared" si="25"/>
        <v>#DIV/0!</v>
      </c>
      <c r="AH134" s="117" t="e">
        <f t="shared" si="26"/>
        <v>#DIV/0!</v>
      </c>
      <c r="AI134" s="117" t="e">
        <f t="shared" si="27"/>
        <v>#DIV/0!</v>
      </c>
      <c r="AJ134" s="117" t="e">
        <f t="shared" si="28"/>
        <v>#DIV/0!</v>
      </c>
      <c r="AK134" s="117" t="e">
        <f t="shared" si="29"/>
        <v>#DIV/0!</v>
      </c>
      <c r="AL134" s="117" t="e">
        <f t="shared" si="30"/>
        <v>#DIV/0!</v>
      </c>
      <c r="AM134" s="117" t="e">
        <f t="shared" si="31"/>
        <v>#DIV/0!</v>
      </c>
      <c r="AN134" s="503" t="str">
        <f t="shared" si="32"/>
        <v/>
      </c>
      <c r="AP134" s="109"/>
      <c r="AQ134" s="109"/>
      <c r="AR134" s="109"/>
      <c r="AS134" s="109"/>
      <c r="AT134" s="109"/>
      <c r="AU134" s="109"/>
      <c r="AV134" s="109"/>
      <c r="AW134" s="109"/>
      <c r="AX134" s="511" t="str">
        <f>IF(SUM(AP134:AW134)='III Plan Rates'!AG137, "Match", "Don't Match")</f>
        <v>Match</v>
      </c>
      <c r="AY134" s="109"/>
      <c r="AZ134" s="109"/>
      <c r="BA134" s="109"/>
      <c r="BB134" s="511" t="str">
        <f>IF(SUM(AY134:BA134)='III Plan Rates'!AH137, "Match", "Don't Match")</f>
        <v>Match</v>
      </c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  <c r="BM134" s="109"/>
      <c r="BN134" s="109"/>
      <c r="BO134" s="109"/>
      <c r="BP134" s="511" t="str">
        <f>IF(SUM(BC134:BO134)='III Plan Rates'!AI137, "Match", "Don't Match")</f>
        <v>Match</v>
      </c>
      <c r="BQ134" s="109"/>
      <c r="BR134" s="109"/>
      <c r="BS134" s="109"/>
      <c r="BT134" s="109"/>
      <c r="BU134" s="109"/>
      <c r="BV134" s="109"/>
      <c r="BW134" s="109"/>
      <c r="BX134" s="109"/>
      <c r="BY134" s="109"/>
      <c r="BZ134" s="109"/>
      <c r="CA134" s="511" t="str">
        <f>IF(SUM(BQ134:BZ134)='III Plan Rates'!AJ137, "Match", "Don't Match")</f>
        <v>Match</v>
      </c>
      <c r="CB134" s="109"/>
      <c r="CC134" s="109"/>
      <c r="CD134" s="109"/>
      <c r="CE134" s="109"/>
      <c r="CF134" s="109"/>
      <c r="CG134" s="109"/>
      <c r="CH134" s="109"/>
      <c r="CI134" s="511" t="str">
        <f>IF(SUM(CB134:CH134)='III Plan Rates'!AK137, "Match", "Don't Match")</f>
        <v>Match</v>
      </c>
      <c r="CJ134" s="109"/>
      <c r="CK134" s="109"/>
      <c r="CL134" s="109"/>
      <c r="CM134" s="109"/>
      <c r="CN134" s="109"/>
      <c r="CO134" s="109"/>
      <c r="CP134" s="109"/>
      <c r="CQ134" s="109"/>
      <c r="CR134" s="109"/>
      <c r="CS134" s="109"/>
      <c r="CT134" s="511" t="str">
        <f>IF(SUM(CJ134:CS134)='III Plan Rates'!AL137, "Match", "Don't Match")</f>
        <v>Match</v>
      </c>
      <c r="CU134" s="109"/>
      <c r="CV134" s="109"/>
      <c r="CW134" s="109"/>
      <c r="CX134" s="109"/>
      <c r="CY134" s="511" t="str">
        <f>IF(SUM(CU134:CX134)='III Plan Rates'!AM137, "Match", "Don't Match")</f>
        <v>Match</v>
      </c>
      <c r="CZ134" s="109"/>
      <c r="DA134" s="109"/>
      <c r="DB134" s="109"/>
      <c r="DC134" s="109"/>
      <c r="DD134" s="109"/>
      <c r="DE134" s="511" t="str">
        <f>IF(SUM(CZ134:DD134)='III Plan Rates'!AN137, "Match", "Don't Match")</f>
        <v>Match</v>
      </c>
      <c r="DF134" s="109"/>
      <c r="DG134" s="109"/>
      <c r="DH134" s="109"/>
      <c r="DI134" s="109"/>
      <c r="DJ134" s="109"/>
      <c r="DK134" s="109"/>
      <c r="DL134" s="109"/>
      <c r="DM134" s="511" t="str">
        <f>IF(SUM(DF134:DL134)='III Plan Rates'!AO137, "Match", "Don't Match")</f>
        <v>Match</v>
      </c>
    </row>
    <row r="135" spans="1:117" x14ac:dyDescent="0.25">
      <c r="A135" s="406" t="str">
        <f>'III Plan Rates'!A138</f>
        <v>Plan 121</v>
      </c>
      <c r="B135" s="118">
        <f>'III Plan Rates'!B138</f>
        <v>0</v>
      </c>
      <c r="C135" s="127">
        <f>'III Plan Rates'!D138</f>
        <v>0</v>
      </c>
      <c r="D135" s="118">
        <f>'III Plan Rates'!E138</f>
        <v>0</v>
      </c>
      <c r="E135" s="118">
        <f>'III Plan Rates'!F138</f>
        <v>0</v>
      </c>
      <c r="F135" s="118">
        <f>'III Plan Rates'!G138</f>
        <v>0</v>
      </c>
      <c r="G135" s="118">
        <f>'III Plan Rates'!J138</f>
        <v>0</v>
      </c>
      <c r="H135" s="101"/>
      <c r="I135" s="116">
        <f>'III Plan Rates'!$Z138*'V Consumer Factors'!$M$12</f>
        <v>0</v>
      </c>
      <c r="J135" s="116">
        <f>'III Plan Rates'!$Z138*'V Consumer Factors'!$M$13</f>
        <v>0</v>
      </c>
      <c r="K135" s="116">
        <f>'III Plan Rates'!$Z138*'V Consumer Factors'!$M$14</f>
        <v>0</v>
      </c>
      <c r="L135" s="116">
        <f>'III Plan Rates'!$Z138*'V Consumer Factors'!$M$15</f>
        <v>0</v>
      </c>
      <c r="M135" s="116">
        <f>'III Plan Rates'!$Z138*'V Consumer Factors'!$M$16</f>
        <v>0</v>
      </c>
      <c r="N135" s="116">
        <f>'III Plan Rates'!$Z138*'V Consumer Factors'!$M$17</f>
        <v>0</v>
      </c>
      <c r="O135" s="116">
        <f>'III Plan Rates'!$Z138*'V Consumer Factors'!$M$18</f>
        <v>0</v>
      </c>
      <c r="P135" s="116">
        <f>'III Plan Rates'!$Z138*'V Consumer Factors'!$M$19</f>
        <v>0</v>
      </c>
      <c r="Q135" s="116">
        <f>'III Plan Rates'!$Z138*'V Consumer Factors'!$M$20</f>
        <v>0</v>
      </c>
      <c r="R135" s="116">
        <f>IF('III Plan Rates'!$AP138&gt;0,SUMPRODUCT(I135:Q135,'III Plan Rates'!$AG138:$AO138)/'III Plan Rates'!$AP138,0)</f>
        <v>0</v>
      </c>
      <c r="S135" s="80"/>
      <c r="T135" s="116" t="e">
        <f>'III Plan Rates'!$AA138*'V Consumer Factors'!$N$12</f>
        <v>#DIV/0!</v>
      </c>
      <c r="U135" s="116" t="e">
        <f>'III Plan Rates'!$AA138*'V Consumer Factors'!$N$13</f>
        <v>#DIV/0!</v>
      </c>
      <c r="V135" s="116" t="e">
        <f>'III Plan Rates'!$AA138*'V Consumer Factors'!$N$14</f>
        <v>#DIV/0!</v>
      </c>
      <c r="W135" s="116" t="e">
        <f>'III Plan Rates'!$AA138*'V Consumer Factors'!$N$15</f>
        <v>#DIV/0!</v>
      </c>
      <c r="X135" s="116" t="e">
        <f>'III Plan Rates'!$AA138*'V Consumer Factors'!$N$16</f>
        <v>#DIV/0!</v>
      </c>
      <c r="Y135" s="116" t="e">
        <f>'III Plan Rates'!$AA138*'V Consumer Factors'!$N$17</f>
        <v>#DIV/0!</v>
      </c>
      <c r="Z135" s="116" t="e">
        <f>'III Plan Rates'!$AA138*'V Consumer Factors'!$N$18</f>
        <v>#DIV/0!</v>
      </c>
      <c r="AA135" s="116" t="e">
        <f>'III Plan Rates'!$AA138*'V Consumer Factors'!$N$19</f>
        <v>#DIV/0!</v>
      </c>
      <c r="AB135" s="116" t="e">
        <f>'III Plan Rates'!$AA138*'V Consumer Factors'!$N$20</f>
        <v>#DIV/0!</v>
      </c>
      <c r="AC135" s="116">
        <f>IF('III Plan Rates'!$AP138&gt;0,SUMPRODUCT(T135:AB135,'III Plan Rates'!$AG138:$AO138)/'III Plan Rates'!$AP138,0)</f>
        <v>0</v>
      </c>
      <c r="AE135" s="117" t="e">
        <f t="shared" si="23"/>
        <v>#DIV/0!</v>
      </c>
      <c r="AF135" s="117" t="e">
        <f t="shared" si="24"/>
        <v>#DIV/0!</v>
      </c>
      <c r="AG135" s="117" t="e">
        <f t="shared" si="25"/>
        <v>#DIV/0!</v>
      </c>
      <c r="AH135" s="117" t="e">
        <f t="shared" si="26"/>
        <v>#DIV/0!</v>
      </c>
      <c r="AI135" s="117" t="e">
        <f t="shared" si="27"/>
        <v>#DIV/0!</v>
      </c>
      <c r="AJ135" s="117" t="e">
        <f t="shared" si="28"/>
        <v>#DIV/0!</v>
      </c>
      <c r="AK135" s="117" t="e">
        <f t="shared" si="29"/>
        <v>#DIV/0!</v>
      </c>
      <c r="AL135" s="117" t="e">
        <f t="shared" si="30"/>
        <v>#DIV/0!</v>
      </c>
      <c r="AM135" s="117" t="e">
        <f t="shared" si="31"/>
        <v>#DIV/0!</v>
      </c>
      <c r="AN135" s="503" t="str">
        <f t="shared" si="32"/>
        <v/>
      </c>
      <c r="AP135" s="109"/>
      <c r="AQ135" s="109"/>
      <c r="AR135" s="109"/>
      <c r="AS135" s="109"/>
      <c r="AT135" s="109"/>
      <c r="AU135" s="109"/>
      <c r="AV135" s="109"/>
      <c r="AW135" s="109"/>
      <c r="AX135" s="511" t="str">
        <f>IF(SUM(AP135:AW135)='III Plan Rates'!AG138, "Match", "Don't Match")</f>
        <v>Match</v>
      </c>
      <c r="AY135" s="109"/>
      <c r="AZ135" s="109"/>
      <c r="BA135" s="109"/>
      <c r="BB135" s="511" t="str">
        <f>IF(SUM(AY135:BA135)='III Plan Rates'!AH138, "Match", "Don't Match")</f>
        <v>Match</v>
      </c>
      <c r="BC135" s="109"/>
      <c r="BD135" s="109"/>
      <c r="BE135" s="109"/>
      <c r="BF135" s="109"/>
      <c r="BG135" s="109"/>
      <c r="BH135" s="109"/>
      <c r="BI135" s="109"/>
      <c r="BJ135" s="109"/>
      <c r="BK135" s="109"/>
      <c r="BL135" s="109"/>
      <c r="BM135" s="109"/>
      <c r="BN135" s="109"/>
      <c r="BO135" s="109"/>
      <c r="BP135" s="511" t="str">
        <f>IF(SUM(BC135:BO135)='III Plan Rates'!AI138, "Match", "Don't Match")</f>
        <v>Match</v>
      </c>
      <c r="BQ135" s="109"/>
      <c r="BR135" s="109"/>
      <c r="BS135" s="109"/>
      <c r="BT135" s="109"/>
      <c r="BU135" s="109"/>
      <c r="BV135" s="109"/>
      <c r="BW135" s="109"/>
      <c r="BX135" s="109"/>
      <c r="BY135" s="109"/>
      <c r="BZ135" s="109"/>
      <c r="CA135" s="511" t="str">
        <f>IF(SUM(BQ135:BZ135)='III Plan Rates'!AJ138, "Match", "Don't Match")</f>
        <v>Match</v>
      </c>
      <c r="CB135" s="109"/>
      <c r="CC135" s="109"/>
      <c r="CD135" s="109"/>
      <c r="CE135" s="109"/>
      <c r="CF135" s="109"/>
      <c r="CG135" s="109"/>
      <c r="CH135" s="109"/>
      <c r="CI135" s="511" t="str">
        <f>IF(SUM(CB135:CH135)='III Plan Rates'!AK138, "Match", "Don't Match")</f>
        <v>Match</v>
      </c>
      <c r="CJ135" s="109"/>
      <c r="CK135" s="109"/>
      <c r="CL135" s="109"/>
      <c r="CM135" s="109"/>
      <c r="CN135" s="109"/>
      <c r="CO135" s="109"/>
      <c r="CP135" s="109"/>
      <c r="CQ135" s="109"/>
      <c r="CR135" s="109"/>
      <c r="CS135" s="109"/>
      <c r="CT135" s="511" t="str">
        <f>IF(SUM(CJ135:CS135)='III Plan Rates'!AL138, "Match", "Don't Match")</f>
        <v>Match</v>
      </c>
      <c r="CU135" s="109"/>
      <c r="CV135" s="109"/>
      <c r="CW135" s="109"/>
      <c r="CX135" s="109"/>
      <c r="CY135" s="511" t="str">
        <f>IF(SUM(CU135:CX135)='III Plan Rates'!AM138, "Match", "Don't Match")</f>
        <v>Match</v>
      </c>
      <c r="CZ135" s="109"/>
      <c r="DA135" s="109"/>
      <c r="DB135" s="109"/>
      <c r="DC135" s="109"/>
      <c r="DD135" s="109"/>
      <c r="DE135" s="511" t="str">
        <f>IF(SUM(CZ135:DD135)='III Plan Rates'!AN138, "Match", "Don't Match")</f>
        <v>Match</v>
      </c>
      <c r="DF135" s="109"/>
      <c r="DG135" s="109"/>
      <c r="DH135" s="109"/>
      <c r="DI135" s="109"/>
      <c r="DJ135" s="109"/>
      <c r="DK135" s="109"/>
      <c r="DL135" s="109"/>
      <c r="DM135" s="511" t="str">
        <f>IF(SUM(DF135:DL135)='III Plan Rates'!AO138, "Match", "Don't Match")</f>
        <v>Match</v>
      </c>
    </row>
    <row r="136" spans="1:117" x14ac:dyDescent="0.25">
      <c r="A136" s="406" t="str">
        <f>'III Plan Rates'!A139</f>
        <v>Plan 122</v>
      </c>
      <c r="B136" s="118">
        <f>'III Plan Rates'!B139</f>
        <v>0</v>
      </c>
      <c r="C136" s="127">
        <f>'III Plan Rates'!D139</f>
        <v>0</v>
      </c>
      <c r="D136" s="118">
        <f>'III Plan Rates'!E139</f>
        <v>0</v>
      </c>
      <c r="E136" s="118">
        <f>'III Plan Rates'!F139</f>
        <v>0</v>
      </c>
      <c r="F136" s="118">
        <f>'III Plan Rates'!G139</f>
        <v>0</v>
      </c>
      <c r="G136" s="118">
        <f>'III Plan Rates'!J139</f>
        <v>0</v>
      </c>
      <c r="H136" s="101"/>
      <c r="I136" s="116">
        <f>'III Plan Rates'!$Z139*'V Consumer Factors'!$M$12</f>
        <v>0</v>
      </c>
      <c r="J136" s="116">
        <f>'III Plan Rates'!$Z139*'V Consumer Factors'!$M$13</f>
        <v>0</v>
      </c>
      <c r="K136" s="116">
        <f>'III Plan Rates'!$Z139*'V Consumer Factors'!$M$14</f>
        <v>0</v>
      </c>
      <c r="L136" s="116">
        <f>'III Plan Rates'!$Z139*'V Consumer Factors'!$M$15</f>
        <v>0</v>
      </c>
      <c r="M136" s="116">
        <f>'III Plan Rates'!$Z139*'V Consumer Factors'!$M$16</f>
        <v>0</v>
      </c>
      <c r="N136" s="116">
        <f>'III Plan Rates'!$Z139*'V Consumer Factors'!$M$17</f>
        <v>0</v>
      </c>
      <c r="O136" s="116">
        <f>'III Plan Rates'!$Z139*'V Consumer Factors'!$M$18</f>
        <v>0</v>
      </c>
      <c r="P136" s="116">
        <f>'III Plan Rates'!$Z139*'V Consumer Factors'!$M$19</f>
        <v>0</v>
      </c>
      <c r="Q136" s="116">
        <f>'III Plan Rates'!$Z139*'V Consumer Factors'!$M$20</f>
        <v>0</v>
      </c>
      <c r="R136" s="116">
        <f>IF('III Plan Rates'!$AP139&gt;0,SUMPRODUCT(I136:Q136,'III Plan Rates'!$AG139:$AO139)/'III Plan Rates'!$AP139,0)</f>
        <v>0</v>
      </c>
      <c r="S136" s="80"/>
      <c r="T136" s="116" t="e">
        <f>'III Plan Rates'!$AA139*'V Consumer Factors'!$N$12</f>
        <v>#DIV/0!</v>
      </c>
      <c r="U136" s="116" t="e">
        <f>'III Plan Rates'!$AA139*'V Consumer Factors'!$N$13</f>
        <v>#DIV/0!</v>
      </c>
      <c r="V136" s="116" t="e">
        <f>'III Plan Rates'!$AA139*'V Consumer Factors'!$N$14</f>
        <v>#DIV/0!</v>
      </c>
      <c r="W136" s="116" t="e">
        <f>'III Plan Rates'!$AA139*'V Consumer Factors'!$N$15</f>
        <v>#DIV/0!</v>
      </c>
      <c r="X136" s="116" t="e">
        <f>'III Plan Rates'!$AA139*'V Consumer Factors'!$N$16</f>
        <v>#DIV/0!</v>
      </c>
      <c r="Y136" s="116" t="e">
        <f>'III Plan Rates'!$AA139*'V Consumer Factors'!$N$17</f>
        <v>#DIV/0!</v>
      </c>
      <c r="Z136" s="116" t="e">
        <f>'III Plan Rates'!$AA139*'V Consumer Factors'!$N$18</f>
        <v>#DIV/0!</v>
      </c>
      <c r="AA136" s="116" t="e">
        <f>'III Plan Rates'!$AA139*'V Consumer Factors'!$N$19</f>
        <v>#DIV/0!</v>
      </c>
      <c r="AB136" s="116" t="e">
        <f>'III Plan Rates'!$AA139*'V Consumer Factors'!$N$20</f>
        <v>#DIV/0!</v>
      </c>
      <c r="AC136" s="116">
        <f>IF('III Plan Rates'!$AP139&gt;0,SUMPRODUCT(T136:AB136,'III Plan Rates'!$AG139:$AO139)/'III Plan Rates'!$AP139,0)</f>
        <v>0</v>
      </c>
      <c r="AE136" s="117" t="e">
        <f t="shared" si="23"/>
        <v>#DIV/0!</v>
      </c>
      <c r="AF136" s="117" t="e">
        <f t="shared" si="24"/>
        <v>#DIV/0!</v>
      </c>
      <c r="AG136" s="117" t="e">
        <f t="shared" si="25"/>
        <v>#DIV/0!</v>
      </c>
      <c r="AH136" s="117" t="e">
        <f t="shared" si="26"/>
        <v>#DIV/0!</v>
      </c>
      <c r="AI136" s="117" t="e">
        <f t="shared" si="27"/>
        <v>#DIV/0!</v>
      </c>
      <c r="AJ136" s="117" t="e">
        <f t="shared" si="28"/>
        <v>#DIV/0!</v>
      </c>
      <c r="AK136" s="117" t="e">
        <f t="shared" si="29"/>
        <v>#DIV/0!</v>
      </c>
      <c r="AL136" s="117" t="e">
        <f t="shared" si="30"/>
        <v>#DIV/0!</v>
      </c>
      <c r="AM136" s="117" t="e">
        <f t="shared" si="31"/>
        <v>#DIV/0!</v>
      </c>
      <c r="AN136" s="503" t="str">
        <f t="shared" si="32"/>
        <v/>
      </c>
      <c r="AP136" s="109"/>
      <c r="AQ136" s="109"/>
      <c r="AR136" s="109"/>
      <c r="AS136" s="109"/>
      <c r="AT136" s="109"/>
      <c r="AU136" s="109"/>
      <c r="AV136" s="109"/>
      <c r="AW136" s="109"/>
      <c r="AX136" s="511" t="str">
        <f>IF(SUM(AP136:AW136)='III Plan Rates'!AG139, "Match", "Don't Match")</f>
        <v>Match</v>
      </c>
      <c r="AY136" s="109"/>
      <c r="AZ136" s="109"/>
      <c r="BA136" s="109"/>
      <c r="BB136" s="511" t="str">
        <f>IF(SUM(AY136:BA136)='III Plan Rates'!AH139, "Match", "Don't Match")</f>
        <v>Match</v>
      </c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109"/>
      <c r="BM136" s="109"/>
      <c r="BN136" s="109"/>
      <c r="BO136" s="109"/>
      <c r="BP136" s="511" t="str">
        <f>IF(SUM(BC136:BO136)='III Plan Rates'!AI139, "Match", "Don't Match")</f>
        <v>Match</v>
      </c>
      <c r="BQ136" s="109"/>
      <c r="BR136" s="109"/>
      <c r="BS136" s="109"/>
      <c r="BT136" s="109"/>
      <c r="BU136" s="109"/>
      <c r="BV136" s="109"/>
      <c r="BW136" s="109"/>
      <c r="BX136" s="109"/>
      <c r="BY136" s="109"/>
      <c r="BZ136" s="109"/>
      <c r="CA136" s="511" t="str">
        <f>IF(SUM(BQ136:BZ136)='III Plan Rates'!AJ139, "Match", "Don't Match")</f>
        <v>Match</v>
      </c>
      <c r="CB136" s="109"/>
      <c r="CC136" s="109"/>
      <c r="CD136" s="109"/>
      <c r="CE136" s="109"/>
      <c r="CF136" s="109"/>
      <c r="CG136" s="109"/>
      <c r="CH136" s="109"/>
      <c r="CI136" s="511" t="str">
        <f>IF(SUM(CB136:CH136)='III Plan Rates'!AK139, "Match", "Don't Match")</f>
        <v>Match</v>
      </c>
      <c r="CJ136" s="109"/>
      <c r="CK136" s="109"/>
      <c r="CL136" s="109"/>
      <c r="CM136" s="109"/>
      <c r="CN136" s="109"/>
      <c r="CO136" s="109"/>
      <c r="CP136" s="109"/>
      <c r="CQ136" s="109"/>
      <c r="CR136" s="109"/>
      <c r="CS136" s="109"/>
      <c r="CT136" s="511" t="str">
        <f>IF(SUM(CJ136:CS136)='III Plan Rates'!AL139, "Match", "Don't Match")</f>
        <v>Match</v>
      </c>
      <c r="CU136" s="109"/>
      <c r="CV136" s="109"/>
      <c r="CW136" s="109"/>
      <c r="CX136" s="109"/>
      <c r="CY136" s="511" t="str">
        <f>IF(SUM(CU136:CX136)='III Plan Rates'!AM139, "Match", "Don't Match")</f>
        <v>Match</v>
      </c>
      <c r="CZ136" s="109"/>
      <c r="DA136" s="109"/>
      <c r="DB136" s="109"/>
      <c r="DC136" s="109"/>
      <c r="DD136" s="109"/>
      <c r="DE136" s="511" t="str">
        <f>IF(SUM(CZ136:DD136)='III Plan Rates'!AN139, "Match", "Don't Match")</f>
        <v>Match</v>
      </c>
      <c r="DF136" s="109"/>
      <c r="DG136" s="109"/>
      <c r="DH136" s="109"/>
      <c r="DI136" s="109"/>
      <c r="DJ136" s="109"/>
      <c r="DK136" s="109"/>
      <c r="DL136" s="109"/>
      <c r="DM136" s="511" t="str">
        <f>IF(SUM(DF136:DL136)='III Plan Rates'!AO139, "Match", "Don't Match")</f>
        <v>Match</v>
      </c>
    </row>
    <row r="137" spans="1:117" x14ac:dyDescent="0.25">
      <c r="A137" s="406" t="str">
        <f>'III Plan Rates'!A140</f>
        <v>Plan 123</v>
      </c>
      <c r="B137" s="118">
        <f>'III Plan Rates'!B140</f>
        <v>0</v>
      </c>
      <c r="C137" s="127">
        <f>'III Plan Rates'!D140</f>
        <v>0</v>
      </c>
      <c r="D137" s="118">
        <f>'III Plan Rates'!E140</f>
        <v>0</v>
      </c>
      <c r="E137" s="118">
        <f>'III Plan Rates'!F140</f>
        <v>0</v>
      </c>
      <c r="F137" s="118">
        <f>'III Plan Rates'!G140</f>
        <v>0</v>
      </c>
      <c r="G137" s="118">
        <f>'III Plan Rates'!J140</f>
        <v>0</v>
      </c>
      <c r="H137" s="101"/>
      <c r="I137" s="116">
        <f>'III Plan Rates'!$Z140*'V Consumer Factors'!$M$12</f>
        <v>0</v>
      </c>
      <c r="J137" s="116">
        <f>'III Plan Rates'!$Z140*'V Consumer Factors'!$M$13</f>
        <v>0</v>
      </c>
      <c r="K137" s="116">
        <f>'III Plan Rates'!$Z140*'V Consumer Factors'!$M$14</f>
        <v>0</v>
      </c>
      <c r="L137" s="116">
        <f>'III Plan Rates'!$Z140*'V Consumer Factors'!$M$15</f>
        <v>0</v>
      </c>
      <c r="M137" s="116">
        <f>'III Plan Rates'!$Z140*'V Consumer Factors'!$M$16</f>
        <v>0</v>
      </c>
      <c r="N137" s="116">
        <f>'III Plan Rates'!$Z140*'V Consumer Factors'!$M$17</f>
        <v>0</v>
      </c>
      <c r="O137" s="116">
        <f>'III Plan Rates'!$Z140*'V Consumer Factors'!$M$18</f>
        <v>0</v>
      </c>
      <c r="P137" s="116">
        <f>'III Plan Rates'!$Z140*'V Consumer Factors'!$M$19</f>
        <v>0</v>
      </c>
      <c r="Q137" s="116">
        <f>'III Plan Rates'!$Z140*'V Consumer Factors'!$M$20</f>
        <v>0</v>
      </c>
      <c r="R137" s="116">
        <f>IF('III Plan Rates'!$AP140&gt;0,SUMPRODUCT(I137:Q137,'III Plan Rates'!$AG140:$AO140)/'III Plan Rates'!$AP140,0)</f>
        <v>0</v>
      </c>
      <c r="S137" s="80"/>
      <c r="T137" s="116" t="e">
        <f>'III Plan Rates'!$AA140*'V Consumer Factors'!$N$12</f>
        <v>#DIV/0!</v>
      </c>
      <c r="U137" s="116" t="e">
        <f>'III Plan Rates'!$AA140*'V Consumer Factors'!$N$13</f>
        <v>#DIV/0!</v>
      </c>
      <c r="V137" s="116" t="e">
        <f>'III Plan Rates'!$AA140*'V Consumer Factors'!$N$14</f>
        <v>#DIV/0!</v>
      </c>
      <c r="W137" s="116" t="e">
        <f>'III Plan Rates'!$AA140*'V Consumer Factors'!$N$15</f>
        <v>#DIV/0!</v>
      </c>
      <c r="X137" s="116" t="e">
        <f>'III Plan Rates'!$AA140*'V Consumer Factors'!$N$16</f>
        <v>#DIV/0!</v>
      </c>
      <c r="Y137" s="116" t="e">
        <f>'III Plan Rates'!$AA140*'V Consumer Factors'!$N$17</f>
        <v>#DIV/0!</v>
      </c>
      <c r="Z137" s="116" t="e">
        <f>'III Plan Rates'!$AA140*'V Consumer Factors'!$N$18</f>
        <v>#DIV/0!</v>
      </c>
      <c r="AA137" s="116" t="e">
        <f>'III Plan Rates'!$AA140*'V Consumer Factors'!$N$19</f>
        <v>#DIV/0!</v>
      </c>
      <c r="AB137" s="116" t="e">
        <f>'III Plan Rates'!$AA140*'V Consumer Factors'!$N$20</f>
        <v>#DIV/0!</v>
      </c>
      <c r="AC137" s="116">
        <f>IF('III Plan Rates'!$AP140&gt;0,SUMPRODUCT(T137:AB137,'III Plan Rates'!$AG140:$AO140)/'III Plan Rates'!$AP140,0)</f>
        <v>0</v>
      </c>
      <c r="AE137" s="117" t="e">
        <f t="shared" si="23"/>
        <v>#DIV/0!</v>
      </c>
      <c r="AF137" s="117" t="e">
        <f t="shared" si="24"/>
        <v>#DIV/0!</v>
      </c>
      <c r="AG137" s="117" t="e">
        <f t="shared" si="25"/>
        <v>#DIV/0!</v>
      </c>
      <c r="AH137" s="117" t="e">
        <f t="shared" si="26"/>
        <v>#DIV/0!</v>
      </c>
      <c r="AI137" s="117" t="e">
        <f t="shared" si="27"/>
        <v>#DIV/0!</v>
      </c>
      <c r="AJ137" s="117" t="e">
        <f t="shared" si="28"/>
        <v>#DIV/0!</v>
      </c>
      <c r="AK137" s="117" t="e">
        <f t="shared" si="29"/>
        <v>#DIV/0!</v>
      </c>
      <c r="AL137" s="117" t="e">
        <f t="shared" si="30"/>
        <v>#DIV/0!</v>
      </c>
      <c r="AM137" s="117" t="e">
        <f t="shared" si="31"/>
        <v>#DIV/0!</v>
      </c>
      <c r="AN137" s="503" t="str">
        <f t="shared" si="32"/>
        <v/>
      </c>
      <c r="AP137" s="109"/>
      <c r="AQ137" s="109"/>
      <c r="AR137" s="109"/>
      <c r="AS137" s="109"/>
      <c r="AT137" s="109"/>
      <c r="AU137" s="109"/>
      <c r="AV137" s="109"/>
      <c r="AW137" s="109"/>
      <c r="AX137" s="511" t="str">
        <f>IF(SUM(AP137:AW137)='III Plan Rates'!AG140, "Match", "Don't Match")</f>
        <v>Match</v>
      </c>
      <c r="AY137" s="109"/>
      <c r="AZ137" s="109"/>
      <c r="BA137" s="109"/>
      <c r="BB137" s="511" t="str">
        <f>IF(SUM(AY137:BA137)='III Plan Rates'!AH140, "Match", "Don't Match")</f>
        <v>Match</v>
      </c>
      <c r="BC137" s="109"/>
      <c r="BD137" s="109"/>
      <c r="BE137" s="109"/>
      <c r="BF137" s="109"/>
      <c r="BG137" s="109"/>
      <c r="BH137" s="109"/>
      <c r="BI137" s="109"/>
      <c r="BJ137" s="109"/>
      <c r="BK137" s="109"/>
      <c r="BL137" s="109"/>
      <c r="BM137" s="109"/>
      <c r="BN137" s="109"/>
      <c r="BO137" s="109"/>
      <c r="BP137" s="511" t="str">
        <f>IF(SUM(BC137:BO137)='III Plan Rates'!AI140, "Match", "Don't Match")</f>
        <v>Match</v>
      </c>
      <c r="BQ137" s="109"/>
      <c r="BR137" s="109"/>
      <c r="BS137" s="109"/>
      <c r="BT137" s="109"/>
      <c r="BU137" s="109"/>
      <c r="BV137" s="109"/>
      <c r="BW137" s="109"/>
      <c r="BX137" s="109"/>
      <c r="BY137" s="109"/>
      <c r="BZ137" s="109"/>
      <c r="CA137" s="511" t="str">
        <f>IF(SUM(BQ137:BZ137)='III Plan Rates'!AJ140, "Match", "Don't Match")</f>
        <v>Match</v>
      </c>
      <c r="CB137" s="109"/>
      <c r="CC137" s="109"/>
      <c r="CD137" s="109"/>
      <c r="CE137" s="109"/>
      <c r="CF137" s="109"/>
      <c r="CG137" s="109"/>
      <c r="CH137" s="109"/>
      <c r="CI137" s="511" t="str">
        <f>IF(SUM(CB137:CH137)='III Plan Rates'!AK140, "Match", "Don't Match")</f>
        <v>Match</v>
      </c>
      <c r="CJ137" s="109"/>
      <c r="CK137" s="109"/>
      <c r="CL137" s="109"/>
      <c r="CM137" s="109"/>
      <c r="CN137" s="109"/>
      <c r="CO137" s="109"/>
      <c r="CP137" s="109"/>
      <c r="CQ137" s="109"/>
      <c r="CR137" s="109"/>
      <c r="CS137" s="109"/>
      <c r="CT137" s="511" t="str">
        <f>IF(SUM(CJ137:CS137)='III Plan Rates'!AL140, "Match", "Don't Match")</f>
        <v>Match</v>
      </c>
      <c r="CU137" s="109"/>
      <c r="CV137" s="109"/>
      <c r="CW137" s="109"/>
      <c r="CX137" s="109"/>
      <c r="CY137" s="511" t="str">
        <f>IF(SUM(CU137:CX137)='III Plan Rates'!AM140, "Match", "Don't Match")</f>
        <v>Match</v>
      </c>
      <c r="CZ137" s="109"/>
      <c r="DA137" s="109"/>
      <c r="DB137" s="109"/>
      <c r="DC137" s="109"/>
      <c r="DD137" s="109"/>
      <c r="DE137" s="511" t="str">
        <f>IF(SUM(CZ137:DD137)='III Plan Rates'!AN140, "Match", "Don't Match")</f>
        <v>Match</v>
      </c>
      <c r="DF137" s="109"/>
      <c r="DG137" s="109"/>
      <c r="DH137" s="109"/>
      <c r="DI137" s="109"/>
      <c r="DJ137" s="109"/>
      <c r="DK137" s="109"/>
      <c r="DL137" s="109"/>
      <c r="DM137" s="511" t="str">
        <f>IF(SUM(DF137:DL137)='III Plan Rates'!AO140, "Match", "Don't Match")</f>
        <v>Match</v>
      </c>
    </row>
    <row r="138" spans="1:117" x14ac:dyDescent="0.25">
      <c r="A138" s="406" t="str">
        <f>'III Plan Rates'!A141</f>
        <v>Plan 124</v>
      </c>
      <c r="B138" s="118">
        <f>'III Plan Rates'!B141</f>
        <v>0</v>
      </c>
      <c r="C138" s="127">
        <f>'III Plan Rates'!D141</f>
        <v>0</v>
      </c>
      <c r="D138" s="118">
        <f>'III Plan Rates'!E141</f>
        <v>0</v>
      </c>
      <c r="E138" s="118">
        <f>'III Plan Rates'!F141</f>
        <v>0</v>
      </c>
      <c r="F138" s="118">
        <f>'III Plan Rates'!G141</f>
        <v>0</v>
      </c>
      <c r="G138" s="118">
        <f>'III Plan Rates'!J141</f>
        <v>0</v>
      </c>
      <c r="H138" s="101"/>
      <c r="I138" s="116">
        <f>'III Plan Rates'!$Z141*'V Consumer Factors'!$M$12</f>
        <v>0</v>
      </c>
      <c r="J138" s="116">
        <f>'III Plan Rates'!$Z141*'V Consumer Factors'!$M$13</f>
        <v>0</v>
      </c>
      <c r="K138" s="116">
        <f>'III Plan Rates'!$Z141*'V Consumer Factors'!$M$14</f>
        <v>0</v>
      </c>
      <c r="L138" s="116">
        <f>'III Plan Rates'!$Z141*'V Consumer Factors'!$M$15</f>
        <v>0</v>
      </c>
      <c r="M138" s="116">
        <f>'III Plan Rates'!$Z141*'V Consumer Factors'!$M$16</f>
        <v>0</v>
      </c>
      <c r="N138" s="116">
        <f>'III Plan Rates'!$Z141*'V Consumer Factors'!$M$17</f>
        <v>0</v>
      </c>
      <c r="O138" s="116">
        <f>'III Plan Rates'!$Z141*'V Consumer Factors'!$M$18</f>
        <v>0</v>
      </c>
      <c r="P138" s="116">
        <f>'III Plan Rates'!$Z141*'V Consumer Factors'!$M$19</f>
        <v>0</v>
      </c>
      <c r="Q138" s="116">
        <f>'III Plan Rates'!$Z141*'V Consumer Factors'!$M$20</f>
        <v>0</v>
      </c>
      <c r="R138" s="116">
        <f>IF('III Plan Rates'!$AP141&gt;0,SUMPRODUCT(I138:Q138,'III Plan Rates'!$AG141:$AO141)/'III Plan Rates'!$AP141,0)</f>
        <v>0</v>
      </c>
      <c r="S138" s="80"/>
      <c r="T138" s="116" t="e">
        <f>'III Plan Rates'!$AA141*'V Consumer Factors'!$N$12</f>
        <v>#DIV/0!</v>
      </c>
      <c r="U138" s="116" t="e">
        <f>'III Plan Rates'!$AA141*'V Consumer Factors'!$N$13</f>
        <v>#DIV/0!</v>
      </c>
      <c r="V138" s="116" t="e">
        <f>'III Plan Rates'!$AA141*'V Consumer Factors'!$N$14</f>
        <v>#DIV/0!</v>
      </c>
      <c r="W138" s="116" t="e">
        <f>'III Plan Rates'!$AA141*'V Consumer Factors'!$N$15</f>
        <v>#DIV/0!</v>
      </c>
      <c r="X138" s="116" t="e">
        <f>'III Plan Rates'!$AA141*'V Consumer Factors'!$N$16</f>
        <v>#DIV/0!</v>
      </c>
      <c r="Y138" s="116" t="e">
        <f>'III Plan Rates'!$AA141*'V Consumer Factors'!$N$17</f>
        <v>#DIV/0!</v>
      </c>
      <c r="Z138" s="116" t="e">
        <f>'III Plan Rates'!$AA141*'V Consumer Factors'!$N$18</f>
        <v>#DIV/0!</v>
      </c>
      <c r="AA138" s="116" t="e">
        <f>'III Plan Rates'!$AA141*'V Consumer Factors'!$N$19</f>
        <v>#DIV/0!</v>
      </c>
      <c r="AB138" s="116" t="e">
        <f>'III Plan Rates'!$AA141*'V Consumer Factors'!$N$20</f>
        <v>#DIV/0!</v>
      </c>
      <c r="AC138" s="116">
        <f>IF('III Plan Rates'!$AP141&gt;0,SUMPRODUCT(T138:AB138,'III Plan Rates'!$AG141:$AO141)/'III Plan Rates'!$AP141,0)</f>
        <v>0</v>
      </c>
      <c r="AE138" s="117" t="e">
        <f t="shared" si="23"/>
        <v>#DIV/0!</v>
      </c>
      <c r="AF138" s="117" t="e">
        <f t="shared" si="24"/>
        <v>#DIV/0!</v>
      </c>
      <c r="AG138" s="117" t="e">
        <f t="shared" si="25"/>
        <v>#DIV/0!</v>
      </c>
      <c r="AH138" s="117" t="e">
        <f t="shared" si="26"/>
        <v>#DIV/0!</v>
      </c>
      <c r="AI138" s="117" t="e">
        <f t="shared" si="27"/>
        <v>#DIV/0!</v>
      </c>
      <c r="AJ138" s="117" t="e">
        <f t="shared" si="28"/>
        <v>#DIV/0!</v>
      </c>
      <c r="AK138" s="117" t="e">
        <f t="shared" si="29"/>
        <v>#DIV/0!</v>
      </c>
      <c r="AL138" s="117" t="e">
        <f t="shared" si="30"/>
        <v>#DIV/0!</v>
      </c>
      <c r="AM138" s="117" t="e">
        <f t="shared" si="31"/>
        <v>#DIV/0!</v>
      </c>
      <c r="AN138" s="503" t="str">
        <f t="shared" si="32"/>
        <v/>
      </c>
      <c r="AP138" s="109"/>
      <c r="AQ138" s="109"/>
      <c r="AR138" s="109"/>
      <c r="AS138" s="109"/>
      <c r="AT138" s="109"/>
      <c r="AU138" s="109"/>
      <c r="AV138" s="109"/>
      <c r="AW138" s="109"/>
      <c r="AX138" s="511" t="str">
        <f>IF(SUM(AP138:AW138)='III Plan Rates'!AG141, "Match", "Don't Match")</f>
        <v>Match</v>
      </c>
      <c r="AY138" s="109"/>
      <c r="AZ138" s="109"/>
      <c r="BA138" s="109"/>
      <c r="BB138" s="511" t="str">
        <f>IF(SUM(AY138:BA138)='III Plan Rates'!AH141, "Match", "Don't Match")</f>
        <v>Match</v>
      </c>
      <c r="BC138" s="109"/>
      <c r="BD138" s="109"/>
      <c r="BE138" s="109"/>
      <c r="BF138" s="109"/>
      <c r="BG138" s="109"/>
      <c r="BH138" s="109"/>
      <c r="BI138" s="109"/>
      <c r="BJ138" s="109"/>
      <c r="BK138" s="109"/>
      <c r="BL138" s="109"/>
      <c r="BM138" s="109"/>
      <c r="BN138" s="109"/>
      <c r="BO138" s="109"/>
      <c r="BP138" s="511" t="str">
        <f>IF(SUM(BC138:BO138)='III Plan Rates'!AI141, "Match", "Don't Match")</f>
        <v>Match</v>
      </c>
      <c r="BQ138" s="109"/>
      <c r="BR138" s="109"/>
      <c r="BS138" s="109"/>
      <c r="BT138" s="109"/>
      <c r="BU138" s="109"/>
      <c r="BV138" s="109"/>
      <c r="BW138" s="109"/>
      <c r="BX138" s="109"/>
      <c r="BY138" s="109"/>
      <c r="BZ138" s="109"/>
      <c r="CA138" s="511" t="str">
        <f>IF(SUM(BQ138:BZ138)='III Plan Rates'!AJ141, "Match", "Don't Match")</f>
        <v>Match</v>
      </c>
      <c r="CB138" s="109"/>
      <c r="CC138" s="109"/>
      <c r="CD138" s="109"/>
      <c r="CE138" s="109"/>
      <c r="CF138" s="109"/>
      <c r="CG138" s="109"/>
      <c r="CH138" s="109"/>
      <c r="CI138" s="511" t="str">
        <f>IF(SUM(CB138:CH138)='III Plan Rates'!AK141, "Match", "Don't Match")</f>
        <v>Match</v>
      </c>
      <c r="CJ138" s="109"/>
      <c r="CK138" s="109"/>
      <c r="CL138" s="109"/>
      <c r="CM138" s="109"/>
      <c r="CN138" s="109"/>
      <c r="CO138" s="109"/>
      <c r="CP138" s="109"/>
      <c r="CQ138" s="109"/>
      <c r="CR138" s="109"/>
      <c r="CS138" s="109"/>
      <c r="CT138" s="511" t="str">
        <f>IF(SUM(CJ138:CS138)='III Plan Rates'!AL141, "Match", "Don't Match")</f>
        <v>Match</v>
      </c>
      <c r="CU138" s="109"/>
      <c r="CV138" s="109"/>
      <c r="CW138" s="109"/>
      <c r="CX138" s="109"/>
      <c r="CY138" s="511" t="str">
        <f>IF(SUM(CU138:CX138)='III Plan Rates'!AM141, "Match", "Don't Match")</f>
        <v>Match</v>
      </c>
      <c r="CZ138" s="109"/>
      <c r="DA138" s="109"/>
      <c r="DB138" s="109"/>
      <c r="DC138" s="109"/>
      <c r="DD138" s="109"/>
      <c r="DE138" s="511" t="str">
        <f>IF(SUM(CZ138:DD138)='III Plan Rates'!AN141, "Match", "Don't Match")</f>
        <v>Match</v>
      </c>
      <c r="DF138" s="109"/>
      <c r="DG138" s="109"/>
      <c r="DH138" s="109"/>
      <c r="DI138" s="109"/>
      <c r="DJ138" s="109"/>
      <c r="DK138" s="109"/>
      <c r="DL138" s="109"/>
      <c r="DM138" s="511" t="str">
        <f>IF(SUM(DF138:DL138)='III Plan Rates'!AO141, "Match", "Don't Match")</f>
        <v>Match</v>
      </c>
    </row>
    <row r="139" spans="1:117" x14ac:dyDescent="0.25">
      <c r="A139" s="406" t="str">
        <f>'III Plan Rates'!A142</f>
        <v>Plan 125</v>
      </c>
      <c r="B139" s="118">
        <f>'III Plan Rates'!B142</f>
        <v>0</v>
      </c>
      <c r="C139" s="127">
        <f>'III Plan Rates'!D142</f>
        <v>0</v>
      </c>
      <c r="D139" s="118">
        <f>'III Plan Rates'!E142</f>
        <v>0</v>
      </c>
      <c r="E139" s="118">
        <f>'III Plan Rates'!F142</f>
        <v>0</v>
      </c>
      <c r="F139" s="118">
        <f>'III Plan Rates'!G142</f>
        <v>0</v>
      </c>
      <c r="G139" s="118">
        <f>'III Plan Rates'!J142</f>
        <v>0</v>
      </c>
      <c r="H139" s="101"/>
      <c r="I139" s="116">
        <f>'III Plan Rates'!$Z142*'V Consumer Factors'!$M$12</f>
        <v>0</v>
      </c>
      <c r="J139" s="116">
        <f>'III Plan Rates'!$Z142*'V Consumer Factors'!$M$13</f>
        <v>0</v>
      </c>
      <c r="K139" s="116">
        <f>'III Plan Rates'!$Z142*'V Consumer Factors'!$M$14</f>
        <v>0</v>
      </c>
      <c r="L139" s="116">
        <f>'III Plan Rates'!$Z142*'V Consumer Factors'!$M$15</f>
        <v>0</v>
      </c>
      <c r="M139" s="116">
        <f>'III Plan Rates'!$Z142*'V Consumer Factors'!$M$16</f>
        <v>0</v>
      </c>
      <c r="N139" s="116">
        <f>'III Plan Rates'!$Z142*'V Consumer Factors'!$M$17</f>
        <v>0</v>
      </c>
      <c r="O139" s="116">
        <f>'III Plan Rates'!$Z142*'V Consumer Factors'!$M$18</f>
        <v>0</v>
      </c>
      <c r="P139" s="116">
        <f>'III Plan Rates'!$Z142*'V Consumer Factors'!$M$19</f>
        <v>0</v>
      </c>
      <c r="Q139" s="116">
        <f>'III Plan Rates'!$Z142*'V Consumer Factors'!$M$20</f>
        <v>0</v>
      </c>
      <c r="R139" s="116">
        <f>IF('III Plan Rates'!$AP142&gt;0,SUMPRODUCT(I139:Q139,'III Plan Rates'!$AG142:$AO142)/'III Plan Rates'!$AP142,0)</f>
        <v>0</v>
      </c>
      <c r="S139" s="80"/>
      <c r="T139" s="116" t="e">
        <f>'III Plan Rates'!$AA142*'V Consumer Factors'!$N$12</f>
        <v>#DIV/0!</v>
      </c>
      <c r="U139" s="116" t="e">
        <f>'III Plan Rates'!$AA142*'V Consumer Factors'!$N$13</f>
        <v>#DIV/0!</v>
      </c>
      <c r="V139" s="116" t="e">
        <f>'III Plan Rates'!$AA142*'V Consumer Factors'!$N$14</f>
        <v>#DIV/0!</v>
      </c>
      <c r="W139" s="116" t="e">
        <f>'III Plan Rates'!$AA142*'V Consumer Factors'!$N$15</f>
        <v>#DIV/0!</v>
      </c>
      <c r="X139" s="116" t="e">
        <f>'III Plan Rates'!$AA142*'V Consumer Factors'!$N$16</f>
        <v>#DIV/0!</v>
      </c>
      <c r="Y139" s="116" t="e">
        <f>'III Plan Rates'!$AA142*'V Consumer Factors'!$N$17</f>
        <v>#DIV/0!</v>
      </c>
      <c r="Z139" s="116" t="e">
        <f>'III Plan Rates'!$AA142*'V Consumer Factors'!$N$18</f>
        <v>#DIV/0!</v>
      </c>
      <c r="AA139" s="116" t="e">
        <f>'III Plan Rates'!$AA142*'V Consumer Factors'!$N$19</f>
        <v>#DIV/0!</v>
      </c>
      <c r="AB139" s="116" t="e">
        <f>'III Plan Rates'!$AA142*'V Consumer Factors'!$N$20</f>
        <v>#DIV/0!</v>
      </c>
      <c r="AC139" s="116">
        <f>IF('III Plan Rates'!$AP142&gt;0,SUMPRODUCT(T139:AB139,'III Plan Rates'!$AG142:$AO142)/'III Plan Rates'!$AP142,0)</f>
        <v>0</v>
      </c>
      <c r="AE139" s="117" t="e">
        <f t="shared" si="23"/>
        <v>#DIV/0!</v>
      </c>
      <c r="AF139" s="117" t="e">
        <f t="shared" si="24"/>
        <v>#DIV/0!</v>
      </c>
      <c r="AG139" s="117" t="e">
        <f t="shared" si="25"/>
        <v>#DIV/0!</v>
      </c>
      <c r="AH139" s="117" t="e">
        <f t="shared" si="26"/>
        <v>#DIV/0!</v>
      </c>
      <c r="AI139" s="117" t="e">
        <f t="shared" si="27"/>
        <v>#DIV/0!</v>
      </c>
      <c r="AJ139" s="117" t="e">
        <f t="shared" si="28"/>
        <v>#DIV/0!</v>
      </c>
      <c r="AK139" s="117" t="e">
        <f t="shared" si="29"/>
        <v>#DIV/0!</v>
      </c>
      <c r="AL139" s="117" t="e">
        <f t="shared" si="30"/>
        <v>#DIV/0!</v>
      </c>
      <c r="AM139" s="117" t="e">
        <f t="shared" si="31"/>
        <v>#DIV/0!</v>
      </c>
      <c r="AN139" s="503" t="str">
        <f t="shared" si="32"/>
        <v/>
      </c>
      <c r="AP139" s="109"/>
      <c r="AQ139" s="109"/>
      <c r="AR139" s="109"/>
      <c r="AS139" s="109"/>
      <c r="AT139" s="109"/>
      <c r="AU139" s="109"/>
      <c r="AV139" s="109"/>
      <c r="AW139" s="109"/>
      <c r="AX139" s="511" t="str">
        <f>IF(SUM(AP139:AW139)='III Plan Rates'!AG142, "Match", "Don't Match")</f>
        <v>Match</v>
      </c>
      <c r="AY139" s="109"/>
      <c r="AZ139" s="109"/>
      <c r="BA139" s="109"/>
      <c r="BB139" s="511" t="str">
        <f>IF(SUM(AY139:BA139)='III Plan Rates'!AH142, "Match", "Don't Match")</f>
        <v>Match</v>
      </c>
      <c r="BC139" s="109"/>
      <c r="BD139" s="109"/>
      <c r="BE139" s="109"/>
      <c r="BF139" s="109"/>
      <c r="BG139" s="109"/>
      <c r="BH139" s="109"/>
      <c r="BI139" s="109"/>
      <c r="BJ139" s="109"/>
      <c r="BK139" s="109"/>
      <c r="BL139" s="109"/>
      <c r="BM139" s="109"/>
      <c r="BN139" s="109"/>
      <c r="BO139" s="109"/>
      <c r="BP139" s="511" t="str">
        <f>IF(SUM(BC139:BO139)='III Plan Rates'!AI142, "Match", "Don't Match")</f>
        <v>Match</v>
      </c>
      <c r="BQ139" s="109"/>
      <c r="BR139" s="109"/>
      <c r="BS139" s="109"/>
      <c r="BT139" s="109"/>
      <c r="BU139" s="109"/>
      <c r="BV139" s="109"/>
      <c r="BW139" s="109"/>
      <c r="BX139" s="109"/>
      <c r="BY139" s="109"/>
      <c r="BZ139" s="109"/>
      <c r="CA139" s="511" t="str">
        <f>IF(SUM(BQ139:BZ139)='III Plan Rates'!AJ142, "Match", "Don't Match")</f>
        <v>Match</v>
      </c>
      <c r="CB139" s="109"/>
      <c r="CC139" s="109"/>
      <c r="CD139" s="109"/>
      <c r="CE139" s="109"/>
      <c r="CF139" s="109"/>
      <c r="CG139" s="109"/>
      <c r="CH139" s="109"/>
      <c r="CI139" s="511" t="str">
        <f>IF(SUM(CB139:CH139)='III Plan Rates'!AK142, "Match", "Don't Match")</f>
        <v>Match</v>
      </c>
      <c r="CJ139" s="109"/>
      <c r="CK139" s="109"/>
      <c r="CL139" s="109"/>
      <c r="CM139" s="109"/>
      <c r="CN139" s="109"/>
      <c r="CO139" s="109"/>
      <c r="CP139" s="109"/>
      <c r="CQ139" s="109"/>
      <c r="CR139" s="109"/>
      <c r="CS139" s="109"/>
      <c r="CT139" s="511" t="str">
        <f>IF(SUM(CJ139:CS139)='III Plan Rates'!AL142, "Match", "Don't Match")</f>
        <v>Match</v>
      </c>
      <c r="CU139" s="109"/>
      <c r="CV139" s="109"/>
      <c r="CW139" s="109"/>
      <c r="CX139" s="109"/>
      <c r="CY139" s="511" t="str">
        <f>IF(SUM(CU139:CX139)='III Plan Rates'!AM142, "Match", "Don't Match")</f>
        <v>Match</v>
      </c>
      <c r="CZ139" s="109"/>
      <c r="DA139" s="109"/>
      <c r="DB139" s="109"/>
      <c r="DC139" s="109"/>
      <c r="DD139" s="109"/>
      <c r="DE139" s="511" t="str">
        <f>IF(SUM(CZ139:DD139)='III Plan Rates'!AN142, "Match", "Don't Match")</f>
        <v>Match</v>
      </c>
      <c r="DF139" s="109"/>
      <c r="DG139" s="109"/>
      <c r="DH139" s="109"/>
      <c r="DI139" s="109"/>
      <c r="DJ139" s="109"/>
      <c r="DK139" s="109"/>
      <c r="DL139" s="109"/>
      <c r="DM139" s="511" t="str">
        <f>IF(SUM(DF139:DL139)='III Plan Rates'!AO142, "Match", "Don't Match")</f>
        <v>Match</v>
      </c>
    </row>
    <row r="140" spans="1:117" x14ac:dyDescent="0.25">
      <c r="A140" s="406" t="str">
        <f>'III Plan Rates'!A143</f>
        <v>Plan 126</v>
      </c>
      <c r="B140" s="118">
        <f>'III Plan Rates'!B143</f>
        <v>0</v>
      </c>
      <c r="C140" s="127">
        <f>'III Plan Rates'!D143</f>
        <v>0</v>
      </c>
      <c r="D140" s="118">
        <f>'III Plan Rates'!E143</f>
        <v>0</v>
      </c>
      <c r="E140" s="118">
        <f>'III Plan Rates'!F143</f>
        <v>0</v>
      </c>
      <c r="F140" s="118">
        <f>'III Plan Rates'!G143</f>
        <v>0</v>
      </c>
      <c r="G140" s="118">
        <f>'III Plan Rates'!J143</f>
        <v>0</v>
      </c>
      <c r="H140" s="101"/>
      <c r="I140" s="116">
        <f>'III Plan Rates'!$Z143*'V Consumer Factors'!$M$12</f>
        <v>0</v>
      </c>
      <c r="J140" s="116">
        <f>'III Plan Rates'!$Z143*'V Consumer Factors'!$M$13</f>
        <v>0</v>
      </c>
      <c r="K140" s="116">
        <f>'III Plan Rates'!$Z143*'V Consumer Factors'!$M$14</f>
        <v>0</v>
      </c>
      <c r="L140" s="116">
        <f>'III Plan Rates'!$Z143*'V Consumer Factors'!$M$15</f>
        <v>0</v>
      </c>
      <c r="M140" s="116">
        <f>'III Plan Rates'!$Z143*'V Consumer Factors'!$M$16</f>
        <v>0</v>
      </c>
      <c r="N140" s="116">
        <f>'III Plan Rates'!$Z143*'V Consumer Factors'!$M$17</f>
        <v>0</v>
      </c>
      <c r="O140" s="116">
        <f>'III Plan Rates'!$Z143*'V Consumer Factors'!$M$18</f>
        <v>0</v>
      </c>
      <c r="P140" s="116">
        <f>'III Plan Rates'!$Z143*'V Consumer Factors'!$M$19</f>
        <v>0</v>
      </c>
      <c r="Q140" s="116">
        <f>'III Plan Rates'!$Z143*'V Consumer Factors'!$M$20</f>
        <v>0</v>
      </c>
      <c r="R140" s="116">
        <f>IF('III Plan Rates'!$AP143&gt;0,SUMPRODUCT(I140:Q140,'III Plan Rates'!$AG143:$AO143)/'III Plan Rates'!$AP143,0)</f>
        <v>0</v>
      </c>
      <c r="S140" s="80"/>
      <c r="T140" s="116" t="e">
        <f>'III Plan Rates'!$AA143*'V Consumer Factors'!$N$12</f>
        <v>#DIV/0!</v>
      </c>
      <c r="U140" s="116" t="e">
        <f>'III Plan Rates'!$AA143*'V Consumer Factors'!$N$13</f>
        <v>#DIV/0!</v>
      </c>
      <c r="V140" s="116" t="e">
        <f>'III Plan Rates'!$AA143*'V Consumer Factors'!$N$14</f>
        <v>#DIV/0!</v>
      </c>
      <c r="W140" s="116" t="e">
        <f>'III Plan Rates'!$AA143*'V Consumer Factors'!$N$15</f>
        <v>#DIV/0!</v>
      </c>
      <c r="X140" s="116" t="e">
        <f>'III Plan Rates'!$AA143*'V Consumer Factors'!$N$16</f>
        <v>#DIV/0!</v>
      </c>
      <c r="Y140" s="116" t="e">
        <f>'III Plan Rates'!$AA143*'V Consumer Factors'!$N$17</f>
        <v>#DIV/0!</v>
      </c>
      <c r="Z140" s="116" t="e">
        <f>'III Plan Rates'!$AA143*'V Consumer Factors'!$N$18</f>
        <v>#DIV/0!</v>
      </c>
      <c r="AA140" s="116" t="e">
        <f>'III Plan Rates'!$AA143*'V Consumer Factors'!$N$19</f>
        <v>#DIV/0!</v>
      </c>
      <c r="AB140" s="116" t="e">
        <f>'III Plan Rates'!$AA143*'V Consumer Factors'!$N$20</f>
        <v>#DIV/0!</v>
      </c>
      <c r="AC140" s="116">
        <f>IF('III Plan Rates'!$AP143&gt;0,SUMPRODUCT(T140:AB140,'III Plan Rates'!$AG143:$AO143)/'III Plan Rates'!$AP143,0)</f>
        <v>0</v>
      </c>
      <c r="AE140" s="117" t="e">
        <f t="shared" si="23"/>
        <v>#DIV/0!</v>
      </c>
      <c r="AF140" s="117" t="e">
        <f t="shared" si="24"/>
        <v>#DIV/0!</v>
      </c>
      <c r="AG140" s="117" t="e">
        <f t="shared" si="25"/>
        <v>#DIV/0!</v>
      </c>
      <c r="AH140" s="117" t="e">
        <f t="shared" si="26"/>
        <v>#DIV/0!</v>
      </c>
      <c r="AI140" s="117" t="e">
        <f t="shared" si="27"/>
        <v>#DIV/0!</v>
      </c>
      <c r="AJ140" s="117" t="e">
        <f t="shared" si="28"/>
        <v>#DIV/0!</v>
      </c>
      <c r="AK140" s="117" t="e">
        <f t="shared" si="29"/>
        <v>#DIV/0!</v>
      </c>
      <c r="AL140" s="117" t="e">
        <f t="shared" si="30"/>
        <v>#DIV/0!</v>
      </c>
      <c r="AM140" s="117" t="e">
        <f t="shared" si="31"/>
        <v>#DIV/0!</v>
      </c>
      <c r="AN140" s="503" t="str">
        <f t="shared" si="32"/>
        <v/>
      </c>
      <c r="AP140" s="109"/>
      <c r="AQ140" s="109"/>
      <c r="AR140" s="109"/>
      <c r="AS140" s="109"/>
      <c r="AT140" s="109"/>
      <c r="AU140" s="109"/>
      <c r="AV140" s="109"/>
      <c r="AW140" s="109"/>
      <c r="AX140" s="511" t="str">
        <f>IF(SUM(AP140:AW140)='III Plan Rates'!AG143, "Match", "Don't Match")</f>
        <v>Match</v>
      </c>
      <c r="AY140" s="109"/>
      <c r="AZ140" s="109"/>
      <c r="BA140" s="109"/>
      <c r="BB140" s="511" t="str">
        <f>IF(SUM(AY140:BA140)='III Plan Rates'!AH143, "Match", "Don't Match")</f>
        <v>Match</v>
      </c>
      <c r="BC140" s="109"/>
      <c r="BD140" s="109"/>
      <c r="BE140" s="109"/>
      <c r="BF140" s="109"/>
      <c r="BG140" s="109"/>
      <c r="BH140" s="109"/>
      <c r="BI140" s="109"/>
      <c r="BJ140" s="109"/>
      <c r="BK140" s="109"/>
      <c r="BL140" s="109"/>
      <c r="BM140" s="109"/>
      <c r="BN140" s="109"/>
      <c r="BO140" s="109"/>
      <c r="BP140" s="511" t="str">
        <f>IF(SUM(BC140:BO140)='III Plan Rates'!AI143, "Match", "Don't Match")</f>
        <v>Match</v>
      </c>
      <c r="BQ140" s="109"/>
      <c r="BR140" s="109"/>
      <c r="BS140" s="109"/>
      <c r="BT140" s="109"/>
      <c r="BU140" s="109"/>
      <c r="BV140" s="109"/>
      <c r="BW140" s="109"/>
      <c r="BX140" s="109"/>
      <c r="BY140" s="109"/>
      <c r="BZ140" s="109"/>
      <c r="CA140" s="511" t="str">
        <f>IF(SUM(BQ140:BZ140)='III Plan Rates'!AJ143, "Match", "Don't Match")</f>
        <v>Match</v>
      </c>
      <c r="CB140" s="109"/>
      <c r="CC140" s="109"/>
      <c r="CD140" s="109"/>
      <c r="CE140" s="109"/>
      <c r="CF140" s="109"/>
      <c r="CG140" s="109"/>
      <c r="CH140" s="109"/>
      <c r="CI140" s="511" t="str">
        <f>IF(SUM(CB140:CH140)='III Plan Rates'!AK143, "Match", "Don't Match")</f>
        <v>Match</v>
      </c>
      <c r="CJ140" s="109"/>
      <c r="CK140" s="109"/>
      <c r="CL140" s="109"/>
      <c r="CM140" s="109"/>
      <c r="CN140" s="109"/>
      <c r="CO140" s="109"/>
      <c r="CP140" s="109"/>
      <c r="CQ140" s="109"/>
      <c r="CR140" s="109"/>
      <c r="CS140" s="109"/>
      <c r="CT140" s="511" t="str">
        <f>IF(SUM(CJ140:CS140)='III Plan Rates'!AL143, "Match", "Don't Match")</f>
        <v>Match</v>
      </c>
      <c r="CU140" s="109"/>
      <c r="CV140" s="109"/>
      <c r="CW140" s="109"/>
      <c r="CX140" s="109"/>
      <c r="CY140" s="511" t="str">
        <f>IF(SUM(CU140:CX140)='III Plan Rates'!AM143, "Match", "Don't Match")</f>
        <v>Match</v>
      </c>
      <c r="CZ140" s="109"/>
      <c r="DA140" s="109"/>
      <c r="DB140" s="109"/>
      <c r="DC140" s="109"/>
      <c r="DD140" s="109"/>
      <c r="DE140" s="511" t="str">
        <f>IF(SUM(CZ140:DD140)='III Plan Rates'!AN143, "Match", "Don't Match")</f>
        <v>Match</v>
      </c>
      <c r="DF140" s="109"/>
      <c r="DG140" s="109"/>
      <c r="DH140" s="109"/>
      <c r="DI140" s="109"/>
      <c r="DJ140" s="109"/>
      <c r="DK140" s="109"/>
      <c r="DL140" s="109"/>
      <c r="DM140" s="511" t="str">
        <f>IF(SUM(DF140:DL140)='III Plan Rates'!AO143, "Match", "Don't Match")</f>
        <v>Match</v>
      </c>
    </row>
    <row r="141" spans="1:117" x14ac:dyDescent="0.25">
      <c r="A141" s="406" t="str">
        <f>'III Plan Rates'!A144</f>
        <v>Plan 127</v>
      </c>
      <c r="B141" s="118">
        <f>'III Plan Rates'!B144</f>
        <v>0</v>
      </c>
      <c r="C141" s="127">
        <f>'III Plan Rates'!D144</f>
        <v>0</v>
      </c>
      <c r="D141" s="118">
        <f>'III Plan Rates'!E144</f>
        <v>0</v>
      </c>
      <c r="E141" s="118">
        <f>'III Plan Rates'!F144</f>
        <v>0</v>
      </c>
      <c r="F141" s="118">
        <f>'III Plan Rates'!G144</f>
        <v>0</v>
      </c>
      <c r="G141" s="118">
        <f>'III Plan Rates'!J144</f>
        <v>0</v>
      </c>
      <c r="H141" s="101"/>
      <c r="I141" s="116">
        <f>'III Plan Rates'!$Z144*'V Consumer Factors'!$M$12</f>
        <v>0</v>
      </c>
      <c r="J141" s="116">
        <f>'III Plan Rates'!$Z144*'V Consumer Factors'!$M$13</f>
        <v>0</v>
      </c>
      <c r="K141" s="116">
        <f>'III Plan Rates'!$Z144*'V Consumer Factors'!$M$14</f>
        <v>0</v>
      </c>
      <c r="L141" s="116">
        <f>'III Plan Rates'!$Z144*'V Consumer Factors'!$M$15</f>
        <v>0</v>
      </c>
      <c r="M141" s="116">
        <f>'III Plan Rates'!$Z144*'V Consumer Factors'!$M$16</f>
        <v>0</v>
      </c>
      <c r="N141" s="116">
        <f>'III Plan Rates'!$Z144*'V Consumer Factors'!$M$17</f>
        <v>0</v>
      </c>
      <c r="O141" s="116">
        <f>'III Plan Rates'!$Z144*'V Consumer Factors'!$M$18</f>
        <v>0</v>
      </c>
      <c r="P141" s="116">
        <f>'III Plan Rates'!$Z144*'V Consumer Factors'!$M$19</f>
        <v>0</v>
      </c>
      <c r="Q141" s="116">
        <f>'III Plan Rates'!$Z144*'V Consumer Factors'!$M$20</f>
        <v>0</v>
      </c>
      <c r="R141" s="116">
        <f>IF('III Plan Rates'!$AP144&gt;0,SUMPRODUCT(I141:Q141,'III Plan Rates'!$AG144:$AO144)/'III Plan Rates'!$AP144,0)</f>
        <v>0</v>
      </c>
      <c r="S141" s="80"/>
      <c r="T141" s="116" t="e">
        <f>'III Plan Rates'!$AA144*'V Consumer Factors'!$N$12</f>
        <v>#DIV/0!</v>
      </c>
      <c r="U141" s="116" t="e">
        <f>'III Plan Rates'!$AA144*'V Consumer Factors'!$N$13</f>
        <v>#DIV/0!</v>
      </c>
      <c r="V141" s="116" t="e">
        <f>'III Plan Rates'!$AA144*'V Consumer Factors'!$N$14</f>
        <v>#DIV/0!</v>
      </c>
      <c r="W141" s="116" t="e">
        <f>'III Plan Rates'!$AA144*'V Consumer Factors'!$N$15</f>
        <v>#DIV/0!</v>
      </c>
      <c r="X141" s="116" t="e">
        <f>'III Plan Rates'!$AA144*'V Consumer Factors'!$N$16</f>
        <v>#DIV/0!</v>
      </c>
      <c r="Y141" s="116" t="e">
        <f>'III Plan Rates'!$AA144*'V Consumer Factors'!$N$17</f>
        <v>#DIV/0!</v>
      </c>
      <c r="Z141" s="116" t="e">
        <f>'III Plan Rates'!$AA144*'V Consumer Factors'!$N$18</f>
        <v>#DIV/0!</v>
      </c>
      <c r="AA141" s="116" t="e">
        <f>'III Plan Rates'!$AA144*'V Consumer Factors'!$N$19</f>
        <v>#DIV/0!</v>
      </c>
      <c r="AB141" s="116" t="e">
        <f>'III Plan Rates'!$AA144*'V Consumer Factors'!$N$20</f>
        <v>#DIV/0!</v>
      </c>
      <c r="AC141" s="116">
        <f>IF('III Plan Rates'!$AP144&gt;0,SUMPRODUCT(T141:AB141,'III Plan Rates'!$AG144:$AO144)/'III Plan Rates'!$AP144,0)</f>
        <v>0</v>
      </c>
      <c r="AE141" s="117" t="e">
        <f t="shared" si="23"/>
        <v>#DIV/0!</v>
      </c>
      <c r="AF141" s="117" t="e">
        <f t="shared" si="24"/>
        <v>#DIV/0!</v>
      </c>
      <c r="AG141" s="117" t="e">
        <f t="shared" si="25"/>
        <v>#DIV/0!</v>
      </c>
      <c r="AH141" s="117" t="e">
        <f t="shared" si="26"/>
        <v>#DIV/0!</v>
      </c>
      <c r="AI141" s="117" t="e">
        <f t="shared" si="27"/>
        <v>#DIV/0!</v>
      </c>
      <c r="AJ141" s="117" t="e">
        <f t="shared" si="28"/>
        <v>#DIV/0!</v>
      </c>
      <c r="AK141" s="117" t="e">
        <f t="shared" si="29"/>
        <v>#DIV/0!</v>
      </c>
      <c r="AL141" s="117" t="e">
        <f t="shared" si="30"/>
        <v>#DIV/0!</v>
      </c>
      <c r="AM141" s="117" t="e">
        <f t="shared" si="31"/>
        <v>#DIV/0!</v>
      </c>
      <c r="AN141" s="503" t="str">
        <f t="shared" si="32"/>
        <v/>
      </c>
      <c r="AP141" s="109"/>
      <c r="AQ141" s="109"/>
      <c r="AR141" s="109"/>
      <c r="AS141" s="109"/>
      <c r="AT141" s="109"/>
      <c r="AU141" s="109"/>
      <c r="AV141" s="109"/>
      <c r="AW141" s="109"/>
      <c r="AX141" s="511" t="str">
        <f>IF(SUM(AP141:AW141)='III Plan Rates'!AG144, "Match", "Don't Match")</f>
        <v>Match</v>
      </c>
      <c r="AY141" s="109"/>
      <c r="AZ141" s="109"/>
      <c r="BA141" s="109"/>
      <c r="BB141" s="511" t="str">
        <f>IF(SUM(AY141:BA141)='III Plan Rates'!AH144, "Match", "Don't Match")</f>
        <v>Match</v>
      </c>
      <c r="BC141" s="109"/>
      <c r="BD141" s="109"/>
      <c r="BE141" s="109"/>
      <c r="BF141" s="109"/>
      <c r="BG141" s="109"/>
      <c r="BH141" s="109"/>
      <c r="BI141" s="109"/>
      <c r="BJ141" s="109"/>
      <c r="BK141" s="109"/>
      <c r="BL141" s="109"/>
      <c r="BM141" s="109"/>
      <c r="BN141" s="109"/>
      <c r="BO141" s="109"/>
      <c r="BP141" s="511" t="str">
        <f>IF(SUM(BC141:BO141)='III Plan Rates'!AI144, "Match", "Don't Match")</f>
        <v>Match</v>
      </c>
      <c r="BQ141" s="109"/>
      <c r="BR141" s="109"/>
      <c r="BS141" s="109"/>
      <c r="BT141" s="109"/>
      <c r="BU141" s="109"/>
      <c r="BV141" s="109"/>
      <c r="BW141" s="109"/>
      <c r="BX141" s="109"/>
      <c r="BY141" s="109"/>
      <c r="BZ141" s="109"/>
      <c r="CA141" s="511" t="str">
        <f>IF(SUM(BQ141:BZ141)='III Plan Rates'!AJ144, "Match", "Don't Match")</f>
        <v>Match</v>
      </c>
      <c r="CB141" s="109"/>
      <c r="CC141" s="109"/>
      <c r="CD141" s="109"/>
      <c r="CE141" s="109"/>
      <c r="CF141" s="109"/>
      <c r="CG141" s="109"/>
      <c r="CH141" s="109"/>
      <c r="CI141" s="511" t="str">
        <f>IF(SUM(CB141:CH141)='III Plan Rates'!AK144, "Match", "Don't Match")</f>
        <v>Match</v>
      </c>
      <c r="CJ141" s="109"/>
      <c r="CK141" s="109"/>
      <c r="CL141" s="109"/>
      <c r="CM141" s="109"/>
      <c r="CN141" s="109"/>
      <c r="CO141" s="109"/>
      <c r="CP141" s="109"/>
      <c r="CQ141" s="109"/>
      <c r="CR141" s="109"/>
      <c r="CS141" s="109"/>
      <c r="CT141" s="511" t="str">
        <f>IF(SUM(CJ141:CS141)='III Plan Rates'!AL144, "Match", "Don't Match")</f>
        <v>Match</v>
      </c>
      <c r="CU141" s="109"/>
      <c r="CV141" s="109"/>
      <c r="CW141" s="109"/>
      <c r="CX141" s="109"/>
      <c r="CY141" s="511" t="str">
        <f>IF(SUM(CU141:CX141)='III Plan Rates'!AM144, "Match", "Don't Match")</f>
        <v>Match</v>
      </c>
      <c r="CZ141" s="109"/>
      <c r="DA141" s="109"/>
      <c r="DB141" s="109"/>
      <c r="DC141" s="109"/>
      <c r="DD141" s="109"/>
      <c r="DE141" s="511" t="str">
        <f>IF(SUM(CZ141:DD141)='III Plan Rates'!AN144, "Match", "Don't Match")</f>
        <v>Match</v>
      </c>
      <c r="DF141" s="109"/>
      <c r="DG141" s="109"/>
      <c r="DH141" s="109"/>
      <c r="DI141" s="109"/>
      <c r="DJ141" s="109"/>
      <c r="DK141" s="109"/>
      <c r="DL141" s="109"/>
      <c r="DM141" s="511" t="str">
        <f>IF(SUM(DF141:DL141)='III Plan Rates'!AO144, "Match", "Don't Match")</f>
        <v>Match</v>
      </c>
    </row>
    <row r="142" spans="1:117" x14ac:dyDescent="0.25">
      <c r="A142" s="406" t="str">
        <f>'III Plan Rates'!A145</f>
        <v>Plan 128</v>
      </c>
      <c r="B142" s="118">
        <f>'III Plan Rates'!B145</f>
        <v>0</v>
      </c>
      <c r="C142" s="127">
        <f>'III Plan Rates'!D145</f>
        <v>0</v>
      </c>
      <c r="D142" s="118">
        <f>'III Plan Rates'!E145</f>
        <v>0</v>
      </c>
      <c r="E142" s="118">
        <f>'III Plan Rates'!F145</f>
        <v>0</v>
      </c>
      <c r="F142" s="118">
        <f>'III Plan Rates'!G145</f>
        <v>0</v>
      </c>
      <c r="G142" s="118">
        <f>'III Plan Rates'!J145</f>
        <v>0</v>
      </c>
      <c r="H142" s="101"/>
      <c r="I142" s="116">
        <f>'III Plan Rates'!$Z145*'V Consumer Factors'!$M$12</f>
        <v>0</v>
      </c>
      <c r="J142" s="116">
        <f>'III Plan Rates'!$Z145*'V Consumer Factors'!$M$13</f>
        <v>0</v>
      </c>
      <c r="K142" s="116">
        <f>'III Plan Rates'!$Z145*'V Consumer Factors'!$M$14</f>
        <v>0</v>
      </c>
      <c r="L142" s="116">
        <f>'III Plan Rates'!$Z145*'V Consumer Factors'!$M$15</f>
        <v>0</v>
      </c>
      <c r="M142" s="116">
        <f>'III Plan Rates'!$Z145*'V Consumer Factors'!$M$16</f>
        <v>0</v>
      </c>
      <c r="N142" s="116">
        <f>'III Plan Rates'!$Z145*'V Consumer Factors'!$M$17</f>
        <v>0</v>
      </c>
      <c r="O142" s="116">
        <f>'III Plan Rates'!$Z145*'V Consumer Factors'!$M$18</f>
        <v>0</v>
      </c>
      <c r="P142" s="116">
        <f>'III Plan Rates'!$Z145*'V Consumer Factors'!$M$19</f>
        <v>0</v>
      </c>
      <c r="Q142" s="116">
        <f>'III Plan Rates'!$Z145*'V Consumer Factors'!$M$20</f>
        <v>0</v>
      </c>
      <c r="R142" s="116">
        <f>IF('III Plan Rates'!$AP145&gt;0,SUMPRODUCT(I142:Q142,'III Plan Rates'!$AG145:$AO145)/'III Plan Rates'!$AP145,0)</f>
        <v>0</v>
      </c>
      <c r="S142" s="80"/>
      <c r="T142" s="116" t="e">
        <f>'III Plan Rates'!$AA145*'V Consumer Factors'!$N$12</f>
        <v>#DIV/0!</v>
      </c>
      <c r="U142" s="116" t="e">
        <f>'III Plan Rates'!$AA145*'V Consumer Factors'!$N$13</f>
        <v>#DIV/0!</v>
      </c>
      <c r="V142" s="116" t="e">
        <f>'III Plan Rates'!$AA145*'V Consumer Factors'!$N$14</f>
        <v>#DIV/0!</v>
      </c>
      <c r="W142" s="116" t="e">
        <f>'III Plan Rates'!$AA145*'V Consumer Factors'!$N$15</f>
        <v>#DIV/0!</v>
      </c>
      <c r="X142" s="116" t="e">
        <f>'III Plan Rates'!$AA145*'V Consumer Factors'!$N$16</f>
        <v>#DIV/0!</v>
      </c>
      <c r="Y142" s="116" t="e">
        <f>'III Plan Rates'!$AA145*'V Consumer Factors'!$N$17</f>
        <v>#DIV/0!</v>
      </c>
      <c r="Z142" s="116" t="e">
        <f>'III Plan Rates'!$AA145*'V Consumer Factors'!$N$18</f>
        <v>#DIV/0!</v>
      </c>
      <c r="AA142" s="116" t="e">
        <f>'III Plan Rates'!$AA145*'V Consumer Factors'!$N$19</f>
        <v>#DIV/0!</v>
      </c>
      <c r="AB142" s="116" t="e">
        <f>'III Plan Rates'!$AA145*'V Consumer Factors'!$N$20</f>
        <v>#DIV/0!</v>
      </c>
      <c r="AC142" s="116">
        <f>IF('III Plan Rates'!$AP145&gt;0,SUMPRODUCT(T142:AB142,'III Plan Rates'!$AG145:$AO145)/'III Plan Rates'!$AP145,0)</f>
        <v>0</v>
      </c>
      <c r="AE142" s="117" t="e">
        <f t="shared" si="23"/>
        <v>#DIV/0!</v>
      </c>
      <c r="AF142" s="117" t="e">
        <f t="shared" si="24"/>
        <v>#DIV/0!</v>
      </c>
      <c r="AG142" s="117" t="e">
        <f t="shared" si="25"/>
        <v>#DIV/0!</v>
      </c>
      <c r="AH142" s="117" t="e">
        <f t="shared" si="26"/>
        <v>#DIV/0!</v>
      </c>
      <c r="AI142" s="117" t="e">
        <f t="shared" si="27"/>
        <v>#DIV/0!</v>
      </c>
      <c r="AJ142" s="117" t="e">
        <f t="shared" si="28"/>
        <v>#DIV/0!</v>
      </c>
      <c r="AK142" s="117" t="e">
        <f t="shared" si="29"/>
        <v>#DIV/0!</v>
      </c>
      <c r="AL142" s="117" t="e">
        <f t="shared" si="30"/>
        <v>#DIV/0!</v>
      </c>
      <c r="AM142" s="117" t="e">
        <f t="shared" si="31"/>
        <v>#DIV/0!</v>
      </c>
      <c r="AN142" s="503" t="str">
        <f t="shared" si="32"/>
        <v/>
      </c>
      <c r="AP142" s="109"/>
      <c r="AQ142" s="109"/>
      <c r="AR142" s="109"/>
      <c r="AS142" s="109"/>
      <c r="AT142" s="109"/>
      <c r="AU142" s="109"/>
      <c r="AV142" s="109"/>
      <c r="AW142" s="109"/>
      <c r="AX142" s="511" t="str">
        <f>IF(SUM(AP142:AW142)='III Plan Rates'!AG145, "Match", "Don't Match")</f>
        <v>Match</v>
      </c>
      <c r="AY142" s="109"/>
      <c r="AZ142" s="109"/>
      <c r="BA142" s="109"/>
      <c r="BB142" s="511" t="str">
        <f>IF(SUM(AY142:BA142)='III Plan Rates'!AH145, "Match", "Don't Match")</f>
        <v>Match</v>
      </c>
      <c r="BC142" s="109"/>
      <c r="BD142" s="109"/>
      <c r="BE142" s="109"/>
      <c r="BF142" s="109"/>
      <c r="BG142" s="109"/>
      <c r="BH142" s="109"/>
      <c r="BI142" s="109"/>
      <c r="BJ142" s="109"/>
      <c r="BK142" s="109"/>
      <c r="BL142" s="109"/>
      <c r="BM142" s="109"/>
      <c r="BN142" s="109"/>
      <c r="BO142" s="109"/>
      <c r="BP142" s="511" t="str">
        <f>IF(SUM(BC142:BO142)='III Plan Rates'!AI145, "Match", "Don't Match")</f>
        <v>Match</v>
      </c>
      <c r="BQ142" s="109"/>
      <c r="BR142" s="109"/>
      <c r="BS142" s="109"/>
      <c r="BT142" s="109"/>
      <c r="BU142" s="109"/>
      <c r="BV142" s="109"/>
      <c r="BW142" s="109"/>
      <c r="BX142" s="109"/>
      <c r="BY142" s="109"/>
      <c r="BZ142" s="109"/>
      <c r="CA142" s="511" t="str">
        <f>IF(SUM(BQ142:BZ142)='III Plan Rates'!AJ145, "Match", "Don't Match")</f>
        <v>Match</v>
      </c>
      <c r="CB142" s="109"/>
      <c r="CC142" s="109"/>
      <c r="CD142" s="109"/>
      <c r="CE142" s="109"/>
      <c r="CF142" s="109"/>
      <c r="CG142" s="109"/>
      <c r="CH142" s="109"/>
      <c r="CI142" s="511" t="str">
        <f>IF(SUM(CB142:CH142)='III Plan Rates'!AK145, "Match", "Don't Match")</f>
        <v>Match</v>
      </c>
      <c r="CJ142" s="109"/>
      <c r="CK142" s="109"/>
      <c r="CL142" s="109"/>
      <c r="CM142" s="109"/>
      <c r="CN142" s="109"/>
      <c r="CO142" s="109"/>
      <c r="CP142" s="109"/>
      <c r="CQ142" s="109"/>
      <c r="CR142" s="109"/>
      <c r="CS142" s="109"/>
      <c r="CT142" s="511" t="str">
        <f>IF(SUM(CJ142:CS142)='III Plan Rates'!AL145, "Match", "Don't Match")</f>
        <v>Match</v>
      </c>
      <c r="CU142" s="109"/>
      <c r="CV142" s="109"/>
      <c r="CW142" s="109"/>
      <c r="CX142" s="109"/>
      <c r="CY142" s="511" t="str">
        <f>IF(SUM(CU142:CX142)='III Plan Rates'!AM145, "Match", "Don't Match")</f>
        <v>Match</v>
      </c>
      <c r="CZ142" s="109"/>
      <c r="DA142" s="109"/>
      <c r="DB142" s="109"/>
      <c r="DC142" s="109"/>
      <c r="DD142" s="109"/>
      <c r="DE142" s="511" t="str">
        <f>IF(SUM(CZ142:DD142)='III Plan Rates'!AN145, "Match", "Don't Match")</f>
        <v>Match</v>
      </c>
      <c r="DF142" s="109"/>
      <c r="DG142" s="109"/>
      <c r="DH142" s="109"/>
      <c r="DI142" s="109"/>
      <c r="DJ142" s="109"/>
      <c r="DK142" s="109"/>
      <c r="DL142" s="109"/>
      <c r="DM142" s="511" t="str">
        <f>IF(SUM(DF142:DL142)='III Plan Rates'!AO145, "Match", "Don't Match")</f>
        <v>Match</v>
      </c>
    </row>
    <row r="143" spans="1:117" x14ac:dyDescent="0.25">
      <c r="A143" s="406" t="str">
        <f>'III Plan Rates'!A146</f>
        <v>Plan 129</v>
      </c>
      <c r="B143" s="118">
        <f>'III Plan Rates'!B146</f>
        <v>0</v>
      </c>
      <c r="C143" s="127">
        <f>'III Plan Rates'!D146</f>
        <v>0</v>
      </c>
      <c r="D143" s="118">
        <f>'III Plan Rates'!E146</f>
        <v>0</v>
      </c>
      <c r="E143" s="118">
        <f>'III Plan Rates'!F146</f>
        <v>0</v>
      </c>
      <c r="F143" s="118">
        <f>'III Plan Rates'!G146</f>
        <v>0</v>
      </c>
      <c r="G143" s="118">
        <f>'III Plan Rates'!J146</f>
        <v>0</v>
      </c>
      <c r="H143" s="101"/>
      <c r="I143" s="116">
        <f>'III Plan Rates'!$Z146*'V Consumer Factors'!$M$12</f>
        <v>0</v>
      </c>
      <c r="J143" s="116">
        <f>'III Plan Rates'!$Z146*'V Consumer Factors'!$M$13</f>
        <v>0</v>
      </c>
      <c r="K143" s="116">
        <f>'III Plan Rates'!$Z146*'V Consumer Factors'!$M$14</f>
        <v>0</v>
      </c>
      <c r="L143" s="116">
        <f>'III Plan Rates'!$Z146*'V Consumer Factors'!$M$15</f>
        <v>0</v>
      </c>
      <c r="M143" s="116">
        <f>'III Plan Rates'!$Z146*'V Consumer Factors'!$M$16</f>
        <v>0</v>
      </c>
      <c r="N143" s="116">
        <f>'III Plan Rates'!$Z146*'V Consumer Factors'!$M$17</f>
        <v>0</v>
      </c>
      <c r="O143" s="116">
        <f>'III Plan Rates'!$Z146*'V Consumer Factors'!$M$18</f>
        <v>0</v>
      </c>
      <c r="P143" s="116">
        <f>'III Plan Rates'!$Z146*'V Consumer Factors'!$M$19</f>
        <v>0</v>
      </c>
      <c r="Q143" s="116">
        <f>'III Plan Rates'!$Z146*'V Consumer Factors'!$M$20</f>
        <v>0</v>
      </c>
      <c r="R143" s="116">
        <f>IF('III Plan Rates'!$AP146&gt;0,SUMPRODUCT(I143:Q143,'III Plan Rates'!$AG146:$AO146)/'III Plan Rates'!$AP146,0)</f>
        <v>0</v>
      </c>
      <c r="S143" s="80"/>
      <c r="T143" s="116" t="e">
        <f>'III Plan Rates'!$AA146*'V Consumer Factors'!$N$12</f>
        <v>#DIV/0!</v>
      </c>
      <c r="U143" s="116" t="e">
        <f>'III Plan Rates'!$AA146*'V Consumer Factors'!$N$13</f>
        <v>#DIV/0!</v>
      </c>
      <c r="V143" s="116" t="e">
        <f>'III Plan Rates'!$AA146*'V Consumer Factors'!$N$14</f>
        <v>#DIV/0!</v>
      </c>
      <c r="W143" s="116" t="e">
        <f>'III Plan Rates'!$AA146*'V Consumer Factors'!$N$15</f>
        <v>#DIV/0!</v>
      </c>
      <c r="X143" s="116" t="e">
        <f>'III Plan Rates'!$AA146*'V Consumer Factors'!$N$16</f>
        <v>#DIV/0!</v>
      </c>
      <c r="Y143" s="116" t="e">
        <f>'III Plan Rates'!$AA146*'V Consumer Factors'!$N$17</f>
        <v>#DIV/0!</v>
      </c>
      <c r="Z143" s="116" t="e">
        <f>'III Plan Rates'!$AA146*'V Consumer Factors'!$N$18</f>
        <v>#DIV/0!</v>
      </c>
      <c r="AA143" s="116" t="e">
        <f>'III Plan Rates'!$AA146*'V Consumer Factors'!$N$19</f>
        <v>#DIV/0!</v>
      </c>
      <c r="AB143" s="116" t="e">
        <f>'III Plan Rates'!$AA146*'V Consumer Factors'!$N$20</f>
        <v>#DIV/0!</v>
      </c>
      <c r="AC143" s="116">
        <f>IF('III Plan Rates'!$AP146&gt;0,SUMPRODUCT(T143:AB143,'III Plan Rates'!$AG146:$AO146)/'III Plan Rates'!$AP146,0)</f>
        <v>0</v>
      </c>
      <c r="AE143" s="117" t="e">
        <f t="shared" si="23"/>
        <v>#DIV/0!</v>
      </c>
      <c r="AF143" s="117" t="e">
        <f t="shared" si="24"/>
        <v>#DIV/0!</v>
      </c>
      <c r="AG143" s="117" t="e">
        <f t="shared" si="25"/>
        <v>#DIV/0!</v>
      </c>
      <c r="AH143" s="117" t="e">
        <f t="shared" si="26"/>
        <v>#DIV/0!</v>
      </c>
      <c r="AI143" s="117" t="e">
        <f t="shared" si="27"/>
        <v>#DIV/0!</v>
      </c>
      <c r="AJ143" s="117" t="e">
        <f t="shared" si="28"/>
        <v>#DIV/0!</v>
      </c>
      <c r="AK143" s="117" t="e">
        <f t="shared" si="29"/>
        <v>#DIV/0!</v>
      </c>
      <c r="AL143" s="117" t="e">
        <f t="shared" si="30"/>
        <v>#DIV/0!</v>
      </c>
      <c r="AM143" s="117" t="e">
        <f t="shared" si="31"/>
        <v>#DIV/0!</v>
      </c>
      <c r="AN143" s="503" t="str">
        <f t="shared" si="32"/>
        <v/>
      </c>
      <c r="AP143" s="109"/>
      <c r="AQ143" s="109"/>
      <c r="AR143" s="109"/>
      <c r="AS143" s="109"/>
      <c r="AT143" s="109"/>
      <c r="AU143" s="109"/>
      <c r="AV143" s="109"/>
      <c r="AW143" s="109"/>
      <c r="AX143" s="511" t="str">
        <f>IF(SUM(AP143:AW143)='III Plan Rates'!AG146, "Match", "Don't Match")</f>
        <v>Match</v>
      </c>
      <c r="AY143" s="109"/>
      <c r="AZ143" s="109"/>
      <c r="BA143" s="109"/>
      <c r="BB143" s="511" t="str">
        <f>IF(SUM(AY143:BA143)='III Plan Rates'!AH146, "Match", "Don't Match")</f>
        <v>Match</v>
      </c>
      <c r="BC143" s="109"/>
      <c r="BD143" s="109"/>
      <c r="BE143" s="109"/>
      <c r="BF143" s="109"/>
      <c r="BG143" s="109"/>
      <c r="BH143" s="109"/>
      <c r="BI143" s="109"/>
      <c r="BJ143" s="109"/>
      <c r="BK143" s="109"/>
      <c r="BL143" s="109"/>
      <c r="BM143" s="109"/>
      <c r="BN143" s="109"/>
      <c r="BO143" s="109"/>
      <c r="BP143" s="511" t="str">
        <f>IF(SUM(BC143:BO143)='III Plan Rates'!AI146, "Match", "Don't Match")</f>
        <v>Match</v>
      </c>
      <c r="BQ143" s="109"/>
      <c r="BR143" s="109"/>
      <c r="BS143" s="109"/>
      <c r="BT143" s="109"/>
      <c r="BU143" s="109"/>
      <c r="BV143" s="109"/>
      <c r="BW143" s="109"/>
      <c r="BX143" s="109"/>
      <c r="BY143" s="109"/>
      <c r="BZ143" s="109"/>
      <c r="CA143" s="511" t="str">
        <f>IF(SUM(BQ143:BZ143)='III Plan Rates'!AJ146, "Match", "Don't Match")</f>
        <v>Match</v>
      </c>
      <c r="CB143" s="109"/>
      <c r="CC143" s="109"/>
      <c r="CD143" s="109"/>
      <c r="CE143" s="109"/>
      <c r="CF143" s="109"/>
      <c r="CG143" s="109"/>
      <c r="CH143" s="109"/>
      <c r="CI143" s="511" t="str">
        <f>IF(SUM(CB143:CH143)='III Plan Rates'!AK146, "Match", "Don't Match")</f>
        <v>Match</v>
      </c>
      <c r="CJ143" s="109"/>
      <c r="CK143" s="109"/>
      <c r="CL143" s="109"/>
      <c r="CM143" s="109"/>
      <c r="CN143" s="109"/>
      <c r="CO143" s="109"/>
      <c r="CP143" s="109"/>
      <c r="CQ143" s="109"/>
      <c r="CR143" s="109"/>
      <c r="CS143" s="109"/>
      <c r="CT143" s="511" t="str">
        <f>IF(SUM(CJ143:CS143)='III Plan Rates'!AL146, "Match", "Don't Match")</f>
        <v>Match</v>
      </c>
      <c r="CU143" s="109"/>
      <c r="CV143" s="109"/>
      <c r="CW143" s="109"/>
      <c r="CX143" s="109"/>
      <c r="CY143" s="511" t="str">
        <f>IF(SUM(CU143:CX143)='III Plan Rates'!AM146, "Match", "Don't Match")</f>
        <v>Match</v>
      </c>
      <c r="CZ143" s="109"/>
      <c r="DA143" s="109"/>
      <c r="DB143" s="109"/>
      <c r="DC143" s="109"/>
      <c r="DD143" s="109"/>
      <c r="DE143" s="511" t="str">
        <f>IF(SUM(CZ143:DD143)='III Plan Rates'!AN146, "Match", "Don't Match")</f>
        <v>Match</v>
      </c>
      <c r="DF143" s="109"/>
      <c r="DG143" s="109"/>
      <c r="DH143" s="109"/>
      <c r="DI143" s="109"/>
      <c r="DJ143" s="109"/>
      <c r="DK143" s="109"/>
      <c r="DL143" s="109"/>
      <c r="DM143" s="511" t="str">
        <f>IF(SUM(DF143:DL143)='III Plan Rates'!AO146, "Match", "Don't Match")</f>
        <v>Match</v>
      </c>
    </row>
    <row r="144" spans="1:117" x14ac:dyDescent="0.25">
      <c r="A144" s="406" t="str">
        <f>'III Plan Rates'!A147</f>
        <v>Plan 130</v>
      </c>
      <c r="B144" s="118">
        <f>'III Plan Rates'!B147</f>
        <v>0</v>
      </c>
      <c r="C144" s="127">
        <f>'III Plan Rates'!D147</f>
        <v>0</v>
      </c>
      <c r="D144" s="118">
        <f>'III Plan Rates'!E147</f>
        <v>0</v>
      </c>
      <c r="E144" s="118">
        <f>'III Plan Rates'!F147</f>
        <v>0</v>
      </c>
      <c r="F144" s="118">
        <f>'III Plan Rates'!G147</f>
        <v>0</v>
      </c>
      <c r="G144" s="118">
        <f>'III Plan Rates'!J147</f>
        <v>0</v>
      </c>
      <c r="H144" s="101"/>
      <c r="I144" s="116">
        <f>'III Plan Rates'!$Z147*'V Consumer Factors'!$M$12</f>
        <v>0</v>
      </c>
      <c r="J144" s="116">
        <f>'III Plan Rates'!$Z147*'V Consumer Factors'!$M$13</f>
        <v>0</v>
      </c>
      <c r="K144" s="116">
        <f>'III Plan Rates'!$Z147*'V Consumer Factors'!$M$14</f>
        <v>0</v>
      </c>
      <c r="L144" s="116">
        <f>'III Plan Rates'!$Z147*'V Consumer Factors'!$M$15</f>
        <v>0</v>
      </c>
      <c r="M144" s="116">
        <f>'III Plan Rates'!$Z147*'V Consumer Factors'!$M$16</f>
        <v>0</v>
      </c>
      <c r="N144" s="116">
        <f>'III Plan Rates'!$Z147*'V Consumer Factors'!$M$17</f>
        <v>0</v>
      </c>
      <c r="O144" s="116">
        <f>'III Plan Rates'!$Z147*'V Consumer Factors'!$M$18</f>
        <v>0</v>
      </c>
      <c r="P144" s="116">
        <f>'III Plan Rates'!$Z147*'V Consumer Factors'!$M$19</f>
        <v>0</v>
      </c>
      <c r="Q144" s="116">
        <f>'III Plan Rates'!$Z147*'V Consumer Factors'!$M$20</f>
        <v>0</v>
      </c>
      <c r="R144" s="116">
        <f>IF('III Plan Rates'!$AP147&gt;0,SUMPRODUCT(I144:Q144,'III Plan Rates'!$AG147:$AO147)/'III Plan Rates'!$AP147,0)</f>
        <v>0</v>
      </c>
      <c r="S144" s="80"/>
      <c r="T144" s="116" t="e">
        <f>'III Plan Rates'!$AA147*'V Consumer Factors'!$N$12</f>
        <v>#DIV/0!</v>
      </c>
      <c r="U144" s="116" t="e">
        <f>'III Plan Rates'!$AA147*'V Consumer Factors'!$N$13</f>
        <v>#DIV/0!</v>
      </c>
      <c r="V144" s="116" t="e">
        <f>'III Plan Rates'!$AA147*'V Consumer Factors'!$N$14</f>
        <v>#DIV/0!</v>
      </c>
      <c r="W144" s="116" t="e">
        <f>'III Plan Rates'!$AA147*'V Consumer Factors'!$N$15</f>
        <v>#DIV/0!</v>
      </c>
      <c r="X144" s="116" t="e">
        <f>'III Plan Rates'!$AA147*'V Consumer Factors'!$N$16</f>
        <v>#DIV/0!</v>
      </c>
      <c r="Y144" s="116" t="e">
        <f>'III Plan Rates'!$AA147*'V Consumer Factors'!$N$17</f>
        <v>#DIV/0!</v>
      </c>
      <c r="Z144" s="116" t="e">
        <f>'III Plan Rates'!$AA147*'V Consumer Factors'!$N$18</f>
        <v>#DIV/0!</v>
      </c>
      <c r="AA144" s="116" t="e">
        <f>'III Plan Rates'!$AA147*'V Consumer Factors'!$N$19</f>
        <v>#DIV/0!</v>
      </c>
      <c r="AB144" s="116" t="e">
        <f>'III Plan Rates'!$AA147*'V Consumer Factors'!$N$20</f>
        <v>#DIV/0!</v>
      </c>
      <c r="AC144" s="116">
        <f>IF('III Plan Rates'!$AP147&gt;0,SUMPRODUCT(T144:AB144,'III Plan Rates'!$AG147:$AO147)/'III Plan Rates'!$AP147,0)</f>
        <v>0</v>
      </c>
      <c r="AE144" s="117" t="e">
        <f t="shared" si="23"/>
        <v>#DIV/0!</v>
      </c>
      <c r="AF144" s="117" t="e">
        <f t="shared" si="24"/>
        <v>#DIV/0!</v>
      </c>
      <c r="AG144" s="117" t="e">
        <f t="shared" si="25"/>
        <v>#DIV/0!</v>
      </c>
      <c r="AH144" s="117" t="e">
        <f t="shared" si="26"/>
        <v>#DIV/0!</v>
      </c>
      <c r="AI144" s="117" t="e">
        <f t="shared" si="27"/>
        <v>#DIV/0!</v>
      </c>
      <c r="AJ144" s="117" t="e">
        <f t="shared" si="28"/>
        <v>#DIV/0!</v>
      </c>
      <c r="AK144" s="117" t="e">
        <f t="shared" si="29"/>
        <v>#DIV/0!</v>
      </c>
      <c r="AL144" s="117" t="e">
        <f t="shared" si="30"/>
        <v>#DIV/0!</v>
      </c>
      <c r="AM144" s="117" t="e">
        <f t="shared" si="31"/>
        <v>#DIV/0!</v>
      </c>
      <c r="AN144" s="503" t="str">
        <f t="shared" si="32"/>
        <v/>
      </c>
      <c r="AP144" s="109"/>
      <c r="AQ144" s="109"/>
      <c r="AR144" s="109"/>
      <c r="AS144" s="109"/>
      <c r="AT144" s="109"/>
      <c r="AU144" s="109"/>
      <c r="AV144" s="109"/>
      <c r="AW144" s="109"/>
      <c r="AX144" s="511" t="str">
        <f>IF(SUM(AP144:AW144)='III Plan Rates'!AG147, "Match", "Don't Match")</f>
        <v>Match</v>
      </c>
      <c r="AY144" s="109"/>
      <c r="AZ144" s="109"/>
      <c r="BA144" s="109"/>
      <c r="BB144" s="511" t="str">
        <f>IF(SUM(AY144:BA144)='III Plan Rates'!AH147, "Match", "Don't Match")</f>
        <v>Match</v>
      </c>
      <c r="BC144" s="109"/>
      <c r="BD144" s="109"/>
      <c r="BE144" s="109"/>
      <c r="BF144" s="109"/>
      <c r="BG144" s="109"/>
      <c r="BH144" s="109"/>
      <c r="BI144" s="109"/>
      <c r="BJ144" s="109"/>
      <c r="BK144" s="109"/>
      <c r="BL144" s="109"/>
      <c r="BM144" s="109"/>
      <c r="BN144" s="109"/>
      <c r="BO144" s="109"/>
      <c r="BP144" s="511" t="str">
        <f>IF(SUM(BC144:BO144)='III Plan Rates'!AI147, "Match", "Don't Match")</f>
        <v>Match</v>
      </c>
      <c r="BQ144" s="109"/>
      <c r="BR144" s="109"/>
      <c r="BS144" s="109"/>
      <c r="BT144" s="109"/>
      <c r="BU144" s="109"/>
      <c r="BV144" s="109"/>
      <c r="BW144" s="109"/>
      <c r="BX144" s="109"/>
      <c r="BY144" s="109"/>
      <c r="BZ144" s="109"/>
      <c r="CA144" s="511" t="str">
        <f>IF(SUM(BQ144:BZ144)='III Plan Rates'!AJ147, "Match", "Don't Match")</f>
        <v>Match</v>
      </c>
      <c r="CB144" s="109"/>
      <c r="CC144" s="109"/>
      <c r="CD144" s="109"/>
      <c r="CE144" s="109"/>
      <c r="CF144" s="109"/>
      <c r="CG144" s="109"/>
      <c r="CH144" s="109"/>
      <c r="CI144" s="511" t="str">
        <f>IF(SUM(CB144:CH144)='III Plan Rates'!AK147, "Match", "Don't Match")</f>
        <v>Match</v>
      </c>
      <c r="CJ144" s="109"/>
      <c r="CK144" s="109"/>
      <c r="CL144" s="109"/>
      <c r="CM144" s="109"/>
      <c r="CN144" s="109"/>
      <c r="CO144" s="109"/>
      <c r="CP144" s="109"/>
      <c r="CQ144" s="109"/>
      <c r="CR144" s="109"/>
      <c r="CS144" s="109"/>
      <c r="CT144" s="511" t="str">
        <f>IF(SUM(CJ144:CS144)='III Plan Rates'!AL147, "Match", "Don't Match")</f>
        <v>Match</v>
      </c>
      <c r="CU144" s="109"/>
      <c r="CV144" s="109"/>
      <c r="CW144" s="109"/>
      <c r="CX144" s="109"/>
      <c r="CY144" s="511" t="str">
        <f>IF(SUM(CU144:CX144)='III Plan Rates'!AM147, "Match", "Don't Match")</f>
        <v>Match</v>
      </c>
      <c r="CZ144" s="109"/>
      <c r="DA144" s="109"/>
      <c r="DB144" s="109"/>
      <c r="DC144" s="109"/>
      <c r="DD144" s="109"/>
      <c r="DE144" s="511" t="str">
        <f>IF(SUM(CZ144:DD144)='III Plan Rates'!AN147, "Match", "Don't Match")</f>
        <v>Match</v>
      </c>
      <c r="DF144" s="109"/>
      <c r="DG144" s="109"/>
      <c r="DH144" s="109"/>
      <c r="DI144" s="109"/>
      <c r="DJ144" s="109"/>
      <c r="DK144" s="109"/>
      <c r="DL144" s="109"/>
      <c r="DM144" s="511" t="str">
        <f>IF(SUM(DF144:DL144)='III Plan Rates'!AO147, "Match", "Don't Match")</f>
        <v>Match</v>
      </c>
    </row>
    <row r="145" spans="1:117" x14ac:dyDescent="0.25">
      <c r="A145" s="406" t="str">
        <f>'III Plan Rates'!A148</f>
        <v>Plan 131</v>
      </c>
      <c r="B145" s="118">
        <f>'III Plan Rates'!B148</f>
        <v>0</v>
      </c>
      <c r="C145" s="127">
        <f>'III Plan Rates'!D148</f>
        <v>0</v>
      </c>
      <c r="D145" s="118">
        <f>'III Plan Rates'!E148</f>
        <v>0</v>
      </c>
      <c r="E145" s="118">
        <f>'III Plan Rates'!F148</f>
        <v>0</v>
      </c>
      <c r="F145" s="118">
        <f>'III Plan Rates'!G148</f>
        <v>0</v>
      </c>
      <c r="G145" s="118">
        <f>'III Plan Rates'!J148</f>
        <v>0</v>
      </c>
      <c r="H145" s="101"/>
      <c r="I145" s="116">
        <f>'III Plan Rates'!$Z148*'V Consumer Factors'!$M$12</f>
        <v>0</v>
      </c>
      <c r="J145" s="116">
        <f>'III Plan Rates'!$Z148*'V Consumer Factors'!$M$13</f>
        <v>0</v>
      </c>
      <c r="K145" s="116">
        <f>'III Plan Rates'!$Z148*'V Consumer Factors'!$M$14</f>
        <v>0</v>
      </c>
      <c r="L145" s="116">
        <f>'III Plan Rates'!$Z148*'V Consumer Factors'!$M$15</f>
        <v>0</v>
      </c>
      <c r="M145" s="116">
        <f>'III Plan Rates'!$Z148*'V Consumer Factors'!$M$16</f>
        <v>0</v>
      </c>
      <c r="N145" s="116">
        <f>'III Plan Rates'!$Z148*'V Consumer Factors'!$M$17</f>
        <v>0</v>
      </c>
      <c r="O145" s="116">
        <f>'III Plan Rates'!$Z148*'V Consumer Factors'!$M$18</f>
        <v>0</v>
      </c>
      <c r="P145" s="116">
        <f>'III Plan Rates'!$Z148*'V Consumer Factors'!$M$19</f>
        <v>0</v>
      </c>
      <c r="Q145" s="116">
        <f>'III Plan Rates'!$Z148*'V Consumer Factors'!$M$20</f>
        <v>0</v>
      </c>
      <c r="R145" s="116">
        <f>IF('III Plan Rates'!$AP148&gt;0,SUMPRODUCT(I145:Q145,'III Plan Rates'!$AG148:$AO148)/'III Plan Rates'!$AP148,0)</f>
        <v>0</v>
      </c>
      <c r="S145" s="80"/>
      <c r="T145" s="116" t="e">
        <f>'III Plan Rates'!$AA148*'V Consumer Factors'!$N$12</f>
        <v>#DIV/0!</v>
      </c>
      <c r="U145" s="116" t="e">
        <f>'III Plan Rates'!$AA148*'V Consumer Factors'!$N$13</f>
        <v>#DIV/0!</v>
      </c>
      <c r="V145" s="116" t="e">
        <f>'III Plan Rates'!$AA148*'V Consumer Factors'!$N$14</f>
        <v>#DIV/0!</v>
      </c>
      <c r="W145" s="116" t="e">
        <f>'III Plan Rates'!$AA148*'V Consumer Factors'!$N$15</f>
        <v>#DIV/0!</v>
      </c>
      <c r="X145" s="116" t="e">
        <f>'III Plan Rates'!$AA148*'V Consumer Factors'!$N$16</f>
        <v>#DIV/0!</v>
      </c>
      <c r="Y145" s="116" t="e">
        <f>'III Plan Rates'!$AA148*'V Consumer Factors'!$N$17</f>
        <v>#DIV/0!</v>
      </c>
      <c r="Z145" s="116" t="e">
        <f>'III Plan Rates'!$AA148*'V Consumer Factors'!$N$18</f>
        <v>#DIV/0!</v>
      </c>
      <c r="AA145" s="116" t="e">
        <f>'III Plan Rates'!$AA148*'V Consumer Factors'!$N$19</f>
        <v>#DIV/0!</v>
      </c>
      <c r="AB145" s="116" t="e">
        <f>'III Plan Rates'!$AA148*'V Consumer Factors'!$N$20</f>
        <v>#DIV/0!</v>
      </c>
      <c r="AC145" s="116">
        <f>IF('III Plan Rates'!$AP148&gt;0,SUMPRODUCT(T145:AB145,'III Plan Rates'!$AG148:$AO148)/'III Plan Rates'!$AP148,0)</f>
        <v>0</v>
      </c>
      <c r="AE145" s="117" t="e">
        <f t="shared" si="23"/>
        <v>#DIV/0!</v>
      </c>
      <c r="AF145" s="117" t="e">
        <f t="shared" si="24"/>
        <v>#DIV/0!</v>
      </c>
      <c r="AG145" s="117" t="e">
        <f t="shared" si="25"/>
        <v>#DIV/0!</v>
      </c>
      <c r="AH145" s="117" t="e">
        <f t="shared" si="26"/>
        <v>#DIV/0!</v>
      </c>
      <c r="AI145" s="117" t="e">
        <f t="shared" si="27"/>
        <v>#DIV/0!</v>
      </c>
      <c r="AJ145" s="117" t="e">
        <f t="shared" si="28"/>
        <v>#DIV/0!</v>
      </c>
      <c r="AK145" s="117" t="e">
        <f t="shared" si="29"/>
        <v>#DIV/0!</v>
      </c>
      <c r="AL145" s="117" t="e">
        <f t="shared" si="30"/>
        <v>#DIV/0!</v>
      </c>
      <c r="AM145" s="117" t="e">
        <f t="shared" si="31"/>
        <v>#DIV/0!</v>
      </c>
      <c r="AN145" s="503" t="str">
        <f t="shared" si="32"/>
        <v/>
      </c>
      <c r="AP145" s="109"/>
      <c r="AQ145" s="109"/>
      <c r="AR145" s="109"/>
      <c r="AS145" s="109"/>
      <c r="AT145" s="109"/>
      <c r="AU145" s="109"/>
      <c r="AV145" s="109"/>
      <c r="AW145" s="109"/>
      <c r="AX145" s="511" t="str">
        <f>IF(SUM(AP145:AW145)='III Plan Rates'!AG148, "Match", "Don't Match")</f>
        <v>Match</v>
      </c>
      <c r="AY145" s="109"/>
      <c r="AZ145" s="109"/>
      <c r="BA145" s="109"/>
      <c r="BB145" s="511" t="str">
        <f>IF(SUM(AY145:BA145)='III Plan Rates'!AH148, "Match", "Don't Match")</f>
        <v>Match</v>
      </c>
      <c r="BC145" s="109"/>
      <c r="BD145" s="109"/>
      <c r="BE145" s="109"/>
      <c r="BF145" s="109"/>
      <c r="BG145" s="109"/>
      <c r="BH145" s="109"/>
      <c r="BI145" s="109"/>
      <c r="BJ145" s="109"/>
      <c r="BK145" s="109"/>
      <c r="BL145" s="109"/>
      <c r="BM145" s="109"/>
      <c r="BN145" s="109"/>
      <c r="BO145" s="109"/>
      <c r="BP145" s="511" t="str">
        <f>IF(SUM(BC145:BO145)='III Plan Rates'!AI148, "Match", "Don't Match")</f>
        <v>Match</v>
      </c>
      <c r="BQ145" s="109"/>
      <c r="BR145" s="109"/>
      <c r="BS145" s="109"/>
      <c r="BT145" s="109"/>
      <c r="BU145" s="109"/>
      <c r="BV145" s="109"/>
      <c r="BW145" s="109"/>
      <c r="BX145" s="109"/>
      <c r="BY145" s="109"/>
      <c r="BZ145" s="109"/>
      <c r="CA145" s="511" t="str">
        <f>IF(SUM(BQ145:BZ145)='III Plan Rates'!AJ148, "Match", "Don't Match")</f>
        <v>Match</v>
      </c>
      <c r="CB145" s="109"/>
      <c r="CC145" s="109"/>
      <c r="CD145" s="109"/>
      <c r="CE145" s="109"/>
      <c r="CF145" s="109"/>
      <c r="CG145" s="109"/>
      <c r="CH145" s="109"/>
      <c r="CI145" s="511" t="str">
        <f>IF(SUM(CB145:CH145)='III Plan Rates'!AK148, "Match", "Don't Match")</f>
        <v>Match</v>
      </c>
      <c r="CJ145" s="109"/>
      <c r="CK145" s="109"/>
      <c r="CL145" s="109"/>
      <c r="CM145" s="109"/>
      <c r="CN145" s="109"/>
      <c r="CO145" s="109"/>
      <c r="CP145" s="109"/>
      <c r="CQ145" s="109"/>
      <c r="CR145" s="109"/>
      <c r="CS145" s="109"/>
      <c r="CT145" s="511" t="str">
        <f>IF(SUM(CJ145:CS145)='III Plan Rates'!AL148, "Match", "Don't Match")</f>
        <v>Match</v>
      </c>
      <c r="CU145" s="109"/>
      <c r="CV145" s="109"/>
      <c r="CW145" s="109"/>
      <c r="CX145" s="109"/>
      <c r="CY145" s="511" t="str">
        <f>IF(SUM(CU145:CX145)='III Plan Rates'!AM148, "Match", "Don't Match")</f>
        <v>Match</v>
      </c>
      <c r="CZ145" s="109"/>
      <c r="DA145" s="109"/>
      <c r="DB145" s="109"/>
      <c r="DC145" s="109"/>
      <c r="DD145" s="109"/>
      <c r="DE145" s="511" t="str">
        <f>IF(SUM(CZ145:DD145)='III Plan Rates'!AN148, "Match", "Don't Match")</f>
        <v>Match</v>
      </c>
      <c r="DF145" s="109"/>
      <c r="DG145" s="109"/>
      <c r="DH145" s="109"/>
      <c r="DI145" s="109"/>
      <c r="DJ145" s="109"/>
      <c r="DK145" s="109"/>
      <c r="DL145" s="109"/>
      <c r="DM145" s="511" t="str">
        <f>IF(SUM(DF145:DL145)='III Plan Rates'!AO148, "Match", "Don't Match")</f>
        <v>Match</v>
      </c>
    </row>
    <row r="146" spans="1:117" x14ac:dyDescent="0.25">
      <c r="A146" s="406" t="str">
        <f>'III Plan Rates'!A149</f>
        <v>Plan 132</v>
      </c>
      <c r="B146" s="118">
        <f>'III Plan Rates'!B149</f>
        <v>0</v>
      </c>
      <c r="C146" s="127">
        <f>'III Plan Rates'!D149</f>
        <v>0</v>
      </c>
      <c r="D146" s="118">
        <f>'III Plan Rates'!E149</f>
        <v>0</v>
      </c>
      <c r="E146" s="118">
        <f>'III Plan Rates'!F149</f>
        <v>0</v>
      </c>
      <c r="F146" s="118">
        <f>'III Plan Rates'!G149</f>
        <v>0</v>
      </c>
      <c r="G146" s="118">
        <f>'III Plan Rates'!J149</f>
        <v>0</v>
      </c>
      <c r="H146" s="101"/>
      <c r="I146" s="116">
        <f>'III Plan Rates'!$Z149*'V Consumer Factors'!$M$12</f>
        <v>0</v>
      </c>
      <c r="J146" s="116">
        <f>'III Plan Rates'!$Z149*'V Consumer Factors'!$M$13</f>
        <v>0</v>
      </c>
      <c r="K146" s="116">
        <f>'III Plan Rates'!$Z149*'V Consumer Factors'!$M$14</f>
        <v>0</v>
      </c>
      <c r="L146" s="116">
        <f>'III Plan Rates'!$Z149*'V Consumer Factors'!$M$15</f>
        <v>0</v>
      </c>
      <c r="M146" s="116">
        <f>'III Plan Rates'!$Z149*'V Consumer Factors'!$M$16</f>
        <v>0</v>
      </c>
      <c r="N146" s="116">
        <f>'III Plan Rates'!$Z149*'V Consumer Factors'!$M$17</f>
        <v>0</v>
      </c>
      <c r="O146" s="116">
        <f>'III Plan Rates'!$Z149*'V Consumer Factors'!$M$18</f>
        <v>0</v>
      </c>
      <c r="P146" s="116">
        <f>'III Plan Rates'!$Z149*'V Consumer Factors'!$M$19</f>
        <v>0</v>
      </c>
      <c r="Q146" s="116">
        <f>'III Plan Rates'!$Z149*'V Consumer Factors'!$M$20</f>
        <v>0</v>
      </c>
      <c r="R146" s="116">
        <f>IF('III Plan Rates'!$AP149&gt;0,SUMPRODUCT(I146:Q146,'III Plan Rates'!$AG149:$AO149)/'III Plan Rates'!$AP149,0)</f>
        <v>0</v>
      </c>
      <c r="S146" s="80"/>
      <c r="T146" s="116" t="e">
        <f>'III Plan Rates'!$AA149*'V Consumer Factors'!$N$12</f>
        <v>#DIV/0!</v>
      </c>
      <c r="U146" s="116" t="e">
        <f>'III Plan Rates'!$AA149*'V Consumer Factors'!$N$13</f>
        <v>#DIV/0!</v>
      </c>
      <c r="V146" s="116" t="e">
        <f>'III Plan Rates'!$AA149*'V Consumer Factors'!$N$14</f>
        <v>#DIV/0!</v>
      </c>
      <c r="W146" s="116" t="e">
        <f>'III Plan Rates'!$AA149*'V Consumer Factors'!$N$15</f>
        <v>#DIV/0!</v>
      </c>
      <c r="X146" s="116" t="e">
        <f>'III Plan Rates'!$AA149*'V Consumer Factors'!$N$16</f>
        <v>#DIV/0!</v>
      </c>
      <c r="Y146" s="116" t="e">
        <f>'III Plan Rates'!$AA149*'V Consumer Factors'!$N$17</f>
        <v>#DIV/0!</v>
      </c>
      <c r="Z146" s="116" t="e">
        <f>'III Plan Rates'!$AA149*'V Consumer Factors'!$N$18</f>
        <v>#DIV/0!</v>
      </c>
      <c r="AA146" s="116" t="e">
        <f>'III Plan Rates'!$AA149*'V Consumer Factors'!$N$19</f>
        <v>#DIV/0!</v>
      </c>
      <c r="AB146" s="116" t="e">
        <f>'III Plan Rates'!$AA149*'V Consumer Factors'!$N$20</f>
        <v>#DIV/0!</v>
      </c>
      <c r="AC146" s="116">
        <f>IF('III Plan Rates'!$AP149&gt;0,SUMPRODUCT(T146:AB146,'III Plan Rates'!$AG149:$AO149)/'III Plan Rates'!$AP149,0)</f>
        <v>0</v>
      </c>
      <c r="AE146" s="117" t="e">
        <f t="shared" si="23"/>
        <v>#DIV/0!</v>
      </c>
      <c r="AF146" s="117" t="e">
        <f t="shared" si="24"/>
        <v>#DIV/0!</v>
      </c>
      <c r="AG146" s="117" t="e">
        <f t="shared" si="25"/>
        <v>#DIV/0!</v>
      </c>
      <c r="AH146" s="117" t="e">
        <f t="shared" si="26"/>
        <v>#DIV/0!</v>
      </c>
      <c r="AI146" s="117" t="e">
        <f t="shared" si="27"/>
        <v>#DIV/0!</v>
      </c>
      <c r="AJ146" s="117" t="e">
        <f t="shared" si="28"/>
        <v>#DIV/0!</v>
      </c>
      <c r="AK146" s="117" t="e">
        <f t="shared" si="29"/>
        <v>#DIV/0!</v>
      </c>
      <c r="AL146" s="117" t="e">
        <f t="shared" si="30"/>
        <v>#DIV/0!</v>
      </c>
      <c r="AM146" s="117" t="e">
        <f t="shared" si="31"/>
        <v>#DIV/0!</v>
      </c>
      <c r="AN146" s="503" t="str">
        <f t="shared" si="32"/>
        <v/>
      </c>
      <c r="AP146" s="109"/>
      <c r="AQ146" s="109"/>
      <c r="AR146" s="109"/>
      <c r="AS146" s="109"/>
      <c r="AT146" s="109"/>
      <c r="AU146" s="109"/>
      <c r="AV146" s="109"/>
      <c r="AW146" s="109"/>
      <c r="AX146" s="511" t="str">
        <f>IF(SUM(AP146:AW146)='III Plan Rates'!AG149, "Match", "Don't Match")</f>
        <v>Match</v>
      </c>
      <c r="AY146" s="109"/>
      <c r="AZ146" s="109"/>
      <c r="BA146" s="109"/>
      <c r="BB146" s="511" t="str">
        <f>IF(SUM(AY146:BA146)='III Plan Rates'!AH149, "Match", "Don't Match")</f>
        <v>Match</v>
      </c>
      <c r="BC146" s="109"/>
      <c r="BD146" s="109"/>
      <c r="BE146" s="109"/>
      <c r="BF146" s="109"/>
      <c r="BG146" s="109"/>
      <c r="BH146" s="109"/>
      <c r="BI146" s="109"/>
      <c r="BJ146" s="109"/>
      <c r="BK146" s="109"/>
      <c r="BL146" s="109"/>
      <c r="BM146" s="109"/>
      <c r="BN146" s="109"/>
      <c r="BO146" s="109"/>
      <c r="BP146" s="511" t="str">
        <f>IF(SUM(BC146:BO146)='III Plan Rates'!AI149, "Match", "Don't Match")</f>
        <v>Match</v>
      </c>
      <c r="BQ146" s="109"/>
      <c r="BR146" s="109"/>
      <c r="BS146" s="109"/>
      <c r="BT146" s="109"/>
      <c r="BU146" s="109"/>
      <c r="BV146" s="109"/>
      <c r="BW146" s="109"/>
      <c r="BX146" s="109"/>
      <c r="BY146" s="109"/>
      <c r="BZ146" s="109"/>
      <c r="CA146" s="511" t="str">
        <f>IF(SUM(BQ146:BZ146)='III Plan Rates'!AJ149, "Match", "Don't Match")</f>
        <v>Match</v>
      </c>
      <c r="CB146" s="109"/>
      <c r="CC146" s="109"/>
      <c r="CD146" s="109"/>
      <c r="CE146" s="109"/>
      <c r="CF146" s="109"/>
      <c r="CG146" s="109"/>
      <c r="CH146" s="109"/>
      <c r="CI146" s="511" t="str">
        <f>IF(SUM(CB146:CH146)='III Plan Rates'!AK149, "Match", "Don't Match")</f>
        <v>Match</v>
      </c>
      <c r="CJ146" s="109"/>
      <c r="CK146" s="109"/>
      <c r="CL146" s="109"/>
      <c r="CM146" s="109"/>
      <c r="CN146" s="109"/>
      <c r="CO146" s="109"/>
      <c r="CP146" s="109"/>
      <c r="CQ146" s="109"/>
      <c r="CR146" s="109"/>
      <c r="CS146" s="109"/>
      <c r="CT146" s="511" t="str">
        <f>IF(SUM(CJ146:CS146)='III Plan Rates'!AL149, "Match", "Don't Match")</f>
        <v>Match</v>
      </c>
      <c r="CU146" s="109"/>
      <c r="CV146" s="109"/>
      <c r="CW146" s="109"/>
      <c r="CX146" s="109"/>
      <c r="CY146" s="511" t="str">
        <f>IF(SUM(CU146:CX146)='III Plan Rates'!AM149, "Match", "Don't Match")</f>
        <v>Match</v>
      </c>
      <c r="CZ146" s="109"/>
      <c r="DA146" s="109"/>
      <c r="DB146" s="109"/>
      <c r="DC146" s="109"/>
      <c r="DD146" s="109"/>
      <c r="DE146" s="511" t="str">
        <f>IF(SUM(CZ146:DD146)='III Plan Rates'!AN149, "Match", "Don't Match")</f>
        <v>Match</v>
      </c>
      <c r="DF146" s="109"/>
      <c r="DG146" s="109"/>
      <c r="DH146" s="109"/>
      <c r="DI146" s="109"/>
      <c r="DJ146" s="109"/>
      <c r="DK146" s="109"/>
      <c r="DL146" s="109"/>
      <c r="DM146" s="511" t="str">
        <f>IF(SUM(DF146:DL146)='III Plan Rates'!AO149, "Match", "Don't Match")</f>
        <v>Match</v>
      </c>
    </row>
    <row r="147" spans="1:117" x14ac:dyDescent="0.25">
      <c r="A147" s="406" t="str">
        <f>'III Plan Rates'!A150</f>
        <v>Plan 133</v>
      </c>
      <c r="B147" s="118">
        <f>'III Plan Rates'!B150</f>
        <v>0</v>
      </c>
      <c r="C147" s="127">
        <f>'III Plan Rates'!D150</f>
        <v>0</v>
      </c>
      <c r="D147" s="118">
        <f>'III Plan Rates'!E150</f>
        <v>0</v>
      </c>
      <c r="E147" s="118">
        <f>'III Plan Rates'!F150</f>
        <v>0</v>
      </c>
      <c r="F147" s="118">
        <f>'III Plan Rates'!G150</f>
        <v>0</v>
      </c>
      <c r="G147" s="118">
        <f>'III Plan Rates'!J150</f>
        <v>0</v>
      </c>
      <c r="H147" s="101"/>
      <c r="I147" s="116">
        <f>'III Plan Rates'!$Z150*'V Consumer Factors'!$M$12</f>
        <v>0</v>
      </c>
      <c r="J147" s="116">
        <f>'III Plan Rates'!$Z150*'V Consumer Factors'!$M$13</f>
        <v>0</v>
      </c>
      <c r="K147" s="116">
        <f>'III Plan Rates'!$Z150*'V Consumer Factors'!$M$14</f>
        <v>0</v>
      </c>
      <c r="L147" s="116">
        <f>'III Plan Rates'!$Z150*'V Consumer Factors'!$M$15</f>
        <v>0</v>
      </c>
      <c r="M147" s="116">
        <f>'III Plan Rates'!$Z150*'V Consumer Factors'!$M$16</f>
        <v>0</v>
      </c>
      <c r="N147" s="116">
        <f>'III Plan Rates'!$Z150*'V Consumer Factors'!$M$17</f>
        <v>0</v>
      </c>
      <c r="O147" s="116">
        <f>'III Plan Rates'!$Z150*'V Consumer Factors'!$M$18</f>
        <v>0</v>
      </c>
      <c r="P147" s="116">
        <f>'III Plan Rates'!$Z150*'V Consumer Factors'!$M$19</f>
        <v>0</v>
      </c>
      <c r="Q147" s="116">
        <f>'III Plan Rates'!$Z150*'V Consumer Factors'!$M$20</f>
        <v>0</v>
      </c>
      <c r="R147" s="116">
        <f>IF('III Plan Rates'!$AP150&gt;0,SUMPRODUCT(I147:Q147,'III Plan Rates'!$AG150:$AO150)/'III Plan Rates'!$AP150,0)</f>
        <v>0</v>
      </c>
      <c r="S147" s="80"/>
      <c r="T147" s="116" t="e">
        <f>'III Plan Rates'!$AA150*'V Consumer Factors'!$N$12</f>
        <v>#DIV/0!</v>
      </c>
      <c r="U147" s="116" t="e">
        <f>'III Plan Rates'!$AA150*'V Consumer Factors'!$N$13</f>
        <v>#DIV/0!</v>
      </c>
      <c r="V147" s="116" t="e">
        <f>'III Plan Rates'!$AA150*'V Consumer Factors'!$N$14</f>
        <v>#DIV/0!</v>
      </c>
      <c r="W147" s="116" t="e">
        <f>'III Plan Rates'!$AA150*'V Consumer Factors'!$N$15</f>
        <v>#DIV/0!</v>
      </c>
      <c r="X147" s="116" t="e">
        <f>'III Plan Rates'!$AA150*'V Consumer Factors'!$N$16</f>
        <v>#DIV/0!</v>
      </c>
      <c r="Y147" s="116" t="e">
        <f>'III Plan Rates'!$AA150*'V Consumer Factors'!$N$17</f>
        <v>#DIV/0!</v>
      </c>
      <c r="Z147" s="116" t="e">
        <f>'III Plan Rates'!$AA150*'V Consumer Factors'!$N$18</f>
        <v>#DIV/0!</v>
      </c>
      <c r="AA147" s="116" t="e">
        <f>'III Plan Rates'!$AA150*'V Consumer Factors'!$N$19</f>
        <v>#DIV/0!</v>
      </c>
      <c r="AB147" s="116" t="e">
        <f>'III Plan Rates'!$AA150*'V Consumer Factors'!$N$20</f>
        <v>#DIV/0!</v>
      </c>
      <c r="AC147" s="116">
        <f>IF('III Plan Rates'!$AP150&gt;0,SUMPRODUCT(T147:AB147,'III Plan Rates'!$AG150:$AO150)/'III Plan Rates'!$AP150,0)</f>
        <v>0</v>
      </c>
      <c r="AE147" s="117" t="e">
        <f t="shared" si="23"/>
        <v>#DIV/0!</v>
      </c>
      <c r="AF147" s="117" t="e">
        <f t="shared" si="24"/>
        <v>#DIV/0!</v>
      </c>
      <c r="AG147" s="117" t="e">
        <f t="shared" si="25"/>
        <v>#DIV/0!</v>
      </c>
      <c r="AH147" s="117" t="e">
        <f t="shared" si="26"/>
        <v>#DIV/0!</v>
      </c>
      <c r="AI147" s="117" t="e">
        <f t="shared" si="27"/>
        <v>#DIV/0!</v>
      </c>
      <c r="AJ147" s="117" t="e">
        <f t="shared" si="28"/>
        <v>#DIV/0!</v>
      </c>
      <c r="AK147" s="117" t="e">
        <f t="shared" si="29"/>
        <v>#DIV/0!</v>
      </c>
      <c r="AL147" s="117" t="e">
        <f t="shared" si="30"/>
        <v>#DIV/0!</v>
      </c>
      <c r="AM147" s="117" t="e">
        <f t="shared" si="31"/>
        <v>#DIV/0!</v>
      </c>
      <c r="AN147" s="503" t="str">
        <f t="shared" si="32"/>
        <v/>
      </c>
      <c r="AP147" s="109"/>
      <c r="AQ147" s="109"/>
      <c r="AR147" s="109"/>
      <c r="AS147" s="109"/>
      <c r="AT147" s="109"/>
      <c r="AU147" s="109"/>
      <c r="AV147" s="109"/>
      <c r="AW147" s="109"/>
      <c r="AX147" s="511" t="str">
        <f>IF(SUM(AP147:AW147)='III Plan Rates'!AG150, "Match", "Don't Match")</f>
        <v>Match</v>
      </c>
      <c r="AY147" s="109"/>
      <c r="AZ147" s="109"/>
      <c r="BA147" s="109"/>
      <c r="BB147" s="511" t="str">
        <f>IF(SUM(AY147:BA147)='III Plan Rates'!AH150, "Match", "Don't Match")</f>
        <v>Match</v>
      </c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  <c r="BM147" s="109"/>
      <c r="BN147" s="109"/>
      <c r="BO147" s="109"/>
      <c r="BP147" s="511" t="str">
        <f>IF(SUM(BC147:BO147)='III Plan Rates'!AI150, "Match", "Don't Match")</f>
        <v>Match</v>
      </c>
      <c r="BQ147" s="109"/>
      <c r="BR147" s="109"/>
      <c r="BS147" s="109"/>
      <c r="BT147" s="109"/>
      <c r="BU147" s="109"/>
      <c r="BV147" s="109"/>
      <c r="BW147" s="109"/>
      <c r="BX147" s="109"/>
      <c r="BY147" s="109"/>
      <c r="BZ147" s="109"/>
      <c r="CA147" s="511" t="str">
        <f>IF(SUM(BQ147:BZ147)='III Plan Rates'!AJ150, "Match", "Don't Match")</f>
        <v>Match</v>
      </c>
      <c r="CB147" s="109"/>
      <c r="CC147" s="109"/>
      <c r="CD147" s="109"/>
      <c r="CE147" s="109"/>
      <c r="CF147" s="109"/>
      <c r="CG147" s="109"/>
      <c r="CH147" s="109"/>
      <c r="CI147" s="511" t="str">
        <f>IF(SUM(CB147:CH147)='III Plan Rates'!AK150, "Match", "Don't Match")</f>
        <v>Match</v>
      </c>
      <c r="CJ147" s="109"/>
      <c r="CK147" s="109"/>
      <c r="CL147" s="109"/>
      <c r="CM147" s="109"/>
      <c r="CN147" s="109"/>
      <c r="CO147" s="109"/>
      <c r="CP147" s="109"/>
      <c r="CQ147" s="109"/>
      <c r="CR147" s="109"/>
      <c r="CS147" s="109"/>
      <c r="CT147" s="511" t="str">
        <f>IF(SUM(CJ147:CS147)='III Plan Rates'!AL150, "Match", "Don't Match")</f>
        <v>Match</v>
      </c>
      <c r="CU147" s="109"/>
      <c r="CV147" s="109"/>
      <c r="CW147" s="109"/>
      <c r="CX147" s="109"/>
      <c r="CY147" s="511" t="str">
        <f>IF(SUM(CU147:CX147)='III Plan Rates'!AM150, "Match", "Don't Match")</f>
        <v>Match</v>
      </c>
      <c r="CZ147" s="109"/>
      <c r="DA147" s="109"/>
      <c r="DB147" s="109"/>
      <c r="DC147" s="109"/>
      <c r="DD147" s="109"/>
      <c r="DE147" s="511" t="str">
        <f>IF(SUM(CZ147:DD147)='III Plan Rates'!AN150, "Match", "Don't Match")</f>
        <v>Match</v>
      </c>
      <c r="DF147" s="109"/>
      <c r="DG147" s="109"/>
      <c r="DH147" s="109"/>
      <c r="DI147" s="109"/>
      <c r="DJ147" s="109"/>
      <c r="DK147" s="109"/>
      <c r="DL147" s="109"/>
      <c r="DM147" s="511" t="str">
        <f>IF(SUM(DF147:DL147)='III Plan Rates'!AO150, "Match", "Don't Match")</f>
        <v>Match</v>
      </c>
    </row>
    <row r="148" spans="1:117" x14ac:dyDescent="0.25">
      <c r="A148" s="406" t="str">
        <f>'III Plan Rates'!A151</f>
        <v>Plan 134</v>
      </c>
      <c r="B148" s="118">
        <f>'III Plan Rates'!B151</f>
        <v>0</v>
      </c>
      <c r="C148" s="127">
        <f>'III Plan Rates'!D151</f>
        <v>0</v>
      </c>
      <c r="D148" s="118">
        <f>'III Plan Rates'!E151</f>
        <v>0</v>
      </c>
      <c r="E148" s="118">
        <f>'III Plan Rates'!F151</f>
        <v>0</v>
      </c>
      <c r="F148" s="118">
        <f>'III Plan Rates'!G151</f>
        <v>0</v>
      </c>
      <c r="G148" s="118">
        <f>'III Plan Rates'!J151</f>
        <v>0</v>
      </c>
      <c r="H148" s="101"/>
      <c r="I148" s="116">
        <f>'III Plan Rates'!$Z151*'V Consumer Factors'!$M$12</f>
        <v>0</v>
      </c>
      <c r="J148" s="116">
        <f>'III Plan Rates'!$Z151*'V Consumer Factors'!$M$13</f>
        <v>0</v>
      </c>
      <c r="K148" s="116">
        <f>'III Plan Rates'!$Z151*'V Consumer Factors'!$M$14</f>
        <v>0</v>
      </c>
      <c r="L148" s="116">
        <f>'III Plan Rates'!$Z151*'V Consumer Factors'!$M$15</f>
        <v>0</v>
      </c>
      <c r="M148" s="116">
        <f>'III Plan Rates'!$Z151*'V Consumer Factors'!$M$16</f>
        <v>0</v>
      </c>
      <c r="N148" s="116">
        <f>'III Plan Rates'!$Z151*'V Consumer Factors'!$M$17</f>
        <v>0</v>
      </c>
      <c r="O148" s="116">
        <f>'III Plan Rates'!$Z151*'V Consumer Factors'!$M$18</f>
        <v>0</v>
      </c>
      <c r="P148" s="116">
        <f>'III Plan Rates'!$Z151*'V Consumer Factors'!$M$19</f>
        <v>0</v>
      </c>
      <c r="Q148" s="116">
        <f>'III Plan Rates'!$Z151*'V Consumer Factors'!$M$20</f>
        <v>0</v>
      </c>
      <c r="R148" s="116">
        <f>IF('III Plan Rates'!$AP151&gt;0,SUMPRODUCT(I148:Q148,'III Plan Rates'!$AG151:$AO151)/'III Plan Rates'!$AP151,0)</f>
        <v>0</v>
      </c>
      <c r="S148" s="80"/>
      <c r="T148" s="116" t="e">
        <f>'III Plan Rates'!$AA151*'V Consumer Factors'!$N$12</f>
        <v>#DIV/0!</v>
      </c>
      <c r="U148" s="116" t="e">
        <f>'III Plan Rates'!$AA151*'V Consumer Factors'!$N$13</f>
        <v>#DIV/0!</v>
      </c>
      <c r="V148" s="116" t="e">
        <f>'III Plan Rates'!$AA151*'V Consumer Factors'!$N$14</f>
        <v>#DIV/0!</v>
      </c>
      <c r="W148" s="116" t="e">
        <f>'III Plan Rates'!$AA151*'V Consumer Factors'!$N$15</f>
        <v>#DIV/0!</v>
      </c>
      <c r="X148" s="116" t="e">
        <f>'III Plan Rates'!$AA151*'V Consumer Factors'!$N$16</f>
        <v>#DIV/0!</v>
      </c>
      <c r="Y148" s="116" t="e">
        <f>'III Plan Rates'!$AA151*'V Consumer Factors'!$N$17</f>
        <v>#DIV/0!</v>
      </c>
      <c r="Z148" s="116" t="e">
        <f>'III Plan Rates'!$AA151*'V Consumer Factors'!$N$18</f>
        <v>#DIV/0!</v>
      </c>
      <c r="AA148" s="116" t="e">
        <f>'III Plan Rates'!$AA151*'V Consumer Factors'!$N$19</f>
        <v>#DIV/0!</v>
      </c>
      <c r="AB148" s="116" t="e">
        <f>'III Plan Rates'!$AA151*'V Consumer Factors'!$N$20</f>
        <v>#DIV/0!</v>
      </c>
      <c r="AC148" s="116">
        <f>IF('III Plan Rates'!$AP151&gt;0,SUMPRODUCT(T148:AB148,'III Plan Rates'!$AG151:$AO151)/'III Plan Rates'!$AP151,0)</f>
        <v>0</v>
      </c>
      <c r="AE148" s="117" t="e">
        <f t="shared" si="23"/>
        <v>#DIV/0!</v>
      </c>
      <c r="AF148" s="117" t="e">
        <f t="shared" si="24"/>
        <v>#DIV/0!</v>
      </c>
      <c r="AG148" s="117" t="e">
        <f t="shared" si="25"/>
        <v>#DIV/0!</v>
      </c>
      <c r="AH148" s="117" t="e">
        <f t="shared" si="26"/>
        <v>#DIV/0!</v>
      </c>
      <c r="AI148" s="117" t="e">
        <f t="shared" si="27"/>
        <v>#DIV/0!</v>
      </c>
      <c r="AJ148" s="117" t="e">
        <f t="shared" si="28"/>
        <v>#DIV/0!</v>
      </c>
      <c r="AK148" s="117" t="e">
        <f t="shared" si="29"/>
        <v>#DIV/0!</v>
      </c>
      <c r="AL148" s="117" t="e">
        <f t="shared" si="30"/>
        <v>#DIV/0!</v>
      </c>
      <c r="AM148" s="117" t="e">
        <f t="shared" si="31"/>
        <v>#DIV/0!</v>
      </c>
      <c r="AN148" s="503" t="str">
        <f t="shared" si="32"/>
        <v/>
      </c>
      <c r="AP148" s="109"/>
      <c r="AQ148" s="109"/>
      <c r="AR148" s="109"/>
      <c r="AS148" s="109"/>
      <c r="AT148" s="109"/>
      <c r="AU148" s="109"/>
      <c r="AV148" s="109"/>
      <c r="AW148" s="109"/>
      <c r="AX148" s="511" t="str">
        <f>IF(SUM(AP148:AW148)='III Plan Rates'!AG151, "Match", "Don't Match")</f>
        <v>Match</v>
      </c>
      <c r="AY148" s="109"/>
      <c r="AZ148" s="109"/>
      <c r="BA148" s="109"/>
      <c r="BB148" s="511" t="str">
        <f>IF(SUM(AY148:BA148)='III Plan Rates'!AH151, "Match", "Don't Match")</f>
        <v>Match</v>
      </c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  <c r="BM148" s="109"/>
      <c r="BN148" s="109"/>
      <c r="BO148" s="109"/>
      <c r="BP148" s="511" t="str">
        <f>IF(SUM(BC148:BO148)='III Plan Rates'!AI151, "Match", "Don't Match")</f>
        <v>Match</v>
      </c>
      <c r="BQ148" s="109"/>
      <c r="BR148" s="109"/>
      <c r="BS148" s="109"/>
      <c r="BT148" s="109"/>
      <c r="BU148" s="109"/>
      <c r="BV148" s="109"/>
      <c r="BW148" s="109"/>
      <c r="BX148" s="109"/>
      <c r="BY148" s="109"/>
      <c r="BZ148" s="109"/>
      <c r="CA148" s="511" t="str">
        <f>IF(SUM(BQ148:BZ148)='III Plan Rates'!AJ151, "Match", "Don't Match")</f>
        <v>Match</v>
      </c>
      <c r="CB148" s="109"/>
      <c r="CC148" s="109"/>
      <c r="CD148" s="109"/>
      <c r="CE148" s="109"/>
      <c r="CF148" s="109"/>
      <c r="CG148" s="109"/>
      <c r="CH148" s="109"/>
      <c r="CI148" s="511" t="str">
        <f>IF(SUM(CB148:CH148)='III Plan Rates'!AK151, "Match", "Don't Match")</f>
        <v>Match</v>
      </c>
      <c r="CJ148" s="109"/>
      <c r="CK148" s="109"/>
      <c r="CL148" s="109"/>
      <c r="CM148" s="109"/>
      <c r="CN148" s="109"/>
      <c r="CO148" s="109"/>
      <c r="CP148" s="109"/>
      <c r="CQ148" s="109"/>
      <c r="CR148" s="109"/>
      <c r="CS148" s="109"/>
      <c r="CT148" s="511" t="str">
        <f>IF(SUM(CJ148:CS148)='III Plan Rates'!AL151, "Match", "Don't Match")</f>
        <v>Match</v>
      </c>
      <c r="CU148" s="109"/>
      <c r="CV148" s="109"/>
      <c r="CW148" s="109"/>
      <c r="CX148" s="109"/>
      <c r="CY148" s="511" t="str">
        <f>IF(SUM(CU148:CX148)='III Plan Rates'!AM151, "Match", "Don't Match")</f>
        <v>Match</v>
      </c>
      <c r="CZ148" s="109"/>
      <c r="DA148" s="109"/>
      <c r="DB148" s="109"/>
      <c r="DC148" s="109"/>
      <c r="DD148" s="109"/>
      <c r="DE148" s="511" t="str">
        <f>IF(SUM(CZ148:DD148)='III Plan Rates'!AN151, "Match", "Don't Match")</f>
        <v>Match</v>
      </c>
      <c r="DF148" s="109"/>
      <c r="DG148" s="109"/>
      <c r="DH148" s="109"/>
      <c r="DI148" s="109"/>
      <c r="DJ148" s="109"/>
      <c r="DK148" s="109"/>
      <c r="DL148" s="109"/>
      <c r="DM148" s="511" t="str">
        <f>IF(SUM(DF148:DL148)='III Plan Rates'!AO151, "Match", "Don't Match")</f>
        <v>Match</v>
      </c>
    </row>
    <row r="149" spans="1:117" x14ac:dyDescent="0.25">
      <c r="A149" s="406" t="str">
        <f>'III Plan Rates'!A152</f>
        <v>Plan 135</v>
      </c>
      <c r="B149" s="118">
        <f>'III Plan Rates'!B152</f>
        <v>0</v>
      </c>
      <c r="C149" s="127">
        <f>'III Plan Rates'!D152</f>
        <v>0</v>
      </c>
      <c r="D149" s="118">
        <f>'III Plan Rates'!E152</f>
        <v>0</v>
      </c>
      <c r="E149" s="118">
        <f>'III Plan Rates'!F152</f>
        <v>0</v>
      </c>
      <c r="F149" s="118">
        <f>'III Plan Rates'!G152</f>
        <v>0</v>
      </c>
      <c r="G149" s="118">
        <f>'III Plan Rates'!J152</f>
        <v>0</v>
      </c>
      <c r="H149" s="101"/>
      <c r="I149" s="116">
        <f>'III Plan Rates'!$Z152*'V Consumer Factors'!$M$12</f>
        <v>0</v>
      </c>
      <c r="J149" s="116">
        <f>'III Plan Rates'!$Z152*'V Consumer Factors'!$M$13</f>
        <v>0</v>
      </c>
      <c r="K149" s="116">
        <f>'III Plan Rates'!$Z152*'V Consumer Factors'!$M$14</f>
        <v>0</v>
      </c>
      <c r="L149" s="116">
        <f>'III Plan Rates'!$Z152*'V Consumer Factors'!$M$15</f>
        <v>0</v>
      </c>
      <c r="M149" s="116">
        <f>'III Plan Rates'!$Z152*'V Consumer Factors'!$M$16</f>
        <v>0</v>
      </c>
      <c r="N149" s="116">
        <f>'III Plan Rates'!$Z152*'V Consumer Factors'!$M$17</f>
        <v>0</v>
      </c>
      <c r="O149" s="116">
        <f>'III Plan Rates'!$Z152*'V Consumer Factors'!$M$18</f>
        <v>0</v>
      </c>
      <c r="P149" s="116">
        <f>'III Plan Rates'!$Z152*'V Consumer Factors'!$M$19</f>
        <v>0</v>
      </c>
      <c r="Q149" s="116">
        <f>'III Plan Rates'!$Z152*'V Consumer Factors'!$M$20</f>
        <v>0</v>
      </c>
      <c r="R149" s="116">
        <f>IF('III Plan Rates'!$AP152&gt;0,SUMPRODUCT(I149:Q149,'III Plan Rates'!$AG152:$AO152)/'III Plan Rates'!$AP152,0)</f>
        <v>0</v>
      </c>
      <c r="S149" s="80"/>
      <c r="T149" s="116" t="e">
        <f>'III Plan Rates'!$AA152*'V Consumer Factors'!$N$12</f>
        <v>#DIV/0!</v>
      </c>
      <c r="U149" s="116" t="e">
        <f>'III Plan Rates'!$AA152*'V Consumer Factors'!$N$13</f>
        <v>#DIV/0!</v>
      </c>
      <c r="V149" s="116" t="e">
        <f>'III Plan Rates'!$AA152*'V Consumer Factors'!$N$14</f>
        <v>#DIV/0!</v>
      </c>
      <c r="W149" s="116" t="e">
        <f>'III Plan Rates'!$AA152*'V Consumer Factors'!$N$15</f>
        <v>#DIV/0!</v>
      </c>
      <c r="X149" s="116" t="e">
        <f>'III Plan Rates'!$AA152*'V Consumer Factors'!$N$16</f>
        <v>#DIV/0!</v>
      </c>
      <c r="Y149" s="116" t="e">
        <f>'III Plan Rates'!$AA152*'V Consumer Factors'!$N$17</f>
        <v>#DIV/0!</v>
      </c>
      <c r="Z149" s="116" t="e">
        <f>'III Plan Rates'!$AA152*'V Consumer Factors'!$N$18</f>
        <v>#DIV/0!</v>
      </c>
      <c r="AA149" s="116" t="e">
        <f>'III Plan Rates'!$AA152*'V Consumer Factors'!$N$19</f>
        <v>#DIV/0!</v>
      </c>
      <c r="AB149" s="116" t="e">
        <f>'III Plan Rates'!$AA152*'V Consumer Factors'!$N$20</f>
        <v>#DIV/0!</v>
      </c>
      <c r="AC149" s="116">
        <f>IF('III Plan Rates'!$AP152&gt;0,SUMPRODUCT(T149:AB149,'III Plan Rates'!$AG152:$AO152)/'III Plan Rates'!$AP152,0)</f>
        <v>0</v>
      </c>
      <c r="AE149" s="117" t="e">
        <f t="shared" si="23"/>
        <v>#DIV/0!</v>
      </c>
      <c r="AF149" s="117" t="e">
        <f t="shared" si="24"/>
        <v>#DIV/0!</v>
      </c>
      <c r="AG149" s="117" t="e">
        <f t="shared" si="25"/>
        <v>#DIV/0!</v>
      </c>
      <c r="AH149" s="117" t="e">
        <f t="shared" si="26"/>
        <v>#DIV/0!</v>
      </c>
      <c r="AI149" s="117" t="e">
        <f t="shared" si="27"/>
        <v>#DIV/0!</v>
      </c>
      <c r="AJ149" s="117" t="e">
        <f t="shared" si="28"/>
        <v>#DIV/0!</v>
      </c>
      <c r="AK149" s="117" t="e">
        <f t="shared" si="29"/>
        <v>#DIV/0!</v>
      </c>
      <c r="AL149" s="117" t="e">
        <f t="shared" si="30"/>
        <v>#DIV/0!</v>
      </c>
      <c r="AM149" s="117" t="e">
        <f t="shared" si="31"/>
        <v>#DIV/0!</v>
      </c>
      <c r="AN149" s="503" t="str">
        <f t="shared" si="32"/>
        <v/>
      </c>
      <c r="AP149" s="109"/>
      <c r="AQ149" s="109"/>
      <c r="AR149" s="109"/>
      <c r="AS149" s="109"/>
      <c r="AT149" s="109"/>
      <c r="AU149" s="109"/>
      <c r="AV149" s="109"/>
      <c r="AW149" s="109"/>
      <c r="AX149" s="511" t="str">
        <f>IF(SUM(AP149:AW149)='III Plan Rates'!AG152, "Match", "Don't Match")</f>
        <v>Match</v>
      </c>
      <c r="AY149" s="109"/>
      <c r="AZ149" s="109"/>
      <c r="BA149" s="109"/>
      <c r="BB149" s="511" t="str">
        <f>IF(SUM(AY149:BA149)='III Plan Rates'!AH152, "Match", "Don't Match")</f>
        <v>Match</v>
      </c>
      <c r="BC149" s="109"/>
      <c r="BD149" s="109"/>
      <c r="BE149" s="109"/>
      <c r="BF149" s="109"/>
      <c r="BG149" s="109"/>
      <c r="BH149" s="109"/>
      <c r="BI149" s="109"/>
      <c r="BJ149" s="109"/>
      <c r="BK149" s="109"/>
      <c r="BL149" s="109"/>
      <c r="BM149" s="109"/>
      <c r="BN149" s="109"/>
      <c r="BO149" s="109"/>
      <c r="BP149" s="511" t="str">
        <f>IF(SUM(BC149:BO149)='III Plan Rates'!AI152, "Match", "Don't Match")</f>
        <v>Match</v>
      </c>
      <c r="BQ149" s="109"/>
      <c r="BR149" s="109"/>
      <c r="BS149" s="109"/>
      <c r="BT149" s="109"/>
      <c r="BU149" s="109"/>
      <c r="BV149" s="109"/>
      <c r="BW149" s="109"/>
      <c r="BX149" s="109"/>
      <c r="BY149" s="109"/>
      <c r="BZ149" s="109"/>
      <c r="CA149" s="511" t="str">
        <f>IF(SUM(BQ149:BZ149)='III Plan Rates'!AJ152, "Match", "Don't Match")</f>
        <v>Match</v>
      </c>
      <c r="CB149" s="109"/>
      <c r="CC149" s="109"/>
      <c r="CD149" s="109"/>
      <c r="CE149" s="109"/>
      <c r="CF149" s="109"/>
      <c r="CG149" s="109"/>
      <c r="CH149" s="109"/>
      <c r="CI149" s="511" t="str">
        <f>IF(SUM(CB149:CH149)='III Plan Rates'!AK152, "Match", "Don't Match")</f>
        <v>Match</v>
      </c>
      <c r="CJ149" s="109"/>
      <c r="CK149" s="109"/>
      <c r="CL149" s="109"/>
      <c r="CM149" s="109"/>
      <c r="CN149" s="109"/>
      <c r="CO149" s="109"/>
      <c r="CP149" s="109"/>
      <c r="CQ149" s="109"/>
      <c r="CR149" s="109"/>
      <c r="CS149" s="109"/>
      <c r="CT149" s="511" t="str">
        <f>IF(SUM(CJ149:CS149)='III Plan Rates'!AL152, "Match", "Don't Match")</f>
        <v>Match</v>
      </c>
      <c r="CU149" s="109"/>
      <c r="CV149" s="109"/>
      <c r="CW149" s="109"/>
      <c r="CX149" s="109"/>
      <c r="CY149" s="511" t="str">
        <f>IF(SUM(CU149:CX149)='III Plan Rates'!AM152, "Match", "Don't Match")</f>
        <v>Match</v>
      </c>
      <c r="CZ149" s="109"/>
      <c r="DA149" s="109"/>
      <c r="DB149" s="109"/>
      <c r="DC149" s="109"/>
      <c r="DD149" s="109"/>
      <c r="DE149" s="511" t="str">
        <f>IF(SUM(CZ149:DD149)='III Plan Rates'!AN152, "Match", "Don't Match")</f>
        <v>Match</v>
      </c>
      <c r="DF149" s="109"/>
      <c r="DG149" s="109"/>
      <c r="DH149" s="109"/>
      <c r="DI149" s="109"/>
      <c r="DJ149" s="109"/>
      <c r="DK149" s="109"/>
      <c r="DL149" s="109"/>
      <c r="DM149" s="511" t="str">
        <f>IF(SUM(DF149:DL149)='III Plan Rates'!AO152, "Match", "Don't Match")</f>
        <v>Match</v>
      </c>
    </row>
    <row r="150" spans="1:117" x14ac:dyDescent="0.25">
      <c r="A150" s="406" t="str">
        <f>'III Plan Rates'!A153</f>
        <v>Plan 136</v>
      </c>
      <c r="B150" s="118">
        <f>'III Plan Rates'!B153</f>
        <v>0</v>
      </c>
      <c r="C150" s="127">
        <f>'III Plan Rates'!D153</f>
        <v>0</v>
      </c>
      <c r="D150" s="118">
        <f>'III Plan Rates'!E153</f>
        <v>0</v>
      </c>
      <c r="E150" s="118">
        <f>'III Plan Rates'!F153</f>
        <v>0</v>
      </c>
      <c r="F150" s="118">
        <f>'III Plan Rates'!G153</f>
        <v>0</v>
      </c>
      <c r="G150" s="118">
        <f>'III Plan Rates'!J153</f>
        <v>0</v>
      </c>
      <c r="H150" s="101"/>
      <c r="I150" s="116">
        <f>'III Plan Rates'!$Z153*'V Consumer Factors'!$M$12</f>
        <v>0</v>
      </c>
      <c r="J150" s="116">
        <f>'III Plan Rates'!$Z153*'V Consumer Factors'!$M$13</f>
        <v>0</v>
      </c>
      <c r="K150" s="116">
        <f>'III Plan Rates'!$Z153*'V Consumer Factors'!$M$14</f>
        <v>0</v>
      </c>
      <c r="L150" s="116">
        <f>'III Plan Rates'!$Z153*'V Consumer Factors'!$M$15</f>
        <v>0</v>
      </c>
      <c r="M150" s="116">
        <f>'III Plan Rates'!$Z153*'V Consumer Factors'!$M$16</f>
        <v>0</v>
      </c>
      <c r="N150" s="116">
        <f>'III Plan Rates'!$Z153*'V Consumer Factors'!$M$17</f>
        <v>0</v>
      </c>
      <c r="O150" s="116">
        <f>'III Plan Rates'!$Z153*'V Consumer Factors'!$M$18</f>
        <v>0</v>
      </c>
      <c r="P150" s="116">
        <f>'III Plan Rates'!$Z153*'V Consumer Factors'!$M$19</f>
        <v>0</v>
      </c>
      <c r="Q150" s="116">
        <f>'III Plan Rates'!$Z153*'V Consumer Factors'!$M$20</f>
        <v>0</v>
      </c>
      <c r="R150" s="116">
        <f>IF('III Plan Rates'!$AP153&gt;0,SUMPRODUCT(I150:Q150,'III Plan Rates'!$AG153:$AO153)/'III Plan Rates'!$AP153,0)</f>
        <v>0</v>
      </c>
      <c r="S150" s="80"/>
      <c r="T150" s="116" t="e">
        <f>'III Plan Rates'!$AA153*'V Consumer Factors'!$N$12</f>
        <v>#DIV/0!</v>
      </c>
      <c r="U150" s="116" t="e">
        <f>'III Plan Rates'!$AA153*'V Consumer Factors'!$N$13</f>
        <v>#DIV/0!</v>
      </c>
      <c r="V150" s="116" t="e">
        <f>'III Plan Rates'!$AA153*'V Consumer Factors'!$N$14</f>
        <v>#DIV/0!</v>
      </c>
      <c r="W150" s="116" t="e">
        <f>'III Plan Rates'!$AA153*'V Consumer Factors'!$N$15</f>
        <v>#DIV/0!</v>
      </c>
      <c r="X150" s="116" t="e">
        <f>'III Plan Rates'!$AA153*'V Consumer Factors'!$N$16</f>
        <v>#DIV/0!</v>
      </c>
      <c r="Y150" s="116" t="e">
        <f>'III Plan Rates'!$AA153*'V Consumer Factors'!$N$17</f>
        <v>#DIV/0!</v>
      </c>
      <c r="Z150" s="116" t="e">
        <f>'III Plan Rates'!$AA153*'V Consumer Factors'!$N$18</f>
        <v>#DIV/0!</v>
      </c>
      <c r="AA150" s="116" t="e">
        <f>'III Plan Rates'!$AA153*'V Consumer Factors'!$N$19</f>
        <v>#DIV/0!</v>
      </c>
      <c r="AB150" s="116" t="e">
        <f>'III Plan Rates'!$AA153*'V Consumer Factors'!$N$20</f>
        <v>#DIV/0!</v>
      </c>
      <c r="AC150" s="116">
        <f>IF('III Plan Rates'!$AP153&gt;0,SUMPRODUCT(T150:AB150,'III Plan Rates'!$AG153:$AO153)/'III Plan Rates'!$AP153,0)</f>
        <v>0</v>
      </c>
      <c r="AE150" s="117" t="e">
        <f t="shared" si="23"/>
        <v>#DIV/0!</v>
      </c>
      <c r="AF150" s="117" t="e">
        <f t="shared" si="24"/>
        <v>#DIV/0!</v>
      </c>
      <c r="AG150" s="117" t="e">
        <f t="shared" si="25"/>
        <v>#DIV/0!</v>
      </c>
      <c r="AH150" s="117" t="e">
        <f t="shared" si="26"/>
        <v>#DIV/0!</v>
      </c>
      <c r="AI150" s="117" t="e">
        <f t="shared" si="27"/>
        <v>#DIV/0!</v>
      </c>
      <c r="AJ150" s="117" t="e">
        <f t="shared" si="28"/>
        <v>#DIV/0!</v>
      </c>
      <c r="AK150" s="117" t="e">
        <f t="shared" si="29"/>
        <v>#DIV/0!</v>
      </c>
      <c r="AL150" s="117" t="e">
        <f t="shared" si="30"/>
        <v>#DIV/0!</v>
      </c>
      <c r="AM150" s="117" t="e">
        <f t="shared" si="31"/>
        <v>#DIV/0!</v>
      </c>
      <c r="AN150" s="503" t="str">
        <f t="shared" si="32"/>
        <v/>
      </c>
      <c r="AP150" s="109"/>
      <c r="AQ150" s="109"/>
      <c r="AR150" s="109"/>
      <c r="AS150" s="109"/>
      <c r="AT150" s="109"/>
      <c r="AU150" s="109"/>
      <c r="AV150" s="109"/>
      <c r="AW150" s="109"/>
      <c r="AX150" s="511" t="str">
        <f>IF(SUM(AP150:AW150)='III Plan Rates'!AG153, "Match", "Don't Match")</f>
        <v>Match</v>
      </c>
      <c r="AY150" s="109"/>
      <c r="AZ150" s="109"/>
      <c r="BA150" s="109"/>
      <c r="BB150" s="511" t="str">
        <f>IF(SUM(AY150:BA150)='III Plan Rates'!AH153, "Match", "Don't Match")</f>
        <v>Match</v>
      </c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  <c r="BM150" s="109"/>
      <c r="BN150" s="109"/>
      <c r="BO150" s="109"/>
      <c r="BP150" s="511" t="str">
        <f>IF(SUM(BC150:BO150)='III Plan Rates'!AI153, "Match", "Don't Match")</f>
        <v>Match</v>
      </c>
      <c r="BQ150" s="109"/>
      <c r="BR150" s="109"/>
      <c r="BS150" s="109"/>
      <c r="BT150" s="109"/>
      <c r="BU150" s="109"/>
      <c r="BV150" s="109"/>
      <c r="BW150" s="109"/>
      <c r="BX150" s="109"/>
      <c r="BY150" s="109"/>
      <c r="BZ150" s="109"/>
      <c r="CA150" s="511" t="str">
        <f>IF(SUM(BQ150:BZ150)='III Plan Rates'!AJ153, "Match", "Don't Match")</f>
        <v>Match</v>
      </c>
      <c r="CB150" s="109"/>
      <c r="CC150" s="109"/>
      <c r="CD150" s="109"/>
      <c r="CE150" s="109"/>
      <c r="CF150" s="109"/>
      <c r="CG150" s="109"/>
      <c r="CH150" s="109"/>
      <c r="CI150" s="511" t="str">
        <f>IF(SUM(CB150:CH150)='III Plan Rates'!AK153, "Match", "Don't Match")</f>
        <v>Match</v>
      </c>
      <c r="CJ150" s="109"/>
      <c r="CK150" s="109"/>
      <c r="CL150" s="109"/>
      <c r="CM150" s="109"/>
      <c r="CN150" s="109"/>
      <c r="CO150" s="109"/>
      <c r="CP150" s="109"/>
      <c r="CQ150" s="109"/>
      <c r="CR150" s="109"/>
      <c r="CS150" s="109"/>
      <c r="CT150" s="511" t="str">
        <f>IF(SUM(CJ150:CS150)='III Plan Rates'!AL153, "Match", "Don't Match")</f>
        <v>Match</v>
      </c>
      <c r="CU150" s="109"/>
      <c r="CV150" s="109"/>
      <c r="CW150" s="109"/>
      <c r="CX150" s="109"/>
      <c r="CY150" s="511" t="str">
        <f>IF(SUM(CU150:CX150)='III Plan Rates'!AM153, "Match", "Don't Match")</f>
        <v>Match</v>
      </c>
      <c r="CZ150" s="109"/>
      <c r="DA150" s="109"/>
      <c r="DB150" s="109"/>
      <c r="DC150" s="109"/>
      <c r="DD150" s="109"/>
      <c r="DE150" s="511" t="str">
        <f>IF(SUM(CZ150:DD150)='III Plan Rates'!AN153, "Match", "Don't Match")</f>
        <v>Match</v>
      </c>
      <c r="DF150" s="109"/>
      <c r="DG150" s="109"/>
      <c r="DH150" s="109"/>
      <c r="DI150" s="109"/>
      <c r="DJ150" s="109"/>
      <c r="DK150" s="109"/>
      <c r="DL150" s="109"/>
      <c r="DM150" s="511" t="str">
        <f>IF(SUM(DF150:DL150)='III Plan Rates'!AO153, "Match", "Don't Match")</f>
        <v>Match</v>
      </c>
    </row>
    <row r="151" spans="1:117" x14ac:dyDescent="0.25">
      <c r="A151" s="406" t="str">
        <f>'III Plan Rates'!A154</f>
        <v>Plan 137</v>
      </c>
      <c r="B151" s="118">
        <f>'III Plan Rates'!B154</f>
        <v>0</v>
      </c>
      <c r="C151" s="127">
        <f>'III Plan Rates'!D154</f>
        <v>0</v>
      </c>
      <c r="D151" s="118">
        <f>'III Plan Rates'!E154</f>
        <v>0</v>
      </c>
      <c r="E151" s="118">
        <f>'III Plan Rates'!F154</f>
        <v>0</v>
      </c>
      <c r="F151" s="118">
        <f>'III Plan Rates'!G154</f>
        <v>0</v>
      </c>
      <c r="G151" s="118">
        <f>'III Plan Rates'!J154</f>
        <v>0</v>
      </c>
      <c r="H151" s="101"/>
      <c r="I151" s="116">
        <f>'III Plan Rates'!$Z154*'V Consumer Factors'!$M$12</f>
        <v>0</v>
      </c>
      <c r="J151" s="116">
        <f>'III Plan Rates'!$Z154*'V Consumer Factors'!$M$13</f>
        <v>0</v>
      </c>
      <c r="K151" s="116">
        <f>'III Plan Rates'!$Z154*'V Consumer Factors'!$M$14</f>
        <v>0</v>
      </c>
      <c r="L151" s="116">
        <f>'III Plan Rates'!$Z154*'V Consumer Factors'!$M$15</f>
        <v>0</v>
      </c>
      <c r="M151" s="116">
        <f>'III Plan Rates'!$Z154*'V Consumer Factors'!$M$16</f>
        <v>0</v>
      </c>
      <c r="N151" s="116">
        <f>'III Plan Rates'!$Z154*'V Consumer Factors'!$M$17</f>
        <v>0</v>
      </c>
      <c r="O151" s="116">
        <f>'III Plan Rates'!$Z154*'V Consumer Factors'!$M$18</f>
        <v>0</v>
      </c>
      <c r="P151" s="116">
        <f>'III Plan Rates'!$Z154*'V Consumer Factors'!$M$19</f>
        <v>0</v>
      </c>
      <c r="Q151" s="116">
        <f>'III Plan Rates'!$Z154*'V Consumer Factors'!$M$20</f>
        <v>0</v>
      </c>
      <c r="R151" s="116">
        <f>IF('III Plan Rates'!$AP154&gt;0,SUMPRODUCT(I151:Q151,'III Plan Rates'!$AG154:$AO154)/'III Plan Rates'!$AP154,0)</f>
        <v>0</v>
      </c>
      <c r="S151" s="80"/>
      <c r="T151" s="116" t="e">
        <f>'III Plan Rates'!$AA154*'V Consumer Factors'!$N$12</f>
        <v>#DIV/0!</v>
      </c>
      <c r="U151" s="116" t="e">
        <f>'III Plan Rates'!$AA154*'V Consumer Factors'!$N$13</f>
        <v>#DIV/0!</v>
      </c>
      <c r="V151" s="116" t="e">
        <f>'III Plan Rates'!$AA154*'V Consumer Factors'!$N$14</f>
        <v>#DIV/0!</v>
      </c>
      <c r="W151" s="116" t="e">
        <f>'III Plan Rates'!$AA154*'V Consumer Factors'!$N$15</f>
        <v>#DIV/0!</v>
      </c>
      <c r="X151" s="116" t="e">
        <f>'III Plan Rates'!$AA154*'V Consumer Factors'!$N$16</f>
        <v>#DIV/0!</v>
      </c>
      <c r="Y151" s="116" t="e">
        <f>'III Plan Rates'!$AA154*'V Consumer Factors'!$N$17</f>
        <v>#DIV/0!</v>
      </c>
      <c r="Z151" s="116" t="e">
        <f>'III Plan Rates'!$AA154*'V Consumer Factors'!$N$18</f>
        <v>#DIV/0!</v>
      </c>
      <c r="AA151" s="116" t="e">
        <f>'III Plan Rates'!$AA154*'V Consumer Factors'!$N$19</f>
        <v>#DIV/0!</v>
      </c>
      <c r="AB151" s="116" t="e">
        <f>'III Plan Rates'!$AA154*'V Consumer Factors'!$N$20</f>
        <v>#DIV/0!</v>
      </c>
      <c r="AC151" s="116">
        <f>IF('III Plan Rates'!$AP154&gt;0,SUMPRODUCT(T151:AB151,'III Plan Rates'!$AG154:$AO154)/'III Plan Rates'!$AP154,0)</f>
        <v>0</v>
      </c>
      <c r="AE151" s="117" t="e">
        <f t="shared" si="23"/>
        <v>#DIV/0!</v>
      </c>
      <c r="AF151" s="117" t="e">
        <f t="shared" si="24"/>
        <v>#DIV/0!</v>
      </c>
      <c r="AG151" s="117" t="e">
        <f t="shared" si="25"/>
        <v>#DIV/0!</v>
      </c>
      <c r="AH151" s="117" t="e">
        <f t="shared" si="26"/>
        <v>#DIV/0!</v>
      </c>
      <c r="AI151" s="117" t="e">
        <f t="shared" si="27"/>
        <v>#DIV/0!</v>
      </c>
      <c r="AJ151" s="117" t="e">
        <f t="shared" si="28"/>
        <v>#DIV/0!</v>
      </c>
      <c r="AK151" s="117" t="e">
        <f t="shared" si="29"/>
        <v>#DIV/0!</v>
      </c>
      <c r="AL151" s="117" t="e">
        <f t="shared" si="30"/>
        <v>#DIV/0!</v>
      </c>
      <c r="AM151" s="117" t="e">
        <f t="shared" si="31"/>
        <v>#DIV/0!</v>
      </c>
      <c r="AN151" s="503" t="str">
        <f t="shared" si="32"/>
        <v/>
      </c>
      <c r="AP151" s="109"/>
      <c r="AQ151" s="109"/>
      <c r="AR151" s="109"/>
      <c r="AS151" s="109"/>
      <c r="AT151" s="109"/>
      <c r="AU151" s="109"/>
      <c r="AV151" s="109"/>
      <c r="AW151" s="109"/>
      <c r="AX151" s="511" t="str">
        <f>IF(SUM(AP151:AW151)='III Plan Rates'!AG154, "Match", "Don't Match")</f>
        <v>Match</v>
      </c>
      <c r="AY151" s="109"/>
      <c r="AZ151" s="109"/>
      <c r="BA151" s="109"/>
      <c r="BB151" s="511" t="str">
        <f>IF(SUM(AY151:BA151)='III Plan Rates'!AH154, "Match", "Don't Match")</f>
        <v>Match</v>
      </c>
      <c r="BC151" s="109"/>
      <c r="BD151" s="109"/>
      <c r="BE151" s="109"/>
      <c r="BF151" s="109"/>
      <c r="BG151" s="109"/>
      <c r="BH151" s="109"/>
      <c r="BI151" s="109"/>
      <c r="BJ151" s="109"/>
      <c r="BK151" s="109"/>
      <c r="BL151" s="109"/>
      <c r="BM151" s="109"/>
      <c r="BN151" s="109"/>
      <c r="BO151" s="109"/>
      <c r="BP151" s="511" t="str">
        <f>IF(SUM(BC151:BO151)='III Plan Rates'!AI154, "Match", "Don't Match")</f>
        <v>Match</v>
      </c>
      <c r="BQ151" s="109"/>
      <c r="BR151" s="109"/>
      <c r="BS151" s="109"/>
      <c r="BT151" s="109"/>
      <c r="BU151" s="109"/>
      <c r="BV151" s="109"/>
      <c r="BW151" s="109"/>
      <c r="BX151" s="109"/>
      <c r="BY151" s="109"/>
      <c r="BZ151" s="109"/>
      <c r="CA151" s="511" t="str">
        <f>IF(SUM(BQ151:BZ151)='III Plan Rates'!AJ154, "Match", "Don't Match")</f>
        <v>Match</v>
      </c>
      <c r="CB151" s="109"/>
      <c r="CC151" s="109"/>
      <c r="CD151" s="109"/>
      <c r="CE151" s="109"/>
      <c r="CF151" s="109"/>
      <c r="CG151" s="109"/>
      <c r="CH151" s="109"/>
      <c r="CI151" s="511" t="str">
        <f>IF(SUM(CB151:CH151)='III Plan Rates'!AK154, "Match", "Don't Match")</f>
        <v>Match</v>
      </c>
      <c r="CJ151" s="109"/>
      <c r="CK151" s="109"/>
      <c r="CL151" s="109"/>
      <c r="CM151" s="109"/>
      <c r="CN151" s="109"/>
      <c r="CO151" s="109"/>
      <c r="CP151" s="109"/>
      <c r="CQ151" s="109"/>
      <c r="CR151" s="109"/>
      <c r="CS151" s="109"/>
      <c r="CT151" s="511" t="str">
        <f>IF(SUM(CJ151:CS151)='III Plan Rates'!AL154, "Match", "Don't Match")</f>
        <v>Match</v>
      </c>
      <c r="CU151" s="109"/>
      <c r="CV151" s="109"/>
      <c r="CW151" s="109"/>
      <c r="CX151" s="109"/>
      <c r="CY151" s="511" t="str">
        <f>IF(SUM(CU151:CX151)='III Plan Rates'!AM154, "Match", "Don't Match")</f>
        <v>Match</v>
      </c>
      <c r="CZ151" s="109"/>
      <c r="DA151" s="109"/>
      <c r="DB151" s="109"/>
      <c r="DC151" s="109"/>
      <c r="DD151" s="109"/>
      <c r="DE151" s="511" t="str">
        <f>IF(SUM(CZ151:DD151)='III Plan Rates'!AN154, "Match", "Don't Match")</f>
        <v>Match</v>
      </c>
      <c r="DF151" s="109"/>
      <c r="DG151" s="109"/>
      <c r="DH151" s="109"/>
      <c r="DI151" s="109"/>
      <c r="DJ151" s="109"/>
      <c r="DK151" s="109"/>
      <c r="DL151" s="109"/>
      <c r="DM151" s="511" t="str">
        <f>IF(SUM(DF151:DL151)='III Plan Rates'!AO154, "Match", "Don't Match")</f>
        <v>Match</v>
      </c>
    </row>
    <row r="152" spans="1:117" x14ac:dyDescent="0.25">
      <c r="A152" s="406" t="str">
        <f>'III Plan Rates'!A155</f>
        <v>Plan 138</v>
      </c>
      <c r="B152" s="118">
        <f>'III Plan Rates'!B155</f>
        <v>0</v>
      </c>
      <c r="C152" s="127">
        <f>'III Plan Rates'!D155</f>
        <v>0</v>
      </c>
      <c r="D152" s="118">
        <f>'III Plan Rates'!E155</f>
        <v>0</v>
      </c>
      <c r="E152" s="118">
        <f>'III Plan Rates'!F155</f>
        <v>0</v>
      </c>
      <c r="F152" s="118">
        <f>'III Plan Rates'!G155</f>
        <v>0</v>
      </c>
      <c r="G152" s="118">
        <f>'III Plan Rates'!J155</f>
        <v>0</v>
      </c>
      <c r="H152" s="101"/>
      <c r="I152" s="116">
        <f>'III Plan Rates'!$Z155*'V Consumer Factors'!$M$12</f>
        <v>0</v>
      </c>
      <c r="J152" s="116">
        <f>'III Plan Rates'!$Z155*'V Consumer Factors'!$M$13</f>
        <v>0</v>
      </c>
      <c r="K152" s="116">
        <f>'III Plan Rates'!$Z155*'V Consumer Factors'!$M$14</f>
        <v>0</v>
      </c>
      <c r="L152" s="116">
        <f>'III Plan Rates'!$Z155*'V Consumer Factors'!$M$15</f>
        <v>0</v>
      </c>
      <c r="M152" s="116">
        <f>'III Plan Rates'!$Z155*'V Consumer Factors'!$M$16</f>
        <v>0</v>
      </c>
      <c r="N152" s="116">
        <f>'III Plan Rates'!$Z155*'V Consumer Factors'!$M$17</f>
        <v>0</v>
      </c>
      <c r="O152" s="116">
        <f>'III Plan Rates'!$Z155*'V Consumer Factors'!$M$18</f>
        <v>0</v>
      </c>
      <c r="P152" s="116">
        <f>'III Plan Rates'!$Z155*'V Consumer Factors'!$M$19</f>
        <v>0</v>
      </c>
      <c r="Q152" s="116">
        <f>'III Plan Rates'!$Z155*'V Consumer Factors'!$M$20</f>
        <v>0</v>
      </c>
      <c r="R152" s="116">
        <f>IF('III Plan Rates'!$AP155&gt;0,SUMPRODUCT(I152:Q152,'III Plan Rates'!$AG155:$AO155)/'III Plan Rates'!$AP155,0)</f>
        <v>0</v>
      </c>
      <c r="S152" s="80"/>
      <c r="T152" s="116" t="e">
        <f>'III Plan Rates'!$AA155*'V Consumer Factors'!$N$12</f>
        <v>#DIV/0!</v>
      </c>
      <c r="U152" s="116" t="e">
        <f>'III Plan Rates'!$AA155*'V Consumer Factors'!$N$13</f>
        <v>#DIV/0!</v>
      </c>
      <c r="V152" s="116" t="e">
        <f>'III Plan Rates'!$AA155*'V Consumer Factors'!$N$14</f>
        <v>#DIV/0!</v>
      </c>
      <c r="W152" s="116" t="e">
        <f>'III Plan Rates'!$AA155*'V Consumer Factors'!$N$15</f>
        <v>#DIV/0!</v>
      </c>
      <c r="X152" s="116" t="e">
        <f>'III Plan Rates'!$AA155*'V Consumer Factors'!$N$16</f>
        <v>#DIV/0!</v>
      </c>
      <c r="Y152" s="116" t="e">
        <f>'III Plan Rates'!$AA155*'V Consumer Factors'!$N$17</f>
        <v>#DIV/0!</v>
      </c>
      <c r="Z152" s="116" t="e">
        <f>'III Plan Rates'!$AA155*'V Consumer Factors'!$N$18</f>
        <v>#DIV/0!</v>
      </c>
      <c r="AA152" s="116" t="e">
        <f>'III Plan Rates'!$AA155*'V Consumer Factors'!$N$19</f>
        <v>#DIV/0!</v>
      </c>
      <c r="AB152" s="116" t="e">
        <f>'III Plan Rates'!$AA155*'V Consumer Factors'!$N$20</f>
        <v>#DIV/0!</v>
      </c>
      <c r="AC152" s="116">
        <f>IF('III Plan Rates'!$AP155&gt;0,SUMPRODUCT(T152:AB152,'III Plan Rates'!$AG155:$AO155)/'III Plan Rates'!$AP155,0)</f>
        <v>0</v>
      </c>
      <c r="AE152" s="117" t="e">
        <f t="shared" si="23"/>
        <v>#DIV/0!</v>
      </c>
      <c r="AF152" s="117" t="e">
        <f t="shared" si="24"/>
        <v>#DIV/0!</v>
      </c>
      <c r="AG152" s="117" t="e">
        <f t="shared" si="25"/>
        <v>#DIV/0!</v>
      </c>
      <c r="AH152" s="117" t="e">
        <f t="shared" si="26"/>
        <v>#DIV/0!</v>
      </c>
      <c r="AI152" s="117" t="e">
        <f t="shared" si="27"/>
        <v>#DIV/0!</v>
      </c>
      <c r="AJ152" s="117" t="e">
        <f t="shared" si="28"/>
        <v>#DIV/0!</v>
      </c>
      <c r="AK152" s="117" t="e">
        <f t="shared" si="29"/>
        <v>#DIV/0!</v>
      </c>
      <c r="AL152" s="117" t="e">
        <f t="shared" si="30"/>
        <v>#DIV/0!</v>
      </c>
      <c r="AM152" s="117" t="e">
        <f t="shared" si="31"/>
        <v>#DIV/0!</v>
      </c>
      <c r="AN152" s="503" t="str">
        <f t="shared" si="32"/>
        <v/>
      </c>
      <c r="AP152" s="109"/>
      <c r="AQ152" s="109"/>
      <c r="AR152" s="109"/>
      <c r="AS152" s="109"/>
      <c r="AT152" s="109"/>
      <c r="AU152" s="109"/>
      <c r="AV152" s="109"/>
      <c r="AW152" s="109"/>
      <c r="AX152" s="511" t="str">
        <f>IF(SUM(AP152:AW152)='III Plan Rates'!AG155, "Match", "Don't Match")</f>
        <v>Match</v>
      </c>
      <c r="AY152" s="109"/>
      <c r="AZ152" s="109"/>
      <c r="BA152" s="109"/>
      <c r="BB152" s="511" t="str">
        <f>IF(SUM(AY152:BA152)='III Plan Rates'!AH155, "Match", "Don't Match")</f>
        <v>Match</v>
      </c>
      <c r="BC152" s="109"/>
      <c r="BD152" s="109"/>
      <c r="BE152" s="109"/>
      <c r="BF152" s="109"/>
      <c r="BG152" s="109"/>
      <c r="BH152" s="109"/>
      <c r="BI152" s="109"/>
      <c r="BJ152" s="109"/>
      <c r="BK152" s="109"/>
      <c r="BL152" s="109"/>
      <c r="BM152" s="109"/>
      <c r="BN152" s="109"/>
      <c r="BO152" s="109"/>
      <c r="BP152" s="511" t="str">
        <f>IF(SUM(BC152:BO152)='III Plan Rates'!AI155, "Match", "Don't Match")</f>
        <v>Match</v>
      </c>
      <c r="BQ152" s="109"/>
      <c r="BR152" s="109"/>
      <c r="BS152" s="109"/>
      <c r="BT152" s="109"/>
      <c r="BU152" s="109"/>
      <c r="BV152" s="109"/>
      <c r="BW152" s="109"/>
      <c r="BX152" s="109"/>
      <c r="BY152" s="109"/>
      <c r="BZ152" s="109"/>
      <c r="CA152" s="511" t="str">
        <f>IF(SUM(BQ152:BZ152)='III Plan Rates'!AJ155, "Match", "Don't Match")</f>
        <v>Match</v>
      </c>
      <c r="CB152" s="109"/>
      <c r="CC152" s="109"/>
      <c r="CD152" s="109"/>
      <c r="CE152" s="109"/>
      <c r="CF152" s="109"/>
      <c r="CG152" s="109"/>
      <c r="CH152" s="109"/>
      <c r="CI152" s="511" t="str">
        <f>IF(SUM(CB152:CH152)='III Plan Rates'!AK155, "Match", "Don't Match")</f>
        <v>Match</v>
      </c>
      <c r="CJ152" s="109"/>
      <c r="CK152" s="109"/>
      <c r="CL152" s="109"/>
      <c r="CM152" s="109"/>
      <c r="CN152" s="109"/>
      <c r="CO152" s="109"/>
      <c r="CP152" s="109"/>
      <c r="CQ152" s="109"/>
      <c r="CR152" s="109"/>
      <c r="CS152" s="109"/>
      <c r="CT152" s="511" t="str">
        <f>IF(SUM(CJ152:CS152)='III Plan Rates'!AL155, "Match", "Don't Match")</f>
        <v>Match</v>
      </c>
      <c r="CU152" s="109"/>
      <c r="CV152" s="109"/>
      <c r="CW152" s="109"/>
      <c r="CX152" s="109"/>
      <c r="CY152" s="511" t="str">
        <f>IF(SUM(CU152:CX152)='III Plan Rates'!AM155, "Match", "Don't Match")</f>
        <v>Match</v>
      </c>
      <c r="CZ152" s="109"/>
      <c r="DA152" s="109"/>
      <c r="DB152" s="109"/>
      <c r="DC152" s="109"/>
      <c r="DD152" s="109"/>
      <c r="DE152" s="511" t="str">
        <f>IF(SUM(CZ152:DD152)='III Plan Rates'!AN155, "Match", "Don't Match")</f>
        <v>Match</v>
      </c>
      <c r="DF152" s="109"/>
      <c r="DG152" s="109"/>
      <c r="DH152" s="109"/>
      <c r="DI152" s="109"/>
      <c r="DJ152" s="109"/>
      <c r="DK152" s="109"/>
      <c r="DL152" s="109"/>
      <c r="DM152" s="511" t="str">
        <f>IF(SUM(DF152:DL152)='III Plan Rates'!AO155, "Match", "Don't Match")</f>
        <v>Match</v>
      </c>
    </row>
    <row r="153" spans="1:117" x14ac:dyDescent="0.25">
      <c r="A153" s="406" t="str">
        <f>'III Plan Rates'!A156</f>
        <v>Plan 139</v>
      </c>
      <c r="B153" s="118">
        <f>'III Plan Rates'!B156</f>
        <v>0</v>
      </c>
      <c r="C153" s="127">
        <f>'III Plan Rates'!D156</f>
        <v>0</v>
      </c>
      <c r="D153" s="118">
        <f>'III Plan Rates'!E156</f>
        <v>0</v>
      </c>
      <c r="E153" s="118">
        <f>'III Plan Rates'!F156</f>
        <v>0</v>
      </c>
      <c r="F153" s="118">
        <f>'III Plan Rates'!G156</f>
        <v>0</v>
      </c>
      <c r="G153" s="118">
        <f>'III Plan Rates'!J156</f>
        <v>0</v>
      </c>
      <c r="H153" s="101"/>
      <c r="I153" s="116">
        <f>'III Plan Rates'!$Z156*'V Consumer Factors'!$M$12</f>
        <v>0</v>
      </c>
      <c r="J153" s="116">
        <f>'III Plan Rates'!$Z156*'V Consumer Factors'!$M$13</f>
        <v>0</v>
      </c>
      <c r="K153" s="116">
        <f>'III Plan Rates'!$Z156*'V Consumer Factors'!$M$14</f>
        <v>0</v>
      </c>
      <c r="L153" s="116">
        <f>'III Plan Rates'!$Z156*'V Consumer Factors'!$M$15</f>
        <v>0</v>
      </c>
      <c r="M153" s="116">
        <f>'III Plan Rates'!$Z156*'V Consumer Factors'!$M$16</f>
        <v>0</v>
      </c>
      <c r="N153" s="116">
        <f>'III Plan Rates'!$Z156*'V Consumer Factors'!$M$17</f>
        <v>0</v>
      </c>
      <c r="O153" s="116">
        <f>'III Plan Rates'!$Z156*'V Consumer Factors'!$M$18</f>
        <v>0</v>
      </c>
      <c r="P153" s="116">
        <f>'III Plan Rates'!$Z156*'V Consumer Factors'!$M$19</f>
        <v>0</v>
      </c>
      <c r="Q153" s="116">
        <f>'III Plan Rates'!$Z156*'V Consumer Factors'!$M$20</f>
        <v>0</v>
      </c>
      <c r="R153" s="116">
        <f>IF('III Plan Rates'!$AP156&gt;0,SUMPRODUCT(I153:Q153,'III Plan Rates'!$AG156:$AO156)/'III Plan Rates'!$AP156,0)</f>
        <v>0</v>
      </c>
      <c r="S153" s="80"/>
      <c r="T153" s="116" t="e">
        <f>'III Plan Rates'!$AA156*'V Consumer Factors'!$N$12</f>
        <v>#DIV/0!</v>
      </c>
      <c r="U153" s="116" t="e">
        <f>'III Plan Rates'!$AA156*'V Consumer Factors'!$N$13</f>
        <v>#DIV/0!</v>
      </c>
      <c r="V153" s="116" t="e">
        <f>'III Plan Rates'!$AA156*'V Consumer Factors'!$N$14</f>
        <v>#DIV/0!</v>
      </c>
      <c r="W153" s="116" t="e">
        <f>'III Plan Rates'!$AA156*'V Consumer Factors'!$N$15</f>
        <v>#DIV/0!</v>
      </c>
      <c r="X153" s="116" t="e">
        <f>'III Plan Rates'!$AA156*'V Consumer Factors'!$N$16</f>
        <v>#DIV/0!</v>
      </c>
      <c r="Y153" s="116" t="e">
        <f>'III Plan Rates'!$AA156*'V Consumer Factors'!$N$17</f>
        <v>#DIV/0!</v>
      </c>
      <c r="Z153" s="116" t="e">
        <f>'III Plan Rates'!$AA156*'V Consumer Factors'!$N$18</f>
        <v>#DIV/0!</v>
      </c>
      <c r="AA153" s="116" t="e">
        <f>'III Plan Rates'!$AA156*'V Consumer Factors'!$N$19</f>
        <v>#DIV/0!</v>
      </c>
      <c r="AB153" s="116" t="e">
        <f>'III Plan Rates'!$AA156*'V Consumer Factors'!$N$20</f>
        <v>#DIV/0!</v>
      </c>
      <c r="AC153" s="116">
        <f>IF('III Plan Rates'!$AP156&gt;0,SUMPRODUCT(T153:AB153,'III Plan Rates'!$AG156:$AO156)/'III Plan Rates'!$AP156,0)</f>
        <v>0</v>
      </c>
      <c r="AE153" s="117" t="e">
        <f t="shared" si="23"/>
        <v>#DIV/0!</v>
      </c>
      <c r="AF153" s="117" t="e">
        <f t="shared" si="24"/>
        <v>#DIV/0!</v>
      </c>
      <c r="AG153" s="117" t="e">
        <f t="shared" si="25"/>
        <v>#DIV/0!</v>
      </c>
      <c r="AH153" s="117" t="e">
        <f t="shared" si="26"/>
        <v>#DIV/0!</v>
      </c>
      <c r="AI153" s="117" t="e">
        <f t="shared" si="27"/>
        <v>#DIV/0!</v>
      </c>
      <c r="AJ153" s="117" t="e">
        <f t="shared" si="28"/>
        <v>#DIV/0!</v>
      </c>
      <c r="AK153" s="117" t="e">
        <f t="shared" si="29"/>
        <v>#DIV/0!</v>
      </c>
      <c r="AL153" s="117" t="e">
        <f t="shared" si="30"/>
        <v>#DIV/0!</v>
      </c>
      <c r="AM153" s="117" t="e">
        <f t="shared" si="31"/>
        <v>#DIV/0!</v>
      </c>
      <c r="AN153" s="503" t="str">
        <f t="shared" si="32"/>
        <v/>
      </c>
      <c r="AP153" s="109"/>
      <c r="AQ153" s="109"/>
      <c r="AR153" s="109"/>
      <c r="AS153" s="109"/>
      <c r="AT153" s="109"/>
      <c r="AU153" s="109"/>
      <c r="AV153" s="109"/>
      <c r="AW153" s="109"/>
      <c r="AX153" s="511" t="str">
        <f>IF(SUM(AP153:AW153)='III Plan Rates'!AG156, "Match", "Don't Match")</f>
        <v>Match</v>
      </c>
      <c r="AY153" s="109"/>
      <c r="AZ153" s="109"/>
      <c r="BA153" s="109"/>
      <c r="BB153" s="511" t="str">
        <f>IF(SUM(AY153:BA153)='III Plan Rates'!AH156, "Match", "Don't Match")</f>
        <v>Match</v>
      </c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109"/>
      <c r="BM153" s="109"/>
      <c r="BN153" s="109"/>
      <c r="BO153" s="109"/>
      <c r="BP153" s="511" t="str">
        <f>IF(SUM(BC153:BO153)='III Plan Rates'!AI156, "Match", "Don't Match")</f>
        <v>Match</v>
      </c>
      <c r="BQ153" s="109"/>
      <c r="BR153" s="109"/>
      <c r="BS153" s="109"/>
      <c r="BT153" s="109"/>
      <c r="BU153" s="109"/>
      <c r="BV153" s="109"/>
      <c r="BW153" s="109"/>
      <c r="BX153" s="109"/>
      <c r="BY153" s="109"/>
      <c r="BZ153" s="109"/>
      <c r="CA153" s="511" t="str">
        <f>IF(SUM(BQ153:BZ153)='III Plan Rates'!AJ156, "Match", "Don't Match")</f>
        <v>Match</v>
      </c>
      <c r="CB153" s="109"/>
      <c r="CC153" s="109"/>
      <c r="CD153" s="109"/>
      <c r="CE153" s="109"/>
      <c r="CF153" s="109"/>
      <c r="CG153" s="109"/>
      <c r="CH153" s="109"/>
      <c r="CI153" s="511" t="str">
        <f>IF(SUM(CB153:CH153)='III Plan Rates'!AK156, "Match", "Don't Match")</f>
        <v>Match</v>
      </c>
      <c r="CJ153" s="109"/>
      <c r="CK153" s="109"/>
      <c r="CL153" s="109"/>
      <c r="CM153" s="109"/>
      <c r="CN153" s="109"/>
      <c r="CO153" s="109"/>
      <c r="CP153" s="109"/>
      <c r="CQ153" s="109"/>
      <c r="CR153" s="109"/>
      <c r="CS153" s="109"/>
      <c r="CT153" s="511" t="str">
        <f>IF(SUM(CJ153:CS153)='III Plan Rates'!AL156, "Match", "Don't Match")</f>
        <v>Match</v>
      </c>
      <c r="CU153" s="109"/>
      <c r="CV153" s="109"/>
      <c r="CW153" s="109"/>
      <c r="CX153" s="109"/>
      <c r="CY153" s="511" t="str">
        <f>IF(SUM(CU153:CX153)='III Plan Rates'!AM156, "Match", "Don't Match")</f>
        <v>Match</v>
      </c>
      <c r="CZ153" s="109"/>
      <c r="DA153" s="109"/>
      <c r="DB153" s="109"/>
      <c r="DC153" s="109"/>
      <c r="DD153" s="109"/>
      <c r="DE153" s="511" t="str">
        <f>IF(SUM(CZ153:DD153)='III Plan Rates'!AN156, "Match", "Don't Match")</f>
        <v>Match</v>
      </c>
      <c r="DF153" s="109"/>
      <c r="DG153" s="109"/>
      <c r="DH153" s="109"/>
      <c r="DI153" s="109"/>
      <c r="DJ153" s="109"/>
      <c r="DK153" s="109"/>
      <c r="DL153" s="109"/>
      <c r="DM153" s="511" t="str">
        <f>IF(SUM(DF153:DL153)='III Plan Rates'!AO156, "Match", "Don't Match")</f>
        <v>Match</v>
      </c>
    </row>
    <row r="154" spans="1:117" x14ac:dyDescent="0.25">
      <c r="A154" s="406" t="str">
        <f>'III Plan Rates'!A157</f>
        <v>Plan 140</v>
      </c>
      <c r="B154" s="118">
        <f>'III Plan Rates'!B157</f>
        <v>0</v>
      </c>
      <c r="C154" s="127">
        <f>'III Plan Rates'!D157</f>
        <v>0</v>
      </c>
      <c r="D154" s="118">
        <f>'III Plan Rates'!E157</f>
        <v>0</v>
      </c>
      <c r="E154" s="118">
        <f>'III Plan Rates'!F157</f>
        <v>0</v>
      </c>
      <c r="F154" s="118">
        <f>'III Plan Rates'!G157</f>
        <v>0</v>
      </c>
      <c r="G154" s="118">
        <f>'III Plan Rates'!J157</f>
        <v>0</v>
      </c>
      <c r="H154" s="101"/>
      <c r="I154" s="116">
        <f>'III Plan Rates'!$Z157*'V Consumer Factors'!$M$12</f>
        <v>0</v>
      </c>
      <c r="J154" s="116">
        <f>'III Plan Rates'!$Z157*'V Consumer Factors'!$M$13</f>
        <v>0</v>
      </c>
      <c r="K154" s="116">
        <f>'III Plan Rates'!$Z157*'V Consumer Factors'!$M$14</f>
        <v>0</v>
      </c>
      <c r="L154" s="116">
        <f>'III Plan Rates'!$Z157*'V Consumer Factors'!$M$15</f>
        <v>0</v>
      </c>
      <c r="M154" s="116">
        <f>'III Plan Rates'!$Z157*'V Consumer Factors'!$M$16</f>
        <v>0</v>
      </c>
      <c r="N154" s="116">
        <f>'III Plan Rates'!$Z157*'V Consumer Factors'!$M$17</f>
        <v>0</v>
      </c>
      <c r="O154" s="116">
        <f>'III Plan Rates'!$Z157*'V Consumer Factors'!$M$18</f>
        <v>0</v>
      </c>
      <c r="P154" s="116">
        <f>'III Plan Rates'!$Z157*'V Consumer Factors'!$M$19</f>
        <v>0</v>
      </c>
      <c r="Q154" s="116">
        <f>'III Plan Rates'!$Z157*'V Consumer Factors'!$M$20</f>
        <v>0</v>
      </c>
      <c r="R154" s="116">
        <f>IF('III Plan Rates'!$AP157&gt;0,SUMPRODUCT(I154:Q154,'III Plan Rates'!$AG157:$AO157)/'III Plan Rates'!$AP157,0)</f>
        <v>0</v>
      </c>
      <c r="S154" s="80"/>
      <c r="T154" s="116" t="e">
        <f>'III Plan Rates'!$AA157*'V Consumer Factors'!$N$12</f>
        <v>#DIV/0!</v>
      </c>
      <c r="U154" s="116" t="e">
        <f>'III Plan Rates'!$AA157*'V Consumer Factors'!$N$13</f>
        <v>#DIV/0!</v>
      </c>
      <c r="V154" s="116" t="e">
        <f>'III Plan Rates'!$AA157*'V Consumer Factors'!$N$14</f>
        <v>#DIV/0!</v>
      </c>
      <c r="W154" s="116" t="e">
        <f>'III Plan Rates'!$AA157*'V Consumer Factors'!$N$15</f>
        <v>#DIV/0!</v>
      </c>
      <c r="X154" s="116" t="e">
        <f>'III Plan Rates'!$AA157*'V Consumer Factors'!$N$16</f>
        <v>#DIV/0!</v>
      </c>
      <c r="Y154" s="116" t="e">
        <f>'III Plan Rates'!$AA157*'V Consumer Factors'!$N$17</f>
        <v>#DIV/0!</v>
      </c>
      <c r="Z154" s="116" t="e">
        <f>'III Plan Rates'!$AA157*'V Consumer Factors'!$N$18</f>
        <v>#DIV/0!</v>
      </c>
      <c r="AA154" s="116" t="e">
        <f>'III Plan Rates'!$AA157*'V Consumer Factors'!$N$19</f>
        <v>#DIV/0!</v>
      </c>
      <c r="AB154" s="116" t="e">
        <f>'III Plan Rates'!$AA157*'V Consumer Factors'!$N$20</f>
        <v>#DIV/0!</v>
      </c>
      <c r="AC154" s="116">
        <f>IF('III Plan Rates'!$AP157&gt;0,SUMPRODUCT(T154:AB154,'III Plan Rates'!$AG157:$AO157)/'III Plan Rates'!$AP157,0)</f>
        <v>0</v>
      </c>
      <c r="AE154" s="117" t="e">
        <f t="shared" si="23"/>
        <v>#DIV/0!</v>
      </c>
      <c r="AF154" s="117" t="e">
        <f t="shared" si="24"/>
        <v>#DIV/0!</v>
      </c>
      <c r="AG154" s="117" t="e">
        <f t="shared" si="25"/>
        <v>#DIV/0!</v>
      </c>
      <c r="AH154" s="117" t="e">
        <f t="shared" si="26"/>
        <v>#DIV/0!</v>
      </c>
      <c r="AI154" s="117" t="e">
        <f t="shared" si="27"/>
        <v>#DIV/0!</v>
      </c>
      <c r="AJ154" s="117" t="e">
        <f t="shared" si="28"/>
        <v>#DIV/0!</v>
      </c>
      <c r="AK154" s="117" t="e">
        <f t="shared" si="29"/>
        <v>#DIV/0!</v>
      </c>
      <c r="AL154" s="117" t="e">
        <f t="shared" si="30"/>
        <v>#DIV/0!</v>
      </c>
      <c r="AM154" s="117" t="e">
        <f t="shared" si="31"/>
        <v>#DIV/0!</v>
      </c>
      <c r="AN154" s="503" t="str">
        <f t="shared" si="32"/>
        <v/>
      </c>
      <c r="AP154" s="109"/>
      <c r="AQ154" s="109"/>
      <c r="AR154" s="109"/>
      <c r="AS154" s="109"/>
      <c r="AT154" s="109"/>
      <c r="AU154" s="109"/>
      <c r="AV154" s="109"/>
      <c r="AW154" s="109"/>
      <c r="AX154" s="511" t="str">
        <f>IF(SUM(AP154:AW154)='III Plan Rates'!AG157, "Match", "Don't Match")</f>
        <v>Match</v>
      </c>
      <c r="AY154" s="109"/>
      <c r="AZ154" s="109"/>
      <c r="BA154" s="109"/>
      <c r="BB154" s="511" t="str">
        <f>IF(SUM(AY154:BA154)='III Plan Rates'!AH157, "Match", "Don't Match")</f>
        <v>Match</v>
      </c>
      <c r="BC154" s="109"/>
      <c r="BD154" s="109"/>
      <c r="BE154" s="109"/>
      <c r="BF154" s="109"/>
      <c r="BG154" s="109"/>
      <c r="BH154" s="109"/>
      <c r="BI154" s="109"/>
      <c r="BJ154" s="109"/>
      <c r="BK154" s="109"/>
      <c r="BL154" s="109"/>
      <c r="BM154" s="109"/>
      <c r="BN154" s="109"/>
      <c r="BO154" s="109"/>
      <c r="BP154" s="511" t="str">
        <f>IF(SUM(BC154:BO154)='III Plan Rates'!AI157, "Match", "Don't Match")</f>
        <v>Match</v>
      </c>
      <c r="BQ154" s="109"/>
      <c r="BR154" s="109"/>
      <c r="BS154" s="109"/>
      <c r="BT154" s="109"/>
      <c r="BU154" s="109"/>
      <c r="BV154" s="109"/>
      <c r="BW154" s="109"/>
      <c r="BX154" s="109"/>
      <c r="BY154" s="109"/>
      <c r="BZ154" s="109"/>
      <c r="CA154" s="511" t="str">
        <f>IF(SUM(BQ154:BZ154)='III Plan Rates'!AJ157, "Match", "Don't Match")</f>
        <v>Match</v>
      </c>
      <c r="CB154" s="109"/>
      <c r="CC154" s="109"/>
      <c r="CD154" s="109"/>
      <c r="CE154" s="109"/>
      <c r="CF154" s="109"/>
      <c r="CG154" s="109"/>
      <c r="CH154" s="109"/>
      <c r="CI154" s="511" t="str">
        <f>IF(SUM(CB154:CH154)='III Plan Rates'!AK157, "Match", "Don't Match")</f>
        <v>Match</v>
      </c>
      <c r="CJ154" s="109"/>
      <c r="CK154" s="109"/>
      <c r="CL154" s="109"/>
      <c r="CM154" s="109"/>
      <c r="CN154" s="109"/>
      <c r="CO154" s="109"/>
      <c r="CP154" s="109"/>
      <c r="CQ154" s="109"/>
      <c r="CR154" s="109"/>
      <c r="CS154" s="109"/>
      <c r="CT154" s="511" t="str">
        <f>IF(SUM(CJ154:CS154)='III Plan Rates'!AL157, "Match", "Don't Match")</f>
        <v>Match</v>
      </c>
      <c r="CU154" s="109"/>
      <c r="CV154" s="109"/>
      <c r="CW154" s="109"/>
      <c r="CX154" s="109"/>
      <c r="CY154" s="511" t="str">
        <f>IF(SUM(CU154:CX154)='III Plan Rates'!AM157, "Match", "Don't Match")</f>
        <v>Match</v>
      </c>
      <c r="CZ154" s="109"/>
      <c r="DA154" s="109"/>
      <c r="DB154" s="109"/>
      <c r="DC154" s="109"/>
      <c r="DD154" s="109"/>
      <c r="DE154" s="511" t="str">
        <f>IF(SUM(CZ154:DD154)='III Plan Rates'!AN157, "Match", "Don't Match")</f>
        <v>Match</v>
      </c>
      <c r="DF154" s="109"/>
      <c r="DG154" s="109"/>
      <c r="DH154" s="109"/>
      <c r="DI154" s="109"/>
      <c r="DJ154" s="109"/>
      <c r="DK154" s="109"/>
      <c r="DL154" s="109"/>
      <c r="DM154" s="511" t="str">
        <f>IF(SUM(DF154:DL154)='III Plan Rates'!AO157, "Match", "Don't Match")</f>
        <v>Match</v>
      </c>
    </row>
    <row r="155" spans="1:117" x14ac:dyDescent="0.25">
      <c r="A155" s="406" t="str">
        <f>'III Plan Rates'!A158</f>
        <v>Plan 141</v>
      </c>
      <c r="B155" s="118">
        <f>'III Plan Rates'!B158</f>
        <v>0</v>
      </c>
      <c r="C155" s="127">
        <f>'III Plan Rates'!D158</f>
        <v>0</v>
      </c>
      <c r="D155" s="118">
        <f>'III Plan Rates'!E158</f>
        <v>0</v>
      </c>
      <c r="E155" s="118">
        <f>'III Plan Rates'!F158</f>
        <v>0</v>
      </c>
      <c r="F155" s="118">
        <f>'III Plan Rates'!G158</f>
        <v>0</v>
      </c>
      <c r="G155" s="118">
        <f>'III Plan Rates'!J158</f>
        <v>0</v>
      </c>
      <c r="H155" s="101"/>
      <c r="I155" s="116">
        <f>'III Plan Rates'!$Z158*'V Consumer Factors'!$M$12</f>
        <v>0</v>
      </c>
      <c r="J155" s="116">
        <f>'III Plan Rates'!$Z158*'V Consumer Factors'!$M$13</f>
        <v>0</v>
      </c>
      <c r="K155" s="116">
        <f>'III Plan Rates'!$Z158*'V Consumer Factors'!$M$14</f>
        <v>0</v>
      </c>
      <c r="L155" s="116">
        <f>'III Plan Rates'!$Z158*'V Consumer Factors'!$M$15</f>
        <v>0</v>
      </c>
      <c r="M155" s="116">
        <f>'III Plan Rates'!$Z158*'V Consumer Factors'!$M$16</f>
        <v>0</v>
      </c>
      <c r="N155" s="116">
        <f>'III Plan Rates'!$Z158*'V Consumer Factors'!$M$17</f>
        <v>0</v>
      </c>
      <c r="O155" s="116">
        <f>'III Plan Rates'!$Z158*'V Consumer Factors'!$M$18</f>
        <v>0</v>
      </c>
      <c r="P155" s="116">
        <f>'III Plan Rates'!$Z158*'V Consumer Factors'!$M$19</f>
        <v>0</v>
      </c>
      <c r="Q155" s="116">
        <f>'III Plan Rates'!$Z158*'V Consumer Factors'!$M$20</f>
        <v>0</v>
      </c>
      <c r="R155" s="116">
        <f>IF('III Plan Rates'!$AP158&gt;0,SUMPRODUCT(I155:Q155,'III Plan Rates'!$AG158:$AO158)/'III Plan Rates'!$AP158,0)</f>
        <v>0</v>
      </c>
      <c r="S155" s="80"/>
      <c r="T155" s="116" t="e">
        <f>'III Plan Rates'!$AA158*'V Consumer Factors'!$N$12</f>
        <v>#DIV/0!</v>
      </c>
      <c r="U155" s="116" t="e">
        <f>'III Plan Rates'!$AA158*'V Consumer Factors'!$N$13</f>
        <v>#DIV/0!</v>
      </c>
      <c r="V155" s="116" t="e">
        <f>'III Plan Rates'!$AA158*'V Consumer Factors'!$N$14</f>
        <v>#DIV/0!</v>
      </c>
      <c r="W155" s="116" t="e">
        <f>'III Plan Rates'!$AA158*'V Consumer Factors'!$N$15</f>
        <v>#DIV/0!</v>
      </c>
      <c r="X155" s="116" t="e">
        <f>'III Plan Rates'!$AA158*'V Consumer Factors'!$N$16</f>
        <v>#DIV/0!</v>
      </c>
      <c r="Y155" s="116" t="e">
        <f>'III Plan Rates'!$AA158*'V Consumer Factors'!$N$17</f>
        <v>#DIV/0!</v>
      </c>
      <c r="Z155" s="116" t="e">
        <f>'III Plan Rates'!$AA158*'V Consumer Factors'!$N$18</f>
        <v>#DIV/0!</v>
      </c>
      <c r="AA155" s="116" t="e">
        <f>'III Plan Rates'!$AA158*'V Consumer Factors'!$N$19</f>
        <v>#DIV/0!</v>
      </c>
      <c r="AB155" s="116" t="e">
        <f>'III Plan Rates'!$AA158*'V Consumer Factors'!$N$20</f>
        <v>#DIV/0!</v>
      </c>
      <c r="AC155" s="116">
        <f>IF('III Plan Rates'!$AP158&gt;0,SUMPRODUCT(T155:AB155,'III Plan Rates'!$AG158:$AO158)/'III Plan Rates'!$AP158,0)</f>
        <v>0</v>
      </c>
      <c r="AE155" s="117" t="e">
        <f t="shared" si="23"/>
        <v>#DIV/0!</v>
      </c>
      <c r="AF155" s="117" t="e">
        <f t="shared" si="24"/>
        <v>#DIV/0!</v>
      </c>
      <c r="AG155" s="117" t="e">
        <f t="shared" si="25"/>
        <v>#DIV/0!</v>
      </c>
      <c r="AH155" s="117" t="e">
        <f t="shared" si="26"/>
        <v>#DIV/0!</v>
      </c>
      <c r="AI155" s="117" t="e">
        <f t="shared" si="27"/>
        <v>#DIV/0!</v>
      </c>
      <c r="AJ155" s="117" t="e">
        <f t="shared" si="28"/>
        <v>#DIV/0!</v>
      </c>
      <c r="AK155" s="117" t="e">
        <f t="shared" si="29"/>
        <v>#DIV/0!</v>
      </c>
      <c r="AL155" s="117" t="e">
        <f t="shared" si="30"/>
        <v>#DIV/0!</v>
      </c>
      <c r="AM155" s="117" t="e">
        <f t="shared" si="31"/>
        <v>#DIV/0!</v>
      </c>
      <c r="AN155" s="503" t="str">
        <f t="shared" si="32"/>
        <v/>
      </c>
      <c r="AP155" s="109"/>
      <c r="AQ155" s="109"/>
      <c r="AR155" s="109"/>
      <c r="AS155" s="109"/>
      <c r="AT155" s="109"/>
      <c r="AU155" s="109"/>
      <c r="AV155" s="109"/>
      <c r="AW155" s="109"/>
      <c r="AX155" s="511" t="str">
        <f>IF(SUM(AP155:AW155)='III Plan Rates'!AG158, "Match", "Don't Match")</f>
        <v>Match</v>
      </c>
      <c r="AY155" s="109"/>
      <c r="AZ155" s="109"/>
      <c r="BA155" s="109"/>
      <c r="BB155" s="511" t="str">
        <f>IF(SUM(AY155:BA155)='III Plan Rates'!AH158, "Match", "Don't Match")</f>
        <v>Match</v>
      </c>
      <c r="BC155" s="109"/>
      <c r="BD155" s="109"/>
      <c r="BE155" s="109"/>
      <c r="BF155" s="109"/>
      <c r="BG155" s="109"/>
      <c r="BH155" s="109"/>
      <c r="BI155" s="109"/>
      <c r="BJ155" s="109"/>
      <c r="BK155" s="109"/>
      <c r="BL155" s="109"/>
      <c r="BM155" s="109"/>
      <c r="BN155" s="109"/>
      <c r="BO155" s="109"/>
      <c r="BP155" s="511" t="str">
        <f>IF(SUM(BC155:BO155)='III Plan Rates'!AI158, "Match", "Don't Match")</f>
        <v>Match</v>
      </c>
      <c r="BQ155" s="109"/>
      <c r="BR155" s="109"/>
      <c r="BS155" s="109"/>
      <c r="BT155" s="109"/>
      <c r="BU155" s="109"/>
      <c r="BV155" s="109"/>
      <c r="BW155" s="109"/>
      <c r="BX155" s="109"/>
      <c r="BY155" s="109"/>
      <c r="BZ155" s="109"/>
      <c r="CA155" s="511" t="str">
        <f>IF(SUM(BQ155:BZ155)='III Plan Rates'!AJ158, "Match", "Don't Match")</f>
        <v>Match</v>
      </c>
      <c r="CB155" s="109"/>
      <c r="CC155" s="109"/>
      <c r="CD155" s="109"/>
      <c r="CE155" s="109"/>
      <c r="CF155" s="109"/>
      <c r="CG155" s="109"/>
      <c r="CH155" s="109"/>
      <c r="CI155" s="511" t="str">
        <f>IF(SUM(CB155:CH155)='III Plan Rates'!AK158, "Match", "Don't Match")</f>
        <v>Match</v>
      </c>
      <c r="CJ155" s="109"/>
      <c r="CK155" s="109"/>
      <c r="CL155" s="109"/>
      <c r="CM155" s="109"/>
      <c r="CN155" s="109"/>
      <c r="CO155" s="109"/>
      <c r="CP155" s="109"/>
      <c r="CQ155" s="109"/>
      <c r="CR155" s="109"/>
      <c r="CS155" s="109"/>
      <c r="CT155" s="511" t="str">
        <f>IF(SUM(CJ155:CS155)='III Plan Rates'!AL158, "Match", "Don't Match")</f>
        <v>Match</v>
      </c>
      <c r="CU155" s="109"/>
      <c r="CV155" s="109"/>
      <c r="CW155" s="109"/>
      <c r="CX155" s="109"/>
      <c r="CY155" s="511" t="str">
        <f>IF(SUM(CU155:CX155)='III Plan Rates'!AM158, "Match", "Don't Match")</f>
        <v>Match</v>
      </c>
      <c r="CZ155" s="109"/>
      <c r="DA155" s="109"/>
      <c r="DB155" s="109"/>
      <c r="DC155" s="109"/>
      <c r="DD155" s="109"/>
      <c r="DE155" s="511" t="str">
        <f>IF(SUM(CZ155:DD155)='III Plan Rates'!AN158, "Match", "Don't Match")</f>
        <v>Match</v>
      </c>
      <c r="DF155" s="109"/>
      <c r="DG155" s="109"/>
      <c r="DH155" s="109"/>
      <c r="DI155" s="109"/>
      <c r="DJ155" s="109"/>
      <c r="DK155" s="109"/>
      <c r="DL155" s="109"/>
      <c r="DM155" s="511" t="str">
        <f>IF(SUM(DF155:DL155)='III Plan Rates'!AO158, "Match", "Don't Match")</f>
        <v>Match</v>
      </c>
    </row>
    <row r="156" spans="1:117" x14ac:dyDescent="0.25">
      <c r="A156" s="406" t="str">
        <f>'III Plan Rates'!A159</f>
        <v>Plan 142</v>
      </c>
      <c r="B156" s="118">
        <f>'III Plan Rates'!B159</f>
        <v>0</v>
      </c>
      <c r="C156" s="127">
        <f>'III Plan Rates'!D159</f>
        <v>0</v>
      </c>
      <c r="D156" s="118">
        <f>'III Plan Rates'!E159</f>
        <v>0</v>
      </c>
      <c r="E156" s="118">
        <f>'III Plan Rates'!F159</f>
        <v>0</v>
      </c>
      <c r="F156" s="118">
        <f>'III Plan Rates'!G159</f>
        <v>0</v>
      </c>
      <c r="G156" s="118">
        <f>'III Plan Rates'!J159</f>
        <v>0</v>
      </c>
      <c r="H156" s="101"/>
      <c r="I156" s="116">
        <f>'III Plan Rates'!$Z159*'V Consumer Factors'!$M$12</f>
        <v>0</v>
      </c>
      <c r="J156" s="116">
        <f>'III Plan Rates'!$Z159*'V Consumer Factors'!$M$13</f>
        <v>0</v>
      </c>
      <c r="K156" s="116">
        <f>'III Plan Rates'!$Z159*'V Consumer Factors'!$M$14</f>
        <v>0</v>
      </c>
      <c r="L156" s="116">
        <f>'III Plan Rates'!$Z159*'V Consumer Factors'!$M$15</f>
        <v>0</v>
      </c>
      <c r="M156" s="116">
        <f>'III Plan Rates'!$Z159*'V Consumer Factors'!$M$16</f>
        <v>0</v>
      </c>
      <c r="N156" s="116">
        <f>'III Plan Rates'!$Z159*'V Consumer Factors'!$M$17</f>
        <v>0</v>
      </c>
      <c r="O156" s="116">
        <f>'III Plan Rates'!$Z159*'V Consumer Factors'!$M$18</f>
        <v>0</v>
      </c>
      <c r="P156" s="116">
        <f>'III Plan Rates'!$Z159*'V Consumer Factors'!$M$19</f>
        <v>0</v>
      </c>
      <c r="Q156" s="116">
        <f>'III Plan Rates'!$Z159*'V Consumer Factors'!$M$20</f>
        <v>0</v>
      </c>
      <c r="R156" s="116">
        <f>IF('III Plan Rates'!$AP159&gt;0,SUMPRODUCT(I156:Q156,'III Plan Rates'!$AG159:$AO159)/'III Plan Rates'!$AP159,0)</f>
        <v>0</v>
      </c>
      <c r="S156" s="80"/>
      <c r="T156" s="116" t="e">
        <f>'III Plan Rates'!$AA159*'V Consumer Factors'!$N$12</f>
        <v>#DIV/0!</v>
      </c>
      <c r="U156" s="116" t="e">
        <f>'III Plan Rates'!$AA159*'V Consumer Factors'!$N$13</f>
        <v>#DIV/0!</v>
      </c>
      <c r="V156" s="116" t="e">
        <f>'III Plan Rates'!$AA159*'V Consumer Factors'!$N$14</f>
        <v>#DIV/0!</v>
      </c>
      <c r="W156" s="116" t="e">
        <f>'III Plan Rates'!$AA159*'V Consumer Factors'!$N$15</f>
        <v>#DIV/0!</v>
      </c>
      <c r="X156" s="116" t="e">
        <f>'III Plan Rates'!$AA159*'V Consumer Factors'!$N$16</f>
        <v>#DIV/0!</v>
      </c>
      <c r="Y156" s="116" t="e">
        <f>'III Plan Rates'!$AA159*'V Consumer Factors'!$N$17</f>
        <v>#DIV/0!</v>
      </c>
      <c r="Z156" s="116" t="e">
        <f>'III Plan Rates'!$AA159*'V Consumer Factors'!$N$18</f>
        <v>#DIV/0!</v>
      </c>
      <c r="AA156" s="116" t="e">
        <f>'III Plan Rates'!$AA159*'V Consumer Factors'!$N$19</f>
        <v>#DIV/0!</v>
      </c>
      <c r="AB156" s="116" t="e">
        <f>'III Plan Rates'!$AA159*'V Consumer Factors'!$N$20</f>
        <v>#DIV/0!</v>
      </c>
      <c r="AC156" s="116">
        <f>IF('III Plan Rates'!$AP159&gt;0,SUMPRODUCT(T156:AB156,'III Plan Rates'!$AG159:$AO159)/'III Plan Rates'!$AP159,0)</f>
        <v>0</v>
      </c>
      <c r="AE156" s="117" t="e">
        <f t="shared" si="23"/>
        <v>#DIV/0!</v>
      </c>
      <c r="AF156" s="117" t="e">
        <f t="shared" si="24"/>
        <v>#DIV/0!</v>
      </c>
      <c r="AG156" s="117" t="e">
        <f t="shared" si="25"/>
        <v>#DIV/0!</v>
      </c>
      <c r="AH156" s="117" t="e">
        <f t="shared" si="26"/>
        <v>#DIV/0!</v>
      </c>
      <c r="AI156" s="117" t="e">
        <f t="shared" si="27"/>
        <v>#DIV/0!</v>
      </c>
      <c r="AJ156" s="117" t="e">
        <f t="shared" si="28"/>
        <v>#DIV/0!</v>
      </c>
      <c r="AK156" s="117" t="e">
        <f t="shared" si="29"/>
        <v>#DIV/0!</v>
      </c>
      <c r="AL156" s="117" t="e">
        <f t="shared" si="30"/>
        <v>#DIV/0!</v>
      </c>
      <c r="AM156" s="117" t="e">
        <f t="shared" si="31"/>
        <v>#DIV/0!</v>
      </c>
      <c r="AN156" s="503" t="str">
        <f t="shared" si="32"/>
        <v/>
      </c>
      <c r="AP156" s="109"/>
      <c r="AQ156" s="109"/>
      <c r="AR156" s="109"/>
      <c r="AS156" s="109"/>
      <c r="AT156" s="109"/>
      <c r="AU156" s="109"/>
      <c r="AV156" s="109"/>
      <c r="AW156" s="109"/>
      <c r="AX156" s="511" t="str">
        <f>IF(SUM(AP156:AW156)='III Plan Rates'!AG159, "Match", "Don't Match")</f>
        <v>Match</v>
      </c>
      <c r="AY156" s="109"/>
      <c r="AZ156" s="109"/>
      <c r="BA156" s="109"/>
      <c r="BB156" s="511" t="str">
        <f>IF(SUM(AY156:BA156)='III Plan Rates'!AH159, "Match", "Don't Match")</f>
        <v>Match</v>
      </c>
      <c r="BC156" s="109"/>
      <c r="BD156" s="109"/>
      <c r="BE156" s="109"/>
      <c r="BF156" s="109"/>
      <c r="BG156" s="109"/>
      <c r="BH156" s="109"/>
      <c r="BI156" s="109"/>
      <c r="BJ156" s="109"/>
      <c r="BK156" s="109"/>
      <c r="BL156" s="109"/>
      <c r="BM156" s="109"/>
      <c r="BN156" s="109"/>
      <c r="BO156" s="109"/>
      <c r="BP156" s="511" t="str">
        <f>IF(SUM(BC156:BO156)='III Plan Rates'!AI159, "Match", "Don't Match")</f>
        <v>Match</v>
      </c>
      <c r="BQ156" s="109"/>
      <c r="BR156" s="109"/>
      <c r="BS156" s="109"/>
      <c r="BT156" s="109"/>
      <c r="BU156" s="109"/>
      <c r="BV156" s="109"/>
      <c r="BW156" s="109"/>
      <c r="BX156" s="109"/>
      <c r="BY156" s="109"/>
      <c r="BZ156" s="109"/>
      <c r="CA156" s="511" t="str">
        <f>IF(SUM(BQ156:BZ156)='III Plan Rates'!AJ159, "Match", "Don't Match")</f>
        <v>Match</v>
      </c>
      <c r="CB156" s="109"/>
      <c r="CC156" s="109"/>
      <c r="CD156" s="109"/>
      <c r="CE156" s="109"/>
      <c r="CF156" s="109"/>
      <c r="CG156" s="109"/>
      <c r="CH156" s="109"/>
      <c r="CI156" s="511" t="str">
        <f>IF(SUM(CB156:CH156)='III Plan Rates'!AK159, "Match", "Don't Match")</f>
        <v>Match</v>
      </c>
      <c r="CJ156" s="109"/>
      <c r="CK156" s="109"/>
      <c r="CL156" s="109"/>
      <c r="CM156" s="109"/>
      <c r="CN156" s="109"/>
      <c r="CO156" s="109"/>
      <c r="CP156" s="109"/>
      <c r="CQ156" s="109"/>
      <c r="CR156" s="109"/>
      <c r="CS156" s="109"/>
      <c r="CT156" s="511" t="str">
        <f>IF(SUM(CJ156:CS156)='III Plan Rates'!AL159, "Match", "Don't Match")</f>
        <v>Match</v>
      </c>
      <c r="CU156" s="109"/>
      <c r="CV156" s="109"/>
      <c r="CW156" s="109"/>
      <c r="CX156" s="109"/>
      <c r="CY156" s="511" t="str">
        <f>IF(SUM(CU156:CX156)='III Plan Rates'!AM159, "Match", "Don't Match")</f>
        <v>Match</v>
      </c>
      <c r="CZ156" s="109"/>
      <c r="DA156" s="109"/>
      <c r="DB156" s="109"/>
      <c r="DC156" s="109"/>
      <c r="DD156" s="109"/>
      <c r="DE156" s="511" t="str">
        <f>IF(SUM(CZ156:DD156)='III Plan Rates'!AN159, "Match", "Don't Match")</f>
        <v>Match</v>
      </c>
      <c r="DF156" s="109"/>
      <c r="DG156" s="109"/>
      <c r="DH156" s="109"/>
      <c r="DI156" s="109"/>
      <c r="DJ156" s="109"/>
      <c r="DK156" s="109"/>
      <c r="DL156" s="109"/>
      <c r="DM156" s="511" t="str">
        <f>IF(SUM(DF156:DL156)='III Plan Rates'!AO159, "Match", "Don't Match")</f>
        <v>Match</v>
      </c>
    </row>
    <row r="157" spans="1:117" x14ac:dyDescent="0.25">
      <c r="A157" s="406" t="str">
        <f>'III Plan Rates'!A160</f>
        <v>Plan 143</v>
      </c>
      <c r="B157" s="118">
        <f>'III Plan Rates'!B160</f>
        <v>0</v>
      </c>
      <c r="C157" s="127">
        <f>'III Plan Rates'!D160</f>
        <v>0</v>
      </c>
      <c r="D157" s="118">
        <f>'III Plan Rates'!E160</f>
        <v>0</v>
      </c>
      <c r="E157" s="118">
        <f>'III Plan Rates'!F160</f>
        <v>0</v>
      </c>
      <c r="F157" s="118">
        <f>'III Plan Rates'!G160</f>
        <v>0</v>
      </c>
      <c r="G157" s="118">
        <f>'III Plan Rates'!J160</f>
        <v>0</v>
      </c>
      <c r="H157" s="101"/>
      <c r="I157" s="116">
        <f>'III Plan Rates'!$Z160*'V Consumer Factors'!$M$12</f>
        <v>0</v>
      </c>
      <c r="J157" s="116">
        <f>'III Plan Rates'!$Z160*'V Consumer Factors'!$M$13</f>
        <v>0</v>
      </c>
      <c r="K157" s="116">
        <f>'III Plan Rates'!$Z160*'V Consumer Factors'!$M$14</f>
        <v>0</v>
      </c>
      <c r="L157" s="116">
        <f>'III Plan Rates'!$Z160*'V Consumer Factors'!$M$15</f>
        <v>0</v>
      </c>
      <c r="M157" s="116">
        <f>'III Plan Rates'!$Z160*'V Consumer Factors'!$M$16</f>
        <v>0</v>
      </c>
      <c r="N157" s="116">
        <f>'III Plan Rates'!$Z160*'V Consumer Factors'!$M$17</f>
        <v>0</v>
      </c>
      <c r="O157" s="116">
        <f>'III Plan Rates'!$Z160*'V Consumer Factors'!$M$18</f>
        <v>0</v>
      </c>
      <c r="P157" s="116">
        <f>'III Plan Rates'!$Z160*'V Consumer Factors'!$M$19</f>
        <v>0</v>
      </c>
      <c r="Q157" s="116">
        <f>'III Plan Rates'!$Z160*'V Consumer Factors'!$M$20</f>
        <v>0</v>
      </c>
      <c r="R157" s="116">
        <f>IF('III Plan Rates'!$AP160&gt;0,SUMPRODUCT(I157:Q157,'III Plan Rates'!$AG160:$AO160)/'III Plan Rates'!$AP160,0)</f>
        <v>0</v>
      </c>
      <c r="S157" s="80"/>
      <c r="T157" s="116" t="e">
        <f>'III Plan Rates'!$AA160*'V Consumer Factors'!$N$12</f>
        <v>#DIV/0!</v>
      </c>
      <c r="U157" s="116" t="e">
        <f>'III Plan Rates'!$AA160*'V Consumer Factors'!$N$13</f>
        <v>#DIV/0!</v>
      </c>
      <c r="V157" s="116" t="e">
        <f>'III Plan Rates'!$AA160*'V Consumer Factors'!$N$14</f>
        <v>#DIV/0!</v>
      </c>
      <c r="W157" s="116" t="e">
        <f>'III Plan Rates'!$AA160*'V Consumer Factors'!$N$15</f>
        <v>#DIV/0!</v>
      </c>
      <c r="X157" s="116" t="e">
        <f>'III Plan Rates'!$AA160*'V Consumer Factors'!$N$16</f>
        <v>#DIV/0!</v>
      </c>
      <c r="Y157" s="116" t="e">
        <f>'III Plan Rates'!$AA160*'V Consumer Factors'!$N$17</f>
        <v>#DIV/0!</v>
      </c>
      <c r="Z157" s="116" t="e">
        <f>'III Plan Rates'!$AA160*'V Consumer Factors'!$N$18</f>
        <v>#DIV/0!</v>
      </c>
      <c r="AA157" s="116" t="e">
        <f>'III Plan Rates'!$AA160*'V Consumer Factors'!$N$19</f>
        <v>#DIV/0!</v>
      </c>
      <c r="AB157" s="116" t="e">
        <f>'III Plan Rates'!$AA160*'V Consumer Factors'!$N$20</f>
        <v>#DIV/0!</v>
      </c>
      <c r="AC157" s="116">
        <f>IF('III Plan Rates'!$AP160&gt;0,SUMPRODUCT(T157:AB157,'III Plan Rates'!$AG160:$AO160)/'III Plan Rates'!$AP160,0)</f>
        <v>0</v>
      </c>
      <c r="AE157" s="117" t="e">
        <f t="shared" si="23"/>
        <v>#DIV/0!</v>
      </c>
      <c r="AF157" s="117" t="e">
        <f t="shared" si="24"/>
        <v>#DIV/0!</v>
      </c>
      <c r="AG157" s="117" t="e">
        <f t="shared" si="25"/>
        <v>#DIV/0!</v>
      </c>
      <c r="AH157" s="117" t="e">
        <f t="shared" si="26"/>
        <v>#DIV/0!</v>
      </c>
      <c r="AI157" s="117" t="e">
        <f t="shared" si="27"/>
        <v>#DIV/0!</v>
      </c>
      <c r="AJ157" s="117" t="e">
        <f t="shared" si="28"/>
        <v>#DIV/0!</v>
      </c>
      <c r="AK157" s="117" t="e">
        <f t="shared" si="29"/>
        <v>#DIV/0!</v>
      </c>
      <c r="AL157" s="117" t="e">
        <f t="shared" si="30"/>
        <v>#DIV/0!</v>
      </c>
      <c r="AM157" s="117" t="e">
        <f t="shared" si="31"/>
        <v>#DIV/0!</v>
      </c>
      <c r="AN157" s="503" t="str">
        <f t="shared" si="32"/>
        <v/>
      </c>
      <c r="AP157" s="109"/>
      <c r="AQ157" s="109"/>
      <c r="AR157" s="109"/>
      <c r="AS157" s="109"/>
      <c r="AT157" s="109"/>
      <c r="AU157" s="109"/>
      <c r="AV157" s="109"/>
      <c r="AW157" s="109"/>
      <c r="AX157" s="511" t="str">
        <f>IF(SUM(AP157:AW157)='III Plan Rates'!AG160, "Match", "Don't Match")</f>
        <v>Match</v>
      </c>
      <c r="AY157" s="109"/>
      <c r="AZ157" s="109"/>
      <c r="BA157" s="109"/>
      <c r="BB157" s="511" t="str">
        <f>IF(SUM(AY157:BA157)='III Plan Rates'!AH160, "Match", "Don't Match")</f>
        <v>Match</v>
      </c>
      <c r="BC157" s="109"/>
      <c r="BD157" s="109"/>
      <c r="BE157" s="109"/>
      <c r="BF157" s="109"/>
      <c r="BG157" s="109"/>
      <c r="BH157" s="109"/>
      <c r="BI157" s="109"/>
      <c r="BJ157" s="109"/>
      <c r="BK157" s="109"/>
      <c r="BL157" s="109"/>
      <c r="BM157" s="109"/>
      <c r="BN157" s="109"/>
      <c r="BO157" s="109"/>
      <c r="BP157" s="511" t="str">
        <f>IF(SUM(BC157:BO157)='III Plan Rates'!AI160, "Match", "Don't Match")</f>
        <v>Match</v>
      </c>
      <c r="BQ157" s="109"/>
      <c r="BR157" s="109"/>
      <c r="BS157" s="109"/>
      <c r="BT157" s="109"/>
      <c r="BU157" s="109"/>
      <c r="BV157" s="109"/>
      <c r="BW157" s="109"/>
      <c r="BX157" s="109"/>
      <c r="BY157" s="109"/>
      <c r="BZ157" s="109"/>
      <c r="CA157" s="511" t="str">
        <f>IF(SUM(BQ157:BZ157)='III Plan Rates'!AJ160, "Match", "Don't Match")</f>
        <v>Match</v>
      </c>
      <c r="CB157" s="109"/>
      <c r="CC157" s="109"/>
      <c r="CD157" s="109"/>
      <c r="CE157" s="109"/>
      <c r="CF157" s="109"/>
      <c r="CG157" s="109"/>
      <c r="CH157" s="109"/>
      <c r="CI157" s="511" t="str">
        <f>IF(SUM(CB157:CH157)='III Plan Rates'!AK160, "Match", "Don't Match")</f>
        <v>Match</v>
      </c>
      <c r="CJ157" s="109"/>
      <c r="CK157" s="109"/>
      <c r="CL157" s="109"/>
      <c r="CM157" s="109"/>
      <c r="CN157" s="109"/>
      <c r="CO157" s="109"/>
      <c r="CP157" s="109"/>
      <c r="CQ157" s="109"/>
      <c r="CR157" s="109"/>
      <c r="CS157" s="109"/>
      <c r="CT157" s="511" t="str">
        <f>IF(SUM(CJ157:CS157)='III Plan Rates'!AL160, "Match", "Don't Match")</f>
        <v>Match</v>
      </c>
      <c r="CU157" s="109"/>
      <c r="CV157" s="109"/>
      <c r="CW157" s="109"/>
      <c r="CX157" s="109"/>
      <c r="CY157" s="511" t="str">
        <f>IF(SUM(CU157:CX157)='III Plan Rates'!AM160, "Match", "Don't Match")</f>
        <v>Match</v>
      </c>
      <c r="CZ157" s="109"/>
      <c r="DA157" s="109"/>
      <c r="DB157" s="109"/>
      <c r="DC157" s="109"/>
      <c r="DD157" s="109"/>
      <c r="DE157" s="511" t="str">
        <f>IF(SUM(CZ157:DD157)='III Plan Rates'!AN160, "Match", "Don't Match")</f>
        <v>Match</v>
      </c>
      <c r="DF157" s="109"/>
      <c r="DG157" s="109"/>
      <c r="DH157" s="109"/>
      <c r="DI157" s="109"/>
      <c r="DJ157" s="109"/>
      <c r="DK157" s="109"/>
      <c r="DL157" s="109"/>
      <c r="DM157" s="511" t="str">
        <f>IF(SUM(DF157:DL157)='III Plan Rates'!AO160, "Match", "Don't Match")</f>
        <v>Match</v>
      </c>
    </row>
    <row r="158" spans="1:117" x14ac:dyDescent="0.25">
      <c r="A158" s="406" t="str">
        <f>'III Plan Rates'!A161</f>
        <v>Plan 144</v>
      </c>
      <c r="B158" s="118">
        <f>'III Plan Rates'!B161</f>
        <v>0</v>
      </c>
      <c r="C158" s="127">
        <f>'III Plan Rates'!D161</f>
        <v>0</v>
      </c>
      <c r="D158" s="118">
        <f>'III Plan Rates'!E161</f>
        <v>0</v>
      </c>
      <c r="E158" s="118">
        <f>'III Plan Rates'!F161</f>
        <v>0</v>
      </c>
      <c r="F158" s="118">
        <f>'III Plan Rates'!G161</f>
        <v>0</v>
      </c>
      <c r="G158" s="118">
        <f>'III Plan Rates'!J161</f>
        <v>0</v>
      </c>
      <c r="H158" s="101"/>
      <c r="I158" s="116">
        <f>'III Plan Rates'!$Z161*'V Consumer Factors'!$M$12</f>
        <v>0</v>
      </c>
      <c r="J158" s="116">
        <f>'III Plan Rates'!$Z161*'V Consumer Factors'!$M$13</f>
        <v>0</v>
      </c>
      <c r="K158" s="116">
        <f>'III Plan Rates'!$Z161*'V Consumer Factors'!$M$14</f>
        <v>0</v>
      </c>
      <c r="L158" s="116">
        <f>'III Plan Rates'!$Z161*'V Consumer Factors'!$M$15</f>
        <v>0</v>
      </c>
      <c r="M158" s="116">
        <f>'III Plan Rates'!$Z161*'V Consumer Factors'!$M$16</f>
        <v>0</v>
      </c>
      <c r="N158" s="116">
        <f>'III Plan Rates'!$Z161*'V Consumer Factors'!$M$17</f>
        <v>0</v>
      </c>
      <c r="O158" s="116">
        <f>'III Plan Rates'!$Z161*'V Consumer Factors'!$M$18</f>
        <v>0</v>
      </c>
      <c r="P158" s="116">
        <f>'III Plan Rates'!$Z161*'V Consumer Factors'!$M$19</f>
        <v>0</v>
      </c>
      <c r="Q158" s="116">
        <f>'III Plan Rates'!$Z161*'V Consumer Factors'!$M$20</f>
        <v>0</v>
      </c>
      <c r="R158" s="116">
        <f>IF('III Plan Rates'!$AP161&gt;0,SUMPRODUCT(I158:Q158,'III Plan Rates'!$AG161:$AO161)/'III Plan Rates'!$AP161,0)</f>
        <v>0</v>
      </c>
      <c r="S158" s="80"/>
      <c r="T158" s="116" t="e">
        <f>'III Plan Rates'!$AA161*'V Consumer Factors'!$N$12</f>
        <v>#DIV/0!</v>
      </c>
      <c r="U158" s="116" t="e">
        <f>'III Plan Rates'!$AA161*'V Consumer Factors'!$N$13</f>
        <v>#DIV/0!</v>
      </c>
      <c r="V158" s="116" t="e">
        <f>'III Plan Rates'!$AA161*'V Consumer Factors'!$N$14</f>
        <v>#DIV/0!</v>
      </c>
      <c r="W158" s="116" t="e">
        <f>'III Plan Rates'!$AA161*'V Consumer Factors'!$N$15</f>
        <v>#DIV/0!</v>
      </c>
      <c r="X158" s="116" t="e">
        <f>'III Plan Rates'!$AA161*'V Consumer Factors'!$N$16</f>
        <v>#DIV/0!</v>
      </c>
      <c r="Y158" s="116" t="e">
        <f>'III Plan Rates'!$AA161*'V Consumer Factors'!$N$17</f>
        <v>#DIV/0!</v>
      </c>
      <c r="Z158" s="116" t="e">
        <f>'III Plan Rates'!$AA161*'V Consumer Factors'!$N$18</f>
        <v>#DIV/0!</v>
      </c>
      <c r="AA158" s="116" t="e">
        <f>'III Plan Rates'!$AA161*'V Consumer Factors'!$N$19</f>
        <v>#DIV/0!</v>
      </c>
      <c r="AB158" s="116" t="e">
        <f>'III Plan Rates'!$AA161*'V Consumer Factors'!$N$20</f>
        <v>#DIV/0!</v>
      </c>
      <c r="AC158" s="116">
        <f>IF('III Plan Rates'!$AP161&gt;0,SUMPRODUCT(T158:AB158,'III Plan Rates'!$AG161:$AO161)/'III Plan Rates'!$AP161,0)</f>
        <v>0</v>
      </c>
      <c r="AE158" s="117" t="e">
        <f t="shared" si="23"/>
        <v>#DIV/0!</v>
      </c>
      <c r="AF158" s="117" t="e">
        <f t="shared" si="24"/>
        <v>#DIV/0!</v>
      </c>
      <c r="AG158" s="117" t="e">
        <f t="shared" si="25"/>
        <v>#DIV/0!</v>
      </c>
      <c r="AH158" s="117" t="e">
        <f t="shared" si="26"/>
        <v>#DIV/0!</v>
      </c>
      <c r="AI158" s="117" t="e">
        <f t="shared" si="27"/>
        <v>#DIV/0!</v>
      </c>
      <c r="AJ158" s="117" t="e">
        <f t="shared" si="28"/>
        <v>#DIV/0!</v>
      </c>
      <c r="AK158" s="117" t="e">
        <f t="shared" si="29"/>
        <v>#DIV/0!</v>
      </c>
      <c r="AL158" s="117" t="e">
        <f t="shared" si="30"/>
        <v>#DIV/0!</v>
      </c>
      <c r="AM158" s="117" t="e">
        <f t="shared" si="31"/>
        <v>#DIV/0!</v>
      </c>
      <c r="AN158" s="503" t="str">
        <f t="shared" si="32"/>
        <v/>
      </c>
      <c r="AP158" s="109"/>
      <c r="AQ158" s="109"/>
      <c r="AR158" s="109"/>
      <c r="AS158" s="109"/>
      <c r="AT158" s="109"/>
      <c r="AU158" s="109"/>
      <c r="AV158" s="109"/>
      <c r="AW158" s="109"/>
      <c r="AX158" s="511" t="str">
        <f>IF(SUM(AP158:AW158)='III Plan Rates'!AG161, "Match", "Don't Match")</f>
        <v>Match</v>
      </c>
      <c r="AY158" s="109"/>
      <c r="AZ158" s="109"/>
      <c r="BA158" s="109"/>
      <c r="BB158" s="511" t="str">
        <f>IF(SUM(AY158:BA158)='III Plan Rates'!AH161, "Match", "Don't Match")</f>
        <v>Match</v>
      </c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  <c r="BM158" s="109"/>
      <c r="BN158" s="109"/>
      <c r="BO158" s="109"/>
      <c r="BP158" s="511" t="str">
        <f>IF(SUM(BC158:BO158)='III Plan Rates'!AI161, "Match", "Don't Match")</f>
        <v>Match</v>
      </c>
      <c r="BQ158" s="109"/>
      <c r="BR158" s="109"/>
      <c r="BS158" s="109"/>
      <c r="BT158" s="109"/>
      <c r="BU158" s="109"/>
      <c r="BV158" s="109"/>
      <c r="BW158" s="109"/>
      <c r="BX158" s="109"/>
      <c r="BY158" s="109"/>
      <c r="BZ158" s="109"/>
      <c r="CA158" s="511" t="str">
        <f>IF(SUM(BQ158:BZ158)='III Plan Rates'!AJ161, "Match", "Don't Match")</f>
        <v>Match</v>
      </c>
      <c r="CB158" s="109"/>
      <c r="CC158" s="109"/>
      <c r="CD158" s="109"/>
      <c r="CE158" s="109"/>
      <c r="CF158" s="109"/>
      <c r="CG158" s="109"/>
      <c r="CH158" s="109"/>
      <c r="CI158" s="511" t="str">
        <f>IF(SUM(CB158:CH158)='III Plan Rates'!AK161, "Match", "Don't Match")</f>
        <v>Match</v>
      </c>
      <c r="CJ158" s="109"/>
      <c r="CK158" s="109"/>
      <c r="CL158" s="109"/>
      <c r="CM158" s="109"/>
      <c r="CN158" s="109"/>
      <c r="CO158" s="109"/>
      <c r="CP158" s="109"/>
      <c r="CQ158" s="109"/>
      <c r="CR158" s="109"/>
      <c r="CS158" s="109"/>
      <c r="CT158" s="511" t="str">
        <f>IF(SUM(CJ158:CS158)='III Plan Rates'!AL161, "Match", "Don't Match")</f>
        <v>Match</v>
      </c>
      <c r="CU158" s="109"/>
      <c r="CV158" s="109"/>
      <c r="CW158" s="109"/>
      <c r="CX158" s="109"/>
      <c r="CY158" s="511" t="str">
        <f>IF(SUM(CU158:CX158)='III Plan Rates'!AM161, "Match", "Don't Match")</f>
        <v>Match</v>
      </c>
      <c r="CZ158" s="109"/>
      <c r="DA158" s="109"/>
      <c r="DB158" s="109"/>
      <c r="DC158" s="109"/>
      <c r="DD158" s="109"/>
      <c r="DE158" s="511" t="str">
        <f>IF(SUM(CZ158:DD158)='III Plan Rates'!AN161, "Match", "Don't Match")</f>
        <v>Match</v>
      </c>
      <c r="DF158" s="109"/>
      <c r="DG158" s="109"/>
      <c r="DH158" s="109"/>
      <c r="DI158" s="109"/>
      <c r="DJ158" s="109"/>
      <c r="DK158" s="109"/>
      <c r="DL158" s="109"/>
      <c r="DM158" s="511" t="str">
        <f>IF(SUM(DF158:DL158)='III Plan Rates'!AO161, "Match", "Don't Match")</f>
        <v>Match</v>
      </c>
    </row>
    <row r="159" spans="1:117" x14ac:dyDescent="0.25">
      <c r="A159" s="406" t="str">
        <f>'III Plan Rates'!A162</f>
        <v>Plan 145</v>
      </c>
      <c r="B159" s="118">
        <f>'III Plan Rates'!B162</f>
        <v>0</v>
      </c>
      <c r="C159" s="127">
        <f>'III Plan Rates'!D162</f>
        <v>0</v>
      </c>
      <c r="D159" s="118">
        <f>'III Plan Rates'!E162</f>
        <v>0</v>
      </c>
      <c r="E159" s="118">
        <f>'III Plan Rates'!F162</f>
        <v>0</v>
      </c>
      <c r="F159" s="118">
        <f>'III Plan Rates'!G162</f>
        <v>0</v>
      </c>
      <c r="G159" s="118">
        <f>'III Plan Rates'!J162</f>
        <v>0</v>
      </c>
      <c r="H159" s="101"/>
      <c r="I159" s="116">
        <f>'III Plan Rates'!$Z162*'V Consumer Factors'!$M$12</f>
        <v>0</v>
      </c>
      <c r="J159" s="116">
        <f>'III Plan Rates'!$Z162*'V Consumer Factors'!$M$13</f>
        <v>0</v>
      </c>
      <c r="K159" s="116">
        <f>'III Plan Rates'!$Z162*'V Consumer Factors'!$M$14</f>
        <v>0</v>
      </c>
      <c r="L159" s="116">
        <f>'III Plan Rates'!$Z162*'V Consumer Factors'!$M$15</f>
        <v>0</v>
      </c>
      <c r="M159" s="116">
        <f>'III Plan Rates'!$Z162*'V Consumer Factors'!$M$16</f>
        <v>0</v>
      </c>
      <c r="N159" s="116">
        <f>'III Plan Rates'!$Z162*'V Consumer Factors'!$M$17</f>
        <v>0</v>
      </c>
      <c r="O159" s="116">
        <f>'III Plan Rates'!$Z162*'V Consumer Factors'!$M$18</f>
        <v>0</v>
      </c>
      <c r="P159" s="116">
        <f>'III Plan Rates'!$Z162*'V Consumer Factors'!$M$19</f>
        <v>0</v>
      </c>
      <c r="Q159" s="116">
        <f>'III Plan Rates'!$Z162*'V Consumer Factors'!$M$20</f>
        <v>0</v>
      </c>
      <c r="R159" s="116">
        <f>IF('III Plan Rates'!$AP162&gt;0,SUMPRODUCT(I159:Q159,'III Plan Rates'!$AG162:$AO162)/'III Plan Rates'!$AP162,0)</f>
        <v>0</v>
      </c>
      <c r="S159" s="80"/>
      <c r="T159" s="116" t="e">
        <f>'III Plan Rates'!$AA162*'V Consumer Factors'!$N$12</f>
        <v>#DIV/0!</v>
      </c>
      <c r="U159" s="116" t="e">
        <f>'III Plan Rates'!$AA162*'V Consumer Factors'!$N$13</f>
        <v>#DIV/0!</v>
      </c>
      <c r="V159" s="116" t="e">
        <f>'III Plan Rates'!$AA162*'V Consumer Factors'!$N$14</f>
        <v>#DIV/0!</v>
      </c>
      <c r="W159" s="116" t="e">
        <f>'III Plan Rates'!$AA162*'V Consumer Factors'!$N$15</f>
        <v>#DIV/0!</v>
      </c>
      <c r="X159" s="116" t="e">
        <f>'III Plan Rates'!$AA162*'V Consumer Factors'!$N$16</f>
        <v>#DIV/0!</v>
      </c>
      <c r="Y159" s="116" t="e">
        <f>'III Plan Rates'!$AA162*'V Consumer Factors'!$N$17</f>
        <v>#DIV/0!</v>
      </c>
      <c r="Z159" s="116" t="e">
        <f>'III Plan Rates'!$AA162*'V Consumer Factors'!$N$18</f>
        <v>#DIV/0!</v>
      </c>
      <c r="AA159" s="116" t="e">
        <f>'III Plan Rates'!$AA162*'V Consumer Factors'!$N$19</f>
        <v>#DIV/0!</v>
      </c>
      <c r="AB159" s="116" t="e">
        <f>'III Plan Rates'!$AA162*'V Consumer Factors'!$N$20</f>
        <v>#DIV/0!</v>
      </c>
      <c r="AC159" s="116">
        <f>IF('III Plan Rates'!$AP162&gt;0,SUMPRODUCT(T159:AB159,'III Plan Rates'!$AG162:$AO162)/'III Plan Rates'!$AP162,0)</f>
        <v>0</v>
      </c>
      <c r="AE159" s="117" t="e">
        <f t="shared" si="23"/>
        <v>#DIV/0!</v>
      </c>
      <c r="AF159" s="117" t="e">
        <f t="shared" si="24"/>
        <v>#DIV/0!</v>
      </c>
      <c r="AG159" s="117" t="e">
        <f t="shared" si="25"/>
        <v>#DIV/0!</v>
      </c>
      <c r="AH159" s="117" t="e">
        <f t="shared" si="26"/>
        <v>#DIV/0!</v>
      </c>
      <c r="AI159" s="117" t="e">
        <f t="shared" si="27"/>
        <v>#DIV/0!</v>
      </c>
      <c r="AJ159" s="117" t="e">
        <f t="shared" si="28"/>
        <v>#DIV/0!</v>
      </c>
      <c r="AK159" s="117" t="e">
        <f t="shared" si="29"/>
        <v>#DIV/0!</v>
      </c>
      <c r="AL159" s="117" t="e">
        <f t="shared" si="30"/>
        <v>#DIV/0!</v>
      </c>
      <c r="AM159" s="117" t="e">
        <f t="shared" si="31"/>
        <v>#DIV/0!</v>
      </c>
      <c r="AN159" s="503" t="str">
        <f t="shared" si="32"/>
        <v/>
      </c>
      <c r="AP159" s="109"/>
      <c r="AQ159" s="109"/>
      <c r="AR159" s="109"/>
      <c r="AS159" s="109"/>
      <c r="AT159" s="109"/>
      <c r="AU159" s="109"/>
      <c r="AV159" s="109"/>
      <c r="AW159" s="109"/>
      <c r="AX159" s="511" t="str">
        <f>IF(SUM(AP159:AW159)='III Plan Rates'!AG162, "Match", "Don't Match")</f>
        <v>Match</v>
      </c>
      <c r="AY159" s="109"/>
      <c r="AZ159" s="109"/>
      <c r="BA159" s="109"/>
      <c r="BB159" s="511" t="str">
        <f>IF(SUM(AY159:BA159)='III Plan Rates'!AH162, "Match", "Don't Match")</f>
        <v>Match</v>
      </c>
      <c r="BC159" s="109"/>
      <c r="BD159" s="109"/>
      <c r="BE159" s="109"/>
      <c r="BF159" s="109"/>
      <c r="BG159" s="109"/>
      <c r="BH159" s="109"/>
      <c r="BI159" s="109"/>
      <c r="BJ159" s="109"/>
      <c r="BK159" s="109"/>
      <c r="BL159" s="109"/>
      <c r="BM159" s="109"/>
      <c r="BN159" s="109"/>
      <c r="BO159" s="109"/>
      <c r="BP159" s="511" t="str">
        <f>IF(SUM(BC159:BO159)='III Plan Rates'!AI162, "Match", "Don't Match")</f>
        <v>Match</v>
      </c>
      <c r="BQ159" s="109"/>
      <c r="BR159" s="109"/>
      <c r="BS159" s="109"/>
      <c r="BT159" s="109"/>
      <c r="BU159" s="109"/>
      <c r="BV159" s="109"/>
      <c r="BW159" s="109"/>
      <c r="BX159" s="109"/>
      <c r="BY159" s="109"/>
      <c r="BZ159" s="109"/>
      <c r="CA159" s="511" t="str">
        <f>IF(SUM(BQ159:BZ159)='III Plan Rates'!AJ162, "Match", "Don't Match")</f>
        <v>Match</v>
      </c>
      <c r="CB159" s="109"/>
      <c r="CC159" s="109"/>
      <c r="CD159" s="109"/>
      <c r="CE159" s="109"/>
      <c r="CF159" s="109"/>
      <c r="CG159" s="109"/>
      <c r="CH159" s="109"/>
      <c r="CI159" s="511" t="str">
        <f>IF(SUM(CB159:CH159)='III Plan Rates'!AK162, "Match", "Don't Match")</f>
        <v>Match</v>
      </c>
      <c r="CJ159" s="109"/>
      <c r="CK159" s="109"/>
      <c r="CL159" s="109"/>
      <c r="CM159" s="109"/>
      <c r="CN159" s="109"/>
      <c r="CO159" s="109"/>
      <c r="CP159" s="109"/>
      <c r="CQ159" s="109"/>
      <c r="CR159" s="109"/>
      <c r="CS159" s="109"/>
      <c r="CT159" s="511" t="str">
        <f>IF(SUM(CJ159:CS159)='III Plan Rates'!AL162, "Match", "Don't Match")</f>
        <v>Match</v>
      </c>
      <c r="CU159" s="109"/>
      <c r="CV159" s="109"/>
      <c r="CW159" s="109"/>
      <c r="CX159" s="109"/>
      <c r="CY159" s="511" t="str">
        <f>IF(SUM(CU159:CX159)='III Plan Rates'!AM162, "Match", "Don't Match")</f>
        <v>Match</v>
      </c>
      <c r="CZ159" s="109"/>
      <c r="DA159" s="109"/>
      <c r="DB159" s="109"/>
      <c r="DC159" s="109"/>
      <c r="DD159" s="109"/>
      <c r="DE159" s="511" t="str">
        <f>IF(SUM(CZ159:DD159)='III Plan Rates'!AN162, "Match", "Don't Match")</f>
        <v>Match</v>
      </c>
      <c r="DF159" s="109"/>
      <c r="DG159" s="109"/>
      <c r="DH159" s="109"/>
      <c r="DI159" s="109"/>
      <c r="DJ159" s="109"/>
      <c r="DK159" s="109"/>
      <c r="DL159" s="109"/>
      <c r="DM159" s="511" t="str">
        <f>IF(SUM(DF159:DL159)='III Plan Rates'!AO162, "Match", "Don't Match")</f>
        <v>Match</v>
      </c>
    </row>
    <row r="160" spans="1:117" x14ac:dyDescent="0.25">
      <c r="A160" s="406" t="str">
        <f>'III Plan Rates'!A163</f>
        <v>Plan 146</v>
      </c>
      <c r="B160" s="118">
        <f>'III Plan Rates'!B163</f>
        <v>0</v>
      </c>
      <c r="C160" s="127">
        <f>'III Plan Rates'!D163</f>
        <v>0</v>
      </c>
      <c r="D160" s="118">
        <f>'III Plan Rates'!E163</f>
        <v>0</v>
      </c>
      <c r="E160" s="118">
        <f>'III Plan Rates'!F163</f>
        <v>0</v>
      </c>
      <c r="F160" s="118">
        <f>'III Plan Rates'!G163</f>
        <v>0</v>
      </c>
      <c r="G160" s="118">
        <f>'III Plan Rates'!J163</f>
        <v>0</v>
      </c>
      <c r="H160" s="101"/>
      <c r="I160" s="116">
        <f>'III Plan Rates'!$Z163*'V Consumer Factors'!$M$12</f>
        <v>0</v>
      </c>
      <c r="J160" s="116">
        <f>'III Plan Rates'!$Z163*'V Consumer Factors'!$M$13</f>
        <v>0</v>
      </c>
      <c r="K160" s="116">
        <f>'III Plan Rates'!$Z163*'V Consumer Factors'!$M$14</f>
        <v>0</v>
      </c>
      <c r="L160" s="116">
        <f>'III Plan Rates'!$Z163*'V Consumer Factors'!$M$15</f>
        <v>0</v>
      </c>
      <c r="M160" s="116">
        <f>'III Plan Rates'!$Z163*'V Consumer Factors'!$M$16</f>
        <v>0</v>
      </c>
      <c r="N160" s="116">
        <f>'III Plan Rates'!$Z163*'V Consumer Factors'!$M$17</f>
        <v>0</v>
      </c>
      <c r="O160" s="116">
        <f>'III Plan Rates'!$Z163*'V Consumer Factors'!$M$18</f>
        <v>0</v>
      </c>
      <c r="P160" s="116">
        <f>'III Plan Rates'!$Z163*'V Consumer Factors'!$M$19</f>
        <v>0</v>
      </c>
      <c r="Q160" s="116">
        <f>'III Plan Rates'!$Z163*'V Consumer Factors'!$M$20</f>
        <v>0</v>
      </c>
      <c r="R160" s="116">
        <f>IF('III Plan Rates'!$AP163&gt;0,SUMPRODUCT(I160:Q160,'III Plan Rates'!$AG163:$AO163)/'III Plan Rates'!$AP163,0)</f>
        <v>0</v>
      </c>
      <c r="S160" s="80"/>
      <c r="T160" s="116" t="e">
        <f>'III Plan Rates'!$AA163*'V Consumer Factors'!$N$12</f>
        <v>#DIV/0!</v>
      </c>
      <c r="U160" s="116" t="e">
        <f>'III Plan Rates'!$AA163*'V Consumer Factors'!$N$13</f>
        <v>#DIV/0!</v>
      </c>
      <c r="V160" s="116" t="e">
        <f>'III Plan Rates'!$AA163*'V Consumer Factors'!$N$14</f>
        <v>#DIV/0!</v>
      </c>
      <c r="W160" s="116" t="e">
        <f>'III Plan Rates'!$AA163*'V Consumer Factors'!$N$15</f>
        <v>#DIV/0!</v>
      </c>
      <c r="X160" s="116" t="e">
        <f>'III Plan Rates'!$AA163*'V Consumer Factors'!$N$16</f>
        <v>#DIV/0!</v>
      </c>
      <c r="Y160" s="116" t="e">
        <f>'III Plan Rates'!$AA163*'V Consumer Factors'!$N$17</f>
        <v>#DIV/0!</v>
      </c>
      <c r="Z160" s="116" t="e">
        <f>'III Plan Rates'!$AA163*'V Consumer Factors'!$N$18</f>
        <v>#DIV/0!</v>
      </c>
      <c r="AA160" s="116" t="e">
        <f>'III Plan Rates'!$AA163*'V Consumer Factors'!$N$19</f>
        <v>#DIV/0!</v>
      </c>
      <c r="AB160" s="116" t="e">
        <f>'III Plan Rates'!$AA163*'V Consumer Factors'!$N$20</f>
        <v>#DIV/0!</v>
      </c>
      <c r="AC160" s="116">
        <f>IF('III Plan Rates'!$AP163&gt;0,SUMPRODUCT(T160:AB160,'III Plan Rates'!$AG163:$AO163)/'III Plan Rates'!$AP163,0)</f>
        <v>0</v>
      </c>
      <c r="AE160" s="117" t="e">
        <f t="shared" si="23"/>
        <v>#DIV/0!</v>
      </c>
      <c r="AF160" s="117" t="e">
        <f t="shared" si="24"/>
        <v>#DIV/0!</v>
      </c>
      <c r="AG160" s="117" t="e">
        <f t="shared" si="25"/>
        <v>#DIV/0!</v>
      </c>
      <c r="AH160" s="117" t="e">
        <f t="shared" si="26"/>
        <v>#DIV/0!</v>
      </c>
      <c r="AI160" s="117" t="e">
        <f t="shared" si="27"/>
        <v>#DIV/0!</v>
      </c>
      <c r="AJ160" s="117" t="e">
        <f t="shared" si="28"/>
        <v>#DIV/0!</v>
      </c>
      <c r="AK160" s="117" t="e">
        <f t="shared" si="29"/>
        <v>#DIV/0!</v>
      </c>
      <c r="AL160" s="117" t="e">
        <f t="shared" si="30"/>
        <v>#DIV/0!</v>
      </c>
      <c r="AM160" s="117" t="e">
        <f t="shared" si="31"/>
        <v>#DIV/0!</v>
      </c>
      <c r="AN160" s="503" t="str">
        <f t="shared" si="32"/>
        <v/>
      </c>
      <c r="AP160" s="109"/>
      <c r="AQ160" s="109"/>
      <c r="AR160" s="109"/>
      <c r="AS160" s="109"/>
      <c r="AT160" s="109"/>
      <c r="AU160" s="109"/>
      <c r="AV160" s="109"/>
      <c r="AW160" s="109"/>
      <c r="AX160" s="511" t="str">
        <f>IF(SUM(AP160:AW160)='III Plan Rates'!AG163, "Match", "Don't Match")</f>
        <v>Match</v>
      </c>
      <c r="AY160" s="109"/>
      <c r="AZ160" s="109"/>
      <c r="BA160" s="109"/>
      <c r="BB160" s="511" t="str">
        <f>IF(SUM(AY160:BA160)='III Plan Rates'!AH163, "Match", "Don't Match")</f>
        <v>Match</v>
      </c>
      <c r="BC160" s="109"/>
      <c r="BD160" s="109"/>
      <c r="BE160" s="109"/>
      <c r="BF160" s="109"/>
      <c r="BG160" s="109"/>
      <c r="BH160" s="109"/>
      <c r="BI160" s="109"/>
      <c r="BJ160" s="109"/>
      <c r="BK160" s="109"/>
      <c r="BL160" s="109"/>
      <c r="BM160" s="109"/>
      <c r="BN160" s="109"/>
      <c r="BO160" s="109"/>
      <c r="BP160" s="511" t="str">
        <f>IF(SUM(BC160:BO160)='III Plan Rates'!AI163, "Match", "Don't Match")</f>
        <v>Match</v>
      </c>
      <c r="BQ160" s="109"/>
      <c r="BR160" s="109"/>
      <c r="BS160" s="109"/>
      <c r="BT160" s="109"/>
      <c r="BU160" s="109"/>
      <c r="BV160" s="109"/>
      <c r="BW160" s="109"/>
      <c r="BX160" s="109"/>
      <c r="BY160" s="109"/>
      <c r="BZ160" s="109"/>
      <c r="CA160" s="511" t="str">
        <f>IF(SUM(BQ160:BZ160)='III Plan Rates'!AJ163, "Match", "Don't Match")</f>
        <v>Match</v>
      </c>
      <c r="CB160" s="109"/>
      <c r="CC160" s="109"/>
      <c r="CD160" s="109"/>
      <c r="CE160" s="109"/>
      <c r="CF160" s="109"/>
      <c r="CG160" s="109"/>
      <c r="CH160" s="109"/>
      <c r="CI160" s="511" t="str">
        <f>IF(SUM(CB160:CH160)='III Plan Rates'!AK163, "Match", "Don't Match")</f>
        <v>Match</v>
      </c>
      <c r="CJ160" s="109"/>
      <c r="CK160" s="109"/>
      <c r="CL160" s="109"/>
      <c r="CM160" s="109"/>
      <c r="CN160" s="109"/>
      <c r="CO160" s="109"/>
      <c r="CP160" s="109"/>
      <c r="CQ160" s="109"/>
      <c r="CR160" s="109"/>
      <c r="CS160" s="109"/>
      <c r="CT160" s="511" t="str">
        <f>IF(SUM(CJ160:CS160)='III Plan Rates'!AL163, "Match", "Don't Match")</f>
        <v>Match</v>
      </c>
      <c r="CU160" s="109"/>
      <c r="CV160" s="109"/>
      <c r="CW160" s="109"/>
      <c r="CX160" s="109"/>
      <c r="CY160" s="511" t="str">
        <f>IF(SUM(CU160:CX160)='III Plan Rates'!AM163, "Match", "Don't Match")</f>
        <v>Match</v>
      </c>
      <c r="CZ160" s="109"/>
      <c r="DA160" s="109"/>
      <c r="DB160" s="109"/>
      <c r="DC160" s="109"/>
      <c r="DD160" s="109"/>
      <c r="DE160" s="511" t="str">
        <f>IF(SUM(CZ160:DD160)='III Plan Rates'!AN163, "Match", "Don't Match")</f>
        <v>Match</v>
      </c>
      <c r="DF160" s="109"/>
      <c r="DG160" s="109"/>
      <c r="DH160" s="109"/>
      <c r="DI160" s="109"/>
      <c r="DJ160" s="109"/>
      <c r="DK160" s="109"/>
      <c r="DL160" s="109"/>
      <c r="DM160" s="511" t="str">
        <f>IF(SUM(DF160:DL160)='III Plan Rates'!AO163, "Match", "Don't Match")</f>
        <v>Match</v>
      </c>
    </row>
    <row r="161" spans="1:117" x14ac:dyDescent="0.25">
      <c r="A161" s="406" t="str">
        <f>'III Plan Rates'!A164</f>
        <v>Plan 147</v>
      </c>
      <c r="B161" s="118">
        <f>'III Plan Rates'!B164</f>
        <v>0</v>
      </c>
      <c r="C161" s="127">
        <f>'III Plan Rates'!D164</f>
        <v>0</v>
      </c>
      <c r="D161" s="118">
        <f>'III Plan Rates'!E164</f>
        <v>0</v>
      </c>
      <c r="E161" s="118">
        <f>'III Plan Rates'!F164</f>
        <v>0</v>
      </c>
      <c r="F161" s="118">
        <f>'III Plan Rates'!G164</f>
        <v>0</v>
      </c>
      <c r="G161" s="118">
        <f>'III Plan Rates'!J164</f>
        <v>0</v>
      </c>
      <c r="H161" s="101"/>
      <c r="I161" s="116">
        <f>'III Plan Rates'!$Z164*'V Consumer Factors'!$M$12</f>
        <v>0</v>
      </c>
      <c r="J161" s="116">
        <f>'III Plan Rates'!$Z164*'V Consumer Factors'!$M$13</f>
        <v>0</v>
      </c>
      <c r="K161" s="116">
        <f>'III Plan Rates'!$Z164*'V Consumer Factors'!$M$14</f>
        <v>0</v>
      </c>
      <c r="L161" s="116">
        <f>'III Plan Rates'!$Z164*'V Consumer Factors'!$M$15</f>
        <v>0</v>
      </c>
      <c r="M161" s="116">
        <f>'III Plan Rates'!$Z164*'V Consumer Factors'!$M$16</f>
        <v>0</v>
      </c>
      <c r="N161" s="116">
        <f>'III Plan Rates'!$Z164*'V Consumer Factors'!$M$17</f>
        <v>0</v>
      </c>
      <c r="O161" s="116">
        <f>'III Plan Rates'!$Z164*'V Consumer Factors'!$M$18</f>
        <v>0</v>
      </c>
      <c r="P161" s="116">
        <f>'III Plan Rates'!$Z164*'V Consumer Factors'!$M$19</f>
        <v>0</v>
      </c>
      <c r="Q161" s="116">
        <f>'III Plan Rates'!$Z164*'V Consumer Factors'!$M$20</f>
        <v>0</v>
      </c>
      <c r="R161" s="116">
        <f>IF('III Plan Rates'!$AP164&gt;0,SUMPRODUCT(I161:Q161,'III Plan Rates'!$AG164:$AO164)/'III Plan Rates'!$AP164,0)</f>
        <v>0</v>
      </c>
      <c r="S161" s="80"/>
      <c r="T161" s="116" t="e">
        <f>'III Plan Rates'!$AA164*'V Consumer Factors'!$N$12</f>
        <v>#DIV/0!</v>
      </c>
      <c r="U161" s="116" t="e">
        <f>'III Plan Rates'!$AA164*'V Consumer Factors'!$N$13</f>
        <v>#DIV/0!</v>
      </c>
      <c r="V161" s="116" t="e">
        <f>'III Plan Rates'!$AA164*'V Consumer Factors'!$N$14</f>
        <v>#DIV/0!</v>
      </c>
      <c r="W161" s="116" t="e">
        <f>'III Plan Rates'!$AA164*'V Consumer Factors'!$N$15</f>
        <v>#DIV/0!</v>
      </c>
      <c r="X161" s="116" t="e">
        <f>'III Plan Rates'!$AA164*'V Consumer Factors'!$N$16</f>
        <v>#DIV/0!</v>
      </c>
      <c r="Y161" s="116" t="e">
        <f>'III Plan Rates'!$AA164*'V Consumer Factors'!$N$17</f>
        <v>#DIV/0!</v>
      </c>
      <c r="Z161" s="116" t="e">
        <f>'III Plan Rates'!$AA164*'V Consumer Factors'!$N$18</f>
        <v>#DIV/0!</v>
      </c>
      <c r="AA161" s="116" t="e">
        <f>'III Plan Rates'!$AA164*'V Consumer Factors'!$N$19</f>
        <v>#DIV/0!</v>
      </c>
      <c r="AB161" s="116" t="e">
        <f>'III Plan Rates'!$AA164*'V Consumer Factors'!$N$20</f>
        <v>#DIV/0!</v>
      </c>
      <c r="AC161" s="116">
        <f>IF('III Plan Rates'!$AP164&gt;0,SUMPRODUCT(T161:AB161,'III Plan Rates'!$AG164:$AO164)/'III Plan Rates'!$AP164,0)</f>
        <v>0</v>
      </c>
      <c r="AE161" s="117" t="e">
        <f t="shared" si="23"/>
        <v>#DIV/0!</v>
      </c>
      <c r="AF161" s="117" t="e">
        <f t="shared" si="24"/>
        <v>#DIV/0!</v>
      </c>
      <c r="AG161" s="117" t="e">
        <f t="shared" si="25"/>
        <v>#DIV/0!</v>
      </c>
      <c r="AH161" s="117" t="e">
        <f t="shared" si="26"/>
        <v>#DIV/0!</v>
      </c>
      <c r="AI161" s="117" t="e">
        <f t="shared" si="27"/>
        <v>#DIV/0!</v>
      </c>
      <c r="AJ161" s="117" t="e">
        <f t="shared" si="28"/>
        <v>#DIV/0!</v>
      </c>
      <c r="AK161" s="117" t="e">
        <f t="shared" si="29"/>
        <v>#DIV/0!</v>
      </c>
      <c r="AL161" s="117" t="e">
        <f t="shared" si="30"/>
        <v>#DIV/0!</v>
      </c>
      <c r="AM161" s="117" t="e">
        <f t="shared" si="31"/>
        <v>#DIV/0!</v>
      </c>
      <c r="AN161" s="503" t="str">
        <f t="shared" si="32"/>
        <v/>
      </c>
      <c r="AP161" s="109"/>
      <c r="AQ161" s="109"/>
      <c r="AR161" s="109"/>
      <c r="AS161" s="109"/>
      <c r="AT161" s="109"/>
      <c r="AU161" s="109"/>
      <c r="AV161" s="109"/>
      <c r="AW161" s="109"/>
      <c r="AX161" s="511" t="str">
        <f>IF(SUM(AP161:AW161)='III Plan Rates'!AG164, "Match", "Don't Match")</f>
        <v>Match</v>
      </c>
      <c r="AY161" s="109"/>
      <c r="AZ161" s="109"/>
      <c r="BA161" s="109"/>
      <c r="BB161" s="511" t="str">
        <f>IF(SUM(AY161:BA161)='III Plan Rates'!AH164, "Match", "Don't Match")</f>
        <v>Match</v>
      </c>
      <c r="BC161" s="109"/>
      <c r="BD161" s="109"/>
      <c r="BE161" s="109"/>
      <c r="BF161" s="109"/>
      <c r="BG161" s="109"/>
      <c r="BH161" s="109"/>
      <c r="BI161" s="109"/>
      <c r="BJ161" s="109"/>
      <c r="BK161" s="109"/>
      <c r="BL161" s="109"/>
      <c r="BM161" s="109"/>
      <c r="BN161" s="109"/>
      <c r="BO161" s="109"/>
      <c r="BP161" s="511" t="str">
        <f>IF(SUM(BC161:BO161)='III Plan Rates'!AI164, "Match", "Don't Match")</f>
        <v>Match</v>
      </c>
      <c r="BQ161" s="109"/>
      <c r="BR161" s="109"/>
      <c r="BS161" s="109"/>
      <c r="BT161" s="109"/>
      <c r="BU161" s="109"/>
      <c r="BV161" s="109"/>
      <c r="BW161" s="109"/>
      <c r="BX161" s="109"/>
      <c r="BY161" s="109"/>
      <c r="BZ161" s="109"/>
      <c r="CA161" s="511" t="str">
        <f>IF(SUM(BQ161:BZ161)='III Plan Rates'!AJ164, "Match", "Don't Match")</f>
        <v>Match</v>
      </c>
      <c r="CB161" s="109"/>
      <c r="CC161" s="109"/>
      <c r="CD161" s="109"/>
      <c r="CE161" s="109"/>
      <c r="CF161" s="109"/>
      <c r="CG161" s="109"/>
      <c r="CH161" s="109"/>
      <c r="CI161" s="511" t="str">
        <f>IF(SUM(CB161:CH161)='III Plan Rates'!AK164, "Match", "Don't Match")</f>
        <v>Match</v>
      </c>
      <c r="CJ161" s="109"/>
      <c r="CK161" s="109"/>
      <c r="CL161" s="109"/>
      <c r="CM161" s="109"/>
      <c r="CN161" s="109"/>
      <c r="CO161" s="109"/>
      <c r="CP161" s="109"/>
      <c r="CQ161" s="109"/>
      <c r="CR161" s="109"/>
      <c r="CS161" s="109"/>
      <c r="CT161" s="511" t="str">
        <f>IF(SUM(CJ161:CS161)='III Plan Rates'!AL164, "Match", "Don't Match")</f>
        <v>Match</v>
      </c>
      <c r="CU161" s="109"/>
      <c r="CV161" s="109"/>
      <c r="CW161" s="109"/>
      <c r="CX161" s="109"/>
      <c r="CY161" s="511" t="str">
        <f>IF(SUM(CU161:CX161)='III Plan Rates'!AM164, "Match", "Don't Match")</f>
        <v>Match</v>
      </c>
      <c r="CZ161" s="109"/>
      <c r="DA161" s="109"/>
      <c r="DB161" s="109"/>
      <c r="DC161" s="109"/>
      <c r="DD161" s="109"/>
      <c r="DE161" s="511" t="str">
        <f>IF(SUM(CZ161:DD161)='III Plan Rates'!AN164, "Match", "Don't Match")</f>
        <v>Match</v>
      </c>
      <c r="DF161" s="109"/>
      <c r="DG161" s="109"/>
      <c r="DH161" s="109"/>
      <c r="DI161" s="109"/>
      <c r="DJ161" s="109"/>
      <c r="DK161" s="109"/>
      <c r="DL161" s="109"/>
      <c r="DM161" s="511" t="str">
        <f>IF(SUM(DF161:DL161)='III Plan Rates'!AO164, "Match", "Don't Match")</f>
        <v>Match</v>
      </c>
    </row>
    <row r="162" spans="1:117" x14ac:dyDescent="0.25">
      <c r="A162" s="406" t="str">
        <f>'III Plan Rates'!A165</f>
        <v>Plan 148</v>
      </c>
      <c r="B162" s="118">
        <f>'III Plan Rates'!B165</f>
        <v>0</v>
      </c>
      <c r="C162" s="127">
        <f>'III Plan Rates'!D165</f>
        <v>0</v>
      </c>
      <c r="D162" s="118">
        <f>'III Plan Rates'!E165</f>
        <v>0</v>
      </c>
      <c r="E162" s="118">
        <f>'III Plan Rates'!F165</f>
        <v>0</v>
      </c>
      <c r="F162" s="118">
        <f>'III Plan Rates'!G165</f>
        <v>0</v>
      </c>
      <c r="G162" s="118">
        <f>'III Plan Rates'!J165</f>
        <v>0</v>
      </c>
      <c r="H162" s="101"/>
      <c r="I162" s="116">
        <f>'III Plan Rates'!$Z165*'V Consumer Factors'!$M$12</f>
        <v>0</v>
      </c>
      <c r="J162" s="116">
        <f>'III Plan Rates'!$Z165*'V Consumer Factors'!$M$13</f>
        <v>0</v>
      </c>
      <c r="K162" s="116">
        <f>'III Plan Rates'!$Z165*'V Consumer Factors'!$M$14</f>
        <v>0</v>
      </c>
      <c r="L162" s="116">
        <f>'III Plan Rates'!$Z165*'V Consumer Factors'!$M$15</f>
        <v>0</v>
      </c>
      <c r="M162" s="116">
        <f>'III Plan Rates'!$Z165*'V Consumer Factors'!$M$16</f>
        <v>0</v>
      </c>
      <c r="N162" s="116">
        <f>'III Plan Rates'!$Z165*'V Consumer Factors'!$M$17</f>
        <v>0</v>
      </c>
      <c r="O162" s="116">
        <f>'III Plan Rates'!$Z165*'V Consumer Factors'!$M$18</f>
        <v>0</v>
      </c>
      <c r="P162" s="116">
        <f>'III Plan Rates'!$Z165*'V Consumer Factors'!$M$19</f>
        <v>0</v>
      </c>
      <c r="Q162" s="116">
        <f>'III Plan Rates'!$Z165*'V Consumer Factors'!$M$20</f>
        <v>0</v>
      </c>
      <c r="R162" s="116">
        <f>IF('III Plan Rates'!$AP165&gt;0,SUMPRODUCT(I162:Q162,'III Plan Rates'!$AG165:$AO165)/'III Plan Rates'!$AP165,0)</f>
        <v>0</v>
      </c>
      <c r="S162" s="80"/>
      <c r="T162" s="116" t="e">
        <f>'III Plan Rates'!$AA165*'V Consumer Factors'!$N$12</f>
        <v>#DIV/0!</v>
      </c>
      <c r="U162" s="116" t="e">
        <f>'III Plan Rates'!$AA165*'V Consumer Factors'!$N$13</f>
        <v>#DIV/0!</v>
      </c>
      <c r="V162" s="116" t="e">
        <f>'III Plan Rates'!$AA165*'V Consumer Factors'!$N$14</f>
        <v>#DIV/0!</v>
      </c>
      <c r="W162" s="116" t="e">
        <f>'III Plan Rates'!$AA165*'V Consumer Factors'!$N$15</f>
        <v>#DIV/0!</v>
      </c>
      <c r="X162" s="116" t="e">
        <f>'III Plan Rates'!$AA165*'V Consumer Factors'!$N$16</f>
        <v>#DIV/0!</v>
      </c>
      <c r="Y162" s="116" t="e">
        <f>'III Plan Rates'!$AA165*'V Consumer Factors'!$N$17</f>
        <v>#DIV/0!</v>
      </c>
      <c r="Z162" s="116" t="e">
        <f>'III Plan Rates'!$AA165*'V Consumer Factors'!$N$18</f>
        <v>#DIV/0!</v>
      </c>
      <c r="AA162" s="116" t="e">
        <f>'III Plan Rates'!$AA165*'V Consumer Factors'!$N$19</f>
        <v>#DIV/0!</v>
      </c>
      <c r="AB162" s="116" t="e">
        <f>'III Plan Rates'!$AA165*'V Consumer Factors'!$N$20</f>
        <v>#DIV/0!</v>
      </c>
      <c r="AC162" s="116">
        <f>IF('III Plan Rates'!$AP165&gt;0,SUMPRODUCT(T162:AB162,'III Plan Rates'!$AG165:$AO165)/'III Plan Rates'!$AP165,0)</f>
        <v>0</v>
      </c>
      <c r="AE162" s="117" t="e">
        <f t="shared" si="23"/>
        <v>#DIV/0!</v>
      </c>
      <c r="AF162" s="117" t="e">
        <f t="shared" si="24"/>
        <v>#DIV/0!</v>
      </c>
      <c r="AG162" s="117" t="e">
        <f t="shared" si="25"/>
        <v>#DIV/0!</v>
      </c>
      <c r="AH162" s="117" t="e">
        <f t="shared" si="26"/>
        <v>#DIV/0!</v>
      </c>
      <c r="AI162" s="117" t="e">
        <f t="shared" si="27"/>
        <v>#DIV/0!</v>
      </c>
      <c r="AJ162" s="117" t="e">
        <f t="shared" si="28"/>
        <v>#DIV/0!</v>
      </c>
      <c r="AK162" s="117" t="e">
        <f t="shared" si="29"/>
        <v>#DIV/0!</v>
      </c>
      <c r="AL162" s="117" t="e">
        <f t="shared" si="30"/>
        <v>#DIV/0!</v>
      </c>
      <c r="AM162" s="117" t="e">
        <f t="shared" si="31"/>
        <v>#DIV/0!</v>
      </c>
      <c r="AN162" s="503" t="str">
        <f t="shared" si="32"/>
        <v/>
      </c>
      <c r="AP162" s="109"/>
      <c r="AQ162" s="109"/>
      <c r="AR162" s="109"/>
      <c r="AS162" s="109"/>
      <c r="AT162" s="109"/>
      <c r="AU162" s="109"/>
      <c r="AV162" s="109"/>
      <c r="AW162" s="109"/>
      <c r="AX162" s="511" t="str">
        <f>IF(SUM(AP162:AW162)='III Plan Rates'!AG165, "Match", "Don't Match")</f>
        <v>Match</v>
      </c>
      <c r="AY162" s="109"/>
      <c r="AZ162" s="109"/>
      <c r="BA162" s="109"/>
      <c r="BB162" s="511" t="str">
        <f>IF(SUM(AY162:BA162)='III Plan Rates'!AH165, "Match", "Don't Match")</f>
        <v>Match</v>
      </c>
      <c r="BC162" s="109"/>
      <c r="BD162" s="109"/>
      <c r="BE162" s="109"/>
      <c r="BF162" s="109"/>
      <c r="BG162" s="109"/>
      <c r="BH162" s="109"/>
      <c r="BI162" s="109"/>
      <c r="BJ162" s="109"/>
      <c r="BK162" s="109"/>
      <c r="BL162" s="109"/>
      <c r="BM162" s="109"/>
      <c r="BN162" s="109"/>
      <c r="BO162" s="109"/>
      <c r="BP162" s="511" t="str">
        <f>IF(SUM(BC162:BO162)='III Plan Rates'!AI165, "Match", "Don't Match")</f>
        <v>Match</v>
      </c>
      <c r="BQ162" s="109"/>
      <c r="BR162" s="109"/>
      <c r="BS162" s="109"/>
      <c r="BT162" s="109"/>
      <c r="BU162" s="109"/>
      <c r="BV162" s="109"/>
      <c r="BW162" s="109"/>
      <c r="BX162" s="109"/>
      <c r="BY162" s="109"/>
      <c r="BZ162" s="109"/>
      <c r="CA162" s="511" t="str">
        <f>IF(SUM(BQ162:BZ162)='III Plan Rates'!AJ165, "Match", "Don't Match")</f>
        <v>Match</v>
      </c>
      <c r="CB162" s="109"/>
      <c r="CC162" s="109"/>
      <c r="CD162" s="109"/>
      <c r="CE162" s="109"/>
      <c r="CF162" s="109"/>
      <c r="CG162" s="109"/>
      <c r="CH162" s="109"/>
      <c r="CI162" s="511" t="str">
        <f>IF(SUM(CB162:CH162)='III Plan Rates'!AK165, "Match", "Don't Match")</f>
        <v>Match</v>
      </c>
      <c r="CJ162" s="109"/>
      <c r="CK162" s="109"/>
      <c r="CL162" s="109"/>
      <c r="CM162" s="109"/>
      <c r="CN162" s="109"/>
      <c r="CO162" s="109"/>
      <c r="CP162" s="109"/>
      <c r="CQ162" s="109"/>
      <c r="CR162" s="109"/>
      <c r="CS162" s="109"/>
      <c r="CT162" s="511" t="str">
        <f>IF(SUM(CJ162:CS162)='III Plan Rates'!AL165, "Match", "Don't Match")</f>
        <v>Match</v>
      </c>
      <c r="CU162" s="109"/>
      <c r="CV162" s="109"/>
      <c r="CW162" s="109"/>
      <c r="CX162" s="109"/>
      <c r="CY162" s="511" t="str">
        <f>IF(SUM(CU162:CX162)='III Plan Rates'!AM165, "Match", "Don't Match")</f>
        <v>Match</v>
      </c>
      <c r="CZ162" s="109"/>
      <c r="DA162" s="109"/>
      <c r="DB162" s="109"/>
      <c r="DC162" s="109"/>
      <c r="DD162" s="109"/>
      <c r="DE162" s="511" t="str">
        <f>IF(SUM(CZ162:DD162)='III Plan Rates'!AN165, "Match", "Don't Match")</f>
        <v>Match</v>
      </c>
      <c r="DF162" s="109"/>
      <c r="DG162" s="109"/>
      <c r="DH162" s="109"/>
      <c r="DI162" s="109"/>
      <c r="DJ162" s="109"/>
      <c r="DK162" s="109"/>
      <c r="DL162" s="109"/>
      <c r="DM162" s="511" t="str">
        <f>IF(SUM(DF162:DL162)='III Plan Rates'!AO165, "Match", "Don't Match")</f>
        <v>Match</v>
      </c>
    </row>
    <row r="163" spans="1:117" x14ac:dyDescent="0.25">
      <c r="A163" s="406" t="str">
        <f>'III Plan Rates'!A166</f>
        <v>Plan 149</v>
      </c>
      <c r="B163" s="118">
        <f>'III Plan Rates'!B166</f>
        <v>0</v>
      </c>
      <c r="C163" s="127">
        <f>'III Plan Rates'!D166</f>
        <v>0</v>
      </c>
      <c r="D163" s="118">
        <f>'III Plan Rates'!E166</f>
        <v>0</v>
      </c>
      <c r="E163" s="118">
        <f>'III Plan Rates'!F166</f>
        <v>0</v>
      </c>
      <c r="F163" s="118">
        <f>'III Plan Rates'!G166</f>
        <v>0</v>
      </c>
      <c r="G163" s="118">
        <f>'III Plan Rates'!J166</f>
        <v>0</v>
      </c>
      <c r="H163" s="101"/>
      <c r="I163" s="116">
        <f>'III Plan Rates'!$Z166*'V Consumer Factors'!$M$12</f>
        <v>0</v>
      </c>
      <c r="J163" s="116">
        <f>'III Plan Rates'!$Z166*'V Consumer Factors'!$M$13</f>
        <v>0</v>
      </c>
      <c r="K163" s="116">
        <f>'III Plan Rates'!$Z166*'V Consumer Factors'!$M$14</f>
        <v>0</v>
      </c>
      <c r="L163" s="116">
        <f>'III Plan Rates'!$Z166*'V Consumer Factors'!$M$15</f>
        <v>0</v>
      </c>
      <c r="M163" s="116">
        <f>'III Plan Rates'!$Z166*'V Consumer Factors'!$M$16</f>
        <v>0</v>
      </c>
      <c r="N163" s="116">
        <f>'III Plan Rates'!$Z166*'V Consumer Factors'!$M$17</f>
        <v>0</v>
      </c>
      <c r="O163" s="116">
        <f>'III Plan Rates'!$Z166*'V Consumer Factors'!$M$18</f>
        <v>0</v>
      </c>
      <c r="P163" s="116">
        <f>'III Plan Rates'!$Z166*'V Consumer Factors'!$M$19</f>
        <v>0</v>
      </c>
      <c r="Q163" s="116">
        <f>'III Plan Rates'!$Z166*'V Consumer Factors'!$M$20</f>
        <v>0</v>
      </c>
      <c r="R163" s="116">
        <f>IF('III Plan Rates'!$AP166&gt;0,SUMPRODUCT(I163:Q163,'III Plan Rates'!$AG166:$AO166)/'III Plan Rates'!$AP166,0)</f>
        <v>0</v>
      </c>
      <c r="S163" s="80"/>
      <c r="T163" s="116" t="e">
        <f>'III Plan Rates'!$AA166*'V Consumer Factors'!$N$12</f>
        <v>#DIV/0!</v>
      </c>
      <c r="U163" s="116" t="e">
        <f>'III Plan Rates'!$AA166*'V Consumer Factors'!$N$13</f>
        <v>#DIV/0!</v>
      </c>
      <c r="V163" s="116" t="e">
        <f>'III Plan Rates'!$AA166*'V Consumer Factors'!$N$14</f>
        <v>#DIV/0!</v>
      </c>
      <c r="W163" s="116" t="e">
        <f>'III Plan Rates'!$AA166*'V Consumer Factors'!$N$15</f>
        <v>#DIV/0!</v>
      </c>
      <c r="X163" s="116" t="e">
        <f>'III Plan Rates'!$AA166*'V Consumer Factors'!$N$16</f>
        <v>#DIV/0!</v>
      </c>
      <c r="Y163" s="116" t="e">
        <f>'III Plan Rates'!$AA166*'V Consumer Factors'!$N$17</f>
        <v>#DIV/0!</v>
      </c>
      <c r="Z163" s="116" t="e">
        <f>'III Plan Rates'!$AA166*'V Consumer Factors'!$N$18</f>
        <v>#DIV/0!</v>
      </c>
      <c r="AA163" s="116" t="e">
        <f>'III Plan Rates'!$AA166*'V Consumer Factors'!$N$19</f>
        <v>#DIV/0!</v>
      </c>
      <c r="AB163" s="116" t="e">
        <f>'III Plan Rates'!$AA166*'V Consumer Factors'!$N$20</f>
        <v>#DIV/0!</v>
      </c>
      <c r="AC163" s="116">
        <f>IF('III Plan Rates'!$AP166&gt;0,SUMPRODUCT(T163:AB163,'III Plan Rates'!$AG166:$AO166)/'III Plan Rates'!$AP166,0)</f>
        <v>0</v>
      </c>
      <c r="AE163" s="117" t="e">
        <f t="shared" si="23"/>
        <v>#DIV/0!</v>
      </c>
      <c r="AF163" s="117" t="e">
        <f t="shared" si="24"/>
        <v>#DIV/0!</v>
      </c>
      <c r="AG163" s="117" t="e">
        <f t="shared" si="25"/>
        <v>#DIV/0!</v>
      </c>
      <c r="AH163" s="117" t="e">
        <f t="shared" si="26"/>
        <v>#DIV/0!</v>
      </c>
      <c r="AI163" s="117" t="e">
        <f t="shared" si="27"/>
        <v>#DIV/0!</v>
      </c>
      <c r="AJ163" s="117" t="e">
        <f t="shared" si="28"/>
        <v>#DIV/0!</v>
      </c>
      <c r="AK163" s="117" t="e">
        <f t="shared" si="29"/>
        <v>#DIV/0!</v>
      </c>
      <c r="AL163" s="117" t="e">
        <f t="shared" si="30"/>
        <v>#DIV/0!</v>
      </c>
      <c r="AM163" s="117" t="e">
        <f t="shared" si="31"/>
        <v>#DIV/0!</v>
      </c>
      <c r="AN163" s="503" t="str">
        <f t="shared" si="32"/>
        <v/>
      </c>
      <c r="AP163" s="109"/>
      <c r="AQ163" s="109"/>
      <c r="AR163" s="109"/>
      <c r="AS163" s="109"/>
      <c r="AT163" s="109"/>
      <c r="AU163" s="109"/>
      <c r="AV163" s="109"/>
      <c r="AW163" s="109"/>
      <c r="AX163" s="511" t="str">
        <f>IF(SUM(AP163:AW163)='III Plan Rates'!AG166, "Match", "Don't Match")</f>
        <v>Match</v>
      </c>
      <c r="AY163" s="109"/>
      <c r="AZ163" s="109"/>
      <c r="BA163" s="109"/>
      <c r="BB163" s="511" t="str">
        <f>IF(SUM(AY163:BA163)='III Plan Rates'!AH166, "Match", "Don't Match")</f>
        <v>Match</v>
      </c>
      <c r="BC163" s="109"/>
      <c r="BD163" s="109"/>
      <c r="BE163" s="109"/>
      <c r="BF163" s="109"/>
      <c r="BG163" s="109"/>
      <c r="BH163" s="109"/>
      <c r="BI163" s="109"/>
      <c r="BJ163" s="109"/>
      <c r="BK163" s="109"/>
      <c r="BL163" s="109"/>
      <c r="BM163" s="109"/>
      <c r="BN163" s="109"/>
      <c r="BO163" s="109"/>
      <c r="BP163" s="511" t="str">
        <f>IF(SUM(BC163:BO163)='III Plan Rates'!AI166, "Match", "Don't Match")</f>
        <v>Match</v>
      </c>
      <c r="BQ163" s="109"/>
      <c r="BR163" s="109"/>
      <c r="BS163" s="109"/>
      <c r="BT163" s="109"/>
      <c r="BU163" s="109"/>
      <c r="BV163" s="109"/>
      <c r="BW163" s="109"/>
      <c r="BX163" s="109"/>
      <c r="BY163" s="109"/>
      <c r="BZ163" s="109"/>
      <c r="CA163" s="511" t="str">
        <f>IF(SUM(BQ163:BZ163)='III Plan Rates'!AJ166, "Match", "Don't Match")</f>
        <v>Match</v>
      </c>
      <c r="CB163" s="109"/>
      <c r="CC163" s="109"/>
      <c r="CD163" s="109"/>
      <c r="CE163" s="109"/>
      <c r="CF163" s="109"/>
      <c r="CG163" s="109"/>
      <c r="CH163" s="109"/>
      <c r="CI163" s="511" t="str">
        <f>IF(SUM(CB163:CH163)='III Plan Rates'!AK166, "Match", "Don't Match")</f>
        <v>Match</v>
      </c>
      <c r="CJ163" s="109"/>
      <c r="CK163" s="109"/>
      <c r="CL163" s="109"/>
      <c r="CM163" s="109"/>
      <c r="CN163" s="109"/>
      <c r="CO163" s="109"/>
      <c r="CP163" s="109"/>
      <c r="CQ163" s="109"/>
      <c r="CR163" s="109"/>
      <c r="CS163" s="109"/>
      <c r="CT163" s="511" t="str">
        <f>IF(SUM(CJ163:CS163)='III Plan Rates'!AL166, "Match", "Don't Match")</f>
        <v>Match</v>
      </c>
      <c r="CU163" s="109"/>
      <c r="CV163" s="109"/>
      <c r="CW163" s="109"/>
      <c r="CX163" s="109"/>
      <c r="CY163" s="511" t="str">
        <f>IF(SUM(CU163:CX163)='III Plan Rates'!AM166, "Match", "Don't Match")</f>
        <v>Match</v>
      </c>
      <c r="CZ163" s="109"/>
      <c r="DA163" s="109"/>
      <c r="DB163" s="109"/>
      <c r="DC163" s="109"/>
      <c r="DD163" s="109"/>
      <c r="DE163" s="511" t="str">
        <f>IF(SUM(CZ163:DD163)='III Plan Rates'!AN166, "Match", "Don't Match")</f>
        <v>Match</v>
      </c>
      <c r="DF163" s="109"/>
      <c r="DG163" s="109"/>
      <c r="DH163" s="109"/>
      <c r="DI163" s="109"/>
      <c r="DJ163" s="109"/>
      <c r="DK163" s="109"/>
      <c r="DL163" s="109"/>
      <c r="DM163" s="511" t="str">
        <f>IF(SUM(DF163:DL163)='III Plan Rates'!AO166, "Match", "Don't Match")</f>
        <v>Match</v>
      </c>
    </row>
    <row r="164" spans="1:117" x14ac:dyDescent="0.25">
      <c r="A164" s="406" t="str">
        <f>'III Plan Rates'!A167</f>
        <v>Plan 150</v>
      </c>
      <c r="B164" s="118">
        <f>'III Plan Rates'!B167</f>
        <v>0</v>
      </c>
      <c r="C164" s="127">
        <f>'III Plan Rates'!D167</f>
        <v>0</v>
      </c>
      <c r="D164" s="118">
        <f>'III Plan Rates'!E167</f>
        <v>0</v>
      </c>
      <c r="E164" s="118">
        <f>'III Plan Rates'!F167</f>
        <v>0</v>
      </c>
      <c r="F164" s="118">
        <f>'III Plan Rates'!G167</f>
        <v>0</v>
      </c>
      <c r="G164" s="118">
        <f>'III Plan Rates'!J167</f>
        <v>0</v>
      </c>
      <c r="H164" s="101"/>
      <c r="I164" s="116">
        <f>'III Plan Rates'!$Z167*'V Consumer Factors'!$M$12</f>
        <v>0</v>
      </c>
      <c r="J164" s="116">
        <f>'III Plan Rates'!$Z167*'V Consumer Factors'!$M$13</f>
        <v>0</v>
      </c>
      <c r="K164" s="116">
        <f>'III Plan Rates'!$Z167*'V Consumer Factors'!$M$14</f>
        <v>0</v>
      </c>
      <c r="L164" s="116">
        <f>'III Plan Rates'!$Z167*'V Consumer Factors'!$M$15</f>
        <v>0</v>
      </c>
      <c r="M164" s="116">
        <f>'III Plan Rates'!$Z167*'V Consumer Factors'!$M$16</f>
        <v>0</v>
      </c>
      <c r="N164" s="116">
        <f>'III Plan Rates'!$Z167*'V Consumer Factors'!$M$17</f>
        <v>0</v>
      </c>
      <c r="O164" s="116">
        <f>'III Plan Rates'!$Z167*'V Consumer Factors'!$M$18</f>
        <v>0</v>
      </c>
      <c r="P164" s="116">
        <f>'III Plan Rates'!$Z167*'V Consumer Factors'!$M$19</f>
        <v>0</v>
      </c>
      <c r="Q164" s="116">
        <f>'III Plan Rates'!$Z167*'V Consumer Factors'!$M$20</f>
        <v>0</v>
      </c>
      <c r="R164" s="116">
        <f>IF('III Plan Rates'!$AP167&gt;0,SUMPRODUCT(I164:Q164,'III Plan Rates'!$AG167:$AO167)/'III Plan Rates'!$AP167,0)</f>
        <v>0</v>
      </c>
      <c r="S164" s="80"/>
      <c r="T164" s="116" t="e">
        <f>'III Plan Rates'!$AA167*'V Consumer Factors'!$N$12</f>
        <v>#DIV/0!</v>
      </c>
      <c r="U164" s="116" t="e">
        <f>'III Plan Rates'!$AA167*'V Consumer Factors'!$N$13</f>
        <v>#DIV/0!</v>
      </c>
      <c r="V164" s="116" t="e">
        <f>'III Plan Rates'!$AA167*'V Consumer Factors'!$N$14</f>
        <v>#DIV/0!</v>
      </c>
      <c r="W164" s="116" t="e">
        <f>'III Plan Rates'!$AA167*'V Consumer Factors'!$N$15</f>
        <v>#DIV/0!</v>
      </c>
      <c r="X164" s="116" t="e">
        <f>'III Plan Rates'!$AA167*'V Consumer Factors'!$N$16</f>
        <v>#DIV/0!</v>
      </c>
      <c r="Y164" s="116" t="e">
        <f>'III Plan Rates'!$AA167*'V Consumer Factors'!$N$17</f>
        <v>#DIV/0!</v>
      </c>
      <c r="Z164" s="116" t="e">
        <f>'III Plan Rates'!$AA167*'V Consumer Factors'!$N$18</f>
        <v>#DIV/0!</v>
      </c>
      <c r="AA164" s="116" t="e">
        <f>'III Plan Rates'!$AA167*'V Consumer Factors'!$N$19</f>
        <v>#DIV/0!</v>
      </c>
      <c r="AB164" s="116" t="e">
        <f>'III Plan Rates'!$AA167*'V Consumer Factors'!$N$20</f>
        <v>#DIV/0!</v>
      </c>
      <c r="AC164" s="116">
        <f>IF('III Plan Rates'!$AP167&gt;0,SUMPRODUCT(T164:AB164,'III Plan Rates'!$AG167:$AO167)/'III Plan Rates'!$AP167,0)</f>
        <v>0</v>
      </c>
      <c r="AE164" s="117" t="e">
        <f t="shared" si="23"/>
        <v>#DIV/0!</v>
      </c>
      <c r="AF164" s="117" t="e">
        <f t="shared" si="24"/>
        <v>#DIV/0!</v>
      </c>
      <c r="AG164" s="117" t="e">
        <f t="shared" si="25"/>
        <v>#DIV/0!</v>
      </c>
      <c r="AH164" s="117" t="e">
        <f t="shared" si="26"/>
        <v>#DIV/0!</v>
      </c>
      <c r="AI164" s="117" t="e">
        <f t="shared" si="27"/>
        <v>#DIV/0!</v>
      </c>
      <c r="AJ164" s="117" t="e">
        <f t="shared" si="28"/>
        <v>#DIV/0!</v>
      </c>
      <c r="AK164" s="117" t="e">
        <f t="shared" si="29"/>
        <v>#DIV/0!</v>
      </c>
      <c r="AL164" s="117" t="e">
        <f t="shared" si="30"/>
        <v>#DIV/0!</v>
      </c>
      <c r="AM164" s="117" t="e">
        <f t="shared" si="31"/>
        <v>#DIV/0!</v>
      </c>
      <c r="AN164" s="503" t="str">
        <f t="shared" si="32"/>
        <v/>
      </c>
      <c r="AP164" s="109"/>
      <c r="AQ164" s="109"/>
      <c r="AR164" s="109"/>
      <c r="AS164" s="109"/>
      <c r="AT164" s="109"/>
      <c r="AU164" s="109"/>
      <c r="AV164" s="109"/>
      <c r="AW164" s="109"/>
      <c r="AX164" s="511" t="str">
        <f>IF(SUM(AP164:AW164)='III Plan Rates'!AG167, "Match", "Don't Match")</f>
        <v>Match</v>
      </c>
      <c r="AY164" s="109"/>
      <c r="AZ164" s="109"/>
      <c r="BA164" s="109"/>
      <c r="BB164" s="511" t="str">
        <f>IF(SUM(AY164:BA164)='III Plan Rates'!AH167, "Match", "Don't Match")</f>
        <v>Match</v>
      </c>
      <c r="BC164" s="109"/>
      <c r="BD164" s="109"/>
      <c r="BE164" s="109"/>
      <c r="BF164" s="109"/>
      <c r="BG164" s="109"/>
      <c r="BH164" s="109"/>
      <c r="BI164" s="109"/>
      <c r="BJ164" s="109"/>
      <c r="BK164" s="109"/>
      <c r="BL164" s="109"/>
      <c r="BM164" s="109"/>
      <c r="BN164" s="109"/>
      <c r="BO164" s="109"/>
      <c r="BP164" s="511" t="str">
        <f>IF(SUM(BC164:BO164)='III Plan Rates'!AI167, "Match", "Don't Match")</f>
        <v>Match</v>
      </c>
      <c r="BQ164" s="109"/>
      <c r="BR164" s="109"/>
      <c r="BS164" s="109"/>
      <c r="BT164" s="109"/>
      <c r="BU164" s="109"/>
      <c r="BV164" s="109"/>
      <c r="BW164" s="109"/>
      <c r="BX164" s="109"/>
      <c r="BY164" s="109"/>
      <c r="BZ164" s="109"/>
      <c r="CA164" s="511" t="str">
        <f>IF(SUM(BQ164:BZ164)='III Plan Rates'!AJ167, "Match", "Don't Match")</f>
        <v>Match</v>
      </c>
      <c r="CB164" s="109"/>
      <c r="CC164" s="109"/>
      <c r="CD164" s="109"/>
      <c r="CE164" s="109"/>
      <c r="CF164" s="109"/>
      <c r="CG164" s="109"/>
      <c r="CH164" s="109"/>
      <c r="CI164" s="511" t="str">
        <f>IF(SUM(CB164:CH164)='III Plan Rates'!AK167, "Match", "Don't Match")</f>
        <v>Match</v>
      </c>
      <c r="CJ164" s="109"/>
      <c r="CK164" s="109"/>
      <c r="CL164" s="109"/>
      <c r="CM164" s="109"/>
      <c r="CN164" s="109"/>
      <c r="CO164" s="109"/>
      <c r="CP164" s="109"/>
      <c r="CQ164" s="109"/>
      <c r="CR164" s="109"/>
      <c r="CS164" s="109"/>
      <c r="CT164" s="511" t="str">
        <f>IF(SUM(CJ164:CS164)='III Plan Rates'!AL167, "Match", "Don't Match")</f>
        <v>Match</v>
      </c>
      <c r="CU164" s="109"/>
      <c r="CV164" s="109"/>
      <c r="CW164" s="109"/>
      <c r="CX164" s="109"/>
      <c r="CY164" s="511" t="str">
        <f>IF(SUM(CU164:CX164)='III Plan Rates'!AM167, "Match", "Don't Match")</f>
        <v>Match</v>
      </c>
      <c r="CZ164" s="109"/>
      <c r="DA164" s="109"/>
      <c r="DB164" s="109"/>
      <c r="DC164" s="109"/>
      <c r="DD164" s="109"/>
      <c r="DE164" s="511" t="str">
        <f>IF(SUM(CZ164:DD164)='III Plan Rates'!AN167, "Match", "Don't Match")</f>
        <v>Match</v>
      </c>
      <c r="DF164" s="109"/>
      <c r="DG164" s="109"/>
      <c r="DH164" s="109"/>
      <c r="DI164" s="109"/>
      <c r="DJ164" s="109"/>
      <c r="DK164" s="109"/>
      <c r="DL164" s="109"/>
      <c r="DM164" s="511" t="str">
        <f>IF(SUM(DF164:DL164)='III Plan Rates'!AO167, "Match", "Don't Match")</f>
        <v>Match</v>
      </c>
    </row>
    <row r="165" spans="1:117" x14ac:dyDescent="0.25">
      <c r="A165" s="406" t="str">
        <f>'III Plan Rates'!A168</f>
        <v>Plan 151</v>
      </c>
      <c r="B165" s="118">
        <f>'III Plan Rates'!B168</f>
        <v>0</v>
      </c>
      <c r="C165" s="127">
        <f>'III Plan Rates'!D168</f>
        <v>0</v>
      </c>
      <c r="D165" s="118">
        <f>'III Plan Rates'!E168</f>
        <v>0</v>
      </c>
      <c r="E165" s="118">
        <f>'III Plan Rates'!F168</f>
        <v>0</v>
      </c>
      <c r="F165" s="118">
        <f>'III Plan Rates'!G168</f>
        <v>0</v>
      </c>
      <c r="G165" s="118">
        <f>'III Plan Rates'!J168</f>
        <v>0</v>
      </c>
      <c r="H165" s="101"/>
      <c r="I165" s="116">
        <f>'III Plan Rates'!$Z168*'V Consumer Factors'!$M$12</f>
        <v>0</v>
      </c>
      <c r="J165" s="116">
        <f>'III Plan Rates'!$Z168*'V Consumer Factors'!$M$13</f>
        <v>0</v>
      </c>
      <c r="K165" s="116">
        <f>'III Plan Rates'!$Z168*'V Consumer Factors'!$M$14</f>
        <v>0</v>
      </c>
      <c r="L165" s="116">
        <f>'III Plan Rates'!$Z168*'V Consumer Factors'!$M$15</f>
        <v>0</v>
      </c>
      <c r="M165" s="116">
        <f>'III Plan Rates'!$Z168*'V Consumer Factors'!$M$16</f>
        <v>0</v>
      </c>
      <c r="N165" s="116">
        <f>'III Plan Rates'!$Z168*'V Consumer Factors'!$M$17</f>
        <v>0</v>
      </c>
      <c r="O165" s="116">
        <f>'III Plan Rates'!$Z168*'V Consumer Factors'!$M$18</f>
        <v>0</v>
      </c>
      <c r="P165" s="116">
        <f>'III Plan Rates'!$Z168*'V Consumer Factors'!$M$19</f>
        <v>0</v>
      </c>
      <c r="Q165" s="116">
        <f>'III Plan Rates'!$Z168*'V Consumer Factors'!$M$20</f>
        <v>0</v>
      </c>
      <c r="R165" s="116">
        <f>IF('III Plan Rates'!$AP168&gt;0,SUMPRODUCT(I165:Q165,'III Plan Rates'!$AG168:$AO168)/'III Plan Rates'!$AP168,0)</f>
        <v>0</v>
      </c>
      <c r="S165" s="80"/>
      <c r="T165" s="116" t="e">
        <f>'III Plan Rates'!$AA168*'V Consumer Factors'!$N$12</f>
        <v>#DIV/0!</v>
      </c>
      <c r="U165" s="116" t="e">
        <f>'III Plan Rates'!$AA168*'V Consumer Factors'!$N$13</f>
        <v>#DIV/0!</v>
      </c>
      <c r="V165" s="116" t="e">
        <f>'III Plan Rates'!$AA168*'V Consumer Factors'!$N$14</f>
        <v>#DIV/0!</v>
      </c>
      <c r="W165" s="116" t="e">
        <f>'III Plan Rates'!$AA168*'V Consumer Factors'!$N$15</f>
        <v>#DIV/0!</v>
      </c>
      <c r="X165" s="116" t="e">
        <f>'III Plan Rates'!$AA168*'V Consumer Factors'!$N$16</f>
        <v>#DIV/0!</v>
      </c>
      <c r="Y165" s="116" t="e">
        <f>'III Plan Rates'!$AA168*'V Consumer Factors'!$N$17</f>
        <v>#DIV/0!</v>
      </c>
      <c r="Z165" s="116" t="e">
        <f>'III Plan Rates'!$AA168*'V Consumer Factors'!$N$18</f>
        <v>#DIV/0!</v>
      </c>
      <c r="AA165" s="116" t="e">
        <f>'III Plan Rates'!$AA168*'V Consumer Factors'!$N$19</f>
        <v>#DIV/0!</v>
      </c>
      <c r="AB165" s="116" t="e">
        <f>'III Plan Rates'!$AA168*'V Consumer Factors'!$N$20</f>
        <v>#DIV/0!</v>
      </c>
      <c r="AC165" s="116">
        <f>IF('III Plan Rates'!$AP168&gt;0,SUMPRODUCT(T165:AB165,'III Plan Rates'!$AG168:$AO168)/'III Plan Rates'!$AP168,0)</f>
        <v>0</v>
      </c>
      <c r="AE165" s="117" t="e">
        <f t="shared" si="23"/>
        <v>#DIV/0!</v>
      </c>
      <c r="AF165" s="117" t="e">
        <f t="shared" si="24"/>
        <v>#DIV/0!</v>
      </c>
      <c r="AG165" s="117" t="e">
        <f t="shared" si="25"/>
        <v>#DIV/0!</v>
      </c>
      <c r="AH165" s="117" t="e">
        <f t="shared" si="26"/>
        <v>#DIV/0!</v>
      </c>
      <c r="AI165" s="117" t="e">
        <f t="shared" si="27"/>
        <v>#DIV/0!</v>
      </c>
      <c r="AJ165" s="117" t="e">
        <f t="shared" si="28"/>
        <v>#DIV/0!</v>
      </c>
      <c r="AK165" s="117" t="e">
        <f t="shared" si="29"/>
        <v>#DIV/0!</v>
      </c>
      <c r="AL165" s="117" t="e">
        <f t="shared" si="30"/>
        <v>#DIV/0!</v>
      </c>
      <c r="AM165" s="117" t="e">
        <f t="shared" si="31"/>
        <v>#DIV/0!</v>
      </c>
      <c r="AN165" s="503" t="str">
        <f t="shared" si="32"/>
        <v/>
      </c>
      <c r="AP165" s="109"/>
      <c r="AQ165" s="109"/>
      <c r="AR165" s="109"/>
      <c r="AS165" s="109"/>
      <c r="AT165" s="109"/>
      <c r="AU165" s="109"/>
      <c r="AV165" s="109"/>
      <c r="AW165" s="109"/>
      <c r="AX165" s="511" t="str">
        <f>IF(SUM(AP165:AW165)='III Plan Rates'!AG168, "Match", "Don't Match")</f>
        <v>Match</v>
      </c>
      <c r="AY165" s="109"/>
      <c r="AZ165" s="109"/>
      <c r="BA165" s="109"/>
      <c r="BB165" s="511" t="str">
        <f>IF(SUM(AY165:BA165)='III Plan Rates'!AH168, "Match", "Don't Match")</f>
        <v>Match</v>
      </c>
      <c r="BC165" s="109"/>
      <c r="BD165" s="109"/>
      <c r="BE165" s="109"/>
      <c r="BF165" s="109"/>
      <c r="BG165" s="109"/>
      <c r="BH165" s="109"/>
      <c r="BI165" s="109"/>
      <c r="BJ165" s="109"/>
      <c r="BK165" s="109"/>
      <c r="BL165" s="109"/>
      <c r="BM165" s="109"/>
      <c r="BN165" s="109"/>
      <c r="BO165" s="109"/>
      <c r="BP165" s="511" t="str">
        <f>IF(SUM(BC165:BO165)='III Plan Rates'!AI168, "Match", "Don't Match")</f>
        <v>Match</v>
      </c>
      <c r="BQ165" s="109"/>
      <c r="BR165" s="109"/>
      <c r="BS165" s="109"/>
      <c r="BT165" s="109"/>
      <c r="BU165" s="109"/>
      <c r="BV165" s="109"/>
      <c r="BW165" s="109"/>
      <c r="BX165" s="109"/>
      <c r="BY165" s="109"/>
      <c r="BZ165" s="109"/>
      <c r="CA165" s="511" t="str">
        <f>IF(SUM(BQ165:BZ165)='III Plan Rates'!AJ168, "Match", "Don't Match")</f>
        <v>Match</v>
      </c>
      <c r="CB165" s="109"/>
      <c r="CC165" s="109"/>
      <c r="CD165" s="109"/>
      <c r="CE165" s="109"/>
      <c r="CF165" s="109"/>
      <c r="CG165" s="109"/>
      <c r="CH165" s="109"/>
      <c r="CI165" s="511" t="str">
        <f>IF(SUM(CB165:CH165)='III Plan Rates'!AK168, "Match", "Don't Match")</f>
        <v>Match</v>
      </c>
      <c r="CJ165" s="109"/>
      <c r="CK165" s="109"/>
      <c r="CL165" s="109"/>
      <c r="CM165" s="109"/>
      <c r="CN165" s="109"/>
      <c r="CO165" s="109"/>
      <c r="CP165" s="109"/>
      <c r="CQ165" s="109"/>
      <c r="CR165" s="109"/>
      <c r="CS165" s="109"/>
      <c r="CT165" s="511" t="str">
        <f>IF(SUM(CJ165:CS165)='III Plan Rates'!AL168, "Match", "Don't Match")</f>
        <v>Match</v>
      </c>
      <c r="CU165" s="109"/>
      <c r="CV165" s="109"/>
      <c r="CW165" s="109"/>
      <c r="CX165" s="109"/>
      <c r="CY165" s="511" t="str">
        <f>IF(SUM(CU165:CX165)='III Plan Rates'!AM168, "Match", "Don't Match")</f>
        <v>Match</v>
      </c>
      <c r="CZ165" s="109"/>
      <c r="DA165" s="109"/>
      <c r="DB165" s="109"/>
      <c r="DC165" s="109"/>
      <c r="DD165" s="109"/>
      <c r="DE165" s="511" t="str">
        <f>IF(SUM(CZ165:DD165)='III Plan Rates'!AN168, "Match", "Don't Match")</f>
        <v>Match</v>
      </c>
      <c r="DF165" s="109"/>
      <c r="DG165" s="109"/>
      <c r="DH165" s="109"/>
      <c r="DI165" s="109"/>
      <c r="DJ165" s="109"/>
      <c r="DK165" s="109"/>
      <c r="DL165" s="109"/>
      <c r="DM165" s="511" t="str">
        <f>IF(SUM(DF165:DL165)='III Plan Rates'!AO168, "Match", "Don't Match")</f>
        <v>Match</v>
      </c>
    </row>
    <row r="166" spans="1:117" x14ac:dyDescent="0.25">
      <c r="A166" s="406" t="str">
        <f>'III Plan Rates'!A169</f>
        <v>Plan 152</v>
      </c>
      <c r="B166" s="118">
        <f>'III Plan Rates'!B169</f>
        <v>0</v>
      </c>
      <c r="C166" s="127">
        <f>'III Plan Rates'!D169</f>
        <v>0</v>
      </c>
      <c r="D166" s="118">
        <f>'III Plan Rates'!E169</f>
        <v>0</v>
      </c>
      <c r="E166" s="118">
        <f>'III Plan Rates'!F169</f>
        <v>0</v>
      </c>
      <c r="F166" s="118">
        <f>'III Plan Rates'!G169</f>
        <v>0</v>
      </c>
      <c r="G166" s="118">
        <f>'III Plan Rates'!J169</f>
        <v>0</v>
      </c>
      <c r="H166" s="101"/>
      <c r="I166" s="116">
        <f>'III Plan Rates'!$Z169*'V Consumer Factors'!$M$12</f>
        <v>0</v>
      </c>
      <c r="J166" s="116">
        <f>'III Plan Rates'!$Z169*'V Consumer Factors'!$M$13</f>
        <v>0</v>
      </c>
      <c r="K166" s="116">
        <f>'III Plan Rates'!$Z169*'V Consumer Factors'!$M$14</f>
        <v>0</v>
      </c>
      <c r="L166" s="116">
        <f>'III Plan Rates'!$Z169*'V Consumer Factors'!$M$15</f>
        <v>0</v>
      </c>
      <c r="M166" s="116">
        <f>'III Plan Rates'!$Z169*'V Consumer Factors'!$M$16</f>
        <v>0</v>
      </c>
      <c r="N166" s="116">
        <f>'III Plan Rates'!$Z169*'V Consumer Factors'!$M$17</f>
        <v>0</v>
      </c>
      <c r="O166" s="116">
        <f>'III Plan Rates'!$Z169*'V Consumer Factors'!$M$18</f>
        <v>0</v>
      </c>
      <c r="P166" s="116">
        <f>'III Plan Rates'!$Z169*'V Consumer Factors'!$M$19</f>
        <v>0</v>
      </c>
      <c r="Q166" s="116">
        <f>'III Plan Rates'!$Z169*'V Consumer Factors'!$M$20</f>
        <v>0</v>
      </c>
      <c r="R166" s="116">
        <f>IF('III Plan Rates'!$AP169&gt;0,SUMPRODUCT(I166:Q166,'III Plan Rates'!$AG169:$AO169)/'III Plan Rates'!$AP169,0)</f>
        <v>0</v>
      </c>
      <c r="S166" s="80"/>
      <c r="T166" s="116" t="e">
        <f>'III Plan Rates'!$AA169*'V Consumer Factors'!$N$12</f>
        <v>#DIV/0!</v>
      </c>
      <c r="U166" s="116" t="e">
        <f>'III Plan Rates'!$AA169*'V Consumer Factors'!$N$13</f>
        <v>#DIV/0!</v>
      </c>
      <c r="V166" s="116" t="e">
        <f>'III Plan Rates'!$AA169*'V Consumer Factors'!$N$14</f>
        <v>#DIV/0!</v>
      </c>
      <c r="W166" s="116" t="e">
        <f>'III Plan Rates'!$AA169*'V Consumer Factors'!$N$15</f>
        <v>#DIV/0!</v>
      </c>
      <c r="X166" s="116" t="e">
        <f>'III Plan Rates'!$AA169*'V Consumer Factors'!$N$16</f>
        <v>#DIV/0!</v>
      </c>
      <c r="Y166" s="116" t="e">
        <f>'III Plan Rates'!$AA169*'V Consumer Factors'!$N$17</f>
        <v>#DIV/0!</v>
      </c>
      <c r="Z166" s="116" t="e">
        <f>'III Plan Rates'!$AA169*'V Consumer Factors'!$N$18</f>
        <v>#DIV/0!</v>
      </c>
      <c r="AA166" s="116" t="e">
        <f>'III Plan Rates'!$AA169*'V Consumer Factors'!$N$19</f>
        <v>#DIV/0!</v>
      </c>
      <c r="AB166" s="116" t="e">
        <f>'III Plan Rates'!$AA169*'V Consumer Factors'!$N$20</f>
        <v>#DIV/0!</v>
      </c>
      <c r="AC166" s="116">
        <f>IF('III Plan Rates'!$AP169&gt;0,SUMPRODUCT(T166:AB166,'III Plan Rates'!$AG169:$AO169)/'III Plan Rates'!$AP169,0)</f>
        <v>0</v>
      </c>
      <c r="AE166" s="117" t="e">
        <f t="shared" si="23"/>
        <v>#DIV/0!</v>
      </c>
      <c r="AF166" s="117" t="e">
        <f t="shared" si="24"/>
        <v>#DIV/0!</v>
      </c>
      <c r="AG166" s="117" t="e">
        <f t="shared" si="25"/>
        <v>#DIV/0!</v>
      </c>
      <c r="AH166" s="117" t="e">
        <f t="shared" si="26"/>
        <v>#DIV/0!</v>
      </c>
      <c r="AI166" s="117" t="e">
        <f t="shared" si="27"/>
        <v>#DIV/0!</v>
      </c>
      <c r="AJ166" s="117" t="e">
        <f t="shared" si="28"/>
        <v>#DIV/0!</v>
      </c>
      <c r="AK166" s="117" t="e">
        <f t="shared" si="29"/>
        <v>#DIV/0!</v>
      </c>
      <c r="AL166" s="117" t="e">
        <f t="shared" si="30"/>
        <v>#DIV/0!</v>
      </c>
      <c r="AM166" s="117" t="e">
        <f t="shared" si="31"/>
        <v>#DIV/0!</v>
      </c>
      <c r="AN166" s="503" t="str">
        <f t="shared" si="32"/>
        <v/>
      </c>
      <c r="AP166" s="109"/>
      <c r="AQ166" s="109"/>
      <c r="AR166" s="109"/>
      <c r="AS166" s="109"/>
      <c r="AT166" s="109"/>
      <c r="AU166" s="109"/>
      <c r="AV166" s="109"/>
      <c r="AW166" s="109"/>
      <c r="AX166" s="511" t="str">
        <f>IF(SUM(AP166:AW166)='III Plan Rates'!AG169, "Match", "Don't Match")</f>
        <v>Match</v>
      </c>
      <c r="AY166" s="109"/>
      <c r="AZ166" s="109"/>
      <c r="BA166" s="109"/>
      <c r="BB166" s="511" t="str">
        <f>IF(SUM(AY166:BA166)='III Plan Rates'!AH169, "Match", "Don't Match")</f>
        <v>Match</v>
      </c>
      <c r="BC166" s="109"/>
      <c r="BD166" s="109"/>
      <c r="BE166" s="109"/>
      <c r="BF166" s="109"/>
      <c r="BG166" s="109"/>
      <c r="BH166" s="109"/>
      <c r="BI166" s="109"/>
      <c r="BJ166" s="109"/>
      <c r="BK166" s="109"/>
      <c r="BL166" s="109"/>
      <c r="BM166" s="109"/>
      <c r="BN166" s="109"/>
      <c r="BO166" s="109"/>
      <c r="BP166" s="511" t="str">
        <f>IF(SUM(BC166:BO166)='III Plan Rates'!AI169, "Match", "Don't Match")</f>
        <v>Match</v>
      </c>
      <c r="BQ166" s="109"/>
      <c r="BR166" s="109"/>
      <c r="BS166" s="109"/>
      <c r="BT166" s="109"/>
      <c r="BU166" s="109"/>
      <c r="BV166" s="109"/>
      <c r="BW166" s="109"/>
      <c r="BX166" s="109"/>
      <c r="BY166" s="109"/>
      <c r="BZ166" s="109"/>
      <c r="CA166" s="511" t="str">
        <f>IF(SUM(BQ166:BZ166)='III Plan Rates'!AJ169, "Match", "Don't Match")</f>
        <v>Match</v>
      </c>
      <c r="CB166" s="109"/>
      <c r="CC166" s="109"/>
      <c r="CD166" s="109"/>
      <c r="CE166" s="109"/>
      <c r="CF166" s="109"/>
      <c r="CG166" s="109"/>
      <c r="CH166" s="109"/>
      <c r="CI166" s="511" t="str">
        <f>IF(SUM(CB166:CH166)='III Plan Rates'!AK169, "Match", "Don't Match")</f>
        <v>Match</v>
      </c>
      <c r="CJ166" s="109"/>
      <c r="CK166" s="109"/>
      <c r="CL166" s="109"/>
      <c r="CM166" s="109"/>
      <c r="CN166" s="109"/>
      <c r="CO166" s="109"/>
      <c r="CP166" s="109"/>
      <c r="CQ166" s="109"/>
      <c r="CR166" s="109"/>
      <c r="CS166" s="109"/>
      <c r="CT166" s="511" t="str">
        <f>IF(SUM(CJ166:CS166)='III Plan Rates'!AL169, "Match", "Don't Match")</f>
        <v>Match</v>
      </c>
      <c r="CU166" s="109"/>
      <c r="CV166" s="109"/>
      <c r="CW166" s="109"/>
      <c r="CX166" s="109"/>
      <c r="CY166" s="511" t="str">
        <f>IF(SUM(CU166:CX166)='III Plan Rates'!AM169, "Match", "Don't Match")</f>
        <v>Match</v>
      </c>
      <c r="CZ166" s="109"/>
      <c r="DA166" s="109"/>
      <c r="DB166" s="109"/>
      <c r="DC166" s="109"/>
      <c r="DD166" s="109"/>
      <c r="DE166" s="511" t="str">
        <f>IF(SUM(CZ166:DD166)='III Plan Rates'!AN169, "Match", "Don't Match")</f>
        <v>Match</v>
      </c>
      <c r="DF166" s="109"/>
      <c r="DG166" s="109"/>
      <c r="DH166" s="109"/>
      <c r="DI166" s="109"/>
      <c r="DJ166" s="109"/>
      <c r="DK166" s="109"/>
      <c r="DL166" s="109"/>
      <c r="DM166" s="511" t="str">
        <f>IF(SUM(DF166:DL166)='III Plan Rates'!AO169, "Match", "Don't Match")</f>
        <v>Match</v>
      </c>
    </row>
    <row r="167" spans="1:117" x14ac:dyDescent="0.25">
      <c r="A167" s="406" t="str">
        <f>'III Plan Rates'!A170</f>
        <v>Plan 153</v>
      </c>
      <c r="B167" s="118">
        <f>'III Plan Rates'!B170</f>
        <v>0</v>
      </c>
      <c r="C167" s="127">
        <f>'III Plan Rates'!D170</f>
        <v>0</v>
      </c>
      <c r="D167" s="118">
        <f>'III Plan Rates'!E170</f>
        <v>0</v>
      </c>
      <c r="E167" s="118">
        <f>'III Plan Rates'!F170</f>
        <v>0</v>
      </c>
      <c r="F167" s="118">
        <f>'III Plan Rates'!G170</f>
        <v>0</v>
      </c>
      <c r="G167" s="118">
        <f>'III Plan Rates'!J170</f>
        <v>0</v>
      </c>
      <c r="H167" s="101"/>
      <c r="I167" s="116">
        <f>'III Plan Rates'!$Z170*'V Consumer Factors'!$M$12</f>
        <v>0</v>
      </c>
      <c r="J167" s="116">
        <f>'III Plan Rates'!$Z170*'V Consumer Factors'!$M$13</f>
        <v>0</v>
      </c>
      <c r="K167" s="116">
        <f>'III Plan Rates'!$Z170*'V Consumer Factors'!$M$14</f>
        <v>0</v>
      </c>
      <c r="L167" s="116">
        <f>'III Plan Rates'!$Z170*'V Consumer Factors'!$M$15</f>
        <v>0</v>
      </c>
      <c r="M167" s="116">
        <f>'III Plan Rates'!$Z170*'V Consumer Factors'!$M$16</f>
        <v>0</v>
      </c>
      <c r="N167" s="116">
        <f>'III Plan Rates'!$Z170*'V Consumer Factors'!$M$17</f>
        <v>0</v>
      </c>
      <c r="O167" s="116">
        <f>'III Plan Rates'!$Z170*'V Consumer Factors'!$M$18</f>
        <v>0</v>
      </c>
      <c r="P167" s="116">
        <f>'III Plan Rates'!$Z170*'V Consumer Factors'!$M$19</f>
        <v>0</v>
      </c>
      <c r="Q167" s="116">
        <f>'III Plan Rates'!$Z170*'V Consumer Factors'!$M$20</f>
        <v>0</v>
      </c>
      <c r="R167" s="116">
        <f>IF('III Plan Rates'!$AP170&gt;0,SUMPRODUCT(I167:Q167,'III Plan Rates'!$AG170:$AO170)/'III Plan Rates'!$AP170,0)</f>
        <v>0</v>
      </c>
      <c r="S167" s="80"/>
      <c r="T167" s="116" t="e">
        <f>'III Plan Rates'!$AA170*'V Consumer Factors'!$N$12</f>
        <v>#DIV/0!</v>
      </c>
      <c r="U167" s="116" t="e">
        <f>'III Plan Rates'!$AA170*'V Consumer Factors'!$N$13</f>
        <v>#DIV/0!</v>
      </c>
      <c r="V167" s="116" t="e">
        <f>'III Plan Rates'!$AA170*'V Consumer Factors'!$N$14</f>
        <v>#DIV/0!</v>
      </c>
      <c r="W167" s="116" t="e">
        <f>'III Plan Rates'!$AA170*'V Consumer Factors'!$N$15</f>
        <v>#DIV/0!</v>
      </c>
      <c r="X167" s="116" t="e">
        <f>'III Plan Rates'!$AA170*'V Consumer Factors'!$N$16</f>
        <v>#DIV/0!</v>
      </c>
      <c r="Y167" s="116" t="e">
        <f>'III Plan Rates'!$AA170*'V Consumer Factors'!$N$17</f>
        <v>#DIV/0!</v>
      </c>
      <c r="Z167" s="116" t="e">
        <f>'III Plan Rates'!$AA170*'V Consumer Factors'!$N$18</f>
        <v>#DIV/0!</v>
      </c>
      <c r="AA167" s="116" t="e">
        <f>'III Plan Rates'!$AA170*'V Consumer Factors'!$N$19</f>
        <v>#DIV/0!</v>
      </c>
      <c r="AB167" s="116" t="e">
        <f>'III Plan Rates'!$AA170*'V Consumer Factors'!$N$20</f>
        <v>#DIV/0!</v>
      </c>
      <c r="AC167" s="116">
        <f>IF('III Plan Rates'!$AP170&gt;0,SUMPRODUCT(T167:AB167,'III Plan Rates'!$AG170:$AO170)/'III Plan Rates'!$AP170,0)</f>
        <v>0</v>
      </c>
      <c r="AE167" s="117" t="e">
        <f t="shared" si="23"/>
        <v>#DIV/0!</v>
      </c>
      <c r="AF167" s="117" t="e">
        <f t="shared" si="24"/>
        <v>#DIV/0!</v>
      </c>
      <c r="AG167" s="117" t="e">
        <f t="shared" si="25"/>
        <v>#DIV/0!</v>
      </c>
      <c r="AH167" s="117" t="e">
        <f t="shared" si="26"/>
        <v>#DIV/0!</v>
      </c>
      <c r="AI167" s="117" t="e">
        <f t="shared" si="27"/>
        <v>#DIV/0!</v>
      </c>
      <c r="AJ167" s="117" t="e">
        <f t="shared" si="28"/>
        <v>#DIV/0!</v>
      </c>
      <c r="AK167" s="117" t="e">
        <f t="shared" si="29"/>
        <v>#DIV/0!</v>
      </c>
      <c r="AL167" s="117" t="e">
        <f t="shared" si="30"/>
        <v>#DIV/0!</v>
      </c>
      <c r="AM167" s="117" t="e">
        <f t="shared" si="31"/>
        <v>#DIV/0!</v>
      </c>
      <c r="AN167" s="503" t="str">
        <f t="shared" si="32"/>
        <v/>
      </c>
      <c r="AP167" s="109"/>
      <c r="AQ167" s="109"/>
      <c r="AR167" s="109"/>
      <c r="AS167" s="109"/>
      <c r="AT167" s="109"/>
      <c r="AU167" s="109"/>
      <c r="AV167" s="109"/>
      <c r="AW167" s="109"/>
      <c r="AX167" s="511" t="str">
        <f>IF(SUM(AP167:AW167)='III Plan Rates'!AG170, "Match", "Don't Match")</f>
        <v>Match</v>
      </c>
      <c r="AY167" s="109"/>
      <c r="AZ167" s="109"/>
      <c r="BA167" s="109"/>
      <c r="BB167" s="511" t="str">
        <f>IF(SUM(AY167:BA167)='III Plan Rates'!AH170, "Match", "Don't Match")</f>
        <v>Match</v>
      </c>
      <c r="BC167" s="109"/>
      <c r="BD167" s="109"/>
      <c r="BE167" s="109"/>
      <c r="BF167" s="109"/>
      <c r="BG167" s="109"/>
      <c r="BH167" s="109"/>
      <c r="BI167" s="109"/>
      <c r="BJ167" s="109"/>
      <c r="BK167" s="109"/>
      <c r="BL167" s="109"/>
      <c r="BM167" s="109"/>
      <c r="BN167" s="109"/>
      <c r="BO167" s="109"/>
      <c r="BP167" s="511" t="str">
        <f>IF(SUM(BC167:BO167)='III Plan Rates'!AI170, "Match", "Don't Match")</f>
        <v>Match</v>
      </c>
      <c r="BQ167" s="109"/>
      <c r="BR167" s="109"/>
      <c r="BS167" s="109"/>
      <c r="BT167" s="109"/>
      <c r="BU167" s="109"/>
      <c r="BV167" s="109"/>
      <c r="BW167" s="109"/>
      <c r="BX167" s="109"/>
      <c r="BY167" s="109"/>
      <c r="BZ167" s="109"/>
      <c r="CA167" s="511" t="str">
        <f>IF(SUM(BQ167:BZ167)='III Plan Rates'!AJ170, "Match", "Don't Match")</f>
        <v>Match</v>
      </c>
      <c r="CB167" s="109"/>
      <c r="CC167" s="109"/>
      <c r="CD167" s="109"/>
      <c r="CE167" s="109"/>
      <c r="CF167" s="109"/>
      <c r="CG167" s="109"/>
      <c r="CH167" s="109"/>
      <c r="CI167" s="511" t="str">
        <f>IF(SUM(CB167:CH167)='III Plan Rates'!AK170, "Match", "Don't Match")</f>
        <v>Match</v>
      </c>
      <c r="CJ167" s="109"/>
      <c r="CK167" s="109"/>
      <c r="CL167" s="109"/>
      <c r="CM167" s="109"/>
      <c r="CN167" s="109"/>
      <c r="CO167" s="109"/>
      <c r="CP167" s="109"/>
      <c r="CQ167" s="109"/>
      <c r="CR167" s="109"/>
      <c r="CS167" s="109"/>
      <c r="CT167" s="511" t="str">
        <f>IF(SUM(CJ167:CS167)='III Plan Rates'!AL170, "Match", "Don't Match")</f>
        <v>Match</v>
      </c>
      <c r="CU167" s="109"/>
      <c r="CV167" s="109"/>
      <c r="CW167" s="109"/>
      <c r="CX167" s="109"/>
      <c r="CY167" s="511" t="str">
        <f>IF(SUM(CU167:CX167)='III Plan Rates'!AM170, "Match", "Don't Match")</f>
        <v>Match</v>
      </c>
      <c r="CZ167" s="109"/>
      <c r="DA167" s="109"/>
      <c r="DB167" s="109"/>
      <c r="DC167" s="109"/>
      <c r="DD167" s="109"/>
      <c r="DE167" s="511" t="str">
        <f>IF(SUM(CZ167:DD167)='III Plan Rates'!AN170, "Match", "Don't Match")</f>
        <v>Match</v>
      </c>
      <c r="DF167" s="109"/>
      <c r="DG167" s="109"/>
      <c r="DH167" s="109"/>
      <c r="DI167" s="109"/>
      <c r="DJ167" s="109"/>
      <c r="DK167" s="109"/>
      <c r="DL167" s="109"/>
      <c r="DM167" s="511" t="str">
        <f>IF(SUM(DF167:DL167)='III Plan Rates'!AO170, "Match", "Don't Match")</f>
        <v>Match</v>
      </c>
    </row>
    <row r="168" spans="1:117" x14ac:dyDescent="0.25">
      <c r="A168" s="406" t="str">
        <f>'III Plan Rates'!A171</f>
        <v>Plan 154</v>
      </c>
      <c r="B168" s="118">
        <f>'III Plan Rates'!B171</f>
        <v>0</v>
      </c>
      <c r="C168" s="127">
        <f>'III Plan Rates'!D171</f>
        <v>0</v>
      </c>
      <c r="D168" s="118">
        <f>'III Plan Rates'!E171</f>
        <v>0</v>
      </c>
      <c r="E168" s="118">
        <f>'III Plan Rates'!F171</f>
        <v>0</v>
      </c>
      <c r="F168" s="118">
        <f>'III Plan Rates'!G171</f>
        <v>0</v>
      </c>
      <c r="G168" s="118">
        <f>'III Plan Rates'!J171</f>
        <v>0</v>
      </c>
      <c r="H168" s="101"/>
      <c r="I168" s="116">
        <f>'III Plan Rates'!$Z171*'V Consumer Factors'!$M$12</f>
        <v>0</v>
      </c>
      <c r="J168" s="116">
        <f>'III Plan Rates'!$Z171*'V Consumer Factors'!$M$13</f>
        <v>0</v>
      </c>
      <c r="K168" s="116">
        <f>'III Plan Rates'!$Z171*'V Consumer Factors'!$M$14</f>
        <v>0</v>
      </c>
      <c r="L168" s="116">
        <f>'III Plan Rates'!$Z171*'V Consumer Factors'!$M$15</f>
        <v>0</v>
      </c>
      <c r="M168" s="116">
        <f>'III Plan Rates'!$Z171*'V Consumer Factors'!$M$16</f>
        <v>0</v>
      </c>
      <c r="N168" s="116">
        <f>'III Plan Rates'!$Z171*'V Consumer Factors'!$M$17</f>
        <v>0</v>
      </c>
      <c r="O168" s="116">
        <f>'III Plan Rates'!$Z171*'V Consumer Factors'!$M$18</f>
        <v>0</v>
      </c>
      <c r="P168" s="116">
        <f>'III Plan Rates'!$Z171*'V Consumer Factors'!$M$19</f>
        <v>0</v>
      </c>
      <c r="Q168" s="116">
        <f>'III Plan Rates'!$Z171*'V Consumer Factors'!$M$20</f>
        <v>0</v>
      </c>
      <c r="R168" s="116">
        <f>IF('III Plan Rates'!$AP171&gt;0,SUMPRODUCT(I168:Q168,'III Plan Rates'!$AG171:$AO171)/'III Plan Rates'!$AP171,0)</f>
        <v>0</v>
      </c>
      <c r="S168" s="80"/>
      <c r="T168" s="116" t="e">
        <f>'III Plan Rates'!$AA171*'V Consumer Factors'!$N$12</f>
        <v>#DIV/0!</v>
      </c>
      <c r="U168" s="116" t="e">
        <f>'III Plan Rates'!$AA171*'V Consumer Factors'!$N$13</f>
        <v>#DIV/0!</v>
      </c>
      <c r="V168" s="116" t="e">
        <f>'III Plan Rates'!$AA171*'V Consumer Factors'!$N$14</f>
        <v>#DIV/0!</v>
      </c>
      <c r="W168" s="116" t="e">
        <f>'III Plan Rates'!$AA171*'V Consumer Factors'!$N$15</f>
        <v>#DIV/0!</v>
      </c>
      <c r="X168" s="116" t="e">
        <f>'III Plan Rates'!$AA171*'V Consumer Factors'!$N$16</f>
        <v>#DIV/0!</v>
      </c>
      <c r="Y168" s="116" t="e">
        <f>'III Plan Rates'!$AA171*'V Consumer Factors'!$N$17</f>
        <v>#DIV/0!</v>
      </c>
      <c r="Z168" s="116" t="e">
        <f>'III Plan Rates'!$AA171*'V Consumer Factors'!$N$18</f>
        <v>#DIV/0!</v>
      </c>
      <c r="AA168" s="116" t="e">
        <f>'III Plan Rates'!$AA171*'V Consumer Factors'!$N$19</f>
        <v>#DIV/0!</v>
      </c>
      <c r="AB168" s="116" t="e">
        <f>'III Plan Rates'!$AA171*'V Consumer Factors'!$N$20</f>
        <v>#DIV/0!</v>
      </c>
      <c r="AC168" s="116">
        <f>IF('III Plan Rates'!$AP171&gt;0,SUMPRODUCT(T168:AB168,'III Plan Rates'!$AG171:$AO171)/'III Plan Rates'!$AP171,0)</f>
        <v>0</v>
      </c>
      <c r="AE168" s="117" t="e">
        <f t="shared" si="23"/>
        <v>#DIV/0!</v>
      </c>
      <c r="AF168" s="117" t="e">
        <f t="shared" si="24"/>
        <v>#DIV/0!</v>
      </c>
      <c r="AG168" s="117" t="e">
        <f t="shared" si="25"/>
        <v>#DIV/0!</v>
      </c>
      <c r="AH168" s="117" t="e">
        <f t="shared" si="26"/>
        <v>#DIV/0!</v>
      </c>
      <c r="AI168" s="117" t="e">
        <f t="shared" si="27"/>
        <v>#DIV/0!</v>
      </c>
      <c r="AJ168" s="117" t="e">
        <f t="shared" si="28"/>
        <v>#DIV/0!</v>
      </c>
      <c r="AK168" s="117" t="e">
        <f t="shared" si="29"/>
        <v>#DIV/0!</v>
      </c>
      <c r="AL168" s="117" t="e">
        <f t="shared" si="30"/>
        <v>#DIV/0!</v>
      </c>
      <c r="AM168" s="117" t="e">
        <f t="shared" si="31"/>
        <v>#DIV/0!</v>
      </c>
      <c r="AN168" s="503" t="str">
        <f t="shared" si="32"/>
        <v/>
      </c>
      <c r="AP168" s="109"/>
      <c r="AQ168" s="109"/>
      <c r="AR168" s="109"/>
      <c r="AS168" s="109"/>
      <c r="AT168" s="109"/>
      <c r="AU168" s="109"/>
      <c r="AV168" s="109"/>
      <c r="AW168" s="109"/>
      <c r="AX168" s="511" t="str">
        <f>IF(SUM(AP168:AW168)='III Plan Rates'!AG171, "Match", "Don't Match")</f>
        <v>Match</v>
      </c>
      <c r="AY168" s="109"/>
      <c r="AZ168" s="109"/>
      <c r="BA168" s="109"/>
      <c r="BB168" s="511" t="str">
        <f>IF(SUM(AY168:BA168)='III Plan Rates'!AH171, "Match", "Don't Match")</f>
        <v>Match</v>
      </c>
      <c r="BC168" s="109"/>
      <c r="BD168" s="109"/>
      <c r="BE168" s="109"/>
      <c r="BF168" s="109"/>
      <c r="BG168" s="109"/>
      <c r="BH168" s="109"/>
      <c r="BI168" s="109"/>
      <c r="BJ168" s="109"/>
      <c r="BK168" s="109"/>
      <c r="BL168" s="109"/>
      <c r="BM168" s="109"/>
      <c r="BN168" s="109"/>
      <c r="BO168" s="109"/>
      <c r="BP168" s="511" t="str">
        <f>IF(SUM(BC168:BO168)='III Plan Rates'!AI171, "Match", "Don't Match")</f>
        <v>Match</v>
      </c>
      <c r="BQ168" s="109"/>
      <c r="BR168" s="109"/>
      <c r="BS168" s="109"/>
      <c r="BT168" s="109"/>
      <c r="BU168" s="109"/>
      <c r="BV168" s="109"/>
      <c r="BW168" s="109"/>
      <c r="BX168" s="109"/>
      <c r="BY168" s="109"/>
      <c r="BZ168" s="109"/>
      <c r="CA168" s="511" t="str">
        <f>IF(SUM(BQ168:BZ168)='III Plan Rates'!AJ171, "Match", "Don't Match")</f>
        <v>Match</v>
      </c>
      <c r="CB168" s="109"/>
      <c r="CC168" s="109"/>
      <c r="CD168" s="109"/>
      <c r="CE168" s="109"/>
      <c r="CF168" s="109"/>
      <c r="CG168" s="109"/>
      <c r="CH168" s="109"/>
      <c r="CI168" s="511" t="str">
        <f>IF(SUM(CB168:CH168)='III Plan Rates'!AK171, "Match", "Don't Match")</f>
        <v>Match</v>
      </c>
      <c r="CJ168" s="109"/>
      <c r="CK168" s="109"/>
      <c r="CL168" s="109"/>
      <c r="CM168" s="109"/>
      <c r="CN168" s="109"/>
      <c r="CO168" s="109"/>
      <c r="CP168" s="109"/>
      <c r="CQ168" s="109"/>
      <c r="CR168" s="109"/>
      <c r="CS168" s="109"/>
      <c r="CT168" s="511" t="str">
        <f>IF(SUM(CJ168:CS168)='III Plan Rates'!AL171, "Match", "Don't Match")</f>
        <v>Match</v>
      </c>
      <c r="CU168" s="109"/>
      <c r="CV168" s="109"/>
      <c r="CW168" s="109"/>
      <c r="CX168" s="109"/>
      <c r="CY168" s="511" t="str">
        <f>IF(SUM(CU168:CX168)='III Plan Rates'!AM171, "Match", "Don't Match")</f>
        <v>Match</v>
      </c>
      <c r="CZ168" s="109"/>
      <c r="DA168" s="109"/>
      <c r="DB168" s="109"/>
      <c r="DC168" s="109"/>
      <c r="DD168" s="109"/>
      <c r="DE168" s="511" t="str">
        <f>IF(SUM(CZ168:DD168)='III Plan Rates'!AN171, "Match", "Don't Match")</f>
        <v>Match</v>
      </c>
      <c r="DF168" s="109"/>
      <c r="DG168" s="109"/>
      <c r="DH168" s="109"/>
      <c r="DI168" s="109"/>
      <c r="DJ168" s="109"/>
      <c r="DK168" s="109"/>
      <c r="DL168" s="109"/>
      <c r="DM168" s="511" t="str">
        <f>IF(SUM(DF168:DL168)='III Plan Rates'!AO171, "Match", "Don't Match")</f>
        <v>Match</v>
      </c>
    </row>
    <row r="169" spans="1:117" x14ac:dyDescent="0.25">
      <c r="A169" s="406" t="str">
        <f>'III Plan Rates'!A172</f>
        <v>Plan 155</v>
      </c>
      <c r="B169" s="118">
        <f>'III Plan Rates'!B172</f>
        <v>0</v>
      </c>
      <c r="C169" s="127">
        <f>'III Plan Rates'!D172</f>
        <v>0</v>
      </c>
      <c r="D169" s="118">
        <f>'III Plan Rates'!E172</f>
        <v>0</v>
      </c>
      <c r="E169" s="118">
        <f>'III Plan Rates'!F172</f>
        <v>0</v>
      </c>
      <c r="F169" s="118">
        <f>'III Plan Rates'!G172</f>
        <v>0</v>
      </c>
      <c r="G169" s="118">
        <f>'III Plan Rates'!J172</f>
        <v>0</v>
      </c>
      <c r="H169" s="101"/>
      <c r="I169" s="116">
        <f>'III Plan Rates'!$Z172*'V Consumer Factors'!$M$12</f>
        <v>0</v>
      </c>
      <c r="J169" s="116">
        <f>'III Plan Rates'!$Z172*'V Consumer Factors'!$M$13</f>
        <v>0</v>
      </c>
      <c r="K169" s="116">
        <f>'III Plan Rates'!$Z172*'V Consumer Factors'!$M$14</f>
        <v>0</v>
      </c>
      <c r="L169" s="116">
        <f>'III Plan Rates'!$Z172*'V Consumer Factors'!$M$15</f>
        <v>0</v>
      </c>
      <c r="M169" s="116">
        <f>'III Plan Rates'!$Z172*'V Consumer Factors'!$M$16</f>
        <v>0</v>
      </c>
      <c r="N169" s="116">
        <f>'III Plan Rates'!$Z172*'V Consumer Factors'!$M$17</f>
        <v>0</v>
      </c>
      <c r="O169" s="116">
        <f>'III Plan Rates'!$Z172*'V Consumer Factors'!$M$18</f>
        <v>0</v>
      </c>
      <c r="P169" s="116">
        <f>'III Plan Rates'!$Z172*'V Consumer Factors'!$M$19</f>
        <v>0</v>
      </c>
      <c r="Q169" s="116">
        <f>'III Plan Rates'!$Z172*'V Consumer Factors'!$M$20</f>
        <v>0</v>
      </c>
      <c r="R169" s="116">
        <f>IF('III Plan Rates'!$AP172&gt;0,SUMPRODUCT(I169:Q169,'III Plan Rates'!$AG172:$AO172)/'III Plan Rates'!$AP172,0)</f>
        <v>0</v>
      </c>
      <c r="S169" s="80"/>
      <c r="T169" s="116" t="e">
        <f>'III Plan Rates'!$AA172*'V Consumer Factors'!$N$12</f>
        <v>#DIV/0!</v>
      </c>
      <c r="U169" s="116" t="e">
        <f>'III Plan Rates'!$AA172*'V Consumer Factors'!$N$13</f>
        <v>#DIV/0!</v>
      </c>
      <c r="V169" s="116" t="e">
        <f>'III Plan Rates'!$AA172*'V Consumer Factors'!$N$14</f>
        <v>#DIV/0!</v>
      </c>
      <c r="W169" s="116" t="e">
        <f>'III Plan Rates'!$AA172*'V Consumer Factors'!$N$15</f>
        <v>#DIV/0!</v>
      </c>
      <c r="X169" s="116" t="e">
        <f>'III Plan Rates'!$AA172*'V Consumer Factors'!$N$16</f>
        <v>#DIV/0!</v>
      </c>
      <c r="Y169" s="116" t="e">
        <f>'III Plan Rates'!$AA172*'V Consumer Factors'!$N$17</f>
        <v>#DIV/0!</v>
      </c>
      <c r="Z169" s="116" t="e">
        <f>'III Plan Rates'!$AA172*'V Consumer Factors'!$N$18</f>
        <v>#DIV/0!</v>
      </c>
      <c r="AA169" s="116" t="e">
        <f>'III Plan Rates'!$AA172*'V Consumer Factors'!$N$19</f>
        <v>#DIV/0!</v>
      </c>
      <c r="AB169" s="116" t="e">
        <f>'III Plan Rates'!$AA172*'V Consumer Factors'!$N$20</f>
        <v>#DIV/0!</v>
      </c>
      <c r="AC169" s="116">
        <f>IF('III Plan Rates'!$AP172&gt;0,SUMPRODUCT(T169:AB169,'III Plan Rates'!$AG172:$AO172)/'III Plan Rates'!$AP172,0)</f>
        <v>0</v>
      </c>
      <c r="AE169" s="117" t="e">
        <f t="shared" si="23"/>
        <v>#DIV/0!</v>
      </c>
      <c r="AF169" s="117" t="e">
        <f t="shared" si="24"/>
        <v>#DIV/0!</v>
      </c>
      <c r="AG169" s="117" t="e">
        <f t="shared" si="25"/>
        <v>#DIV/0!</v>
      </c>
      <c r="AH169" s="117" t="e">
        <f t="shared" si="26"/>
        <v>#DIV/0!</v>
      </c>
      <c r="AI169" s="117" t="e">
        <f t="shared" si="27"/>
        <v>#DIV/0!</v>
      </c>
      <c r="AJ169" s="117" t="e">
        <f t="shared" si="28"/>
        <v>#DIV/0!</v>
      </c>
      <c r="AK169" s="117" t="e">
        <f t="shared" si="29"/>
        <v>#DIV/0!</v>
      </c>
      <c r="AL169" s="117" t="e">
        <f t="shared" si="30"/>
        <v>#DIV/0!</v>
      </c>
      <c r="AM169" s="117" t="e">
        <f t="shared" si="31"/>
        <v>#DIV/0!</v>
      </c>
      <c r="AN169" s="503" t="str">
        <f t="shared" si="32"/>
        <v/>
      </c>
      <c r="AP169" s="109"/>
      <c r="AQ169" s="109"/>
      <c r="AR169" s="109"/>
      <c r="AS169" s="109"/>
      <c r="AT169" s="109"/>
      <c r="AU169" s="109"/>
      <c r="AV169" s="109"/>
      <c r="AW169" s="109"/>
      <c r="AX169" s="511" t="str">
        <f>IF(SUM(AP169:AW169)='III Plan Rates'!AG172, "Match", "Don't Match")</f>
        <v>Match</v>
      </c>
      <c r="AY169" s="109"/>
      <c r="AZ169" s="109"/>
      <c r="BA169" s="109"/>
      <c r="BB169" s="511" t="str">
        <f>IF(SUM(AY169:BA169)='III Plan Rates'!AH172, "Match", "Don't Match")</f>
        <v>Match</v>
      </c>
      <c r="BC169" s="109"/>
      <c r="BD169" s="109"/>
      <c r="BE169" s="109"/>
      <c r="BF169" s="109"/>
      <c r="BG169" s="109"/>
      <c r="BH169" s="109"/>
      <c r="BI169" s="109"/>
      <c r="BJ169" s="109"/>
      <c r="BK169" s="109"/>
      <c r="BL169" s="109"/>
      <c r="BM169" s="109"/>
      <c r="BN169" s="109"/>
      <c r="BO169" s="109"/>
      <c r="BP169" s="511" t="str">
        <f>IF(SUM(BC169:BO169)='III Plan Rates'!AI172, "Match", "Don't Match")</f>
        <v>Match</v>
      </c>
      <c r="BQ169" s="109"/>
      <c r="BR169" s="109"/>
      <c r="BS169" s="109"/>
      <c r="BT169" s="109"/>
      <c r="BU169" s="109"/>
      <c r="BV169" s="109"/>
      <c r="BW169" s="109"/>
      <c r="BX169" s="109"/>
      <c r="BY169" s="109"/>
      <c r="BZ169" s="109"/>
      <c r="CA169" s="511" t="str">
        <f>IF(SUM(BQ169:BZ169)='III Plan Rates'!AJ172, "Match", "Don't Match")</f>
        <v>Match</v>
      </c>
      <c r="CB169" s="109"/>
      <c r="CC169" s="109"/>
      <c r="CD169" s="109"/>
      <c r="CE169" s="109"/>
      <c r="CF169" s="109"/>
      <c r="CG169" s="109"/>
      <c r="CH169" s="109"/>
      <c r="CI169" s="511" t="str">
        <f>IF(SUM(CB169:CH169)='III Plan Rates'!AK172, "Match", "Don't Match")</f>
        <v>Match</v>
      </c>
      <c r="CJ169" s="109"/>
      <c r="CK169" s="109"/>
      <c r="CL169" s="109"/>
      <c r="CM169" s="109"/>
      <c r="CN169" s="109"/>
      <c r="CO169" s="109"/>
      <c r="CP169" s="109"/>
      <c r="CQ169" s="109"/>
      <c r="CR169" s="109"/>
      <c r="CS169" s="109"/>
      <c r="CT169" s="511" t="str">
        <f>IF(SUM(CJ169:CS169)='III Plan Rates'!AL172, "Match", "Don't Match")</f>
        <v>Match</v>
      </c>
      <c r="CU169" s="109"/>
      <c r="CV169" s="109"/>
      <c r="CW169" s="109"/>
      <c r="CX169" s="109"/>
      <c r="CY169" s="511" t="str">
        <f>IF(SUM(CU169:CX169)='III Plan Rates'!AM172, "Match", "Don't Match")</f>
        <v>Match</v>
      </c>
      <c r="CZ169" s="109"/>
      <c r="DA169" s="109"/>
      <c r="DB169" s="109"/>
      <c r="DC169" s="109"/>
      <c r="DD169" s="109"/>
      <c r="DE169" s="511" t="str">
        <f>IF(SUM(CZ169:DD169)='III Plan Rates'!AN172, "Match", "Don't Match")</f>
        <v>Match</v>
      </c>
      <c r="DF169" s="109"/>
      <c r="DG169" s="109"/>
      <c r="DH169" s="109"/>
      <c r="DI169" s="109"/>
      <c r="DJ169" s="109"/>
      <c r="DK169" s="109"/>
      <c r="DL169" s="109"/>
      <c r="DM169" s="511" t="str">
        <f>IF(SUM(DF169:DL169)='III Plan Rates'!AO172, "Match", "Don't Match")</f>
        <v>Match</v>
      </c>
    </row>
    <row r="170" spans="1:117" x14ac:dyDescent="0.25">
      <c r="A170" s="406" t="str">
        <f>'III Plan Rates'!A173</f>
        <v>Plan 156</v>
      </c>
      <c r="B170" s="118">
        <f>'III Plan Rates'!B173</f>
        <v>0</v>
      </c>
      <c r="C170" s="127">
        <f>'III Plan Rates'!D173</f>
        <v>0</v>
      </c>
      <c r="D170" s="118">
        <f>'III Plan Rates'!E173</f>
        <v>0</v>
      </c>
      <c r="E170" s="118">
        <f>'III Plan Rates'!F173</f>
        <v>0</v>
      </c>
      <c r="F170" s="118">
        <f>'III Plan Rates'!G173</f>
        <v>0</v>
      </c>
      <c r="G170" s="118">
        <f>'III Plan Rates'!J173</f>
        <v>0</v>
      </c>
      <c r="H170" s="101"/>
      <c r="I170" s="116">
        <f>'III Plan Rates'!$Z173*'V Consumer Factors'!$M$12</f>
        <v>0</v>
      </c>
      <c r="J170" s="116">
        <f>'III Plan Rates'!$Z173*'V Consumer Factors'!$M$13</f>
        <v>0</v>
      </c>
      <c r="K170" s="116">
        <f>'III Plan Rates'!$Z173*'V Consumer Factors'!$M$14</f>
        <v>0</v>
      </c>
      <c r="L170" s="116">
        <f>'III Plan Rates'!$Z173*'V Consumer Factors'!$M$15</f>
        <v>0</v>
      </c>
      <c r="M170" s="116">
        <f>'III Plan Rates'!$Z173*'V Consumer Factors'!$M$16</f>
        <v>0</v>
      </c>
      <c r="N170" s="116">
        <f>'III Plan Rates'!$Z173*'V Consumer Factors'!$M$17</f>
        <v>0</v>
      </c>
      <c r="O170" s="116">
        <f>'III Plan Rates'!$Z173*'V Consumer Factors'!$M$18</f>
        <v>0</v>
      </c>
      <c r="P170" s="116">
        <f>'III Plan Rates'!$Z173*'V Consumer Factors'!$M$19</f>
        <v>0</v>
      </c>
      <c r="Q170" s="116">
        <f>'III Plan Rates'!$Z173*'V Consumer Factors'!$M$20</f>
        <v>0</v>
      </c>
      <c r="R170" s="116">
        <f>IF('III Plan Rates'!$AP173&gt;0,SUMPRODUCT(I170:Q170,'III Plan Rates'!$AG173:$AO173)/'III Plan Rates'!$AP173,0)</f>
        <v>0</v>
      </c>
      <c r="S170" s="80"/>
      <c r="T170" s="116" t="e">
        <f>'III Plan Rates'!$AA173*'V Consumer Factors'!$N$12</f>
        <v>#DIV/0!</v>
      </c>
      <c r="U170" s="116" t="e">
        <f>'III Plan Rates'!$AA173*'V Consumer Factors'!$N$13</f>
        <v>#DIV/0!</v>
      </c>
      <c r="V170" s="116" t="e">
        <f>'III Plan Rates'!$AA173*'V Consumer Factors'!$N$14</f>
        <v>#DIV/0!</v>
      </c>
      <c r="W170" s="116" t="e">
        <f>'III Plan Rates'!$AA173*'V Consumer Factors'!$N$15</f>
        <v>#DIV/0!</v>
      </c>
      <c r="X170" s="116" t="e">
        <f>'III Plan Rates'!$AA173*'V Consumer Factors'!$N$16</f>
        <v>#DIV/0!</v>
      </c>
      <c r="Y170" s="116" t="e">
        <f>'III Plan Rates'!$AA173*'V Consumer Factors'!$N$17</f>
        <v>#DIV/0!</v>
      </c>
      <c r="Z170" s="116" t="e">
        <f>'III Plan Rates'!$AA173*'V Consumer Factors'!$N$18</f>
        <v>#DIV/0!</v>
      </c>
      <c r="AA170" s="116" t="e">
        <f>'III Plan Rates'!$AA173*'V Consumer Factors'!$N$19</f>
        <v>#DIV/0!</v>
      </c>
      <c r="AB170" s="116" t="e">
        <f>'III Plan Rates'!$AA173*'V Consumer Factors'!$N$20</f>
        <v>#DIV/0!</v>
      </c>
      <c r="AC170" s="116">
        <f>IF('III Plan Rates'!$AP173&gt;0,SUMPRODUCT(T170:AB170,'III Plan Rates'!$AG173:$AO173)/'III Plan Rates'!$AP173,0)</f>
        <v>0</v>
      </c>
      <c r="AE170" s="117" t="e">
        <f t="shared" si="23"/>
        <v>#DIV/0!</v>
      </c>
      <c r="AF170" s="117" t="e">
        <f t="shared" si="24"/>
        <v>#DIV/0!</v>
      </c>
      <c r="AG170" s="117" t="e">
        <f t="shared" si="25"/>
        <v>#DIV/0!</v>
      </c>
      <c r="AH170" s="117" t="e">
        <f t="shared" si="26"/>
        <v>#DIV/0!</v>
      </c>
      <c r="AI170" s="117" t="e">
        <f t="shared" si="27"/>
        <v>#DIV/0!</v>
      </c>
      <c r="AJ170" s="117" t="e">
        <f t="shared" si="28"/>
        <v>#DIV/0!</v>
      </c>
      <c r="AK170" s="117" t="e">
        <f t="shared" si="29"/>
        <v>#DIV/0!</v>
      </c>
      <c r="AL170" s="117" t="e">
        <f t="shared" si="30"/>
        <v>#DIV/0!</v>
      </c>
      <c r="AM170" s="117" t="e">
        <f t="shared" si="31"/>
        <v>#DIV/0!</v>
      </c>
      <c r="AN170" s="503" t="str">
        <f t="shared" si="32"/>
        <v/>
      </c>
      <c r="AP170" s="109"/>
      <c r="AQ170" s="109"/>
      <c r="AR170" s="109"/>
      <c r="AS170" s="109"/>
      <c r="AT170" s="109"/>
      <c r="AU170" s="109"/>
      <c r="AV170" s="109"/>
      <c r="AW170" s="109"/>
      <c r="AX170" s="511" t="str">
        <f>IF(SUM(AP170:AW170)='III Plan Rates'!AG173, "Match", "Don't Match")</f>
        <v>Match</v>
      </c>
      <c r="AY170" s="109"/>
      <c r="AZ170" s="109"/>
      <c r="BA170" s="109"/>
      <c r="BB170" s="511" t="str">
        <f>IF(SUM(AY170:BA170)='III Plan Rates'!AH173, "Match", "Don't Match")</f>
        <v>Match</v>
      </c>
      <c r="BC170" s="109"/>
      <c r="BD170" s="109"/>
      <c r="BE170" s="109"/>
      <c r="BF170" s="109"/>
      <c r="BG170" s="109"/>
      <c r="BH170" s="109"/>
      <c r="BI170" s="109"/>
      <c r="BJ170" s="109"/>
      <c r="BK170" s="109"/>
      <c r="BL170" s="109"/>
      <c r="BM170" s="109"/>
      <c r="BN170" s="109"/>
      <c r="BO170" s="109"/>
      <c r="BP170" s="511" t="str">
        <f>IF(SUM(BC170:BO170)='III Plan Rates'!AI173, "Match", "Don't Match")</f>
        <v>Match</v>
      </c>
      <c r="BQ170" s="109"/>
      <c r="BR170" s="109"/>
      <c r="BS170" s="109"/>
      <c r="BT170" s="109"/>
      <c r="BU170" s="109"/>
      <c r="BV170" s="109"/>
      <c r="BW170" s="109"/>
      <c r="BX170" s="109"/>
      <c r="BY170" s="109"/>
      <c r="BZ170" s="109"/>
      <c r="CA170" s="511" t="str">
        <f>IF(SUM(BQ170:BZ170)='III Plan Rates'!AJ173, "Match", "Don't Match")</f>
        <v>Match</v>
      </c>
      <c r="CB170" s="109"/>
      <c r="CC170" s="109"/>
      <c r="CD170" s="109"/>
      <c r="CE170" s="109"/>
      <c r="CF170" s="109"/>
      <c r="CG170" s="109"/>
      <c r="CH170" s="109"/>
      <c r="CI170" s="511" t="str">
        <f>IF(SUM(CB170:CH170)='III Plan Rates'!AK173, "Match", "Don't Match")</f>
        <v>Match</v>
      </c>
      <c r="CJ170" s="109"/>
      <c r="CK170" s="109"/>
      <c r="CL170" s="109"/>
      <c r="CM170" s="109"/>
      <c r="CN170" s="109"/>
      <c r="CO170" s="109"/>
      <c r="CP170" s="109"/>
      <c r="CQ170" s="109"/>
      <c r="CR170" s="109"/>
      <c r="CS170" s="109"/>
      <c r="CT170" s="511" t="str">
        <f>IF(SUM(CJ170:CS170)='III Plan Rates'!AL173, "Match", "Don't Match")</f>
        <v>Match</v>
      </c>
      <c r="CU170" s="109"/>
      <c r="CV170" s="109"/>
      <c r="CW170" s="109"/>
      <c r="CX170" s="109"/>
      <c r="CY170" s="511" t="str">
        <f>IF(SUM(CU170:CX170)='III Plan Rates'!AM173, "Match", "Don't Match")</f>
        <v>Match</v>
      </c>
      <c r="CZ170" s="109"/>
      <c r="DA170" s="109"/>
      <c r="DB170" s="109"/>
      <c r="DC170" s="109"/>
      <c r="DD170" s="109"/>
      <c r="DE170" s="511" t="str">
        <f>IF(SUM(CZ170:DD170)='III Plan Rates'!AN173, "Match", "Don't Match")</f>
        <v>Match</v>
      </c>
      <c r="DF170" s="109"/>
      <c r="DG170" s="109"/>
      <c r="DH170" s="109"/>
      <c r="DI170" s="109"/>
      <c r="DJ170" s="109"/>
      <c r="DK170" s="109"/>
      <c r="DL170" s="109"/>
      <c r="DM170" s="511" t="str">
        <f>IF(SUM(DF170:DL170)='III Plan Rates'!AO173, "Match", "Don't Match")</f>
        <v>Match</v>
      </c>
    </row>
    <row r="171" spans="1:117" x14ac:dyDescent="0.25">
      <c r="A171" s="406" t="str">
        <f>'III Plan Rates'!A174</f>
        <v>Plan 157</v>
      </c>
      <c r="B171" s="118">
        <f>'III Plan Rates'!B174</f>
        <v>0</v>
      </c>
      <c r="C171" s="127">
        <f>'III Plan Rates'!D174</f>
        <v>0</v>
      </c>
      <c r="D171" s="118">
        <f>'III Plan Rates'!E174</f>
        <v>0</v>
      </c>
      <c r="E171" s="118">
        <f>'III Plan Rates'!F174</f>
        <v>0</v>
      </c>
      <c r="F171" s="118">
        <f>'III Plan Rates'!G174</f>
        <v>0</v>
      </c>
      <c r="G171" s="118">
        <f>'III Plan Rates'!J174</f>
        <v>0</v>
      </c>
      <c r="H171" s="101"/>
      <c r="I171" s="116">
        <f>'III Plan Rates'!$Z174*'V Consumer Factors'!$M$12</f>
        <v>0</v>
      </c>
      <c r="J171" s="116">
        <f>'III Plan Rates'!$Z174*'V Consumer Factors'!$M$13</f>
        <v>0</v>
      </c>
      <c r="K171" s="116">
        <f>'III Plan Rates'!$Z174*'V Consumer Factors'!$M$14</f>
        <v>0</v>
      </c>
      <c r="L171" s="116">
        <f>'III Plan Rates'!$Z174*'V Consumer Factors'!$M$15</f>
        <v>0</v>
      </c>
      <c r="M171" s="116">
        <f>'III Plan Rates'!$Z174*'V Consumer Factors'!$M$16</f>
        <v>0</v>
      </c>
      <c r="N171" s="116">
        <f>'III Plan Rates'!$Z174*'V Consumer Factors'!$M$17</f>
        <v>0</v>
      </c>
      <c r="O171" s="116">
        <f>'III Plan Rates'!$Z174*'V Consumer Factors'!$M$18</f>
        <v>0</v>
      </c>
      <c r="P171" s="116">
        <f>'III Plan Rates'!$Z174*'V Consumer Factors'!$M$19</f>
        <v>0</v>
      </c>
      <c r="Q171" s="116">
        <f>'III Plan Rates'!$Z174*'V Consumer Factors'!$M$20</f>
        <v>0</v>
      </c>
      <c r="R171" s="116">
        <f>IF('III Plan Rates'!$AP174&gt;0,SUMPRODUCT(I171:Q171,'III Plan Rates'!$AG174:$AO174)/'III Plan Rates'!$AP174,0)</f>
        <v>0</v>
      </c>
      <c r="S171" s="80"/>
      <c r="T171" s="116" t="e">
        <f>'III Plan Rates'!$AA174*'V Consumer Factors'!$N$12</f>
        <v>#DIV/0!</v>
      </c>
      <c r="U171" s="116" t="e">
        <f>'III Plan Rates'!$AA174*'V Consumer Factors'!$N$13</f>
        <v>#DIV/0!</v>
      </c>
      <c r="V171" s="116" t="e">
        <f>'III Plan Rates'!$AA174*'V Consumer Factors'!$N$14</f>
        <v>#DIV/0!</v>
      </c>
      <c r="W171" s="116" t="e">
        <f>'III Plan Rates'!$AA174*'V Consumer Factors'!$N$15</f>
        <v>#DIV/0!</v>
      </c>
      <c r="X171" s="116" t="e">
        <f>'III Plan Rates'!$AA174*'V Consumer Factors'!$N$16</f>
        <v>#DIV/0!</v>
      </c>
      <c r="Y171" s="116" t="e">
        <f>'III Plan Rates'!$AA174*'V Consumer Factors'!$N$17</f>
        <v>#DIV/0!</v>
      </c>
      <c r="Z171" s="116" t="e">
        <f>'III Plan Rates'!$AA174*'V Consumer Factors'!$N$18</f>
        <v>#DIV/0!</v>
      </c>
      <c r="AA171" s="116" t="e">
        <f>'III Plan Rates'!$AA174*'V Consumer Factors'!$N$19</f>
        <v>#DIV/0!</v>
      </c>
      <c r="AB171" s="116" t="e">
        <f>'III Plan Rates'!$AA174*'V Consumer Factors'!$N$20</f>
        <v>#DIV/0!</v>
      </c>
      <c r="AC171" s="116">
        <f>IF('III Plan Rates'!$AP174&gt;0,SUMPRODUCT(T171:AB171,'III Plan Rates'!$AG174:$AO174)/'III Plan Rates'!$AP174,0)</f>
        <v>0</v>
      </c>
      <c r="AE171" s="117" t="e">
        <f t="shared" si="23"/>
        <v>#DIV/0!</v>
      </c>
      <c r="AF171" s="117" t="e">
        <f t="shared" si="24"/>
        <v>#DIV/0!</v>
      </c>
      <c r="AG171" s="117" t="e">
        <f t="shared" si="25"/>
        <v>#DIV/0!</v>
      </c>
      <c r="AH171" s="117" t="e">
        <f t="shared" si="26"/>
        <v>#DIV/0!</v>
      </c>
      <c r="AI171" s="117" t="e">
        <f t="shared" si="27"/>
        <v>#DIV/0!</v>
      </c>
      <c r="AJ171" s="117" t="e">
        <f t="shared" si="28"/>
        <v>#DIV/0!</v>
      </c>
      <c r="AK171" s="117" t="e">
        <f t="shared" si="29"/>
        <v>#DIV/0!</v>
      </c>
      <c r="AL171" s="117" t="e">
        <f t="shared" si="30"/>
        <v>#DIV/0!</v>
      </c>
      <c r="AM171" s="117" t="e">
        <f t="shared" si="31"/>
        <v>#DIV/0!</v>
      </c>
      <c r="AN171" s="503" t="str">
        <f t="shared" si="32"/>
        <v/>
      </c>
      <c r="AP171" s="109"/>
      <c r="AQ171" s="109"/>
      <c r="AR171" s="109"/>
      <c r="AS171" s="109"/>
      <c r="AT171" s="109"/>
      <c r="AU171" s="109"/>
      <c r="AV171" s="109"/>
      <c r="AW171" s="109"/>
      <c r="AX171" s="511" t="str">
        <f>IF(SUM(AP171:AW171)='III Plan Rates'!AG174, "Match", "Don't Match")</f>
        <v>Match</v>
      </c>
      <c r="AY171" s="109"/>
      <c r="AZ171" s="109"/>
      <c r="BA171" s="109"/>
      <c r="BB171" s="511" t="str">
        <f>IF(SUM(AY171:BA171)='III Plan Rates'!AH174, "Match", "Don't Match")</f>
        <v>Match</v>
      </c>
      <c r="BC171" s="109"/>
      <c r="BD171" s="109"/>
      <c r="BE171" s="109"/>
      <c r="BF171" s="109"/>
      <c r="BG171" s="109"/>
      <c r="BH171" s="109"/>
      <c r="BI171" s="109"/>
      <c r="BJ171" s="109"/>
      <c r="BK171" s="109"/>
      <c r="BL171" s="109"/>
      <c r="BM171" s="109"/>
      <c r="BN171" s="109"/>
      <c r="BO171" s="109"/>
      <c r="BP171" s="511" t="str">
        <f>IF(SUM(BC171:BO171)='III Plan Rates'!AI174, "Match", "Don't Match")</f>
        <v>Match</v>
      </c>
      <c r="BQ171" s="109"/>
      <c r="BR171" s="109"/>
      <c r="BS171" s="109"/>
      <c r="BT171" s="109"/>
      <c r="BU171" s="109"/>
      <c r="BV171" s="109"/>
      <c r="BW171" s="109"/>
      <c r="BX171" s="109"/>
      <c r="BY171" s="109"/>
      <c r="BZ171" s="109"/>
      <c r="CA171" s="511" t="str">
        <f>IF(SUM(BQ171:BZ171)='III Plan Rates'!AJ174, "Match", "Don't Match")</f>
        <v>Match</v>
      </c>
      <c r="CB171" s="109"/>
      <c r="CC171" s="109"/>
      <c r="CD171" s="109"/>
      <c r="CE171" s="109"/>
      <c r="CF171" s="109"/>
      <c r="CG171" s="109"/>
      <c r="CH171" s="109"/>
      <c r="CI171" s="511" t="str">
        <f>IF(SUM(CB171:CH171)='III Plan Rates'!AK174, "Match", "Don't Match")</f>
        <v>Match</v>
      </c>
      <c r="CJ171" s="109"/>
      <c r="CK171" s="109"/>
      <c r="CL171" s="109"/>
      <c r="CM171" s="109"/>
      <c r="CN171" s="109"/>
      <c r="CO171" s="109"/>
      <c r="CP171" s="109"/>
      <c r="CQ171" s="109"/>
      <c r="CR171" s="109"/>
      <c r="CS171" s="109"/>
      <c r="CT171" s="511" t="str">
        <f>IF(SUM(CJ171:CS171)='III Plan Rates'!AL174, "Match", "Don't Match")</f>
        <v>Match</v>
      </c>
      <c r="CU171" s="109"/>
      <c r="CV171" s="109"/>
      <c r="CW171" s="109"/>
      <c r="CX171" s="109"/>
      <c r="CY171" s="511" t="str">
        <f>IF(SUM(CU171:CX171)='III Plan Rates'!AM174, "Match", "Don't Match")</f>
        <v>Match</v>
      </c>
      <c r="CZ171" s="109"/>
      <c r="DA171" s="109"/>
      <c r="DB171" s="109"/>
      <c r="DC171" s="109"/>
      <c r="DD171" s="109"/>
      <c r="DE171" s="511" t="str">
        <f>IF(SUM(CZ171:DD171)='III Plan Rates'!AN174, "Match", "Don't Match")</f>
        <v>Match</v>
      </c>
      <c r="DF171" s="109"/>
      <c r="DG171" s="109"/>
      <c r="DH171" s="109"/>
      <c r="DI171" s="109"/>
      <c r="DJ171" s="109"/>
      <c r="DK171" s="109"/>
      <c r="DL171" s="109"/>
      <c r="DM171" s="511" t="str">
        <f>IF(SUM(DF171:DL171)='III Plan Rates'!AO174, "Match", "Don't Match")</f>
        <v>Match</v>
      </c>
    </row>
    <row r="172" spans="1:117" x14ac:dyDescent="0.25">
      <c r="A172" s="406" t="str">
        <f>'III Plan Rates'!A175</f>
        <v>Plan 158</v>
      </c>
      <c r="B172" s="118">
        <f>'III Plan Rates'!B175</f>
        <v>0</v>
      </c>
      <c r="C172" s="127">
        <f>'III Plan Rates'!D175</f>
        <v>0</v>
      </c>
      <c r="D172" s="118">
        <f>'III Plan Rates'!E175</f>
        <v>0</v>
      </c>
      <c r="E172" s="118">
        <f>'III Plan Rates'!F175</f>
        <v>0</v>
      </c>
      <c r="F172" s="118">
        <f>'III Plan Rates'!G175</f>
        <v>0</v>
      </c>
      <c r="G172" s="118">
        <f>'III Plan Rates'!J175</f>
        <v>0</v>
      </c>
      <c r="H172" s="101"/>
      <c r="I172" s="116">
        <f>'III Plan Rates'!$Z175*'V Consumer Factors'!$M$12</f>
        <v>0</v>
      </c>
      <c r="J172" s="116">
        <f>'III Plan Rates'!$Z175*'V Consumer Factors'!$M$13</f>
        <v>0</v>
      </c>
      <c r="K172" s="116">
        <f>'III Plan Rates'!$Z175*'V Consumer Factors'!$M$14</f>
        <v>0</v>
      </c>
      <c r="L172" s="116">
        <f>'III Plan Rates'!$Z175*'V Consumer Factors'!$M$15</f>
        <v>0</v>
      </c>
      <c r="M172" s="116">
        <f>'III Plan Rates'!$Z175*'V Consumer Factors'!$M$16</f>
        <v>0</v>
      </c>
      <c r="N172" s="116">
        <f>'III Plan Rates'!$Z175*'V Consumer Factors'!$M$17</f>
        <v>0</v>
      </c>
      <c r="O172" s="116">
        <f>'III Plan Rates'!$Z175*'V Consumer Factors'!$M$18</f>
        <v>0</v>
      </c>
      <c r="P172" s="116">
        <f>'III Plan Rates'!$Z175*'V Consumer Factors'!$M$19</f>
        <v>0</v>
      </c>
      <c r="Q172" s="116">
        <f>'III Plan Rates'!$Z175*'V Consumer Factors'!$M$20</f>
        <v>0</v>
      </c>
      <c r="R172" s="116">
        <f>IF('III Plan Rates'!$AP175&gt;0,SUMPRODUCT(I172:Q172,'III Plan Rates'!$AG175:$AO175)/'III Plan Rates'!$AP175,0)</f>
        <v>0</v>
      </c>
      <c r="S172" s="80"/>
      <c r="T172" s="116" t="e">
        <f>'III Plan Rates'!$AA175*'V Consumer Factors'!$N$12</f>
        <v>#DIV/0!</v>
      </c>
      <c r="U172" s="116" t="e">
        <f>'III Plan Rates'!$AA175*'V Consumer Factors'!$N$13</f>
        <v>#DIV/0!</v>
      </c>
      <c r="V172" s="116" t="e">
        <f>'III Plan Rates'!$AA175*'V Consumer Factors'!$N$14</f>
        <v>#DIV/0!</v>
      </c>
      <c r="W172" s="116" t="e">
        <f>'III Plan Rates'!$AA175*'V Consumer Factors'!$N$15</f>
        <v>#DIV/0!</v>
      </c>
      <c r="X172" s="116" t="e">
        <f>'III Plan Rates'!$AA175*'V Consumer Factors'!$N$16</f>
        <v>#DIV/0!</v>
      </c>
      <c r="Y172" s="116" t="e">
        <f>'III Plan Rates'!$AA175*'V Consumer Factors'!$N$17</f>
        <v>#DIV/0!</v>
      </c>
      <c r="Z172" s="116" t="e">
        <f>'III Plan Rates'!$AA175*'V Consumer Factors'!$N$18</f>
        <v>#DIV/0!</v>
      </c>
      <c r="AA172" s="116" t="e">
        <f>'III Plan Rates'!$AA175*'V Consumer Factors'!$N$19</f>
        <v>#DIV/0!</v>
      </c>
      <c r="AB172" s="116" t="e">
        <f>'III Plan Rates'!$AA175*'V Consumer Factors'!$N$20</f>
        <v>#DIV/0!</v>
      </c>
      <c r="AC172" s="116">
        <f>IF('III Plan Rates'!$AP175&gt;0,SUMPRODUCT(T172:AB172,'III Plan Rates'!$AG175:$AO175)/'III Plan Rates'!$AP175,0)</f>
        <v>0</v>
      </c>
      <c r="AE172" s="117" t="e">
        <f t="shared" si="23"/>
        <v>#DIV/0!</v>
      </c>
      <c r="AF172" s="117" t="e">
        <f t="shared" si="24"/>
        <v>#DIV/0!</v>
      </c>
      <c r="AG172" s="117" t="e">
        <f t="shared" si="25"/>
        <v>#DIV/0!</v>
      </c>
      <c r="AH172" s="117" t="e">
        <f t="shared" si="26"/>
        <v>#DIV/0!</v>
      </c>
      <c r="AI172" s="117" t="e">
        <f t="shared" si="27"/>
        <v>#DIV/0!</v>
      </c>
      <c r="AJ172" s="117" t="e">
        <f t="shared" si="28"/>
        <v>#DIV/0!</v>
      </c>
      <c r="AK172" s="117" t="e">
        <f t="shared" si="29"/>
        <v>#DIV/0!</v>
      </c>
      <c r="AL172" s="117" t="e">
        <f t="shared" si="30"/>
        <v>#DIV/0!</v>
      </c>
      <c r="AM172" s="117" t="e">
        <f t="shared" si="31"/>
        <v>#DIV/0!</v>
      </c>
      <c r="AN172" s="503" t="str">
        <f t="shared" si="32"/>
        <v/>
      </c>
      <c r="AP172" s="109"/>
      <c r="AQ172" s="109"/>
      <c r="AR172" s="109"/>
      <c r="AS172" s="109"/>
      <c r="AT172" s="109"/>
      <c r="AU172" s="109"/>
      <c r="AV172" s="109"/>
      <c r="AW172" s="109"/>
      <c r="AX172" s="511" t="str">
        <f>IF(SUM(AP172:AW172)='III Plan Rates'!AG175, "Match", "Don't Match")</f>
        <v>Match</v>
      </c>
      <c r="AY172" s="109"/>
      <c r="AZ172" s="109"/>
      <c r="BA172" s="109"/>
      <c r="BB172" s="511" t="str">
        <f>IF(SUM(AY172:BA172)='III Plan Rates'!AH175, "Match", "Don't Match")</f>
        <v>Match</v>
      </c>
      <c r="BC172" s="109"/>
      <c r="BD172" s="109"/>
      <c r="BE172" s="109"/>
      <c r="BF172" s="109"/>
      <c r="BG172" s="109"/>
      <c r="BH172" s="109"/>
      <c r="BI172" s="109"/>
      <c r="BJ172" s="109"/>
      <c r="BK172" s="109"/>
      <c r="BL172" s="109"/>
      <c r="BM172" s="109"/>
      <c r="BN172" s="109"/>
      <c r="BO172" s="109"/>
      <c r="BP172" s="511" t="str">
        <f>IF(SUM(BC172:BO172)='III Plan Rates'!AI175, "Match", "Don't Match")</f>
        <v>Match</v>
      </c>
      <c r="BQ172" s="109"/>
      <c r="BR172" s="109"/>
      <c r="BS172" s="109"/>
      <c r="BT172" s="109"/>
      <c r="BU172" s="109"/>
      <c r="BV172" s="109"/>
      <c r="BW172" s="109"/>
      <c r="BX172" s="109"/>
      <c r="BY172" s="109"/>
      <c r="BZ172" s="109"/>
      <c r="CA172" s="511" t="str">
        <f>IF(SUM(BQ172:BZ172)='III Plan Rates'!AJ175, "Match", "Don't Match")</f>
        <v>Match</v>
      </c>
      <c r="CB172" s="109"/>
      <c r="CC172" s="109"/>
      <c r="CD172" s="109"/>
      <c r="CE172" s="109"/>
      <c r="CF172" s="109"/>
      <c r="CG172" s="109"/>
      <c r="CH172" s="109"/>
      <c r="CI172" s="511" t="str">
        <f>IF(SUM(CB172:CH172)='III Plan Rates'!AK175, "Match", "Don't Match")</f>
        <v>Match</v>
      </c>
      <c r="CJ172" s="109"/>
      <c r="CK172" s="109"/>
      <c r="CL172" s="109"/>
      <c r="CM172" s="109"/>
      <c r="CN172" s="109"/>
      <c r="CO172" s="109"/>
      <c r="CP172" s="109"/>
      <c r="CQ172" s="109"/>
      <c r="CR172" s="109"/>
      <c r="CS172" s="109"/>
      <c r="CT172" s="511" t="str">
        <f>IF(SUM(CJ172:CS172)='III Plan Rates'!AL175, "Match", "Don't Match")</f>
        <v>Match</v>
      </c>
      <c r="CU172" s="109"/>
      <c r="CV172" s="109"/>
      <c r="CW172" s="109"/>
      <c r="CX172" s="109"/>
      <c r="CY172" s="511" t="str">
        <f>IF(SUM(CU172:CX172)='III Plan Rates'!AM175, "Match", "Don't Match")</f>
        <v>Match</v>
      </c>
      <c r="CZ172" s="109"/>
      <c r="DA172" s="109"/>
      <c r="DB172" s="109"/>
      <c r="DC172" s="109"/>
      <c r="DD172" s="109"/>
      <c r="DE172" s="511" t="str">
        <f>IF(SUM(CZ172:DD172)='III Plan Rates'!AN175, "Match", "Don't Match")</f>
        <v>Match</v>
      </c>
      <c r="DF172" s="109"/>
      <c r="DG172" s="109"/>
      <c r="DH172" s="109"/>
      <c r="DI172" s="109"/>
      <c r="DJ172" s="109"/>
      <c r="DK172" s="109"/>
      <c r="DL172" s="109"/>
      <c r="DM172" s="511" t="str">
        <f>IF(SUM(DF172:DL172)='III Plan Rates'!AO175, "Match", "Don't Match")</f>
        <v>Match</v>
      </c>
    </row>
    <row r="173" spans="1:117" x14ac:dyDescent="0.25">
      <c r="A173" s="406" t="str">
        <f>'III Plan Rates'!A176</f>
        <v>Plan 159</v>
      </c>
      <c r="B173" s="118">
        <f>'III Plan Rates'!B176</f>
        <v>0</v>
      </c>
      <c r="C173" s="127">
        <f>'III Plan Rates'!D176</f>
        <v>0</v>
      </c>
      <c r="D173" s="118">
        <f>'III Plan Rates'!E176</f>
        <v>0</v>
      </c>
      <c r="E173" s="118">
        <f>'III Plan Rates'!F176</f>
        <v>0</v>
      </c>
      <c r="F173" s="118">
        <f>'III Plan Rates'!G176</f>
        <v>0</v>
      </c>
      <c r="G173" s="118">
        <f>'III Plan Rates'!J176</f>
        <v>0</v>
      </c>
      <c r="H173" s="101"/>
      <c r="I173" s="116">
        <f>'III Plan Rates'!$Z176*'V Consumer Factors'!$M$12</f>
        <v>0</v>
      </c>
      <c r="J173" s="116">
        <f>'III Plan Rates'!$Z176*'V Consumer Factors'!$M$13</f>
        <v>0</v>
      </c>
      <c r="K173" s="116">
        <f>'III Plan Rates'!$Z176*'V Consumer Factors'!$M$14</f>
        <v>0</v>
      </c>
      <c r="L173" s="116">
        <f>'III Plan Rates'!$Z176*'V Consumer Factors'!$M$15</f>
        <v>0</v>
      </c>
      <c r="M173" s="116">
        <f>'III Plan Rates'!$Z176*'V Consumer Factors'!$M$16</f>
        <v>0</v>
      </c>
      <c r="N173" s="116">
        <f>'III Plan Rates'!$Z176*'V Consumer Factors'!$M$17</f>
        <v>0</v>
      </c>
      <c r="O173" s="116">
        <f>'III Plan Rates'!$Z176*'V Consumer Factors'!$M$18</f>
        <v>0</v>
      </c>
      <c r="P173" s="116">
        <f>'III Plan Rates'!$Z176*'V Consumer Factors'!$M$19</f>
        <v>0</v>
      </c>
      <c r="Q173" s="116">
        <f>'III Plan Rates'!$Z176*'V Consumer Factors'!$M$20</f>
        <v>0</v>
      </c>
      <c r="R173" s="116">
        <f>IF('III Plan Rates'!$AP176&gt;0,SUMPRODUCT(I173:Q173,'III Plan Rates'!$AG176:$AO176)/'III Plan Rates'!$AP176,0)</f>
        <v>0</v>
      </c>
      <c r="S173" s="80"/>
      <c r="T173" s="116" t="e">
        <f>'III Plan Rates'!$AA176*'V Consumer Factors'!$N$12</f>
        <v>#DIV/0!</v>
      </c>
      <c r="U173" s="116" t="e">
        <f>'III Plan Rates'!$AA176*'V Consumer Factors'!$N$13</f>
        <v>#DIV/0!</v>
      </c>
      <c r="V173" s="116" t="e">
        <f>'III Plan Rates'!$AA176*'V Consumer Factors'!$N$14</f>
        <v>#DIV/0!</v>
      </c>
      <c r="W173" s="116" t="e">
        <f>'III Plan Rates'!$AA176*'V Consumer Factors'!$N$15</f>
        <v>#DIV/0!</v>
      </c>
      <c r="X173" s="116" t="e">
        <f>'III Plan Rates'!$AA176*'V Consumer Factors'!$N$16</f>
        <v>#DIV/0!</v>
      </c>
      <c r="Y173" s="116" t="e">
        <f>'III Plan Rates'!$AA176*'V Consumer Factors'!$N$17</f>
        <v>#DIV/0!</v>
      </c>
      <c r="Z173" s="116" t="e">
        <f>'III Plan Rates'!$AA176*'V Consumer Factors'!$N$18</f>
        <v>#DIV/0!</v>
      </c>
      <c r="AA173" s="116" t="e">
        <f>'III Plan Rates'!$AA176*'V Consumer Factors'!$N$19</f>
        <v>#DIV/0!</v>
      </c>
      <c r="AB173" s="116" t="e">
        <f>'III Plan Rates'!$AA176*'V Consumer Factors'!$N$20</f>
        <v>#DIV/0!</v>
      </c>
      <c r="AC173" s="116">
        <f>IF('III Plan Rates'!$AP176&gt;0,SUMPRODUCT(T173:AB173,'III Plan Rates'!$AG176:$AO176)/'III Plan Rates'!$AP176,0)</f>
        <v>0</v>
      </c>
      <c r="AE173" s="117" t="e">
        <f t="shared" si="23"/>
        <v>#DIV/0!</v>
      </c>
      <c r="AF173" s="117" t="e">
        <f t="shared" si="24"/>
        <v>#DIV/0!</v>
      </c>
      <c r="AG173" s="117" t="e">
        <f t="shared" si="25"/>
        <v>#DIV/0!</v>
      </c>
      <c r="AH173" s="117" t="e">
        <f t="shared" si="26"/>
        <v>#DIV/0!</v>
      </c>
      <c r="AI173" s="117" t="e">
        <f t="shared" si="27"/>
        <v>#DIV/0!</v>
      </c>
      <c r="AJ173" s="117" t="e">
        <f t="shared" si="28"/>
        <v>#DIV/0!</v>
      </c>
      <c r="AK173" s="117" t="e">
        <f t="shared" si="29"/>
        <v>#DIV/0!</v>
      </c>
      <c r="AL173" s="117" t="e">
        <f t="shared" si="30"/>
        <v>#DIV/0!</v>
      </c>
      <c r="AM173" s="117" t="e">
        <f t="shared" si="31"/>
        <v>#DIV/0!</v>
      </c>
      <c r="AN173" s="503" t="str">
        <f t="shared" si="32"/>
        <v/>
      </c>
      <c r="AP173" s="109"/>
      <c r="AQ173" s="109"/>
      <c r="AR173" s="109"/>
      <c r="AS173" s="109"/>
      <c r="AT173" s="109"/>
      <c r="AU173" s="109"/>
      <c r="AV173" s="109"/>
      <c r="AW173" s="109"/>
      <c r="AX173" s="511" t="str">
        <f>IF(SUM(AP173:AW173)='III Plan Rates'!AG176, "Match", "Don't Match")</f>
        <v>Match</v>
      </c>
      <c r="AY173" s="109"/>
      <c r="AZ173" s="109"/>
      <c r="BA173" s="109"/>
      <c r="BB173" s="511" t="str">
        <f>IF(SUM(AY173:BA173)='III Plan Rates'!AH176, "Match", "Don't Match")</f>
        <v>Match</v>
      </c>
      <c r="BC173" s="109"/>
      <c r="BD173" s="109"/>
      <c r="BE173" s="109"/>
      <c r="BF173" s="109"/>
      <c r="BG173" s="109"/>
      <c r="BH173" s="109"/>
      <c r="BI173" s="109"/>
      <c r="BJ173" s="109"/>
      <c r="BK173" s="109"/>
      <c r="BL173" s="109"/>
      <c r="BM173" s="109"/>
      <c r="BN173" s="109"/>
      <c r="BO173" s="109"/>
      <c r="BP173" s="511" t="str">
        <f>IF(SUM(BC173:BO173)='III Plan Rates'!AI176, "Match", "Don't Match")</f>
        <v>Match</v>
      </c>
      <c r="BQ173" s="109"/>
      <c r="BR173" s="109"/>
      <c r="BS173" s="109"/>
      <c r="BT173" s="109"/>
      <c r="BU173" s="109"/>
      <c r="BV173" s="109"/>
      <c r="BW173" s="109"/>
      <c r="BX173" s="109"/>
      <c r="BY173" s="109"/>
      <c r="BZ173" s="109"/>
      <c r="CA173" s="511" t="str">
        <f>IF(SUM(BQ173:BZ173)='III Plan Rates'!AJ176, "Match", "Don't Match")</f>
        <v>Match</v>
      </c>
      <c r="CB173" s="109"/>
      <c r="CC173" s="109"/>
      <c r="CD173" s="109"/>
      <c r="CE173" s="109"/>
      <c r="CF173" s="109"/>
      <c r="CG173" s="109"/>
      <c r="CH173" s="109"/>
      <c r="CI173" s="511" t="str">
        <f>IF(SUM(CB173:CH173)='III Plan Rates'!AK176, "Match", "Don't Match")</f>
        <v>Match</v>
      </c>
      <c r="CJ173" s="109"/>
      <c r="CK173" s="109"/>
      <c r="CL173" s="109"/>
      <c r="CM173" s="109"/>
      <c r="CN173" s="109"/>
      <c r="CO173" s="109"/>
      <c r="CP173" s="109"/>
      <c r="CQ173" s="109"/>
      <c r="CR173" s="109"/>
      <c r="CS173" s="109"/>
      <c r="CT173" s="511" t="str">
        <f>IF(SUM(CJ173:CS173)='III Plan Rates'!AL176, "Match", "Don't Match")</f>
        <v>Match</v>
      </c>
      <c r="CU173" s="109"/>
      <c r="CV173" s="109"/>
      <c r="CW173" s="109"/>
      <c r="CX173" s="109"/>
      <c r="CY173" s="511" t="str">
        <f>IF(SUM(CU173:CX173)='III Plan Rates'!AM176, "Match", "Don't Match")</f>
        <v>Match</v>
      </c>
      <c r="CZ173" s="109"/>
      <c r="DA173" s="109"/>
      <c r="DB173" s="109"/>
      <c r="DC173" s="109"/>
      <c r="DD173" s="109"/>
      <c r="DE173" s="511" t="str">
        <f>IF(SUM(CZ173:DD173)='III Plan Rates'!AN176, "Match", "Don't Match")</f>
        <v>Match</v>
      </c>
      <c r="DF173" s="109"/>
      <c r="DG173" s="109"/>
      <c r="DH173" s="109"/>
      <c r="DI173" s="109"/>
      <c r="DJ173" s="109"/>
      <c r="DK173" s="109"/>
      <c r="DL173" s="109"/>
      <c r="DM173" s="511" t="str">
        <f>IF(SUM(DF173:DL173)='III Plan Rates'!AO176, "Match", "Don't Match")</f>
        <v>Match</v>
      </c>
    </row>
    <row r="174" spans="1:117" x14ac:dyDescent="0.25">
      <c r="A174" s="406" t="str">
        <f>'III Plan Rates'!A177</f>
        <v>Plan 160</v>
      </c>
      <c r="B174" s="118">
        <f>'III Plan Rates'!B177</f>
        <v>0</v>
      </c>
      <c r="C174" s="127">
        <f>'III Plan Rates'!D177</f>
        <v>0</v>
      </c>
      <c r="D174" s="118">
        <f>'III Plan Rates'!E177</f>
        <v>0</v>
      </c>
      <c r="E174" s="118">
        <f>'III Plan Rates'!F177</f>
        <v>0</v>
      </c>
      <c r="F174" s="118">
        <f>'III Plan Rates'!G177</f>
        <v>0</v>
      </c>
      <c r="G174" s="118">
        <f>'III Plan Rates'!J177</f>
        <v>0</v>
      </c>
      <c r="H174" s="101"/>
      <c r="I174" s="116">
        <f>'III Plan Rates'!$Z177*'V Consumer Factors'!$M$12</f>
        <v>0</v>
      </c>
      <c r="J174" s="116">
        <f>'III Plan Rates'!$Z177*'V Consumer Factors'!$M$13</f>
        <v>0</v>
      </c>
      <c r="K174" s="116">
        <f>'III Plan Rates'!$Z177*'V Consumer Factors'!$M$14</f>
        <v>0</v>
      </c>
      <c r="L174" s="116">
        <f>'III Plan Rates'!$Z177*'V Consumer Factors'!$M$15</f>
        <v>0</v>
      </c>
      <c r="M174" s="116">
        <f>'III Plan Rates'!$Z177*'V Consumer Factors'!$M$16</f>
        <v>0</v>
      </c>
      <c r="N174" s="116">
        <f>'III Plan Rates'!$Z177*'V Consumer Factors'!$M$17</f>
        <v>0</v>
      </c>
      <c r="O174" s="116">
        <f>'III Plan Rates'!$Z177*'V Consumer Factors'!$M$18</f>
        <v>0</v>
      </c>
      <c r="P174" s="116">
        <f>'III Plan Rates'!$Z177*'V Consumer Factors'!$M$19</f>
        <v>0</v>
      </c>
      <c r="Q174" s="116">
        <f>'III Plan Rates'!$Z177*'V Consumer Factors'!$M$20</f>
        <v>0</v>
      </c>
      <c r="R174" s="116">
        <f>IF('III Plan Rates'!$AP177&gt;0,SUMPRODUCT(I174:Q174,'III Plan Rates'!$AG177:$AO177)/'III Plan Rates'!$AP177,0)</f>
        <v>0</v>
      </c>
      <c r="S174" s="80"/>
      <c r="T174" s="116" t="e">
        <f>'III Plan Rates'!$AA177*'V Consumer Factors'!$N$12</f>
        <v>#DIV/0!</v>
      </c>
      <c r="U174" s="116" t="e">
        <f>'III Plan Rates'!$AA177*'V Consumer Factors'!$N$13</f>
        <v>#DIV/0!</v>
      </c>
      <c r="V174" s="116" t="e">
        <f>'III Plan Rates'!$AA177*'V Consumer Factors'!$N$14</f>
        <v>#DIV/0!</v>
      </c>
      <c r="W174" s="116" t="e">
        <f>'III Plan Rates'!$AA177*'V Consumer Factors'!$N$15</f>
        <v>#DIV/0!</v>
      </c>
      <c r="X174" s="116" t="e">
        <f>'III Plan Rates'!$AA177*'V Consumer Factors'!$N$16</f>
        <v>#DIV/0!</v>
      </c>
      <c r="Y174" s="116" t="e">
        <f>'III Plan Rates'!$AA177*'V Consumer Factors'!$N$17</f>
        <v>#DIV/0!</v>
      </c>
      <c r="Z174" s="116" t="e">
        <f>'III Plan Rates'!$AA177*'V Consumer Factors'!$N$18</f>
        <v>#DIV/0!</v>
      </c>
      <c r="AA174" s="116" t="e">
        <f>'III Plan Rates'!$AA177*'V Consumer Factors'!$N$19</f>
        <v>#DIV/0!</v>
      </c>
      <c r="AB174" s="116" t="e">
        <f>'III Plan Rates'!$AA177*'V Consumer Factors'!$N$20</f>
        <v>#DIV/0!</v>
      </c>
      <c r="AC174" s="116">
        <f>IF('III Plan Rates'!$AP177&gt;0,SUMPRODUCT(T174:AB174,'III Plan Rates'!$AG177:$AO177)/'III Plan Rates'!$AP177,0)</f>
        <v>0</v>
      </c>
      <c r="AE174" s="117" t="e">
        <f t="shared" si="23"/>
        <v>#DIV/0!</v>
      </c>
      <c r="AF174" s="117" t="e">
        <f t="shared" si="24"/>
        <v>#DIV/0!</v>
      </c>
      <c r="AG174" s="117" t="e">
        <f t="shared" si="25"/>
        <v>#DIV/0!</v>
      </c>
      <c r="AH174" s="117" t="e">
        <f t="shared" si="26"/>
        <v>#DIV/0!</v>
      </c>
      <c r="AI174" s="117" t="e">
        <f t="shared" si="27"/>
        <v>#DIV/0!</v>
      </c>
      <c r="AJ174" s="117" t="e">
        <f t="shared" si="28"/>
        <v>#DIV/0!</v>
      </c>
      <c r="AK174" s="117" t="e">
        <f t="shared" si="29"/>
        <v>#DIV/0!</v>
      </c>
      <c r="AL174" s="117" t="e">
        <f t="shared" si="30"/>
        <v>#DIV/0!</v>
      </c>
      <c r="AM174" s="117" t="e">
        <f t="shared" si="31"/>
        <v>#DIV/0!</v>
      </c>
      <c r="AN174" s="503" t="str">
        <f t="shared" si="32"/>
        <v/>
      </c>
      <c r="AP174" s="109"/>
      <c r="AQ174" s="109"/>
      <c r="AR174" s="109"/>
      <c r="AS174" s="109"/>
      <c r="AT174" s="109"/>
      <c r="AU174" s="109"/>
      <c r="AV174" s="109"/>
      <c r="AW174" s="109"/>
      <c r="AX174" s="511" t="str">
        <f>IF(SUM(AP174:AW174)='III Plan Rates'!AG177, "Match", "Don't Match")</f>
        <v>Match</v>
      </c>
      <c r="AY174" s="109"/>
      <c r="AZ174" s="109"/>
      <c r="BA174" s="109"/>
      <c r="BB174" s="511" t="str">
        <f>IF(SUM(AY174:BA174)='III Plan Rates'!AH177, "Match", "Don't Match")</f>
        <v>Match</v>
      </c>
      <c r="BC174" s="109"/>
      <c r="BD174" s="109"/>
      <c r="BE174" s="109"/>
      <c r="BF174" s="109"/>
      <c r="BG174" s="109"/>
      <c r="BH174" s="109"/>
      <c r="BI174" s="109"/>
      <c r="BJ174" s="109"/>
      <c r="BK174" s="109"/>
      <c r="BL174" s="109"/>
      <c r="BM174" s="109"/>
      <c r="BN174" s="109"/>
      <c r="BO174" s="109"/>
      <c r="BP174" s="511" t="str">
        <f>IF(SUM(BC174:BO174)='III Plan Rates'!AI177, "Match", "Don't Match")</f>
        <v>Match</v>
      </c>
      <c r="BQ174" s="109"/>
      <c r="BR174" s="109"/>
      <c r="BS174" s="109"/>
      <c r="BT174" s="109"/>
      <c r="BU174" s="109"/>
      <c r="BV174" s="109"/>
      <c r="BW174" s="109"/>
      <c r="BX174" s="109"/>
      <c r="BY174" s="109"/>
      <c r="BZ174" s="109"/>
      <c r="CA174" s="511" t="str">
        <f>IF(SUM(BQ174:BZ174)='III Plan Rates'!AJ177, "Match", "Don't Match")</f>
        <v>Match</v>
      </c>
      <c r="CB174" s="109"/>
      <c r="CC174" s="109"/>
      <c r="CD174" s="109"/>
      <c r="CE174" s="109"/>
      <c r="CF174" s="109"/>
      <c r="CG174" s="109"/>
      <c r="CH174" s="109"/>
      <c r="CI174" s="511" t="str">
        <f>IF(SUM(CB174:CH174)='III Plan Rates'!AK177, "Match", "Don't Match")</f>
        <v>Match</v>
      </c>
      <c r="CJ174" s="109"/>
      <c r="CK174" s="109"/>
      <c r="CL174" s="109"/>
      <c r="CM174" s="109"/>
      <c r="CN174" s="109"/>
      <c r="CO174" s="109"/>
      <c r="CP174" s="109"/>
      <c r="CQ174" s="109"/>
      <c r="CR174" s="109"/>
      <c r="CS174" s="109"/>
      <c r="CT174" s="511" t="str">
        <f>IF(SUM(CJ174:CS174)='III Plan Rates'!AL177, "Match", "Don't Match")</f>
        <v>Match</v>
      </c>
      <c r="CU174" s="109"/>
      <c r="CV174" s="109"/>
      <c r="CW174" s="109"/>
      <c r="CX174" s="109"/>
      <c r="CY174" s="511" t="str">
        <f>IF(SUM(CU174:CX174)='III Plan Rates'!AM177, "Match", "Don't Match")</f>
        <v>Match</v>
      </c>
      <c r="CZ174" s="109"/>
      <c r="DA174" s="109"/>
      <c r="DB174" s="109"/>
      <c r="DC174" s="109"/>
      <c r="DD174" s="109"/>
      <c r="DE174" s="511" t="str">
        <f>IF(SUM(CZ174:DD174)='III Plan Rates'!AN177, "Match", "Don't Match")</f>
        <v>Match</v>
      </c>
      <c r="DF174" s="109"/>
      <c r="DG174" s="109"/>
      <c r="DH174" s="109"/>
      <c r="DI174" s="109"/>
      <c r="DJ174" s="109"/>
      <c r="DK174" s="109"/>
      <c r="DL174" s="109"/>
      <c r="DM174" s="511" t="str">
        <f>IF(SUM(DF174:DL174)='III Plan Rates'!AO177, "Match", "Don't Match")</f>
        <v>Match</v>
      </c>
    </row>
    <row r="175" spans="1:117" x14ac:dyDescent="0.25">
      <c r="A175" s="406" t="str">
        <f>'III Plan Rates'!A178</f>
        <v>Plan 161</v>
      </c>
      <c r="B175" s="118">
        <f>'III Plan Rates'!B178</f>
        <v>0</v>
      </c>
      <c r="C175" s="127">
        <f>'III Plan Rates'!D178</f>
        <v>0</v>
      </c>
      <c r="D175" s="118">
        <f>'III Plan Rates'!E178</f>
        <v>0</v>
      </c>
      <c r="E175" s="118">
        <f>'III Plan Rates'!F178</f>
        <v>0</v>
      </c>
      <c r="F175" s="118">
        <f>'III Plan Rates'!G178</f>
        <v>0</v>
      </c>
      <c r="G175" s="118">
        <f>'III Plan Rates'!J178</f>
        <v>0</v>
      </c>
      <c r="H175" s="101"/>
      <c r="I175" s="116">
        <f>'III Plan Rates'!$Z178*'V Consumer Factors'!$M$12</f>
        <v>0</v>
      </c>
      <c r="J175" s="116">
        <f>'III Plan Rates'!$Z178*'V Consumer Factors'!$M$13</f>
        <v>0</v>
      </c>
      <c r="K175" s="116">
        <f>'III Plan Rates'!$Z178*'V Consumer Factors'!$M$14</f>
        <v>0</v>
      </c>
      <c r="L175" s="116">
        <f>'III Plan Rates'!$Z178*'V Consumer Factors'!$M$15</f>
        <v>0</v>
      </c>
      <c r="M175" s="116">
        <f>'III Plan Rates'!$Z178*'V Consumer Factors'!$M$16</f>
        <v>0</v>
      </c>
      <c r="N175" s="116">
        <f>'III Plan Rates'!$Z178*'V Consumer Factors'!$M$17</f>
        <v>0</v>
      </c>
      <c r="O175" s="116">
        <f>'III Plan Rates'!$Z178*'V Consumer Factors'!$M$18</f>
        <v>0</v>
      </c>
      <c r="P175" s="116">
        <f>'III Plan Rates'!$Z178*'V Consumer Factors'!$M$19</f>
        <v>0</v>
      </c>
      <c r="Q175" s="116">
        <f>'III Plan Rates'!$Z178*'V Consumer Factors'!$M$20</f>
        <v>0</v>
      </c>
      <c r="R175" s="116">
        <f>IF('III Plan Rates'!$AP178&gt;0,SUMPRODUCT(I175:Q175,'III Plan Rates'!$AG178:$AO178)/'III Plan Rates'!$AP178,0)</f>
        <v>0</v>
      </c>
      <c r="S175" s="80"/>
      <c r="T175" s="116" t="e">
        <f>'III Plan Rates'!$AA178*'V Consumer Factors'!$N$12</f>
        <v>#DIV/0!</v>
      </c>
      <c r="U175" s="116" t="e">
        <f>'III Plan Rates'!$AA178*'V Consumer Factors'!$N$13</f>
        <v>#DIV/0!</v>
      </c>
      <c r="V175" s="116" t="e">
        <f>'III Plan Rates'!$AA178*'V Consumer Factors'!$N$14</f>
        <v>#DIV/0!</v>
      </c>
      <c r="W175" s="116" t="e">
        <f>'III Plan Rates'!$AA178*'V Consumer Factors'!$N$15</f>
        <v>#DIV/0!</v>
      </c>
      <c r="X175" s="116" t="e">
        <f>'III Plan Rates'!$AA178*'V Consumer Factors'!$N$16</f>
        <v>#DIV/0!</v>
      </c>
      <c r="Y175" s="116" t="e">
        <f>'III Plan Rates'!$AA178*'V Consumer Factors'!$N$17</f>
        <v>#DIV/0!</v>
      </c>
      <c r="Z175" s="116" t="e">
        <f>'III Plan Rates'!$AA178*'V Consumer Factors'!$N$18</f>
        <v>#DIV/0!</v>
      </c>
      <c r="AA175" s="116" t="e">
        <f>'III Plan Rates'!$AA178*'V Consumer Factors'!$N$19</f>
        <v>#DIV/0!</v>
      </c>
      <c r="AB175" s="116" t="e">
        <f>'III Plan Rates'!$AA178*'V Consumer Factors'!$N$20</f>
        <v>#DIV/0!</v>
      </c>
      <c r="AC175" s="116">
        <f>IF('III Plan Rates'!$AP178&gt;0,SUMPRODUCT(T175:AB175,'III Plan Rates'!$AG178:$AO178)/'III Plan Rates'!$AP178,0)</f>
        <v>0</v>
      </c>
      <c r="AE175" s="117" t="e">
        <f t="shared" si="23"/>
        <v>#DIV/0!</v>
      </c>
      <c r="AF175" s="117" t="e">
        <f t="shared" si="24"/>
        <v>#DIV/0!</v>
      </c>
      <c r="AG175" s="117" t="e">
        <f t="shared" si="25"/>
        <v>#DIV/0!</v>
      </c>
      <c r="AH175" s="117" t="e">
        <f t="shared" si="26"/>
        <v>#DIV/0!</v>
      </c>
      <c r="AI175" s="117" t="e">
        <f t="shared" si="27"/>
        <v>#DIV/0!</v>
      </c>
      <c r="AJ175" s="117" t="e">
        <f t="shared" si="28"/>
        <v>#DIV/0!</v>
      </c>
      <c r="AK175" s="117" t="e">
        <f t="shared" si="29"/>
        <v>#DIV/0!</v>
      </c>
      <c r="AL175" s="117" t="e">
        <f t="shared" si="30"/>
        <v>#DIV/0!</v>
      </c>
      <c r="AM175" s="117" t="e">
        <f t="shared" si="31"/>
        <v>#DIV/0!</v>
      </c>
      <c r="AN175" s="503" t="str">
        <f t="shared" si="32"/>
        <v/>
      </c>
      <c r="AP175" s="109"/>
      <c r="AQ175" s="109"/>
      <c r="AR175" s="109"/>
      <c r="AS175" s="109"/>
      <c r="AT175" s="109"/>
      <c r="AU175" s="109"/>
      <c r="AV175" s="109"/>
      <c r="AW175" s="109"/>
      <c r="AX175" s="511" t="str">
        <f>IF(SUM(AP175:AW175)='III Plan Rates'!AG178, "Match", "Don't Match")</f>
        <v>Match</v>
      </c>
      <c r="AY175" s="109"/>
      <c r="AZ175" s="109"/>
      <c r="BA175" s="109"/>
      <c r="BB175" s="511" t="str">
        <f>IF(SUM(AY175:BA175)='III Plan Rates'!AH178, "Match", "Don't Match")</f>
        <v>Match</v>
      </c>
      <c r="BC175" s="109"/>
      <c r="BD175" s="109"/>
      <c r="BE175" s="109"/>
      <c r="BF175" s="109"/>
      <c r="BG175" s="109"/>
      <c r="BH175" s="109"/>
      <c r="BI175" s="109"/>
      <c r="BJ175" s="109"/>
      <c r="BK175" s="109"/>
      <c r="BL175" s="109"/>
      <c r="BM175" s="109"/>
      <c r="BN175" s="109"/>
      <c r="BO175" s="109"/>
      <c r="BP175" s="511" t="str">
        <f>IF(SUM(BC175:BO175)='III Plan Rates'!AI178, "Match", "Don't Match")</f>
        <v>Match</v>
      </c>
      <c r="BQ175" s="109"/>
      <c r="BR175" s="109"/>
      <c r="BS175" s="109"/>
      <c r="BT175" s="109"/>
      <c r="BU175" s="109"/>
      <c r="BV175" s="109"/>
      <c r="BW175" s="109"/>
      <c r="BX175" s="109"/>
      <c r="BY175" s="109"/>
      <c r="BZ175" s="109"/>
      <c r="CA175" s="511" t="str">
        <f>IF(SUM(BQ175:BZ175)='III Plan Rates'!AJ178, "Match", "Don't Match")</f>
        <v>Match</v>
      </c>
      <c r="CB175" s="109"/>
      <c r="CC175" s="109"/>
      <c r="CD175" s="109"/>
      <c r="CE175" s="109"/>
      <c r="CF175" s="109"/>
      <c r="CG175" s="109"/>
      <c r="CH175" s="109"/>
      <c r="CI175" s="511" t="str">
        <f>IF(SUM(CB175:CH175)='III Plan Rates'!AK178, "Match", "Don't Match")</f>
        <v>Match</v>
      </c>
      <c r="CJ175" s="109"/>
      <c r="CK175" s="109"/>
      <c r="CL175" s="109"/>
      <c r="CM175" s="109"/>
      <c r="CN175" s="109"/>
      <c r="CO175" s="109"/>
      <c r="CP175" s="109"/>
      <c r="CQ175" s="109"/>
      <c r="CR175" s="109"/>
      <c r="CS175" s="109"/>
      <c r="CT175" s="511" t="str">
        <f>IF(SUM(CJ175:CS175)='III Plan Rates'!AL178, "Match", "Don't Match")</f>
        <v>Match</v>
      </c>
      <c r="CU175" s="109"/>
      <c r="CV175" s="109"/>
      <c r="CW175" s="109"/>
      <c r="CX175" s="109"/>
      <c r="CY175" s="511" t="str">
        <f>IF(SUM(CU175:CX175)='III Plan Rates'!AM178, "Match", "Don't Match")</f>
        <v>Match</v>
      </c>
      <c r="CZ175" s="109"/>
      <c r="DA175" s="109"/>
      <c r="DB175" s="109"/>
      <c r="DC175" s="109"/>
      <c r="DD175" s="109"/>
      <c r="DE175" s="511" t="str">
        <f>IF(SUM(CZ175:DD175)='III Plan Rates'!AN178, "Match", "Don't Match")</f>
        <v>Match</v>
      </c>
      <c r="DF175" s="109"/>
      <c r="DG175" s="109"/>
      <c r="DH175" s="109"/>
      <c r="DI175" s="109"/>
      <c r="DJ175" s="109"/>
      <c r="DK175" s="109"/>
      <c r="DL175" s="109"/>
      <c r="DM175" s="511" t="str">
        <f>IF(SUM(DF175:DL175)='III Plan Rates'!AO178, "Match", "Don't Match")</f>
        <v>Match</v>
      </c>
    </row>
    <row r="176" spans="1:117" x14ac:dyDescent="0.25">
      <c r="A176" s="406" t="str">
        <f>'III Plan Rates'!A179</f>
        <v>Plan 162</v>
      </c>
      <c r="B176" s="118">
        <f>'III Plan Rates'!B179</f>
        <v>0</v>
      </c>
      <c r="C176" s="127">
        <f>'III Plan Rates'!D179</f>
        <v>0</v>
      </c>
      <c r="D176" s="118">
        <f>'III Plan Rates'!E179</f>
        <v>0</v>
      </c>
      <c r="E176" s="118">
        <f>'III Plan Rates'!F179</f>
        <v>0</v>
      </c>
      <c r="F176" s="118">
        <f>'III Plan Rates'!G179</f>
        <v>0</v>
      </c>
      <c r="G176" s="118">
        <f>'III Plan Rates'!J179</f>
        <v>0</v>
      </c>
      <c r="H176" s="101"/>
      <c r="I176" s="116">
        <f>'III Plan Rates'!$Z179*'V Consumer Factors'!$M$12</f>
        <v>0</v>
      </c>
      <c r="J176" s="116">
        <f>'III Plan Rates'!$Z179*'V Consumer Factors'!$M$13</f>
        <v>0</v>
      </c>
      <c r="K176" s="116">
        <f>'III Plan Rates'!$Z179*'V Consumer Factors'!$M$14</f>
        <v>0</v>
      </c>
      <c r="L176" s="116">
        <f>'III Plan Rates'!$Z179*'V Consumer Factors'!$M$15</f>
        <v>0</v>
      </c>
      <c r="M176" s="116">
        <f>'III Plan Rates'!$Z179*'V Consumer Factors'!$M$16</f>
        <v>0</v>
      </c>
      <c r="N176" s="116">
        <f>'III Plan Rates'!$Z179*'V Consumer Factors'!$M$17</f>
        <v>0</v>
      </c>
      <c r="O176" s="116">
        <f>'III Plan Rates'!$Z179*'V Consumer Factors'!$M$18</f>
        <v>0</v>
      </c>
      <c r="P176" s="116">
        <f>'III Plan Rates'!$Z179*'V Consumer Factors'!$M$19</f>
        <v>0</v>
      </c>
      <c r="Q176" s="116">
        <f>'III Plan Rates'!$Z179*'V Consumer Factors'!$M$20</f>
        <v>0</v>
      </c>
      <c r="R176" s="116">
        <f>IF('III Plan Rates'!$AP179&gt;0,SUMPRODUCT(I176:Q176,'III Plan Rates'!$AG179:$AO179)/'III Plan Rates'!$AP179,0)</f>
        <v>0</v>
      </c>
      <c r="S176" s="80"/>
      <c r="T176" s="116" t="e">
        <f>'III Plan Rates'!$AA179*'V Consumer Factors'!$N$12</f>
        <v>#DIV/0!</v>
      </c>
      <c r="U176" s="116" t="e">
        <f>'III Plan Rates'!$AA179*'V Consumer Factors'!$N$13</f>
        <v>#DIV/0!</v>
      </c>
      <c r="V176" s="116" t="e">
        <f>'III Plan Rates'!$AA179*'V Consumer Factors'!$N$14</f>
        <v>#DIV/0!</v>
      </c>
      <c r="W176" s="116" t="e">
        <f>'III Plan Rates'!$AA179*'V Consumer Factors'!$N$15</f>
        <v>#DIV/0!</v>
      </c>
      <c r="X176" s="116" t="e">
        <f>'III Plan Rates'!$AA179*'V Consumer Factors'!$N$16</f>
        <v>#DIV/0!</v>
      </c>
      <c r="Y176" s="116" t="e">
        <f>'III Plan Rates'!$AA179*'V Consumer Factors'!$N$17</f>
        <v>#DIV/0!</v>
      </c>
      <c r="Z176" s="116" t="e">
        <f>'III Plan Rates'!$AA179*'V Consumer Factors'!$N$18</f>
        <v>#DIV/0!</v>
      </c>
      <c r="AA176" s="116" t="e">
        <f>'III Plan Rates'!$AA179*'V Consumer Factors'!$N$19</f>
        <v>#DIV/0!</v>
      </c>
      <c r="AB176" s="116" t="e">
        <f>'III Plan Rates'!$AA179*'V Consumer Factors'!$N$20</f>
        <v>#DIV/0!</v>
      </c>
      <c r="AC176" s="116">
        <f>IF('III Plan Rates'!$AP179&gt;0,SUMPRODUCT(T176:AB176,'III Plan Rates'!$AG179:$AO179)/'III Plan Rates'!$AP179,0)</f>
        <v>0</v>
      </c>
      <c r="AE176" s="117" t="e">
        <f t="shared" si="23"/>
        <v>#DIV/0!</v>
      </c>
      <c r="AF176" s="117" t="e">
        <f t="shared" si="24"/>
        <v>#DIV/0!</v>
      </c>
      <c r="AG176" s="117" t="e">
        <f t="shared" si="25"/>
        <v>#DIV/0!</v>
      </c>
      <c r="AH176" s="117" t="e">
        <f t="shared" si="26"/>
        <v>#DIV/0!</v>
      </c>
      <c r="AI176" s="117" t="e">
        <f t="shared" si="27"/>
        <v>#DIV/0!</v>
      </c>
      <c r="AJ176" s="117" t="e">
        <f t="shared" si="28"/>
        <v>#DIV/0!</v>
      </c>
      <c r="AK176" s="117" t="e">
        <f t="shared" si="29"/>
        <v>#DIV/0!</v>
      </c>
      <c r="AL176" s="117" t="e">
        <f t="shared" si="30"/>
        <v>#DIV/0!</v>
      </c>
      <c r="AM176" s="117" t="e">
        <f t="shared" si="31"/>
        <v>#DIV/0!</v>
      </c>
      <c r="AN176" s="503" t="str">
        <f t="shared" si="32"/>
        <v/>
      </c>
      <c r="AP176" s="109"/>
      <c r="AQ176" s="109"/>
      <c r="AR176" s="109"/>
      <c r="AS176" s="109"/>
      <c r="AT176" s="109"/>
      <c r="AU176" s="109"/>
      <c r="AV176" s="109"/>
      <c r="AW176" s="109"/>
      <c r="AX176" s="511" t="str">
        <f>IF(SUM(AP176:AW176)='III Plan Rates'!AG179, "Match", "Don't Match")</f>
        <v>Match</v>
      </c>
      <c r="AY176" s="109"/>
      <c r="AZ176" s="109"/>
      <c r="BA176" s="109"/>
      <c r="BB176" s="511" t="str">
        <f>IF(SUM(AY176:BA176)='III Plan Rates'!AH179, "Match", "Don't Match")</f>
        <v>Match</v>
      </c>
      <c r="BC176" s="109"/>
      <c r="BD176" s="109"/>
      <c r="BE176" s="109"/>
      <c r="BF176" s="109"/>
      <c r="BG176" s="109"/>
      <c r="BH176" s="109"/>
      <c r="BI176" s="109"/>
      <c r="BJ176" s="109"/>
      <c r="BK176" s="109"/>
      <c r="BL176" s="109"/>
      <c r="BM176" s="109"/>
      <c r="BN176" s="109"/>
      <c r="BO176" s="109"/>
      <c r="BP176" s="511" t="str">
        <f>IF(SUM(BC176:BO176)='III Plan Rates'!AI179, "Match", "Don't Match")</f>
        <v>Match</v>
      </c>
      <c r="BQ176" s="109"/>
      <c r="BR176" s="109"/>
      <c r="BS176" s="109"/>
      <c r="BT176" s="109"/>
      <c r="BU176" s="109"/>
      <c r="BV176" s="109"/>
      <c r="BW176" s="109"/>
      <c r="BX176" s="109"/>
      <c r="BY176" s="109"/>
      <c r="BZ176" s="109"/>
      <c r="CA176" s="511" t="str">
        <f>IF(SUM(BQ176:BZ176)='III Plan Rates'!AJ179, "Match", "Don't Match")</f>
        <v>Match</v>
      </c>
      <c r="CB176" s="109"/>
      <c r="CC176" s="109"/>
      <c r="CD176" s="109"/>
      <c r="CE176" s="109"/>
      <c r="CF176" s="109"/>
      <c r="CG176" s="109"/>
      <c r="CH176" s="109"/>
      <c r="CI176" s="511" t="str">
        <f>IF(SUM(CB176:CH176)='III Plan Rates'!AK179, "Match", "Don't Match")</f>
        <v>Match</v>
      </c>
      <c r="CJ176" s="109"/>
      <c r="CK176" s="109"/>
      <c r="CL176" s="109"/>
      <c r="CM176" s="109"/>
      <c r="CN176" s="109"/>
      <c r="CO176" s="109"/>
      <c r="CP176" s="109"/>
      <c r="CQ176" s="109"/>
      <c r="CR176" s="109"/>
      <c r="CS176" s="109"/>
      <c r="CT176" s="511" t="str">
        <f>IF(SUM(CJ176:CS176)='III Plan Rates'!AL179, "Match", "Don't Match")</f>
        <v>Match</v>
      </c>
      <c r="CU176" s="109"/>
      <c r="CV176" s="109"/>
      <c r="CW176" s="109"/>
      <c r="CX176" s="109"/>
      <c r="CY176" s="511" t="str">
        <f>IF(SUM(CU176:CX176)='III Plan Rates'!AM179, "Match", "Don't Match")</f>
        <v>Match</v>
      </c>
      <c r="CZ176" s="109"/>
      <c r="DA176" s="109"/>
      <c r="DB176" s="109"/>
      <c r="DC176" s="109"/>
      <c r="DD176" s="109"/>
      <c r="DE176" s="511" t="str">
        <f>IF(SUM(CZ176:DD176)='III Plan Rates'!AN179, "Match", "Don't Match")</f>
        <v>Match</v>
      </c>
      <c r="DF176" s="109"/>
      <c r="DG176" s="109"/>
      <c r="DH176" s="109"/>
      <c r="DI176" s="109"/>
      <c r="DJ176" s="109"/>
      <c r="DK176" s="109"/>
      <c r="DL176" s="109"/>
      <c r="DM176" s="511" t="str">
        <f>IF(SUM(DF176:DL176)='III Plan Rates'!AO179, "Match", "Don't Match")</f>
        <v>Match</v>
      </c>
    </row>
    <row r="177" spans="1:117" x14ac:dyDescent="0.25">
      <c r="A177" s="406" t="str">
        <f>'III Plan Rates'!A180</f>
        <v>Plan 163</v>
      </c>
      <c r="B177" s="118">
        <f>'III Plan Rates'!B180</f>
        <v>0</v>
      </c>
      <c r="C177" s="127">
        <f>'III Plan Rates'!D180</f>
        <v>0</v>
      </c>
      <c r="D177" s="118">
        <f>'III Plan Rates'!E180</f>
        <v>0</v>
      </c>
      <c r="E177" s="118">
        <f>'III Plan Rates'!F180</f>
        <v>0</v>
      </c>
      <c r="F177" s="118">
        <f>'III Plan Rates'!G180</f>
        <v>0</v>
      </c>
      <c r="G177" s="118">
        <f>'III Plan Rates'!J180</f>
        <v>0</v>
      </c>
      <c r="H177" s="101"/>
      <c r="I177" s="116">
        <f>'III Plan Rates'!$Z180*'V Consumer Factors'!$M$12</f>
        <v>0</v>
      </c>
      <c r="J177" s="116">
        <f>'III Plan Rates'!$Z180*'V Consumer Factors'!$M$13</f>
        <v>0</v>
      </c>
      <c r="K177" s="116">
        <f>'III Plan Rates'!$Z180*'V Consumer Factors'!$M$14</f>
        <v>0</v>
      </c>
      <c r="L177" s="116">
        <f>'III Plan Rates'!$Z180*'V Consumer Factors'!$M$15</f>
        <v>0</v>
      </c>
      <c r="M177" s="116">
        <f>'III Plan Rates'!$Z180*'V Consumer Factors'!$M$16</f>
        <v>0</v>
      </c>
      <c r="N177" s="116">
        <f>'III Plan Rates'!$Z180*'V Consumer Factors'!$M$17</f>
        <v>0</v>
      </c>
      <c r="O177" s="116">
        <f>'III Plan Rates'!$Z180*'V Consumer Factors'!$M$18</f>
        <v>0</v>
      </c>
      <c r="P177" s="116">
        <f>'III Plan Rates'!$Z180*'V Consumer Factors'!$M$19</f>
        <v>0</v>
      </c>
      <c r="Q177" s="116">
        <f>'III Plan Rates'!$Z180*'V Consumer Factors'!$M$20</f>
        <v>0</v>
      </c>
      <c r="R177" s="116">
        <f>IF('III Plan Rates'!$AP180&gt;0,SUMPRODUCT(I177:Q177,'III Plan Rates'!$AG180:$AO180)/'III Plan Rates'!$AP180,0)</f>
        <v>0</v>
      </c>
      <c r="S177" s="80"/>
      <c r="T177" s="116" t="e">
        <f>'III Plan Rates'!$AA180*'V Consumer Factors'!$N$12</f>
        <v>#DIV/0!</v>
      </c>
      <c r="U177" s="116" t="e">
        <f>'III Plan Rates'!$AA180*'V Consumer Factors'!$N$13</f>
        <v>#DIV/0!</v>
      </c>
      <c r="V177" s="116" t="e">
        <f>'III Plan Rates'!$AA180*'V Consumer Factors'!$N$14</f>
        <v>#DIV/0!</v>
      </c>
      <c r="W177" s="116" t="e">
        <f>'III Plan Rates'!$AA180*'V Consumer Factors'!$N$15</f>
        <v>#DIV/0!</v>
      </c>
      <c r="X177" s="116" t="e">
        <f>'III Plan Rates'!$AA180*'V Consumer Factors'!$N$16</f>
        <v>#DIV/0!</v>
      </c>
      <c r="Y177" s="116" t="e">
        <f>'III Plan Rates'!$AA180*'V Consumer Factors'!$N$17</f>
        <v>#DIV/0!</v>
      </c>
      <c r="Z177" s="116" t="e">
        <f>'III Plan Rates'!$AA180*'V Consumer Factors'!$N$18</f>
        <v>#DIV/0!</v>
      </c>
      <c r="AA177" s="116" t="e">
        <f>'III Plan Rates'!$AA180*'V Consumer Factors'!$N$19</f>
        <v>#DIV/0!</v>
      </c>
      <c r="AB177" s="116" t="e">
        <f>'III Plan Rates'!$AA180*'V Consumer Factors'!$N$20</f>
        <v>#DIV/0!</v>
      </c>
      <c r="AC177" s="116">
        <f>IF('III Plan Rates'!$AP180&gt;0,SUMPRODUCT(T177:AB177,'III Plan Rates'!$AG180:$AO180)/'III Plan Rates'!$AP180,0)</f>
        <v>0</v>
      </c>
      <c r="AE177" s="117" t="e">
        <f t="shared" si="23"/>
        <v>#DIV/0!</v>
      </c>
      <c r="AF177" s="117" t="e">
        <f t="shared" si="24"/>
        <v>#DIV/0!</v>
      </c>
      <c r="AG177" s="117" t="e">
        <f t="shared" si="25"/>
        <v>#DIV/0!</v>
      </c>
      <c r="AH177" s="117" t="e">
        <f t="shared" si="26"/>
        <v>#DIV/0!</v>
      </c>
      <c r="AI177" s="117" t="e">
        <f t="shared" si="27"/>
        <v>#DIV/0!</v>
      </c>
      <c r="AJ177" s="117" t="e">
        <f t="shared" si="28"/>
        <v>#DIV/0!</v>
      </c>
      <c r="AK177" s="117" t="e">
        <f t="shared" si="29"/>
        <v>#DIV/0!</v>
      </c>
      <c r="AL177" s="117" t="e">
        <f t="shared" si="30"/>
        <v>#DIV/0!</v>
      </c>
      <c r="AM177" s="117" t="e">
        <f t="shared" si="31"/>
        <v>#DIV/0!</v>
      </c>
      <c r="AN177" s="503" t="str">
        <f t="shared" si="32"/>
        <v/>
      </c>
      <c r="AP177" s="109"/>
      <c r="AQ177" s="109"/>
      <c r="AR177" s="109"/>
      <c r="AS177" s="109"/>
      <c r="AT177" s="109"/>
      <c r="AU177" s="109"/>
      <c r="AV177" s="109"/>
      <c r="AW177" s="109"/>
      <c r="AX177" s="511" t="str">
        <f>IF(SUM(AP177:AW177)='III Plan Rates'!AG180, "Match", "Don't Match")</f>
        <v>Match</v>
      </c>
      <c r="AY177" s="109"/>
      <c r="AZ177" s="109"/>
      <c r="BA177" s="109"/>
      <c r="BB177" s="511" t="str">
        <f>IF(SUM(AY177:BA177)='III Plan Rates'!AH180, "Match", "Don't Match")</f>
        <v>Match</v>
      </c>
      <c r="BC177" s="109"/>
      <c r="BD177" s="109"/>
      <c r="BE177" s="109"/>
      <c r="BF177" s="109"/>
      <c r="BG177" s="109"/>
      <c r="BH177" s="109"/>
      <c r="BI177" s="109"/>
      <c r="BJ177" s="109"/>
      <c r="BK177" s="109"/>
      <c r="BL177" s="109"/>
      <c r="BM177" s="109"/>
      <c r="BN177" s="109"/>
      <c r="BO177" s="109"/>
      <c r="BP177" s="511" t="str">
        <f>IF(SUM(BC177:BO177)='III Plan Rates'!AI180, "Match", "Don't Match")</f>
        <v>Match</v>
      </c>
      <c r="BQ177" s="109"/>
      <c r="BR177" s="109"/>
      <c r="BS177" s="109"/>
      <c r="BT177" s="109"/>
      <c r="BU177" s="109"/>
      <c r="BV177" s="109"/>
      <c r="BW177" s="109"/>
      <c r="BX177" s="109"/>
      <c r="BY177" s="109"/>
      <c r="BZ177" s="109"/>
      <c r="CA177" s="511" t="str">
        <f>IF(SUM(BQ177:BZ177)='III Plan Rates'!AJ180, "Match", "Don't Match")</f>
        <v>Match</v>
      </c>
      <c r="CB177" s="109"/>
      <c r="CC177" s="109"/>
      <c r="CD177" s="109"/>
      <c r="CE177" s="109"/>
      <c r="CF177" s="109"/>
      <c r="CG177" s="109"/>
      <c r="CH177" s="109"/>
      <c r="CI177" s="511" t="str">
        <f>IF(SUM(CB177:CH177)='III Plan Rates'!AK180, "Match", "Don't Match")</f>
        <v>Match</v>
      </c>
      <c r="CJ177" s="109"/>
      <c r="CK177" s="109"/>
      <c r="CL177" s="109"/>
      <c r="CM177" s="109"/>
      <c r="CN177" s="109"/>
      <c r="CO177" s="109"/>
      <c r="CP177" s="109"/>
      <c r="CQ177" s="109"/>
      <c r="CR177" s="109"/>
      <c r="CS177" s="109"/>
      <c r="CT177" s="511" t="str">
        <f>IF(SUM(CJ177:CS177)='III Plan Rates'!AL180, "Match", "Don't Match")</f>
        <v>Match</v>
      </c>
      <c r="CU177" s="109"/>
      <c r="CV177" s="109"/>
      <c r="CW177" s="109"/>
      <c r="CX177" s="109"/>
      <c r="CY177" s="511" t="str">
        <f>IF(SUM(CU177:CX177)='III Plan Rates'!AM180, "Match", "Don't Match")</f>
        <v>Match</v>
      </c>
      <c r="CZ177" s="109"/>
      <c r="DA177" s="109"/>
      <c r="DB177" s="109"/>
      <c r="DC177" s="109"/>
      <c r="DD177" s="109"/>
      <c r="DE177" s="511" t="str">
        <f>IF(SUM(CZ177:DD177)='III Plan Rates'!AN180, "Match", "Don't Match")</f>
        <v>Match</v>
      </c>
      <c r="DF177" s="109"/>
      <c r="DG177" s="109"/>
      <c r="DH177" s="109"/>
      <c r="DI177" s="109"/>
      <c r="DJ177" s="109"/>
      <c r="DK177" s="109"/>
      <c r="DL177" s="109"/>
      <c r="DM177" s="511" t="str">
        <f>IF(SUM(DF177:DL177)='III Plan Rates'!AO180, "Match", "Don't Match")</f>
        <v>Match</v>
      </c>
    </row>
    <row r="178" spans="1:117" x14ac:dyDescent="0.25">
      <c r="A178" s="406" t="str">
        <f>'III Plan Rates'!A181</f>
        <v>Plan 164</v>
      </c>
      <c r="B178" s="118">
        <f>'III Plan Rates'!B181</f>
        <v>0</v>
      </c>
      <c r="C178" s="127">
        <f>'III Plan Rates'!D181</f>
        <v>0</v>
      </c>
      <c r="D178" s="118">
        <f>'III Plan Rates'!E181</f>
        <v>0</v>
      </c>
      <c r="E178" s="118">
        <f>'III Plan Rates'!F181</f>
        <v>0</v>
      </c>
      <c r="F178" s="118">
        <f>'III Plan Rates'!G181</f>
        <v>0</v>
      </c>
      <c r="G178" s="118">
        <f>'III Plan Rates'!J181</f>
        <v>0</v>
      </c>
      <c r="H178" s="101"/>
      <c r="I178" s="116">
        <f>'III Plan Rates'!$Z181*'V Consumer Factors'!$M$12</f>
        <v>0</v>
      </c>
      <c r="J178" s="116">
        <f>'III Plan Rates'!$Z181*'V Consumer Factors'!$M$13</f>
        <v>0</v>
      </c>
      <c r="K178" s="116">
        <f>'III Plan Rates'!$Z181*'V Consumer Factors'!$M$14</f>
        <v>0</v>
      </c>
      <c r="L178" s="116">
        <f>'III Plan Rates'!$Z181*'V Consumer Factors'!$M$15</f>
        <v>0</v>
      </c>
      <c r="M178" s="116">
        <f>'III Plan Rates'!$Z181*'V Consumer Factors'!$M$16</f>
        <v>0</v>
      </c>
      <c r="N178" s="116">
        <f>'III Plan Rates'!$Z181*'V Consumer Factors'!$M$17</f>
        <v>0</v>
      </c>
      <c r="O178" s="116">
        <f>'III Plan Rates'!$Z181*'V Consumer Factors'!$M$18</f>
        <v>0</v>
      </c>
      <c r="P178" s="116">
        <f>'III Plan Rates'!$Z181*'V Consumer Factors'!$M$19</f>
        <v>0</v>
      </c>
      <c r="Q178" s="116">
        <f>'III Plan Rates'!$Z181*'V Consumer Factors'!$M$20</f>
        <v>0</v>
      </c>
      <c r="R178" s="116">
        <f>IF('III Plan Rates'!$AP181&gt;0,SUMPRODUCT(I178:Q178,'III Plan Rates'!$AG181:$AO181)/'III Plan Rates'!$AP181,0)</f>
        <v>0</v>
      </c>
      <c r="S178" s="80"/>
      <c r="T178" s="116" t="e">
        <f>'III Plan Rates'!$AA181*'V Consumer Factors'!$N$12</f>
        <v>#DIV/0!</v>
      </c>
      <c r="U178" s="116" t="e">
        <f>'III Plan Rates'!$AA181*'V Consumer Factors'!$N$13</f>
        <v>#DIV/0!</v>
      </c>
      <c r="V178" s="116" t="e">
        <f>'III Plan Rates'!$AA181*'V Consumer Factors'!$N$14</f>
        <v>#DIV/0!</v>
      </c>
      <c r="W178" s="116" t="e">
        <f>'III Plan Rates'!$AA181*'V Consumer Factors'!$N$15</f>
        <v>#DIV/0!</v>
      </c>
      <c r="X178" s="116" t="e">
        <f>'III Plan Rates'!$AA181*'V Consumer Factors'!$N$16</f>
        <v>#DIV/0!</v>
      </c>
      <c r="Y178" s="116" t="e">
        <f>'III Plan Rates'!$AA181*'V Consumer Factors'!$N$17</f>
        <v>#DIV/0!</v>
      </c>
      <c r="Z178" s="116" t="e">
        <f>'III Plan Rates'!$AA181*'V Consumer Factors'!$N$18</f>
        <v>#DIV/0!</v>
      </c>
      <c r="AA178" s="116" t="e">
        <f>'III Plan Rates'!$AA181*'V Consumer Factors'!$N$19</f>
        <v>#DIV/0!</v>
      </c>
      <c r="AB178" s="116" t="e">
        <f>'III Plan Rates'!$AA181*'V Consumer Factors'!$N$20</f>
        <v>#DIV/0!</v>
      </c>
      <c r="AC178" s="116">
        <f>IF('III Plan Rates'!$AP181&gt;0,SUMPRODUCT(T178:AB178,'III Plan Rates'!$AG181:$AO181)/'III Plan Rates'!$AP181,0)</f>
        <v>0</v>
      </c>
      <c r="AE178" s="117" t="e">
        <f t="shared" ref="AE178:AE213" si="33">IF(AND(I178&gt;0,T178&gt;0),T178/I178-1,"")</f>
        <v>#DIV/0!</v>
      </c>
      <c r="AF178" s="117" t="e">
        <f t="shared" ref="AF178:AF213" si="34">IF(AND(J178&gt;0,U178&gt;0),U178/J178-1,"")</f>
        <v>#DIV/0!</v>
      </c>
      <c r="AG178" s="117" t="e">
        <f t="shared" ref="AG178:AG213" si="35">IF(AND(K178&gt;0,V178&gt;0),V178/K178-1,"")</f>
        <v>#DIV/0!</v>
      </c>
      <c r="AH178" s="117" t="e">
        <f t="shared" ref="AH178:AH213" si="36">IF(AND(L178&gt;0,W178&gt;0),W178/L178-1,"")</f>
        <v>#DIV/0!</v>
      </c>
      <c r="AI178" s="117" t="e">
        <f t="shared" ref="AI178:AI213" si="37">IF(AND(M178&gt;0,X178&gt;0),X178/M178-1,"")</f>
        <v>#DIV/0!</v>
      </c>
      <c r="AJ178" s="117" t="e">
        <f t="shared" ref="AJ178:AJ213" si="38">IF(AND(N178&gt;0,Y178&gt;0),Y178/N178-1,"")</f>
        <v>#DIV/0!</v>
      </c>
      <c r="AK178" s="117" t="e">
        <f t="shared" ref="AK178:AK213" si="39">IF(AND(O178&gt;0,Z178&gt;0),Z178/O178-1,"")</f>
        <v>#DIV/0!</v>
      </c>
      <c r="AL178" s="117" t="e">
        <f t="shared" ref="AL178:AL213" si="40">IF(AND(P178&gt;0,AA178&gt;0),AA178/P178-1,"")</f>
        <v>#DIV/0!</v>
      </c>
      <c r="AM178" s="117" t="e">
        <f t="shared" ref="AM178:AM213" si="41">IF(AND(Q178&gt;0,AB178&gt;0),AB178/Q178-1,"")</f>
        <v>#DIV/0!</v>
      </c>
      <c r="AN178" s="503" t="str">
        <f t="shared" ref="AN178:AN213" si="42">IF(AND(R178&gt;0,AC178&gt;0),AC178/R178-1,"")</f>
        <v/>
      </c>
      <c r="AP178" s="109"/>
      <c r="AQ178" s="109"/>
      <c r="AR178" s="109"/>
      <c r="AS178" s="109"/>
      <c r="AT178" s="109"/>
      <c r="AU178" s="109"/>
      <c r="AV178" s="109"/>
      <c r="AW178" s="109"/>
      <c r="AX178" s="511" t="str">
        <f>IF(SUM(AP178:AW178)='III Plan Rates'!AG181, "Match", "Don't Match")</f>
        <v>Match</v>
      </c>
      <c r="AY178" s="109"/>
      <c r="AZ178" s="109"/>
      <c r="BA178" s="109"/>
      <c r="BB178" s="511" t="str">
        <f>IF(SUM(AY178:BA178)='III Plan Rates'!AH181, "Match", "Don't Match")</f>
        <v>Match</v>
      </c>
      <c r="BC178" s="109"/>
      <c r="BD178" s="109"/>
      <c r="BE178" s="109"/>
      <c r="BF178" s="109"/>
      <c r="BG178" s="109"/>
      <c r="BH178" s="109"/>
      <c r="BI178" s="109"/>
      <c r="BJ178" s="109"/>
      <c r="BK178" s="109"/>
      <c r="BL178" s="109"/>
      <c r="BM178" s="109"/>
      <c r="BN178" s="109"/>
      <c r="BO178" s="109"/>
      <c r="BP178" s="511" t="str">
        <f>IF(SUM(BC178:BO178)='III Plan Rates'!AI181, "Match", "Don't Match")</f>
        <v>Match</v>
      </c>
      <c r="BQ178" s="109"/>
      <c r="BR178" s="109"/>
      <c r="BS178" s="109"/>
      <c r="BT178" s="109"/>
      <c r="BU178" s="109"/>
      <c r="BV178" s="109"/>
      <c r="BW178" s="109"/>
      <c r="BX178" s="109"/>
      <c r="BY178" s="109"/>
      <c r="BZ178" s="109"/>
      <c r="CA178" s="511" t="str">
        <f>IF(SUM(BQ178:BZ178)='III Plan Rates'!AJ181, "Match", "Don't Match")</f>
        <v>Match</v>
      </c>
      <c r="CB178" s="109"/>
      <c r="CC178" s="109"/>
      <c r="CD178" s="109"/>
      <c r="CE178" s="109"/>
      <c r="CF178" s="109"/>
      <c r="CG178" s="109"/>
      <c r="CH178" s="109"/>
      <c r="CI178" s="511" t="str">
        <f>IF(SUM(CB178:CH178)='III Plan Rates'!AK181, "Match", "Don't Match")</f>
        <v>Match</v>
      </c>
      <c r="CJ178" s="109"/>
      <c r="CK178" s="109"/>
      <c r="CL178" s="109"/>
      <c r="CM178" s="109"/>
      <c r="CN178" s="109"/>
      <c r="CO178" s="109"/>
      <c r="CP178" s="109"/>
      <c r="CQ178" s="109"/>
      <c r="CR178" s="109"/>
      <c r="CS178" s="109"/>
      <c r="CT178" s="511" t="str">
        <f>IF(SUM(CJ178:CS178)='III Plan Rates'!AL181, "Match", "Don't Match")</f>
        <v>Match</v>
      </c>
      <c r="CU178" s="109"/>
      <c r="CV178" s="109"/>
      <c r="CW178" s="109"/>
      <c r="CX178" s="109"/>
      <c r="CY178" s="511" t="str">
        <f>IF(SUM(CU178:CX178)='III Plan Rates'!AM181, "Match", "Don't Match")</f>
        <v>Match</v>
      </c>
      <c r="CZ178" s="109"/>
      <c r="DA178" s="109"/>
      <c r="DB178" s="109"/>
      <c r="DC178" s="109"/>
      <c r="DD178" s="109"/>
      <c r="DE178" s="511" t="str">
        <f>IF(SUM(CZ178:DD178)='III Plan Rates'!AN181, "Match", "Don't Match")</f>
        <v>Match</v>
      </c>
      <c r="DF178" s="109"/>
      <c r="DG178" s="109"/>
      <c r="DH178" s="109"/>
      <c r="DI178" s="109"/>
      <c r="DJ178" s="109"/>
      <c r="DK178" s="109"/>
      <c r="DL178" s="109"/>
      <c r="DM178" s="511" t="str">
        <f>IF(SUM(DF178:DL178)='III Plan Rates'!AO181, "Match", "Don't Match")</f>
        <v>Match</v>
      </c>
    </row>
    <row r="179" spans="1:117" x14ac:dyDescent="0.25">
      <c r="A179" s="406" t="str">
        <f>'III Plan Rates'!A182</f>
        <v>Plan 165</v>
      </c>
      <c r="B179" s="118">
        <f>'III Plan Rates'!B182</f>
        <v>0</v>
      </c>
      <c r="C179" s="127">
        <f>'III Plan Rates'!D182</f>
        <v>0</v>
      </c>
      <c r="D179" s="118">
        <f>'III Plan Rates'!E182</f>
        <v>0</v>
      </c>
      <c r="E179" s="118">
        <f>'III Plan Rates'!F182</f>
        <v>0</v>
      </c>
      <c r="F179" s="118">
        <f>'III Plan Rates'!G182</f>
        <v>0</v>
      </c>
      <c r="G179" s="118">
        <f>'III Plan Rates'!J182</f>
        <v>0</v>
      </c>
      <c r="H179" s="101"/>
      <c r="I179" s="116">
        <f>'III Plan Rates'!$Z182*'V Consumer Factors'!$M$12</f>
        <v>0</v>
      </c>
      <c r="J179" s="116">
        <f>'III Plan Rates'!$Z182*'V Consumer Factors'!$M$13</f>
        <v>0</v>
      </c>
      <c r="K179" s="116">
        <f>'III Plan Rates'!$Z182*'V Consumer Factors'!$M$14</f>
        <v>0</v>
      </c>
      <c r="L179" s="116">
        <f>'III Plan Rates'!$Z182*'V Consumer Factors'!$M$15</f>
        <v>0</v>
      </c>
      <c r="M179" s="116">
        <f>'III Plan Rates'!$Z182*'V Consumer Factors'!$M$16</f>
        <v>0</v>
      </c>
      <c r="N179" s="116">
        <f>'III Plan Rates'!$Z182*'V Consumer Factors'!$M$17</f>
        <v>0</v>
      </c>
      <c r="O179" s="116">
        <f>'III Plan Rates'!$Z182*'V Consumer Factors'!$M$18</f>
        <v>0</v>
      </c>
      <c r="P179" s="116">
        <f>'III Plan Rates'!$Z182*'V Consumer Factors'!$M$19</f>
        <v>0</v>
      </c>
      <c r="Q179" s="116">
        <f>'III Plan Rates'!$Z182*'V Consumer Factors'!$M$20</f>
        <v>0</v>
      </c>
      <c r="R179" s="116">
        <f>IF('III Plan Rates'!$AP182&gt;0,SUMPRODUCT(I179:Q179,'III Plan Rates'!$AG182:$AO182)/'III Plan Rates'!$AP182,0)</f>
        <v>0</v>
      </c>
      <c r="S179" s="80"/>
      <c r="T179" s="116" t="e">
        <f>'III Plan Rates'!$AA182*'V Consumer Factors'!$N$12</f>
        <v>#DIV/0!</v>
      </c>
      <c r="U179" s="116" t="e">
        <f>'III Plan Rates'!$AA182*'V Consumer Factors'!$N$13</f>
        <v>#DIV/0!</v>
      </c>
      <c r="V179" s="116" t="e">
        <f>'III Plan Rates'!$AA182*'V Consumer Factors'!$N$14</f>
        <v>#DIV/0!</v>
      </c>
      <c r="W179" s="116" t="e">
        <f>'III Plan Rates'!$AA182*'V Consumer Factors'!$N$15</f>
        <v>#DIV/0!</v>
      </c>
      <c r="X179" s="116" t="e">
        <f>'III Plan Rates'!$AA182*'V Consumer Factors'!$N$16</f>
        <v>#DIV/0!</v>
      </c>
      <c r="Y179" s="116" t="e">
        <f>'III Plan Rates'!$AA182*'V Consumer Factors'!$N$17</f>
        <v>#DIV/0!</v>
      </c>
      <c r="Z179" s="116" t="e">
        <f>'III Plan Rates'!$AA182*'V Consumer Factors'!$N$18</f>
        <v>#DIV/0!</v>
      </c>
      <c r="AA179" s="116" t="e">
        <f>'III Plan Rates'!$AA182*'V Consumer Factors'!$N$19</f>
        <v>#DIV/0!</v>
      </c>
      <c r="AB179" s="116" t="e">
        <f>'III Plan Rates'!$AA182*'V Consumer Factors'!$N$20</f>
        <v>#DIV/0!</v>
      </c>
      <c r="AC179" s="116">
        <f>IF('III Plan Rates'!$AP182&gt;0,SUMPRODUCT(T179:AB179,'III Plan Rates'!$AG182:$AO182)/'III Plan Rates'!$AP182,0)</f>
        <v>0</v>
      </c>
      <c r="AE179" s="117" t="e">
        <f t="shared" si="33"/>
        <v>#DIV/0!</v>
      </c>
      <c r="AF179" s="117" t="e">
        <f t="shared" si="34"/>
        <v>#DIV/0!</v>
      </c>
      <c r="AG179" s="117" t="e">
        <f t="shared" si="35"/>
        <v>#DIV/0!</v>
      </c>
      <c r="AH179" s="117" t="e">
        <f t="shared" si="36"/>
        <v>#DIV/0!</v>
      </c>
      <c r="AI179" s="117" t="e">
        <f t="shared" si="37"/>
        <v>#DIV/0!</v>
      </c>
      <c r="AJ179" s="117" t="e">
        <f t="shared" si="38"/>
        <v>#DIV/0!</v>
      </c>
      <c r="AK179" s="117" t="e">
        <f t="shared" si="39"/>
        <v>#DIV/0!</v>
      </c>
      <c r="AL179" s="117" t="e">
        <f t="shared" si="40"/>
        <v>#DIV/0!</v>
      </c>
      <c r="AM179" s="117" t="e">
        <f t="shared" si="41"/>
        <v>#DIV/0!</v>
      </c>
      <c r="AN179" s="503" t="str">
        <f t="shared" si="42"/>
        <v/>
      </c>
      <c r="AP179" s="109"/>
      <c r="AQ179" s="109"/>
      <c r="AR179" s="109"/>
      <c r="AS179" s="109"/>
      <c r="AT179" s="109"/>
      <c r="AU179" s="109"/>
      <c r="AV179" s="109"/>
      <c r="AW179" s="109"/>
      <c r="AX179" s="511" t="str">
        <f>IF(SUM(AP179:AW179)='III Plan Rates'!AG182, "Match", "Don't Match")</f>
        <v>Match</v>
      </c>
      <c r="AY179" s="109"/>
      <c r="AZ179" s="109"/>
      <c r="BA179" s="109"/>
      <c r="BB179" s="511" t="str">
        <f>IF(SUM(AY179:BA179)='III Plan Rates'!AH182, "Match", "Don't Match")</f>
        <v>Match</v>
      </c>
      <c r="BC179" s="109"/>
      <c r="BD179" s="109"/>
      <c r="BE179" s="109"/>
      <c r="BF179" s="109"/>
      <c r="BG179" s="109"/>
      <c r="BH179" s="109"/>
      <c r="BI179" s="109"/>
      <c r="BJ179" s="109"/>
      <c r="BK179" s="109"/>
      <c r="BL179" s="109"/>
      <c r="BM179" s="109"/>
      <c r="BN179" s="109"/>
      <c r="BO179" s="109"/>
      <c r="BP179" s="511" t="str">
        <f>IF(SUM(BC179:BO179)='III Plan Rates'!AI182, "Match", "Don't Match")</f>
        <v>Match</v>
      </c>
      <c r="BQ179" s="109"/>
      <c r="BR179" s="109"/>
      <c r="BS179" s="109"/>
      <c r="BT179" s="109"/>
      <c r="BU179" s="109"/>
      <c r="BV179" s="109"/>
      <c r="BW179" s="109"/>
      <c r="BX179" s="109"/>
      <c r="BY179" s="109"/>
      <c r="BZ179" s="109"/>
      <c r="CA179" s="511" t="str">
        <f>IF(SUM(BQ179:BZ179)='III Plan Rates'!AJ182, "Match", "Don't Match")</f>
        <v>Match</v>
      </c>
      <c r="CB179" s="109"/>
      <c r="CC179" s="109"/>
      <c r="CD179" s="109"/>
      <c r="CE179" s="109"/>
      <c r="CF179" s="109"/>
      <c r="CG179" s="109"/>
      <c r="CH179" s="109"/>
      <c r="CI179" s="511" t="str">
        <f>IF(SUM(CB179:CH179)='III Plan Rates'!AK182, "Match", "Don't Match")</f>
        <v>Match</v>
      </c>
      <c r="CJ179" s="109"/>
      <c r="CK179" s="109"/>
      <c r="CL179" s="109"/>
      <c r="CM179" s="109"/>
      <c r="CN179" s="109"/>
      <c r="CO179" s="109"/>
      <c r="CP179" s="109"/>
      <c r="CQ179" s="109"/>
      <c r="CR179" s="109"/>
      <c r="CS179" s="109"/>
      <c r="CT179" s="511" t="str">
        <f>IF(SUM(CJ179:CS179)='III Plan Rates'!AL182, "Match", "Don't Match")</f>
        <v>Match</v>
      </c>
      <c r="CU179" s="109"/>
      <c r="CV179" s="109"/>
      <c r="CW179" s="109"/>
      <c r="CX179" s="109"/>
      <c r="CY179" s="511" t="str">
        <f>IF(SUM(CU179:CX179)='III Plan Rates'!AM182, "Match", "Don't Match")</f>
        <v>Match</v>
      </c>
      <c r="CZ179" s="109"/>
      <c r="DA179" s="109"/>
      <c r="DB179" s="109"/>
      <c r="DC179" s="109"/>
      <c r="DD179" s="109"/>
      <c r="DE179" s="511" t="str">
        <f>IF(SUM(CZ179:DD179)='III Plan Rates'!AN182, "Match", "Don't Match")</f>
        <v>Match</v>
      </c>
      <c r="DF179" s="109"/>
      <c r="DG179" s="109"/>
      <c r="DH179" s="109"/>
      <c r="DI179" s="109"/>
      <c r="DJ179" s="109"/>
      <c r="DK179" s="109"/>
      <c r="DL179" s="109"/>
      <c r="DM179" s="511" t="str">
        <f>IF(SUM(DF179:DL179)='III Plan Rates'!AO182, "Match", "Don't Match")</f>
        <v>Match</v>
      </c>
    </row>
    <row r="180" spans="1:117" x14ac:dyDescent="0.25">
      <c r="A180" s="406" t="str">
        <f>'III Plan Rates'!A183</f>
        <v>Plan 166</v>
      </c>
      <c r="B180" s="118">
        <f>'III Plan Rates'!B183</f>
        <v>0</v>
      </c>
      <c r="C180" s="127">
        <f>'III Plan Rates'!D183</f>
        <v>0</v>
      </c>
      <c r="D180" s="118">
        <f>'III Plan Rates'!E183</f>
        <v>0</v>
      </c>
      <c r="E180" s="118">
        <f>'III Plan Rates'!F183</f>
        <v>0</v>
      </c>
      <c r="F180" s="118">
        <f>'III Plan Rates'!G183</f>
        <v>0</v>
      </c>
      <c r="G180" s="118">
        <f>'III Plan Rates'!J183</f>
        <v>0</v>
      </c>
      <c r="H180" s="101"/>
      <c r="I180" s="116">
        <f>'III Plan Rates'!$Z183*'V Consumer Factors'!$M$12</f>
        <v>0</v>
      </c>
      <c r="J180" s="116">
        <f>'III Plan Rates'!$Z183*'V Consumer Factors'!$M$13</f>
        <v>0</v>
      </c>
      <c r="K180" s="116">
        <f>'III Plan Rates'!$Z183*'V Consumer Factors'!$M$14</f>
        <v>0</v>
      </c>
      <c r="L180" s="116">
        <f>'III Plan Rates'!$Z183*'V Consumer Factors'!$M$15</f>
        <v>0</v>
      </c>
      <c r="M180" s="116">
        <f>'III Plan Rates'!$Z183*'V Consumer Factors'!$M$16</f>
        <v>0</v>
      </c>
      <c r="N180" s="116">
        <f>'III Plan Rates'!$Z183*'V Consumer Factors'!$M$17</f>
        <v>0</v>
      </c>
      <c r="O180" s="116">
        <f>'III Plan Rates'!$Z183*'V Consumer Factors'!$M$18</f>
        <v>0</v>
      </c>
      <c r="P180" s="116">
        <f>'III Plan Rates'!$Z183*'V Consumer Factors'!$M$19</f>
        <v>0</v>
      </c>
      <c r="Q180" s="116">
        <f>'III Plan Rates'!$Z183*'V Consumer Factors'!$M$20</f>
        <v>0</v>
      </c>
      <c r="R180" s="116">
        <f>IF('III Plan Rates'!$AP183&gt;0,SUMPRODUCT(I180:Q180,'III Plan Rates'!$AG183:$AO183)/'III Plan Rates'!$AP183,0)</f>
        <v>0</v>
      </c>
      <c r="S180" s="80"/>
      <c r="T180" s="116" t="e">
        <f>'III Plan Rates'!$AA183*'V Consumer Factors'!$N$12</f>
        <v>#DIV/0!</v>
      </c>
      <c r="U180" s="116" t="e">
        <f>'III Plan Rates'!$AA183*'V Consumer Factors'!$N$13</f>
        <v>#DIV/0!</v>
      </c>
      <c r="V180" s="116" t="e">
        <f>'III Plan Rates'!$AA183*'V Consumer Factors'!$N$14</f>
        <v>#DIV/0!</v>
      </c>
      <c r="W180" s="116" t="e">
        <f>'III Plan Rates'!$AA183*'V Consumer Factors'!$N$15</f>
        <v>#DIV/0!</v>
      </c>
      <c r="X180" s="116" t="e">
        <f>'III Plan Rates'!$AA183*'V Consumer Factors'!$N$16</f>
        <v>#DIV/0!</v>
      </c>
      <c r="Y180" s="116" t="e">
        <f>'III Plan Rates'!$AA183*'V Consumer Factors'!$N$17</f>
        <v>#DIV/0!</v>
      </c>
      <c r="Z180" s="116" t="e">
        <f>'III Plan Rates'!$AA183*'V Consumer Factors'!$N$18</f>
        <v>#DIV/0!</v>
      </c>
      <c r="AA180" s="116" t="e">
        <f>'III Plan Rates'!$AA183*'V Consumer Factors'!$N$19</f>
        <v>#DIV/0!</v>
      </c>
      <c r="AB180" s="116" t="e">
        <f>'III Plan Rates'!$AA183*'V Consumer Factors'!$N$20</f>
        <v>#DIV/0!</v>
      </c>
      <c r="AC180" s="116">
        <f>IF('III Plan Rates'!$AP183&gt;0,SUMPRODUCT(T180:AB180,'III Plan Rates'!$AG183:$AO183)/'III Plan Rates'!$AP183,0)</f>
        <v>0</v>
      </c>
      <c r="AE180" s="117" t="e">
        <f t="shared" si="33"/>
        <v>#DIV/0!</v>
      </c>
      <c r="AF180" s="117" t="e">
        <f t="shared" si="34"/>
        <v>#DIV/0!</v>
      </c>
      <c r="AG180" s="117" t="e">
        <f t="shared" si="35"/>
        <v>#DIV/0!</v>
      </c>
      <c r="AH180" s="117" t="e">
        <f t="shared" si="36"/>
        <v>#DIV/0!</v>
      </c>
      <c r="AI180" s="117" t="e">
        <f t="shared" si="37"/>
        <v>#DIV/0!</v>
      </c>
      <c r="AJ180" s="117" t="e">
        <f t="shared" si="38"/>
        <v>#DIV/0!</v>
      </c>
      <c r="AK180" s="117" t="e">
        <f t="shared" si="39"/>
        <v>#DIV/0!</v>
      </c>
      <c r="AL180" s="117" t="e">
        <f t="shared" si="40"/>
        <v>#DIV/0!</v>
      </c>
      <c r="AM180" s="117" t="e">
        <f t="shared" si="41"/>
        <v>#DIV/0!</v>
      </c>
      <c r="AN180" s="503" t="str">
        <f t="shared" si="42"/>
        <v/>
      </c>
      <c r="AP180" s="109"/>
      <c r="AQ180" s="109"/>
      <c r="AR180" s="109"/>
      <c r="AS180" s="109"/>
      <c r="AT180" s="109"/>
      <c r="AU180" s="109"/>
      <c r="AV180" s="109"/>
      <c r="AW180" s="109"/>
      <c r="AX180" s="511" t="str">
        <f>IF(SUM(AP180:AW180)='III Plan Rates'!AG183, "Match", "Don't Match")</f>
        <v>Match</v>
      </c>
      <c r="AY180" s="109"/>
      <c r="AZ180" s="109"/>
      <c r="BA180" s="109"/>
      <c r="BB180" s="511" t="str">
        <f>IF(SUM(AY180:BA180)='III Plan Rates'!AH183, "Match", "Don't Match")</f>
        <v>Match</v>
      </c>
      <c r="BC180" s="109"/>
      <c r="BD180" s="109"/>
      <c r="BE180" s="109"/>
      <c r="BF180" s="109"/>
      <c r="BG180" s="109"/>
      <c r="BH180" s="109"/>
      <c r="BI180" s="109"/>
      <c r="BJ180" s="109"/>
      <c r="BK180" s="109"/>
      <c r="BL180" s="109"/>
      <c r="BM180" s="109"/>
      <c r="BN180" s="109"/>
      <c r="BO180" s="109"/>
      <c r="BP180" s="511" t="str">
        <f>IF(SUM(BC180:BO180)='III Plan Rates'!AI183, "Match", "Don't Match")</f>
        <v>Match</v>
      </c>
      <c r="BQ180" s="109"/>
      <c r="BR180" s="109"/>
      <c r="BS180" s="109"/>
      <c r="BT180" s="109"/>
      <c r="BU180" s="109"/>
      <c r="BV180" s="109"/>
      <c r="BW180" s="109"/>
      <c r="BX180" s="109"/>
      <c r="BY180" s="109"/>
      <c r="BZ180" s="109"/>
      <c r="CA180" s="511" t="str">
        <f>IF(SUM(BQ180:BZ180)='III Plan Rates'!AJ183, "Match", "Don't Match")</f>
        <v>Match</v>
      </c>
      <c r="CB180" s="109"/>
      <c r="CC180" s="109"/>
      <c r="CD180" s="109"/>
      <c r="CE180" s="109"/>
      <c r="CF180" s="109"/>
      <c r="CG180" s="109"/>
      <c r="CH180" s="109"/>
      <c r="CI180" s="511" t="str">
        <f>IF(SUM(CB180:CH180)='III Plan Rates'!AK183, "Match", "Don't Match")</f>
        <v>Match</v>
      </c>
      <c r="CJ180" s="109"/>
      <c r="CK180" s="109"/>
      <c r="CL180" s="109"/>
      <c r="CM180" s="109"/>
      <c r="CN180" s="109"/>
      <c r="CO180" s="109"/>
      <c r="CP180" s="109"/>
      <c r="CQ180" s="109"/>
      <c r="CR180" s="109"/>
      <c r="CS180" s="109"/>
      <c r="CT180" s="511" t="str">
        <f>IF(SUM(CJ180:CS180)='III Plan Rates'!AL183, "Match", "Don't Match")</f>
        <v>Match</v>
      </c>
      <c r="CU180" s="109"/>
      <c r="CV180" s="109"/>
      <c r="CW180" s="109"/>
      <c r="CX180" s="109"/>
      <c r="CY180" s="511" t="str">
        <f>IF(SUM(CU180:CX180)='III Plan Rates'!AM183, "Match", "Don't Match")</f>
        <v>Match</v>
      </c>
      <c r="CZ180" s="109"/>
      <c r="DA180" s="109"/>
      <c r="DB180" s="109"/>
      <c r="DC180" s="109"/>
      <c r="DD180" s="109"/>
      <c r="DE180" s="511" t="str">
        <f>IF(SUM(CZ180:DD180)='III Plan Rates'!AN183, "Match", "Don't Match")</f>
        <v>Match</v>
      </c>
      <c r="DF180" s="109"/>
      <c r="DG180" s="109"/>
      <c r="DH180" s="109"/>
      <c r="DI180" s="109"/>
      <c r="DJ180" s="109"/>
      <c r="DK180" s="109"/>
      <c r="DL180" s="109"/>
      <c r="DM180" s="511" t="str">
        <f>IF(SUM(DF180:DL180)='III Plan Rates'!AO183, "Match", "Don't Match")</f>
        <v>Match</v>
      </c>
    </row>
    <row r="181" spans="1:117" x14ac:dyDescent="0.25">
      <c r="A181" s="406" t="str">
        <f>'III Plan Rates'!A184</f>
        <v>Plan 167</v>
      </c>
      <c r="B181" s="118">
        <f>'III Plan Rates'!B184</f>
        <v>0</v>
      </c>
      <c r="C181" s="127">
        <f>'III Plan Rates'!D184</f>
        <v>0</v>
      </c>
      <c r="D181" s="118">
        <f>'III Plan Rates'!E184</f>
        <v>0</v>
      </c>
      <c r="E181" s="118">
        <f>'III Plan Rates'!F184</f>
        <v>0</v>
      </c>
      <c r="F181" s="118">
        <f>'III Plan Rates'!G184</f>
        <v>0</v>
      </c>
      <c r="G181" s="118">
        <f>'III Plan Rates'!J184</f>
        <v>0</v>
      </c>
      <c r="H181" s="101"/>
      <c r="I181" s="116">
        <f>'III Plan Rates'!$Z184*'V Consumer Factors'!$M$12</f>
        <v>0</v>
      </c>
      <c r="J181" s="116">
        <f>'III Plan Rates'!$Z184*'V Consumer Factors'!$M$13</f>
        <v>0</v>
      </c>
      <c r="K181" s="116">
        <f>'III Plan Rates'!$Z184*'V Consumer Factors'!$M$14</f>
        <v>0</v>
      </c>
      <c r="L181" s="116">
        <f>'III Plan Rates'!$Z184*'V Consumer Factors'!$M$15</f>
        <v>0</v>
      </c>
      <c r="M181" s="116">
        <f>'III Plan Rates'!$Z184*'V Consumer Factors'!$M$16</f>
        <v>0</v>
      </c>
      <c r="N181" s="116">
        <f>'III Plan Rates'!$Z184*'V Consumer Factors'!$M$17</f>
        <v>0</v>
      </c>
      <c r="O181" s="116">
        <f>'III Plan Rates'!$Z184*'V Consumer Factors'!$M$18</f>
        <v>0</v>
      </c>
      <c r="P181" s="116">
        <f>'III Plan Rates'!$Z184*'V Consumer Factors'!$M$19</f>
        <v>0</v>
      </c>
      <c r="Q181" s="116">
        <f>'III Plan Rates'!$Z184*'V Consumer Factors'!$M$20</f>
        <v>0</v>
      </c>
      <c r="R181" s="116">
        <f>IF('III Plan Rates'!$AP184&gt;0,SUMPRODUCT(I181:Q181,'III Plan Rates'!$AG184:$AO184)/'III Plan Rates'!$AP184,0)</f>
        <v>0</v>
      </c>
      <c r="S181" s="80"/>
      <c r="T181" s="116" t="e">
        <f>'III Plan Rates'!$AA184*'V Consumer Factors'!$N$12</f>
        <v>#DIV/0!</v>
      </c>
      <c r="U181" s="116" t="e">
        <f>'III Plan Rates'!$AA184*'V Consumer Factors'!$N$13</f>
        <v>#DIV/0!</v>
      </c>
      <c r="V181" s="116" t="e">
        <f>'III Plan Rates'!$AA184*'V Consumer Factors'!$N$14</f>
        <v>#DIV/0!</v>
      </c>
      <c r="W181" s="116" t="e">
        <f>'III Plan Rates'!$AA184*'V Consumer Factors'!$N$15</f>
        <v>#DIV/0!</v>
      </c>
      <c r="X181" s="116" t="e">
        <f>'III Plan Rates'!$AA184*'V Consumer Factors'!$N$16</f>
        <v>#DIV/0!</v>
      </c>
      <c r="Y181" s="116" t="e">
        <f>'III Plan Rates'!$AA184*'V Consumer Factors'!$N$17</f>
        <v>#DIV/0!</v>
      </c>
      <c r="Z181" s="116" t="e">
        <f>'III Plan Rates'!$AA184*'V Consumer Factors'!$N$18</f>
        <v>#DIV/0!</v>
      </c>
      <c r="AA181" s="116" t="e">
        <f>'III Plan Rates'!$AA184*'V Consumer Factors'!$N$19</f>
        <v>#DIV/0!</v>
      </c>
      <c r="AB181" s="116" t="e">
        <f>'III Plan Rates'!$AA184*'V Consumer Factors'!$N$20</f>
        <v>#DIV/0!</v>
      </c>
      <c r="AC181" s="116">
        <f>IF('III Plan Rates'!$AP184&gt;0,SUMPRODUCT(T181:AB181,'III Plan Rates'!$AG184:$AO184)/'III Plan Rates'!$AP184,0)</f>
        <v>0</v>
      </c>
      <c r="AE181" s="117" t="e">
        <f t="shared" si="33"/>
        <v>#DIV/0!</v>
      </c>
      <c r="AF181" s="117" t="e">
        <f t="shared" si="34"/>
        <v>#DIV/0!</v>
      </c>
      <c r="AG181" s="117" t="e">
        <f t="shared" si="35"/>
        <v>#DIV/0!</v>
      </c>
      <c r="AH181" s="117" t="e">
        <f t="shared" si="36"/>
        <v>#DIV/0!</v>
      </c>
      <c r="AI181" s="117" t="e">
        <f t="shared" si="37"/>
        <v>#DIV/0!</v>
      </c>
      <c r="AJ181" s="117" t="e">
        <f t="shared" si="38"/>
        <v>#DIV/0!</v>
      </c>
      <c r="AK181" s="117" t="e">
        <f t="shared" si="39"/>
        <v>#DIV/0!</v>
      </c>
      <c r="AL181" s="117" t="e">
        <f t="shared" si="40"/>
        <v>#DIV/0!</v>
      </c>
      <c r="AM181" s="117" t="e">
        <f t="shared" si="41"/>
        <v>#DIV/0!</v>
      </c>
      <c r="AN181" s="503" t="str">
        <f t="shared" si="42"/>
        <v/>
      </c>
      <c r="AP181" s="109"/>
      <c r="AQ181" s="109"/>
      <c r="AR181" s="109"/>
      <c r="AS181" s="109"/>
      <c r="AT181" s="109"/>
      <c r="AU181" s="109"/>
      <c r="AV181" s="109"/>
      <c r="AW181" s="109"/>
      <c r="AX181" s="511" t="str">
        <f>IF(SUM(AP181:AW181)='III Plan Rates'!AG184, "Match", "Don't Match")</f>
        <v>Match</v>
      </c>
      <c r="AY181" s="109"/>
      <c r="AZ181" s="109"/>
      <c r="BA181" s="109"/>
      <c r="BB181" s="511" t="str">
        <f>IF(SUM(AY181:BA181)='III Plan Rates'!AH184, "Match", "Don't Match")</f>
        <v>Match</v>
      </c>
      <c r="BC181" s="109"/>
      <c r="BD181" s="109"/>
      <c r="BE181" s="109"/>
      <c r="BF181" s="109"/>
      <c r="BG181" s="109"/>
      <c r="BH181" s="109"/>
      <c r="BI181" s="109"/>
      <c r="BJ181" s="109"/>
      <c r="BK181" s="109"/>
      <c r="BL181" s="109"/>
      <c r="BM181" s="109"/>
      <c r="BN181" s="109"/>
      <c r="BO181" s="109"/>
      <c r="BP181" s="511" t="str">
        <f>IF(SUM(BC181:BO181)='III Plan Rates'!AI184, "Match", "Don't Match")</f>
        <v>Match</v>
      </c>
      <c r="BQ181" s="109"/>
      <c r="BR181" s="109"/>
      <c r="BS181" s="109"/>
      <c r="BT181" s="109"/>
      <c r="BU181" s="109"/>
      <c r="BV181" s="109"/>
      <c r="BW181" s="109"/>
      <c r="BX181" s="109"/>
      <c r="BY181" s="109"/>
      <c r="BZ181" s="109"/>
      <c r="CA181" s="511" t="str">
        <f>IF(SUM(BQ181:BZ181)='III Plan Rates'!AJ184, "Match", "Don't Match")</f>
        <v>Match</v>
      </c>
      <c r="CB181" s="109"/>
      <c r="CC181" s="109"/>
      <c r="CD181" s="109"/>
      <c r="CE181" s="109"/>
      <c r="CF181" s="109"/>
      <c r="CG181" s="109"/>
      <c r="CH181" s="109"/>
      <c r="CI181" s="511" t="str">
        <f>IF(SUM(CB181:CH181)='III Plan Rates'!AK184, "Match", "Don't Match")</f>
        <v>Match</v>
      </c>
      <c r="CJ181" s="109"/>
      <c r="CK181" s="109"/>
      <c r="CL181" s="109"/>
      <c r="CM181" s="109"/>
      <c r="CN181" s="109"/>
      <c r="CO181" s="109"/>
      <c r="CP181" s="109"/>
      <c r="CQ181" s="109"/>
      <c r="CR181" s="109"/>
      <c r="CS181" s="109"/>
      <c r="CT181" s="511" t="str">
        <f>IF(SUM(CJ181:CS181)='III Plan Rates'!AL184, "Match", "Don't Match")</f>
        <v>Match</v>
      </c>
      <c r="CU181" s="109"/>
      <c r="CV181" s="109"/>
      <c r="CW181" s="109"/>
      <c r="CX181" s="109"/>
      <c r="CY181" s="511" t="str">
        <f>IF(SUM(CU181:CX181)='III Plan Rates'!AM184, "Match", "Don't Match")</f>
        <v>Match</v>
      </c>
      <c r="CZ181" s="109"/>
      <c r="DA181" s="109"/>
      <c r="DB181" s="109"/>
      <c r="DC181" s="109"/>
      <c r="DD181" s="109"/>
      <c r="DE181" s="511" t="str">
        <f>IF(SUM(CZ181:DD181)='III Plan Rates'!AN184, "Match", "Don't Match")</f>
        <v>Match</v>
      </c>
      <c r="DF181" s="109"/>
      <c r="DG181" s="109"/>
      <c r="DH181" s="109"/>
      <c r="DI181" s="109"/>
      <c r="DJ181" s="109"/>
      <c r="DK181" s="109"/>
      <c r="DL181" s="109"/>
      <c r="DM181" s="511" t="str">
        <f>IF(SUM(DF181:DL181)='III Plan Rates'!AO184, "Match", "Don't Match")</f>
        <v>Match</v>
      </c>
    </row>
    <row r="182" spans="1:117" x14ac:dyDescent="0.25">
      <c r="A182" s="406" t="str">
        <f>'III Plan Rates'!A185</f>
        <v>Plan 168</v>
      </c>
      <c r="B182" s="118">
        <f>'III Plan Rates'!B185</f>
        <v>0</v>
      </c>
      <c r="C182" s="127">
        <f>'III Plan Rates'!D185</f>
        <v>0</v>
      </c>
      <c r="D182" s="118">
        <f>'III Plan Rates'!E185</f>
        <v>0</v>
      </c>
      <c r="E182" s="118">
        <f>'III Plan Rates'!F185</f>
        <v>0</v>
      </c>
      <c r="F182" s="118">
        <f>'III Plan Rates'!G185</f>
        <v>0</v>
      </c>
      <c r="G182" s="118">
        <f>'III Plan Rates'!J185</f>
        <v>0</v>
      </c>
      <c r="H182" s="101"/>
      <c r="I182" s="116">
        <f>'III Plan Rates'!$Z185*'V Consumer Factors'!$M$12</f>
        <v>0</v>
      </c>
      <c r="J182" s="116">
        <f>'III Plan Rates'!$Z185*'V Consumer Factors'!$M$13</f>
        <v>0</v>
      </c>
      <c r="K182" s="116">
        <f>'III Plan Rates'!$Z185*'V Consumer Factors'!$M$14</f>
        <v>0</v>
      </c>
      <c r="L182" s="116">
        <f>'III Plan Rates'!$Z185*'V Consumer Factors'!$M$15</f>
        <v>0</v>
      </c>
      <c r="M182" s="116">
        <f>'III Plan Rates'!$Z185*'V Consumer Factors'!$M$16</f>
        <v>0</v>
      </c>
      <c r="N182" s="116">
        <f>'III Plan Rates'!$Z185*'V Consumer Factors'!$M$17</f>
        <v>0</v>
      </c>
      <c r="O182" s="116">
        <f>'III Plan Rates'!$Z185*'V Consumer Factors'!$M$18</f>
        <v>0</v>
      </c>
      <c r="P182" s="116">
        <f>'III Plan Rates'!$Z185*'V Consumer Factors'!$M$19</f>
        <v>0</v>
      </c>
      <c r="Q182" s="116">
        <f>'III Plan Rates'!$Z185*'V Consumer Factors'!$M$20</f>
        <v>0</v>
      </c>
      <c r="R182" s="116">
        <f>IF('III Plan Rates'!$AP185&gt;0,SUMPRODUCT(I182:Q182,'III Plan Rates'!$AG185:$AO185)/'III Plan Rates'!$AP185,0)</f>
        <v>0</v>
      </c>
      <c r="S182" s="80"/>
      <c r="T182" s="116" t="e">
        <f>'III Plan Rates'!$AA185*'V Consumer Factors'!$N$12</f>
        <v>#DIV/0!</v>
      </c>
      <c r="U182" s="116" t="e">
        <f>'III Plan Rates'!$AA185*'V Consumer Factors'!$N$13</f>
        <v>#DIV/0!</v>
      </c>
      <c r="V182" s="116" t="e">
        <f>'III Plan Rates'!$AA185*'V Consumer Factors'!$N$14</f>
        <v>#DIV/0!</v>
      </c>
      <c r="W182" s="116" t="e">
        <f>'III Plan Rates'!$AA185*'V Consumer Factors'!$N$15</f>
        <v>#DIV/0!</v>
      </c>
      <c r="X182" s="116" t="e">
        <f>'III Plan Rates'!$AA185*'V Consumer Factors'!$N$16</f>
        <v>#DIV/0!</v>
      </c>
      <c r="Y182" s="116" t="e">
        <f>'III Plan Rates'!$AA185*'V Consumer Factors'!$N$17</f>
        <v>#DIV/0!</v>
      </c>
      <c r="Z182" s="116" t="e">
        <f>'III Plan Rates'!$AA185*'V Consumer Factors'!$N$18</f>
        <v>#DIV/0!</v>
      </c>
      <c r="AA182" s="116" t="e">
        <f>'III Plan Rates'!$AA185*'V Consumer Factors'!$N$19</f>
        <v>#DIV/0!</v>
      </c>
      <c r="AB182" s="116" t="e">
        <f>'III Plan Rates'!$AA185*'V Consumer Factors'!$N$20</f>
        <v>#DIV/0!</v>
      </c>
      <c r="AC182" s="116">
        <f>IF('III Plan Rates'!$AP185&gt;0,SUMPRODUCT(T182:AB182,'III Plan Rates'!$AG185:$AO185)/'III Plan Rates'!$AP185,0)</f>
        <v>0</v>
      </c>
      <c r="AE182" s="117" t="e">
        <f t="shared" si="33"/>
        <v>#DIV/0!</v>
      </c>
      <c r="AF182" s="117" t="e">
        <f t="shared" si="34"/>
        <v>#DIV/0!</v>
      </c>
      <c r="AG182" s="117" t="e">
        <f t="shared" si="35"/>
        <v>#DIV/0!</v>
      </c>
      <c r="AH182" s="117" t="e">
        <f t="shared" si="36"/>
        <v>#DIV/0!</v>
      </c>
      <c r="AI182" s="117" t="e">
        <f t="shared" si="37"/>
        <v>#DIV/0!</v>
      </c>
      <c r="AJ182" s="117" t="e">
        <f t="shared" si="38"/>
        <v>#DIV/0!</v>
      </c>
      <c r="AK182" s="117" t="e">
        <f t="shared" si="39"/>
        <v>#DIV/0!</v>
      </c>
      <c r="AL182" s="117" t="e">
        <f t="shared" si="40"/>
        <v>#DIV/0!</v>
      </c>
      <c r="AM182" s="117" t="e">
        <f t="shared" si="41"/>
        <v>#DIV/0!</v>
      </c>
      <c r="AN182" s="503" t="str">
        <f t="shared" si="42"/>
        <v/>
      </c>
      <c r="AP182" s="109"/>
      <c r="AQ182" s="109"/>
      <c r="AR182" s="109"/>
      <c r="AS182" s="109"/>
      <c r="AT182" s="109"/>
      <c r="AU182" s="109"/>
      <c r="AV182" s="109"/>
      <c r="AW182" s="109"/>
      <c r="AX182" s="511" t="str">
        <f>IF(SUM(AP182:AW182)='III Plan Rates'!AG185, "Match", "Don't Match")</f>
        <v>Match</v>
      </c>
      <c r="AY182" s="109"/>
      <c r="AZ182" s="109"/>
      <c r="BA182" s="109"/>
      <c r="BB182" s="511" t="str">
        <f>IF(SUM(AY182:BA182)='III Plan Rates'!AH185, "Match", "Don't Match")</f>
        <v>Match</v>
      </c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  <c r="BO182" s="109"/>
      <c r="BP182" s="511" t="str">
        <f>IF(SUM(BC182:BO182)='III Plan Rates'!AI185, "Match", "Don't Match")</f>
        <v>Match</v>
      </c>
      <c r="BQ182" s="109"/>
      <c r="BR182" s="109"/>
      <c r="BS182" s="109"/>
      <c r="BT182" s="109"/>
      <c r="BU182" s="109"/>
      <c r="BV182" s="109"/>
      <c r="BW182" s="109"/>
      <c r="BX182" s="109"/>
      <c r="BY182" s="109"/>
      <c r="BZ182" s="109"/>
      <c r="CA182" s="511" t="str">
        <f>IF(SUM(BQ182:BZ182)='III Plan Rates'!AJ185, "Match", "Don't Match")</f>
        <v>Match</v>
      </c>
      <c r="CB182" s="109"/>
      <c r="CC182" s="109"/>
      <c r="CD182" s="109"/>
      <c r="CE182" s="109"/>
      <c r="CF182" s="109"/>
      <c r="CG182" s="109"/>
      <c r="CH182" s="109"/>
      <c r="CI182" s="511" t="str">
        <f>IF(SUM(CB182:CH182)='III Plan Rates'!AK185, "Match", "Don't Match")</f>
        <v>Match</v>
      </c>
      <c r="CJ182" s="109"/>
      <c r="CK182" s="109"/>
      <c r="CL182" s="109"/>
      <c r="CM182" s="109"/>
      <c r="CN182" s="109"/>
      <c r="CO182" s="109"/>
      <c r="CP182" s="109"/>
      <c r="CQ182" s="109"/>
      <c r="CR182" s="109"/>
      <c r="CS182" s="109"/>
      <c r="CT182" s="511" t="str">
        <f>IF(SUM(CJ182:CS182)='III Plan Rates'!AL185, "Match", "Don't Match")</f>
        <v>Match</v>
      </c>
      <c r="CU182" s="109"/>
      <c r="CV182" s="109"/>
      <c r="CW182" s="109"/>
      <c r="CX182" s="109"/>
      <c r="CY182" s="511" t="str">
        <f>IF(SUM(CU182:CX182)='III Plan Rates'!AM185, "Match", "Don't Match")</f>
        <v>Match</v>
      </c>
      <c r="CZ182" s="109"/>
      <c r="DA182" s="109"/>
      <c r="DB182" s="109"/>
      <c r="DC182" s="109"/>
      <c r="DD182" s="109"/>
      <c r="DE182" s="511" t="str">
        <f>IF(SUM(CZ182:DD182)='III Plan Rates'!AN185, "Match", "Don't Match")</f>
        <v>Match</v>
      </c>
      <c r="DF182" s="109"/>
      <c r="DG182" s="109"/>
      <c r="DH182" s="109"/>
      <c r="DI182" s="109"/>
      <c r="DJ182" s="109"/>
      <c r="DK182" s="109"/>
      <c r="DL182" s="109"/>
      <c r="DM182" s="511" t="str">
        <f>IF(SUM(DF182:DL182)='III Plan Rates'!AO185, "Match", "Don't Match")</f>
        <v>Match</v>
      </c>
    </row>
    <row r="183" spans="1:117" x14ac:dyDescent="0.25">
      <c r="A183" s="406" t="str">
        <f>'III Plan Rates'!A186</f>
        <v>Plan 169</v>
      </c>
      <c r="B183" s="118">
        <f>'III Plan Rates'!B186</f>
        <v>0</v>
      </c>
      <c r="C183" s="127">
        <f>'III Plan Rates'!D186</f>
        <v>0</v>
      </c>
      <c r="D183" s="118">
        <f>'III Plan Rates'!E186</f>
        <v>0</v>
      </c>
      <c r="E183" s="118">
        <f>'III Plan Rates'!F186</f>
        <v>0</v>
      </c>
      <c r="F183" s="118">
        <f>'III Plan Rates'!G186</f>
        <v>0</v>
      </c>
      <c r="G183" s="118">
        <f>'III Plan Rates'!J186</f>
        <v>0</v>
      </c>
      <c r="H183" s="101"/>
      <c r="I183" s="116">
        <f>'III Plan Rates'!$Z186*'V Consumer Factors'!$M$12</f>
        <v>0</v>
      </c>
      <c r="J183" s="116">
        <f>'III Plan Rates'!$Z186*'V Consumer Factors'!$M$13</f>
        <v>0</v>
      </c>
      <c r="K183" s="116">
        <f>'III Plan Rates'!$Z186*'V Consumer Factors'!$M$14</f>
        <v>0</v>
      </c>
      <c r="L183" s="116">
        <f>'III Plan Rates'!$Z186*'V Consumer Factors'!$M$15</f>
        <v>0</v>
      </c>
      <c r="M183" s="116">
        <f>'III Plan Rates'!$Z186*'V Consumer Factors'!$M$16</f>
        <v>0</v>
      </c>
      <c r="N183" s="116">
        <f>'III Plan Rates'!$Z186*'V Consumer Factors'!$M$17</f>
        <v>0</v>
      </c>
      <c r="O183" s="116">
        <f>'III Plan Rates'!$Z186*'V Consumer Factors'!$M$18</f>
        <v>0</v>
      </c>
      <c r="P183" s="116">
        <f>'III Plan Rates'!$Z186*'V Consumer Factors'!$M$19</f>
        <v>0</v>
      </c>
      <c r="Q183" s="116">
        <f>'III Plan Rates'!$Z186*'V Consumer Factors'!$M$20</f>
        <v>0</v>
      </c>
      <c r="R183" s="116">
        <f>IF('III Plan Rates'!$AP186&gt;0,SUMPRODUCT(I183:Q183,'III Plan Rates'!$AG186:$AO186)/'III Plan Rates'!$AP186,0)</f>
        <v>0</v>
      </c>
      <c r="S183" s="80"/>
      <c r="T183" s="116" t="e">
        <f>'III Plan Rates'!$AA186*'V Consumer Factors'!$N$12</f>
        <v>#DIV/0!</v>
      </c>
      <c r="U183" s="116" t="e">
        <f>'III Plan Rates'!$AA186*'V Consumer Factors'!$N$13</f>
        <v>#DIV/0!</v>
      </c>
      <c r="V183" s="116" t="e">
        <f>'III Plan Rates'!$AA186*'V Consumer Factors'!$N$14</f>
        <v>#DIV/0!</v>
      </c>
      <c r="W183" s="116" t="e">
        <f>'III Plan Rates'!$AA186*'V Consumer Factors'!$N$15</f>
        <v>#DIV/0!</v>
      </c>
      <c r="X183" s="116" t="e">
        <f>'III Plan Rates'!$AA186*'V Consumer Factors'!$N$16</f>
        <v>#DIV/0!</v>
      </c>
      <c r="Y183" s="116" t="e">
        <f>'III Plan Rates'!$AA186*'V Consumer Factors'!$N$17</f>
        <v>#DIV/0!</v>
      </c>
      <c r="Z183" s="116" t="e">
        <f>'III Plan Rates'!$AA186*'V Consumer Factors'!$N$18</f>
        <v>#DIV/0!</v>
      </c>
      <c r="AA183" s="116" t="e">
        <f>'III Plan Rates'!$AA186*'V Consumer Factors'!$N$19</f>
        <v>#DIV/0!</v>
      </c>
      <c r="AB183" s="116" t="e">
        <f>'III Plan Rates'!$AA186*'V Consumer Factors'!$N$20</f>
        <v>#DIV/0!</v>
      </c>
      <c r="AC183" s="116">
        <f>IF('III Plan Rates'!$AP186&gt;0,SUMPRODUCT(T183:AB183,'III Plan Rates'!$AG186:$AO186)/'III Plan Rates'!$AP186,0)</f>
        <v>0</v>
      </c>
      <c r="AE183" s="117" t="e">
        <f t="shared" si="33"/>
        <v>#DIV/0!</v>
      </c>
      <c r="AF183" s="117" t="e">
        <f t="shared" si="34"/>
        <v>#DIV/0!</v>
      </c>
      <c r="AG183" s="117" t="e">
        <f t="shared" si="35"/>
        <v>#DIV/0!</v>
      </c>
      <c r="AH183" s="117" t="e">
        <f t="shared" si="36"/>
        <v>#DIV/0!</v>
      </c>
      <c r="AI183" s="117" t="e">
        <f t="shared" si="37"/>
        <v>#DIV/0!</v>
      </c>
      <c r="AJ183" s="117" t="e">
        <f t="shared" si="38"/>
        <v>#DIV/0!</v>
      </c>
      <c r="AK183" s="117" t="e">
        <f t="shared" si="39"/>
        <v>#DIV/0!</v>
      </c>
      <c r="AL183" s="117" t="e">
        <f t="shared" si="40"/>
        <v>#DIV/0!</v>
      </c>
      <c r="AM183" s="117" t="e">
        <f t="shared" si="41"/>
        <v>#DIV/0!</v>
      </c>
      <c r="AN183" s="503" t="str">
        <f t="shared" si="42"/>
        <v/>
      </c>
      <c r="AP183" s="109"/>
      <c r="AQ183" s="109"/>
      <c r="AR183" s="109"/>
      <c r="AS183" s="109"/>
      <c r="AT183" s="109"/>
      <c r="AU183" s="109"/>
      <c r="AV183" s="109"/>
      <c r="AW183" s="109"/>
      <c r="AX183" s="511" t="str">
        <f>IF(SUM(AP183:AW183)='III Plan Rates'!AG186, "Match", "Don't Match")</f>
        <v>Match</v>
      </c>
      <c r="AY183" s="109"/>
      <c r="AZ183" s="109"/>
      <c r="BA183" s="109"/>
      <c r="BB183" s="511" t="str">
        <f>IF(SUM(AY183:BA183)='III Plan Rates'!AH186, "Match", "Don't Match")</f>
        <v>Match</v>
      </c>
      <c r="BC183" s="109"/>
      <c r="BD183" s="109"/>
      <c r="BE183" s="109"/>
      <c r="BF183" s="109"/>
      <c r="BG183" s="109"/>
      <c r="BH183" s="109"/>
      <c r="BI183" s="109"/>
      <c r="BJ183" s="109"/>
      <c r="BK183" s="109"/>
      <c r="BL183" s="109"/>
      <c r="BM183" s="109"/>
      <c r="BN183" s="109"/>
      <c r="BO183" s="109"/>
      <c r="BP183" s="511" t="str">
        <f>IF(SUM(BC183:BO183)='III Plan Rates'!AI186, "Match", "Don't Match")</f>
        <v>Match</v>
      </c>
      <c r="BQ183" s="109"/>
      <c r="BR183" s="109"/>
      <c r="BS183" s="109"/>
      <c r="BT183" s="109"/>
      <c r="BU183" s="109"/>
      <c r="BV183" s="109"/>
      <c r="BW183" s="109"/>
      <c r="BX183" s="109"/>
      <c r="BY183" s="109"/>
      <c r="BZ183" s="109"/>
      <c r="CA183" s="511" t="str">
        <f>IF(SUM(BQ183:BZ183)='III Plan Rates'!AJ186, "Match", "Don't Match")</f>
        <v>Match</v>
      </c>
      <c r="CB183" s="109"/>
      <c r="CC183" s="109"/>
      <c r="CD183" s="109"/>
      <c r="CE183" s="109"/>
      <c r="CF183" s="109"/>
      <c r="CG183" s="109"/>
      <c r="CH183" s="109"/>
      <c r="CI183" s="511" t="str">
        <f>IF(SUM(CB183:CH183)='III Plan Rates'!AK186, "Match", "Don't Match")</f>
        <v>Match</v>
      </c>
      <c r="CJ183" s="109"/>
      <c r="CK183" s="109"/>
      <c r="CL183" s="109"/>
      <c r="CM183" s="109"/>
      <c r="CN183" s="109"/>
      <c r="CO183" s="109"/>
      <c r="CP183" s="109"/>
      <c r="CQ183" s="109"/>
      <c r="CR183" s="109"/>
      <c r="CS183" s="109"/>
      <c r="CT183" s="511" t="str">
        <f>IF(SUM(CJ183:CS183)='III Plan Rates'!AL186, "Match", "Don't Match")</f>
        <v>Match</v>
      </c>
      <c r="CU183" s="109"/>
      <c r="CV183" s="109"/>
      <c r="CW183" s="109"/>
      <c r="CX183" s="109"/>
      <c r="CY183" s="511" t="str">
        <f>IF(SUM(CU183:CX183)='III Plan Rates'!AM186, "Match", "Don't Match")</f>
        <v>Match</v>
      </c>
      <c r="CZ183" s="109"/>
      <c r="DA183" s="109"/>
      <c r="DB183" s="109"/>
      <c r="DC183" s="109"/>
      <c r="DD183" s="109"/>
      <c r="DE183" s="511" t="str">
        <f>IF(SUM(CZ183:DD183)='III Plan Rates'!AN186, "Match", "Don't Match")</f>
        <v>Match</v>
      </c>
      <c r="DF183" s="109"/>
      <c r="DG183" s="109"/>
      <c r="DH183" s="109"/>
      <c r="DI183" s="109"/>
      <c r="DJ183" s="109"/>
      <c r="DK183" s="109"/>
      <c r="DL183" s="109"/>
      <c r="DM183" s="511" t="str">
        <f>IF(SUM(DF183:DL183)='III Plan Rates'!AO186, "Match", "Don't Match")</f>
        <v>Match</v>
      </c>
    </row>
    <row r="184" spans="1:117" x14ac:dyDescent="0.25">
      <c r="A184" s="406" t="str">
        <f>'III Plan Rates'!A187</f>
        <v>Plan 170</v>
      </c>
      <c r="B184" s="118">
        <f>'III Plan Rates'!B187</f>
        <v>0</v>
      </c>
      <c r="C184" s="127">
        <f>'III Plan Rates'!D187</f>
        <v>0</v>
      </c>
      <c r="D184" s="118">
        <f>'III Plan Rates'!E187</f>
        <v>0</v>
      </c>
      <c r="E184" s="118">
        <f>'III Plan Rates'!F187</f>
        <v>0</v>
      </c>
      <c r="F184" s="118">
        <f>'III Plan Rates'!G187</f>
        <v>0</v>
      </c>
      <c r="G184" s="118">
        <f>'III Plan Rates'!J187</f>
        <v>0</v>
      </c>
      <c r="H184" s="101"/>
      <c r="I184" s="116">
        <f>'III Plan Rates'!$Z187*'V Consumer Factors'!$M$12</f>
        <v>0</v>
      </c>
      <c r="J184" s="116">
        <f>'III Plan Rates'!$Z187*'V Consumer Factors'!$M$13</f>
        <v>0</v>
      </c>
      <c r="K184" s="116">
        <f>'III Plan Rates'!$Z187*'V Consumer Factors'!$M$14</f>
        <v>0</v>
      </c>
      <c r="L184" s="116">
        <f>'III Plan Rates'!$Z187*'V Consumer Factors'!$M$15</f>
        <v>0</v>
      </c>
      <c r="M184" s="116">
        <f>'III Plan Rates'!$Z187*'V Consumer Factors'!$M$16</f>
        <v>0</v>
      </c>
      <c r="N184" s="116">
        <f>'III Plan Rates'!$Z187*'V Consumer Factors'!$M$17</f>
        <v>0</v>
      </c>
      <c r="O184" s="116">
        <f>'III Plan Rates'!$Z187*'V Consumer Factors'!$M$18</f>
        <v>0</v>
      </c>
      <c r="P184" s="116">
        <f>'III Plan Rates'!$Z187*'V Consumer Factors'!$M$19</f>
        <v>0</v>
      </c>
      <c r="Q184" s="116">
        <f>'III Plan Rates'!$Z187*'V Consumer Factors'!$M$20</f>
        <v>0</v>
      </c>
      <c r="R184" s="116">
        <f>IF('III Plan Rates'!$AP187&gt;0,SUMPRODUCT(I184:Q184,'III Plan Rates'!$AG187:$AO187)/'III Plan Rates'!$AP187,0)</f>
        <v>0</v>
      </c>
      <c r="S184" s="80"/>
      <c r="T184" s="116" t="e">
        <f>'III Plan Rates'!$AA187*'V Consumer Factors'!$N$12</f>
        <v>#DIV/0!</v>
      </c>
      <c r="U184" s="116" t="e">
        <f>'III Plan Rates'!$AA187*'V Consumer Factors'!$N$13</f>
        <v>#DIV/0!</v>
      </c>
      <c r="V184" s="116" t="e">
        <f>'III Plan Rates'!$AA187*'V Consumer Factors'!$N$14</f>
        <v>#DIV/0!</v>
      </c>
      <c r="W184" s="116" t="e">
        <f>'III Plan Rates'!$AA187*'V Consumer Factors'!$N$15</f>
        <v>#DIV/0!</v>
      </c>
      <c r="X184" s="116" t="e">
        <f>'III Plan Rates'!$AA187*'V Consumer Factors'!$N$16</f>
        <v>#DIV/0!</v>
      </c>
      <c r="Y184" s="116" t="e">
        <f>'III Plan Rates'!$AA187*'V Consumer Factors'!$N$17</f>
        <v>#DIV/0!</v>
      </c>
      <c r="Z184" s="116" t="e">
        <f>'III Plan Rates'!$AA187*'V Consumer Factors'!$N$18</f>
        <v>#DIV/0!</v>
      </c>
      <c r="AA184" s="116" t="e">
        <f>'III Plan Rates'!$AA187*'V Consumer Factors'!$N$19</f>
        <v>#DIV/0!</v>
      </c>
      <c r="AB184" s="116" t="e">
        <f>'III Plan Rates'!$AA187*'V Consumer Factors'!$N$20</f>
        <v>#DIV/0!</v>
      </c>
      <c r="AC184" s="116">
        <f>IF('III Plan Rates'!$AP187&gt;0,SUMPRODUCT(T184:AB184,'III Plan Rates'!$AG187:$AO187)/'III Plan Rates'!$AP187,0)</f>
        <v>0</v>
      </c>
      <c r="AE184" s="117" t="e">
        <f t="shared" si="33"/>
        <v>#DIV/0!</v>
      </c>
      <c r="AF184" s="117" t="e">
        <f t="shared" si="34"/>
        <v>#DIV/0!</v>
      </c>
      <c r="AG184" s="117" t="e">
        <f t="shared" si="35"/>
        <v>#DIV/0!</v>
      </c>
      <c r="AH184" s="117" t="e">
        <f t="shared" si="36"/>
        <v>#DIV/0!</v>
      </c>
      <c r="AI184" s="117" t="e">
        <f t="shared" si="37"/>
        <v>#DIV/0!</v>
      </c>
      <c r="AJ184" s="117" t="e">
        <f t="shared" si="38"/>
        <v>#DIV/0!</v>
      </c>
      <c r="AK184" s="117" t="e">
        <f t="shared" si="39"/>
        <v>#DIV/0!</v>
      </c>
      <c r="AL184" s="117" t="e">
        <f t="shared" si="40"/>
        <v>#DIV/0!</v>
      </c>
      <c r="AM184" s="117" t="e">
        <f t="shared" si="41"/>
        <v>#DIV/0!</v>
      </c>
      <c r="AN184" s="503" t="str">
        <f t="shared" si="42"/>
        <v/>
      </c>
      <c r="AP184" s="109"/>
      <c r="AQ184" s="109"/>
      <c r="AR184" s="109"/>
      <c r="AS184" s="109"/>
      <c r="AT184" s="109"/>
      <c r="AU184" s="109"/>
      <c r="AV184" s="109"/>
      <c r="AW184" s="109"/>
      <c r="AX184" s="511" t="str">
        <f>IF(SUM(AP184:AW184)='III Plan Rates'!AG187, "Match", "Don't Match")</f>
        <v>Match</v>
      </c>
      <c r="AY184" s="109"/>
      <c r="AZ184" s="109"/>
      <c r="BA184" s="109"/>
      <c r="BB184" s="511" t="str">
        <f>IF(SUM(AY184:BA184)='III Plan Rates'!AH187, "Match", "Don't Match")</f>
        <v>Match</v>
      </c>
      <c r="BC184" s="109"/>
      <c r="BD184" s="109"/>
      <c r="BE184" s="109"/>
      <c r="BF184" s="109"/>
      <c r="BG184" s="109"/>
      <c r="BH184" s="109"/>
      <c r="BI184" s="109"/>
      <c r="BJ184" s="109"/>
      <c r="BK184" s="109"/>
      <c r="BL184" s="109"/>
      <c r="BM184" s="109"/>
      <c r="BN184" s="109"/>
      <c r="BO184" s="109"/>
      <c r="BP184" s="511" t="str">
        <f>IF(SUM(BC184:BO184)='III Plan Rates'!AI187, "Match", "Don't Match")</f>
        <v>Match</v>
      </c>
      <c r="BQ184" s="109"/>
      <c r="BR184" s="109"/>
      <c r="BS184" s="109"/>
      <c r="BT184" s="109"/>
      <c r="BU184" s="109"/>
      <c r="BV184" s="109"/>
      <c r="BW184" s="109"/>
      <c r="BX184" s="109"/>
      <c r="BY184" s="109"/>
      <c r="BZ184" s="109"/>
      <c r="CA184" s="511" t="str">
        <f>IF(SUM(BQ184:BZ184)='III Plan Rates'!AJ187, "Match", "Don't Match")</f>
        <v>Match</v>
      </c>
      <c r="CB184" s="109"/>
      <c r="CC184" s="109"/>
      <c r="CD184" s="109"/>
      <c r="CE184" s="109"/>
      <c r="CF184" s="109"/>
      <c r="CG184" s="109"/>
      <c r="CH184" s="109"/>
      <c r="CI184" s="511" t="str">
        <f>IF(SUM(CB184:CH184)='III Plan Rates'!AK187, "Match", "Don't Match")</f>
        <v>Match</v>
      </c>
      <c r="CJ184" s="109"/>
      <c r="CK184" s="109"/>
      <c r="CL184" s="109"/>
      <c r="CM184" s="109"/>
      <c r="CN184" s="109"/>
      <c r="CO184" s="109"/>
      <c r="CP184" s="109"/>
      <c r="CQ184" s="109"/>
      <c r="CR184" s="109"/>
      <c r="CS184" s="109"/>
      <c r="CT184" s="511" t="str">
        <f>IF(SUM(CJ184:CS184)='III Plan Rates'!AL187, "Match", "Don't Match")</f>
        <v>Match</v>
      </c>
      <c r="CU184" s="109"/>
      <c r="CV184" s="109"/>
      <c r="CW184" s="109"/>
      <c r="CX184" s="109"/>
      <c r="CY184" s="511" t="str">
        <f>IF(SUM(CU184:CX184)='III Plan Rates'!AM187, "Match", "Don't Match")</f>
        <v>Match</v>
      </c>
      <c r="CZ184" s="109"/>
      <c r="DA184" s="109"/>
      <c r="DB184" s="109"/>
      <c r="DC184" s="109"/>
      <c r="DD184" s="109"/>
      <c r="DE184" s="511" t="str">
        <f>IF(SUM(CZ184:DD184)='III Plan Rates'!AN187, "Match", "Don't Match")</f>
        <v>Match</v>
      </c>
      <c r="DF184" s="109"/>
      <c r="DG184" s="109"/>
      <c r="DH184" s="109"/>
      <c r="DI184" s="109"/>
      <c r="DJ184" s="109"/>
      <c r="DK184" s="109"/>
      <c r="DL184" s="109"/>
      <c r="DM184" s="511" t="str">
        <f>IF(SUM(DF184:DL184)='III Plan Rates'!AO187, "Match", "Don't Match")</f>
        <v>Match</v>
      </c>
    </row>
    <row r="185" spans="1:117" x14ac:dyDescent="0.25">
      <c r="A185" s="406" t="str">
        <f>'III Plan Rates'!A188</f>
        <v>Plan 171</v>
      </c>
      <c r="B185" s="118">
        <f>'III Plan Rates'!B188</f>
        <v>0</v>
      </c>
      <c r="C185" s="127">
        <f>'III Plan Rates'!D188</f>
        <v>0</v>
      </c>
      <c r="D185" s="118">
        <f>'III Plan Rates'!E188</f>
        <v>0</v>
      </c>
      <c r="E185" s="118">
        <f>'III Plan Rates'!F188</f>
        <v>0</v>
      </c>
      <c r="F185" s="118">
        <f>'III Plan Rates'!G188</f>
        <v>0</v>
      </c>
      <c r="G185" s="118">
        <f>'III Plan Rates'!J188</f>
        <v>0</v>
      </c>
      <c r="H185" s="101"/>
      <c r="I185" s="116">
        <f>'III Plan Rates'!$Z188*'V Consumer Factors'!$M$12</f>
        <v>0</v>
      </c>
      <c r="J185" s="116">
        <f>'III Plan Rates'!$Z188*'V Consumer Factors'!$M$13</f>
        <v>0</v>
      </c>
      <c r="K185" s="116">
        <f>'III Plan Rates'!$Z188*'V Consumer Factors'!$M$14</f>
        <v>0</v>
      </c>
      <c r="L185" s="116">
        <f>'III Plan Rates'!$Z188*'V Consumer Factors'!$M$15</f>
        <v>0</v>
      </c>
      <c r="M185" s="116">
        <f>'III Plan Rates'!$Z188*'V Consumer Factors'!$M$16</f>
        <v>0</v>
      </c>
      <c r="N185" s="116">
        <f>'III Plan Rates'!$Z188*'V Consumer Factors'!$M$17</f>
        <v>0</v>
      </c>
      <c r="O185" s="116">
        <f>'III Plan Rates'!$Z188*'V Consumer Factors'!$M$18</f>
        <v>0</v>
      </c>
      <c r="P185" s="116">
        <f>'III Plan Rates'!$Z188*'V Consumer Factors'!$M$19</f>
        <v>0</v>
      </c>
      <c r="Q185" s="116">
        <f>'III Plan Rates'!$Z188*'V Consumer Factors'!$M$20</f>
        <v>0</v>
      </c>
      <c r="R185" s="116">
        <f>IF('III Plan Rates'!$AP188&gt;0,SUMPRODUCT(I185:Q185,'III Plan Rates'!$AG188:$AO188)/'III Plan Rates'!$AP188,0)</f>
        <v>0</v>
      </c>
      <c r="S185" s="80"/>
      <c r="T185" s="116" t="e">
        <f>'III Plan Rates'!$AA188*'V Consumer Factors'!$N$12</f>
        <v>#DIV/0!</v>
      </c>
      <c r="U185" s="116" t="e">
        <f>'III Plan Rates'!$AA188*'V Consumer Factors'!$N$13</f>
        <v>#DIV/0!</v>
      </c>
      <c r="V185" s="116" t="e">
        <f>'III Plan Rates'!$AA188*'V Consumer Factors'!$N$14</f>
        <v>#DIV/0!</v>
      </c>
      <c r="W185" s="116" t="e">
        <f>'III Plan Rates'!$AA188*'V Consumer Factors'!$N$15</f>
        <v>#DIV/0!</v>
      </c>
      <c r="X185" s="116" t="e">
        <f>'III Plan Rates'!$AA188*'V Consumer Factors'!$N$16</f>
        <v>#DIV/0!</v>
      </c>
      <c r="Y185" s="116" t="e">
        <f>'III Plan Rates'!$AA188*'V Consumer Factors'!$N$17</f>
        <v>#DIV/0!</v>
      </c>
      <c r="Z185" s="116" t="e">
        <f>'III Plan Rates'!$AA188*'V Consumer Factors'!$N$18</f>
        <v>#DIV/0!</v>
      </c>
      <c r="AA185" s="116" t="e">
        <f>'III Plan Rates'!$AA188*'V Consumer Factors'!$N$19</f>
        <v>#DIV/0!</v>
      </c>
      <c r="AB185" s="116" t="e">
        <f>'III Plan Rates'!$AA188*'V Consumer Factors'!$N$20</f>
        <v>#DIV/0!</v>
      </c>
      <c r="AC185" s="116">
        <f>IF('III Plan Rates'!$AP188&gt;0,SUMPRODUCT(T185:AB185,'III Plan Rates'!$AG188:$AO188)/'III Plan Rates'!$AP188,0)</f>
        <v>0</v>
      </c>
      <c r="AE185" s="117" t="e">
        <f t="shared" si="33"/>
        <v>#DIV/0!</v>
      </c>
      <c r="AF185" s="117" t="e">
        <f t="shared" si="34"/>
        <v>#DIV/0!</v>
      </c>
      <c r="AG185" s="117" t="e">
        <f t="shared" si="35"/>
        <v>#DIV/0!</v>
      </c>
      <c r="AH185" s="117" t="e">
        <f t="shared" si="36"/>
        <v>#DIV/0!</v>
      </c>
      <c r="AI185" s="117" t="e">
        <f t="shared" si="37"/>
        <v>#DIV/0!</v>
      </c>
      <c r="AJ185" s="117" t="e">
        <f t="shared" si="38"/>
        <v>#DIV/0!</v>
      </c>
      <c r="AK185" s="117" t="e">
        <f t="shared" si="39"/>
        <v>#DIV/0!</v>
      </c>
      <c r="AL185" s="117" t="e">
        <f t="shared" si="40"/>
        <v>#DIV/0!</v>
      </c>
      <c r="AM185" s="117" t="e">
        <f t="shared" si="41"/>
        <v>#DIV/0!</v>
      </c>
      <c r="AN185" s="503" t="str">
        <f t="shared" si="42"/>
        <v/>
      </c>
      <c r="AP185" s="109"/>
      <c r="AQ185" s="109"/>
      <c r="AR185" s="109"/>
      <c r="AS185" s="109"/>
      <c r="AT185" s="109"/>
      <c r="AU185" s="109"/>
      <c r="AV185" s="109"/>
      <c r="AW185" s="109"/>
      <c r="AX185" s="511" t="str">
        <f>IF(SUM(AP185:AW185)='III Plan Rates'!AG188, "Match", "Don't Match")</f>
        <v>Match</v>
      </c>
      <c r="AY185" s="109"/>
      <c r="AZ185" s="109"/>
      <c r="BA185" s="109"/>
      <c r="BB185" s="511" t="str">
        <f>IF(SUM(AY185:BA185)='III Plan Rates'!AH188, "Match", "Don't Match")</f>
        <v>Match</v>
      </c>
      <c r="BC185" s="109"/>
      <c r="BD185" s="109"/>
      <c r="BE185" s="109"/>
      <c r="BF185" s="109"/>
      <c r="BG185" s="109"/>
      <c r="BH185" s="109"/>
      <c r="BI185" s="109"/>
      <c r="BJ185" s="109"/>
      <c r="BK185" s="109"/>
      <c r="BL185" s="109"/>
      <c r="BM185" s="109"/>
      <c r="BN185" s="109"/>
      <c r="BO185" s="109"/>
      <c r="BP185" s="511" t="str">
        <f>IF(SUM(BC185:BO185)='III Plan Rates'!AI188, "Match", "Don't Match")</f>
        <v>Match</v>
      </c>
      <c r="BQ185" s="109"/>
      <c r="BR185" s="109"/>
      <c r="BS185" s="109"/>
      <c r="BT185" s="109"/>
      <c r="BU185" s="109"/>
      <c r="BV185" s="109"/>
      <c r="BW185" s="109"/>
      <c r="BX185" s="109"/>
      <c r="BY185" s="109"/>
      <c r="BZ185" s="109"/>
      <c r="CA185" s="511" t="str">
        <f>IF(SUM(BQ185:BZ185)='III Plan Rates'!AJ188, "Match", "Don't Match")</f>
        <v>Match</v>
      </c>
      <c r="CB185" s="109"/>
      <c r="CC185" s="109"/>
      <c r="CD185" s="109"/>
      <c r="CE185" s="109"/>
      <c r="CF185" s="109"/>
      <c r="CG185" s="109"/>
      <c r="CH185" s="109"/>
      <c r="CI185" s="511" t="str">
        <f>IF(SUM(CB185:CH185)='III Plan Rates'!AK188, "Match", "Don't Match")</f>
        <v>Match</v>
      </c>
      <c r="CJ185" s="109"/>
      <c r="CK185" s="109"/>
      <c r="CL185" s="109"/>
      <c r="CM185" s="109"/>
      <c r="CN185" s="109"/>
      <c r="CO185" s="109"/>
      <c r="CP185" s="109"/>
      <c r="CQ185" s="109"/>
      <c r="CR185" s="109"/>
      <c r="CS185" s="109"/>
      <c r="CT185" s="511" t="str">
        <f>IF(SUM(CJ185:CS185)='III Plan Rates'!AL188, "Match", "Don't Match")</f>
        <v>Match</v>
      </c>
      <c r="CU185" s="109"/>
      <c r="CV185" s="109"/>
      <c r="CW185" s="109"/>
      <c r="CX185" s="109"/>
      <c r="CY185" s="511" t="str">
        <f>IF(SUM(CU185:CX185)='III Plan Rates'!AM188, "Match", "Don't Match")</f>
        <v>Match</v>
      </c>
      <c r="CZ185" s="109"/>
      <c r="DA185" s="109"/>
      <c r="DB185" s="109"/>
      <c r="DC185" s="109"/>
      <c r="DD185" s="109"/>
      <c r="DE185" s="511" t="str">
        <f>IF(SUM(CZ185:DD185)='III Plan Rates'!AN188, "Match", "Don't Match")</f>
        <v>Match</v>
      </c>
      <c r="DF185" s="109"/>
      <c r="DG185" s="109"/>
      <c r="DH185" s="109"/>
      <c r="DI185" s="109"/>
      <c r="DJ185" s="109"/>
      <c r="DK185" s="109"/>
      <c r="DL185" s="109"/>
      <c r="DM185" s="511" t="str">
        <f>IF(SUM(DF185:DL185)='III Plan Rates'!AO188, "Match", "Don't Match")</f>
        <v>Match</v>
      </c>
    </row>
    <row r="186" spans="1:117" x14ac:dyDescent="0.25">
      <c r="A186" s="406" t="str">
        <f>'III Plan Rates'!A189</f>
        <v>Plan 172</v>
      </c>
      <c r="B186" s="118">
        <f>'III Plan Rates'!B189</f>
        <v>0</v>
      </c>
      <c r="C186" s="127">
        <f>'III Plan Rates'!D189</f>
        <v>0</v>
      </c>
      <c r="D186" s="118">
        <f>'III Plan Rates'!E189</f>
        <v>0</v>
      </c>
      <c r="E186" s="118">
        <f>'III Plan Rates'!F189</f>
        <v>0</v>
      </c>
      <c r="F186" s="118">
        <f>'III Plan Rates'!G189</f>
        <v>0</v>
      </c>
      <c r="G186" s="118">
        <f>'III Plan Rates'!J189</f>
        <v>0</v>
      </c>
      <c r="H186" s="101"/>
      <c r="I186" s="116">
        <f>'III Plan Rates'!$Z189*'V Consumer Factors'!$M$12</f>
        <v>0</v>
      </c>
      <c r="J186" s="116">
        <f>'III Plan Rates'!$Z189*'V Consumer Factors'!$M$13</f>
        <v>0</v>
      </c>
      <c r="K186" s="116">
        <f>'III Plan Rates'!$Z189*'V Consumer Factors'!$M$14</f>
        <v>0</v>
      </c>
      <c r="L186" s="116">
        <f>'III Plan Rates'!$Z189*'V Consumer Factors'!$M$15</f>
        <v>0</v>
      </c>
      <c r="M186" s="116">
        <f>'III Plan Rates'!$Z189*'V Consumer Factors'!$M$16</f>
        <v>0</v>
      </c>
      <c r="N186" s="116">
        <f>'III Plan Rates'!$Z189*'V Consumer Factors'!$M$17</f>
        <v>0</v>
      </c>
      <c r="O186" s="116">
        <f>'III Plan Rates'!$Z189*'V Consumer Factors'!$M$18</f>
        <v>0</v>
      </c>
      <c r="P186" s="116">
        <f>'III Plan Rates'!$Z189*'V Consumer Factors'!$M$19</f>
        <v>0</v>
      </c>
      <c r="Q186" s="116">
        <f>'III Plan Rates'!$Z189*'V Consumer Factors'!$M$20</f>
        <v>0</v>
      </c>
      <c r="R186" s="116">
        <f>IF('III Plan Rates'!$AP189&gt;0,SUMPRODUCT(I186:Q186,'III Plan Rates'!$AG189:$AO189)/'III Plan Rates'!$AP189,0)</f>
        <v>0</v>
      </c>
      <c r="S186" s="80"/>
      <c r="T186" s="116" t="e">
        <f>'III Plan Rates'!$AA189*'V Consumer Factors'!$N$12</f>
        <v>#DIV/0!</v>
      </c>
      <c r="U186" s="116" t="e">
        <f>'III Plan Rates'!$AA189*'V Consumer Factors'!$N$13</f>
        <v>#DIV/0!</v>
      </c>
      <c r="V186" s="116" t="e">
        <f>'III Plan Rates'!$AA189*'V Consumer Factors'!$N$14</f>
        <v>#DIV/0!</v>
      </c>
      <c r="W186" s="116" t="e">
        <f>'III Plan Rates'!$AA189*'V Consumer Factors'!$N$15</f>
        <v>#DIV/0!</v>
      </c>
      <c r="X186" s="116" t="e">
        <f>'III Plan Rates'!$AA189*'V Consumer Factors'!$N$16</f>
        <v>#DIV/0!</v>
      </c>
      <c r="Y186" s="116" t="e">
        <f>'III Plan Rates'!$AA189*'V Consumer Factors'!$N$17</f>
        <v>#DIV/0!</v>
      </c>
      <c r="Z186" s="116" t="e">
        <f>'III Plan Rates'!$AA189*'V Consumer Factors'!$N$18</f>
        <v>#DIV/0!</v>
      </c>
      <c r="AA186" s="116" t="e">
        <f>'III Plan Rates'!$AA189*'V Consumer Factors'!$N$19</f>
        <v>#DIV/0!</v>
      </c>
      <c r="AB186" s="116" t="e">
        <f>'III Plan Rates'!$AA189*'V Consumer Factors'!$N$20</f>
        <v>#DIV/0!</v>
      </c>
      <c r="AC186" s="116">
        <f>IF('III Plan Rates'!$AP189&gt;0,SUMPRODUCT(T186:AB186,'III Plan Rates'!$AG189:$AO189)/'III Plan Rates'!$AP189,0)</f>
        <v>0</v>
      </c>
      <c r="AE186" s="117" t="e">
        <f t="shared" si="33"/>
        <v>#DIV/0!</v>
      </c>
      <c r="AF186" s="117" t="e">
        <f t="shared" si="34"/>
        <v>#DIV/0!</v>
      </c>
      <c r="AG186" s="117" t="e">
        <f t="shared" si="35"/>
        <v>#DIV/0!</v>
      </c>
      <c r="AH186" s="117" t="e">
        <f t="shared" si="36"/>
        <v>#DIV/0!</v>
      </c>
      <c r="AI186" s="117" t="e">
        <f t="shared" si="37"/>
        <v>#DIV/0!</v>
      </c>
      <c r="AJ186" s="117" t="e">
        <f t="shared" si="38"/>
        <v>#DIV/0!</v>
      </c>
      <c r="AK186" s="117" t="e">
        <f t="shared" si="39"/>
        <v>#DIV/0!</v>
      </c>
      <c r="AL186" s="117" t="e">
        <f t="shared" si="40"/>
        <v>#DIV/0!</v>
      </c>
      <c r="AM186" s="117" t="e">
        <f t="shared" si="41"/>
        <v>#DIV/0!</v>
      </c>
      <c r="AN186" s="503" t="str">
        <f t="shared" si="42"/>
        <v/>
      </c>
      <c r="AP186" s="109"/>
      <c r="AQ186" s="109"/>
      <c r="AR186" s="109"/>
      <c r="AS186" s="109"/>
      <c r="AT186" s="109"/>
      <c r="AU186" s="109"/>
      <c r="AV186" s="109"/>
      <c r="AW186" s="109"/>
      <c r="AX186" s="511" t="str">
        <f>IF(SUM(AP186:AW186)='III Plan Rates'!AG189, "Match", "Don't Match")</f>
        <v>Match</v>
      </c>
      <c r="AY186" s="109"/>
      <c r="AZ186" s="109"/>
      <c r="BA186" s="109"/>
      <c r="BB186" s="511" t="str">
        <f>IF(SUM(AY186:BA186)='III Plan Rates'!AH189, "Match", "Don't Match")</f>
        <v>Match</v>
      </c>
      <c r="BC186" s="109"/>
      <c r="BD186" s="109"/>
      <c r="BE186" s="109"/>
      <c r="BF186" s="109"/>
      <c r="BG186" s="109"/>
      <c r="BH186" s="109"/>
      <c r="BI186" s="109"/>
      <c r="BJ186" s="109"/>
      <c r="BK186" s="109"/>
      <c r="BL186" s="109"/>
      <c r="BM186" s="109"/>
      <c r="BN186" s="109"/>
      <c r="BO186" s="109"/>
      <c r="BP186" s="511" t="str">
        <f>IF(SUM(BC186:BO186)='III Plan Rates'!AI189, "Match", "Don't Match")</f>
        <v>Match</v>
      </c>
      <c r="BQ186" s="109"/>
      <c r="BR186" s="109"/>
      <c r="BS186" s="109"/>
      <c r="BT186" s="109"/>
      <c r="BU186" s="109"/>
      <c r="BV186" s="109"/>
      <c r="BW186" s="109"/>
      <c r="BX186" s="109"/>
      <c r="BY186" s="109"/>
      <c r="BZ186" s="109"/>
      <c r="CA186" s="511" t="str">
        <f>IF(SUM(BQ186:BZ186)='III Plan Rates'!AJ189, "Match", "Don't Match")</f>
        <v>Match</v>
      </c>
      <c r="CB186" s="109"/>
      <c r="CC186" s="109"/>
      <c r="CD186" s="109"/>
      <c r="CE186" s="109"/>
      <c r="CF186" s="109"/>
      <c r="CG186" s="109"/>
      <c r="CH186" s="109"/>
      <c r="CI186" s="511" t="str">
        <f>IF(SUM(CB186:CH186)='III Plan Rates'!AK189, "Match", "Don't Match")</f>
        <v>Match</v>
      </c>
      <c r="CJ186" s="109"/>
      <c r="CK186" s="109"/>
      <c r="CL186" s="109"/>
      <c r="CM186" s="109"/>
      <c r="CN186" s="109"/>
      <c r="CO186" s="109"/>
      <c r="CP186" s="109"/>
      <c r="CQ186" s="109"/>
      <c r="CR186" s="109"/>
      <c r="CS186" s="109"/>
      <c r="CT186" s="511" t="str">
        <f>IF(SUM(CJ186:CS186)='III Plan Rates'!AL189, "Match", "Don't Match")</f>
        <v>Match</v>
      </c>
      <c r="CU186" s="109"/>
      <c r="CV186" s="109"/>
      <c r="CW186" s="109"/>
      <c r="CX186" s="109"/>
      <c r="CY186" s="511" t="str">
        <f>IF(SUM(CU186:CX186)='III Plan Rates'!AM189, "Match", "Don't Match")</f>
        <v>Match</v>
      </c>
      <c r="CZ186" s="109"/>
      <c r="DA186" s="109"/>
      <c r="DB186" s="109"/>
      <c r="DC186" s="109"/>
      <c r="DD186" s="109"/>
      <c r="DE186" s="511" t="str">
        <f>IF(SUM(CZ186:DD186)='III Plan Rates'!AN189, "Match", "Don't Match")</f>
        <v>Match</v>
      </c>
      <c r="DF186" s="109"/>
      <c r="DG186" s="109"/>
      <c r="DH186" s="109"/>
      <c r="DI186" s="109"/>
      <c r="DJ186" s="109"/>
      <c r="DK186" s="109"/>
      <c r="DL186" s="109"/>
      <c r="DM186" s="511" t="str">
        <f>IF(SUM(DF186:DL186)='III Plan Rates'!AO189, "Match", "Don't Match")</f>
        <v>Match</v>
      </c>
    </row>
    <row r="187" spans="1:117" x14ac:dyDescent="0.25">
      <c r="A187" s="406" t="str">
        <f>'III Plan Rates'!A190</f>
        <v>Plan 173</v>
      </c>
      <c r="B187" s="118">
        <f>'III Plan Rates'!B190</f>
        <v>0</v>
      </c>
      <c r="C187" s="127">
        <f>'III Plan Rates'!D190</f>
        <v>0</v>
      </c>
      <c r="D187" s="118">
        <f>'III Plan Rates'!E190</f>
        <v>0</v>
      </c>
      <c r="E187" s="118">
        <f>'III Plan Rates'!F190</f>
        <v>0</v>
      </c>
      <c r="F187" s="118">
        <f>'III Plan Rates'!G190</f>
        <v>0</v>
      </c>
      <c r="G187" s="118">
        <f>'III Plan Rates'!J190</f>
        <v>0</v>
      </c>
      <c r="H187" s="101"/>
      <c r="I187" s="116">
        <f>'III Plan Rates'!$Z190*'V Consumer Factors'!$M$12</f>
        <v>0</v>
      </c>
      <c r="J187" s="116">
        <f>'III Plan Rates'!$Z190*'V Consumer Factors'!$M$13</f>
        <v>0</v>
      </c>
      <c r="K187" s="116">
        <f>'III Plan Rates'!$Z190*'V Consumer Factors'!$M$14</f>
        <v>0</v>
      </c>
      <c r="L187" s="116">
        <f>'III Plan Rates'!$Z190*'V Consumer Factors'!$M$15</f>
        <v>0</v>
      </c>
      <c r="M187" s="116">
        <f>'III Plan Rates'!$Z190*'V Consumer Factors'!$M$16</f>
        <v>0</v>
      </c>
      <c r="N187" s="116">
        <f>'III Plan Rates'!$Z190*'V Consumer Factors'!$M$17</f>
        <v>0</v>
      </c>
      <c r="O187" s="116">
        <f>'III Plan Rates'!$Z190*'V Consumer Factors'!$M$18</f>
        <v>0</v>
      </c>
      <c r="P187" s="116">
        <f>'III Plan Rates'!$Z190*'V Consumer Factors'!$M$19</f>
        <v>0</v>
      </c>
      <c r="Q187" s="116">
        <f>'III Plan Rates'!$Z190*'V Consumer Factors'!$M$20</f>
        <v>0</v>
      </c>
      <c r="R187" s="116">
        <f>IF('III Plan Rates'!$AP190&gt;0,SUMPRODUCT(I187:Q187,'III Plan Rates'!$AG190:$AO190)/'III Plan Rates'!$AP190,0)</f>
        <v>0</v>
      </c>
      <c r="S187" s="80"/>
      <c r="T187" s="116" t="e">
        <f>'III Plan Rates'!$AA190*'V Consumer Factors'!$N$12</f>
        <v>#DIV/0!</v>
      </c>
      <c r="U187" s="116" t="e">
        <f>'III Plan Rates'!$AA190*'V Consumer Factors'!$N$13</f>
        <v>#DIV/0!</v>
      </c>
      <c r="V187" s="116" t="e">
        <f>'III Plan Rates'!$AA190*'V Consumer Factors'!$N$14</f>
        <v>#DIV/0!</v>
      </c>
      <c r="W187" s="116" t="e">
        <f>'III Plan Rates'!$AA190*'V Consumer Factors'!$N$15</f>
        <v>#DIV/0!</v>
      </c>
      <c r="X187" s="116" t="e">
        <f>'III Plan Rates'!$AA190*'V Consumer Factors'!$N$16</f>
        <v>#DIV/0!</v>
      </c>
      <c r="Y187" s="116" t="e">
        <f>'III Plan Rates'!$AA190*'V Consumer Factors'!$N$17</f>
        <v>#DIV/0!</v>
      </c>
      <c r="Z187" s="116" t="e">
        <f>'III Plan Rates'!$AA190*'V Consumer Factors'!$N$18</f>
        <v>#DIV/0!</v>
      </c>
      <c r="AA187" s="116" t="e">
        <f>'III Plan Rates'!$AA190*'V Consumer Factors'!$N$19</f>
        <v>#DIV/0!</v>
      </c>
      <c r="AB187" s="116" t="e">
        <f>'III Plan Rates'!$AA190*'V Consumer Factors'!$N$20</f>
        <v>#DIV/0!</v>
      </c>
      <c r="AC187" s="116">
        <f>IF('III Plan Rates'!$AP190&gt;0,SUMPRODUCT(T187:AB187,'III Plan Rates'!$AG190:$AO190)/'III Plan Rates'!$AP190,0)</f>
        <v>0</v>
      </c>
      <c r="AE187" s="117" t="e">
        <f t="shared" si="33"/>
        <v>#DIV/0!</v>
      </c>
      <c r="AF187" s="117" t="e">
        <f t="shared" si="34"/>
        <v>#DIV/0!</v>
      </c>
      <c r="AG187" s="117" t="e">
        <f t="shared" si="35"/>
        <v>#DIV/0!</v>
      </c>
      <c r="AH187" s="117" t="e">
        <f t="shared" si="36"/>
        <v>#DIV/0!</v>
      </c>
      <c r="AI187" s="117" t="e">
        <f t="shared" si="37"/>
        <v>#DIV/0!</v>
      </c>
      <c r="AJ187" s="117" t="e">
        <f t="shared" si="38"/>
        <v>#DIV/0!</v>
      </c>
      <c r="AK187" s="117" t="e">
        <f t="shared" si="39"/>
        <v>#DIV/0!</v>
      </c>
      <c r="AL187" s="117" t="e">
        <f t="shared" si="40"/>
        <v>#DIV/0!</v>
      </c>
      <c r="AM187" s="117" t="e">
        <f t="shared" si="41"/>
        <v>#DIV/0!</v>
      </c>
      <c r="AN187" s="503" t="str">
        <f t="shared" si="42"/>
        <v/>
      </c>
      <c r="AP187" s="109"/>
      <c r="AQ187" s="109"/>
      <c r="AR187" s="109"/>
      <c r="AS187" s="109"/>
      <c r="AT187" s="109"/>
      <c r="AU187" s="109"/>
      <c r="AV187" s="109"/>
      <c r="AW187" s="109"/>
      <c r="AX187" s="511" t="str">
        <f>IF(SUM(AP187:AW187)='III Plan Rates'!AG190, "Match", "Don't Match")</f>
        <v>Match</v>
      </c>
      <c r="AY187" s="109"/>
      <c r="AZ187" s="109"/>
      <c r="BA187" s="109"/>
      <c r="BB187" s="511" t="str">
        <f>IF(SUM(AY187:BA187)='III Plan Rates'!AH190, "Match", "Don't Match")</f>
        <v>Match</v>
      </c>
      <c r="BC187" s="109"/>
      <c r="BD187" s="109"/>
      <c r="BE187" s="109"/>
      <c r="BF187" s="109"/>
      <c r="BG187" s="109"/>
      <c r="BH187" s="109"/>
      <c r="BI187" s="109"/>
      <c r="BJ187" s="109"/>
      <c r="BK187" s="109"/>
      <c r="BL187" s="109"/>
      <c r="BM187" s="109"/>
      <c r="BN187" s="109"/>
      <c r="BO187" s="109"/>
      <c r="BP187" s="511" t="str">
        <f>IF(SUM(BC187:BO187)='III Plan Rates'!AI190, "Match", "Don't Match")</f>
        <v>Match</v>
      </c>
      <c r="BQ187" s="109"/>
      <c r="BR187" s="109"/>
      <c r="BS187" s="109"/>
      <c r="BT187" s="109"/>
      <c r="BU187" s="109"/>
      <c r="BV187" s="109"/>
      <c r="BW187" s="109"/>
      <c r="BX187" s="109"/>
      <c r="BY187" s="109"/>
      <c r="BZ187" s="109"/>
      <c r="CA187" s="511" t="str">
        <f>IF(SUM(BQ187:BZ187)='III Plan Rates'!AJ190, "Match", "Don't Match")</f>
        <v>Match</v>
      </c>
      <c r="CB187" s="109"/>
      <c r="CC187" s="109"/>
      <c r="CD187" s="109"/>
      <c r="CE187" s="109"/>
      <c r="CF187" s="109"/>
      <c r="CG187" s="109"/>
      <c r="CH187" s="109"/>
      <c r="CI187" s="511" t="str">
        <f>IF(SUM(CB187:CH187)='III Plan Rates'!AK190, "Match", "Don't Match")</f>
        <v>Match</v>
      </c>
      <c r="CJ187" s="109"/>
      <c r="CK187" s="109"/>
      <c r="CL187" s="109"/>
      <c r="CM187" s="109"/>
      <c r="CN187" s="109"/>
      <c r="CO187" s="109"/>
      <c r="CP187" s="109"/>
      <c r="CQ187" s="109"/>
      <c r="CR187" s="109"/>
      <c r="CS187" s="109"/>
      <c r="CT187" s="511" t="str">
        <f>IF(SUM(CJ187:CS187)='III Plan Rates'!AL190, "Match", "Don't Match")</f>
        <v>Match</v>
      </c>
      <c r="CU187" s="109"/>
      <c r="CV187" s="109"/>
      <c r="CW187" s="109"/>
      <c r="CX187" s="109"/>
      <c r="CY187" s="511" t="str">
        <f>IF(SUM(CU187:CX187)='III Plan Rates'!AM190, "Match", "Don't Match")</f>
        <v>Match</v>
      </c>
      <c r="CZ187" s="109"/>
      <c r="DA187" s="109"/>
      <c r="DB187" s="109"/>
      <c r="DC187" s="109"/>
      <c r="DD187" s="109"/>
      <c r="DE187" s="511" t="str">
        <f>IF(SUM(CZ187:DD187)='III Plan Rates'!AN190, "Match", "Don't Match")</f>
        <v>Match</v>
      </c>
      <c r="DF187" s="109"/>
      <c r="DG187" s="109"/>
      <c r="DH187" s="109"/>
      <c r="DI187" s="109"/>
      <c r="DJ187" s="109"/>
      <c r="DK187" s="109"/>
      <c r="DL187" s="109"/>
      <c r="DM187" s="511" t="str">
        <f>IF(SUM(DF187:DL187)='III Plan Rates'!AO190, "Match", "Don't Match")</f>
        <v>Match</v>
      </c>
    </row>
    <row r="188" spans="1:117" x14ac:dyDescent="0.25">
      <c r="A188" s="406" t="str">
        <f>'III Plan Rates'!A191</f>
        <v>Plan 174</v>
      </c>
      <c r="B188" s="118">
        <f>'III Plan Rates'!B191</f>
        <v>0</v>
      </c>
      <c r="C188" s="127">
        <f>'III Plan Rates'!D191</f>
        <v>0</v>
      </c>
      <c r="D188" s="118">
        <f>'III Plan Rates'!E191</f>
        <v>0</v>
      </c>
      <c r="E188" s="118">
        <f>'III Plan Rates'!F191</f>
        <v>0</v>
      </c>
      <c r="F188" s="118">
        <f>'III Plan Rates'!G191</f>
        <v>0</v>
      </c>
      <c r="G188" s="118">
        <f>'III Plan Rates'!J191</f>
        <v>0</v>
      </c>
      <c r="H188" s="101"/>
      <c r="I188" s="116">
        <f>'III Plan Rates'!$Z191*'V Consumer Factors'!$M$12</f>
        <v>0</v>
      </c>
      <c r="J188" s="116">
        <f>'III Plan Rates'!$Z191*'V Consumer Factors'!$M$13</f>
        <v>0</v>
      </c>
      <c r="K188" s="116">
        <f>'III Plan Rates'!$Z191*'V Consumer Factors'!$M$14</f>
        <v>0</v>
      </c>
      <c r="L188" s="116">
        <f>'III Plan Rates'!$Z191*'V Consumer Factors'!$M$15</f>
        <v>0</v>
      </c>
      <c r="M188" s="116">
        <f>'III Plan Rates'!$Z191*'V Consumer Factors'!$M$16</f>
        <v>0</v>
      </c>
      <c r="N188" s="116">
        <f>'III Plan Rates'!$Z191*'V Consumer Factors'!$M$17</f>
        <v>0</v>
      </c>
      <c r="O188" s="116">
        <f>'III Plan Rates'!$Z191*'V Consumer Factors'!$M$18</f>
        <v>0</v>
      </c>
      <c r="P188" s="116">
        <f>'III Plan Rates'!$Z191*'V Consumer Factors'!$M$19</f>
        <v>0</v>
      </c>
      <c r="Q188" s="116">
        <f>'III Plan Rates'!$Z191*'V Consumer Factors'!$M$20</f>
        <v>0</v>
      </c>
      <c r="R188" s="116">
        <f>IF('III Plan Rates'!$AP191&gt;0,SUMPRODUCT(I188:Q188,'III Plan Rates'!$AG191:$AO191)/'III Plan Rates'!$AP191,0)</f>
        <v>0</v>
      </c>
      <c r="S188" s="80"/>
      <c r="T188" s="116" t="e">
        <f>'III Plan Rates'!$AA191*'V Consumer Factors'!$N$12</f>
        <v>#DIV/0!</v>
      </c>
      <c r="U188" s="116" t="e">
        <f>'III Plan Rates'!$AA191*'V Consumer Factors'!$N$13</f>
        <v>#DIV/0!</v>
      </c>
      <c r="V188" s="116" t="e">
        <f>'III Plan Rates'!$AA191*'V Consumer Factors'!$N$14</f>
        <v>#DIV/0!</v>
      </c>
      <c r="W188" s="116" t="e">
        <f>'III Plan Rates'!$AA191*'V Consumer Factors'!$N$15</f>
        <v>#DIV/0!</v>
      </c>
      <c r="X188" s="116" t="e">
        <f>'III Plan Rates'!$AA191*'V Consumer Factors'!$N$16</f>
        <v>#DIV/0!</v>
      </c>
      <c r="Y188" s="116" t="e">
        <f>'III Plan Rates'!$AA191*'V Consumer Factors'!$N$17</f>
        <v>#DIV/0!</v>
      </c>
      <c r="Z188" s="116" t="e">
        <f>'III Plan Rates'!$AA191*'V Consumer Factors'!$N$18</f>
        <v>#DIV/0!</v>
      </c>
      <c r="AA188" s="116" t="e">
        <f>'III Plan Rates'!$AA191*'V Consumer Factors'!$N$19</f>
        <v>#DIV/0!</v>
      </c>
      <c r="AB188" s="116" t="e">
        <f>'III Plan Rates'!$AA191*'V Consumer Factors'!$N$20</f>
        <v>#DIV/0!</v>
      </c>
      <c r="AC188" s="116">
        <f>IF('III Plan Rates'!$AP191&gt;0,SUMPRODUCT(T188:AB188,'III Plan Rates'!$AG191:$AO191)/'III Plan Rates'!$AP191,0)</f>
        <v>0</v>
      </c>
      <c r="AE188" s="117" t="e">
        <f t="shared" si="33"/>
        <v>#DIV/0!</v>
      </c>
      <c r="AF188" s="117" t="e">
        <f t="shared" si="34"/>
        <v>#DIV/0!</v>
      </c>
      <c r="AG188" s="117" t="e">
        <f t="shared" si="35"/>
        <v>#DIV/0!</v>
      </c>
      <c r="AH188" s="117" t="e">
        <f t="shared" si="36"/>
        <v>#DIV/0!</v>
      </c>
      <c r="AI188" s="117" t="e">
        <f t="shared" si="37"/>
        <v>#DIV/0!</v>
      </c>
      <c r="AJ188" s="117" t="e">
        <f t="shared" si="38"/>
        <v>#DIV/0!</v>
      </c>
      <c r="AK188" s="117" t="e">
        <f t="shared" si="39"/>
        <v>#DIV/0!</v>
      </c>
      <c r="AL188" s="117" t="e">
        <f t="shared" si="40"/>
        <v>#DIV/0!</v>
      </c>
      <c r="AM188" s="117" t="e">
        <f t="shared" si="41"/>
        <v>#DIV/0!</v>
      </c>
      <c r="AN188" s="503" t="str">
        <f t="shared" si="42"/>
        <v/>
      </c>
      <c r="AP188" s="109"/>
      <c r="AQ188" s="109"/>
      <c r="AR188" s="109"/>
      <c r="AS188" s="109"/>
      <c r="AT188" s="109"/>
      <c r="AU188" s="109"/>
      <c r="AV188" s="109"/>
      <c r="AW188" s="109"/>
      <c r="AX188" s="511" t="str">
        <f>IF(SUM(AP188:AW188)='III Plan Rates'!AG191, "Match", "Don't Match")</f>
        <v>Match</v>
      </c>
      <c r="AY188" s="109"/>
      <c r="AZ188" s="109"/>
      <c r="BA188" s="109"/>
      <c r="BB188" s="511" t="str">
        <f>IF(SUM(AY188:BA188)='III Plan Rates'!AH191, "Match", "Don't Match")</f>
        <v>Match</v>
      </c>
      <c r="BC188" s="109"/>
      <c r="BD188" s="109"/>
      <c r="BE188" s="109"/>
      <c r="BF188" s="109"/>
      <c r="BG188" s="109"/>
      <c r="BH188" s="109"/>
      <c r="BI188" s="109"/>
      <c r="BJ188" s="109"/>
      <c r="BK188" s="109"/>
      <c r="BL188" s="109"/>
      <c r="BM188" s="109"/>
      <c r="BN188" s="109"/>
      <c r="BO188" s="109"/>
      <c r="BP188" s="511" t="str">
        <f>IF(SUM(BC188:BO188)='III Plan Rates'!AI191, "Match", "Don't Match")</f>
        <v>Match</v>
      </c>
      <c r="BQ188" s="109"/>
      <c r="BR188" s="109"/>
      <c r="BS188" s="109"/>
      <c r="BT188" s="109"/>
      <c r="BU188" s="109"/>
      <c r="BV188" s="109"/>
      <c r="BW188" s="109"/>
      <c r="BX188" s="109"/>
      <c r="BY188" s="109"/>
      <c r="BZ188" s="109"/>
      <c r="CA188" s="511" t="str">
        <f>IF(SUM(BQ188:BZ188)='III Plan Rates'!AJ191, "Match", "Don't Match")</f>
        <v>Match</v>
      </c>
      <c r="CB188" s="109"/>
      <c r="CC188" s="109"/>
      <c r="CD188" s="109"/>
      <c r="CE188" s="109"/>
      <c r="CF188" s="109"/>
      <c r="CG188" s="109"/>
      <c r="CH188" s="109"/>
      <c r="CI188" s="511" t="str">
        <f>IF(SUM(CB188:CH188)='III Plan Rates'!AK191, "Match", "Don't Match")</f>
        <v>Match</v>
      </c>
      <c r="CJ188" s="109"/>
      <c r="CK188" s="109"/>
      <c r="CL188" s="109"/>
      <c r="CM188" s="109"/>
      <c r="CN188" s="109"/>
      <c r="CO188" s="109"/>
      <c r="CP188" s="109"/>
      <c r="CQ188" s="109"/>
      <c r="CR188" s="109"/>
      <c r="CS188" s="109"/>
      <c r="CT188" s="511" t="str">
        <f>IF(SUM(CJ188:CS188)='III Plan Rates'!AL191, "Match", "Don't Match")</f>
        <v>Match</v>
      </c>
      <c r="CU188" s="109"/>
      <c r="CV188" s="109"/>
      <c r="CW188" s="109"/>
      <c r="CX188" s="109"/>
      <c r="CY188" s="511" t="str">
        <f>IF(SUM(CU188:CX188)='III Plan Rates'!AM191, "Match", "Don't Match")</f>
        <v>Match</v>
      </c>
      <c r="CZ188" s="109"/>
      <c r="DA188" s="109"/>
      <c r="DB188" s="109"/>
      <c r="DC188" s="109"/>
      <c r="DD188" s="109"/>
      <c r="DE188" s="511" t="str">
        <f>IF(SUM(CZ188:DD188)='III Plan Rates'!AN191, "Match", "Don't Match")</f>
        <v>Match</v>
      </c>
      <c r="DF188" s="109"/>
      <c r="DG188" s="109"/>
      <c r="DH188" s="109"/>
      <c r="DI188" s="109"/>
      <c r="DJ188" s="109"/>
      <c r="DK188" s="109"/>
      <c r="DL188" s="109"/>
      <c r="DM188" s="511" t="str">
        <f>IF(SUM(DF188:DL188)='III Plan Rates'!AO191, "Match", "Don't Match")</f>
        <v>Match</v>
      </c>
    </row>
    <row r="189" spans="1:117" x14ac:dyDescent="0.25">
      <c r="A189" s="406" t="str">
        <f>'III Plan Rates'!A192</f>
        <v>Plan 175</v>
      </c>
      <c r="B189" s="118">
        <f>'III Plan Rates'!B192</f>
        <v>0</v>
      </c>
      <c r="C189" s="127">
        <f>'III Plan Rates'!D192</f>
        <v>0</v>
      </c>
      <c r="D189" s="118">
        <f>'III Plan Rates'!E192</f>
        <v>0</v>
      </c>
      <c r="E189" s="118">
        <f>'III Plan Rates'!F192</f>
        <v>0</v>
      </c>
      <c r="F189" s="118">
        <f>'III Plan Rates'!G192</f>
        <v>0</v>
      </c>
      <c r="G189" s="118">
        <f>'III Plan Rates'!J192</f>
        <v>0</v>
      </c>
      <c r="H189" s="101"/>
      <c r="I189" s="116">
        <f>'III Plan Rates'!$Z192*'V Consumer Factors'!$M$12</f>
        <v>0</v>
      </c>
      <c r="J189" s="116">
        <f>'III Plan Rates'!$Z192*'V Consumer Factors'!$M$13</f>
        <v>0</v>
      </c>
      <c r="K189" s="116">
        <f>'III Plan Rates'!$Z192*'V Consumer Factors'!$M$14</f>
        <v>0</v>
      </c>
      <c r="L189" s="116">
        <f>'III Plan Rates'!$Z192*'V Consumer Factors'!$M$15</f>
        <v>0</v>
      </c>
      <c r="M189" s="116">
        <f>'III Plan Rates'!$Z192*'V Consumer Factors'!$M$16</f>
        <v>0</v>
      </c>
      <c r="N189" s="116">
        <f>'III Plan Rates'!$Z192*'V Consumer Factors'!$M$17</f>
        <v>0</v>
      </c>
      <c r="O189" s="116">
        <f>'III Plan Rates'!$Z192*'V Consumer Factors'!$M$18</f>
        <v>0</v>
      </c>
      <c r="P189" s="116">
        <f>'III Plan Rates'!$Z192*'V Consumer Factors'!$M$19</f>
        <v>0</v>
      </c>
      <c r="Q189" s="116">
        <f>'III Plan Rates'!$Z192*'V Consumer Factors'!$M$20</f>
        <v>0</v>
      </c>
      <c r="R189" s="116">
        <f>IF('III Plan Rates'!$AP192&gt;0,SUMPRODUCT(I189:Q189,'III Plan Rates'!$AG192:$AO192)/'III Plan Rates'!$AP192,0)</f>
        <v>0</v>
      </c>
      <c r="S189" s="80"/>
      <c r="T189" s="116" t="e">
        <f>'III Plan Rates'!$AA192*'V Consumer Factors'!$N$12</f>
        <v>#DIV/0!</v>
      </c>
      <c r="U189" s="116" t="e">
        <f>'III Plan Rates'!$AA192*'V Consumer Factors'!$N$13</f>
        <v>#DIV/0!</v>
      </c>
      <c r="V189" s="116" t="e">
        <f>'III Plan Rates'!$AA192*'V Consumer Factors'!$N$14</f>
        <v>#DIV/0!</v>
      </c>
      <c r="W189" s="116" t="e">
        <f>'III Plan Rates'!$AA192*'V Consumer Factors'!$N$15</f>
        <v>#DIV/0!</v>
      </c>
      <c r="X189" s="116" t="e">
        <f>'III Plan Rates'!$AA192*'V Consumer Factors'!$N$16</f>
        <v>#DIV/0!</v>
      </c>
      <c r="Y189" s="116" t="e">
        <f>'III Plan Rates'!$AA192*'V Consumer Factors'!$N$17</f>
        <v>#DIV/0!</v>
      </c>
      <c r="Z189" s="116" t="e">
        <f>'III Plan Rates'!$AA192*'V Consumer Factors'!$N$18</f>
        <v>#DIV/0!</v>
      </c>
      <c r="AA189" s="116" t="e">
        <f>'III Plan Rates'!$AA192*'V Consumer Factors'!$N$19</f>
        <v>#DIV/0!</v>
      </c>
      <c r="AB189" s="116" t="e">
        <f>'III Plan Rates'!$AA192*'V Consumer Factors'!$N$20</f>
        <v>#DIV/0!</v>
      </c>
      <c r="AC189" s="116">
        <f>IF('III Plan Rates'!$AP192&gt;0,SUMPRODUCT(T189:AB189,'III Plan Rates'!$AG192:$AO192)/'III Plan Rates'!$AP192,0)</f>
        <v>0</v>
      </c>
      <c r="AE189" s="117" t="e">
        <f t="shared" si="33"/>
        <v>#DIV/0!</v>
      </c>
      <c r="AF189" s="117" t="e">
        <f t="shared" si="34"/>
        <v>#DIV/0!</v>
      </c>
      <c r="AG189" s="117" t="e">
        <f t="shared" si="35"/>
        <v>#DIV/0!</v>
      </c>
      <c r="AH189" s="117" t="e">
        <f t="shared" si="36"/>
        <v>#DIV/0!</v>
      </c>
      <c r="AI189" s="117" t="e">
        <f t="shared" si="37"/>
        <v>#DIV/0!</v>
      </c>
      <c r="AJ189" s="117" t="e">
        <f t="shared" si="38"/>
        <v>#DIV/0!</v>
      </c>
      <c r="AK189" s="117" t="e">
        <f t="shared" si="39"/>
        <v>#DIV/0!</v>
      </c>
      <c r="AL189" s="117" t="e">
        <f t="shared" si="40"/>
        <v>#DIV/0!</v>
      </c>
      <c r="AM189" s="117" t="e">
        <f t="shared" si="41"/>
        <v>#DIV/0!</v>
      </c>
      <c r="AN189" s="503" t="str">
        <f t="shared" si="42"/>
        <v/>
      </c>
      <c r="AP189" s="109"/>
      <c r="AQ189" s="109"/>
      <c r="AR189" s="109"/>
      <c r="AS189" s="109"/>
      <c r="AT189" s="109"/>
      <c r="AU189" s="109"/>
      <c r="AV189" s="109"/>
      <c r="AW189" s="109"/>
      <c r="AX189" s="511" t="str">
        <f>IF(SUM(AP189:AW189)='III Plan Rates'!AG192, "Match", "Don't Match")</f>
        <v>Match</v>
      </c>
      <c r="AY189" s="109"/>
      <c r="AZ189" s="109"/>
      <c r="BA189" s="109"/>
      <c r="BB189" s="511" t="str">
        <f>IF(SUM(AY189:BA189)='III Plan Rates'!AH192, "Match", "Don't Match")</f>
        <v>Match</v>
      </c>
      <c r="BC189" s="109"/>
      <c r="BD189" s="109"/>
      <c r="BE189" s="109"/>
      <c r="BF189" s="109"/>
      <c r="BG189" s="109"/>
      <c r="BH189" s="109"/>
      <c r="BI189" s="109"/>
      <c r="BJ189" s="109"/>
      <c r="BK189" s="109"/>
      <c r="BL189" s="109"/>
      <c r="BM189" s="109"/>
      <c r="BN189" s="109"/>
      <c r="BO189" s="109"/>
      <c r="BP189" s="511" t="str">
        <f>IF(SUM(BC189:BO189)='III Plan Rates'!AI192, "Match", "Don't Match")</f>
        <v>Match</v>
      </c>
      <c r="BQ189" s="109"/>
      <c r="BR189" s="109"/>
      <c r="BS189" s="109"/>
      <c r="BT189" s="109"/>
      <c r="BU189" s="109"/>
      <c r="BV189" s="109"/>
      <c r="BW189" s="109"/>
      <c r="BX189" s="109"/>
      <c r="BY189" s="109"/>
      <c r="BZ189" s="109"/>
      <c r="CA189" s="511" t="str">
        <f>IF(SUM(BQ189:BZ189)='III Plan Rates'!AJ192, "Match", "Don't Match")</f>
        <v>Match</v>
      </c>
      <c r="CB189" s="109"/>
      <c r="CC189" s="109"/>
      <c r="CD189" s="109"/>
      <c r="CE189" s="109"/>
      <c r="CF189" s="109"/>
      <c r="CG189" s="109"/>
      <c r="CH189" s="109"/>
      <c r="CI189" s="511" t="str">
        <f>IF(SUM(CB189:CH189)='III Plan Rates'!AK192, "Match", "Don't Match")</f>
        <v>Match</v>
      </c>
      <c r="CJ189" s="109"/>
      <c r="CK189" s="109"/>
      <c r="CL189" s="109"/>
      <c r="CM189" s="109"/>
      <c r="CN189" s="109"/>
      <c r="CO189" s="109"/>
      <c r="CP189" s="109"/>
      <c r="CQ189" s="109"/>
      <c r="CR189" s="109"/>
      <c r="CS189" s="109"/>
      <c r="CT189" s="511" t="str">
        <f>IF(SUM(CJ189:CS189)='III Plan Rates'!AL192, "Match", "Don't Match")</f>
        <v>Match</v>
      </c>
      <c r="CU189" s="109"/>
      <c r="CV189" s="109"/>
      <c r="CW189" s="109"/>
      <c r="CX189" s="109"/>
      <c r="CY189" s="511" t="str">
        <f>IF(SUM(CU189:CX189)='III Plan Rates'!AM192, "Match", "Don't Match")</f>
        <v>Match</v>
      </c>
      <c r="CZ189" s="109"/>
      <c r="DA189" s="109"/>
      <c r="DB189" s="109"/>
      <c r="DC189" s="109"/>
      <c r="DD189" s="109"/>
      <c r="DE189" s="511" t="str">
        <f>IF(SUM(CZ189:DD189)='III Plan Rates'!AN192, "Match", "Don't Match")</f>
        <v>Match</v>
      </c>
      <c r="DF189" s="109"/>
      <c r="DG189" s="109"/>
      <c r="DH189" s="109"/>
      <c r="DI189" s="109"/>
      <c r="DJ189" s="109"/>
      <c r="DK189" s="109"/>
      <c r="DL189" s="109"/>
      <c r="DM189" s="511" t="str">
        <f>IF(SUM(DF189:DL189)='III Plan Rates'!AO192, "Match", "Don't Match")</f>
        <v>Match</v>
      </c>
    </row>
    <row r="190" spans="1:117" x14ac:dyDescent="0.25">
      <c r="A190" s="406" t="str">
        <f>'III Plan Rates'!A193</f>
        <v>Plan 176</v>
      </c>
      <c r="B190" s="118">
        <f>'III Plan Rates'!B193</f>
        <v>0</v>
      </c>
      <c r="C190" s="127">
        <f>'III Plan Rates'!D193</f>
        <v>0</v>
      </c>
      <c r="D190" s="118">
        <f>'III Plan Rates'!E193</f>
        <v>0</v>
      </c>
      <c r="E190" s="118">
        <f>'III Plan Rates'!F193</f>
        <v>0</v>
      </c>
      <c r="F190" s="118">
        <f>'III Plan Rates'!G193</f>
        <v>0</v>
      </c>
      <c r="G190" s="118">
        <f>'III Plan Rates'!J193</f>
        <v>0</v>
      </c>
      <c r="H190" s="101"/>
      <c r="I190" s="116">
        <f>'III Plan Rates'!$Z193*'V Consumer Factors'!$M$12</f>
        <v>0</v>
      </c>
      <c r="J190" s="116">
        <f>'III Plan Rates'!$Z193*'V Consumer Factors'!$M$13</f>
        <v>0</v>
      </c>
      <c r="K190" s="116">
        <f>'III Plan Rates'!$Z193*'V Consumer Factors'!$M$14</f>
        <v>0</v>
      </c>
      <c r="L190" s="116">
        <f>'III Plan Rates'!$Z193*'V Consumer Factors'!$M$15</f>
        <v>0</v>
      </c>
      <c r="M190" s="116">
        <f>'III Plan Rates'!$Z193*'V Consumer Factors'!$M$16</f>
        <v>0</v>
      </c>
      <c r="N190" s="116">
        <f>'III Plan Rates'!$Z193*'V Consumer Factors'!$M$17</f>
        <v>0</v>
      </c>
      <c r="O190" s="116">
        <f>'III Plan Rates'!$Z193*'V Consumer Factors'!$M$18</f>
        <v>0</v>
      </c>
      <c r="P190" s="116">
        <f>'III Plan Rates'!$Z193*'V Consumer Factors'!$M$19</f>
        <v>0</v>
      </c>
      <c r="Q190" s="116">
        <f>'III Plan Rates'!$Z193*'V Consumer Factors'!$M$20</f>
        <v>0</v>
      </c>
      <c r="R190" s="116">
        <f>IF('III Plan Rates'!$AP193&gt;0,SUMPRODUCT(I190:Q190,'III Plan Rates'!$AG193:$AO193)/'III Plan Rates'!$AP193,0)</f>
        <v>0</v>
      </c>
      <c r="S190" s="80"/>
      <c r="T190" s="116" t="e">
        <f>'III Plan Rates'!$AA193*'V Consumer Factors'!$N$12</f>
        <v>#DIV/0!</v>
      </c>
      <c r="U190" s="116" t="e">
        <f>'III Plan Rates'!$AA193*'V Consumer Factors'!$N$13</f>
        <v>#DIV/0!</v>
      </c>
      <c r="V190" s="116" t="e">
        <f>'III Plan Rates'!$AA193*'V Consumer Factors'!$N$14</f>
        <v>#DIV/0!</v>
      </c>
      <c r="W190" s="116" t="e">
        <f>'III Plan Rates'!$AA193*'V Consumer Factors'!$N$15</f>
        <v>#DIV/0!</v>
      </c>
      <c r="X190" s="116" t="e">
        <f>'III Plan Rates'!$AA193*'V Consumer Factors'!$N$16</f>
        <v>#DIV/0!</v>
      </c>
      <c r="Y190" s="116" t="e">
        <f>'III Plan Rates'!$AA193*'V Consumer Factors'!$N$17</f>
        <v>#DIV/0!</v>
      </c>
      <c r="Z190" s="116" t="e">
        <f>'III Plan Rates'!$AA193*'V Consumer Factors'!$N$18</f>
        <v>#DIV/0!</v>
      </c>
      <c r="AA190" s="116" t="e">
        <f>'III Plan Rates'!$AA193*'V Consumer Factors'!$N$19</f>
        <v>#DIV/0!</v>
      </c>
      <c r="AB190" s="116" t="e">
        <f>'III Plan Rates'!$AA193*'V Consumer Factors'!$N$20</f>
        <v>#DIV/0!</v>
      </c>
      <c r="AC190" s="116">
        <f>IF('III Plan Rates'!$AP193&gt;0,SUMPRODUCT(T190:AB190,'III Plan Rates'!$AG193:$AO193)/'III Plan Rates'!$AP193,0)</f>
        <v>0</v>
      </c>
      <c r="AE190" s="117" t="e">
        <f t="shared" si="33"/>
        <v>#DIV/0!</v>
      </c>
      <c r="AF190" s="117" t="e">
        <f t="shared" si="34"/>
        <v>#DIV/0!</v>
      </c>
      <c r="AG190" s="117" t="e">
        <f t="shared" si="35"/>
        <v>#DIV/0!</v>
      </c>
      <c r="AH190" s="117" t="e">
        <f t="shared" si="36"/>
        <v>#DIV/0!</v>
      </c>
      <c r="AI190" s="117" t="e">
        <f t="shared" si="37"/>
        <v>#DIV/0!</v>
      </c>
      <c r="AJ190" s="117" t="e">
        <f t="shared" si="38"/>
        <v>#DIV/0!</v>
      </c>
      <c r="AK190" s="117" t="e">
        <f t="shared" si="39"/>
        <v>#DIV/0!</v>
      </c>
      <c r="AL190" s="117" t="e">
        <f t="shared" si="40"/>
        <v>#DIV/0!</v>
      </c>
      <c r="AM190" s="117" t="e">
        <f t="shared" si="41"/>
        <v>#DIV/0!</v>
      </c>
      <c r="AN190" s="503" t="str">
        <f t="shared" si="42"/>
        <v/>
      </c>
      <c r="AP190" s="109"/>
      <c r="AQ190" s="109"/>
      <c r="AR190" s="109"/>
      <c r="AS190" s="109"/>
      <c r="AT190" s="109"/>
      <c r="AU190" s="109"/>
      <c r="AV190" s="109"/>
      <c r="AW190" s="109"/>
      <c r="AX190" s="511" t="str">
        <f>IF(SUM(AP190:AW190)='III Plan Rates'!AG193, "Match", "Don't Match")</f>
        <v>Match</v>
      </c>
      <c r="AY190" s="109"/>
      <c r="AZ190" s="109"/>
      <c r="BA190" s="109"/>
      <c r="BB190" s="511" t="str">
        <f>IF(SUM(AY190:BA190)='III Plan Rates'!AH193, "Match", "Don't Match")</f>
        <v>Match</v>
      </c>
      <c r="BC190" s="109"/>
      <c r="BD190" s="109"/>
      <c r="BE190" s="109"/>
      <c r="BF190" s="109"/>
      <c r="BG190" s="109"/>
      <c r="BH190" s="109"/>
      <c r="BI190" s="109"/>
      <c r="BJ190" s="109"/>
      <c r="BK190" s="109"/>
      <c r="BL190" s="109"/>
      <c r="BM190" s="109"/>
      <c r="BN190" s="109"/>
      <c r="BO190" s="109"/>
      <c r="BP190" s="511" t="str">
        <f>IF(SUM(BC190:BO190)='III Plan Rates'!AI193, "Match", "Don't Match")</f>
        <v>Match</v>
      </c>
      <c r="BQ190" s="109"/>
      <c r="BR190" s="109"/>
      <c r="BS190" s="109"/>
      <c r="BT190" s="109"/>
      <c r="BU190" s="109"/>
      <c r="BV190" s="109"/>
      <c r="BW190" s="109"/>
      <c r="BX190" s="109"/>
      <c r="BY190" s="109"/>
      <c r="BZ190" s="109"/>
      <c r="CA190" s="511" t="str">
        <f>IF(SUM(BQ190:BZ190)='III Plan Rates'!AJ193, "Match", "Don't Match")</f>
        <v>Match</v>
      </c>
      <c r="CB190" s="109"/>
      <c r="CC190" s="109"/>
      <c r="CD190" s="109"/>
      <c r="CE190" s="109"/>
      <c r="CF190" s="109"/>
      <c r="CG190" s="109"/>
      <c r="CH190" s="109"/>
      <c r="CI190" s="511" t="str">
        <f>IF(SUM(CB190:CH190)='III Plan Rates'!AK193, "Match", "Don't Match")</f>
        <v>Match</v>
      </c>
      <c r="CJ190" s="109"/>
      <c r="CK190" s="109"/>
      <c r="CL190" s="109"/>
      <c r="CM190" s="109"/>
      <c r="CN190" s="109"/>
      <c r="CO190" s="109"/>
      <c r="CP190" s="109"/>
      <c r="CQ190" s="109"/>
      <c r="CR190" s="109"/>
      <c r="CS190" s="109"/>
      <c r="CT190" s="511" t="str">
        <f>IF(SUM(CJ190:CS190)='III Plan Rates'!AL193, "Match", "Don't Match")</f>
        <v>Match</v>
      </c>
      <c r="CU190" s="109"/>
      <c r="CV190" s="109"/>
      <c r="CW190" s="109"/>
      <c r="CX190" s="109"/>
      <c r="CY190" s="511" t="str">
        <f>IF(SUM(CU190:CX190)='III Plan Rates'!AM193, "Match", "Don't Match")</f>
        <v>Match</v>
      </c>
      <c r="CZ190" s="109"/>
      <c r="DA190" s="109"/>
      <c r="DB190" s="109"/>
      <c r="DC190" s="109"/>
      <c r="DD190" s="109"/>
      <c r="DE190" s="511" t="str">
        <f>IF(SUM(CZ190:DD190)='III Plan Rates'!AN193, "Match", "Don't Match")</f>
        <v>Match</v>
      </c>
      <c r="DF190" s="109"/>
      <c r="DG190" s="109"/>
      <c r="DH190" s="109"/>
      <c r="DI190" s="109"/>
      <c r="DJ190" s="109"/>
      <c r="DK190" s="109"/>
      <c r="DL190" s="109"/>
      <c r="DM190" s="511" t="str">
        <f>IF(SUM(DF190:DL190)='III Plan Rates'!AO193, "Match", "Don't Match")</f>
        <v>Match</v>
      </c>
    </row>
    <row r="191" spans="1:117" x14ac:dyDescent="0.25">
      <c r="A191" s="406" t="str">
        <f>'III Plan Rates'!A194</f>
        <v>Plan 177</v>
      </c>
      <c r="B191" s="118">
        <f>'III Plan Rates'!B194</f>
        <v>0</v>
      </c>
      <c r="C191" s="127">
        <f>'III Plan Rates'!D194</f>
        <v>0</v>
      </c>
      <c r="D191" s="118">
        <f>'III Plan Rates'!E194</f>
        <v>0</v>
      </c>
      <c r="E191" s="118">
        <f>'III Plan Rates'!F194</f>
        <v>0</v>
      </c>
      <c r="F191" s="118">
        <f>'III Plan Rates'!G194</f>
        <v>0</v>
      </c>
      <c r="G191" s="118">
        <f>'III Plan Rates'!J194</f>
        <v>0</v>
      </c>
      <c r="H191" s="101"/>
      <c r="I191" s="116">
        <f>'III Plan Rates'!$Z194*'V Consumer Factors'!$M$12</f>
        <v>0</v>
      </c>
      <c r="J191" s="116">
        <f>'III Plan Rates'!$Z194*'V Consumer Factors'!$M$13</f>
        <v>0</v>
      </c>
      <c r="K191" s="116">
        <f>'III Plan Rates'!$Z194*'V Consumer Factors'!$M$14</f>
        <v>0</v>
      </c>
      <c r="L191" s="116">
        <f>'III Plan Rates'!$Z194*'V Consumer Factors'!$M$15</f>
        <v>0</v>
      </c>
      <c r="M191" s="116">
        <f>'III Plan Rates'!$Z194*'V Consumer Factors'!$M$16</f>
        <v>0</v>
      </c>
      <c r="N191" s="116">
        <f>'III Plan Rates'!$Z194*'V Consumer Factors'!$M$17</f>
        <v>0</v>
      </c>
      <c r="O191" s="116">
        <f>'III Plan Rates'!$Z194*'V Consumer Factors'!$M$18</f>
        <v>0</v>
      </c>
      <c r="P191" s="116">
        <f>'III Plan Rates'!$Z194*'V Consumer Factors'!$M$19</f>
        <v>0</v>
      </c>
      <c r="Q191" s="116">
        <f>'III Plan Rates'!$Z194*'V Consumer Factors'!$M$20</f>
        <v>0</v>
      </c>
      <c r="R191" s="116">
        <f>IF('III Plan Rates'!$AP194&gt;0,SUMPRODUCT(I191:Q191,'III Plan Rates'!$AG194:$AO194)/'III Plan Rates'!$AP194,0)</f>
        <v>0</v>
      </c>
      <c r="S191" s="80"/>
      <c r="T191" s="116" t="e">
        <f>'III Plan Rates'!$AA194*'V Consumer Factors'!$N$12</f>
        <v>#DIV/0!</v>
      </c>
      <c r="U191" s="116" t="e">
        <f>'III Plan Rates'!$AA194*'V Consumer Factors'!$N$13</f>
        <v>#DIV/0!</v>
      </c>
      <c r="V191" s="116" t="e">
        <f>'III Plan Rates'!$AA194*'V Consumer Factors'!$N$14</f>
        <v>#DIV/0!</v>
      </c>
      <c r="W191" s="116" t="e">
        <f>'III Plan Rates'!$AA194*'V Consumer Factors'!$N$15</f>
        <v>#DIV/0!</v>
      </c>
      <c r="X191" s="116" t="e">
        <f>'III Plan Rates'!$AA194*'V Consumer Factors'!$N$16</f>
        <v>#DIV/0!</v>
      </c>
      <c r="Y191" s="116" t="e">
        <f>'III Plan Rates'!$AA194*'V Consumer Factors'!$N$17</f>
        <v>#DIV/0!</v>
      </c>
      <c r="Z191" s="116" t="e">
        <f>'III Plan Rates'!$AA194*'V Consumer Factors'!$N$18</f>
        <v>#DIV/0!</v>
      </c>
      <c r="AA191" s="116" t="e">
        <f>'III Plan Rates'!$AA194*'V Consumer Factors'!$N$19</f>
        <v>#DIV/0!</v>
      </c>
      <c r="AB191" s="116" t="e">
        <f>'III Plan Rates'!$AA194*'V Consumer Factors'!$N$20</f>
        <v>#DIV/0!</v>
      </c>
      <c r="AC191" s="116">
        <f>IF('III Plan Rates'!$AP194&gt;0,SUMPRODUCT(T191:AB191,'III Plan Rates'!$AG194:$AO194)/'III Plan Rates'!$AP194,0)</f>
        <v>0</v>
      </c>
      <c r="AE191" s="117" t="e">
        <f t="shared" si="33"/>
        <v>#DIV/0!</v>
      </c>
      <c r="AF191" s="117" t="e">
        <f t="shared" si="34"/>
        <v>#DIV/0!</v>
      </c>
      <c r="AG191" s="117" t="e">
        <f t="shared" si="35"/>
        <v>#DIV/0!</v>
      </c>
      <c r="AH191" s="117" t="e">
        <f t="shared" si="36"/>
        <v>#DIV/0!</v>
      </c>
      <c r="AI191" s="117" t="e">
        <f t="shared" si="37"/>
        <v>#DIV/0!</v>
      </c>
      <c r="AJ191" s="117" t="e">
        <f t="shared" si="38"/>
        <v>#DIV/0!</v>
      </c>
      <c r="AK191" s="117" t="e">
        <f t="shared" si="39"/>
        <v>#DIV/0!</v>
      </c>
      <c r="AL191" s="117" t="e">
        <f t="shared" si="40"/>
        <v>#DIV/0!</v>
      </c>
      <c r="AM191" s="117" t="e">
        <f t="shared" si="41"/>
        <v>#DIV/0!</v>
      </c>
      <c r="AN191" s="503" t="str">
        <f t="shared" si="42"/>
        <v/>
      </c>
      <c r="AP191" s="109"/>
      <c r="AQ191" s="109"/>
      <c r="AR191" s="109"/>
      <c r="AS191" s="109"/>
      <c r="AT191" s="109"/>
      <c r="AU191" s="109"/>
      <c r="AV191" s="109"/>
      <c r="AW191" s="109"/>
      <c r="AX191" s="511" t="str">
        <f>IF(SUM(AP191:AW191)='III Plan Rates'!AG194, "Match", "Don't Match")</f>
        <v>Match</v>
      </c>
      <c r="AY191" s="109"/>
      <c r="AZ191" s="109"/>
      <c r="BA191" s="109"/>
      <c r="BB191" s="511" t="str">
        <f>IF(SUM(AY191:BA191)='III Plan Rates'!AH194, "Match", "Don't Match")</f>
        <v>Match</v>
      </c>
      <c r="BC191" s="109"/>
      <c r="BD191" s="109"/>
      <c r="BE191" s="109"/>
      <c r="BF191" s="109"/>
      <c r="BG191" s="109"/>
      <c r="BH191" s="109"/>
      <c r="BI191" s="109"/>
      <c r="BJ191" s="109"/>
      <c r="BK191" s="109"/>
      <c r="BL191" s="109"/>
      <c r="BM191" s="109"/>
      <c r="BN191" s="109"/>
      <c r="BO191" s="109"/>
      <c r="BP191" s="511" t="str">
        <f>IF(SUM(BC191:BO191)='III Plan Rates'!AI194, "Match", "Don't Match")</f>
        <v>Match</v>
      </c>
      <c r="BQ191" s="109"/>
      <c r="BR191" s="109"/>
      <c r="BS191" s="109"/>
      <c r="BT191" s="109"/>
      <c r="BU191" s="109"/>
      <c r="BV191" s="109"/>
      <c r="BW191" s="109"/>
      <c r="BX191" s="109"/>
      <c r="BY191" s="109"/>
      <c r="BZ191" s="109"/>
      <c r="CA191" s="511" t="str">
        <f>IF(SUM(BQ191:BZ191)='III Plan Rates'!AJ194, "Match", "Don't Match")</f>
        <v>Match</v>
      </c>
      <c r="CB191" s="109"/>
      <c r="CC191" s="109"/>
      <c r="CD191" s="109"/>
      <c r="CE191" s="109"/>
      <c r="CF191" s="109"/>
      <c r="CG191" s="109"/>
      <c r="CH191" s="109"/>
      <c r="CI191" s="511" t="str">
        <f>IF(SUM(CB191:CH191)='III Plan Rates'!AK194, "Match", "Don't Match")</f>
        <v>Match</v>
      </c>
      <c r="CJ191" s="109"/>
      <c r="CK191" s="109"/>
      <c r="CL191" s="109"/>
      <c r="CM191" s="109"/>
      <c r="CN191" s="109"/>
      <c r="CO191" s="109"/>
      <c r="CP191" s="109"/>
      <c r="CQ191" s="109"/>
      <c r="CR191" s="109"/>
      <c r="CS191" s="109"/>
      <c r="CT191" s="511" t="str">
        <f>IF(SUM(CJ191:CS191)='III Plan Rates'!AL194, "Match", "Don't Match")</f>
        <v>Match</v>
      </c>
      <c r="CU191" s="109"/>
      <c r="CV191" s="109"/>
      <c r="CW191" s="109"/>
      <c r="CX191" s="109"/>
      <c r="CY191" s="511" t="str">
        <f>IF(SUM(CU191:CX191)='III Plan Rates'!AM194, "Match", "Don't Match")</f>
        <v>Match</v>
      </c>
      <c r="CZ191" s="109"/>
      <c r="DA191" s="109"/>
      <c r="DB191" s="109"/>
      <c r="DC191" s="109"/>
      <c r="DD191" s="109"/>
      <c r="DE191" s="511" t="str">
        <f>IF(SUM(CZ191:DD191)='III Plan Rates'!AN194, "Match", "Don't Match")</f>
        <v>Match</v>
      </c>
      <c r="DF191" s="109"/>
      <c r="DG191" s="109"/>
      <c r="DH191" s="109"/>
      <c r="DI191" s="109"/>
      <c r="DJ191" s="109"/>
      <c r="DK191" s="109"/>
      <c r="DL191" s="109"/>
      <c r="DM191" s="511" t="str">
        <f>IF(SUM(DF191:DL191)='III Plan Rates'!AO194, "Match", "Don't Match")</f>
        <v>Match</v>
      </c>
    </row>
    <row r="192" spans="1:117" x14ac:dyDescent="0.25">
      <c r="A192" s="406" t="str">
        <f>'III Plan Rates'!A195</f>
        <v>Plan 178</v>
      </c>
      <c r="B192" s="118">
        <f>'III Plan Rates'!B195</f>
        <v>0</v>
      </c>
      <c r="C192" s="127">
        <f>'III Plan Rates'!D195</f>
        <v>0</v>
      </c>
      <c r="D192" s="118">
        <f>'III Plan Rates'!E195</f>
        <v>0</v>
      </c>
      <c r="E192" s="118">
        <f>'III Plan Rates'!F195</f>
        <v>0</v>
      </c>
      <c r="F192" s="118">
        <f>'III Plan Rates'!G195</f>
        <v>0</v>
      </c>
      <c r="G192" s="118">
        <f>'III Plan Rates'!J195</f>
        <v>0</v>
      </c>
      <c r="H192" s="101"/>
      <c r="I192" s="116">
        <f>'III Plan Rates'!$Z195*'V Consumer Factors'!$M$12</f>
        <v>0</v>
      </c>
      <c r="J192" s="116">
        <f>'III Plan Rates'!$Z195*'V Consumer Factors'!$M$13</f>
        <v>0</v>
      </c>
      <c r="K192" s="116">
        <f>'III Plan Rates'!$Z195*'V Consumer Factors'!$M$14</f>
        <v>0</v>
      </c>
      <c r="L192" s="116">
        <f>'III Plan Rates'!$Z195*'V Consumer Factors'!$M$15</f>
        <v>0</v>
      </c>
      <c r="M192" s="116">
        <f>'III Plan Rates'!$Z195*'V Consumer Factors'!$M$16</f>
        <v>0</v>
      </c>
      <c r="N192" s="116">
        <f>'III Plan Rates'!$Z195*'V Consumer Factors'!$M$17</f>
        <v>0</v>
      </c>
      <c r="O192" s="116">
        <f>'III Plan Rates'!$Z195*'V Consumer Factors'!$M$18</f>
        <v>0</v>
      </c>
      <c r="P192" s="116">
        <f>'III Plan Rates'!$Z195*'V Consumer Factors'!$M$19</f>
        <v>0</v>
      </c>
      <c r="Q192" s="116">
        <f>'III Plan Rates'!$Z195*'V Consumer Factors'!$M$20</f>
        <v>0</v>
      </c>
      <c r="R192" s="116">
        <f>IF('III Plan Rates'!$AP195&gt;0,SUMPRODUCT(I192:Q192,'III Plan Rates'!$AG195:$AO195)/'III Plan Rates'!$AP195,0)</f>
        <v>0</v>
      </c>
      <c r="S192" s="80"/>
      <c r="T192" s="116" t="e">
        <f>'III Plan Rates'!$AA195*'V Consumer Factors'!$N$12</f>
        <v>#DIV/0!</v>
      </c>
      <c r="U192" s="116" t="e">
        <f>'III Plan Rates'!$AA195*'V Consumer Factors'!$N$13</f>
        <v>#DIV/0!</v>
      </c>
      <c r="V192" s="116" t="e">
        <f>'III Plan Rates'!$AA195*'V Consumer Factors'!$N$14</f>
        <v>#DIV/0!</v>
      </c>
      <c r="W192" s="116" t="e">
        <f>'III Plan Rates'!$AA195*'V Consumer Factors'!$N$15</f>
        <v>#DIV/0!</v>
      </c>
      <c r="X192" s="116" t="e">
        <f>'III Plan Rates'!$AA195*'V Consumer Factors'!$N$16</f>
        <v>#DIV/0!</v>
      </c>
      <c r="Y192" s="116" t="e">
        <f>'III Plan Rates'!$AA195*'V Consumer Factors'!$N$17</f>
        <v>#DIV/0!</v>
      </c>
      <c r="Z192" s="116" t="e">
        <f>'III Plan Rates'!$AA195*'V Consumer Factors'!$N$18</f>
        <v>#DIV/0!</v>
      </c>
      <c r="AA192" s="116" t="e">
        <f>'III Plan Rates'!$AA195*'V Consumer Factors'!$N$19</f>
        <v>#DIV/0!</v>
      </c>
      <c r="AB192" s="116" t="e">
        <f>'III Plan Rates'!$AA195*'V Consumer Factors'!$N$20</f>
        <v>#DIV/0!</v>
      </c>
      <c r="AC192" s="116">
        <f>IF('III Plan Rates'!$AP195&gt;0,SUMPRODUCT(T192:AB192,'III Plan Rates'!$AG195:$AO195)/'III Plan Rates'!$AP195,0)</f>
        <v>0</v>
      </c>
      <c r="AE192" s="117" t="e">
        <f t="shared" si="33"/>
        <v>#DIV/0!</v>
      </c>
      <c r="AF192" s="117" t="e">
        <f t="shared" si="34"/>
        <v>#DIV/0!</v>
      </c>
      <c r="AG192" s="117" t="e">
        <f t="shared" si="35"/>
        <v>#DIV/0!</v>
      </c>
      <c r="AH192" s="117" t="e">
        <f t="shared" si="36"/>
        <v>#DIV/0!</v>
      </c>
      <c r="AI192" s="117" t="e">
        <f t="shared" si="37"/>
        <v>#DIV/0!</v>
      </c>
      <c r="AJ192" s="117" t="e">
        <f t="shared" si="38"/>
        <v>#DIV/0!</v>
      </c>
      <c r="AK192" s="117" t="e">
        <f t="shared" si="39"/>
        <v>#DIV/0!</v>
      </c>
      <c r="AL192" s="117" t="e">
        <f t="shared" si="40"/>
        <v>#DIV/0!</v>
      </c>
      <c r="AM192" s="117" t="e">
        <f t="shared" si="41"/>
        <v>#DIV/0!</v>
      </c>
      <c r="AN192" s="503" t="str">
        <f t="shared" si="42"/>
        <v/>
      </c>
      <c r="AP192" s="109"/>
      <c r="AQ192" s="109"/>
      <c r="AR192" s="109"/>
      <c r="AS192" s="109"/>
      <c r="AT192" s="109"/>
      <c r="AU192" s="109"/>
      <c r="AV192" s="109"/>
      <c r="AW192" s="109"/>
      <c r="AX192" s="511" t="str">
        <f>IF(SUM(AP192:AW192)='III Plan Rates'!AG195, "Match", "Don't Match")</f>
        <v>Match</v>
      </c>
      <c r="AY192" s="109"/>
      <c r="AZ192" s="109"/>
      <c r="BA192" s="109"/>
      <c r="BB192" s="511" t="str">
        <f>IF(SUM(AY192:BA192)='III Plan Rates'!AH195, "Match", "Don't Match")</f>
        <v>Match</v>
      </c>
      <c r="BC192" s="109"/>
      <c r="BD192" s="109"/>
      <c r="BE192" s="109"/>
      <c r="BF192" s="109"/>
      <c r="BG192" s="109"/>
      <c r="BH192" s="109"/>
      <c r="BI192" s="109"/>
      <c r="BJ192" s="109"/>
      <c r="BK192" s="109"/>
      <c r="BL192" s="109"/>
      <c r="BM192" s="109"/>
      <c r="BN192" s="109"/>
      <c r="BO192" s="109"/>
      <c r="BP192" s="511" t="str">
        <f>IF(SUM(BC192:BO192)='III Plan Rates'!AI195, "Match", "Don't Match")</f>
        <v>Match</v>
      </c>
      <c r="BQ192" s="109"/>
      <c r="BR192" s="109"/>
      <c r="BS192" s="109"/>
      <c r="BT192" s="109"/>
      <c r="BU192" s="109"/>
      <c r="BV192" s="109"/>
      <c r="BW192" s="109"/>
      <c r="BX192" s="109"/>
      <c r="BY192" s="109"/>
      <c r="BZ192" s="109"/>
      <c r="CA192" s="511" t="str">
        <f>IF(SUM(BQ192:BZ192)='III Plan Rates'!AJ195, "Match", "Don't Match")</f>
        <v>Match</v>
      </c>
      <c r="CB192" s="109"/>
      <c r="CC192" s="109"/>
      <c r="CD192" s="109"/>
      <c r="CE192" s="109"/>
      <c r="CF192" s="109"/>
      <c r="CG192" s="109"/>
      <c r="CH192" s="109"/>
      <c r="CI192" s="511" t="str">
        <f>IF(SUM(CB192:CH192)='III Plan Rates'!AK195, "Match", "Don't Match")</f>
        <v>Match</v>
      </c>
      <c r="CJ192" s="109"/>
      <c r="CK192" s="109"/>
      <c r="CL192" s="109"/>
      <c r="CM192" s="109"/>
      <c r="CN192" s="109"/>
      <c r="CO192" s="109"/>
      <c r="CP192" s="109"/>
      <c r="CQ192" s="109"/>
      <c r="CR192" s="109"/>
      <c r="CS192" s="109"/>
      <c r="CT192" s="511" t="str">
        <f>IF(SUM(CJ192:CS192)='III Plan Rates'!AL195, "Match", "Don't Match")</f>
        <v>Match</v>
      </c>
      <c r="CU192" s="109"/>
      <c r="CV192" s="109"/>
      <c r="CW192" s="109"/>
      <c r="CX192" s="109"/>
      <c r="CY192" s="511" t="str">
        <f>IF(SUM(CU192:CX192)='III Plan Rates'!AM195, "Match", "Don't Match")</f>
        <v>Match</v>
      </c>
      <c r="CZ192" s="109"/>
      <c r="DA192" s="109"/>
      <c r="DB192" s="109"/>
      <c r="DC192" s="109"/>
      <c r="DD192" s="109"/>
      <c r="DE192" s="511" t="str">
        <f>IF(SUM(CZ192:DD192)='III Plan Rates'!AN195, "Match", "Don't Match")</f>
        <v>Match</v>
      </c>
      <c r="DF192" s="109"/>
      <c r="DG192" s="109"/>
      <c r="DH192" s="109"/>
      <c r="DI192" s="109"/>
      <c r="DJ192" s="109"/>
      <c r="DK192" s="109"/>
      <c r="DL192" s="109"/>
      <c r="DM192" s="511" t="str">
        <f>IF(SUM(DF192:DL192)='III Plan Rates'!AO195, "Match", "Don't Match")</f>
        <v>Match</v>
      </c>
    </row>
    <row r="193" spans="1:117" x14ac:dyDescent="0.25">
      <c r="A193" s="406" t="str">
        <f>'III Plan Rates'!A196</f>
        <v>Plan 179</v>
      </c>
      <c r="B193" s="118">
        <f>'III Plan Rates'!B196</f>
        <v>0</v>
      </c>
      <c r="C193" s="127">
        <f>'III Plan Rates'!D196</f>
        <v>0</v>
      </c>
      <c r="D193" s="118">
        <f>'III Plan Rates'!E196</f>
        <v>0</v>
      </c>
      <c r="E193" s="118">
        <f>'III Plan Rates'!F196</f>
        <v>0</v>
      </c>
      <c r="F193" s="118">
        <f>'III Plan Rates'!G196</f>
        <v>0</v>
      </c>
      <c r="G193" s="118">
        <f>'III Plan Rates'!J196</f>
        <v>0</v>
      </c>
      <c r="H193" s="101"/>
      <c r="I193" s="116">
        <f>'III Plan Rates'!$Z196*'V Consumer Factors'!$M$12</f>
        <v>0</v>
      </c>
      <c r="J193" s="116">
        <f>'III Plan Rates'!$Z196*'V Consumer Factors'!$M$13</f>
        <v>0</v>
      </c>
      <c r="K193" s="116">
        <f>'III Plan Rates'!$Z196*'V Consumer Factors'!$M$14</f>
        <v>0</v>
      </c>
      <c r="L193" s="116">
        <f>'III Plan Rates'!$Z196*'V Consumer Factors'!$M$15</f>
        <v>0</v>
      </c>
      <c r="M193" s="116">
        <f>'III Plan Rates'!$Z196*'V Consumer Factors'!$M$16</f>
        <v>0</v>
      </c>
      <c r="N193" s="116">
        <f>'III Plan Rates'!$Z196*'V Consumer Factors'!$M$17</f>
        <v>0</v>
      </c>
      <c r="O193" s="116">
        <f>'III Plan Rates'!$Z196*'V Consumer Factors'!$M$18</f>
        <v>0</v>
      </c>
      <c r="P193" s="116">
        <f>'III Plan Rates'!$Z196*'V Consumer Factors'!$M$19</f>
        <v>0</v>
      </c>
      <c r="Q193" s="116">
        <f>'III Plan Rates'!$Z196*'V Consumer Factors'!$M$20</f>
        <v>0</v>
      </c>
      <c r="R193" s="116">
        <f>IF('III Plan Rates'!$AP196&gt;0,SUMPRODUCT(I193:Q193,'III Plan Rates'!$AG196:$AO196)/'III Plan Rates'!$AP196,0)</f>
        <v>0</v>
      </c>
      <c r="S193" s="80"/>
      <c r="T193" s="116" t="e">
        <f>'III Plan Rates'!$AA196*'V Consumer Factors'!$N$12</f>
        <v>#DIV/0!</v>
      </c>
      <c r="U193" s="116" t="e">
        <f>'III Plan Rates'!$AA196*'V Consumer Factors'!$N$13</f>
        <v>#DIV/0!</v>
      </c>
      <c r="V193" s="116" t="e">
        <f>'III Plan Rates'!$AA196*'V Consumer Factors'!$N$14</f>
        <v>#DIV/0!</v>
      </c>
      <c r="W193" s="116" t="e">
        <f>'III Plan Rates'!$AA196*'V Consumer Factors'!$N$15</f>
        <v>#DIV/0!</v>
      </c>
      <c r="X193" s="116" t="e">
        <f>'III Plan Rates'!$AA196*'V Consumer Factors'!$N$16</f>
        <v>#DIV/0!</v>
      </c>
      <c r="Y193" s="116" t="e">
        <f>'III Plan Rates'!$AA196*'V Consumer Factors'!$N$17</f>
        <v>#DIV/0!</v>
      </c>
      <c r="Z193" s="116" t="e">
        <f>'III Plan Rates'!$AA196*'V Consumer Factors'!$N$18</f>
        <v>#DIV/0!</v>
      </c>
      <c r="AA193" s="116" t="e">
        <f>'III Plan Rates'!$AA196*'V Consumer Factors'!$N$19</f>
        <v>#DIV/0!</v>
      </c>
      <c r="AB193" s="116" t="e">
        <f>'III Plan Rates'!$AA196*'V Consumer Factors'!$N$20</f>
        <v>#DIV/0!</v>
      </c>
      <c r="AC193" s="116">
        <f>IF('III Plan Rates'!$AP196&gt;0,SUMPRODUCT(T193:AB193,'III Plan Rates'!$AG196:$AO196)/'III Plan Rates'!$AP196,0)</f>
        <v>0</v>
      </c>
      <c r="AE193" s="117" t="e">
        <f t="shared" si="33"/>
        <v>#DIV/0!</v>
      </c>
      <c r="AF193" s="117" t="e">
        <f t="shared" si="34"/>
        <v>#DIV/0!</v>
      </c>
      <c r="AG193" s="117" t="e">
        <f t="shared" si="35"/>
        <v>#DIV/0!</v>
      </c>
      <c r="AH193" s="117" t="e">
        <f t="shared" si="36"/>
        <v>#DIV/0!</v>
      </c>
      <c r="AI193" s="117" t="e">
        <f t="shared" si="37"/>
        <v>#DIV/0!</v>
      </c>
      <c r="AJ193" s="117" t="e">
        <f t="shared" si="38"/>
        <v>#DIV/0!</v>
      </c>
      <c r="AK193" s="117" t="e">
        <f t="shared" si="39"/>
        <v>#DIV/0!</v>
      </c>
      <c r="AL193" s="117" t="e">
        <f t="shared" si="40"/>
        <v>#DIV/0!</v>
      </c>
      <c r="AM193" s="117" t="e">
        <f t="shared" si="41"/>
        <v>#DIV/0!</v>
      </c>
      <c r="AN193" s="503" t="str">
        <f t="shared" si="42"/>
        <v/>
      </c>
      <c r="AP193" s="109"/>
      <c r="AQ193" s="109"/>
      <c r="AR193" s="109"/>
      <c r="AS193" s="109"/>
      <c r="AT193" s="109"/>
      <c r="AU193" s="109"/>
      <c r="AV193" s="109"/>
      <c r="AW193" s="109"/>
      <c r="AX193" s="511" t="str">
        <f>IF(SUM(AP193:AW193)='III Plan Rates'!AG196, "Match", "Don't Match")</f>
        <v>Match</v>
      </c>
      <c r="AY193" s="109"/>
      <c r="AZ193" s="109"/>
      <c r="BA193" s="109"/>
      <c r="BB193" s="511" t="str">
        <f>IF(SUM(AY193:BA193)='III Plan Rates'!AH196, "Match", "Don't Match")</f>
        <v>Match</v>
      </c>
      <c r="BC193" s="109"/>
      <c r="BD193" s="109"/>
      <c r="BE193" s="109"/>
      <c r="BF193" s="109"/>
      <c r="BG193" s="109"/>
      <c r="BH193" s="109"/>
      <c r="BI193" s="109"/>
      <c r="BJ193" s="109"/>
      <c r="BK193" s="109"/>
      <c r="BL193" s="109"/>
      <c r="BM193" s="109"/>
      <c r="BN193" s="109"/>
      <c r="BO193" s="109"/>
      <c r="BP193" s="511" t="str">
        <f>IF(SUM(BC193:BO193)='III Plan Rates'!AI196, "Match", "Don't Match")</f>
        <v>Match</v>
      </c>
      <c r="BQ193" s="109"/>
      <c r="BR193" s="109"/>
      <c r="BS193" s="109"/>
      <c r="BT193" s="109"/>
      <c r="BU193" s="109"/>
      <c r="BV193" s="109"/>
      <c r="BW193" s="109"/>
      <c r="BX193" s="109"/>
      <c r="BY193" s="109"/>
      <c r="BZ193" s="109"/>
      <c r="CA193" s="511" t="str">
        <f>IF(SUM(BQ193:BZ193)='III Plan Rates'!AJ196, "Match", "Don't Match")</f>
        <v>Match</v>
      </c>
      <c r="CB193" s="109"/>
      <c r="CC193" s="109"/>
      <c r="CD193" s="109"/>
      <c r="CE193" s="109"/>
      <c r="CF193" s="109"/>
      <c r="CG193" s="109"/>
      <c r="CH193" s="109"/>
      <c r="CI193" s="511" t="str">
        <f>IF(SUM(CB193:CH193)='III Plan Rates'!AK196, "Match", "Don't Match")</f>
        <v>Match</v>
      </c>
      <c r="CJ193" s="109"/>
      <c r="CK193" s="109"/>
      <c r="CL193" s="109"/>
      <c r="CM193" s="109"/>
      <c r="CN193" s="109"/>
      <c r="CO193" s="109"/>
      <c r="CP193" s="109"/>
      <c r="CQ193" s="109"/>
      <c r="CR193" s="109"/>
      <c r="CS193" s="109"/>
      <c r="CT193" s="511" t="str">
        <f>IF(SUM(CJ193:CS193)='III Plan Rates'!AL196, "Match", "Don't Match")</f>
        <v>Match</v>
      </c>
      <c r="CU193" s="109"/>
      <c r="CV193" s="109"/>
      <c r="CW193" s="109"/>
      <c r="CX193" s="109"/>
      <c r="CY193" s="511" t="str">
        <f>IF(SUM(CU193:CX193)='III Plan Rates'!AM196, "Match", "Don't Match")</f>
        <v>Match</v>
      </c>
      <c r="CZ193" s="109"/>
      <c r="DA193" s="109"/>
      <c r="DB193" s="109"/>
      <c r="DC193" s="109"/>
      <c r="DD193" s="109"/>
      <c r="DE193" s="511" t="str">
        <f>IF(SUM(CZ193:DD193)='III Plan Rates'!AN196, "Match", "Don't Match")</f>
        <v>Match</v>
      </c>
      <c r="DF193" s="109"/>
      <c r="DG193" s="109"/>
      <c r="DH193" s="109"/>
      <c r="DI193" s="109"/>
      <c r="DJ193" s="109"/>
      <c r="DK193" s="109"/>
      <c r="DL193" s="109"/>
      <c r="DM193" s="511" t="str">
        <f>IF(SUM(DF193:DL193)='III Plan Rates'!AO196, "Match", "Don't Match")</f>
        <v>Match</v>
      </c>
    </row>
    <row r="194" spans="1:117" x14ac:dyDescent="0.25">
      <c r="A194" s="406" t="str">
        <f>'III Plan Rates'!A197</f>
        <v>Plan 180</v>
      </c>
      <c r="B194" s="118">
        <f>'III Plan Rates'!B197</f>
        <v>0</v>
      </c>
      <c r="C194" s="127">
        <f>'III Plan Rates'!D197</f>
        <v>0</v>
      </c>
      <c r="D194" s="118">
        <f>'III Plan Rates'!E197</f>
        <v>0</v>
      </c>
      <c r="E194" s="118">
        <f>'III Plan Rates'!F197</f>
        <v>0</v>
      </c>
      <c r="F194" s="118">
        <f>'III Plan Rates'!G197</f>
        <v>0</v>
      </c>
      <c r="G194" s="118">
        <f>'III Plan Rates'!J197</f>
        <v>0</v>
      </c>
      <c r="H194" s="101"/>
      <c r="I194" s="116">
        <f>'III Plan Rates'!$Z197*'V Consumer Factors'!$M$12</f>
        <v>0</v>
      </c>
      <c r="J194" s="116">
        <f>'III Plan Rates'!$Z197*'V Consumer Factors'!$M$13</f>
        <v>0</v>
      </c>
      <c r="K194" s="116">
        <f>'III Plan Rates'!$Z197*'V Consumer Factors'!$M$14</f>
        <v>0</v>
      </c>
      <c r="L194" s="116">
        <f>'III Plan Rates'!$Z197*'V Consumer Factors'!$M$15</f>
        <v>0</v>
      </c>
      <c r="M194" s="116">
        <f>'III Plan Rates'!$Z197*'V Consumer Factors'!$M$16</f>
        <v>0</v>
      </c>
      <c r="N194" s="116">
        <f>'III Plan Rates'!$Z197*'V Consumer Factors'!$M$17</f>
        <v>0</v>
      </c>
      <c r="O194" s="116">
        <f>'III Plan Rates'!$Z197*'V Consumer Factors'!$M$18</f>
        <v>0</v>
      </c>
      <c r="P194" s="116">
        <f>'III Plan Rates'!$Z197*'V Consumer Factors'!$M$19</f>
        <v>0</v>
      </c>
      <c r="Q194" s="116">
        <f>'III Plan Rates'!$Z197*'V Consumer Factors'!$M$20</f>
        <v>0</v>
      </c>
      <c r="R194" s="116">
        <f>IF('III Plan Rates'!$AP197&gt;0,SUMPRODUCT(I194:Q194,'III Plan Rates'!$AG197:$AO197)/'III Plan Rates'!$AP197,0)</f>
        <v>0</v>
      </c>
      <c r="S194" s="80"/>
      <c r="T194" s="116" t="e">
        <f>'III Plan Rates'!$AA197*'V Consumer Factors'!$N$12</f>
        <v>#DIV/0!</v>
      </c>
      <c r="U194" s="116" t="e">
        <f>'III Plan Rates'!$AA197*'V Consumer Factors'!$N$13</f>
        <v>#DIV/0!</v>
      </c>
      <c r="V194" s="116" t="e">
        <f>'III Plan Rates'!$AA197*'V Consumer Factors'!$N$14</f>
        <v>#DIV/0!</v>
      </c>
      <c r="W194" s="116" t="e">
        <f>'III Plan Rates'!$AA197*'V Consumer Factors'!$N$15</f>
        <v>#DIV/0!</v>
      </c>
      <c r="X194" s="116" t="e">
        <f>'III Plan Rates'!$AA197*'V Consumer Factors'!$N$16</f>
        <v>#DIV/0!</v>
      </c>
      <c r="Y194" s="116" t="e">
        <f>'III Plan Rates'!$AA197*'V Consumer Factors'!$N$17</f>
        <v>#DIV/0!</v>
      </c>
      <c r="Z194" s="116" t="e">
        <f>'III Plan Rates'!$AA197*'V Consumer Factors'!$N$18</f>
        <v>#DIV/0!</v>
      </c>
      <c r="AA194" s="116" t="e">
        <f>'III Plan Rates'!$AA197*'V Consumer Factors'!$N$19</f>
        <v>#DIV/0!</v>
      </c>
      <c r="AB194" s="116" t="e">
        <f>'III Plan Rates'!$AA197*'V Consumer Factors'!$N$20</f>
        <v>#DIV/0!</v>
      </c>
      <c r="AC194" s="116">
        <f>IF('III Plan Rates'!$AP197&gt;0,SUMPRODUCT(T194:AB194,'III Plan Rates'!$AG197:$AO197)/'III Plan Rates'!$AP197,0)</f>
        <v>0</v>
      </c>
      <c r="AE194" s="117" t="e">
        <f t="shared" si="33"/>
        <v>#DIV/0!</v>
      </c>
      <c r="AF194" s="117" t="e">
        <f t="shared" si="34"/>
        <v>#DIV/0!</v>
      </c>
      <c r="AG194" s="117" t="e">
        <f t="shared" si="35"/>
        <v>#DIV/0!</v>
      </c>
      <c r="AH194" s="117" t="e">
        <f t="shared" si="36"/>
        <v>#DIV/0!</v>
      </c>
      <c r="AI194" s="117" t="e">
        <f t="shared" si="37"/>
        <v>#DIV/0!</v>
      </c>
      <c r="AJ194" s="117" t="e">
        <f t="shared" si="38"/>
        <v>#DIV/0!</v>
      </c>
      <c r="AK194" s="117" t="e">
        <f t="shared" si="39"/>
        <v>#DIV/0!</v>
      </c>
      <c r="AL194" s="117" t="e">
        <f t="shared" si="40"/>
        <v>#DIV/0!</v>
      </c>
      <c r="AM194" s="117" t="e">
        <f t="shared" si="41"/>
        <v>#DIV/0!</v>
      </c>
      <c r="AN194" s="503" t="str">
        <f t="shared" si="42"/>
        <v/>
      </c>
      <c r="AP194" s="109"/>
      <c r="AQ194" s="109"/>
      <c r="AR194" s="109"/>
      <c r="AS194" s="109"/>
      <c r="AT194" s="109"/>
      <c r="AU194" s="109"/>
      <c r="AV194" s="109"/>
      <c r="AW194" s="109"/>
      <c r="AX194" s="511" t="str">
        <f>IF(SUM(AP194:AW194)='III Plan Rates'!AG197, "Match", "Don't Match")</f>
        <v>Match</v>
      </c>
      <c r="AY194" s="109"/>
      <c r="AZ194" s="109"/>
      <c r="BA194" s="109"/>
      <c r="BB194" s="511" t="str">
        <f>IF(SUM(AY194:BA194)='III Plan Rates'!AH197, "Match", "Don't Match")</f>
        <v>Match</v>
      </c>
      <c r="BC194" s="109"/>
      <c r="BD194" s="109"/>
      <c r="BE194" s="109"/>
      <c r="BF194" s="109"/>
      <c r="BG194" s="109"/>
      <c r="BH194" s="109"/>
      <c r="BI194" s="109"/>
      <c r="BJ194" s="109"/>
      <c r="BK194" s="109"/>
      <c r="BL194" s="109"/>
      <c r="BM194" s="109"/>
      <c r="BN194" s="109"/>
      <c r="BO194" s="109"/>
      <c r="BP194" s="511" t="str">
        <f>IF(SUM(BC194:BO194)='III Plan Rates'!AI197, "Match", "Don't Match")</f>
        <v>Match</v>
      </c>
      <c r="BQ194" s="109"/>
      <c r="BR194" s="109"/>
      <c r="BS194" s="109"/>
      <c r="BT194" s="109"/>
      <c r="BU194" s="109"/>
      <c r="BV194" s="109"/>
      <c r="BW194" s="109"/>
      <c r="BX194" s="109"/>
      <c r="BY194" s="109"/>
      <c r="BZ194" s="109"/>
      <c r="CA194" s="511" t="str">
        <f>IF(SUM(BQ194:BZ194)='III Plan Rates'!AJ197, "Match", "Don't Match")</f>
        <v>Match</v>
      </c>
      <c r="CB194" s="109"/>
      <c r="CC194" s="109"/>
      <c r="CD194" s="109"/>
      <c r="CE194" s="109"/>
      <c r="CF194" s="109"/>
      <c r="CG194" s="109"/>
      <c r="CH194" s="109"/>
      <c r="CI194" s="511" t="str">
        <f>IF(SUM(CB194:CH194)='III Plan Rates'!AK197, "Match", "Don't Match")</f>
        <v>Match</v>
      </c>
      <c r="CJ194" s="109"/>
      <c r="CK194" s="109"/>
      <c r="CL194" s="109"/>
      <c r="CM194" s="109"/>
      <c r="CN194" s="109"/>
      <c r="CO194" s="109"/>
      <c r="CP194" s="109"/>
      <c r="CQ194" s="109"/>
      <c r="CR194" s="109"/>
      <c r="CS194" s="109"/>
      <c r="CT194" s="511" t="str">
        <f>IF(SUM(CJ194:CS194)='III Plan Rates'!AL197, "Match", "Don't Match")</f>
        <v>Match</v>
      </c>
      <c r="CU194" s="109"/>
      <c r="CV194" s="109"/>
      <c r="CW194" s="109"/>
      <c r="CX194" s="109"/>
      <c r="CY194" s="511" t="str">
        <f>IF(SUM(CU194:CX194)='III Plan Rates'!AM197, "Match", "Don't Match")</f>
        <v>Match</v>
      </c>
      <c r="CZ194" s="109"/>
      <c r="DA194" s="109"/>
      <c r="DB194" s="109"/>
      <c r="DC194" s="109"/>
      <c r="DD194" s="109"/>
      <c r="DE194" s="511" t="str">
        <f>IF(SUM(CZ194:DD194)='III Plan Rates'!AN197, "Match", "Don't Match")</f>
        <v>Match</v>
      </c>
      <c r="DF194" s="109"/>
      <c r="DG194" s="109"/>
      <c r="DH194" s="109"/>
      <c r="DI194" s="109"/>
      <c r="DJ194" s="109"/>
      <c r="DK194" s="109"/>
      <c r="DL194" s="109"/>
      <c r="DM194" s="511" t="str">
        <f>IF(SUM(DF194:DL194)='III Plan Rates'!AO197, "Match", "Don't Match")</f>
        <v>Match</v>
      </c>
    </row>
    <row r="195" spans="1:117" x14ac:dyDescent="0.25">
      <c r="A195" s="406" t="str">
        <f>'III Plan Rates'!A198</f>
        <v>Plan 181</v>
      </c>
      <c r="B195" s="118">
        <f>'III Plan Rates'!B198</f>
        <v>0</v>
      </c>
      <c r="C195" s="127">
        <f>'III Plan Rates'!D198</f>
        <v>0</v>
      </c>
      <c r="D195" s="118">
        <f>'III Plan Rates'!E198</f>
        <v>0</v>
      </c>
      <c r="E195" s="118">
        <f>'III Plan Rates'!F198</f>
        <v>0</v>
      </c>
      <c r="F195" s="118">
        <f>'III Plan Rates'!G198</f>
        <v>0</v>
      </c>
      <c r="G195" s="118">
        <f>'III Plan Rates'!J198</f>
        <v>0</v>
      </c>
      <c r="H195" s="101"/>
      <c r="I195" s="116">
        <f>'III Plan Rates'!$Z198*'V Consumer Factors'!$M$12</f>
        <v>0</v>
      </c>
      <c r="J195" s="116">
        <f>'III Plan Rates'!$Z198*'V Consumer Factors'!$M$13</f>
        <v>0</v>
      </c>
      <c r="K195" s="116">
        <f>'III Plan Rates'!$Z198*'V Consumer Factors'!$M$14</f>
        <v>0</v>
      </c>
      <c r="L195" s="116">
        <f>'III Plan Rates'!$Z198*'V Consumer Factors'!$M$15</f>
        <v>0</v>
      </c>
      <c r="M195" s="116">
        <f>'III Plan Rates'!$Z198*'V Consumer Factors'!$M$16</f>
        <v>0</v>
      </c>
      <c r="N195" s="116">
        <f>'III Plan Rates'!$Z198*'V Consumer Factors'!$M$17</f>
        <v>0</v>
      </c>
      <c r="O195" s="116">
        <f>'III Plan Rates'!$Z198*'V Consumer Factors'!$M$18</f>
        <v>0</v>
      </c>
      <c r="P195" s="116">
        <f>'III Plan Rates'!$Z198*'V Consumer Factors'!$M$19</f>
        <v>0</v>
      </c>
      <c r="Q195" s="116">
        <f>'III Plan Rates'!$Z198*'V Consumer Factors'!$M$20</f>
        <v>0</v>
      </c>
      <c r="R195" s="116">
        <f>IF('III Plan Rates'!$AP198&gt;0,SUMPRODUCT(I195:Q195,'III Plan Rates'!$AG198:$AO198)/'III Plan Rates'!$AP198,0)</f>
        <v>0</v>
      </c>
      <c r="S195" s="80"/>
      <c r="T195" s="116" t="e">
        <f>'III Plan Rates'!$AA198*'V Consumer Factors'!$N$12</f>
        <v>#DIV/0!</v>
      </c>
      <c r="U195" s="116" t="e">
        <f>'III Plan Rates'!$AA198*'V Consumer Factors'!$N$13</f>
        <v>#DIV/0!</v>
      </c>
      <c r="V195" s="116" t="e">
        <f>'III Plan Rates'!$AA198*'V Consumer Factors'!$N$14</f>
        <v>#DIV/0!</v>
      </c>
      <c r="W195" s="116" t="e">
        <f>'III Plan Rates'!$AA198*'V Consumer Factors'!$N$15</f>
        <v>#DIV/0!</v>
      </c>
      <c r="X195" s="116" t="e">
        <f>'III Plan Rates'!$AA198*'V Consumer Factors'!$N$16</f>
        <v>#DIV/0!</v>
      </c>
      <c r="Y195" s="116" t="e">
        <f>'III Plan Rates'!$AA198*'V Consumer Factors'!$N$17</f>
        <v>#DIV/0!</v>
      </c>
      <c r="Z195" s="116" t="e">
        <f>'III Plan Rates'!$AA198*'V Consumer Factors'!$N$18</f>
        <v>#DIV/0!</v>
      </c>
      <c r="AA195" s="116" t="e">
        <f>'III Plan Rates'!$AA198*'V Consumer Factors'!$N$19</f>
        <v>#DIV/0!</v>
      </c>
      <c r="AB195" s="116" t="e">
        <f>'III Plan Rates'!$AA198*'V Consumer Factors'!$N$20</f>
        <v>#DIV/0!</v>
      </c>
      <c r="AC195" s="116">
        <f>IF('III Plan Rates'!$AP198&gt;0,SUMPRODUCT(T195:AB195,'III Plan Rates'!$AG198:$AO198)/'III Plan Rates'!$AP198,0)</f>
        <v>0</v>
      </c>
      <c r="AE195" s="117" t="e">
        <f t="shared" si="33"/>
        <v>#DIV/0!</v>
      </c>
      <c r="AF195" s="117" t="e">
        <f t="shared" si="34"/>
        <v>#DIV/0!</v>
      </c>
      <c r="AG195" s="117" t="e">
        <f t="shared" si="35"/>
        <v>#DIV/0!</v>
      </c>
      <c r="AH195" s="117" t="e">
        <f t="shared" si="36"/>
        <v>#DIV/0!</v>
      </c>
      <c r="AI195" s="117" t="e">
        <f t="shared" si="37"/>
        <v>#DIV/0!</v>
      </c>
      <c r="AJ195" s="117" t="e">
        <f t="shared" si="38"/>
        <v>#DIV/0!</v>
      </c>
      <c r="AK195" s="117" t="e">
        <f t="shared" si="39"/>
        <v>#DIV/0!</v>
      </c>
      <c r="AL195" s="117" t="e">
        <f t="shared" si="40"/>
        <v>#DIV/0!</v>
      </c>
      <c r="AM195" s="117" t="e">
        <f t="shared" si="41"/>
        <v>#DIV/0!</v>
      </c>
      <c r="AN195" s="503" t="str">
        <f t="shared" si="42"/>
        <v/>
      </c>
      <c r="AP195" s="109"/>
      <c r="AQ195" s="109"/>
      <c r="AR195" s="109"/>
      <c r="AS195" s="109"/>
      <c r="AT195" s="109"/>
      <c r="AU195" s="109"/>
      <c r="AV195" s="109"/>
      <c r="AW195" s="109"/>
      <c r="AX195" s="511" t="str">
        <f>IF(SUM(AP195:AW195)='III Plan Rates'!AG198, "Match", "Don't Match")</f>
        <v>Match</v>
      </c>
      <c r="AY195" s="109"/>
      <c r="AZ195" s="109"/>
      <c r="BA195" s="109"/>
      <c r="BB195" s="511" t="str">
        <f>IF(SUM(AY195:BA195)='III Plan Rates'!AH198, "Match", "Don't Match")</f>
        <v>Match</v>
      </c>
      <c r="BC195" s="109"/>
      <c r="BD195" s="109"/>
      <c r="BE195" s="109"/>
      <c r="BF195" s="109"/>
      <c r="BG195" s="109"/>
      <c r="BH195" s="109"/>
      <c r="BI195" s="109"/>
      <c r="BJ195" s="109"/>
      <c r="BK195" s="109"/>
      <c r="BL195" s="109"/>
      <c r="BM195" s="109"/>
      <c r="BN195" s="109"/>
      <c r="BO195" s="109"/>
      <c r="BP195" s="511" t="str">
        <f>IF(SUM(BC195:BO195)='III Plan Rates'!AI198, "Match", "Don't Match")</f>
        <v>Match</v>
      </c>
      <c r="BQ195" s="109"/>
      <c r="BR195" s="109"/>
      <c r="BS195" s="109"/>
      <c r="BT195" s="109"/>
      <c r="BU195" s="109"/>
      <c r="BV195" s="109"/>
      <c r="BW195" s="109"/>
      <c r="BX195" s="109"/>
      <c r="BY195" s="109"/>
      <c r="BZ195" s="109"/>
      <c r="CA195" s="511" t="str">
        <f>IF(SUM(BQ195:BZ195)='III Plan Rates'!AJ198, "Match", "Don't Match")</f>
        <v>Match</v>
      </c>
      <c r="CB195" s="109"/>
      <c r="CC195" s="109"/>
      <c r="CD195" s="109"/>
      <c r="CE195" s="109"/>
      <c r="CF195" s="109"/>
      <c r="CG195" s="109"/>
      <c r="CH195" s="109"/>
      <c r="CI195" s="511" t="str">
        <f>IF(SUM(CB195:CH195)='III Plan Rates'!AK198, "Match", "Don't Match")</f>
        <v>Match</v>
      </c>
      <c r="CJ195" s="109"/>
      <c r="CK195" s="109"/>
      <c r="CL195" s="109"/>
      <c r="CM195" s="109"/>
      <c r="CN195" s="109"/>
      <c r="CO195" s="109"/>
      <c r="CP195" s="109"/>
      <c r="CQ195" s="109"/>
      <c r="CR195" s="109"/>
      <c r="CS195" s="109"/>
      <c r="CT195" s="511" t="str">
        <f>IF(SUM(CJ195:CS195)='III Plan Rates'!AL198, "Match", "Don't Match")</f>
        <v>Match</v>
      </c>
      <c r="CU195" s="109"/>
      <c r="CV195" s="109"/>
      <c r="CW195" s="109"/>
      <c r="CX195" s="109"/>
      <c r="CY195" s="511" t="str">
        <f>IF(SUM(CU195:CX195)='III Plan Rates'!AM198, "Match", "Don't Match")</f>
        <v>Match</v>
      </c>
      <c r="CZ195" s="109"/>
      <c r="DA195" s="109"/>
      <c r="DB195" s="109"/>
      <c r="DC195" s="109"/>
      <c r="DD195" s="109"/>
      <c r="DE195" s="511" t="str">
        <f>IF(SUM(CZ195:DD195)='III Plan Rates'!AN198, "Match", "Don't Match")</f>
        <v>Match</v>
      </c>
      <c r="DF195" s="109"/>
      <c r="DG195" s="109"/>
      <c r="DH195" s="109"/>
      <c r="DI195" s="109"/>
      <c r="DJ195" s="109"/>
      <c r="DK195" s="109"/>
      <c r="DL195" s="109"/>
      <c r="DM195" s="511" t="str">
        <f>IF(SUM(DF195:DL195)='III Plan Rates'!AO198, "Match", "Don't Match")</f>
        <v>Match</v>
      </c>
    </row>
    <row r="196" spans="1:117" x14ac:dyDescent="0.25">
      <c r="A196" s="406" t="str">
        <f>'III Plan Rates'!A199</f>
        <v>Plan 182</v>
      </c>
      <c r="B196" s="118">
        <f>'III Plan Rates'!B199</f>
        <v>0</v>
      </c>
      <c r="C196" s="127">
        <f>'III Plan Rates'!D199</f>
        <v>0</v>
      </c>
      <c r="D196" s="118">
        <f>'III Plan Rates'!E199</f>
        <v>0</v>
      </c>
      <c r="E196" s="118">
        <f>'III Plan Rates'!F199</f>
        <v>0</v>
      </c>
      <c r="F196" s="118">
        <f>'III Plan Rates'!G199</f>
        <v>0</v>
      </c>
      <c r="G196" s="118">
        <f>'III Plan Rates'!J199</f>
        <v>0</v>
      </c>
      <c r="H196" s="101"/>
      <c r="I196" s="116">
        <f>'III Plan Rates'!$Z199*'V Consumer Factors'!$M$12</f>
        <v>0</v>
      </c>
      <c r="J196" s="116">
        <f>'III Plan Rates'!$Z199*'V Consumer Factors'!$M$13</f>
        <v>0</v>
      </c>
      <c r="K196" s="116">
        <f>'III Plan Rates'!$Z199*'V Consumer Factors'!$M$14</f>
        <v>0</v>
      </c>
      <c r="L196" s="116">
        <f>'III Plan Rates'!$Z199*'V Consumer Factors'!$M$15</f>
        <v>0</v>
      </c>
      <c r="M196" s="116">
        <f>'III Plan Rates'!$Z199*'V Consumer Factors'!$M$16</f>
        <v>0</v>
      </c>
      <c r="N196" s="116">
        <f>'III Plan Rates'!$Z199*'V Consumer Factors'!$M$17</f>
        <v>0</v>
      </c>
      <c r="O196" s="116">
        <f>'III Plan Rates'!$Z199*'V Consumer Factors'!$M$18</f>
        <v>0</v>
      </c>
      <c r="P196" s="116">
        <f>'III Plan Rates'!$Z199*'V Consumer Factors'!$M$19</f>
        <v>0</v>
      </c>
      <c r="Q196" s="116">
        <f>'III Plan Rates'!$Z199*'V Consumer Factors'!$M$20</f>
        <v>0</v>
      </c>
      <c r="R196" s="116">
        <f>IF('III Plan Rates'!$AP199&gt;0,SUMPRODUCT(I196:Q196,'III Plan Rates'!$AG199:$AO199)/'III Plan Rates'!$AP199,0)</f>
        <v>0</v>
      </c>
      <c r="S196" s="80"/>
      <c r="T196" s="116" t="e">
        <f>'III Plan Rates'!$AA199*'V Consumer Factors'!$N$12</f>
        <v>#DIV/0!</v>
      </c>
      <c r="U196" s="116" t="e">
        <f>'III Plan Rates'!$AA199*'V Consumer Factors'!$N$13</f>
        <v>#DIV/0!</v>
      </c>
      <c r="V196" s="116" t="e">
        <f>'III Plan Rates'!$AA199*'V Consumer Factors'!$N$14</f>
        <v>#DIV/0!</v>
      </c>
      <c r="W196" s="116" t="e">
        <f>'III Plan Rates'!$AA199*'V Consumer Factors'!$N$15</f>
        <v>#DIV/0!</v>
      </c>
      <c r="X196" s="116" t="e">
        <f>'III Plan Rates'!$AA199*'V Consumer Factors'!$N$16</f>
        <v>#DIV/0!</v>
      </c>
      <c r="Y196" s="116" t="e">
        <f>'III Plan Rates'!$AA199*'V Consumer Factors'!$N$17</f>
        <v>#DIV/0!</v>
      </c>
      <c r="Z196" s="116" t="e">
        <f>'III Plan Rates'!$AA199*'V Consumer Factors'!$N$18</f>
        <v>#DIV/0!</v>
      </c>
      <c r="AA196" s="116" t="e">
        <f>'III Plan Rates'!$AA199*'V Consumer Factors'!$N$19</f>
        <v>#DIV/0!</v>
      </c>
      <c r="AB196" s="116" t="e">
        <f>'III Plan Rates'!$AA199*'V Consumer Factors'!$N$20</f>
        <v>#DIV/0!</v>
      </c>
      <c r="AC196" s="116">
        <f>IF('III Plan Rates'!$AP199&gt;0,SUMPRODUCT(T196:AB196,'III Plan Rates'!$AG199:$AO199)/'III Plan Rates'!$AP199,0)</f>
        <v>0</v>
      </c>
      <c r="AE196" s="117" t="e">
        <f t="shared" si="33"/>
        <v>#DIV/0!</v>
      </c>
      <c r="AF196" s="117" t="e">
        <f t="shared" si="34"/>
        <v>#DIV/0!</v>
      </c>
      <c r="AG196" s="117" t="e">
        <f t="shared" si="35"/>
        <v>#DIV/0!</v>
      </c>
      <c r="AH196" s="117" t="e">
        <f t="shared" si="36"/>
        <v>#DIV/0!</v>
      </c>
      <c r="AI196" s="117" t="e">
        <f t="shared" si="37"/>
        <v>#DIV/0!</v>
      </c>
      <c r="AJ196" s="117" t="e">
        <f t="shared" si="38"/>
        <v>#DIV/0!</v>
      </c>
      <c r="AK196" s="117" t="e">
        <f t="shared" si="39"/>
        <v>#DIV/0!</v>
      </c>
      <c r="AL196" s="117" t="e">
        <f t="shared" si="40"/>
        <v>#DIV/0!</v>
      </c>
      <c r="AM196" s="117" t="e">
        <f t="shared" si="41"/>
        <v>#DIV/0!</v>
      </c>
      <c r="AN196" s="503" t="str">
        <f t="shared" si="42"/>
        <v/>
      </c>
      <c r="AP196" s="109"/>
      <c r="AQ196" s="109"/>
      <c r="AR196" s="109"/>
      <c r="AS196" s="109"/>
      <c r="AT196" s="109"/>
      <c r="AU196" s="109"/>
      <c r="AV196" s="109"/>
      <c r="AW196" s="109"/>
      <c r="AX196" s="511" t="str">
        <f>IF(SUM(AP196:AW196)='III Plan Rates'!AG199, "Match", "Don't Match")</f>
        <v>Match</v>
      </c>
      <c r="AY196" s="109"/>
      <c r="AZ196" s="109"/>
      <c r="BA196" s="109"/>
      <c r="BB196" s="511" t="str">
        <f>IF(SUM(AY196:BA196)='III Plan Rates'!AH199, "Match", "Don't Match")</f>
        <v>Match</v>
      </c>
      <c r="BC196" s="109"/>
      <c r="BD196" s="109"/>
      <c r="BE196" s="109"/>
      <c r="BF196" s="109"/>
      <c r="BG196" s="109"/>
      <c r="BH196" s="109"/>
      <c r="BI196" s="109"/>
      <c r="BJ196" s="109"/>
      <c r="BK196" s="109"/>
      <c r="BL196" s="109"/>
      <c r="BM196" s="109"/>
      <c r="BN196" s="109"/>
      <c r="BO196" s="109"/>
      <c r="BP196" s="511" t="str">
        <f>IF(SUM(BC196:BO196)='III Plan Rates'!AI199, "Match", "Don't Match")</f>
        <v>Match</v>
      </c>
      <c r="BQ196" s="109"/>
      <c r="BR196" s="109"/>
      <c r="BS196" s="109"/>
      <c r="BT196" s="109"/>
      <c r="BU196" s="109"/>
      <c r="BV196" s="109"/>
      <c r="BW196" s="109"/>
      <c r="BX196" s="109"/>
      <c r="BY196" s="109"/>
      <c r="BZ196" s="109"/>
      <c r="CA196" s="511" t="str">
        <f>IF(SUM(BQ196:BZ196)='III Plan Rates'!AJ199, "Match", "Don't Match")</f>
        <v>Match</v>
      </c>
      <c r="CB196" s="109"/>
      <c r="CC196" s="109"/>
      <c r="CD196" s="109"/>
      <c r="CE196" s="109"/>
      <c r="CF196" s="109"/>
      <c r="CG196" s="109"/>
      <c r="CH196" s="109"/>
      <c r="CI196" s="511" t="str">
        <f>IF(SUM(CB196:CH196)='III Plan Rates'!AK199, "Match", "Don't Match")</f>
        <v>Match</v>
      </c>
      <c r="CJ196" s="109"/>
      <c r="CK196" s="109"/>
      <c r="CL196" s="109"/>
      <c r="CM196" s="109"/>
      <c r="CN196" s="109"/>
      <c r="CO196" s="109"/>
      <c r="CP196" s="109"/>
      <c r="CQ196" s="109"/>
      <c r="CR196" s="109"/>
      <c r="CS196" s="109"/>
      <c r="CT196" s="511" t="str">
        <f>IF(SUM(CJ196:CS196)='III Plan Rates'!AL199, "Match", "Don't Match")</f>
        <v>Match</v>
      </c>
      <c r="CU196" s="109"/>
      <c r="CV196" s="109"/>
      <c r="CW196" s="109"/>
      <c r="CX196" s="109"/>
      <c r="CY196" s="511" t="str">
        <f>IF(SUM(CU196:CX196)='III Plan Rates'!AM199, "Match", "Don't Match")</f>
        <v>Match</v>
      </c>
      <c r="CZ196" s="109"/>
      <c r="DA196" s="109"/>
      <c r="DB196" s="109"/>
      <c r="DC196" s="109"/>
      <c r="DD196" s="109"/>
      <c r="DE196" s="511" t="str">
        <f>IF(SUM(CZ196:DD196)='III Plan Rates'!AN199, "Match", "Don't Match")</f>
        <v>Match</v>
      </c>
      <c r="DF196" s="109"/>
      <c r="DG196" s="109"/>
      <c r="DH196" s="109"/>
      <c r="DI196" s="109"/>
      <c r="DJ196" s="109"/>
      <c r="DK196" s="109"/>
      <c r="DL196" s="109"/>
      <c r="DM196" s="511" t="str">
        <f>IF(SUM(DF196:DL196)='III Plan Rates'!AO199, "Match", "Don't Match")</f>
        <v>Match</v>
      </c>
    </row>
    <row r="197" spans="1:117" x14ac:dyDescent="0.25">
      <c r="A197" s="406" t="str">
        <f>'III Plan Rates'!A200</f>
        <v>Plan 183</v>
      </c>
      <c r="B197" s="118">
        <f>'III Plan Rates'!B200</f>
        <v>0</v>
      </c>
      <c r="C197" s="127">
        <f>'III Plan Rates'!D200</f>
        <v>0</v>
      </c>
      <c r="D197" s="118">
        <f>'III Plan Rates'!E200</f>
        <v>0</v>
      </c>
      <c r="E197" s="118">
        <f>'III Plan Rates'!F200</f>
        <v>0</v>
      </c>
      <c r="F197" s="118">
        <f>'III Plan Rates'!G200</f>
        <v>0</v>
      </c>
      <c r="G197" s="118">
        <f>'III Plan Rates'!J200</f>
        <v>0</v>
      </c>
      <c r="H197" s="101"/>
      <c r="I197" s="116">
        <f>'III Plan Rates'!$Z200*'V Consumer Factors'!$M$12</f>
        <v>0</v>
      </c>
      <c r="J197" s="116">
        <f>'III Plan Rates'!$Z200*'V Consumer Factors'!$M$13</f>
        <v>0</v>
      </c>
      <c r="K197" s="116">
        <f>'III Plan Rates'!$Z200*'V Consumer Factors'!$M$14</f>
        <v>0</v>
      </c>
      <c r="L197" s="116">
        <f>'III Plan Rates'!$Z200*'V Consumer Factors'!$M$15</f>
        <v>0</v>
      </c>
      <c r="M197" s="116">
        <f>'III Plan Rates'!$Z200*'V Consumer Factors'!$M$16</f>
        <v>0</v>
      </c>
      <c r="N197" s="116">
        <f>'III Plan Rates'!$Z200*'V Consumer Factors'!$M$17</f>
        <v>0</v>
      </c>
      <c r="O197" s="116">
        <f>'III Plan Rates'!$Z200*'V Consumer Factors'!$M$18</f>
        <v>0</v>
      </c>
      <c r="P197" s="116">
        <f>'III Plan Rates'!$Z200*'V Consumer Factors'!$M$19</f>
        <v>0</v>
      </c>
      <c r="Q197" s="116">
        <f>'III Plan Rates'!$Z200*'V Consumer Factors'!$M$20</f>
        <v>0</v>
      </c>
      <c r="R197" s="116">
        <f>IF('III Plan Rates'!$AP200&gt;0,SUMPRODUCT(I197:Q197,'III Plan Rates'!$AG200:$AO200)/'III Plan Rates'!$AP200,0)</f>
        <v>0</v>
      </c>
      <c r="S197" s="80"/>
      <c r="T197" s="116" t="e">
        <f>'III Plan Rates'!$AA200*'V Consumer Factors'!$N$12</f>
        <v>#DIV/0!</v>
      </c>
      <c r="U197" s="116" t="e">
        <f>'III Plan Rates'!$AA200*'V Consumer Factors'!$N$13</f>
        <v>#DIV/0!</v>
      </c>
      <c r="V197" s="116" t="e">
        <f>'III Plan Rates'!$AA200*'V Consumer Factors'!$N$14</f>
        <v>#DIV/0!</v>
      </c>
      <c r="W197" s="116" t="e">
        <f>'III Plan Rates'!$AA200*'V Consumer Factors'!$N$15</f>
        <v>#DIV/0!</v>
      </c>
      <c r="X197" s="116" t="e">
        <f>'III Plan Rates'!$AA200*'V Consumer Factors'!$N$16</f>
        <v>#DIV/0!</v>
      </c>
      <c r="Y197" s="116" t="e">
        <f>'III Plan Rates'!$AA200*'V Consumer Factors'!$N$17</f>
        <v>#DIV/0!</v>
      </c>
      <c r="Z197" s="116" t="e">
        <f>'III Plan Rates'!$AA200*'V Consumer Factors'!$N$18</f>
        <v>#DIV/0!</v>
      </c>
      <c r="AA197" s="116" t="e">
        <f>'III Plan Rates'!$AA200*'V Consumer Factors'!$N$19</f>
        <v>#DIV/0!</v>
      </c>
      <c r="AB197" s="116" t="e">
        <f>'III Plan Rates'!$AA200*'V Consumer Factors'!$N$20</f>
        <v>#DIV/0!</v>
      </c>
      <c r="AC197" s="116">
        <f>IF('III Plan Rates'!$AP200&gt;0,SUMPRODUCT(T197:AB197,'III Plan Rates'!$AG200:$AO200)/'III Plan Rates'!$AP200,0)</f>
        <v>0</v>
      </c>
      <c r="AE197" s="117" t="e">
        <f t="shared" si="33"/>
        <v>#DIV/0!</v>
      </c>
      <c r="AF197" s="117" t="e">
        <f t="shared" si="34"/>
        <v>#DIV/0!</v>
      </c>
      <c r="AG197" s="117" t="e">
        <f t="shared" si="35"/>
        <v>#DIV/0!</v>
      </c>
      <c r="AH197" s="117" t="e">
        <f t="shared" si="36"/>
        <v>#DIV/0!</v>
      </c>
      <c r="AI197" s="117" t="e">
        <f t="shared" si="37"/>
        <v>#DIV/0!</v>
      </c>
      <c r="AJ197" s="117" t="e">
        <f t="shared" si="38"/>
        <v>#DIV/0!</v>
      </c>
      <c r="AK197" s="117" t="e">
        <f t="shared" si="39"/>
        <v>#DIV/0!</v>
      </c>
      <c r="AL197" s="117" t="e">
        <f t="shared" si="40"/>
        <v>#DIV/0!</v>
      </c>
      <c r="AM197" s="117" t="e">
        <f t="shared" si="41"/>
        <v>#DIV/0!</v>
      </c>
      <c r="AN197" s="503" t="str">
        <f t="shared" si="42"/>
        <v/>
      </c>
      <c r="AP197" s="109"/>
      <c r="AQ197" s="109"/>
      <c r="AR197" s="109"/>
      <c r="AS197" s="109"/>
      <c r="AT197" s="109"/>
      <c r="AU197" s="109"/>
      <c r="AV197" s="109"/>
      <c r="AW197" s="109"/>
      <c r="AX197" s="511" t="str">
        <f>IF(SUM(AP197:AW197)='III Plan Rates'!AG200, "Match", "Don't Match")</f>
        <v>Match</v>
      </c>
      <c r="AY197" s="109"/>
      <c r="AZ197" s="109"/>
      <c r="BA197" s="109"/>
      <c r="BB197" s="511" t="str">
        <f>IF(SUM(AY197:BA197)='III Plan Rates'!AH200, "Match", "Don't Match")</f>
        <v>Match</v>
      </c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  <c r="BO197" s="109"/>
      <c r="BP197" s="511" t="str">
        <f>IF(SUM(BC197:BO197)='III Plan Rates'!AI200, "Match", "Don't Match")</f>
        <v>Match</v>
      </c>
      <c r="BQ197" s="109"/>
      <c r="BR197" s="109"/>
      <c r="BS197" s="109"/>
      <c r="BT197" s="109"/>
      <c r="BU197" s="109"/>
      <c r="BV197" s="109"/>
      <c r="BW197" s="109"/>
      <c r="BX197" s="109"/>
      <c r="BY197" s="109"/>
      <c r="BZ197" s="109"/>
      <c r="CA197" s="511" t="str">
        <f>IF(SUM(BQ197:BZ197)='III Plan Rates'!AJ200, "Match", "Don't Match")</f>
        <v>Match</v>
      </c>
      <c r="CB197" s="109"/>
      <c r="CC197" s="109"/>
      <c r="CD197" s="109"/>
      <c r="CE197" s="109"/>
      <c r="CF197" s="109"/>
      <c r="CG197" s="109"/>
      <c r="CH197" s="109"/>
      <c r="CI197" s="511" t="str">
        <f>IF(SUM(CB197:CH197)='III Plan Rates'!AK200, "Match", "Don't Match")</f>
        <v>Match</v>
      </c>
      <c r="CJ197" s="109"/>
      <c r="CK197" s="109"/>
      <c r="CL197" s="109"/>
      <c r="CM197" s="109"/>
      <c r="CN197" s="109"/>
      <c r="CO197" s="109"/>
      <c r="CP197" s="109"/>
      <c r="CQ197" s="109"/>
      <c r="CR197" s="109"/>
      <c r="CS197" s="109"/>
      <c r="CT197" s="511" t="str">
        <f>IF(SUM(CJ197:CS197)='III Plan Rates'!AL200, "Match", "Don't Match")</f>
        <v>Match</v>
      </c>
      <c r="CU197" s="109"/>
      <c r="CV197" s="109"/>
      <c r="CW197" s="109"/>
      <c r="CX197" s="109"/>
      <c r="CY197" s="511" t="str">
        <f>IF(SUM(CU197:CX197)='III Plan Rates'!AM200, "Match", "Don't Match")</f>
        <v>Match</v>
      </c>
      <c r="CZ197" s="109"/>
      <c r="DA197" s="109"/>
      <c r="DB197" s="109"/>
      <c r="DC197" s="109"/>
      <c r="DD197" s="109"/>
      <c r="DE197" s="511" t="str">
        <f>IF(SUM(CZ197:DD197)='III Plan Rates'!AN200, "Match", "Don't Match")</f>
        <v>Match</v>
      </c>
      <c r="DF197" s="109"/>
      <c r="DG197" s="109"/>
      <c r="DH197" s="109"/>
      <c r="DI197" s="109"/>
      <c r="DJ197" s="109"/>
      <c r="DK197" s="109"/>
      <c r="DL197" s="109"/>
      <c r="DM197" s="511" t="str">
        <f>IF(SUM(DF197:DL197)='III Plan Rates'!AO200, "Match", "Don't Match")</f>
        <v>Match</v>
      </c>
    </row>
    <row r="198" spans="1:117" x14ac:dyDescent="0.25">
      <c r="A198" s="406" t="str">
        <f>'III Plan Rates'!A201</f>
        <v>Plan 184</v>
      </c>
      <c r="B198" s="118">
        <f>'III Plan Rates'!B201</f>
        <v>0</v>
      </c>
      <c r="C198" s="127">
        <f>'III Plan Rates'!D201</f>
        <v>0</v>
      </c>
      <c r="D198" s="118">
        <f>'III Plan Rates'!E201</f>
        <v>0</v>
      </c>
      <c r="E198" s="118">
        <f>'III Plan Rates'!F201</f>
        <v>0</v>
      </c>
      <c r="F198" s="118">
        <f>'III Plan Rates'!G201</f>
        <v>0</v>
      </c>
      <c r="G198" s="118">
        <f>'III Plan Rates'!J201</f>
        <v>0</v>
      </c>
      <c r="H198" s="101"/>
      <c r="I198" s="116">
        <f>'III Plan Rates'!$Z201*'V Consumer Factors'!$M$12</f>
        <v>0</v>
      </c>
      <c r="J198" s="116">
        <f>'III Plan Rates'!$Z201*'V Consumer Factors'!$M$13</f>
        <v>0</v>
      </c>
      <c r="K198" s="116">
        <f>'III Plan Rates'!$Z201*'V Consumer Factors'!$M$14</f>
        <v>0</v>
      </c>
      <c r="L198" s="116">
        <f>'III Plan Rates'!$Z201*'V Consumer Factors'!$M$15</f>
        <v>0</v>
      </c>
      <c r="M198" s="116">
        <f>'III Plan Rates'!$Z201*'V Consumer Factors'!$M$16</f>
        <v>0</v>
      </c>
      <c r="N198" s="116">
        <f>'III Plan Rates'!$Z201*'V Consumer Factors'!$M$17</f>
        <v>0</v>
      </c>
      <c r="O198" s="116">
        <f>'III Plan Rates'!$Z201*'V Consumer Factors'!$M$18</f>
        <v>0</v>
      </c>
      <c r="P198" s="116">
        <f>'III Plan Rates'!$Z201*'V Consumer Factors'!$M$19</f>
        <v>0</v>
      </c>
      <c r="Q198" s="116">
        <f>'III Plan Rates'!$Z201*'V Consumer Factors'!$M$20</f>
        <v>0</v>
      </c>
      <c r="R198" s="116">
        <f>IF('III Plan Rates'!$AP201&gt;0,SUMPRODUCT(I198:Q198,'III Plan Rates'!$AG201:$AO201)/'III Plan Rates'!$AP201,0)</f>
        <v>0</v>
      </c>
      <c r="S198" s="80"/>
      <c r="T198" s="116" t="e">
        <f>'III Plan Rates'!$AA201*'V Consumer Factors'!$N$12</f>
        <v>#DIV/0!</v>
      </c>
      <c r="U198" s="116" t="e">
        <f>'III Plan Rates'!$AA201*'V Consumer Factors'!$N$13</f>
        <v>#DIV/0!</v>
      </c>
      <c r="V198" s="116" t="e">
        <f>'III Plan Rates'!$AA201*'V Consumer Factors'!$N$14</f>
        <v>#DIV/0!</v>
      </c>
      <c r="W198" s="116" t="e">
        <f>'III Plan Rates'!$AA201*'V Consumer Factors'!$N$15</f>
        <v>#DIV/0!</v>
      </c>
      <c r="X198" s="116" t="e">
        <f>'III Plan Rates'!$AA201*'V Consumer Factors'!$N$16</f>
        <v>#DIV/0!</v>
      </c>
      <c r="Y198" s="116" t="e">
        <f>'III Plan Rates'!$AA201*'V Consumer Factors'!$N$17</f>
        <v>#DIV/0!</v>
      </c>
      <c r="Z198" s="116" t="e">
        <f>'III Plan Rates'!$AA201*'V Consumer Factors'!$N$18</f>
        <v>#DIV/0!</v>
      </c>
      <c r="AA198" s="116" t="e">
        <f>'III Plan Rates'!$AA201*'V Consumer Factors'!$N$19</f>
        <v>#DIV/0!</v>
      </c>
      <c r="AB198" s="116" t="e">
        <f>'III Plan Rates'!$AA201*'V Consumer Factors'!$N$20</f>
        <v>#DIV/0!</v>
      </c>
      <c r="AC198" s="116">
        <f>IF('III Plan Rates'!$AP201&gt;0,SUMPRODUCT(T198:AB198,'III Plan Rates'!$AG201:$AO201)/'III Plan Rates'!$AP201,0)</f>
        <v>0</v>
      </c>
      <c r="AE198" s="117" t="e">
        <f t="shared" si="33"/>
        <v>#DIV/0!</v>
      </c>
      <c r="AF198" s="117" t="e">
        <f t="shared" si="34"/>
        <v>#DIV/0!</v>
      </c>
      <c r="AG198" s="117" t="e">
        <f t="shared" si="35"/>
        <v>#DIV/0!</v>
      </c>
      <c r="AH198" s="117" t="e">
        <f t="shared" si="36"/>
        <v>#DIV/0!</v>
      </c>
      <c r="AI198" s="117" t="e">
        <f t="shared" si="37"/>
        <v>#DIV/0!</v>
      </c>
      <c r="AJ198" s="117" t="e">
        <f t="shared" si="38"/>
        <v>#DIV/0!</v>
      </c>
      <c r="AK198" s="117" t="e">
        <f t="shared" si="39"/>
        <v>#DIV/0!</v>
      </c>
      <c r="AL198" s="117" t="e">
        <f t="shared" si="40"/>
        <v>#DIV/0!</v>
      </c>
      <c r="AM198" s="117" t="e">
        <f t="shared" si="41"/>
        <v>#DIV/0!</v>
      </c>
      <c r="AN198" s="503" t="str">
        <f t="shared" si="42"/>
        <v/>
      </c>
      <c r="AP198" s="109"/>
      <c r="AQ198" s="109"/>
      <c r="AR198" s="109"/>
      <c r="AS198" s="109"/>
      <c r="AT198" s="109"/>
      <c r="AU198" s="109"/>
      <c r="AV198" s="109"/>
      <c r="AW198" s="109"/>
      <c r="AX198" s="511" t="str">
        <f>IF(SUM(AP198:AW198)='III Plan Rates'!AG201, "Match", "Don't Match")</f>
        <v>Match</v>
      </c>
      <c r="AY198" s="109"/>
      <c r="AZ198" s="109"/>
      <c r="BA198" s="109"/>
      <c r="BB198" s="511" t="str">
        <f>IF(SUM(AY198:BA198)='III Plan Rates'!AH201, "Match", "Don't Match")</f>
        <v>Match</v>
      </c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  <c r="BO198" s="109"/>
      <c r="BP198" s="511" t="str">
        <f>IF(SUM(BC198:BO198)='III Plan Rates'!AI201, "Match", "Don't Match")</f>
        <v>Match</v>
      </c>
      <c r="BQ198" s="109"/>
      <c r="BR198" s="109"/>
      <c r="BS198" s="109"/>
      <c r="BT198" s="109"/>
      <c r="BU198" s="109"/>
      <c r="BV198" s="109"/>
      <c r="BW198" s="109"/>
      <c r="BX198" s="109"/>
      <c r="BY198" s="109"/>
      <c r="BZ198" s="109"/>
      <c r="CA198" s="511" t="str">
        <f>IF(SUM(BQ198:BZ198)='III Plan Rates'!AJ201, "Match", "Don't Match")</f>
        <v>Match</v>
      </c>
      <c r="CB198" s="109"/>
      <c r="CC198" s="109"/>
      <c r="CD198" s="109"/>
      <c r="CE198" s="109"/>
      <c r="CF198" s="109"/>
      <c r="CG198" s="109"/>
      <c r="CH198" s="109"/>
      <c r="CI198" s="511" t="str">
        <f>IF(SUM(CB198:CH198)='III Plan Rates'!AK201, "Match", "Don't Match")</f>
        <v>Match</v>
      </c>
      <c r="CJ198" s="109"/>
      <c r="CK198" s="109"/>
      <c r="CL198" s="109"/>
      <c r="CM198" s="109"/>
      <c r="CN198" s="109"/>
      <c r="CO198" s="109"/>
      <c r="CP198" s="109"/>
      <c r="CQ198" s="109"/>
      <c r="CR198" s="109"/>
      <c r="CS198" s="109"/>
      <c r="CT198" s="511" t="str">
        <f>IF(SUM(CJ198:CS198)='III Plan Rates'!AL201, "Match", "Don't Match")</f>
        <v>Match</v>
      </c>
      <c r="CU198" s="109"/>
      <c r="CV198" s="109"/>
      <c r="CW198" s="109"/>
      <c r="CX198" s="109"/>
      <c r="CY198" s="511" t="str">
        <f>IF(SUM(CU198:CX198)='III Plan Rates'!AM201, "Match", "Don't Match")</f>
        <v>Match</v>
      </c>
      <c r="CZ198" s="109"/>
      <c r="DA198" s="109"/>
      <c r="DB198" s="109"/>
      <c r="DC198" s="109"/>
      <c r="DD198" s="109"/>
      <c r="DE198" s="511" t="str">
        <f>IF(SUM(CZ198:DD198)='III Plan Rates'!AN201, "Match", "Don't Match")</f>
        <v>Match</v>
      </c>
      <c r="DF198" s="109"/>
      <c r="DG198" s="109"/>
      <c r="DH198" s="109"/>
      <c r="DI198" s="109"/>
      <c r="DJ198" s="109"/>
      <c r="DK198" s="109"/>
      <c r="DL198" s="109"/>
      <c r="DM198" s="511" t="str">
        <f>IF(SUM(DF198:DL198)='III Plan Rates'!AO201, "Match", "Don't Match")</f>
        <v>Match</v>
      </c>
    </row>
    <row r="199" spans="1:117" x14ac:dyDescent="0.25">
      <c r="A199" s="406" t="str">
        <f>'III Plan Rates'!A202</f>
        <v>Plan 185</v>
      </c>
      <c r="B199" s="118">
        <f>'III Plan Rates'!B202</f>
        <v>0</v>
      </c>
      <c r="C199" s="127">
        <f>'III Plan Rates'!D202</f>
        <v>0</v>
      </c>
      <c r="D199" s="118">
        <f>'III Plan Rates'!E202</f>
        <v>0</v>
      </c>
      <c r="E199" s="118">
        <f>'III Plan Rates'!F202</f>
        <v>0</v>
      </c>
      <c r="F199" s="118">
        <f>'III Plan Rates'!G202</f>
        <v>0</v>
      </c>
      <c r="G199" s="118">
        <f>'III Plan Rates'!J202</f>
        <v>0</v>
      </c>
      <c r="H199" s="101"/>
      <c r="I199" s="116">
        <f>'III Plan Rates'!$Z202*'V Consumer Factors'!$M$12</f>
        <v>0</v>
      </c>
      <c r="J199" s="116">
        <f>'III Plan Rates'!$Z202*'V Consumer Factors'!$M$13</f>
        <v>0</v>
      </c>
      <c r="K199" s="116">
        <f>'III Plan Rates'!$Z202*'V Consumer Factors'!$M$14</f>
        <v>0</v>
      </c>
      <c r="L199" s="116">
        <f>'III Plan Rates'!$Z202*'V Consumer Factors'!$M$15</f>
        <v>0</v>
      </c>
      <c r="M199" s="116">
        <f>'III Plan Rates'!$Z202*'V Consumer Factors'!$M$16</f>
        <v>0</v>
      </c>
      <c r="N199" s="116">
        <f>'III Plan Rates'!$Z202*'V Consumer Factors'!$M$17</f>
        <v>0</v>
      </c>
      <c r="O199" s="116">
        <f>'III Plan Rates'!$Z202*'V Consumer Factors'!$M$18</f>
        <v>0</v>
      </c>
      <c r="P199" s="116">
        <f>'III Plan Rates'!$Z202*'V Consumer Factors'!$M$19</f>
        <v>0</v>
      </c>
      <c r="Q199" s="116">
        <f>'III Plan Rates'!$Z202*'V Consumer Factors'!$M$20</f>
        <v>0</v>
      </c>
      <c r="R199" s="116">
        <f>IF('III Plan Rates'!$AP202&gt;0,SUMPRODUCT(I199:Q199,'III Plan Rates'!$AG202:$AO202)/'III Plan Rates'!$AP202,0)</f>
        <v>0</v>
      </c>
      <c r="S199" s="80"/>
      <c r="T199" s="116" t="e">
        <f>'III Plan Rates'!$AA202*'V Consumer Factors'!$N$12</f>
        <v>#DIV/0!</v>
      </c>
      <c r="U199" s="116" t="e">
        <f>'III Plan Rates'!$AA202*'V Consumer Factors'!$N$13</f>
        <v>#DIV/0!</v>
      </c>
      <c r="V199" s="116" t="e">
        <f>'III Plan Rates'!$AA202*'V Consumer Factors'!$N$14</f>
        <v>#DIV/0!</v>
      </c>
      <c r="W199" s="116" t="e">
        <f>'III Plan Rates'!$AA202*'V Consumer Factors'!$N$15</f>
        <v>#DIV/0!</v>
      </c>
      <c r="X199" s="116" t="e">
        <f>'III Plan Rates'!$AA202*'V Consumer Factors'!$N$16</f>
        <v>#DIV/0!</v>
      </c>
      <c r="Y199" s="116" t="e">
        <f>'III Plan Rates'!$AA202*'V Consumer Factors'!$N$17</f>
        <v>#DIV/0!</v>
      </c>
      <c r="Z199" s="116" t="e">
        <f>'III Plan Rates'!$AA202*'V Consumer Factors'!$N$18</f>
        <v>#DIV/0!</v>
      </c>
      <c r="AA199" s="116" t="e">
        <f>'III Plan Rates'!$AA202*'V Consumer Factors'!$N$19</f>
        <v>#DIV/0!</v>
      </c>
      <c r="AB199" s="116" t="e">
        <f>'III Plan Rates'!$AA202*'V Consumer Factors'!$N$20</f>
        <v>#DIV/0!</v>
      </c>
      <c r="AC199" s="116">
        <f>IF('III Plan Rates'!$AP202&gt;0,SUMPRODUCT(T199:AB199,'III Plan Rates'!$AG202:$AO202)/'III Plan Rates'!$AP202,0)</f>
        <v>0</v>
      </c>
      <c r="AE199" s="117" t="e">
        <f t="shared" si="33"/>
        <v>#DIV/0!</v>
      </c>
      <c r="AF199" s="117" t="e">
        <f t="shared" si="34"/>
        <v>#DIV/0!</v>
      </c>
      <c r="AG199" s="117" t="e">
        <f t="shared" si="35"/>
        <v>#DIV/0!</v>
      </c>
      <c r="AH199" s="117" t="e">
        <f t="shared" si="36"/>
        <v>#DIV/0!</v>
      </c>
      <c r="AI199" s="117" t="e">
        <f t="shared" si="37"/>
        <v>#DIV/0!</v>
      </c>
      <c r="AJ199" s="117" t="e">
        <f t="shared" si="38"/>
        <v>#DIV/0!</v>
      </c>
      <c r="AK199" s="117" t="e">
        <f t="shared" si="39"/>
        <v>#DIV/0!</v>
      </c>
      <c r="AL199" s="117" t="e">
        <f t="shared" si="40"/>
        <v>#DIV/0!</v>
      </c>
      <c r="AM199" s="117" t="e">
        <f t="shared" si="41"/>
        <v>#DIV/0!</v>
      </c>
      <c r="AN199" s="503" t="str">
        <f t="shared" si="42"/>
        <v/>
      </c>
      <c r="AP199" s="109"/>
      <c r="AQ199" s="109"/>
      <c r="AR199" s="109"/>
      <c r="AS199" s="109"/>
      <c r="AT199" s="109"/>
      <c r="AU199" s="109"/>
      <c r="AV199" s="109"/>
      <c r="AW199" s="109"/>
      <c r="AX199" s="511" t="str">
        <f>IF(SUM(AP199:AW199)='III Plan Rates'!AG202, "Match", "Don't Match")</f>
        <v>Match</v>
      </c>
      <c r="AY199" s="109"/>
      <c r="AZ199" s="109"/>
      <c r="BA199" s="109"/>
      <c r="BB199" s="511" t="str">
        <f>IF(SUM(AY199:BA199)='III Plan Rates'!AH202, "Match", "Don't Match")</f>
        <v>Match</v>
      </c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  <c r="BO199" s="109"/>
      <c r="BP199" s="511" t="str">
        <f>IF(SUM(BC199:BO199)='III Plan Rates'!AI202, "Match", "Don't Match")</f>
        <v>Match</v>
      </c>
      <c r="BQ199" s="109"/>
      <c r="BR199" s="109"/>
      <c r="BS199" s="109"/>
      <c r="BT199" s="109"/>
      <c r="BU199" s="109"/>
      <c r="BV199" s="109"/>
      <c r="BW199" s="109"/>
      <c r="BX199" s="109"/>
      <c r="BY199" s="109"/>
      <c r="BZ199" s="109"/>
      <c r="CA199" s="511" t="str">
        <f>IF(SUM(BQ199:BZ199)='III Plan Rates'!AJ202, "Match", "Don't Match")</f>
        <v>Match</v>
      </c>
      <c r="CB199" s="109"/>
      <c r="CC199" s="109"/>
      <c r="CD199" s="109"/>
      <c r="CE199" s="109"/>
      <c r="CF199" s="109"/>
      <c r="CG199" s="109"/>
      <c r="CH199" s="109"/>
      <c r="CI199" s="511" t="str">
        <f>IF(SUM(CB199:CH199)='III Plan Rates'!AK202, "Match", "Don't Match")</f>
        <v>Match</v>
      </c>
      <c r="CJ199" s="109"/>
      <c r="CK199" s="109"/>
      <c r="CL199" s="109"/>
      <c r="CM199" s="109"/>
      <c r="CN199" s="109"/>
      <c r="CO199" s="109"/>
      <c r="CP199" s="109"/>
      <c r="CQ199" s="109"/>
      <c r="CR199" s="109"/>
      <c r="CS199" s="109"/>
      <c r="CT199" s="511" t="str">
        <f>IF(SUM(CJ199:CS199)='III Plan Rates'!AL202, "Match", "Don't Match")</f>
        <v>Match</v>
      </c>
      <c r="CU199" s="109"/>
      <c r="CV199" s="109"/>
      <c r="CW199" s="109"/>
      <c r="CX199" s="109"/>
      <c r="CY199" s="511" t="str">
        <f>IF(SUM(CU199:CX199)='III Plan Rates'!AM202, "Match", "Don't Match")</f>
        <v>Match</v>
      </c>
      <c r="CZ199" s="109"/>
      <c r="DA199" s="109"/>
      <c r="DB199" s="109"/>
      <c r="DC199" s="109"/>
      <c r="DD199" s="109"/>
      <c r="DE199" s="511" t="str">
        <f>IF(SUM(CZ199:DD199)='III Plan Rates'!AN202, "Match", "Don't Match")</f>
        <v>Match</v>
      </c>
      <c r="DF199" s="109"/>
      <c r="DG199" s="109"/>
      <c r="DH199" s="109"/>
      <c r="DI199" s="109"/>
      <c r="DJ199" s="109"/>
      <c r="DK199" s="109"/>
      <c r="DL199" s="109"/>
      <c r="DM199" s="511" t="str">
        <f>IF(SUM(DF199:DL199)='III Plan Rates'!AO202, "Match", "Don't Match")</f>
        <v>Match</v>
      </c>
    </row>
    <row r="200" spans="1:117" x14ac:dyDescent="0.25">
      <c r="A200" s="406" t="str">
        <f>'III Plan Rates'!A203</f>
        <v>Plan 186</v>
      </c>
      <c r="B200" s="118">
        <f>'III Plan Rates'!B203</f>
        <v>0</v>
      </c>
      <c r="C200" s="127">
        <f>'III Plan Rates'!D203</f>
        <v>0</v>
      </c>
      <c r="D200" s="118">
        <f>'III Plan Rates'!E203</f>
        <v>0</v>
      </c>
      <c r="E200" s="118">
        <f>'III Plan Rates'!F203</f>
        <v>0</v>
      </c>
      <c r="F200" s="118">
        <f>'III Plan Rates'!G203</f>
        <v>0</v>
      </c>
      <c r="G200" s="118">
        <f>'III Plan Rates'!J203</f>
        <v>0</v>
      </c>
      <c r="H200" s="101"/>
      <c r="I200" s="116">
        <f>'III Plan Rates'!$Z203*'V Consumer Factors'!$M$12</f>
        <v>0</v>
      </c>
      <c r="J200" s="116">
        <f>'III Plan Rates'!$Z203*'V Consumer Factors'!$M$13</f>
        <v>0</v>
      </c>
      <c r="K200" s="116">
        <f>'III Plan Rates'!$Z203*'V Consumer Factors'!$M$14</f>
        <v>0</v>
      </c>
      <c r="L200" s="116">
        <f>'III Plan Rates'!$Z203*'V Consumer Factors'!$M$15</f>
        <v>0</v>
      </c>
      <c r="M200" s="116">
        <f>'III Plan Rates'!$Z203*'V Consumer Factors'!$M$16</f>
        <v>0</v>
      </c>
      <c r="N200" s="116">
        <f>'III Plan Rates'!$Z203*'V Consumer Factors'!$M$17</f>
        <v>0</v>
      </c>
      <c r="O200" s="116">
        <f>'III Plan Rates'!$Z203*'V Consumer Factors'!$M$18</f>
        <v>0</v>
      </c>
      <c r="P200" s="116">
        <f>'III Plan Rates'!$Z203*'V Consumer Factors'!$M$19</f>
        <v>0</v>
      </c>
      <c r="Q200" s="116">
        <f>'III Plan Rates'!$Z203*'V Consumer Factors'!$M$20</f>
        <v>0</v>
      </c>
      <c r="R200" s="116">
        <f>IF('III Plan Rates'!$AP203&gt;0,SUMPRODUCT(I200:Q200,'III Plan Rates'!$AG203:$AO203)/'III Plan Rates'!$AP203,0)</f>
        <v>0</v>
      </c>
      <c r="S200" s="80"/>
      <c r="T200" s="116" t="e">
        <f>'III Plan Rates'!$AA203*'V Consumer Factors'!$N$12</f>
        <v>#DIV/0!</v>
      </c>
      <c r="U200" s="116" t="e">
        <f>'III Plan Rates'!$AA203*'V Consumer Factors'!$N$13</f>
        <v>#DIV/0!</v>
      </c>
      <c r="V200" s="116" t="e">
        <f>'III Plan Rates'!$AA203*'V Consumer Factors'!$N$14</f>
        <v>#DIV/0!</v>
      </c>
      <c r="W200" s="116" t="e">
        <f>'III Plan Rates'!$AA203*'V Consumer Factors'!$N$15</f>
        <v>#DIV/0!</v>
      </c>
      <c r="X200" s="116" t="e">
        <f>'III Plan Rates'!$AA203*'V Consumer Factors'!$N$16</f>
        <v>#DIV/0!</v>
      </c>
      <c r="Y200" s="116" t="e">
        <f>'III Plan Rates'!$AA203*'V Consumer Factors'!$N$17</f>
        <v>#DIV/0!</v>
      </c>
      <c r="Z200" s="116" t="e">
        <f>'III Plan Rates'!$AA203*'V Consumer Factors'!$N$18</f>
        <v>#DIV/0!</v>
      </c>
      <c r="AA200" s="116" t="e">
        <f>'III Plan Rates'!$AA203*'V Consumer Factors'!$N$19</f>
        <v>#DIV/0!</v>
      </c>
      <c r="AB200" s="116" t="e">
        <f>'III Plan Rates'!$AA203*'V Consumer Factors'!$N$20</f>
        <v>#DIV/0!</v>
      </c>
      <c r="AC200" s="116">
        <f>IF('III Plan Rates'!$AP203&gt;0,SUMPRODUCT(T200:AB200,'III Plan Rates'!$AG203:$AO203)/'III Plan Rates'!$AP203,0)</f>
        <v>0</v>
      </c>
      <c r="AE200" s="117" t="e">
        <f t="shared" si="33"/>
        <v>#DIV/0!</v>
      </c>
      <c r="AF200" s="117" t="e">
        <f t="shared" si="34"/>
        <v>#DIV/0!</v>
      </c>
      <c r="AG200" s="117" t="e">
        <f t="shared" si="35"/>
        <v>#DIV/0!</v>
      </c>
      <c r="AH200" s="117" t="e">
        <f t="shared" si="36"/>
        <v>#DIV/0!</v>
      </c>
      <c r="AI200" s="117" t="e">
        <f t="shared" si="37"/>
        <v>#DIV/0!</v>
      </c>
      <c r="AJ200" s="117" t="e">
        <f t="shared" si="38"/>
        <v>#DIV/0!</v>
      </c>
      <c r="AK200" s="117" t="e">
        <f t="shared" si="39"/>
        <v>#DIV/0!</v>
      </c>
      <c r="AL200" s="117" t="e">
        <f t="shared" si="40"/>
        <v>#DIV/0!</v>
      </c>
      <c r="AM200" s="117" t="e">
        <f t="shared" si="41"/>
        <v>#DIV/0!</v>
      </c>
      <c r="AN200" s="503" t="str">
        <f t="shared" si="42"/>
        <v/>
      </c>
      <c r="AP200" s="109"/>
      <c r="AQ200" s="109"/>
      <c r="AR200" s="109"/>
      <c r="AS200" s="109"/>
      <c r="AT200" s="109"/>
      <c r="AU200" s="109"/>
      <c r="AV200" s="109"/>
      <c r="AW200" s="109"/>
      <c r="AX200" s="511" t="str">
        <f>IF(SUM(AP200:AW200)='III Plan Rates'!AG203, "Match", "Don't Match")</f>
        <v>Match</v>
      </c>
      <c r="AY200" s="109"/>
      <c r="AZ200" s="109"/>
      <c r="BA200" s="109"/>
      <c r="BB200" s="511" t="str">
        <f>IF(SUM(AY200:BA200)='III Plan Rates'!AH203, "Match", "Don't Match")</f>
        <v>Match</v>
      </c>
      <c r="BC200" s="109"/>
      <c r="BD200" s="109"/>
      <c r="BE200" s="109"/>
      <c r="BF200" s="109"/>
      <c r="BG200" s="109"/>
      <c r="BH200" s="109"/>
      <c r="BI200" s="109"/>
      <c r="BJ200" s="109"/>
      <c r="BK200" s="109"/>
      <c r="BL200" s="109"/>
      <c r="BM200" s="109"/>
      <c r="BN200" s="109"/>
      <c r="BO200" s="109"/>
      <c r="BP200" s="511" t="str">
        <f>IF(SUM(BC200:BO200)='III Plan Rates'!AI203, "Match", "Don't Match")</f>
        <v>Match</v>
      </c>
      <c r="BQ200" s="109"/>
      <c r="BR200" s="109"/>
      <c r="BS200" s="109"/>
      <c r="BT200" s="109"/>
      <c r="BU200" s="109"/>
      <c r="BV200" s="109"/>
      <c r="BW200" s="109"/>
      <c r="BX200" s="109"/>
      <c r="BY200" s="109"/>
      <c r="BZ200" s="109"/>
      <c r="CA200" s="511" t="str">
        <f>IF(SUM(BQ200:BZ200)='III Plan Rates'!AJ203, "Match", "Don't Match")</f>
        <v>Match</v>
      </c>
      <c r="CB200" s="109"/>
      <c r="CC200" s="109"/>
      <c r="CD200" s="109"/>
      <c r="CE200" s="109"/>
      <c r="CF200" s="109"/>
      <c r="CG200" s="109"/>
      <c r="CH200" s="109"/>
      <c r="CI200" s="511" t="str">
        <f>IF(SUM(CB200:CH200)='III Plan Rates'!AK203, "Match", "Don't Match")</f>
        <v>Match</v>
      </c>
      <c r="CJ200" s="109"/>
      <c r="CK200" s="109"/>
      <c r="CL200" s="109"/>
      <c r="CM200" s="109"/>
      <c r="CN200" s="109"/>
      <c r="CO200" s="109"/>
      <c r="CP200" s="109"/>
      <c r="CQ200" s="109"/>
      <c r="CR200" s="109"/>
      <c r="CS200" s="109"/>
      <c r="CT200" s="511" t="str">
        <f>IF(SUM(CJ200:CS200)='III Plan Rates'!AL203, "Match", "Don't Match")</f>
        <v>Match</v>
      </c>
      <c r="CU200" s="109"/>
      <c r="CV200" s="109"/>
      <c r="CW200" s="109"/>
      <c r="CX200" s="109"/>
      <c r="CY200" s="511" t="str">
        <f>IF(SUM(CU200:CX200)='III Plan Rates'!AM203, "Match", "Don't Match")</f>
        <v>Match</v>
      </c>
      <c r="CZ200" s="109"/>
      <c r="DA200" s="109"/>
      <c r="DB200" s="109"/>
      <c r="DC200" s="109"/>
      <c r="DD200" s="109"/>
      <c r="DE200" s="511" t="str">
        <f>IF(SUM(CZ200:DD200)='III Plan Rates'!AN203, "Match", "Don't Match")</f>
        <v>Match</v>
      </c>
      <c r="DF200" s="109"/>
      <c r="DG200" s="109"/>
      <c r="DH200" s="109"/>
      <c r="DI200" s="109"/>
      <c r="DJ200" s="109"/>
      <c r="DK200" s="109"/>
      <c r="DL200" s="109"/>
      <c r="DM200" s="511" t="str">
        <f>IF(SUM(DF200:DL200)='III Plan Rates'!AO203, "Match", "Don't Match")</f>
        <v>Match</v>
      </c>
    </row>
    <row r="201" spans="1:117" x14ac:dyDescent="0.25">
      <c r="A201" s="406" t="str">
        <f>'III Plan Rates'!A204</f>
        <v>Plan 187</v>
      </c>
      <c r="B201" s="118">
        <f>'III Plan Rates'!B204</f>
        <v>0</v>
      </c>
      <c r="C201" s="127">
        <f>'III Plan Rates'!D204</f>
        <v>0</v>
      </c>
      <c r="D201" s="118">
        <f>'III Plan Rates'!E204</f>
        <v>0</v>
      </c>
      <c r="E201" s="118">
        <f>'III Plan Rates'!F204</f>
        <v>0</v>
      </c>
      <c r="F201" s="118">
        <f>'III Plan Rates'!G204</f>
        <v>0</v>
      </c>
      <c r="G201" s="118">
        <f>'III Plan Rates'!J204</f>
        <v>0</v>
      </c>
      <c r="H201" s="101"/>
      <c r="I201" s="116">
        <f>'III Plan Rates'!$Z204*'V Consumer Factors'!$M$12</f>
        <v>0</v>
      </c>
      <c r="J201" s="116">
        <f>'III Plan Rates'!$Z204*'V Consumer Factors'!$M$13</f>
        <v>0</v>
      </c>
      <c r="K201" s="116">
        <f>'III Plan Rates'!$Z204*'V Consumer Factors'!$M$14</f>
        <v>0</v>
      </c>
      <c r="L201" s="116">
        <f>'III Plan Rates'!$Z204*'V Consumer Factors'!$M$15</f>
        <v>0</v>
      </c>
      <c r="M201" s="116">
        <f>'III Plan Rates'!$Z204*'V Consumer Factors'!$M$16</f>
        <v>0</v>
      </c>
      <c r="N201" s="116">
        <f>'III Plan Rates'!$Z204*'V Consumer Factors'!$M$17</f>
        <v>0</v>
      </c>
      <c r="O201" s="116">
        <f>'III Plan Rates'!$Z204*'V Consumer Factors'!$M$18</f>
        <v>0</v>
      </c>
      <c r="P201" s="116">
        <f>'III Plan Rates'!$Z204*'V Consumer Factors'!$M$19</f>
        <v>0</v>
      </c>
      <c r="Q201" s="116">
        <f>'III Plan Rates'!$Z204*'V Consumer Factors'!$M$20</f>
        <v>0</v>
      </c>
      <c r="R201" s="116">
        <f>IF('III Plan Rates'!$AP204&gt;0,SUMPRODUCT(I201:Q201,'III Plan Rates'!$AG204:$AO204)/'III Plan Rates'!$AP204,0)</f>
        <v>0</v>
      </c>
      <c r="S201" s="80"/>
      <c r="T201" s="116" t="e">
        <f>'III Plan Rates'!$AA204*'V Consumer Factors'!$N$12</f>
        <v>#DIV/0!</v>
      </c>
      <c r="U201" s="116" t="e">
        <f>'III Plan Rates'!$AA204*'V Consumer Factors'!$N$13</f>
        <v>#DIV/0!</v>
      </c>
      <c r="V201" s="116" t="e">
        <f>'III Plan Rates'!$AA204*'V Consumer Factors'!$N$14</f>
        <v>#DIV/0!</v>
      </c>
      <c r="W201" s="116" t="e">
        <f>'III Plan Rates'!$AA204*'V Consumer Factors'!$N$15</f>
        <v>#DIV/0!</v>
      </c>
      <c r="X201" s="116" t="e">
        <f>'III Plan Rates'!$AA204*'V Consumer Factors'!$N$16</f>
        <v>#DIV/0!</v>
      </c>
      <c r="Y201" s="116" t="e">
        <f>'III Plan Rates'!$AA204*'V Consumer Factors'!$N$17</f>
        <v>#DIV/0!</v>
      </c>
      <c r="Z201" s="116" t="e">
        <f>'III Plan Rates'!$AA204*'V Consumer Factors'!$N$18</f>
        <v>#DIV/0!</v>
      </c>
      <c r="AA201" s="116" t="e">
        <f>'III Plan Rates'!$AA204*'V Consumer Factors'!$N$19</f>
        <v>#DIV/0!</v>
      </c>
      <c r="AB201" s="116" t="e">
        <f>'III Plan Rates'!$AA204*'V Consumer Factors'!$N$20</f>
        <v>#DIV/0!</v>
      </c>
      <c r="AC201" s="116">
        <f>IF('III Plan Rates'!$AP204&gt;0,SUMPRODUCT(T201:AB201,'III Plan Rates'!$AG204:$AO204)/'III Plan Rates'!$AP204,0)</f>
        <v>0</v>
      </c>
      <c r="AE201" s="117" t="e">
        <f t="shared" si="33"/>
        <v>#DIV/0!</v>
      </c>
      <c r="AF201" s="117" t="e">
        <f t="shared" si="34"/>
        <v>#DIV/0!</v>
      </c>
      <c r="AG201" s="117" t="e">
        <f t="shared" si="35"/>
        <v>#DIV/0!</v>
      </c>
      <c r="AH201" s="117" t="e">
        <f t="shared" si="36"/>
        <v>#DIV/0!</v>
      </c>
      <c r="AI201" s="117" t="e">
        <f t="shared" si="37"/>
        <v>#DIV/0!</v>
      </c>
      <c r="AJ201" s="117" t="e">
        <f t="shared" si="38"/>
        <v>#DIV/0!</v>
      </c>
      <c r="AK201" s="117" t="e">
        <f t="shared" si="39"/>
        <v>#DIV/0!</v>
      </c>
      <c r="AL201" s="117" t="e">
        <f t="shared" si="40"/>
        <v>#DIV/0!</v>
      </c>
      <c r="AM201" s="117" t="e">
        <f t="shared" si="41"/>
        <v>#DIV/0!</v>
      </c>
      <c r="AN201" s="503" t="str">
        <f t="shared" si="42"/>
        <v/>
      </c>
      <c r="AP201" s="109"/>
      <c r="AQ201" s="109"/>
      <c r="AR201" s="109"/>
      <c r="AS201" s="109"/>
      <c r="AT201" s="109"/>
      <c r="AU201" s="109"/>
      <c r="AV201" s="109"/>
      <c r="AW201" s="109"/>
      <c r="AX201" s="511" t="str">
        <f>IF(SUM(AP201:AW201)='III Plan Rates'!AG204, "Match", "Don't Match")</f>
        <v>Match</v>
      </c>
      <c r="AY201" s="109"/>
      <c r="AZ201" s="109"/>
      <c r="BA201" s="109"/>
      <c r="BB201" s="511" t="str">
        <f>IF(SUM(AY201:BA201)='III Plan Rates'!AH204, "Match", "Don't Match")</f>
        <v>Match</v>
      </c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511" t="str">
        <f>IF(SUM(BC201:BO201)='III Plan Rates'!AI204, "Match", "Don't Match")</f>
        <v>Match</v>
      </c>
      <c r="BQ201" s="109"/>
      <c r="BR201" s="109"/>
      <c r="BS201" s="109"/>
      <c r="BT201" s="109"/>
      <c r="BU201" s="109"/>
      <c r="BV201" s="109"/>
      <c r="BW201" s="109"/>
      <c r="BX201" s="109"/>
      <c r="BY201" s="109"/>
      <c r="BZ201" s="109"/>
      <c r="CA201" s="511" t="str">
        <f>IF(SUM(BQ201:BZ201)='III Plan Rates'!AJ204, "Match", "Don't Match")</f>
        <v>Match</v>
      </c>
      <c r="CB201" s="109"/>
      <c r="CC201" s="109"/>
      <c r="CD201" s="109"/>
      <c r="CE201" s="109"/>
      <c r="CF201" s="109"/>
      <c r="CG201" s="109"/>
      <c r="CH201" s="109"/>
      <c r="CI201" s="511" t="str">
        <f>IF(SUM(CB201:CH201)='III Plan Rates'!AK204, "Match", "Don't Match")</f>
        <v>Match</v>
      </c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511" t="str">
        <f>IF(SUM(CJ201:CS201)='III Plan Rates'!AL204, "Match", "Don't Match")</f>
        <v>Match</v>
      </c>
      <c r="CU201" s="109"/>
      <c r="CV201" s="109"/>
      <c r="CW201" s="109"/>
      <c r="CX201" s="109"/>
      <c r="CY201" s="511" t="str">
        <f>IF(SUM(CU201:CX201)='III Plan Rates'!AM204, "Match", "Don't Match")</f>
        <v>Match</v>
      </c>
      <c r="CZ201" s="109"/>
      <c r="DA201" s="109"/>
      <c r="DB201" s="109"/>
      <c r="DC201" s="109"/>
      <c r="DD201" s="109"/>
      <c r="DE201" s="511" t="str">
        <f>IF(SUM(CZ201:DD201)='III Plan Rates'!AN204, "Match", "Don't Match")</f>
        <v>Match</v>
      </c>
      <c r="DF201" s="109"/>
      <c r="DG201" s="109"/>
      <c r="DH201" s="109"/>
      <c r="DI201" s="109"/>
      <c r="DJ201" s="109"/>
      <c r="DK201" s="109"/>
      <c r="DL201" s="109"/>
      <c r="DM201" s="511" t="str">
        <f>IF(SUM(DF201:DL201)='III Plan Rates'!AO204, "Match", "Don't Match")</f>
        <v>Match</v>
      </c>
    </row>
    <row r="202" spans="1:117" x14ac:dyDescent="0.25">
      <c r="A202" s="406" t="str">
        <f>'III Plan Rates'!A205</f>
        <v>Plan 188</v>
      </c>
      <c r="B202" s="118">
        <f>'III Plan Rates'!B205</f>
        <v>0</v>
      </c>
      <c r="C202" s="127">
        <f>'III Plan Rates'!D205</f>
        <v>0</v>
      </c>
      <c r="D202" s="118">
        <f>'III Plan Rates'!E205</f>
        <v>0</v>
      </c>
      <c r="E202" s="118">
        <f>'III Plan Rates'!F205</f>
        <v>0</v>
      </c>
      <c r="F202" s="118">
        <f>'III Plan Rates'!G205</f>
        <v>0</v>
      </c>
      <c r="G202" s="118">
        <f>'III Plan Rates'!J205</f>
        <v>0</v>
      </c>
      <c r="H202" s="101"/>
      <c r="I202" s="116">
        <f>'III Plan Rates'!$Z205*'V Consumer Factors'!$M$12</f>
        <v>0</v>
      </c>
      <c r="J202" s="116">
        <f>'III Plan Rates'!$Z205*'V Consumer Factors'!$M$13</f>
        <v>0</v>
      </c>
      <c r="K202" s="116">
        <f>'III Plan Rates'!$Z205*'V Consumer Factors'!$M$14</f>
        <v>0</v>
      </c>
      <c r="L202" s="116">
        <f>'III Plan Rates'!$Z205*'V Consumer Factors'!$M$15</f>
        <v>0</v>
      </c>
      <c r="M202" s="116">
        <f>'III Plan Rates'!$Z205*'V Consumer Factors'!$M$16</f>
        <v>0</v>
      </c>
      <c r="N202" s="116">
        <f>'III Plan Rates'!$Z205*'V Consumer Factors'!$M$17</f>
        <v>0</v>
      </c>
      <c r="O202" s="116">
        <f>'III Plan Rates'!$Z205*'V Consumer Factors'!$M$18</f>
        <v>0</v>
      </c>
      <c r="P202" s="116">
        <f>'III Plan Rates'!$Z205*'V Consumer Factors'!$M$19</f>
        <v>0</v>
      </c>
      <c r="Q202" s="116">
        <f>'III Plan Rates'!$Z205*'V Consumer Factors'!$M$20</f>
        <v>0</v>
      </c>
      <c r="R202" s="116">
        <f>IF('III Plan Rates'!$AP205&gt;0,SUMPRODUCT(I202:Q202,'III Plan Rates'!$AG205:$AO205)/'III Plan Rates'!$AP205,0)</f>
        <v>0</v>
      </c>
      <c r="S202" s="80"/>
      <c r="T202" s="116" t="e">
        <f>'III Plan Rates'!$AA205*'V Consumer Factors'!$N$12</f>
        <v>#DIV/0!</v>
      </c>
      <c r="U202" s="116" t="e">
        <f>'III Plan Rates'!$AA205*'V Consumer Factors'!$N$13</f>
        <v>#DIV/0!</v>
      </c>
      <c r="V202" s="116" t="e">
        <f>'III Plan Rates'!$AA205*'V Consumer Factors'!$N$14</f>
        <v>#DIV/0!</v>
      </c>
      <c r="W202" s="116" t="e">
        <f>'III Plan Rates'!$AA205*'V Consumer Factors'!$N$15</f>
        <v>#DIV/0!</v>
      </c>
      <c r="X202" s="116" t="e">
        <f>'III Plan Rates'!$AA205*'V Consumer Factors'!$N$16</f>
        <v>#DIV/0!</v>
      </c>
      <c r="Y202" s="116" t="e">
        <f>'III Plan Rates'!$AA205*'V Consumer Factors'!$N$17</f>
        <v>#DIV/0!</v>
      </c>
      <c r="Z202" s="116" t="e">
        <f>'III Plan Rates'!$AA205*'V Consumer Factors'!$N$18</f>
        <v>#DIV/0!</v>
      </c>
      <c r="AA202" s="116" t="e">
        <f>'III Plan Rates'!$AA205*'V Consumer Factors'!$N$19</f>
        <v>#DIV/0!</v>
      </c>
      <c r="AB202" s="116" t="e">
        <f>'III Plan Rates'!$AA205*'V Consumer Factors'!$N$20</f>
        <v>#DIV/0!</v>
      </c>
      <c r="AC202" s="116">
        <f>IF('III Plan Rates'!$AP205&gt;0,SUMPRODUCT(T202:AB202,'III Plan Rates'!$AG205:$AO205)/'III Plan Rates'!$AP205,0)</f>
        <v>0</v>
      </c>
      <c r="AE202" s="117" t="e">
        <f t="shared" si="33"/>
        <v>#DIV/0!</v>
      </c>
      <c r="AF202" s="117" t="e">
        <f t="shared" si="34"/>
        <v>#DIV/0!</v>
      </c>
      <c r="AG202" s="117" t="e">
        <f t="shared" si="35"/>
        <v>#DIV/0!</v>
      </c>
      <c r="AH202" s="117" t="e">
        <f t="shared" si="36"/>
        <v>#DIV/0!</v>
      </c>
      <c r="AI202" s="117" t="e">
        <f t="shared" si="37"/>
        <v>#DIV/0!</v>
      </c>
      <c r="AJ202" s="117" t="e">
        <f t="shared" si="38"/>
        <v>#DIV/0!</v>
      </c>
      <c r="AK202" s="117" t="e">
        <f t="shared" si="39"/>
        <v>#DIV/0!</v>
      </c>
      <c r="AL202" s="117" t="e">
        <f t="shared" si="40"/>
        <v>#DIV/0!</v>
      </c>
      <c r="AM202" s="117" t="e">
        <f t="shared" si="41"/>
        <v>#DIV/0!</v>
      </c>
      <c r="AN202" s="503" t="str">
        <f t="shared" si="42"/>
        <v/>
      </c>
      <c r="AP202" s="109"/>
      <c r="AQ202" s="109"/>
      <c r="AR202" s="109"/>
      <c r="AS202" s="109"/>
      <c r="AT202" s="109"/>
      <c r="AU202" s="109"/>
      <c r="AV202" s="109"/>
      <c r="AW202" s="109"/>
      <c r="AX202" s="511" t="str">
        <f>IF(SUM(AP202:AW202)='III Plan Rates'!AG205, "Match", "Don't Match")</f>
        <v>Match</v>
      </c>
      <c r="AY202" s="109"/>
      <c r="AZ202" s="109"/>
      <c r="BA202" s="109"/>
      <c r="BB202" s="511" t="str">
        <f>IF(SUM(AY202:BA202)='III Plan Rates'!AH205, "Match", "Don't Match")</f>
        <v>Match</v>
      </c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  <c r="BO202" s="109"/>
      <c r="BP202" s="511" t="str">
        <f>IF(SUM(BC202:BO202)='III Plan Rates'!AI205, "Match", "Don't Match")</f>
        <v>Match</v>
      </c>
      <c r="BQ202" s="109"/>
      <c r="BR202" s="109"/>
      <c r="BS202" s="109"/>
      <c r="BT202" s="109"/>
      <c r="BU202" s="109"/>
      <c r="BV202" s="109"/>
      <c r="BW202" s="109"/>
      <c r="BX202" s="109"/>
      <c r="BY202" s="109"/>
      <c r="BZ202" s="109"/>
      <c r="CA202" s="511" t="str">
        <f>IF(SUM(BQ202:BZ202)='III Plan Rates'!AJ205, "Match", "Don't Match")</f>
        <v>Match</v>
      </c>
      <c r="CB202" s="109"/>
      <c r="CC202" s="109"/>
      <c r="CD202" s="109"/>
      <c r="CE202" s="109"/>
      <c r="CF202" s="109"/>
      <c r="CG202" s="109"/>
      <c r="CH202" s="109"/>
      <c r="CI202" s="511" t="str">
        <f>IF(SUM(CB202:CH202)='III Plan Rates'!AK205, "Match", "Don't Match")</f>
        <v>Match</v>
      </c>
      <c r="CJ202" s="109"/>
      <c r="CK202" s="109"/>
      <c r="CL202" s="109"/>
      <c r="CM202" s="109"/>
      <c r="CN202" s="109"/>
      <c r="CO202" s="109"/>
      <c r="CP202" s="109"/>
      <c r="CQ202" s="109"/>
      <c r="CR202" s="109"/>
      <c r="CS202" s="109"/>
      <c r="CT202" s="511" t="str">
        <f>IF(SUM(CJ202:CS202)='III Plan Rates'!AL205, "Match", "Don't Match")</f>
        <v>Match</v>
      </c>
      <c r="CU202" s="109"/>
      <c r="CV202" s="109"/>
      <c r="CW202" s="109"/>
      <c r="CX202" s="109"/>
      <c r="CY202" s="511" t="str">
        <f>IF(SUM(CU202:CX202)='III Plan Rates'!AM205, "Match", "Don't Match")</f>
        <v>Match</v>
      </c>
      <c r="CZ202" s="109"/>
      <c r="DA202" s="109"/>
      <c r="DB202" s="109"/>
      <c r="DC202" s="109"/>
      <c r="DD202" s="109"/>
      <c r="DE202" s="511" t="str">
        <f>IF(SUM(CZ202:DD202)='III Plan Rates'!AN205, "Match", "Don't Match")</f>
        <v>Match</v>
      </c>
      <c r="DF202" s="109"/>
      <c r="DG202" s="109"/>
      <c r="DH202" s="109"/>
      <c r="DI202" s="109"/>
      <c r="DJ202" s="109"/>
      <c r="DK202" s="109"/>
      <c r="DL202" s="109"/>
      <c r="DM202" s="511" t="str">
        <f>IF(SUM(DF202:DL202)='III Plan Rates'!AO205, "Match", "Don't Match")</f>
        <v>Match</v>
      </c>
    </row>
    <row r="203" spans="1:117" x14ac:dyDescent="0.25">
      <c r="A203" s="406" t="str">
        <f>'III Plan Rates'!A206</f>
        <v>Plan 189</v>
      </c>
      <c r="B203" s="118">
        <f>'III Plan Rates'!B206</f>
        <v>0</v>
      </c>
      <c r="C203" s="127">
        <f>'III Plan Rates'!D206</f>
        <v>0</v>
      </c>
      <c r="D203" s="118">
        <f>'III Plan Rates'!E206</f>
        <v>0</v>
      </c>
      <c r="E203" s="118">
        <f>'III Plan Rates'!F206</f>
        <v>0</v>
      </c>
      <c r="F203" s="118">
        <f>'III Plan Rates'!G206</f>
        <v>0</v>
      </c>
      <c r="G203" s="118">
        <f>'III Plan Rates'!J206</f>
        <v>0</v>
      </c>
      <c r="H203" s="101"/>
      <c r="I203" s="116">
        <f>'III Plan Rates'!$Z206*'V Consumer Factors'!$M$12</f>
        <v>0</v>
      </c>
      <c r="J203" s="116">
        <f>'III Plan Rates'!$Z206*'V Consumer Factors'!$M$13</f>
        <v>0</v>
      </c>
      <c r="K203" s="116">
        <f>'III Plan Rates'!$Z206*'V Consumer Factors'!$M$14</f>
        <v>0</v>
      </c>
      <c r="L203" s="116">
        <f>'III Plan Rates'!$Z206*'V Consumer Factors'!$M$15</f>
        <v>0</v>
      </c>
      <c r="M203" s="116">
        <f>'III Plan Rates'!$Z206*'V Consumer Factors'!$M$16</f>
        <v>0</v>
      </c>
      <c r="N203" s="116">
        <f>'III Plan Rates'!$Z206*'V Consumer Factors'!$M$17</f>
        <v>0</v>
      </c>
      <c r="O203" s="116">
        <f>'III Plan Rates'!$Z206*'V Consumer Factors'!$M$18</f>
        <v>0</v>
      </c>
      <c r="P203" s="116">
        <f>'III Plan Rates'!$Z206*'V Consumer Factors'!$M$19</f>
        <v>0</v>
      </c>
      <c r="Q203" s="116">
        <f>'III Plan Rates'!$Z206*'V Consumer Factors'!$M$20</f>
        <v>0</v>
      </c>
      <c r="R203" s="116">
        <f>IF('III Plan Rates'!$AP206&gt;0,SUMPRODUCT(I203:Q203,'III Plan Rates'!$AG206:$AO206)/'III Plan Rates'!$AP206,0)</f>
        <v>0</v>
      </c>
      <c r="S203" s="80"/>
      <c r="T203" s="116" t="e">
        <f>'III Plan Rates'!$AA206*'V Consumer Factors'!$N$12</f>
        <v>#DIV/0!</v>
      </c>
      <c r="U203" s="116" t="e">
        <f>'III Plan Rates'!$AA206*'V Consumer Factors'!$N$13</f>
        <v>#DIV/0!</v>
      </c>
      <c r="V203" s="116" t="e">
        <f>'III Plan Rates'!$AA206*'V Consumer Factors'!$N$14</f>
        <v>#DIV/0!</v>
      </c>
      <c r="W203" s="116" t="e">
        <f>'III Plan Rates'!$AA206*'V Consumer Factors'!$N$15</f>
        <v>#DIV/0!</v>
      </c>
      <c r="X203" s="116" t="e">
        <f>'III Plan Rates'!$AA206*'V Consumer Factors'!$N$16</f>
        <v>#DIV/0!</v>
      </c>
      <c r="Y203" s="116" t="e">
        <f>'III Plan Rates'!$AA206*'V Consumer Factors'!$N$17</f>
        <v>#DIV/0!</v>
      </c>
      <c r="Z203" s="116" t="e">
        <f>'III Plan Rates'!$AA206*'V Consumer Factors'!$N$18</f>
        <v>#DIV/0!</v>
      </c>
      <c r="AA203" s="116" t="e">
        <f>'III Plan Rates'!$AA206*'V Consumer Factors'!$N$19</f>
        <v>#DIV/0!</v>
      </c>
      <c r="AB203" s="116" t="e">
        <f>'III Plan Rates'!$AA206*'V Consumer Factors'!$N$20</f>
        <v>#DIV/0!</v>
      </c>
      <c r="AC203" s="116">
        <f>IF('III Plan Rates'!$AP206&gt;0,SUMPRODUCT(T203:AB203,'III Plan Rates'!$AG206:$AO206)/'III Plan Rates'!$AP206,0)</f>
        <v>0</v>
      </c>
      <c r="AE203" s="117" t="e">
        <f t="shared" si="33"/>
        <v>#DIV/0!</v>
      </c>
      <c r="AF203" s="117" t="e">
        <f t="shared" si="34"/>
        <v>#DIV/0!</v>
      </c>
      <c r="AG203" s="117" t="e">
        <f t="shared" si="35"/>
        <v>#DIV/0!</v>
      </c>
      <c r="AH203" s="117" t="e">
        <f t="shared" si="36"/>
        <v>#DIV/0!</v>
      </c>
      <c r="AI203" s="117" t="e">
        <f t="shared" si="37"/>
        <v>#DIV/0!</v>
      </c>
      <c r="AJ203" s="117" t="e">
        <f t="shared" si="38"/>
        <v>#DIV/0!</v>
      </c>
      <c r="AK203" s="117" t="e">
        <f t="shared" si="39"/>
        <v>#DIV/0!</v>
      </c>
      <c r="AL203" s="117" t="e">
        <f t="shared" si="40"/>
        <v>#DIV/0!</v>
      </c>
      <c r="AM203" s="117" t="e">
        <f t="shared" si="41"/>
        <v>#DIV/0!</v>
      </c>
      <c r="AN203" s="503" t="str">
        <f t="shared" si="42"/>
        <v/>
      </c>
      <c r="AP203" s="109"/>
      <c r="AQ203" s="109"/>
      <c r="AR203" s="109"/>
      <c r="AS203" s="109"/>
      <c r="AT203" s="109"/>
      <c r="AU203" s="109"/>
      <c r="AV203" s="109"/>
      <c r="AW203" s="109"/>
      <c r="AX203" s="511" t="str">
        <f>IF(SUM(AP203:AW203)='III Plan Rates'!AG206, "Match", "Don't Match")</f>
        <v>Match</v>
      </c>
      <c r="AY203" s="109"/>
      <c r="AZ203" s="109"/>
      <c r="BA203" s="109"/>
      <c r="BB203" s="511" t="str">
        <f>IF(SUM(AY203:BA203)='III Plan Rates'!AH206, "Match", "Don't Match")</f>
        <v>Match</v>
      </c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  <c r="BO203" s="109"/>
      <c r="BP203" s="511" t="str">
        <f>IF(SUM(BC203:BO203)='III Plan Rates'!AI206, "Match", "Don't Match")</f>
        <v>Match</v>
      </c>
      <c r="BQ203" s="109"/>
      <c r="BR203" s="109"/>
      <c r="BS203" s="109"/>
      <c r="BT203" s="109"/>
      <c r="BU203" s="109"/>
      <c r="BV203" s="109"/>
      <c r="BW203" s="109"/>
      <c r="BX203" s="109"/>
      <c r="BY203" s="109"/>
      <c r="BZ203" s="109"/>
      <c r="CA203" s="511" t="str">
        <f>IF(SUM(BQ203:BZ203)='III Plan Rates'!AJ206, "Match", "Don't Match")</f>
        <v>Match</v>
      </c>
      <c r="CB203" s="109"/>
      <c r="CC203" s="109"/>
      <c r="CD203" s="109"/>
      <c r="CE203" s="109"/>
      <c r="CF203" s="109"/>
      <c r="CG203" s="109"/>
      <c r="CH203" s="109"/>
      <c r="CI203" s="511" t="str">
        <f>IF(SUM(CB203:CH203)='III Plan Rates'!AK206, "Match", "Don't Match")</f>
        <v>Match</v>
      </c>
      <c r="CJ203" s="109"/>
      <c r="CK203" s="109"/>
      <c r="CL203" s="109"/>
      <c r="CM203" s="109"/>
      <c r="CN203" s="109"/>
      <c r="CO203" s="109"/>
      <c r="CP203" s="109"/>
      <c r="CQ203" s="109"/>
      <c r="CR203" s="109"/>
      <c r="CS203" s="109"/>
      <c r="CT203" s="511" t="str">
        <f>IF(SUM(CJ203:CS203)='III Plan Rates'!AL206, "Match", "Don't Match")</f>
        <v>Match</v>
      </c>
      <c r="CU203" s="109"/>
      <c r="CV203" s="109"/>
      <c r="CW203" s="109"/>
      <c r="CX203" s="109"/>
      <c r="CY203" s="511" t="str">
        <f>IF(SUM(CU203:CX203)='III Plan Rates'!AM206, "Match", "Don't Match")</f>
        <v>Match</v>
      </c>
      <c r="CZ203" s="109"/>
      <c r="DA203" s="109"/>
      <c r="DB203" s="109"/>
      <c r="DC203" s="109"/>
      <c r="DD203" s="109"/>
      <c r="DE203" s="511" t="str">
        <f>IF(SUM(CZ203:DD203)='III Plan Rates'!AN206, "Match", "Don't Match")</f>
        <v>Match</v>
      </c>
      <c r="DF203" s="109"/>
      <c r="DG203" s="109"/>
      <c r="DH203" s="109"/>
      <c r="DI203" s="109"/>
      <c r="DJ203" s="109"/>
      <c r="DK203" s="109"/>
      <c r="DL203" s="109"/>
      <c r="DM203" s="511" t="str">
        <f>IF(SUM(DF203:DL203)='III Plan Rates'!AO206, "Match", "Don't Match")</f>
        <v>Match</v>
      </c>
    </row>
    <row r="204" spans="1:117" x14ac:dyDescent="0.25">
      <c r="A204" s="406" t="str">
        <f>'III Plan Rates'!A207</f>
        <v>Plan 190</v>
      </c>
      <c r="B204" s="118">
        <f>'III Plan Rates'!B207</f>
        <v>0</v>
      </c>
      <c r="C204" s="127">
        <f>'III Plan Rates'!D207</f>
        <v>0</v>
      </c>
      <c r="D204" s="118">
        <f>'III Plan Rates'!E207</f>
        <v>0</v>
      </c>
      <c r="E204" s="118">
        <f>'III Plan Rates'!F207</f>
        <v>0</v>
      </c>
      <c r="F204" s="118">
        <f>'III Plan Rates'!G207</f>
        <v>0</v>
      </c>
      <c r="G204" s="118">
        <f>'III Plan Rates'!J207</f>
        <v>0</v>
      </c>
      <c r="H204" s="101"/>
      <c r="I204" s="116">
        <f>'III Plan Rates'!$Z207*'V Consumer Factors'!$M$12</f>
        <v>0</v>
      </c>
      <c r="J204" s="116">
        <f>'III Plan Rates'!$Z207*'V Consumer Factors'!$M$13</f>
        <v>0</v>
      </c>
      <c r="K204" s="116">
        <f>'III Plan Rates'!$Z207*'V Consumer Factors'!$M$14</f>
        <v>0</v>
      </c>
      <c r="L204" s="116">
        <f>'III Plan Rates'!$Z207*'V Consumer Factors'!$M$15</f>
        <v>0</v>
      </c>
      <c r="M204" s="116">
        <f>'III Plan Rates'!$Z207*'V Consumer Factors'!$M$16</f>
        <v>0</v>
      </c>
      <c r="N204" s="116">
        <f>'III Plan Rates'!$Z207*'V Consumer Factors'!$M$17</f>
        <v>0</v>
      </c>
      <c r="O204" s="116">
        <f>'III Plan Rates'!$Z207*'V Consumer Factors'!$M$18</f>
        <v>0</v>
      </c>
      <c r="P204" s="116">
        <f>'III Plan Rates'!$Z207*'V Consumer Factors'!$M$19</f>
        <v>0</v>
      </c>
      <c r="Q204" s="116">
        <f>'III Plan Rates'!$Z207*'V Consumer Factors'!$M$20</f>
        <v>0</v>
      </c>
      <c r="R204" s="116">
        <f>IF('III Plan Rates'!$AP207&gt;0,SUMPRODUCT(I204:Q204,'III Plan Rates'!$AG207:$AO207)/'III Plan Rates'!$AP207,0)</f>
        <v>0</v>
      </c>
      <c r="S204" s="80"/>
      <c r="T204" s="116" t="e">
        <f>'III Plan Rates'!$AA207*'V Consumer Factors'!$N$12</f>
        <v>#DIV/0!</v>
      </c>
      <c r="U204" s="116" t="e">
        <f>'III Plan Rates'!$AA207*'V Consumer Factors'!$N$13</f>
        <v>#DIV/0!</v>
      </c>
      <c r="V204" s="116" t="e">
        <f>'III Plan Rates'!$AA207*'V Consumer Factors'!$N$14</f>
        <v>#DIV/0!</v>
      </c>
      <c r="W204" s="116" t="e">
        <f>'III Plan Rates'!$AA207*'V Consumer Factors'!$N$15</f>
        <v>#DIV/0!</v>
      </c>
      <c r="X204" s="116" t="e">
        <f>'III Plan Rates'!$AA207*'V Consumer Factors'!$N$16</f>
        <v>#DIV/0!</v>
      </c>
      <c r="Y204" s="116" t="e">
        <f>'III Plan Rates'!$AA207*'V Consumer Factors'!$N$17</f>
        <v>#DIV/0!</v>
      </c>
      <c r="Z204" s="116" t="e">
        <f>'III Plan Rates'!$AA207*'V Consumer Factors'!$N$18</f>
        <v>#DIV/0!</v>
      </c>
      <c r="AA204" s="116" t="e">
        <f>'III Plan Rates'!$AA207*'V Consumer Factors'!$N$19</f>
        <v>#DIV/0!</v>
      </c>
      <c r="AB204" s="116" t="e">
        <f>'III Plan Rates'!$AA207*'V Consumer Factors'!$N$20</f>
        <v>#DIV/0!</v>
      </c>
      <c r="AC204" s="116">
        <f>IF('III Plan Rates'!$AP207&gt;0,SUMPRODUCT(T204:AB204,'III Plan Rates'!$AG207:$AO207)/'III Plan Rates'!$AP207,0)</f>
        <v>0</v>
      </c>
      <c r="AE204" s="117" t="e">
        <f t="shared" si="33"/>
        <v>#DIV/0!</v>
      </c>
      <c r="AF204" s="117" t="e">
        <f t="shared" si="34"/>
        <v>#DIV/0!</v>
      </c>
      <c r="AG204" s="117" t="e">
        <f t="shared" si="35"/>
        <v>#DIV/0!</v>
      </c>
      <c r="AH204" s="117" t="e">
        <f t="shared" si="36"/>
        <v>#DIV/0!</v>
      </c>
      <c r="AI204" s="117" t="e">
        <f t="shared" si="37"/>
        <v>#DIV/0!</v>
      </c>
      <c r="AJ204" s="117" t="e">
        <f t="shared" si="38"/>
        <v>#DIV/0!</v>
      </c>
      <c r="AK204" s="117" t="e">
        <f t="shared" si="39"/>
        <v>#DIV/0!</v>
      </c>
      <c r="AL204" s="117" t="e">
        <f t="shared" si="40"/>
        <v>#DIV/0!</v>
      </c>
      <c r="AM204" s="117" t="e">
        <f t="shared" si="41"/>
        <v>#DIV/0!</v>
      </c>
      <c r="AN204" s="503" t="str">
        <f t="shared" si="42"/>
        <v/>
      </c>
      <c r="AP204" s="109"/>
      <c r="AQ204" s="109"/>
      <c r="AR204" s="109"/>
      <c r="AS204" s="109"/>
      <c r="AT204" s="109"/>
      <c r="AU204" s="109"/>
      <c r="AV204" s="109"/>
      <c r="AW204" s="109"/>
      <c r="AX204" s="511" t="str">
        <f>IF(SUM(AP204:AW204)='III Plan Rates'!AG207, "Match", "Don't Match")</f>
        <v>Match</v>
      </c>
      <c r="AY204" s="109"/>
      <c r="AZ204" s="109"/>
      <c r="BA204" s="109"/>
      <c r="BB204" s="511" t="str">
        <f>IF(SUM(AY204:BA204)='III Plan Rates'!AH207, "Match", "Don't Match")</f>
        <v>Match</v>
      </c>
      <c r="BC204" s="109"/>
      <c r="BD204" s="109"/>
      <c r="BE204" s="109"/>
      <c r="BF204" s="109"/>
      <c r="BG204" s="109"/>
      <c r="BH204" s="109"/>
      <c r="BI204" s="109"/>
      <c r="BJ204" s="109"/>
      <c r="BK204" s="109"/>
      <c r="BL204" s="109"/>
      <c r="BM204" s="109"/>
      <c r="BN204" s="109"/>
      <c r="BO204" s="109"/>
      <c r="BP204" s="511" t="str">
        <f>IF(SUM(BC204:BO204)='III Plan Rates'!AI207, "Match", "Don't Match")</f>
        <v>Match</v>
      </c>
      <c r="BQ204" s="109"/>
      <c r="BR204" s="109"/>
      <c r="BS204" s="109"/>
      <c r="BT204" s="109"/>
      <c r="BU204" s="109"/>
      <c r="BV204" s="109"/>
      <c r="BW204" s="109"/>
      <c r="BX204" s="109"/>
      <c r="BY204" s="109"/>
      <c r="BZ204" s="109"/>
      <c r="CA204" s="511" t="str">
        <f>IF(SUM(BQ204:BZ204)='III Plan Rates'!AJ207, "Match", "Don't Match")</f>
        <v>Match</v>
      </c>
      <c r="CB204" s="109"/>
      <c r="CC204" s="109"/>
      <c r="CD204" s="109"/>
      <c r="CE204" s="109"/>
      <c r="CF204" s="109"/>
      <c r="CG204" s="109"/>
      <c r="CH204" s="109"/>
      <c r="CI204" s="511" t="str">
        <f>IF(SUM(CB204:CH204)='III Plan Rates'!AK207, "Match", "Don't Match")</f>
        <v>Match</v>
      </c>
      <c r="CJ204" s="109"/>
      <c r="CK204" s="109"/>
      <c r="CL204" s="109"/>
      <c r="CM204" s="109"/>
      <c r="CN204" s="109"/>
      <c r="CO204" s="109"/>
      <c r="CP204" s="109"/>
      <c r="CQ204" s="109"/>
      <c r="CR204" s="109"/>
      <c r="CS204" s="109"/>
      <c r="CT204" s="511" t="str">
        <f>IF(SUM(CJ204:CS204)='III Plan Rates'!AL207, "Match", "Don't Match")</f>
        <v>Match</v>
      </c>
      <c r="CU204" s="109"/>
      <c r="CV204" s="109"/>
      <c r="CW204" s="109"/>
      <c r="CX204" s="109"/>
      <c r="CY204" s="511" t="str">
        <f>IF(SUM(CU204:CX204)='III Plan Rates'!AM207, "Match", "Don't Match")</f>
        <v>Match</v>
      </c>
      <c r="CZ204" s="109"/>
      <c r="DA204" s="109"/>
      <c r="DB204" s="109"/>
      <c r="DC204" s="109"/>
      <c r="DD204" s="109"/>
      <c r="DE204" s="511" t="str">
        <f>IF(SUM(CZ204:DD204)='III Plan Rates'!AN207, "Match", "Don't Match")</f>
        <v>Match</v>
      </c>
      <c r="DF204" s="109"/>
      <c r="DG204" s="109"/>
      <c r="DH204" s="109"/>
      <c r="DI204" s="109"/>
      <c r="DJ204" s="109"/>
      <c r="DK204" s="109"/>
      <c r="DL204" s="109"/>
      <c r="DM204" s="511" t="str">
        <f>IF(SUM(DF204:DL204)='III Plan Rates'!AO207, "Match", "Don't Match")</f>
        <v>Match</v>
      </c>
    </row>
    <row r="205" spans="1:117" x14ac:dyDescent="0.25">
      <c r="A205" s="406" t="str">
        <f>'III Plan Rates'!A208</f>
        <v>Plan 191</v>
      </c>
      <c r="B205" s="118">
        <f>'III Plan Rates'!B208</f>
        <v>0</v>
      </c>
      <c r="C205" s="127">
        <f>'III Plan Rates'!D208</f>
        <v>0</v>
      </c>
      <c r="D205" s="118">
        <f>'III Plan Rates'!E208</f>
        <v>0</v>
      </c>
      <c r="E205" s="118">
        <f>'III Plan Rates'!F208</f>
        <v>0</v>
      </c>
      <c r="F205" s="118">
        <f>'III Plan Rates'!G208</f>
        <v>0</v>
      </c>
      <c r="G205" s="118">
        <f>'III Plan Rates'!J208</f>
        <v>0</v>
      </c>
      <c r="H205" s="101"/>
      <c r="I205" s="116">
        <f>'III Plan Rates'!$Z208*'V Consumer Factors'!$M$12</f>
        <v>0</v>
      </c>
      <c r="J205" s="116">
        <f>'III Plan Rates'!$Z208*'V Consumer Factors'!$M$13</f>
        <v>0</v>
      </c>
      <c r="K205" s="116">
        <f>'III Plan Rates'!$Z208*'V Consumer Factors'!$M$14</f>
        <v>0</v>
      </c>
      <c r="L205" s="116">
        <f>'III Plan Rates'!$Z208*'V Consumer Factors'!$M$15</f>
        <v>0</v>
      </c>
      <c r="M205" s="116">
        <f>'III Plan Rates'!$Z208*'V Consumer Factors'!$M$16</f>
        <v>0</v>
      </c>
      <c r="N205" s="116">
        <f>'III Plan Rates'!$Z208*'V Consumer Factors'!$M$17</f>
        <v>0</v>
      </c>
      <c r="O205" s="116">
        <f>'III Plan Rates'!$Z208*'V Consumer Factors'!$M$18</f>
        <v>0</v>
      </c>
      <c r="P205" s="116">
        <f>'III Plan Rates'!$Z208*'V Consumer Factors'!$M$19</f>
        <v>0</v>
      </c>
      <c r="Q205" s="116">
        <f>'III Plan Rates'!$Z208*'V Consumer Factors'!$M$20</f>
        <v>0</v>
      </c>
      <c r="R205" s="116">
        <f>IF('III Plan Rates'!$AP208&gt;0,SUMPRODUCT(I205:Q205,'III Plan Rates'!$AG208:$AO208)/'III Plan Rates'!$AP208,0)</f>
        <v>0</v>
      </c>
      <c r="S205" s="80"/>
      <c r="T205" s="116" t="e">
        <f>'III Plan Rates'!$AA208*'V Consumer Factors'!$N$12</f>
        <v>#DIV/0!</v>
      </c>
      <c r="U205" s="116" t="e">
        <f>'III Plan Rates'!$AA208*'V Consumer Factors'!$N$13</f>
        <v>#DIV/0!</v>
      </c>
      <c r="V205" s="116" t="e">
        <f>'III Plan Rates'!$AA208*'V Consumer Factors'!$N$14</f>
        <v>#DIV/0!</v>
      </c>
      <c r="W205" s="116" t="e">
        <f>'III Plan Rates'!$AA208*'V Consumer Factors'!$N$15</f>
        <v>#DIV/0!</v>
      </c>
      <c r="X205" s="116" t="e">
        <f>'III Plan Rates'!$AA208*'V Consumer Factors'!$N$16</f>
        <v>#DIV/0!</v>
      </c>
      <c r="Y205" s="116" t="e">
        <f>'III Plan Rates'!$AA208*'V Consumer Factors'!$N$17</f>
        <v>#DIV/0!</v>
      </c>
      <c r="Z205" s="116" t="e">
        <f>'III Plan Rates'!$AA208*'V Consumer Factors'!$N$18</f>
        <v>#DIV/0!</v>
      </c>
      <c r="AA205" s="116" t="e">
        <f>'III Plan Rates'!$AA208*'V Consumer Factors'!$N$19</f>
        <v>#DIV/0!</v>
      </c>
      <c r="AB205" s="116" t="e">
        <f>'III Plan Rates'!$AA208*'V Consumer Factors'!$N$20</f>
        <v>#DIV/0!</v>
      </c>
      <c r="AC205" s="116">
        <f>IF('III Plan Rates'!$AP208&gt;0,SUMPRODUCT(T205:AB205,'III Plan Rates'!$AG208:$AO208)/'III Plan Rates'!$AP208,0)</f>
        <v>0</v>
      </c>
      <c r="AE205" s="117" t="e">
        <f t="shared" si="33"/>
        <v>#DIV/0!</v>
      </c>
      <c r="AF205" s="117" t="e">
        <f t="shared" si="34"/>
        <v>#DIV/0!</v>
      </c>
      <c r="AG205" s="117" t="e">
        <f t="shared" si="35"/>
        <v>#DIV/0!</v>
      </c>
      <c r="AH205" s="117" t="e">
        <f t="shared" si="36"/>
        <v>#DIV/0!</v>
      </c>
      <c r="AI205" s="117" t="e">
        <f t="shared" si="37"/>
        <v>#DIV/0!</v>
      </c>
      <c r="AJ205" s="117" t="e">
        <f t="shared" si="38"/>
        <v>#DIV/0!</v>
      </c>
      <c r="AK205" s="117" t="e">
        <f t="shared" si="39"/>
        <v>#DIV/0!</v>
      </c>
      <c r="AL205" s="117" t="e">
        <f t="shared" si="40"/>
        <v>#DIV/0!</v>
      </c>
      <c r="AM205" s="117" t="e">
        <f t="shared" si="41"/>
        <v>#DIV/0!</v>
      </c>
      <c r="AN205" s="503" t="str">
        <f t="shared" si="42"/>
        <v/>
      </c>
      <c r="AP205" s="109"/>
      <c r="AQ205" s="109"/>
      <c r="AR205" s="109"/>
      <c r="AS205" s="109"/>
      <c r="AT205" s="109"/>
      <c r="AU205" s="109"/>
      <c r="AV205" s="109"/>
      <c r="AW205" s="109"/>
      <c r="AX205" s="511" t="str">
        <f>IF(SUM(AP205:AW205)='III Plan Rates'!AG208, "Match", "Don't Match")</f>
        <v>Match</v>
      </c>
      <c r="AY205" s="109"/>
      <c r="AZ205" s="109"/>
      <c r="BA205" s="109"/>
      <c r="BB205" s="511" t="str">
        <f>IF(SUM(AY205:BA205)='III Plan Rates'!AH208, "Match", "Don't Match")</f>
        <v>Match</v>
      </c>
      <c r="BC205" s="109"/>
      <c r="BD205" s="109"/>
      <c r="BE205" s="109"/>
      <c r="BF205" s="109"/>
      <c r="BG205" s="109"/>
      <c r="BH205" s="109"/>
      <c r="BI205" s="109"/>
      <c r="BJ205" s="109"/>
      <c r="BK205" s="109"/>
      <c r="BL205" s="109"/>
      <c r="BM205" s="109"/>
      <c r="BN205" s="109"/>
      <c r="BO205" s="109"/>
      <c r="BP205" s="511" t="str">
        <f>IF(SUM(BC205:BO205)='III Plan Rates'!AI208, "Match", "Don't Match")</f>
        <v>Match</v>
      </c>
      <c r="BQ205" s="109"/>
      <c r="BR205" s="109"/>
      <c r="BS205" s="109"/>
      <c r="BT205" s="109"/>
      <c r="BU205" s="109"/>
      <c r="BV205" s="109"/>
      <c r="BW205" s="109"/>
      <c r="BX205" s="109"/>
      <c r="BY205" s="109"/>
      <c r="BZ205" s="109"/>
      <c r="CA205" s="511" t="str">
        <f>IF(SUM(BQ205:BZ205)='III Plan Rates'!AJ208, "Match", "Don't Match")</f>
        <v>Match</v>
      </c>
      <c r="CB205" s="109"/>
      <c r="CC205" s="109"/>
      <c r="CD205" s="109"/>
      <c r="CE205" s="109"/>
      <c r="CF205" s="109"/>
      <c r="CG205" s="109"/>
      <c r="CH205" s="109"/>
      <c r="CI205" s="511" t="str">
        <f>IF(SUM(CB205:CH205)='III Plan Rates'!AK208, "Match", "Don't Match")</f>
        <v>Match</v>
      </c>
      <c r="CJ205" s="109"/>
      <c r="CK205" s="109"/>
      <c r="CL205" s="109"/>
      <c r="CM205" s="109"/>
      <c r="CN205" s="109"/>
      <c r="CO205" s="109"/>
      <c r="CP205" s="109"/>
      <c r="CQ205" s="109"/>
      <c r="CR205" s="109"/>
      <c r="CS205" s="109"/>
      <c r="CT205" s="511" t="str">
        <f>IF(SUM(CJ205:CS205)='III Plan Rates'!AL208, "Match", "Don't Match")</f>
        <v>Match</v>
      </c>
      <c r="CU205" s="109"/>
      <c r="CV205" s="109"/>
      <c r="CW205" s="109"/>
      <c r="CX205" s="109"/>
      <c r="CY205" s="511" t="str">
        <f>IF(SUM(CU205:CX205)='III Plan Rates'!AM208, "Match", "Don't Match")</f>
        <v>Match</v>
      </c>
      <c r="CZ205" s="109"/>
      <c r="DA205" s="109"/>
      <c r="DB205" s="109"/>
      <c r="DC205" s="109"/>
      <c r="DD205" s="109"/>
      <c r="DE205" s="511" t="str">
        <f>IF(SUM(CZ205:DD205)='III Plan Rates'!AN208, "Match", "Don't Match")</f>
        <v>Match</v>
      </c>
      <c r="DF205" s="109"/>
      <c r="DG205" s="109"/>
      <c r="DH205" s="109"/>
      <c r="DI205" s="109"/>
      <c r="DJ205" s="109"/>
      <c r="DK205" s="109"/>
      <c r="DL205" s="109"/>
      <c r="DM205" s="511" t="str">
        <f>IF(SUM(DF205:DL205)='III Plan Rates'!AO208, "Match", "Don't Match")</f>
        <v>Match</v>
      </c>
    </row>
    <row r="206" spans="1:117" x14ac:dyDescent="0.25">
      <c r="A206" s="406" t="str">
        <f>'III Plan Rates'!A209</f>
        <v>Plan 192</v>
      </c>
      <c r="B206" s="118">
        <f>'III Plan Rates'!B209</f>
        <v>0</v>
      </c>
      <c r="C206" s="127">
        <f>'III Plan Rates'!D209</f>
        <v>0</v>
      </c>
      <c r="D206" s="118">
        <f>'III Plan Rates'!E209</f>
        <v>0</v>
      </c>
      <c r="E206" s="118">
        <f>'III Plan Rates'!F209</f>
        <v>0</v>
      </c>
      <c r="F206" s="118">
        <f>'III Plan Rates'!G209</f>
        <v>0</v>
      </c>
      <c r="G206" s="118">
        <f>'III Plan Rates'!J209</f>
        <v>0</v>
      </c>
      <c r="H206" s="101"/>
      <c r="I206" s="116">
        <f>'III Plan Rates'!$Z209*'V Consumer Factors'!$M$12</f>
        <v>0</v>
      </c>
      <c r="J206" s="116">
        <f>'III Plan Rates'!$Z209*'V Consumer Factors'!$M$13</f>
        <v>0</v>
      </c>
      <c r="K206" s="116">
        <f>'III Plan Rates'!$Z209*'V Consumer Factors'!$M$14</f>
        <v>0</v>
      </c>
      <c r="L206" s="116">
        <f>'III Plan Rates'!$Z209*'V Consumer Factors'!$M$15</f>
        <v>0</v>
      </c>
      <c r="M206" s="116">
        <f>'III Plan Rates'!$Z209*'V Consumer Factors'!$M$16</f>
        <v>0</v>
      </c>
      <c r="N206" s="116">
        <f>'III Plan Rates'!$Z209*'V Consumer Factors'!$M$17</f>
        <v>0</v>
      </c>
      <c r="O206" s="116">
        <f>'III Plan Rates'!$Z209*'V Consumer Factors'!$M$18</f>
        <v>0</v>
      </c>
      <c r="P206" s="116">
        <f>'III Plan Rates'!$Z209*'V Consumer Factors'!$M$19</f>
        <v>0</v>
      </c>
      <c r="Q206" s="116">
        <f>'III Plan Rates'!$Z209*'V Consumer Factors'!$M$20</f>
        <v>0</v>
      </c>
      <c r="R206" s="116">
        <f>IF('III Plan Rates'!$AP209&gt;0,SUMPRODUCT(I206:Q206,'III Plan Rates'!$AG209:$AO209)/'III Plan Rates'!$AP209,0)</f>
        <v>0</v>
      </c>
      <c r="S206" s="80"/>
      <c r="T206" s="116" t="e">
        <f>'III Plan Rates'!$AA209*'V Consumer Factors'!$N$12</f>
        <v>#DIV/0!</v>
      </c>
      <c r="U206" s="116" t="e">
        <f>'III Plan Rates'!$AA209*'V Consumer Factors'!$N$13</f>
        <v>#DIV/0!</v>
      </c>
      <c r="V206" s="116" t="e">
        <f>'III Plan Rates'!$AA209*'V Consumer Factors'!$N$14</f>
        <v>#DIV/0!</v>
      </c>
      <c r="W206" s="116" t="e">
        <f>'III Plan Rates'!$AA209*'V Consumer Factors'!$N$15</f>
        <v>#DIV/0!</v>
      </c>
      <c r="X206" s="116" t="e">
        <f>'III Plan Rates'!$AA209*'V Consumer Factors'!$N$16</f>
        <v>#DIV/0!</v>
      </c>
      <c r="Y206" s="116" t="e">
        <f>'III Plan Rates'!$AA209*'V Consumer Factors'!$N$17</f>
        <v>#DIV/0!</v>
      </c>
      <c r="Z206" s="116" t="e">
        <f>'III Plan Rates'!$AA209*'V Consumer Factors'!$N$18</f>
        <v>#DIV/0!</v>
      </c>
      <c r="AA206" s="116" t="e">
        <f>'III Plan Rates'!$AA209*'V Consumer Factors'!$N$19</f>
        <v>#DIV/0!</v>
      </c>
      <c r="AB206" s="116" t="e">
        <f>'III Plan Rates'!$AA209*'V Consumer Factors'!$N$20</f>
        <v>#DIV/0!</v>
      </c>
      <c r="AC206" s="116">
        <f>IF('III Plan Rates'!$AP209&gt;0,SUMPRODUCT(T206:AB206,'III Plan Rates'!$AG209:$AO209)/'III Plan Rates'!$AP209,0)</f>
        <v>0</v>
      </c>
      <c r="AE206" s="117" t="e">
        <f t="shared" si="33"/>
        <v>#DIV/0!</v>
      </c>
      <c r="AF206" s="117" t="e">
        <f t="shared" si="34"/>
        <v>#DIV/0!</v>
      </c>
      <c r="AG206" s="117" t="e">
        <f t="shared" si="35"/>
        <v>#DIV/0!</v>
      </c>
      <c r="AH206" s="117" t="e">
        <f t="shared" si="36"/>
        <v>#DIV/0!</v>
      </c>
      <c r="AI206" s="117" t="e">
        <f t="shared" si="37"/>
        <v>#DIV/0!</v>
      </c>
      <c r="AJ206" s="117" t="e">
        <f t="shared" si="38"/>
        <v>#DIV/0!</v>
      </c>
      <c r="AK206" s="117" t="e">
        <f t="shared" si="39"/>
        <v>#DIV/0!</v>
      </c>
      <c r="AL206" s="117" t="e">
        <f t="shared" si="40"/>
        <v>#DIV/0!</v>
      </c>
      <c r="AM206" s="117" t="e">
        <f t="shared" si="41"/>
        <v>#DIV/0!</v>
      </c>
      <c r="AN206" s="503" t="str">
        <f t="shared" si="42"/>
        <v/>
      </c>
      <c r="AP206" s="109"/>
      <c r="AQ206" s="109"/>
      <c r="AR206" s="109"/>
      <c r="AS206" s="109"/>
      <c r="AT206" s="109"/>
      <c r="AU206" s="109"/>
      <c r="AV206" s="109"/>
      <c r="AW206" s="109"/>
      <c r="AX206" s="511" t="str">
        <f>IF(SUM(AP206:AW206)='III Plan Rates'!AG209, "Match", "Don't Match")</f>
        <v>Match</v>
      </c>
      <c r="AY206" s="109"/>
      <c r="AZ206" s="109"/>
      <c r="BA206" s="109"/>
      <c r="BB206" s="511" t="str">
        <f>IF(SUM(AY206:BA206)='III Plan Rates'!AH209, "Match", "Don't Match")</f>
        <v>Match</v>
      </c>
      <c r="BC206" s="109"/>
      <c r="BD206" s="109"/>
      <c r="BE206" s="109"/>
      <c r="BF206" s="109"/>
      <c r="BG206" s="109"/>
      <c r="BH206" s="109"/>
      <c r="BI206" s="109"/>
      <c r="BJ206" s="109"/>
      <c r="BK206" s="109"/>
      <c r="BL206" s="109"/>
      <c r="BM206" s="109"/>
      <c r="BN206" s="109"/>
      <c r="BO206" s="109"/>
      <c r="BP206" s="511" t="str">
        <f>IF(SUM(BC206:BO206)='III Plan Rates'!AI209, "Match", "Don't Match")</f>
        <v>Match</v>
      </c>
      <c r="BQ206" s="109"/>
      <c r="BR206" s="109"/>
      <c r="BS206" s="109"/>
      <c r="BT206" s="109"/>
      <c r="BU206" s="109"/>
      <c r="BV206" s="109"/>
      <c r="BW206" s="109"/>
      <c r="BX206" s="109"/>
      <c r="BY206" s="109"/>
      <c r="BZ206" s="109"/>
      <c r="CA206" s="511" t="str">
        <f>IF(SUM(BQ206:BZ206)='III Plan Rates'!AJ209, "Match", "Don't Match")</f>
        <v>Match</v>
      </c>
      <c r="CB206" s="109"/>
      <c r="CC206" s="109"/>
      <c r="CD206" s="109"/>
      <c r="CE206" s="109"/>
      <c r="CF206" s="109"/>
      <c r="CG206" s="109"/>
      <c r="CH206" s="109"/>
      <c r="CI206" s="511" t="str">
        <f>IF(SUM(CB206:CH206)='III Plan Rates'!AK209, "Match", "Don't Match")</f>
        <v>Match</v>
      </c>
      <c r="CJ206" s="109"/>
      <c r="CK206" s="109"/>
      <c r="CL206" s="109"/>
      <c r="CM206" s="109"/>
      <c r="CN206" s="109"/>
      <c r="CO206" s="109"/>
      <c r="CP206" s="109"/>
      <c r="CQ206" s="109"/>
      <c r="CR206" s="109"/>
      <c r="CS206" s="109"/>
      <c r="CT206" s="511" t="str">
        <f>IF(SUM(CJ206:CS206)='III Plan Rates'!AL209, "Match", "Don't Match")</f>
        <v>Match</v>
      </c>
      <c r="CU206" s="109"/>
      <c r="CV206" s="109"/>
      <c r="CW206" s="109"/>
      <c r="CX206" s="109"/>
      <c r="CY206" s="511" t="str">
        <f>IF(SUM(CU206:CX206)='III Plan Rates'!AM209, "Match", "Don't Match")</f>
        <v>Match</v>
      </c>
      <c r="CZ206" s="109"/>
      <c r="DA206" s="109"/>
      <c r="DB206" s="109"/>
      <c r="DC206" s="109"/>
      <c r="DD206" s="109"/>
      <c r="DE206" s="511" t="str">
        <f>IF(SUM(CZ206:DD206)='III Plan Rates'!AN209, "Match", "Don't Match")</f>
        <v>Match</v>
      </c>
      <c r="DF206" s="109"/>
      <c r="DG206" s="109"/>
      <c r="DH206" s="109"/>
      <c r="DI206" s="109"/>
      <c r="DJ206" s="109"/>
      <c r="DK206" s="109"/>
      <c r="DL206" s="109"/>
      <c r="DM206" s="511" t="str">
        <f>IF(SUM(DF206:DL206)='III Plan Rates'!AO209, "Match", "Don't Match")</f>
        <v>Match</v>
      </c>
    </row>
    <row r="207" spans="1:117" x14ac:dyDescent="0.25">
      <c r="A207" s="406" t="str">
        <f>'III Plan Rates'!A210</f>
        <v>Plan 193</v>
      </c>
      <c r="B207" s="118">
        <f>'III Plan Rates'!B210</f>
        <v>0</v>
      </c>
      <c r="C207" s="127">
        <f>'III Plan Rates'!D210</f>
        <v>0</v>
      </c>
      <c r="D207" s="118">
        <f>'III Plan Rates'!E210</f>
        <v>0</v>
      </c>
      <c r="E207" s="118">
        <f>'III Plan Rates'!F210</f>
        <v>0</v>
      </c>
      <c r="F207" s="118">
        <f>'III Plan Rates'!G210</f>
        <v>0</v>
      </c>
      <c r="G207" s="118">
        <f>'III Plan Rates'!J210</f>
        <v>0</v>
      </c>
      <c r="H207" s="101"/>
      <c r="I207" s="116">
        <f>'III Plan Rates'!$Z210*'V Consumer Factors'!$M$12</f>
        <v>0</v>
      </c>
      <c r="J207" s="116">
        <f>'III Plan Rates'!$Z210*'V Consumer Factors'!$M$13</f>
        <v>0</v>
      </c>
      <c r="K207" s="116">
        <f>'III Plan Rates'!$Z210*'V Consumer Factors'!$M$14</f>
        <v>0</v>
      </c>
      <c r="L207" s="116">
        <f>'III Plan Rates'!$Z210*'V Consumer Factors'!$M$15</f>
        <v>0</v>
      </c>
      <c r="M207" s="116">
        <f>'III Plan Rates'!$Z210*'V Consumer Factors'!$M$16</f>
        <v>0</v>
      </c>
      <c r="N207" s="116">
        <f>'III Plan Rates'!$Z210*'V Consumer Factors'!$M$17</f>
        <v>0</v>
      </c>
      <c r="O207" s="116">
        <f>'III Plan Rates'!$Z210*'V Consumer Factors'!$M$18</f>
        <v>0</v>
      </c>
      <c r="P207" s="116">
        <f>'III Plan Rates'!$Z210*'V Consumer Factors'!$M$19</f>
        <v>0</v>
      </c>
      <c r="Q207" s="116">
        <f>'III Plan Rates'!$Z210*'V Consumer Factors'!$M$20</f>
        <v>0</v>
      </c>
      <c r="R207" s="116">
        <f>IF('III Plan Rates'!$AP210&gt;0,SUMPRODUCT(I207:Q207,'III Plan Rates'!$AG210:$AO210)/'III Plan Rates'!$AP210,0)</f>
        <v>0</v>
      </c>
      <c r="S207" s="80"/>
      <c r="T207" s="116" t="e">
        <f>'III Plan Rates'!$AA210*'V Consumer Factors'!$N$12</f>
        <v>#DIV/0!</v>
      </c>
      <c r="U207" s="116" t="e">
        <f>'III Plan Rates'!$AA210*'V Consumer Factors'!$N$13</f>
        <v>#DIV/0!</v>
      </c>
      <c r="V207" s="116" t="e">
        <f>'III Plan Rates'!$AA210*'V Consumer Factors'!$N$14</f>
        <v>#DIV/0!</v>
      </c>
      <c r="W207" s="116" t="e">
        <f>'III Plan Rates'!$AA210*'V Consumer Factors'!$N$15</f>
        <v>#DIV/0!</v>
      </c>
      <c r="X207" s="116" t="e">
        <f>'III Plan Rates'!$AA210*'V Consumer Factors'!$N$16</f>
        <v>#DIV/0!</v>
      </c>
      <c r="Y207" s="116" t="e">
        <f>'III Plan Rates'!$AA210*'V Consumer Factors'!$N$17</f>
        <v>#DIV/0!</v>
      </c>
      <c r="Z207" s="116" t="e">
        <f>'III Plan Rates'!$AA210*'V Consumer Factors'!$N$18</f>
        <v>#DIV/0!</v>
      </c>
      <c r="AA207" s="116" t="e">
        <f>'III Plan Rates'!$AA210*'V Consumer Factors'!$N$19</f>
        <v>#DIV/0!</v>
      </c>
      <c r="AB207" s="116" t="e">
        <f>'III Plan Rates'!$AA210*'V Consumer Factors'!$N$20</f>
        <v>#DIV/0!</v>
      </c>
      <c r="AC207" s="116">
        <f>IF('III Plan Rates'!$AP210&gt;0,SUMPRODUCT(T207:AB207,'III Plan Rates'!$AG210:$AO210)/'III Plan Rates'!$AP210,0)</f>
        <v>0</v>
      </c>
      <c r="AE207" s="117" t="e">
        <f t="shared" si="33"/>
        <v>#DIV/0!</v>
      </c>
      <c r="AF207" s="117" t="e">
        <f t="shared" si="34"/>
        <v>#DIV/0!</v>
      </c>
      <c r="AG207" s="117" t="e">
        <f t="shared" si="35"/>
        <v>#DIV/0!</v>
      </c>
      <c r="AH207" s="117" t="e">
        <f t="shared" si="36"/>
        <v>#DIV/0!</v>
      </c>
      <c r="AI207" s="117" t="e">
        <f t="shared" si="37"/>
        <v>#DIV/0!</v>
      </c>
      <c r="AJ207" s="117" t="e">
        <f t="shared" si="38"/>
        <v>#DIV/0!</v>
      </c>
      <c r="AK207" s="117" t="e">
        <f t="shared" si="39"/>
        <v>#DIV/0!</v>
      </c>
      <c r="AL207" s="117" t="e">
        <f t="shared" si="40"/>
        <v>#DIV/0!</v>
      </c>
      <c r="AM207" s="117" t="e">
        <f t="shared" si="41"/>
        <v>#DIV/0!</v>
      </c>
      <c r="AN207" s="503" t="str">
        <f t="shared" si="42"/>
        <v/>
      </c>
      <c r="AP207" s="109"/>
      <c r="AQ207" s="109"/>
      <c r="AR207" s="109"/>
      <c r="AS207" s="109"/>
      <c r="AT207" s="109"/>
      <c r="AU207" s="109"/>
      <c r="AV207" s="109"/>
      <c r="AW207" s="109"/>
      <c r="AX207" s="511" t="str">
        <f>IF(SUM(AP207:AW207)='III Plan Rates'!AG210, "Match", "Don't Match")</f>
        <v>Match</v>
      </c>
      <c r="AY207" s="109"/>
      <c r="AZ207" s="109"/>
      <c r="BA207" s="109"/>
      <c r="BB207" s="511" t="str">
        <f>IF(SUM(AY207:BA207)='III Plan Rates'!AH210, "Match", "Don't Match")</f>
        <v>Match</v>
      </c>
      <c r="BC207" s="109"/>
      <c r="BD207" s="109"/>
      <c r="BE207" s="109"/>
      <c r="BF207" s="109"/>
      <c r="BG207" s="109"/>
      <c r="BH207" s="109"/>
      <c r="BI207" s="109"/>
      <c r="BJ207" s="109"/>
      <c r="BK207" s="109"/>
      <c r="BL207" s="109"/>
      <c r="BM207" s="109"/>
      <c r="BN207" s="109"/>
      <c r="BO207" s="109"/>
      <c r="BP207" s="511" t="str">
        <f>IF(SUM(BC207:BO207)='III Plan Rates'!AI210, "Match", "Don't Match")</f>
        <v>Match</v>
      </c>
      <c r="BQ207" s="109"/>
      <c r="BR207" s="109"/>
      <c r="BS207" s="109"/>
      <c r="BT207" s="109"/>
      <c r="BU207" s="109"/>
      <c r="BV207" s="109"/>
      <c r="BW207" s="109"/>
      <c r="BX207" s="109"/>
      <c r="BY207" s="109"/>
      <c r="BZ207" s="109"/>
      <c r="CA207" s="511" t="str">
        <f>IF(SUM(BQ207:BZ207)='III Plan Rates'!AJ210, "Match", "Don't Match")</f>
        <v>Match</v>
      </c>
      <c r="CB207" s="109"/>
      <c r="CC207" s="109"/>
      <c r="CD207" s="109"/>
      <c r="CE207" s="109"/>
      <c r="CF207" s="109"/>
      <c r="CG207" s="109"/>
      <c r="CH207" s="109"/>
      <c r="CI207" s="511" t="str">
        <f>IF(SUM(CB207:CH207)='III Plan Rates'!AK210, "Match", "Don't Match")</f>
        <v>Match</v>
      </c>
      <c r="CJ207" s="109"/>
      <c r="CK207" s="109"/>
      <c r="CL207" s="109"/>
      <c r="CM207" s="109"/>
      <c r="CN207" s="109"/>
      <c r="CO207" s="109"/>
      <c r="CP207" s="109"/>
      <c r="CQ207" s="109"/>
      <c r="CR207" s="109"/>
      <c r="CS207" s="109"/>
      <c r="CT207" s="511" t="str">
        <f>IF(SUM(CJ207:CS207)='III Plan Rates'!AL210, "Match", "Don't Match")</f>
        <v>Match</v>
      </c>
      <c r="CU207" s="109"/>
      <c r="CV207" s="109"/>
      <c r="CW207" s="109"/>
      <c r="CX207" s="109"/>
      <c r="CY207" s="511" t="str">
        <f>IF(SUM(CU207:CX207)='III Plan Rates'!AM210, "Match", "Don't Match")</f>
        <v>Match</v>
      </c>
      <c r="CZ207" s="109"/>
      <c r="DA207" s="109"/>
      <c r="DB207" s="109"/>
      <c r="DC207" s="109"/>
      <c r="DD207" s="109"/>
      <c r="DE207" s="511" t="str">
        <f>IF(SUM(CZ207:DD207)='III Plan Rates'!AN210, "Match", "Don't Match")</f>
        <v>Match</v>
      </c>
      <c r="DF207" s="109"/>
      <c r="DG207" s="109"/>
      <c r="DH207" s="109"/>
      <c r="DI207" s="109"/>
      <c r="DJ207" s="109"/>
      <c r="DK207" s="109"/>
      <c r="DL207" s="109"/>
      <c r="DM207" s="511" t="str">
        <f>IF(SUM(DF207:DL207)='III Plan Rates'!AO210, "Match", "Don't Match")</f>
        <v>Match</v>
      </c>
    </row>
    <row r="208" spans="1:117" x14ac:dyDescent="0.25">
      <c r="A208" s="406" t="str">
        <f>'III Plan Rates'!A211</f>
        <v>Plan 194</v>
      </c>
      <c r="B208" s="118">
        <f>'III Plan Rates'!B211</f>
        <v>0</v>
      </c>
      <c r="C208" s="127">
        <f>'III Plan Rates'!D211</f>
        <v>0</v>
      </c>
      <c r="D208" s="118">
        <f>'III Plan Rates'!E211</f>
        <v>0</v>
      </c>
      <c r="E208" s="118">
        <f>'III Plan Rates'!F211</f>
        <v>0</v>
      </c>
      <c r="F208" s="118">
        <f>'III Plan Rates'!G211</f>
        <v>0</v>
      </c>
      <c r="G208" s="118">
        <f>'III Plan Rates'!J211</f>
        <v>0</v>
      </c>
      <c r="H208" s="101"/>
      <c r="I208" s="116">
        <f>'III Plan Rates'!$Z211*'V Consumer Factors'!$M$12</f>
        <v>0</v>
      </c>
      <c r="J208" s="116">
        <f>'III Plan Rates'!$Z211*'V Consumer Factors'!$M$13</f>
        <v>0</v>
      </c>
      <c r="K208" s="116">
        <f>'III Plan Rates'!$Z211*'V Consumer Factors'!$M$14</f>
        <v>0</v>
      </c>
      <c r="L208" s="116">
        <f>'III Plan Rates'!$Z211*'V Consumer Factors'!$M$15</f>
        <v>0</v>
      </c>
      <c r="M208" s="116">
        <f>'III Plan Rates'!$Z211*'V Consumer Factors'!$M$16</f>
        <v>0</v>
      </c>
      <c r="N208" s="116">
        <f>'III Plan Rates'!$Z211*'V Consumer Factors'!$M$17</f>
        <v>0</v>
      </c>
      <c r="O208" s="116">
        <f>'III Plan Rates'!$Z211*'V Consumer Factors'!$M$18</f>
        <v>0</v>
      </c>
      <c r="P208" s="116">
        <f>'III Plan Rates'!$Z211*'V Consumer Factors'!$M$19</f>
        <v>0</v>
      </c>
      <c r="Q208" s="116">
        <f>'III Plan Rates'!$Z211*'V Consumer Factors'!$M$20</f>
        <v>0</v>
      </c>
      <c r="R208" s="116">
        <f>IF('III Plan Rates'!$AP211&gt;0,SUMPRODUCT(I208:Q208,'III Plan Rates'!$AG211:$AO211)/'III Plan Rates'!$AP211,0)</f>
        <v>0</v>
      </c>
      <c r="S208" s="80"/>
      <c r="T208" s="116" t="e">
        <f>'III Plan Rates'!$AA211*'V Consumer Factors'!$N$12</f>
        <v>#DIV/0!</v>
      </c>
      <c r="U208" s="116" t="e">
        <f>'III Plan Rates'!$AA211*'V Consumer Factors'!$N$13</f>
        <v>#DIV/0!</v>
      </c>
      <c r="V208" s="116" t="e">
        <f>'III Plan Rates'!$AA211*'V Consumer Factors'!$N$14</f>
        <v>#DIV/0!</v>
      </c>
      <c r="W208" s="116" t="e">
        <f>'III Plan Rates'!$AA211*'V Consumer Factors'!$N$15</f>
        <v>#DIV/0!</v>
      </c>
      <c r="X208" s="116" t="e">
        <f>'III Plan Rates'!$AA211*'V Consumer Factors'!$N$16</f>
        <v>#DIV/0!</v>
      </c>
      <c r="Y208" s="116" t="e">
        <f>'III Plan Rates'!$AA211*'V Consumer Factors'!$N$17</f>
        <v>#DIV/0!</v>
      </c>
      <c r="Z208" s="116" t="e">
        <f>'III Plan Rates'!$AA211*'V Consumer Factors'!$N$18</f>
        <v>#DIV/0!</v>
      </c>
      <c r="AA208" s="116" t="e">
        <f>'III Plan Rates'!$AA211*'V Consumer Factors'!$N$19</f>
        <v>#DIV/0!</v>
      </c>
      <c r="AB208" s="116" t="e">
        <f>'III Plan Rates'!$AA211*'V Consumer Factors'!$N$20</f>
        <v>#DIV/0!</v>
      </c>
      <c r="AC208" s="116">
        <f>IF('III Plan Rates'!$AP211&gt;0,SUMPRODUCT(T208:AB208,'III Plan Rates'!$AG211:$AO211)/'III Plan Rates'!$AP211,0)</f>
        <v>0</v>
      </c>
      <c r="AE208" s="117" t="e">
        <f t="shared" si="33"/>
        <v>#DIV/0!</v>
      </c>
      <c r="AF208" s="117" t="e">
        <f t="shared" si="34"/>
        <v>#DIV/0!</v>
      </c>
      <c r="AG208" s="117" t="e">
        <f t="shared" si="35"/>
        <v>#DIV/0!</v>
      </c>
      <c r="AH208" s="117" t="e">
        <f t="shared" si="36"/>
        <v>#DIV/0!</v>
      </c>
      <c r="AI208" s="117" t="e">
        <f t="shared" si="37"/>
        <v>#DIV/0!</v>
      </c>
      <c r="AJ208" s="117" t="e">
        <f t="shared" si="38"/>
        <v>#DIV/0!</v>
      </c>
      <c r="AK208" s="117" t="e">
        <f t="shared" si="39"/>
        <v>#DIV/0!</v>
      </c>
      <c r="AL208" s="117" t="e">
        <f t="shared" si="40"/>
        <v>#DIV/0!</v>
      </c>
      <c r="AM208" s="117" t="e">
        <f t="shared" si="41"/>
        <v>#DIV/0!</v>
      </c>
      <c r="AN208" s="503" t="str">
        <f t="shared" si="42"/>
        <v/>
      </c>
      <c r="AP208" s="109"/>
      <c r="AQ208" s="109"/>
      <c r="AR208" s="109"/>
      <c r="AS208" s="109"/>
      <c r="AT208" s="109"/>
      <c r="AU208" s="109"/>
      <c r="AV208" s="109"/>
      <c r="AW208" s="109"/>
      <c r="AX208" s="511" t="str">
        <f>IF(SUM(AP208:AW208)='III Plan Rates'!AG211, "Match", "Don't Match")</f>
        <v>Match</v>
      </c>
      <c r="AY208" s="109"/>
      <c r="AZ208" s="109"/>
      <c r="BA208" s="109"/>
      <c r="BB208" s="511" t="str">
        <f>IF(SUM(AY208:BA208)='III Plan Rates'!AH211, "Match", "Don't Match")</f>
        <v>Match</v>
      </c>
      <c r="BC208" s="109"/>
      <c r="BD208" s="109"/>
      <c r="BE208" s="109"/>
      <c r="BF208" s="109"/>
      <c r="BG208" s="109"/>
      <c r="BH208" s="109"/>
      <c r="BI208" s="109"/>
      <c r="BJ208" s="109"/>
      <c r="BK208" s="109"/>
      <c r="BL208" s="109"/>
      <c r="BM208" s="109"/>
      <c r="BN208" s="109"/>
      <c r="BO208" s="109"/>
      <c r="BP208" s="511" t="str">
        <f>IF(SUM(BC208:BO208)='III Plan Rates'!AI211, "Match", "Don't Match")</f>
        <v>Match</v>
      </c>
      <c r="BQ208" s="109"/>
      <c r="BR208" s="109"/>
      <c r="BS208" s="109"/>
      <c r="BT208" s="109"/>
      <c r="BU208" s="109"/>
      <c r="BV208" s="109"/>
      <c r="BW208" s="109"/>
      <c r="BX208" s="109"/>
      <c r="BY208" s="109"/>
      <c r="BZ208" s="109"/>
      <c r="CA208" s="511" t="str">
        <f>IF(SUM(BQ208:BZ208)='III Plan Rates'!AJ211, "Match", "Don't Match")</f>
        <v>Match</v>
      </c>
      <c r="CB208" s="109"/>
      <c r="CC208" s="109"/>
      <c r="CD208" s="109"/>
      <c r="CE208" s="109"/>
      <c r="CF208" s="109"/>
      <c r="CG208" s="109"/>
      <c r="CH208" s="109"/>
      <c r="CI208" s="511" t="str">
        <f>IF(SUM(CB208:CH208)='III Plan Rates'!AK211, "Match", "Don't Match")</f>
        <v>Match</v>
      </c>
      <c r="CJ208" s="109"/>
      <c r="CK208" s="109"/>
      <c r="CL208" s="109"/>
      <c r="CM208" s="109"/>
      <c r="CN208" s="109"/>
      <c r="CO208" s="109"/>
      <c r="CP208" s="109"/>
      <c r="CQ208" s="109"/>
      <c r="CR208" s="109"/>
      <c r="CS208" s="109"/>
      <c r="CT208" s="511" t="str">
        <f>IF(SUM(CJ208:CS208)='III Plan Rates'!AL211, "Match", "Don't Match")</f>
        <v>Match</v>
      </c>
      <c r="CU208" s="109"/>
      <c r="CV208" s="109"/>
      <c r="CW208" s="109"/>
      <c r="CX208" s="109"/>
      <c r="CY208" s="511" t="str">
        <f>IF(SUM(CU208:CX208)='III Plan Rates'!AM211, "Match", "Don't Match")</f>
        <v>Match</v>
      </c>
      <c r="CZ208" s="109"/>
      <c r="DA208" s="109"/>
      <c r="DB208" s="109"/>
      <c r="DC208" s="109"/>
      <c r="DD208" s="109"/>
      <c r="DE208" s="511" t="str">
        <f>IF(SUM(CZ208:DD208)='III Plan Rates'!AN211, "Match", "Don't Match")</f>
        <v>Match</v>
      </c>
      <c r="DF208" s="109"/>
      <c r="DG208" s="109"/>
      <c r="DH208" s="109"/>
      <c r="DI208" s="109"/>
      <c r="DJ208" s="109"/>
      <c r="DK208" s="109"/>
      <c r="DL208" s="109"/>
      <c r="DM208" s="511" t="str">
        <f>IF(SUM(DF208:DL208)='III Plan Rates'!AO211, "Match", "Don't Match")</f>
        <v>Match</v>
      </c>
    </row>
    <row r="209" spans="1:117" x14ac:dyDescent="0.25">
      <c r="A209" s="406" t="str">
        <f>'III Plan Rates'!A212</f>
        <v>Plan 195</v>
      </c>
      <c r="B209" s="118">
        <f>'III Plan Rates'!B212</f>
        <v>0</v>
      </c>
      <c r="C209" s="127">
        <f>'III Plan Rates'!D212</f>
        <v>0</v>
      </c>
      <c r="D209" s="118">
        <f>'III Plan Rates'!E212</f>
        <v>0</v>
      </c>
      <c r="E209" s="118">
        <f>'III Plan Rates'!F212</f>
        <v>0</v>
      </c>
      <c r="F209" s="118">
        <f>'III Plan Rates'!G212</f>
        <v>0</v>
      </c>
      <c r="G209" s="118">
        <f>'III Plan Rates'!J212</f>
        <v>0</v>
      </c>
      <c r="H209" s="101"/>
      <c r="I209" s="116">
        <f>'III Plan Rates'!$Z212*'V Consumer Factors'!$M$12</f>
        <v>0</v>
      </c>
      <c r="J209" s="116">
        <f>'III Plan Rates'!$Z212*'V Consumer Factors'!$M$13</f>
        <v>0</v>
      </c>
      <c r="K209" s="116">
        <f>'III Plan Rates'!$Z212*'V Consumer Factors'!$M$14</f>
        <v>0</v>
      </c>
      <c r="L209" s="116">
        <f>'III Plan Rates'!$Z212*'V Consumer Factors'!$M$15</f>
        <v>0</v>
      </c>
      <c r="M209" s="116">
        <f>'III Plan Rates'!$Z212*'V Consumer Factors'!$M$16</f>
        <v>0</v>
      </c>
      <c r="N209" s="116">
        <f>'III Plan Rates'!$Z212*'V Consumer Factors'!$M$17</f>
        <v>0</v>
      </c>
      <c r="O209" s="116">
        <f>'III Plan Rates'!$Z212*'V Consumer Factors'!$M$18</f>
        <v>0</v>
      </c>
      <c r="P209" s="116">
        <f>'III Plan Rates'!$Z212*'V Consumer Factors'!$M$19</f>
        <v>0</v>
      </c>
      <c r="Q209" s="116">
        <f>'III Plan Rates'!$Z212*'V Consumer Factors'!$M$20</f>
        <v>0</v>
      </c>
      <c r="R209" s="116">
        <f>IF('III Plan Rates'!$AP212&gt;0,SUMPRODUCT(I209:Q209,'III Plan Rates'!$AG212:$AO212)/'III Plan Rates'!$AP212,0)</f>
        <v>0</v>
      </c>
      <c r="S209" s="80"/>
      <c r="T209" s="116" t="e">
        <f>'III Plan Rates'!$AA212*'V Consumer Factors'!$N$12</f>
        <v>#DIV/0!</v>
      </c>
      <c r="U209" s="116" t="e">
        <f>'III Plan Rates'!$AA212*'V Consumer Factors'!$N$13</f>
        <v>#DIV/0!</v>
      </c>
      <c r="V209" s="116" t="e">
        <f>'III Plan Rates'!$AA212*'V Consumer Factors'!$N$14</f>
        <v>#DIV/0!</v>
      </c>
      <c r="W209" s="116" t="e">
        <f>'III Plan Rates'!$AA212*'V Consumer Factors'!$N$15</f>
        <v>#DIV/0!</v>
      </c>
      <c r="X209" s="116" t="e">
        <f>'III Plan Rates'!$AA212*'V Consumer Factors'!$N$16</f>
        <v>#DIV/0!</v>
      </c>
      <c r="Y209" s="116" t="e">
        <f>'III Plan Rates'!$AA212*'V Consumer Factors'!$N$17</f>
        <v>#DIV/0!</v>
      </c>
      <c r="Z209" s="116" t="e">
        <f>'III Plan Rates'!$AA212*'V Consumer Factors'!$N$18</f>
        <v>#DIV/0!</v>
      </c>
      <c r="AA209" s="116" t="e">
        <f>'III Plan Rates'!$AA212*'V Consumer Factors'!$N$19</f>
        <v>#DIV/0!</v>
      </c>
      <c r="AB209" s="116" t="e">
        <f>'III Plan Rates'!$AA212*'V Consumer Factors'!$N$20</f>
        <v>#DIV/0!</v>
      </c>
      <c r="AC209" s="116">
        <f>IF('III Plan Rates'!$AP212&gt;0,SUMPRODUCT(T209:AB209,'III Plan Rates'!$AG212:$AO212)/'III Plan Rates'!$AP212,0)</f>
        <v>0</v>
      </c>
      <c r="AE209" s="117" t="e">
        <f t="shared" si="33"/>
        <v>#DIV/0!</v>
      </c>
      <c r="AF209" s="117" t="e">
        <f t="shared" si="34"/>
        <v>#DIV/0!</v>
      </c>
      <c r="AG209" s="117" t="e">
        <f t="shared" si="35"/>
        <v>#DIV/0!</v>
      </c>
      <c r="AH209" s="117" t="e">
        <f t="shared" si="36"/>
        <v>#DIV/0!</v>
      </c>
      <c r="AI209" s="117" t="e">
        <f t="shared" si="37"/>
        <v>#DIV/0!</v>
      </c>
      <c r="AJ209" s="117" t="e">
        <f t="shared" si="38"/>
        <v>#DIV/0!</v>
      </c>
      <c r="AK209" s="117" t="e">
        <f t="shared" si="39"/>
        <v>#DIV/0!</v>
      </c>
      <c r="AL209" s="117" t="e">
        <f t="shared" si="40"/>
        <v>#DIV/0!</v>
      </c>
      <c r="AM209" s="117" t="e">
        <f t="shared" si="41"/>
        <v>#DIV/0!</v>
      </c>
      <c r="AN209" s="503" t="str">
        <f t="shared" si="42"/>
        <v/>
      </c>
      <c r="AP209" s="109"/>
      <c r="AQ209" s="109"/>
      <c r="AR209" s="109"/>
      <c r="AS209" s="109"/>
      <c r="AT209" s="109"/>
      <c r="AU209" s="109"/>
      <c r="AV209" s="109"/>
      <c r="AW209" s="109"/>
      <c r="AX209" s="511" t="str">
        <f>IF(SUM(AP209:AW209)='III Plan Rates'!AG212, "Match", "Don't Match")</f>
        <v>Match</v>
      </c>
      <c r="AY209" s="109"/>
      <c r="AZ209" s="109"/>
      <c r="BA209" s="109"/>
      <c r="BB209" s="511" t="str">
        <f>IF(SUM(AY209:BA209)='III Plan Rates'!AH212, "Match", "Don't Match")</f>
        <v>Match</v>
      </c>
      <c r="BC209" s="109"/>
      <c r="BD209" s="109"/>
      <c r="BE209" s="109"/>
      <c r="BF209" s="109"/>
      <c r="BG209" s="109"/>
      <c r="BH209" s="109"/>
      <c r="BI209" s="109"/>
      <c r="BJ209" s="109"/>
      <c r="BK209" s="109"/>
      <c r="BL209" s="109"/>
      <c r="BM209" s="109"/>
      <c r="BN209" s="109"/>
      <c r="BO209" s="109"/>
      <c r="BP209" s="511" t="str">
        <f>IF(SUM(BC209:BO209)='III Plan Rates'!AI212, "Match", "Don't Match")</f>
        <v>Match</v>
      </c>
      <c r="BQ209" s="109"/>
      <c r="BR209" s="109"/>
      <c r="BS209" s="109"/>
      <c r="BT209" s="109"/>
      <c r="BU209" s="109"/>
      <c r="BV209" s="109"/>
      <c r="BW209" s="109"/>
      <c r="BX209" s="109"/>
      <c r="BY209" s="109"/>
      <c r="BZ209" s="109"/>
      <c r="CA209" s="511" t="str">
        <f>IF(SUM(BQ209:BZ209)='III Plan Rates'!AJ212, "Match", "Don't Match")</f>
        <v>Match</v>
      </c>
      <c r="CB209" s="109"/>
      <c r="CC209" s="109"/>
      <c r="CD209" s="109"/>
      <c r="CE209" s="109"/>
      <c r="CF209" s="109"/>
      <c r="CG209" s="109"/>
      <c r="CH209" s="109"/>
      <c r="CI209" s="511" t="str">
        <f>IF(SUM(CB209:CH209)='III Plan Rates'!AK212, "Match", "Don't Match")</f>
        <v>Match</v>
      </c>
      <c r="CJ209" s="109"/>
      <c r="CK209" s="109"/>
      <c r="CL209" s="109"/>
      <c r="CM209" s="109"/>
      <c r="CN209" s="109"/>
      <c r="CO209" s="109"/>
      <c r="CP209" s="109"/>
      <c r="CQ209" s="109"/>
      <c r="CR209" s="109"/>
      <c r="CS209" s="109"/>
      <c r="CT209" s="511" t="str">
        <f>IF(SUM(CJ209:CS209)='III Plan Rates'!AL212, "Match", "Don't Match")</f>
        <v>Match</v>
      </c>
      <c r="CU209" s="109"/>
      <c r="CV209" s="109"/>
      <c r="CW209" s="109"/>
      <c r="CX209" s="109"/>
      <c r="CY209" s="511" t="str">
        <f>IF(SUM(CU209:CX209)='III Plan Rates'!AM212, "Match", "Don't Match")</f>
        <v>Match</v>
      </c>
      <c r="CZ209" s="109"/>
      <c r="DA209" s="109"/>
      <c r="DB209" s="109"/>
      <c r="DC209" s="109"/>
      <c r="DD209" s="109"/>
      <c r="DE209" s="511" t="str">
        <f>IF(SUM(CZ209:DD209)='III Plan Rates'!AN212, "Match", "Don't Match")</f>
        <v>Match</v>
      </c>
      <c r="DF209" s="109"/>
      <c r="DG209" s="109"/>
      <c r="DH209" s="109"/>
      <c r="DI209" s="109"/>
      <c r="DJ209" s="109"/>
      <c r="DK209" s="109"/>
      <c r="DL209" s="109"/>
      <c r="DM209" s="511" t="str">
        <f>IF(SUM(DF209:DL209)='III Plan Rates'!AO212, "Match", "Don't Match")</f>
        <v>Match</v>
      </c>
    </row>
    <row r="210" spans="1:117" x14ac:dyDescent="0.25">
      <c r="A210" s="406" t="str">
        <f>'III Plan Rates'!A213</f>
        <v>Plan 196</v>
      </c>
      <c r="B210" s="118">
        <f>'III Plan Rates'!B213</f>
        <v>0</v>
      </c>
      <c r="C210" s="127">
        <f>'III Plan Rates'!D213</f>
        <v>0</v>
      </c>
      <c r="D210" s="118">
        <f>'III Plan Rates'!E213</f>
        <v>0</v>
      </c>
      <c r="E210" s="118">
        <f>'III Plan Rates'!F213</f>
        <v>0</v>
      </c>
      <c r="F210" s="118">
        <f>'III Plan Rates'!G213</f>
        <v>0</v>
      </c>
      <c r="G210" s="118">
        <f>'III Plan Rates'!J213</f>
        <v>0</v>
      </c>
      <c r="H210" s="101"/>
      <c r="I210" s="116">
        <f>'III Plan Rates'!$Z213*'V Consumer Factors'!$M$12</f>
        <v>0</v>
      </c>
      <c r="J210" s="116">
        <f>'III Plan Rates'!$Z213*'V Consumer Factors'!$M$13</f>
        <v>0</v>
      </c>
      <c r="K210" s="116">
        <f>'III Plan Rates'!$Z213*'V Consumer Factors'!$M$14</f>
        <v>0</v>
      </c>
      <c r="L210" s="116">
        <f>'III Plan Rates'!$Z213*'V Consumer Factors'!$M$15</f>
        <v>0</v>
      </c>
      <c r="M210" s="116">
        <f>'III Plan Rates'!$Z213*'V Consumer Factors'!$M$16</f>
        <v>0</v>
      </c>
      <c r="N210" s="116">
        <f>'III Plan Rates'!$Z213*'V Consumer Factors'!$M$17</f>
        <v>0</v>
      </c>
      <c r="O210" s="116">
        <f>'III Plan Rates'!$Z213*'V Consumer Factors'!$M$18</f>
        <v>0</v>
      </c>
      <c r="P210" s="116">
        <f>'III Plan Rates'!$Z213*'V Consumer Factors'!$M$19</f>
        <v>0</v>
      </c>
      <c r="Q210" s="116">
        <f>'III Plan Rates'!$Z213*'V Consumer Factors'!$M$20</f>
        <v>0</v>
      </c>
      <c r="R210" s="116">
        <f>IF('III Plan Rates'!$AP213&gt;0,SUMPRODUCT(I210:Q210,'III Plan Rates'!$AG213:$AO213)/'III Plan Rates'!$AP213,0)</f>
        <v>0</v>
      </c>
      <c r="S210" s="80"/>
      <c r="T210" s="116" t="e">
        <f>'III Plan Rates'!$AA213*'V Consumer Factors'!$N$12</f>
        <v>#DIV/0!</v>
      </c>
      <c r="U210" s="116" t="e">
        <f>'III Plan Rates'!$AA213*'V Consumer Factors'!$N$13</f>
        <v>#DIV/0!</v>
      </c>
      <c r="V210" s="116" t="e">
        <f>'III Plan Rates'!$AA213*'V Consumer Factors'!$N$14</f>
        <v>#DIV/0!</v>
      </c>
      <c r="W210" s="116" t="e">
        <f>'III Plan Rates'!$AA213*'V Consumer Factors'!$N$15</f>
        <v>#DIV/0!</v>
      </c>
      <c r="X210" s="116" t="e">
        <f>'III Plan Rates'!$AA213*'V Consumer Factors'!$N$16</f>
        <v>#DIV/0!</v>
      </c>
      <c r="Y210" s="116" t="e">
        <f>'III Plan Rates'!$AA213*'V Consumer Factors'!$N$17</f>
        <v>#DIV/0!</v>
      </c>
      <c r="Z210" s="116" t="e">
        <f>'III Plan Rates'!$AA213*'V Consumer Factors'!$N$18</f>
        <v>#DIV/0!</v>
      </c>
      <c r="AA210" s="116" t="e">
        <f>'III Plan Rates'!$AA213*'V Consumer Factors'!$N$19</f>
        <v>#DIV/0!</v>
      </c>
      <c r="AB210" s="116" t="e">
        <f>'III Plan Rates'!$AA213*'V Consumer Factors'!$N$20</f>
        <v>#DIV/0!</v>
      </c>
      <c r="AC210" s="116">
        <f>IF('III Plan Rates'!$AP213&gt;0,SUMPRODUCT(T210:AB210,'III Plan Rates'!$AG213:$AO213)/'III Plan Rates'!$AP213,0)</f>
        <v>0</v>
      </c>
      <c r="AE210" s="117" t="e">
        <f t="shared" si="33"/>
        <v>#DIV/0!</v>
      </c>
      <c r="AF210" s="117" t="e">
        <f t="shared" si="34"/>
        <v>#DIV/0!</v>
      </c>
      <c r="AG210" s="117" t="e">
        <f t="shared" si="35"/>
        <v>#DIV/0!</v>
      </c>
      <c r="AH210" s="117" t="e">
        <f t="shared" si="36"/>
        <v>#DIV/0!</v>
      </c>
      <c r="AI210" s="117" t="e">
        <f t="shared" si="37"/>
        <v>#DIV/0!</v>
      </c>
      <c r="AJ210" s="117" t="e">
        <f t="shared" si="38"/>
        <v>#DIV/0!</v>
      </c>
      <c r="AK210" s="117" t="e">
        <f t="shared" si="39"/>
        <v>#DIV/0!</v>
      </c>
      <c r="AL210" s="117" t="e">
        <f t="shared" si="40"/>
        <v>#DIV/0!</v>
      </c>
      <c r="AM210" s="117" t="e">
        <f t="shared" si="41"/>
        <v>#DIV/0!</v>
      </c>
      <c r="AN210" s="503" t="str">
        <f t="shared" si="42"/>
        <v/>
      </c>
      <c r="AP210" s="109"/>
      <c r="AQ210" s="109"/>
      <c r="AR210" s="109"/>
      <c r="AS210" s="109"/>
      <c r="AT210" s="109"/>
      <c r="AU210" s="109"/>
      <c r="AV210" s="109"/>
      <c r="AW210" s="109"/>
      <c r="AX210" s="511" t="str">
        <f>IF(SUM(AP210:AW210)='III Plan Rates'!AG213, "Match", "Don't Match")</f>
        <v>Match</v>
      </c>
      <c r="AY210" s="109"/>
      <c r="AZ210" s="109"/>
      <c r="BA210" s="109"/>
      <c r="BB210" s="511" t="str">
        <f>IF(SUM(AY210:BA210)='III Plan Rates'!AH213, "Match", "Don't Match")</f>
        <v>Match</v>
      </c>
      <c r="BC210" s="109"/>
      <c r="BD210" s="109"/>
      <c r="BE210" s="109"/>
      <c r="BF210" s="109"/>
      <c r="BG210" s="109"/>
      <c r="BH210" s="109"/>
      <c r="BI210" s="109"/>
      <c r="BJ210" s="109"/>
      <c r="BK210" s="109"/>
      <c r="BL210" s="109"/>
      <c r="BM210" s="109"/>
      <c r="BN210" s="109"/>
      <c r="BO210" s="109"/>
      <c r="BP210" s="511" t="str">
        <f>IF(SUM(BC210:BO210)='III Plan Rates'!AI213, "Match", "Don't Match")</f>
        <v>Match</v>
      </c>
      <c r="BQ210" s="109"/>
      <c r="BR210" s="109"/>
      <c r="BS210" s="109"/>
      <c r="BT210" s="109"/>
      <c r="BU210" s="109"/>
      <c r="BV210" s="109"/>
      <c r="BW210" s="109"/>
      <c r="BX210" s="109"/>
      <c r="BY210" s="109"/>
      <c r="BZ210" s="109"/>
      <c r="CA210" s="511" t="str">
        <f>IF(SUM(BQ210:BZ210)='III Plan Rates'!AJ213, "Match", "Don't Match")</f>
        <v>Match</v>
      </c>
      <c r="CB210" s="109"/>
      <c r="CC210" s="109"/>
      <c r="CD210" s="109"/>
      <c r="CE210" s="109"/>
      <c r="CF210" s="109"/>
      <c r="CG210" s="109"/>
      <c r="CH210" s="109"/>
      <c r="CI210" s="511" t="str">
        <f>IF(SUM(CB210:CH210)='III Plan Rates'!AK213, "Match", "Don't Match")</f>
        <v>Match</v>
      </c>
      <c r="CJ210" s="109"/>
      <c r="CK210" s="109"/>
      <c r="CL210" s="109"/>
      <c r="CM210" s="109"/>
      <c r="CN210" s="109"/>
      <c r="CO210" s="109"/>
      <c r="CP210" s="109"/>
      <c r="CQ210" s="109"/>
      <c r="CR210" s="109"/>
      <c r="CS210" s="109"/>
      <c r="CT210" s="511" t="str">
        <f>IF(SUM(CJ210:CS210)='III Plan Rates'!AL213, "Match", "Don't Match")</f>
        <v>Match</v>
      </c>
      <c r="CU210" s="109"/>
      <c r="CV210" s="109"/>
      <c r="CW210" s="109"/>
      <c r="CX210" s="109"/>
      <c r="CY210" s="511" t="str">
        <f>IF(SUM(CU210:CX210)='III Plan Rates'!AM213, "Match", "Don't Match")</f>
        <v>Match</v>
      </c>
      <c r="CZ210" s="109"/>
      <c r="DA210" s="109"/>
      <c r="DB210" s="109"/>
      <c r="DC210" s="109"/>
      <c r="DD210" s="109"/>
      <c r="DE210" s="511" t="str">
        <f>IF(SUM(CZ210:DD210)='III Plan Rates'!AN213, "Match", "Don't Match")</f>
        <v>Match</v>
      </c>
      <c r="DF210" s="109"/>
      <c r="DG210" s="109"/>
      <c r="DH210" s="109"/>
      <c r="DI210" s="109"/>
      <c r="DJ210" s="109"/>
      <c r="DK210" s="109"/>
      <c r="DL210" s="109"/>
      <c r="DM210" s="511" t="str">
        <f>IF(SUM(DF210:DL210)='III Plan Rates'!AO213, "Match", "Don't Match")</f>
        <v>Match</v>
      </c>
    </row>
    <row r="211" spans="1:117" x14ac:dyDescent="0.25">
      <c r="A211" s="406" t="str">
        <f>'III Plan Rates'!A214</f>
        <v>Plan 197</v>
      </c>
      <c r="B211" s="118">
        <f>'III Plan Rates'!B214</f>
        <v>0</v>
      </c>
      <c r="C211" s="127">
        <f>'III Plan Rates'!D214</f>
        <v>0</v>
      </c>
      <c r="D211" s="118">
        <f>'III Plan Rates'!E214</f>
        <v>0</v>
      </c>
      <c r="E211" s="118">
        <f>'III Plan Rates'!F214</f>
        <v>0</v>
      </c>
      <c r="F211" s="118">
        <f>'III Plan Rates'!G214</f>
        <v>0</v>
      </c>
      <c r="G211" s="118">
        <f>'III Plan Rates'!J214</f>
        <v>0</v>
      </c>
      <c r="H211" s="101"/>
      <c r="I211" s="116">
        <f>'III Plan Rates'!$Z214*'V Consumer Factors'!$M$12</f>
        <v>0</v>
      </c>
      <c r="J211" s="116">
        <f>'III Plan Rates'!$Z214*'V Consumer Factors'!$M$13</f>
        <v>0</v>
      </c>
      <c r="K211" s="116">
        <f>'III Plan Rates'!$Z214*'V Consumer Factors'!$M$14</f>
        <v>0</v>
      </c>
      <c r="L211" s="116">
        <f>'III Plan Rates'!$Z214*'V Consumer Factors'!$M$15</f>
        <v>0</v>
      </c>
      <c r="M211" s="116">
        <f>'III Plan Rates'!$Z214*'V Consumer Factors'!$M$16</f>
        <v>0</v>
      </c>
      <c r="N211" s="116">
        <f>'III Plan Rates'!$Z214*'V Consumer Factors'!$M$17</f>
        <v>0</v>
      </c>
      <c r="O211" s="116">
        <f>'III Plan Rates'!$Z214*'V Consumer Factors'!$M$18</f>
        <v>0</v>
      </c>
      <c r="P211" s="116">
        <f>'III Plan Rates'!$Z214*'V Consumer Factors'!$M$19</f>
        <v>0</v>
      </c>
      <c r="Q211" s="116">
        <f>'III Plan Rates'!$Z214*'V Consumer Factors'!$M$20</f>
        <v>0</v>
      </c>
      <c r="R211" s="116">
        <f>IF('III Plan Rates'!$AP214&gt;0,SUMPRODUCT(I211:Q211,'III Plan Rates'!$AG214:$AO214)/'III Plan Rates'!$AP214,0)</f>
        <v>0</v>
      </c>
      <c r="S211" s="80"/>
      <c r="T211" s="116" t="e">
        <f>'III Plan Rates'!$AA214*'V Consumer Factors'!$N$12</f>
        <v>#DIV/0!</v>
      </c>
      <c r="U211" s="116" t="e">
        <f>'III Plan Rates'!$AA214*'V Consumer Factors'!$N$13</f>
        <v>#DIV/0!</v>
      </c>
      <c r="V211" s="116" t="e">
        <f>'III Plan Rates'!$AA214*'V Consumer Factors'!$N$14</f>
        <v>#DIV/0!</v>
      </c>
      <c r="W211" s="116" t="e">
        <f>'III Plan Rates'!$AA214*'V Consumer Factors'!$N$15</f>
        <v>#DIV/0!</v>
      </c>
      <c r="X211" s="116" t="e">
        <f>'III Plan Rates'!$AA214*'V Consumer Factors'!$N$16</f>
        <v>#DIV/0!</v>
      </c>
      <c r="Y211" s="116" t="e">
        <f>'III Plan Rates'!$AA214*'V Consumer Factors'!$N$17</f>
        <v>#DIV/0!</v>
      </c>
      <c r="Z211" s="116" t="e">
        <f>'III Plan Rates'!$AA214*'V Consumer Factors'!$N$18</f>
        <v>#DIV/0!</v>
      </c>
      <c r="AA211" s="116" t="e">
        <f>'III Plan Rates'!$AA214*'V Consumer Factors'!$N$19</f>
        <v>#DIV/0!</v>
      </c>
      <c r="AB211" s="116" t="e">
        <f>'III Plan Rates'!$AA214*'V Consumer Factors'!$N$20</f>
        <v>#DIV/0!</v>
      </c>
      <c r="AC211" s="116">
        <f>IF('III Plan Rates'!$AP214&gt;0,SUMPRODUCT(T211:AB211,'III Plan Rates'!$AG214:$AO214)/'III Plan Rates'!$AP214,0)</f>
        <v>0</v>
      </c>
      <c r="AE211" s="117" t="e">
        <f t="shared" si="33"/>
        <v>#DIV/0!</v>
      </c>
      <c r="AF211" s="117" t="e">
        <f t="shared" si="34"/>
        <v>#DIV/0!</v>
      </c>
      <c r="AG211" s="117" t="e">
        <f t="shared" si="35"/>
        <v>#DIV/0!</v>
      </c>
      <c r="AH211" s="117" t="e">
        <f t="shared" si="36"/>
        <v>#DIV/0!</v>
      </c>
      <c r="AI211" s="117" t="e">
        <f t="shared" si="37"/>
        <v>#DIV/0!</v>
      </c>
      <c r="AJ211" s="117" t="e">
        <f t="shared" si="38"/>
        <v>#DIV/0!</v>
      </c>
      <c r="AK211" s="117" t="e">
        <f t="shared" si="39"/>
        <v>#DIV/0!</v>
      </c>
      <c r="AL211" s="117" t="e">
        <f t="shared" si="40"/>
        <v>#DIV/0!</v>
      </c>
      <c r="AM211" s="117" t="e">
        <f t="shared" si="41"/>
        <v>#DIV/0!</v>
      </c>
      <c r="AN211" s="503" t="str">
        <f t="shared" si="42"/>
        <v/>
      </c>
      <c r="AP211" s="109"/>
      <c r="AQ211" s="109"/>
      <c r="AR211" s="109"/>
      <c r="AS211" s="109"/>
      <c r="AT211" s="109"/>
      <c r="AU211" s="109"/>
      <c r="AV211" s="109"/>
      <c r="AW211" s="109"/>
      <c r="AX211" s="511" t="str">
        <f>IF(SUM(AP211:AW211)='III Plan Rates'!AG214, "Match", "Don't Match")</f>
        <v>Match</v>
      </c>
      <c r="AY211" s="109"/>
      <c r="AZ211" s="109"/>
      <c r="BA211" s="109"/>
      <c r="BB211" s="511" t="str">
        <f>IF(SUM(AY211:BA211)='III Plan Rates'!AH214, "Match", "Don't Match")</f>
        <v>Match</v>
      </c>
      <c r="BC211" s="109"/>
      <c r="BD211" s="109"/>
      <c r="BE211" s="109"/>
      <c r="BF211" s="109"/>
      <c r="BG211" s="109"/>
      <c r="BH211" s="109"/>
      <c r="BI211" s="109"/>
      <c r="BJ211" s="109"/>
      <c r="BK211" s="109"/>
      <c r="BL211" s="109"/>
      <c r="BM211" s="109"/>
      <c r="BN211" s="109"/>
      <c r="BO211" s="109"/>
      <c r="BP211" s="511" t="str">
        <f>IF(SUM(BC211:BO211)='III Plan Rates'!AI214, "Match", "Don't Match")</f>
        <v>Match</v>
      </c>
      <c r="BQ211" s="109"/>
      <c r="BR211" s="109"/>
      <c r="BS211" s="109"/>
      <c r="BT211" s="109"/>
      <c r="BU211" s="109"/>
      <c r="BV211" s="109"/>
      <c r="BW211" s="109"/>
      <c r="BX211" s="109"/>
      <c r="BY211" s="109"/>
      <c r="BZ211" s="109"/>
      <c r="CA211" s="511" t="str">
        <f>IF(SUM(BQ211:BZ211)='III Plan Rates'!AJ214, "Match", "Don't Match")</f>
        <v>Match</v>
      </c>
      <c r="CB211" s="109"/>
      <c r="CC211" s="109"/>
      <c r="CD211" s="109"/>
      <c r="CE211" s="109"/>
      <c r="CF211" s="109"/>
      <c r="CG211" s="109"/>
      <c r="CH211" s="109"/>
      <c r="CI211" s="511" t="str">
        <f>IF(SUM(CB211:CH211)='III Plan Rates'!AK214, "Match", "Don't Match")</f>
        <v>Match</v>
      </c>
      <c r="CJ211" s="109"/>
      <c r="CK211" s="109"/>
      <c r="CL211" s="109"/>
      <c r="CM211" s="109"/>
      <c r="CN211" s="109"/>
      <c r="CO211" s="109"/>
      <c r="CP211" s="109"/>
      <c r="CQ211" s="109"/>
      <c r="CR211" s="109"/>
      <c r="CS211" s="109"/>
      <c r="CT211" s="511" t="str">
        <f>IF(SUM(CJ211:CS211)='III Plan Rates'!AL214, "Match", "Don't Match")</f>
        <v>Match</v>
      </c>
      <c r="CU211" s="109"/>
      <c r="CV211" s="109"/>
      <c r="CW211" s="109"/>
      <c r="CX211" s="109"/>
      <c r="CY211" s="511" t="str">
        <f>IF(SUM(CU211:CX211)='III Plan Rates'!AM214, "Match", "Don't Match")</f>
        <v>Match</v>
      </c>
      <c r="CZ211" s="109"/>
      <c r="DA211" s="109"/>
      <c r="DB211" s="109"/>
      <c r="DC211" s="109"/>
      <c r="DD211" s="109"/>
      <c r="DE211" s="511" t="str">
        <f>IF(SUM(CZ211:DD211)='III Plan Rates'!AN214, "Match", "Don't Match")</f>
        <v>Match</v>
      </c>
      <c r="DF211" s="109"/>
      <c r="DG211" s="109"/>
      <c r="DH211" s="109"/>
      <c r="DI211" s="109"/>
      <c r="DJ211" s="109"/>
      <c r="DK211" s="109"/>
      <c r="DL211" s="109"/>
      <c r="DM211" s="511" t="str">
        <f>IF(SUM(DF211:DL211)='III Plan Rates'!AO214, "Match", "Don't Match")</f>
        <v>Match</v>
      </c>
    </row>
    <row r="212" spans="1:117" x14ac:dyDescent="0.25">
      <c r="A212" s="406" t="str">
        <f>'III Plan Rates'!A215</f>
        <v>Plan 198</v>
      </c>
      <c r="B212" s="118">
        <f>'III Plan Rates'!B215</f>
        <v>0</v>
      </c>
      <c r="C212" s="127">
        <f>'III Plan Rates'!D215</f>
        <v>0</v>
      </c>
      <c r="D212" s="118">
        <f>'III Plan Rates'!E215</f>
        <v>0</v>
      </c>
      <c r="E212" s="118">
        <f>'III Plan Rates'!F215</f>
        <v>0</v>
      </c>
      <c r="F212" s="118">
        <f>'III Plan Rates'!G215</f>
        <v>0</v>
      </c>
      <c r="G212" s="118">
        <f>'III Plan Rates'!J215</f>
        <v>0</v>
      </c>
      <c r="H212" s="101"/>
      <c r="I212" s="116">
        <f>'III Plan Rates'!$Z215*'V Consumer Factors'!$M$12</f>
        <v>0</v>
      </c>
      <c r="J212" s="116">
        <f>'III Plan Rates'!$Z215*'V Consumer Factors'!$M$13</f>
        <v>0</v>
      </c>
      <c r="K212" s="116">
        <f>'III Plan Rates'!$Z215*'V Consumer Factors'!$M$14</f>
        <v>0</v>
      </c>
      <c r="L212" s="116">
        <f>'III Plan Rates'!$Z215*'V Consumer Factors'!$M$15</f>
        <v>0</v>
      </c>
      <c r="M212" s="116">
        <f>'III Plan Rates'!$Z215*'V Consumer Factors'!$M$16</f>
        <v>0</v>
      </c>
      <c r="N212" s="116">
        <f>'III Plan Rates'!$Z215*'V Consumer Factors'!$M$17</f>
        <v>0</v>
      </c>
      <c r="O212" s="116">
        <f>'III Plan Rates'!$Z215*'V Consumer Factors'!$M$18</f>
        <v>0</v>
      </c>
      <c r="P212" s="116">
        <f>'III Plan Rates'!$Z215*'V Consumer Factors'!$M$19</f>
        <v>0</v>
      </c>
      <c r="Q212" s="116">
        <f>'III Plan Rates'!$Z215*'V Consumer Factors'!$M$20</f>
        <v>0</v>
      </c>
      <c r="R212" s="116">
        <f>IF('III Plan Rates'!$AP215&gt;0,SUMPRODUCT(I212:Q212,'III Plan Rates'!$AG215:$AO215)/'III Plan Rates'!$AP215,0)</f>
        <v>0</v>
      </c>
      <c r="S212" s="80"/>
      <c r="T212" s="116" t="e">
        <f>'III Plan Rates'!$AA215*'V Consumer Factors'!$N$12</f>
        <v>#DIV/0!</v>
      </c>
      <c r="U212" s="116" t="e">
        <f>'III Plan Rates'!$AA215*'V Consumer Factors'!$N$13</f>
        <v>#DIV/0!</v>
      </c>
      <c r="V212" s="116" t="e">
        <f>'III Plan Rates'!$AA215*'V Consumer Factors'!$N$14</f>
        <v>#DIV/0!</v>
      </c>
      <c r="W212" s="116" t="e">
        <f>'III Plan Rates'!$AA215*'V Consumer Factors'!$N$15</f>
        <v>#DIV/0!</v>
      </c>
      <c r="X212" s="116" t="e">
        <f>'III Plan Rates'!$AA215*'V Consumer Factors'!$N$16</f>
        <v>#DIV/0!</v>
      </c>
      <c r="Y212" s="116" t="e">
        <f>'III Plan Rates'!$AA215*'V Consumer Factors'!$N$17</f>
        <v>#DIV/0!</v>
      </c>
      <c r="Z212" s="116" t="e">
        <f>'III Plan Rates'!$AA215*'V Consumer Factors'!$N$18</f>
        <v>#DIV/0!</v>
      </c>
      <c r="AA212" s="116" t="e">
        <f>'III Plan Rates'!$AA215*'V Consumer Factors'!$N$19</f>
        <v>#DIV/0!</v>
      </c>
      <c r="AB212" s="116" t="e">
        <f>'III Plan Rates'!$AA215*'V Consumer Factors'!$N$20</f>
        <v>#DIV/0!</v>
      </c>
      <c r="AC212" s="116">
        <f>IF('III Plan Rates'!$AP215&gt;0,SUMPRODUCT(T212:AB212,'III Plan Rates'!$AG215:$AO215)/'III Plan Rates'!$AP215,0)</f>
        <v>0</v>
      </c>
      <c r="AE212" s="117" t="e">
        <f t="shared" si="33"/>
        <v>#DIV/0!</v>
      </c>
      <c r="AF212" s="117" t="e">
        <f t="shared" si="34"/>
        <v>#DIV/0!</v>
      </c>
      <c r="AG212" s="117" t="e">
        <f t="shared" si="35"/>
        <v>#DIV/0!</v>
      </c>
      <c r="AH212" s="117" t="e">
        <f t="shared" si="36"/>
        <v>#DIV/0!</v>
      </c>
      <c r="AI212" s="117" t="e">
        <f t="shared" si="37"/>
        <v>#DIV/0!</v>
      </c>
      <c r="AJ212" s="117" t="e">
        <f t="shared" si="38"/>
        <v>#DIV/0!</v>
      </c>
      <c r="AK212" s="117" t="e">
        <f t="shared" si="39"/>
        <v>#DIV/0!</v>
      </c>
      <c r="AL212" s="117" t="e">
        <f t="shared" si="40"/>
        <v>#DIV/0!</v>
      </c>
      <c r="AM212" s="117" t="e">
        <f t="shared" si="41"/>
        <v>#DIV/0!</v>
      </c>
      <c r="AN212" s="503" t="str">
        <f t="shared" si="42"/>
        <v/>
      </c>
      <c r="AP212" s="109"/>
      <c r="AQ212" s="109"/>
      <c r="AR212" s="109"/>
      <c r="AS212" s="109"/>
      <c r="AT212" s="109"/>
      <c r="AU212" s="109"/>
      <c r="AV212" s="109"/>
      <c r="AW212" s="109"/>
      <c r="AX212" s="511" t="str">
        <f>IF(SUM(AP212:AW212)='III Plan Rates'!AG215, "Match", "Don't Match")</f>
        <v>Match</v>
      </c>
      <c r="AY212" s="109"/>
      <c r="AZ212" s="109"/>
      <c r="BA212" s="109"/>
      <c r="BB212" s="511" t="str">
        <f>IF(SUM(AY212:BA212)='III Plan Rates'!AH215, "Match", "Don't Match")</f>
        <v>Match</v>
      </c>
      <c r="BC212" s="109"/>
      <c r="BD212" s="109"/>
      <c r="BE212" s="109"/>
      <c r="BF212" s="109"/>
      <c r="BG212" s="109"/>
      <c r="BH212" s="109"/>
      <c r="BI212" s="109"/>
      <c r="BJ212" s="109"/>
      <c r="BK212" s="109"/>
      <c r="BL212" s="109"/>
      <c r="BM212" s="109"/>
      <c r="BN212" s="109"/>
      <c r="BO212" s="109"/>
      <c r="BP212" s="511" t="str">
        <f>IF(SUM(BC212:BO212)='III Plan Rates'!AI215, "Match", "Don't Match")</f>
        <v>Match</v>
      </c>
      <c r="BQ212" s="109"/>
      <c r="BR212" s="109"/>
      <c r="BS212" s="109"/>
      <c r="BT212" s="109"/>
      <c r="BU212" s="109"/>
      <c r="BV212" s="109"/>
      <c r="BW212" s="109"/>
      <c r="BX212" s="109"/>
      <c r="BY212" s="109"/>
      <c r="BZ212" s="109"/>
      <c r="CA212" s="511" t="str">
        <f>IF(SUM(BQ212:BZ212)='III Plan Rates'!AJ215, "Match", "Don't Match")</f>
        <v>Match</v>
      </c>
      <c r="CB212" s="109"/>
      <c r="CC212" s="109"/>
      <c r="CD212" s="109"/>
      <c r="CE212" s="109"/>
      <c r="CF212" s="109"/>
      <c r="CG212" s="109"/>
      <c r="CH212" s="109"/>
      <c r="CI212" s="511" t="str">
        <f>IF(SUM(CB212:CH212)='III Plan Rates'!AK215, "Match", "Don't Match")</f>
        <v>Match</v>
      </c>
      <c r="CJ212" s="109"/>
      <c r="CK212" s="109"/>
      <c r="CL212" s="109"/>
      <c r="CM212" s="109"/>
      <c r="CN212" s="109"/>
      <c r="CO212" s="109"/>
      <c r="CP212" s="109"/>
      <c r="CQ212" s="109"/>
      <c r="CR212" s="109"/>
      <c r="CS212" s="109"/>
      <c r="CT212" s="511" t="str">
        <f>IF(SUM(CJ212:CS212)='III Plan Rates'!AL215, "Match", "Don't Match")</f>
        <v>Match</v>
      </c>
      <c r="CU212" s="109"/>
      <c r="CV212" s="109"/>
      <c r="CW212" s="109"/>
      <c r="CX212" s="109"/>
      <c r="CY212" s="511" t="str">
        <f>IF(SUM(CU212:CX212)='III Plan Rates'!AM215, "Match", "Don't Match")</f>
        <v>Match</v>
      </c>
      <c r="CZ212" s="109"/>
      <c r="DA212" s="109"/>
      <c r="DB212" s="109"/>
      <c r="DC212" s="109"/>
      <c r="DD212" s="109"/>
      <c r="DE212" s="511" t="str">
        <f>IF(SUM(CZ212:DD212)='III Plan Rates'!AN215, "Match", "Don't Match")</f>
        <v>Match</v>
      </c>
      <c r="DF212" s="109"/>
      <c r="DG212" s="109"/>
      <c r="DH212" s="109"/>
      <c r="DI212" s="109"/>
      <c r="DJ212" s="109"/>
      <c r="DK212" s="109"/>
      <c r="DL212" s="109"/>
      <c r="DM212" s="511" t="str">
        <f>IF(SUM(DF212:DL212)='III Plan Rates'!AO215, "Match", "Don't Match")</f>
        <v>Match</v>
      </c>
    </row>
    <row r="213" spans="1:117" x14ac:dyDescent="0.25">
      <c r="A213" s="406" t="str">
        <f>'III Plan Rates'!A216</f>
        <v>Plan 199</v>
      </c>
      <c r="B213" s="118">
        <f>'III Plan Rates'!B216</f>
        <v>0</v>
      </c>
      <c r="C213" s="127">
        <f>'III Plan Rates'!D216</f>
        <v>0</v>
      </c>
      <c r="D213" s="118">
        <f>'III Plan Rates'!E216</f>
        <v>0</v>
      </c>
      <c r="E213" s="118">
        <f>'III Plan Rates'!F216</f>
        <v>0</v>
      </c>
      <c r="F213" s="118">
        <f>'III Plan Rates'!G216</f>
        <v>0</v>
      </c>
      <c r="G213" s="118">
        <f>'III Plan Rates'!J216</f>
        <v>0</v>
      </c>
      <c r="H213" s="101"/>
      <c r="I213" s="116">
        <f>'III Plan Rates'!$Z216*'V Consumer Factors'!$M$12</f>
        <v>0</v>
      </c>
      <c r="J213" s="116">
        <f>'III Plan Rates'!$Z216*'V Consumer Factors'!$M$13</f>
        <v>0</v>
      </c>
      <c r="K213" s="116">
        <f>'III Plan Rates'!$Z216*'V Consumer Factors'!$M$14</f>
        <v>0</v>
      </c>
      <c r="L213" s="116">
        <f>'III Plan Rates'!$Z216*'V Consumer Factors'!$M$15</f>
        <v>0</v>
      </c>
      <c r="M213" s="116">
        <f>'III Plan Rates'!$Z216*'V Consumer Factors'!$M$16</f>
        <v>0</v>
      </c>
      <c r="N213" s="116">
        <f>'III Plan Rates'!$Z216*'V Consumer Factors'!$M$17</f>
        <v>0</v>
      </c>
      <c r="O213" s="116">
        <f>'III Plan Rates'!$Z216*'V Consumer Factors'!$M$18</f>
        <v>0</v>
      </c>
      <c r="P213" s="116">
        <f>'III Plan Rates'!$Z216*'V Consumer Factors'!$M$19</f>
        <v>0</v>
      </c>
      <c r="Q213" s="116">
        <f>'III Plan Rates'!$Z216*'V Consumer Factors'!$M$20</f>
        <v>0</v>
      </c>
      <c r="R213" s="116">
        <f>IF('III Plan Rates'!$AP216&gt;0,SUMPRODUCT(I213:Q213,'III Plan Rates'!$AG216:$AO216)/'III Plan Rates'!$AP216,0)</f>
        <v>0</v>
      </c>
      <c r="S213" s="80"/>
      <c r="T213" s="116" t="e">
        <f>'III Plan Rates'!$AA216*'V Consumer Factors'!$N$12</f>
        <v>#DIV/0!</v>
      </c>
      <c r="U213" s="116" t="e">
        <f>'III Plan Rates'!$AA216*'V Consumer Factors'!$N$13</f>
        <v>#DIV/0!</v>
      </c>
      <c r="V213" s="116" t="e">
        <f>'III Plan Rates'!$AA216*'V Consumer Factors'!$N$14</f>
        <v>#DIV/0!</v>
      </c>
      <c r="W213" s="116" t="e">
        <f>'III Plan Rates'!$AA216*'V Consumer Factors'!$N$15</f>
        <v>#DIV/0!</v>
      </c>
      <c r="X213" s="116" t="e">
        <f>'III Plan Rates'!$AA216*'V Consumer Factors'!$N$16</f>
        <v>#DIV/0!</v>
      </c>
      <c r="Y213" s="116" t="e">
        <f>'III Plan Rates'!$AA216*'V Consumer Factors'!$N$17</f>
        <v>#DIV/0!</v>
      </c>
      <c r="Z213" s="116" t="e">
        <f>'III Plan Rates'!$AA216*'V Consumer Factors'!$N$18</f>
        <v>#DIV/0!</v>
      </c>
      <c r="AA213" s="116" t="e">
        <f>'III Plan Rates'!$AA216*'V Consumer Factors'!$N$19</f>
        <v>#DIV/0!</v>
      </c>
      <c r="AB213" s="116" t="e">
        <f>'III Plan Rates'!$AA216*'V Consumer Factors'!$N$20</f>
        <v>#DIV/0!</v>
      </c>
      <c r="AC213" s="116">
        <f>IF('III Plan Rates'!$AP216&gt;0,SUMPRODUCT(T213:AB213,'III Plan Rates'!$AG216:$AO216)/'III Plan Rates'!$AP216,0)</f>
        <v>0</v>
      </c>
      <c r="AE213" s="117" t="e">
        <f t="shared" si="33"/>
        <v>#DIV/0!</v>
      </c>
      <c r="AF213" s="117" t="e">
        <f t="shared" si="34"/>
        <v>#DIV/0!</v>
      </c>
      <c r="AG213" s="117" t="e">
        <f t="shared" si="35"/>
        <v>#DIV/0!</v>
      </c>
      <c r="AH213" s="117" t="e">
        <f t="shared" si="36"/>
        <v>#DIV/0!</v>
      </c>
      <c r="AI213" s="117" t="e">
        <f t="shared" si="37"/>
        <v>#DIV/0!</v>
      </c>
      <c r="AJ213" s="117" t="e">
        <f t="shared" si="38"/>
        <v>#DIV/0!</v>
      </c>
      <c r="AK213" s="117" t="e">
        <f t="shared" si="39"/>
        <v>#DIV/0!</v>
      </c>
      <c r="AL213" s="117" t="e">
        <f t="shared" si="40"/>
        <v>#DIV/0!</v>
      </c>
      <c r="AM213" s="117" t="e">
        <f t="shared" si="41"/>
        <v>#DIV/0!</v>
      </c>
      <c r="AN213" s="503" t="str">
        <f t="shared" si="42"/>
        <v/>
      </c>
      <c r="AP213" s="109"/>
      <c r="AQ213" s="109"/>
      <c r="AR213" s="109"/>
      <c r="AS213" s="109"/>
      <c r="AT213" s="109"/>
      <c r="AU213" s="109"/>
      <c r="AV213" s="109"/>
      <c r="AW213" s="109"/>
      <c r="AX213" s="511" t="str">
        <f>IF(SUM(AP213:AW213)='III Plan Rates'!AG216, "Match", "Don't Match")</f>
        <v>Match</v>
      </c>
      <c r="AY213" s="109"/>
      <c r="AZ213" s="109"/>
      <c r="BA213" s="109"/>
      <c r="BB213" s="511" t="str">
        <f>IF(SUM(AY213:BA213)='III Plan Rates'!AH216, "Match", "Don't Match")</f>
        <v>Match</v>
      </c>
      <c r="BC213" s="109"/>
      <c r="BD213" s="109"/>
      <c r="BE213" s="109"/>
      <c r="BF213" s="109"/>
      <c r="BG213" s="109"/>
      <c r="BH213" s="109"/>
      <c r="BI213" s="109"/>
      <c r="BJ213" s="109"/>
      <c r="BK213" s="109"/>
      <c r="BL213" s="109"/>
      <c r="BM213" s="109"/>
      <c r="BN213" s="109"/>
      <c r="BO213" s="109"/>
      <c r="BP213" s="511" t="str">
        <f>IF(SUM(BC213:BO213)='III Plan Rates'!AI216, "Match", "Don't Match")</f>
        <v>Match</v>
      </c>
      <c r="BQ213" s="109"/>
      <c r="BR213" s="109"/>
      <c r="BS213" s="109"/>
      <c r="BT213" s="109"/>
      <c r="BU213" s="109"/>
      <c r="BV213" s="109"/>
      <c r="BW213" s="109"/>
      <c r="BX213" s="109"/>
      <c r="BY213" s="109"/>
      <c r="BZ213" s="109"/>
      <c r="CA213" s="511" t="str">
        <f>IF(SUM(BQ213:BZ213)='III Plan Rates'!AJ216, "Match", "Don't Match")</f>
        <v>Match</v>
      </c>
      <c r="CB213" s="109"/>
      <c r="CC213" s="109"/>
      <c r="CD213" s="109"/>
      <c r="CE213" s="109"/>
      <c r="CF213" s="109"/>
      <c r="CG213" s="109"/>
      <c r="CH213" s="109"/>
      <c r="CI213" s="511" t="str">
        <f>IF(SUM(CB213:CH213)='III Plan Rates'!AK216, "Match", "Don't Match")</f>
        <v>Match</v>
      </c>
      <c r="CJ213" s="109"/>
      <c r="CK213" s="109"/>
      <c r="CL213" s="109"/>
      <c r="CM213" s="109"/>
      <c r="CN213" s="109"/>
      <c r="CO213" s="109"/>
      <c r="CP213" s="109"/>
      <c r="CQ213" s="109"/>
      <c r="CR213" s="109"/>
      <c r="CS213" s="109"/>
      <c r="CT213" s="511" t="str">
        <f>IF(SUM(CJ213:CS213)='III Plan Rates'!AL216, "Match", "Don't Match")</f>
        <v>Match</v>
      </c>
      <c r="CU213" s="109"/>
      <c r="CV213" s="109"/>
      <c r="CW213" s="109"/>
      <c r="CX213" s="109"/>
      <c r="CY213" s="511" t="str">
        <f>IF(SUM(CU213:CX213)='III Plan Rates'!AM216, "Match", "Don't Match")</f>
        <v>Match</v>
      </c>
      <c r="CZ213" s="109"/>
      <c r="DA213" s="109"/>
      <c r="DB213" s="109"/>
      <c r="DC213" s="109"/>
      <c r="DD213" s="109"/>
      <c r="DE213" s="511" t="str">
        <f>IF(SUM(CZ213:DD213)='III Plan Rates'!AN216, "Match", "Don't Match")</f>
        <v>Match</v>
      </c>
      <c r="DF213" s="109"/>
      <c r="DG213" s="109"/>
      <c r="DH213" s="109"/>
      <c r="DI213" s="109"/>
      <c r="DJ213" s="109"/>
      <c r="DK213" s="109"/>
      <c r="DL213" s="109"/>
      <c r="DM213" s="511" t="str">
        <f>IF(SUM(DF213:DL213)='III Plan Rates'!AO216, "Match", "Don't Match")</f>
        <v>Match</v>
      </c>
    </row>
    <row r="214" spans="1:117" x14ac:dyDescent="0.25">
      <c r="A214" s="406" t="str">
        <f>'III Plan Rates'!A217</f>
        <v>Plan 200</v>
      </c>
      <c r="B214" s="118">
        <f>'III Plan Rates'!B217</f>
        <v>0</v>
      </c>
      <c r="C214" s="127">
        <f>'III Plan Rates'!D217</f>
        <v>0</v>
      </c>
      <c r="D214" s="118">
        <f>'III Plan Rates'!E217</f>
        <v>0</v>
      </c>
      <c r="E214" s="118">
        <f>'III Plan Rates'!F217</f>
        <v>0</v>
      </c>
      <c r="F214" s="118">
        <f>'III Plan Rates'!G217</f>
        <v>0</v>
      </c>
      <c r="G214" s="118">
        <f>'III Plan Rates'!J217</f>
        <v>0</v>
      </c>
      <c r="H214" s="101"/>
      <c r="I214" s="116">
        <f>'III Plan Rates'!$Z217*'V Consumer Factors'!$M$12</f>
        <v>0</v>
      </c>
      <c r="J214" s="116">
        <f>'III Plan Rates'!$Z217*'V Consumer Factors'!$M$13</f>
        <v>0</v>
      </c>
      <c r="K214" s="116">
        <f>'III Plan Rates'!$Z217*'V Consumer Factors'!$M$14</f>
        <v>0</v>
      </c>
      <c r="L214" s="116">
        <f>'III Plan Rates'!$Z217*'V Consumer Factors'!$M$15</f>
        <v>0</v>
      </c>
      <c r="M214" s="116">
        <f>'III Plan Rates'!$Z217*'V Consumer Factors'!$M$16</f>
        <v>0</v>
      </c>
      <c r="N214" s="116">
        <f>'III Plan Rates'!$Z217*'V Consumer Factors'!$M$17</f>
        <v>0</v>
      </c>
      <c r="O214" s="116">
        <f>'III Plan Rates'!$Z217*'V Consumer Factors'!$M$18</f>
        <v>0</v>
      </c>
      <c r="P214" s="116">
        <f>'III Plan Rates'!$Z217*'V Consumer Factors'!$M$19</f>
        <v>0</v>
      </c>
      <c r="Q214" s="116">
        <f>'III Plan Rates'!$Z217*'V Consumer Factors'!$M$20</f>
        <v>0</v>
      </c>
      <c r="R214" s="116">
        <f>IF('III Plan Rates'!$AP217&gt;0,SUMPRODUCT(I214:Q214,'III Plan Rates'!$AG217:$AO217)/'III Plan Rates'!$AP217,0)</f>
        <v>0</v>
      </c>
      <c r="S214" s="80"/>
      <c r="T214" s="116" t="e">
        <f>'III Plan Rates'!$AA217*'V Consumer Factors'!$N$12</f>
        <v>#DIV/0!</v>
      </c>
      <c r="U214" s="116" t="e">
        <f>'III Plan Rates'!$AA217*'V Consumer Factors'!$N$13</f>
        <v>#DIV/0!</v>
      </c>
      <c r="V214" s="116" t="e">
        <f>'III Plan Rates'!$AA217*'V Consumer Factors'!$N$14</f>
        <v>#DIV/0!</v>
      </c>
      <c r="W214" s="116" t="e">
        <f>'III Plan Rates'!$AA217*'V Consumer Factors'!$N$15</f>
        <v>#DIV/0!</v>
      </c>
      <c r="X214" s="116" t="e">
        <f>'III Plan Rates'!$AA217*'V Consumer Factors'!$N$16</f>
        <v>#DIV/0!</v>
      </c>
      <c r="Y214" s="116" t="e">
        <f>'III Plan Rates'!$AA217*'V Consumer Factors'!$N$17</f>
        <v>#DIV/0!</v>
      </c>
      <c r="Z214" s="116" t="e">
        <f>'III Plan Rates'!$AA217*'V Consumer Factors'!$N$18</f>
        <v>#DIV/0!</v>
      </c>
      <c r="AA214" s="116" t="e">
        <f>'III Plan Rates'!$AA217*'V Consumer Factors'!$N$19</f>
        <v>#DIV/0!</v>
      </c>
      <c r="AB214" s="116" t="e">
        <f>'III Plan Rates'!$AA217*'V Consumer Factors'!$N$20</f>
        <v>#DIV/0!</v>
      </c>
      <c r="AC214" s="116">
        <f>IF('III Plan Rates'!$AP217&gt;0,SUMPRODUCT(T214:AB214,'III Plan Rates'!$AG217:$AO217)/'III Plan Rates'!$AP217,0)</f>
        <v>0</v>
      </c>
      <c r="AE214" s="117" t="e">
        <f t="shared" ref="AE214:AE215" si="43">IF(AND(I214&gt;0,T214&gt;0),T214/I214-1,"")</f>
        <v>#DIV/0!</v>
      </c>
      <c r="AF214" s="117" t="e">
        <f t="shared" ref="AF214:AF215" si="44">IF(AND(J214&gt;0,U214&gt;0),U214/J214-1,"")</f>
        <v>#DIV/0!</v>
      </c>
      <c r="AG214" s="117" t="e">
        <f t="shared" ref="AG214:AG215" si="45">IF(AND(K214&gt;0,V214&gt;0),V214/K214-1,"")</f>
        <v>#DIV/0!</v>
      </c>
      <c r="AH214" s="117" t="e">
        <f t="shared" ref="AH214:AH215" si="46">IF(AND(L214&gt;0,W214&gt;0),W214/L214-1,"")</f>
        <v>#DIV/0!</v>
      </c>
      <c r="AI214" s="117" t="e">
        <f t="shared" ref="AI214:AI215" si="47">IF(AND(M214&gt;0,X214&gt;0),X214/M214-1,"")</f>
        <v>#DIV/0!</v>
      </c>
      <c r="AJ214" s="117" t="e">
        <f t="shared" ref="AJ214:AJ215" si="48">IF(AND(N214&gt;0,Y214&gt;0),Y214/N214-1,"")</f>
        <v>#DIV/0!</v>
      </c>
      <c r="AK214" s="117" t="e">
        <f t="shared" ref="AK214:AK215" si="49">IF(AND(O214&gt;0,Z214&gt;0),Z214/O214-1,"")</f>
        <v>#DIV/0!</v>
      </c>
      <c r="AL214" s="117" t="e">
        <f t="shared" ref="AL214:AL215" si="50">IF(AND(P214&gt;0,AA214&gt;0),AA214/P214-1,"")</f>
        <v>#DIV/0!</v>
      </c>
      <c r="AM214" s="117" t="e">
        <f t="shared" ref="AM214:AM215" si="51">IF(AND(Q214&gt;0,AB214&gt;0),AB214/Q214-1,"")</f>
        <v>#DIV/0!</v>
      </c>
      <c r="AN214" s="503" t="str">
        <f t="shared" ref="AN214:AN215" si="52">IF(AND(R214&gt;0,AC214&gt;0),AC214/R214-1,"")</f>
        <v/>
      </c>
      <c r="AP214" s="109"/>
      <c r="AQ214" s="109"/>
      <c r="AR214" s="109"/>
      <c r="AS214" s="109"/>
      <c r="AT214" s="109"/>
      <c r="AU214" s="109"/>
      <c r="AV214" s="109"/>
      <c r="AW214" s="109"/>
      <c r="AX214" s="511" t="str">
        <f>IF(SUM(AP214:AW214)='III Plan Rates'!AG217, "Match", "Don't Match")</f>
        <v>Match</v>
      </c>
      <c r="AY214" s="109"/>
      <c r="AZ214" s="109"/>
      <c r="BA214" s="109"/>
      <c r="BB214" s="511" t="str">
        <f>IF(SUM(AY214:BA214)='III Plan Rates'!AH217, "Match", "Don't Match")</f>
        <v>Match</v>
      </c>
      <c r="BC214" s="109"/>
      <c r="BD214" s="109"/>
      <c r="BE214" s="109"/>
      <c r="BF214" s="109"/>
      <c r="BG214" s="109"/>
      <c r="BH214" s="109"/>
      <c r="BI214" s="109"/>
      <c r="BJ214" s="109"/>
      <c r="BK214" s="109"/>
      <c r="BL214" s="109"/>
      <c r="BM214" s="109"/>
      <c r="BN214" s="109"/>
      <c r="BO214" s="109"/>
      <c r="BP214" s="511" t="str">
        <f>IF(SUM(BC214:BO214)='III Plan Rates'!AI217, "Match", "Don't Match")</f>
        <v>Match</v>
      </c>
      <c r="BQ214" s="109"/>
      <c r="BR214" s="109"/>
      <c r="BS214" s="109"/>
      <c r="BT214" s="109"/>
      <c r="BU214" s="109"/>
      <c r="BV214" s="109"/>
      <c r="BW214" s="109"/>
      <c r="BX214" s="109"/>
      <c r="BY214" s="109"/>
      <c r="BZ214" s="109"/>
      <c r="CA214" s="511" t="str">
        <f>IF(SUM(BQ214:BZ214)='III Plan Rates'!AJ217, "Match", "Don't Match")</f>
        <v>Match</v>
      </c>
      <c r="CB214" s="109"/>
      <c r="CC214" s="109"/>
      <c r="CD214" s="109"/>
      <c r="CE214" s="109"/>
      <c r="CF214" s="109"/>
      <c r="CG214" s="109"/>
      <c r="CH214" s="109"/>
      <c r="CI214" s="511" t="str">
        <f>IF(SUM(CB214:CH214)='III Plan Rates'!AK217, "Match", "Don't Match")</f>
        <v>Match</v>
      </c>
      <c r="CJ214" s="109"/>
      <c r="CK214" s="109"/>
      <c r="CL214" s="109"/>
      <c r="CM214" s="109"/>
      <c r="CN214" s="109"/>
      <c r="CO214" s="109"/>
      <c r="CP214" s="109"/>
      <c r="CQ214" s="109"/>
      <c r="CR214" s="109"/>
      <c r="CS214" s="109"/>
      <c r="CT214" s="511" t="str">
        <f>IF(SUM(CJ214:CS214)='III Plan Rates'!AL217, "Match", "Don't Match")</f>
        <v>Match</v>
      </c>
      <c r="CU214" s="109"/>
      <c r="CV214" s="109"/>
      <c r="CW214" s="109"/>
      <c r="CX214" s="109"/>
      <c r="CY214" s="511" t="str">
        <f>IF(SUM(CU214:CX214)='III Plan Rates'!AM217, "Match", "Don't Match")</f>
        <v>Match</v>
      </c>
      <c r="CZ214" s="109"/>
      <c r="DA214" s="109"/>
      <c r="DB214" s="109"/>
      <c r="DC214" s="109"/>
      <c r="DD214" s="109"/>
      <c r="DE214" s="511" t="str">
        <f>IF(SUM(CZ214:DD214)='III Plan Rates'!AN217, "Match", "Don't Match")</f>
        <v>Match</v>
      </c>
      <c r="DF214" s="109"/>
      <c r="DG214" s="109"/>
      <c r="DH214" s="109"/>
      <c r="DI214" s="109"/>
      <c r="DJ214" s="109"/>
      <c r="DK214" s="109"/>
      <c r="DL214" s="109"/>
      <c r="DM214" s="511" t="str">
        <f>IF(SUM(DF214:DL214)='III Plan Rates'!AO217, "Match", "Don't Match")</f>
        <v>Match</v>
      </c>
    </row>
    <row r="215" spans="1:117" x14ac:dyDescent="0.25">
      <c r="A215" s="406" t="str">
        <f>'III Plan Rates'!A218</f>
        <v>Plan 201</v>
      </c>
      <c r="B215" s="118">
        <f>'III Plan Rates'!B218</f>
        <v>0</v>
      </c>
      <c r="C215" s="127">
        <f>'III Plan Rates'!D218</f>
        <v>0</v>
      </c>
      <c r="D215" s="118">
        <f>'III Plan Rates'!E218</f>
        <v>0</v>
      </c>
      <c r="E215" s="118">
        <f>'III Plan Rates'!F218</f>
        <v>0</v>
      </c>
      <c r="F215" s="118">
        <f>'III Plan Rates'!G218</f>
        <v>0</v>
      </c>
      <c r="G215" s="118">
        <f>'III Plan Rates'!J218</f>
        <v>0</v>
      </c>
      <c r="H215" s="101"/>
      <c r="I215" s="116">
        <f>'III Plan Rates'!$Z218*'V Consumer Factors'!$M$12</f>
        <v>0</v>
      </c>
      <c r="J215" s="116">
        <f>'III Plan Rates'!$Z218*'V Consumer Factors'!$M$13</f>
        <v>0</v>
      </c>
      <c r="K215" s="116">
        <f>'III Plan Rates'!$Z218*'V Consumer Factors'!$M$14</f>
        <v>0</v>
      </c>
      <c r="L215" s="116">
        <f>'III Plan Rates'!$Z218*'V Consumer Factors'!$M$15</f>
        <v>0</v>
      </c>
      <c r="M215" s="116">
        <f>'III Plan Rates'!$Z218*'V Consumer Factors'!$M$16</f>
        <v>0</v>
      </c>
      <c r="N215" s="116">
        <f>'III Plan Rates'!$Z218*'V Consumer Factors'!$M$17</f>
        <v>0</v>
      </c>
      <c r="O215" s="116">
        <f>'III Plan Rates'!$Z218*'V Consumer Factors'!$M$18</f>
        <v>0</v>
      </c>
      <c r="P215" s="116">
        <f>'III Plan Rates'!$Z218*'V Consumer Factors'!$M$19</f>
        <v>0</v>
      </c>
      <c r="Q215" s="116">
        <f>'III Plan Rates'!$Z218*'V Consumer Factors'!$M$20</f>
        <v>0</v>
      </c>
      <c r="R215" s="116">
        <f>IF('III Plan Rates'!$AP218&gt;0,SUMPRODUCT(I215:Q215,'III Plan Rates'!$AG218:$AO218)/'III Plan Rates'!$AP218,0)</f>
        <v>0</v>
      </c>
      <c r="S215" s="80"/>
      <c r="T215" s="116" t="e">
        <f>'III Plan Rates'!$AA218*'V Consumer Factors'!$N$12</f>
        <v>#DIV/0!</v>
      </c>
      <c r="U215" s="116" t="e">
        <f>'III Plan Rates'!$AA218*'V Consumer Factors'!$N$13</f>
        <v>#DIV/0!</v>
      </c>
      <c r="V215" s="116" t="e">
        <f>'III Plan Rates'!$AA218*'V Consumer Factors'!$N$14</f>
        <v>#DIV/0!</v>
      </c>
      <c r="W215" s="116" t="e">
        <f>'III Plan Rates'!$AA218*'V Consumer Factors'!$N$15</f>
        <v>#DIV/0!</v>
      </c>
      <c r="X215" s="116" t="e">
        <f>'III Plan Rates'!$AA218*'V Consumer Factors'!$N$16</f>
        <v>#DIV/0!</v>
      </c>
      <c r="Y215" s="116" t="e">
        <f>'III Plan Rates'!$AA218*'V Consumer Factors'!$N$17</f>
        <v>#DIV/0!</v>
      </c>
      <c r="Z215" s="116" t="e">
        <f>'III Plan Rates'!$AA218*'V Consumer Factors'!$N$18</f>
        <v>#DIV/0!</v>
      </c>
      <c r="AA215" s="116" t="e">
        <f>'III Plan Rates'!$AA218*'V Consumer Factors'!$N$19</f>
        <v>#DIV/0!</v>
      </c>
      <c r="AB215" s="116" t="e">
        <f>'III Plan Rates'!$AA218*'V Consumer Factors'!$N$20</f>
        <v>#DIV/0!</v>
      </c>
      <c r="AC215" s="116">
        <f>IF('III Plan Rates'!$AP218&gt;0,SUMPRODUCT(T215:AB215,'III Plan Rates'!$AG218:$AO218)/'III Plan Rates'!$AP218,0)</f>
        <v>0</v>
      </c>
      <c r="AE215" s="117" t="e">
        <f t="shared" si="43"/>
        <v>#DIV/0!</v>
      </c>
      <c r="AF215" s="117" t="e">
        <f t="shared" si="44"/>
        <v>#DIV/0!</v>
      </c>
      <c r="AG215" s="117" t="e">
        <f t="shared" si="45"/>
        <v>#DIV/0!</v>
      </c>
      <c r="AH215" s="117" t="e">
        <f t="shared" si="46"/>
        <v>#DIV/0!</v>
      </c>
      <c r="AI215" s="117" t="e">
        <f t="shared" si="47"/>
        <v>#DIV/0!</v>
      </c>
      <c r="AJ215" s="117" t="e">
        <f t="shared" si="48"/>
        <v>#DIV/0!</v>
      </c>
      <c r="AK215" s="117" t="e">
        <f t="shared" si="49"/>
        <v>#DIV/0!</v>
      </c>
      <c r="AL215" s="117" t="e">
        <f t="shared" si="50"/>
        <v>#DIV/0!</v>
      </c>
      <c r="AM215" s="117" t="e">
        <f t="shared" si="51"/>
        <v>#DIV/0!</v>
      </c>
      <c r="AN215" s="503" t="str">
        <f t="shared" si="52"/>
        <v/>
      </c>
      <c r="AP215" s="109"/>
      <c r="AQ215" s="109"/>
      <c r="AR215" s="109"/>
      <c r="AS215" s="109"/>
      <c r="AT215" s="109"/>
      <c r="AU215" s="109"/>
      <c r="AV215" s="109"/>
      <c r="AW215" s="109"/>
      <c r="AX215" s="511" t="str">
        <f>IF(SUM(AP215:AW215)='III Plan Rates'!AG218, "Match", "Don't Match")</f>
        <v>Match</v>
      </c>
      <c r="AY215" s="109"/>
      <c r="AZ215" s="109"/>
      <c r="BA215" s="109"/>
      <c r="BB215" s="511" t="str">
        <f>IF(SUM(AY215:BA215)='III Plan Rates'!AH218, "Match", "Don't Match")</f>
        <v>Match</v>
      </c>
      <c r="BC215" s="109"/>
      <c r="BD215" s="109"/>
      <c r="BE215" s="109"/>
      <c r="BF215" s="109"/>
      <c r="BG215" s="109"/>
      <c r="BH215" s="109"/>
      <c r="BI215" s="109"/>
      <c r="BJ215" s="109"/>
      <c r="BK215" s="109"/>
      <c r="BL215" s="109"/>
      <c r="BM215" s="109"/>
      <c r="BN215" s="109"/>
      <c r="BO215" s="109"/>
      <c r="BP215" s="511" t="str">
        <f>IF(SUM(BC215:BO215)='III Plan Rates'!AI218, "Match", "Don't Match")</f>
        <v>Match</v>
      </c>
      <c r="BQ215" s="109"/>
      <c r="BR215" s="109"/>
      <c r="BS215" s="109"/>
      <c r="BT215" s="109"/>
      <c r="BU215" s="109"/>
      <c r="BV215" s="109"/>
      <c r="BW215" s="109"/>
      <c r="BX215" s="109"/>
      <c r="BY215" s="109"/>
      <c r="BZ215" s="109"/>
      <c r="CA215" s="511" t="str">
        <f>IF(SUM(BQ215:BZ215)='III Plan Rates'!AJ218, "Match", "Don't Match")</f>
        <v>Match</v>
      </c>
      <c r="CB215" s="109"/>
      <c r="CC215" s="109"/>
      <c r="CD215" s="109"/>
      <c r="CE215" s="109"/>
      <c r="CF215" s="109"/>
      <c r="CG215" s="109"/>
      <c r="CH215" s="109"/>
      <c r="CI215" s="511" t="str">
        <f>IF(SUM(CB215:CH215)='III Plan Rates'!AK218, "Match", "Don't Match")</f>
        <v>Match</v>
      </c>
      <c r="CJ215" s="109"/>
      <c r="CK215" s="109"/>
      <c r="CL215" s="109"/>
      <c r="CM215" s="109"/>
      <c r="CN215" s="109"/>
      <c r="CO215" s="109"/>
      <c r="CP215" s="109"/>
      <c r="CQ215" s="109"/>
      <c r="CR215" s="109"/>
      <c r="CS215" s="109"/>
      <c r="CT215" s="511" t="str">
        <f>IF(SUM(CJ215:CS215)='III Plan Rates'!AL218, "Match", "Don't Match")</f>
        <v>Match</v>
      </c>
      <c r="CU215" s="109"/>
      <c r="CV215" s="109"/>
      <c r="CW215" s="109"/>
      <c r="CX215" s="109"/>
      <c r="CY215" s="511" t="str">
        <f>IF(SUM(CU215:CX215)='III Plan Rates'!AM218, "Match", "Don't Match")</f>
        <v>Match</v>
      </c>
      <c r="CZ215" s="109"/>
      <c r="DA215" s="109"/>
      <c r="DB215" s="109"/>
      <c r="DC215" s="109"/>
      <c r="DD215" s="109"/>
      <c r="DE215" s="511" t="str">
        <f>IF(SUM(CZ215:DD215)='III Plan Rates'!AN218, "Match", "Don't Match")</f>
        <v>Match</v>
      </c>
      <c r="DF215" s="109"/>
      <c r="DG215" s="109"/>
      <c r="DH215" s="109"/>
      <c r="DI215" s="109"/>
      <c r="DJ215" s="109"/>
      <c r="DK215" s="109"/>
      <c r="DL215" s="109"/>
      <c r="DM215" s="511" t="str">
        <f>IF(SUM(DF215:DL215)='III Plan Rates'!AO218, "Match", "Don't Match")</f>
        <v>Match</v>
      </c>
    </row>
    <row r="216" spans="1:117" x14ac:dyDescent="0.25">
      <c r="A216" s="406" t="str">
        <f>'III Plan Rates'!A219</f>
        <v>Plan 202</v>
      </c>
      <c r="B216" s="118">
        <f>'III Plan Rates'!B219</f>
        <v>0</v>
      </c>
      <c r="C216" s="127">
        <f>'III Plan Rates'!D219</f>
        <v>0</v>
      </c>
      <c r="D216" s="118">
        <f>'III Plan Rates'!E219</f>
        <v>0</v>
      </c>
      <c r="E216" s="118">
        <f>'III Plan Rates'!F219</f>
        <v>0</v>
      </c>
      <c r="F216" s="118">
        <f>'III Plan Rates'!G219</f>
        <v>0</v>
      </c>
      <c r="G216" s="118">
        <f>'III Plan Rates'!J219</f>
        <v>0</v>
      </c>
      <c r="H216" s="101"/>
      <c r="I216" s="116">
        <f>'III Plan Rates'!$Z219*'V Consumer Factors'!$M$12</f>
        <v>0</v>
      </c>
      <c r="J216" s="116">
        <f>'III Plan Rates'!$Z219*'V Consumer Factors'!$M$13</f>
        <v>0</v>
      </c>
      <c r="K216" s="116">
        <f>'III Plan Rates'!$Z219*'V Consumer Factors'!$M$14</f>
        <v>0</v>
      </c>
      <c r="L216" s="116">
        <f>'III Plan Rates'!$Z219*'V Consumer Factors'!$M$15</f>
        <v>0</v>
      </c>
      <c r="M216" s="116">
        <f>'III Plan Rates'!$Z219*'V Consumer Factors'!$M$16</f>
        <v>0</v>
      </c>
      <c r="N216" s="116">
        <f>'III Plan Rates'!$Z219*'V Consumer Factors'!$M$17</f>
        <v>0</v>
      </c>
      <c r="O216" s="116">
        <f>'III Plan Rates'!$Z219*'V Consumer Factors'!$M$18</f>
        <v>0</v>
      </c>
      <c r="P216" s="116">
        <f>'III Plan Rates'!$Z219*'V Consumer Factors'!$M$19</f>
        <v>0</v>
      </c>
      <c r="Q216" s="116">
        <f>'III Plan Rates'!$Z219*'V Consumer Factors'!$M$20</f>
        <v>0</v>
      </c>
      <c r="R216" s="116">
        <f>IF('III Plan Rates'!$AP219&gt;0,SUMPRODUCT(I216:Q216,'III Plan Rates'!$AG219:$AO219)/'III Plan Rates'!$AP219,0)</f>
        <v>0</v>
      </c>
      <c r="S216" s="80"/>
      <c r="T216" s="116" t="e">
        <f>'III Plan Rates'!$AA219*'V Consumer Factors'!$N$12</f>
        <v>#DIV/0!</v>
      </c>
      <c r="U216" s="116" t="e">
        <f>'III Plan Rates'!$AA219*'V Consumer Factors'!$N$13</f>
        <v>#DIV/0!</v>
      </c>
      <c r="V216" s="116" t="e">
        <f>'III Plan Rates'!$AA219*'V Consumer Factors'!$N$14</f>
        <v>#DIV/0!</v>
      </c>
      <c r="W216" s="116" t="e">
        <f>'III Plan Rates'!$AA219*'V Consumer Factors'!$N$15</f>
        <v>#DIV/0!</v>
      </c>
      <c r="X216" s="116" t="e">
        <f>'III Plan Rates'!$AA219*'V Consumer Factors'!$N$16</f>
        <v>#DIV/0!</v>
      </c>
      <c r="Y216" s="116" t="e">
        <f>'III Plan Rates'!$AA219*'V Consumer Factors'!$N$17</f>
        <v>#DIV/0!</v>
      </c>
      <c r="Z216" s="116" t="e">
        <f>'III Plan Rates'!$AA219*'V Consumer Factors'!$N$18</f>
        <v>#DIV/0!</v>
      </c>
      <c r="AA216" s="116" t="e">
        <f>'III Plan Rates'!$AA219*'V Consumer Factors'!$N$19</f>
        <v>#DIV/0!</v>
      </c>
      <c r="AB216" s="116" t="e">
        <f>'III Plan Rates'!$AA219*'V Consumer Factors'!$N$20</f>
        <v>#DIV/0!</v>
      </c>
      <c r="AC216" s="116">
        <f>IF('III Plan Rates'!$AP219&gt;0,SUMPRODUCT(T216:AB216,'III Plan Rates'!$AG219:$AO219)/'III Plan Rates'!$AP219,0)</f>
        <v>0</v>
      </c>
      <c r="AE216" s="117" t="e">
        <f t="shared" ref="AE216:AE279" si="53">IF(AND(I216&gt;0,T216&gt;0),T216/I216-1,"")</f>
        <v>#DIV/0!</v>
      </c>
      <c r="AF216" s="117" t="e">
        <f t="shared" ref="AF216:AF279" si="54">IF(AND(J216&gt;0,U216&gt;0),U216/J216-1,"")</f>
        <v>#DIV/0!</v>
      </c>
      <c r="AG216" s="117" t="e">
        <f t="shared" ref="AG216:AG279" si="55">IF(AND(K216&gt;0,V216&gt;0),V216/K216-1,"")</f>
        <v>#DIV/0!</v>
      </c>
      <c r="AH216" s="117" t="e">
        <f t="shared" ref="AH216:AH279" si="56">IF(AND(L216&gt;0,W216&gt;0),W216/L216-1,"")</f>
        <v>#DIV/0!</v>
      </c>
      <c r="AI216" s="117" t="e">
        <f t="shared" ref="AI216:AI279" si="57">IF(AND(M216&gt;0,X216&gt;0),X216/M216-1,"")</f>
        <v>#DIV/0!</v>
      </c>
      <c r="AJ216" s="117" t="e">
        <f t="shared" ref="AJ216:AJ279" si="58">IF(AND(N216&gt;0,Y216&gt;0),Y216/N216-1,"")</f>
        <v>#DIV/0!</v>
      </c>
      <c r="AK216" s="117" t="e">
        <f t="shared" ref="AK216:AK279" si="59">IF(AND(O216&gt;0,Z216&gt;0),Z216/O216-1,"")</f>
        <v>#DIV/0!</v>
      </c>
      <c r="AL216" s="117" t="e">
        <f t="shared" ref="AL216:AL279" si="60">IF(AND(P216&gt;0,AA216&gt;0),AA216/P216-1,"")</f>
        <v>#DIV/0!</v>
      </c>
      <c r="AM216" s="117" t="e">
        <f t="shared" ref="AM216:AM279" si="61">IF(AND(Q216&gt;0,AB216&gt;0),AB216/Q216-1,"")</f>
        <v>#DIV/0!</v>
      </c>
      <c r="AN216" s="503" t="str">
        <f t="shared" ref="AN216:AN279" si="62">IF(AND(R216&gt;0,AC216&gt;0),AC216/R216-1,"")</f>
        <v/>
      </c>
      <c r="AP216" s="109"/>
      <c r="AQ216" s="109"/>
      <c r="AR216" s="109"/>
      <c r="AS216" s="109"/>
      <c r="AT216" s="109"/>
      <c r="AU216" s="109"/>
      <c r="AV216" s="109"/>
      <c r="AW216" s="109"/>
      <c r="AX216" s="511" t="str">
        <f>IF(SUM(AP216:AW216)='III Plan Rates'!AG219, "Match", "Don't Match")</f>
        <v>Match</v>
      </c>
      <c r="AY216" s="109"/>
      <c r="AZ216" s="109"/>
      <c r="BA216" s="109"/>
      <c r="BB216" s="511" t="str">
        <f>IF(SUM(AY216:BA216)='III Plan Rates'!AH219, "Match", "Don't Match")</f>
        <v>Match</v>
      </c>
      <c r="BC216" s="109"/>
      <c r="BD216" s="109"/>
      <c r="BE216" s="109"/>
      <c r="BF216" s="109"/>
      <c r="BG216" s="109"/>
      <c r="BH216" s="109"/>
      <c r="BI216" s="109"/>
      <c r="BJ216" s="109"/>
      <c r="BK216" s="109"/>
      <c r="BL216" s="109"/>
      <c r="BM216" s="109"/>
      <c r="BN216" s="109"/>
      <c r="BO216" s="109"/>
      <c r="BP216" s="511" t="str">
        <f>IF(SUM(BC216:BO216)='III Plan Rates'!AI219, "Match", "Don't Match")</f>
        <v>Match</v>
      </c>
      <c r="BQ216" s="109"/>
      <c r="BR216" s="109"/>
      <c r="BS216" s="109"/>
      <c r="BT216" s="109"/>
      <c r="BU216" s="109"/>
      <c r="BV216" s="109"/>
      <c r="BW216" s="109"/>
      <c r="BX216" s="109"/>
      <c r="BY216" s="109"/>
      <c r="BZ216" s="109"/>
      <c r="CA216" s="511" t="str">
        <f>IF(SUM(BQ216:BZ216)='III Plan Rates'!AJ219, "Match", "Don't Match")</f>
        <v>Match</v>
      </c>
      <c r="CB216" s="109"/>
      <c r="CC216" s="109"/>
      <c r="CD216" s="109"/>
      <c r="CE216" s="109"/>
      <c r="CF216" s="109"/>
      <c r="CG216" s="109"/>
      <c r="CH216" s="109"/>
      <c r="CI216" s="511" t="str">
        <f>IF(SUM(CB216:CH216)='III Plan Rates'!AK219, "Match", "Don't Match")</f>
        <v>Match</v>
      </c>
      <c r="CJ216" s="109"/>
      <c r="CK216" s="109"/>
      <c r="CL216" s="109"/>
      <c r="CM216" s="109"/>
      <c r="CN216" s="109"/>
      <c r="CO216" s="109"/>
      <c r="CP216" s="109"/>
      <c r="CQ216" s="109"/>
      <c r="CR216" s="109"/>
      <c r="CS216" s="109"/>
      <c r="CT216" s="511" t="str">
        <f>IF(SUM(CJ216:CS216)='III Plan Rates'!AL219, "Match", "Don't Match")</f>
        <v>Match</v>
      </c>
      <c r="CU216" s="109"/>
      <c r="CV216" s="109"/>
      <c r="CW216" s="109"/>
      <c r="CX216" s="109"/>
      <c r="CY216" s="511" t="str">
        <f>IF(SUM(CU216:CX216)='III Plan Rates'!AM219, "Match", "Don't Match")</f>
        <v>Match</v>
      </c>
      <c r="CZ216" s="109"/>
      <c r="DA216" s="109"/>
      <c r="DB216" s="109"/>
      <c r="DC216" s="109"/>
      <c r="DD216" s="109"/>
      <c r="DE216" s="511" t="str">
        <f>IF(SUM(CZ216:DD216)='III Plan Rates'!AN219, "Match", "Don't Match")</f>
        <v>Match</v>
      </c>
      <c r="DF216" s="109"/>
      <c r="DG216" s="109"/>
      <c r="DH216" s="109"/>
      <c r="DI216" s="109"/>
      <c r="DJ216" s="109"/>
      <c r="DK216" s="109"/>
      <c r="DL216" s="109"/>
      <c r="DM216" s="511" t="str">
        <f>IF(SUM(DF216:DL216)='III Plan Rates'!AO219, "Match", "Don't Match")</f>
        <v>Match</v>
      </c>
    </row>
    <row r="217" spans="1:117" x14ac:dyDescent="0.25">
      <c r="A217" s="406" t="str">
        <f>'III Plan Rates'!A220</f>
        <v>Plan 203</v>
      </c>
      <c r="B217" s="118">
        <f>'III Plan Rates'!B220</f>
        <v>0</v>
      </c>
      <c r="C217" s="127">
        <f>'III Plan Rates'!D220</f>
        <v>0</v>
      </c>
      <c r="D217" s="118">
        <f>'III Plan Rates'!E220</f>
        <v>0</v>
      </c>
      <c r="E217" s="118">
        <f>'III Plan Rates'!F220</f>
        <v>0</v>
      </c>
      <c r="F217" s="118">
        <f>'III Plan Rates'!G220</f>
        <v>0</v>
      </c>
      <c r="G217" s="118">
        <f>'III Plan Rates'!J220</f>
        <v>0</v>
      </c>
      <c r="H217" s="101"/>
      <c r="I217" s="116">
        <f>'III Plan Rates'!$Z220*'V Consumer Factors'!$M$12</f>
        <v>0</v>
      </c>
      <c r="J217" s="116">
        <f>'III Plan Rates'!$Z220*'V Consumer Factors'!$M$13</f>
        <v>0</v>
      </c>
      <c r="K217" s="116">
        <f>'III Plan Rates'!$Z220*'V Consumer Factors'!$M$14</f>
        <v>0</v>
      </c>
      <c r="L217" s="116">
        <f>'III Plan Rates'!$Z220*'V Consumer Factors'!$M$15</f>
        <v>0</v>
      </c>
      <c r="M217" s="116">
        <f>'III Plan Rates'!$Z220*'V Consumer Factors'!$M$16</f>
        <v>0</v>
      </c>
      <c r="N217" s="116">
        <f>'III Plan Rates'!$Z220*'V Consumer Factors'!$M$17</f>
        <v>0</v>
      </c>
      <c r="O217" s="116">
        <f>'III Plan Rates'!$Z220*'V Consumer Factors'!$M$18</f>
        <v>0</v>
      </c>
      <c r="P217" s="116">
        <f>'III Plan Rates'!$Z220*'V Consumer Factors'!$M$19</f>
        <v>0</v>
      </c>
      <c r="Q217" s="116">
        <f>'III Plan Rates'!$Z220*'V Consumer Factors'!$M$20</f>
        <v>0</v>
      </c>
      <c r="R217" s="116">
        <f>IF('III Plan Rates'!$AP220&gt;0,SUMPRODUCT(I217:Q217,'III Plan Rates'!$AG220:$AO220)/'III Plan Rates'!$AP220,0)</f>
        <v>0</v>
      </c>
      <c r="S217" s="80"/>
      <c r="T217" s="116" t="e">
        <f>'III Plan Rates'!$AA220*'V Consumer Factors'!$N$12</f>
        <v>#DIV/0!</v>
      </c>
      <c r="U217" s="116" t="e">
        <f>'III Plan Rates'!$AA220*'V Consumer Factors'!$N$13</f>
        <v>#DIV/0!</v>
      </c>
      <c r="V217" s="116" t="e">
        <f>'III Plan Rates'!$AA220*'V Consumer Factors'!$N$14</f>
        <v>#DIV/0!</v>
      </c>
      <c r="W217" s="116" t="e">
        <f>'III Plan Rates'!$AA220*'V Consumer Factors'!$N$15</f>
        <v>#DIV/0!</v>
      </c>
      <c r="X217" s="116" t="e">
        <f>'III Plan Rates'!$AA220*'V Consumer Factors'!$N$16</f>
        <v>#DIV/0!</v>
      </c>
      <c r="Y217" s="116" t="e">
        <f>'III Plan Rates'!$AA220*'V Consumer Factors'!$N$17</f>
        <v>#DIV/0!</v>
      </c>
      <c r="Z217" s="116" t="e">
        <f>'III Plan Rates'!$AA220*'V Consumer Factors'!$N$18</f>
        <v>#DIV/0!</v>
      </c>
      <c r="AA217" s="116" t="e">
        <f>'III Plan Rates'!$AA220*'V Consumer Factors'!$N$19</f>
        <v>#DIV/0!</v>
      </c>
      <c r="AB217" s="116" t="e">
        <f>'III Plan Rates'!$AA220*'V Consumer Factors'!$N$20</f>
        <v>#DIV/0!</v>
      </c>
      <c r="AC217" s="116">
        <f>IF('III Plan Rates'!$AP220&gt;0,SUMPRODUCT(T217:AB217,'III Plan Rates'!$AG220:$AO220)/'III Plan Rates'!$AP220,0)</f>
        <v>0</v>
      </c>
      <c r="AE217" s="117" t="e">
        <f t="shared" si="53"/>
        <v>#DIV/0!</v>
      </c>
      <c r="AF217" s="117" t="e">
        <f t="shared" si="54"/>
        <v>#DIV/0!</v>
      </c>
      <c r="AG217" s="117" t="e">
        <f t="shared" si="55"/>
        <v>#DIV/0!</v>
      </c>
      <c r="AH217" s="117" t="e">
        <f t="shared" si="56"/>
        <v>#DIV/0!</v>
      </c>
      <c r="AI217" s="117" t="e">
        <f t="shared" si="57"/>
        <v>#DIV/0!</v>
      </c>
      <c r="AJ217" s="117" t="e">
        <f t="shared" si="58"/>
        <v>#DIV/0!</v>
      </c>
      <c r="AK217" s="117" t="e">
        <f t="shared" si="59"/>
        <v>#DIV/0!</v>
      </c>
      <c r="AL217" s="117" t="e">
        <f t="shared" si="60"/>
        <v>#DIV/0!</v>
      </c>
      <c r="AM217" s="117" t="e">
        <f t="shared" si="61"/>
        <v>#DIV/0!</v>
      </c>
      <c r="AN217" s="503" t="str">
        <f t="shared" si="62"/>
        <v/>
      </c>
      <c r="AP217" s="109"/>
      <c r="AQ217" s="109"/>
      <c r="AR217" s="109"/>
      <c r="AS217" s="109"/>
      <c r="AT217" s="109"/>
      <c r="AU217" s="109"/>
      <c r="AV217" s="109"/>
      <c r="AW217" s="109"/>
      <c r="AX217" s="511" t="str">
        <f>IF(SUM(AP217:AW217)='III Plan Rates'!AG220, "Match", "Don't Match")</f>
        <v>Match</v>
      </c>
      <c r="AY217" s="109"/>
      <c r="AZ217" s="109"/>
      <c r="BA217" s="109"/>
      <c r="BB217" s="511" t="str">
        <f>IF(SUM(AY217:BA217)='III Plan Rates'!AH220, "Match", "Don't Match")</f>
        <v>Match</v>
      </c>
      <c r="BC217" s="109"/>
      <c r="BD217" s="109"/>
      <c r="BE217" s="109"/>
      <c r="BF217" s="109"/>
      <c r="BG217" s="109"/>
      <c r="BH217" s="109"/>
      <c r="BI217" s="109"/>
      <c r="BJ217" s="109"/>
      <c r="BK217" s="109"/>
      <c r="BL217" s="109"/>
      <c r="BM217" s="109"/>
      <c r="BN217" s="109"/>
      <c r="BO217" s="109"/>
      <c r="BP217" s="511" t="str">
        <f>IF(SUM(BC217:BO217)='III Plan Rates'!AI220, "Match", "Don't Match")</f>
        <v>Match</v>
      </c>
      <c r="BQ217" s="109"/>
      <c r="BR217" s="109"/>
      <c r="BS217" s="109"/>
      <c r="BT217" s="109"/>
      <c r="BU217" s="109"/>
      <c r="BV217" s="109"/>
      <c r="BW217" s="109"/>
      <c r="BX217" s="109"/>
      <c r="BY217" s="109"/>
      <c r="BZ217" s="109"/>
      <c r="CA217" s="511" t="str">
        <f>IF(SUM(BQ217:BZ217)='III Plan Rates'!AJ220, "Match", "Don't Match")</f>
        <v>Match</v>
      </c>
      <c r="CB217" s="109"/>
      <c r="CC217" s="109"/>
      <c r="CD217" s="109"/>
      <c r="CE217" s="109"/>
      <c r="CF217" s="109"/>
      <c r="CG217" s="109"/>
      <c r="CH217" s="109"/>
      <c r="CI217" s="511" t="str">
        <f>IF(SUM(CB217:CH217)='III Plan Rates'!AK220, "Match", "Don't Match")</f>
        <v>Match</v>
      </c>
      <c r="CJ217" s="109"/>
      <c r="CK217" s="109"/>
      <c r="CL217" s="109"/>
      <c r="CM217" s="109"/>
      <c r="CN217" s="109"/>
      <c r="CO217" s="109"/>
      <c r="CP217" s="109"/>
      <c r="CQ217" s="109"/>
      <c r="CR217" s="109"/>
      <c r="CS217" s="109"/>
      <c r="CT217" s="511" t="str">
        <f>IF(SUM(CJ217:CS217)='III Plan Rates'!AL220, "Match", "Don't Match")</f>
        <v>Match</v>
      </c>
      <c r="CU217" s="109"/>
      <c r="CV217" s="109"/>
      <c r="CW217" s="109"/>
      <c r="CX217" s="109"/>
      <c r="CY217" s="511" t="str">
        <f>IF(SUM(CU217:CX217)='III Plan Rates'!AM220, "Match", "Don't Match")</f>
        <v>Match</v>
      </c>
      <c r="CZ217" s="109"/>
      <c r="DA217" s="109"/>
      <c r="DB217" s="109"/>
      <c r="DC217" s="109"/>
      <c r="DD217" s="109"/>
      <c r="DE217" s="511" t="str">
        <f>IF(SUM(CZ217:DD217)='III Plan Rates'!AN220, "Match", "Don't Match")</f>
        <v>Match</v>
      </c>
      <c r="DF217" s="109"/>
      <c r="DG217" s="109"/>
      <c r="DH217" s="109"/>
      <c r="DI217" s="109"/>
      <c r="DJ217" s="109"/>
      <c r="DK217" s="109"/>
      <c r="DL217" s="109"/>
      <c r="DM217" s="511" t="str">
        <f>IF(SUM(DF217:DL217)='III Plan Rates'!AO220, "Match", "Don't Match")</f>
        <v>Match</v>
      </c>
    </row>
    <row r="218" spans="1:117" x14ac:dyDescent="0.25">
      <c r="A218" s="406" t="str">
        <f>'III Plan Rates'!A221</f>
        <v>Plan 204</v>
      </c>
      <c r="B218" s="118">
        <f>'III Plan Rates'!B221</f>
        <v>0</v>
      </c>
      <c r="C218" s="127">
        <f>'III Plan Rates'!D221</f>
        <v>0</v>
      </c>
      <c r="D218" s="118">
        <f>'III Plan Rates'!E221</f>
        <v>0</v>
      </c>
      <c r="E218" s="118">
        <f>'III Plan Rates'!F221</f>
        <v>0</v>
      </c>
      <c r="F218" s="118">
        <f>'III Plan Rates'!G221</f>
        <v>0</v>
      </c>
      <c r="G218" s="118">
        <f>'III Plan Rates'!J221</f>
        <v>0</v>
      </c>
      <c r="H218" s="101"/>
      <c r="I218" s="116">
        <f>'III Plan Rates'!$Z221*'V Consumer Factors'!$M$12</f>
        <v>0</v>
      </c>
      <c r="J218" s="116">
        <f>'III Plan Rates'!$Z221*'V Consumer Factors'!$M$13</f>
        <v>0</v>
      </c>
      <c r="K218" s="116">
        <f>'III Plan Rates'!$Z221*'V Consumer Factors'!$M$14</f>
        <v>0</v>
      </c>
      <c r="L218" s="116">
        <f>'III Plan Rates'!$Z221*'V Consumer Factors'!$M$15</f>
        <v>0</v>
      </c>
      <c r="M218" s="116">
        <f>'III Plan Rates'!$Z221*'V Consumer Factors'!$M$16</f>
        <v>0</v>
      </c>
      <c r="N218" s="116">
        <f>'III Plan Rates'!$Z221*'V Consumer Factors'!$M$17</f>
        <v>0</v>
      </c>
      <c r="O218" s="116">
        <f>'III Plan Rates'!$Z221*'V Consumer Factors'!$M$18</f>
        <v>0</v>
      </c>
      <c r="P218" s="116">
        <f>'III Plan Rates'!$Z221*'V Consumer Factors'!$M$19</f>
        <v>0</v>
      </c>
      <c r="Q218" s="116">
        <f>'III Plan Rates'!$Z221*'V Consumer Factors'!$M$20</f>
        <v>0</v>
      </c>
      <c r="R218" s="116">
        <f>IF('III Plan Rates'!$AP221&gt;0,SUMPRODUCT(I218:Q218,'III Plan Rates'!$AG221:$AO221)/'III Plan Rates'!$AP221,0)</f>
        <v>0</v>
      </c>
      <c r="S218" s="80"/>
      <c r="T218" s="116" t="e">
        <f>'III Plan Rates'!$AA221*'V Consumer Factors'!$N$12</f>
        <v>#DIV/0!</v>
      </c>
      <c r="U218" s="116" t="e">
        <f>'III Plan Rates'!$AA221*'V Consumer Factors'!$N$13</f>
        <v>#DIV/0!</v>
      </c>
      <c r="V218" s="116" t="e">
        <f>'III Plan Rates'!$AA221*'V Consumer Factors'!$N$14</f>
        <v>#DIV/0!</v>
      </c>
      <c r="W218" s="116" t="e">
        <f>'III Plan Rates'!$AA221*'V Consumer Factors'!$N$15</f>
        <v>#DIV/0!</v>
      </c>
      <c r="X218" s="116" t="e">
        <f>'III Plan Rates'!$AA221*'V Consumer Factors'!$N$16</f>
        <v>#DIV/0!</v>
      </c>
      <c r="Y218" s="116" t="e">
        <f>'III Plan Rates'!$AA221*'V Consumer Factors'!$N$17</f>
        <v>#DIV/0!</v>
      </c>
      <c r="Z218" s="116" t="e">
        <f>'III Plan Rates'!$AA221*'V Consumer Factors'!$N$18</f>
        <v>#DIV/0!</v>
      </c>
      <c r="AA218" s="116" t="e">
        <f>'III Plan Rates'!$AA221*'V Consumer Factors'!$N$19</f>
        <v>#DIV/0!</v>
      </c>
      <c r="AB218" s="116" t="e">
        <f>'III Plan Rates'!$AA221*'V Consumer Factors'!$N$20</f>
        <v>#DIV/0!</v>
      </c>
      <c r="AC218" s="116">
        <f>IF('III Plan Rates'!$AP221&gt;0,SUMPRODUCT(T218:AB218,'III Plan Rates'!$AG221:$AO221)/'III Plan Rates'!$AP221,0)</f>
        <v>0</v>
      </c>
      <c r="AE218" s="117" t="e">
        <f t="shared" si="53"/>
        <v>#DIV/0!</v>
      </c>
      <c r="AF218" s="117" t="e">
        <f t="shared" si="54"/>
        <v>#DIV/0!</v>
      </c>
      <c r="AG218" s="117" t="e">
        <f t="shared" si="55"/>
        <v>#DIV/0!</v>
      </c>
      <c r="AH218" s="117" t="e">
        <f t="shared" si="56"/>
        <v>#DIV/0!</v>
      </c>
      <c r="AI218" s="117" t="e">
        <f t="shared" si="57"/>
        <v>#DIV/0!</v>
      </c>
      <c r="AJ218" s="117" t="e">
        <f t="shared" si="58"/>
        <v>#DIV/0!</v>
      </c>
      <c r="AK218" s="117" t="e">
        <f t="shared" si="59"/>
        <v>#DIV/0!</v>
      </c>
      <c r="AL218" s="117" t="e">
        <f t="shared" si="60"/>
        <v>#DIV/0!</v>
      </c>
      <c r="AM218" s="117" t="e">
        <f t="shared" si="61"/>
        <v>#DIV/0!</v>
      </c>
      <c r="AN218" s="503" t="str">
        <f t="shared" si="62"/>
        <v/>
      </c>
      <c r="AP218" s="109"/>
      <c r="AQ218" s="109"/>
      <c r="AR218" s="109"/>
      <c r="AS218" s="109"/>
      <c r="AT218" s="109"/>
      <c r="AU218" s="109"/>
      <c r="AV218" s="109"/>
      <c r="AW218" s="109"/>
      <c r="AX218" s="511" t="str">
        <f>IF(SUM(AP218:AW218)='III Plan Rates'!AG221, "Match", "Don't Match")</f>
        <v>Match</v>
      </c>
      <c r="AY218" s="109"/>
      <c r="AZ218" s="109"/>
      <c r="BA218" s="109"/>
      <c r="BB218" s="511" t="str">
        <f>IF(SUM(AY218:BA218)='III Plan Rates'!AH221, "Match", "Don't Match")</f>
        <v>Match</v>
      </c>
      <c r="BC218" s="109"/>
      <c r="BD218" s="109"/>
      <c r="BE218" s="109"/>
      <c r="BF218" s="109"/>
      <c r="BG218" s="109"/>
      <c r="BH218" s="109"/>
      <c r="BI218" s="109"/>
      <c r="BJ218" s="109"/>
      <c r="BK218" s="109"/>
      <c r="BL218" s="109"/>
      <c r="BM218" s="109"/>
      <c r="BN218" s="109"/>
      <c r="BO218" s="109"/>
      <c r="BP218" s="511" t="str">
        <f>IF(SUM(BC218:BO218)='III Plan Rates'!AI221, "Match", "Don't Match")</f>
        <v>Match</v>
      </c>
      <c r="BQ218" s="109"/>
      <c r="BR218" s="109"/>
      <c r="BS218" s="109"/>
      <c r="BT218" s="109"/>
      <c r="BU218" s="109"/>
      <c r="BV218" s="109"/>
      <c r="BW218" s="109"/>
      <c r="BX218" s="109"/>
      <c r="BY218" s="109"/>
      <c r="BZ218" s="109"/>
      <c r="CA218" s="511" t="str">
        <f>IF(SUM(BQ218:BZ218)='III Plan Rates'!AJ221, "Match", "Don't Match")</f>
        <v>Match</v>
      </c>
      <c r="CB218" s="109"/>
      <c r="CC218" s="109"/>
      <c r="CD218" s="109"/>
      <c r="CE218" s="109"/>
      <c r="CF218" s="109"/>
      <c r="CG218" s="109"/>
      <c r="CH218" s="109"/>
      <c r="CI218" s="511" t="str">
        <f>IF(SUM(CB218:CH218)='III Plan Rates'!AK221, "Match", "Don't Match")</f>
        <v>Match</v>
      </c>
      <c r="CJ218" s="109"/>
      <c r="CK218" s="109"/>
      <c r="CL218" s="109"/>
      <c r="CM218" s="109"/>
      <c r="CN218" s="109"/>
      <c r="CO218" s="109"/>
      <c r="CP218" s="109"/>
      <c r="CQ218" s="109"/>
      <c r="CR218" s="109"/>
      <c r="CS218" s="109"/>
      <c r="CT218" s="511" t="str">
        <f>IF(SUM(CJ218:CS218)='III Plan Rates'!AL221, "Match", "Don't Match")</f>
        <v>Match</v>
      </c>
      <c r="CU218" s="109"/>
      <c r="CV218" s="109"/>
      <c r="CW218" s="109"/>
      <c r="CX218" s="109"/>
      <c r="CY218" s="511" t="str">
        <f>IF(SUM(CU218:CX218)='III Plan Rates'!AM221, "Match", "Don't Match")</f>
        <v>Match</v>
      </c>
      <c r="CZ218" s="109"/>
      <c r="DA218" s="109"/>
      <c r="DB218" s="109"/>
      <c r="DC218" s="109"/>
      <c r="DD218" s="109"/>
      <c r="DE218" s="511" t="str">
        <f>IF(SUM(CZ218:DD218)='III Plan Rates'!AN221, "Match", "Don't Match")</f>
        <v>Match</v>
      </c>
      <c r="DF218" s="109"/>
      <c r="DG218" s="109"/>
      <c r="DH218" s="109"/>
      <c r="DI218" s="109"/>
      <c r="DJ218" s="109"/>
      <c r="DK218" s="109"/>
      <c r="DL218" s="109"/>
      <c r="DM218" s="511" t="str">
        <f>IF(SUM(DF218:DL218)='III Plan Rates'!AO221, "Match", "Don't Match")</f>
        <v>Match</v>
      </c>
    </row>
    <row r="219" spans="1:117" x14ac:dyDescent="0.25">
      <c r="A219" s="406" t="str">
        <f>'III Plan Rates'!A222</f>
        <v>Plan 205</v>
      </c>
      <c r="B219" s="118">
        <f>'III Plan Rates'!B222</f>
        <v>0</v>
      </c>
      <c r="C219" s="127">
        <f>'III Plan Rates'!D222</f>
        <v>0</v>
      </c>
      <c r="D219" s="118">
        <f>'III Plan Rates'!E222</f>
        <v>0</v>
      </c>
      <c r="E219" s="118">
        <f>'III Plan Rates'!F222</f>
        <v>0</v>
      </c>
      <c r="F219" s="118">
        <f>'III Plan Rates'!G222</f>
        <v>0</v>
      </c>
      <c r="G219" s="118">
        <f>'III Plan Rates'!J222</f>
        <v>0</v>
      </c>
      <c r="H219" s="101"/>
      <c r="I219" s="116">
        <f>'III Plan Rates'!$Z222*'V Consumer Factors'!$M$12</f>
        <v>0</v>
      </c>
      <c r="J219" s="116">
        <f>'III Plan Rates'!$Z222*'V Consumer Factors'!$M$13</f>
        <v>0</v>
      </c>
      <c r="K219" s="116">
        <f>'III Plan Rates'!$Z222*'V Consumer Factors'!$M$14</f>
        <v>0</v>
      </c>
      <c r="L219" s="116">
        <f>'III Plan Rates'!$Z222*'V Consumer Factors'!$M$15</f>
        <v>0</v>
      </c>
      <c r="M219" s="116">
        <f>'III Plan Rates'!$Z222*'V Consumer Factors'!$M$16</f>
        <v>0</v>
      </c>
      <c r="N219" s="116">
        <f>'III Plan Rates'!$Z222*'V Consumer Factors'!$M$17</f>
        <v>0</v>
      </c>
      <c r="O219" s="116">
        <f>'III Plan Rates'!$Z222*'V Consumer Factors'!$M$18</f>
        <v>0</v>
      </c>
      <c r="P219" s="116">
        <f>'III Plan Rates'!$Z222*'V Consumer Factors'!$M$19</f>
        <v>0</v>
      </c>
      <c r="Q219" s="116">
        <f>'III Plan Rates'!$Z222*'V Consumer Factors'!$M$20</f>
        <v>0</v>
      </c>
      <c r="R219" s="116">
        <f>IF('III Plan Rates'!$AP222&gt;0,SUMPRODUCT(I219:Q219,'III Plan Rates'!$AG222:$AO222)/'III Plan Rates'!$AP222,0)</f>
        <v>0</v>
      </c>
      <c r="S219" s="80"/>
      <c r="T219" s="116" t="e">
        <f>'III Plan Rates'!$AA222*'V Consumer Factors'!$N$12</f>
        <v>#DIV/0!</v>
      </c>
      <c r="U219" s="116" t="e">
        <f>'III Plan Rates'!$AA222*'V Consumer Factors'!$N$13</f>
        <v>#DIV/0!</v>
      </c>
      <c r="V219" s="116" t="e">
        <f>'III Plan Rates'!$AA222*'V Consumer Factors'!$N$14</f>
        <v>#DIV/0!</v>
      </c>
      <c r="W219" s="116" t="e">
        <f>'III Plan Rates'!$AA222*'V Consumer Factors'!$N$15</f>
        <v>#DIV/0!</v>
      </c>
      <c r="X219" s="116" t="e">
        <f>'III Plan Rates'!$AA222*'V Consumer Factors'!$N$16</f>
        <v>#DIV/0!</v>
      </c>
      <c r="Y219" s="116" t="e">
        <f>'III Plan Rates'!$AA222*'V Consumer Factors'!$N$17</f>
        <v>#DIV/0!</v>
      </c>
      <c r="Z219" s="116" t="e">
        <f>'III Plan Rates'!$AA222*'V Consumer Factors'!$N$18</f>
        <v>#DIV/0!</v>
      </c>
      <c r="AA219" s="116" t="e">
        <f>'III Plan Rates'!$AA222*'V Consumer Factors'!$N$19</f>
        <v>#DIV/0!</v>
      </c>
      <c r="AB219" s="116" t="e">
        <f>'III Plan Rates'!$AA222*'V Consumer Factors'!$N$20</f>
        <v>#DIV/0!</v>
      </c>
      <c r="AC219" s="116">
        <f>IF('III Plan Rates'!$AP222&gt;0,SUMPRODUCT(T219:AB219,'III Plan Rates'!$AG222:$AO222)/'III Plan Rates'!$AP222,0)</f>
        <v>0</v>
      </c>
      <c r="AE219" s="117" t="e">
        <f t="shared" si="53"/>
        <v>#DIV/0!</v>
      </c>
      <c r="AF219" s="117" t="e">
        <f t="shared" si="54"/>
        <v>#DIV/0!</v>
      </c>
      <c r="AG219" s="117" t="e">
        <f t="shared" si="55"/>
        <v>#DIV/0!</v>
      </c>
      <c r="AH219" s="117" t="e">
        <f t="shared" si="56"/>
        <v>#DIV/0!</v>
      </c>
      <c r="AI219" s="117" t="e">
        <f t="shared" si="57"/>
        <v>#DIV/0!</v>
      </c>
      <c r="AJ219" s="117" t="e">
        <f t="shared" si="58"/>
        <v>#DIV/0!</v>
      </c>
      <c r="AK219" s="117" t="e">
        <f t="shared" si="59"/>
        <v>#DIV/0!</v>
      </c>
      <c r="AL219" s="117" t="e">
        <f t="shared" si="60"/>
        <v>#DIV/0!</v>
      </c>
      <c r="AM219" s="117" t="e">
        <f t="shared" si="61"/>
        <v>#DIV/0!</v>
      </c>
      <c r="AN219" s="503" t="str">
        <f t="shared" si="62"/>
        <v/>
      </c>
      <c r="AP219" s="109"/>
      <c r="AQ219" s="109"/>
      <c r="AR219" s="109"/>
      <c r="AS219" s="109"/>
      <c r="AT219" s="109"/>
      <c r="AU219" s="109"/>
      <c r="AV219" s="109"/>
      <c r="AW219" s="109"/>
      <c r="AX219" s="511" t="str">
        <f>IF(SUM(AP219:AW219)='III Plan Rates'!AG222, "Match", "Don't Match")</f>
        <v>Match</v>
      </c>
      <c r="AY219" s="109"/>
      <c r="AZ219" s="109"/>
      <c r="BA219" s="109"/>
      <c r="BB219" s="511" t="str">
        <f>IF(SUM(AY219:BA219)='III Plan Rates'!AH222, "Match", "Don't Match")</f>
        <v>Match</v>
      </c>
      <c r="BC219" s="109"/>
      <c r="BD219" s="109"/>
      <c r="BE219" s="109"/>
      <c r="BF219" s="109"/>
      <c r="BG219" s="109"/>
      <c r="BH219" s="109"/>
      <c r="BI219" s="109"/>
      <c r="BJ219" s="109"/>
      <c r="BK219" s="109"/>
      <c r="BL219" s="109"/>
      <c r="BM219" s="109"/>
      <c r="BN219" s="109"/>
      <c r="BO219" s="109"/>
      <c r="BP219" s="511" t="str">
        <f>IF(SUM(BC219:BO219)='III Plan Rates'!AI222, "Match", "Don't Match")</f>
        <v>Match</v>
      </c>
      <c r="BQ219" s="109"/>
      <c r="BR219" s="109"/>
      <c r="BS219" s="109"/>
      <c r="BT219" s="109"/>
      <c r="BU219" s="109"/>
      <c r="BV219" s="109"/>
      <c r="BW219" s="109"/>
      <c r="BX219" s="109"/>
      <c r="BY219" s="109"/>
      <c r="BZ219" s="109"/>
      <c r="CA219" s="511" t="str">
        <f>IF(SUM(BQ219:BZ219)='III Plan Rates'!AJ222, "Match", "Don't Match")</f>
        <v>Match</v>
      </c>
      <c r="CB219" s="109"/>
      <c r="CC219" s="109"/>
      <c r="CD219" s="109"/>
      <c r="CE219" s="109"/>
      <c r="CF219" s="109"/>
      <c r="CG219" s="109"/>
      <c r="CH219" s="109"/>
      <c r="CI219" s="511" t="str">
        <f>IF(SUM(CB219:CH219)='III Plan Rates'!AK222, "Match", "Don't Match")</f>
        <v>Match</v>
      </c>
      <c r="CJ219" s="109"/>
      <c r="CK219" s="109"/>
      <c r="CL219" s="109"/>
      <c r="CM219" s="109"/>
      <c r="CN219" s="109"/>
      <c r="CO219" s="109"/>
      <c r="CP219" s="109"/>
      <c r="CQ219" s="109"/>
      <c r="CR219" s="109"/>
      <c r="CS219" s="109"/>
      <c r="CT219" s="511" t="str">
        <f>IF(SUM(CJ219:CS219)='III Plan Rates'!AL222, "Match", "Don't Match")</f>
        <v>Match</v>
      </c>
      <c r="CU219" s="109"/>
      <c r="CV219" s="109"/>
      <c r="CW219" s="109"/>
      <c r="CX219" s="109"/>
      <c r="CY219" s="511" t="str">
        <f>IF(SUM(CU219:CX219)='III Plan Rates'!AM222, "Match", "Don't Match")</f>
        <v>Match</v>
      </c>
      <c r="CZ219" s="109"/>
      <c r="DA219" s="109"/>
      <c r="DB219" s="109"/>
      <c r="DC219" s="109"/>
      <c r="DD219" s="109"/>
      <c r="DE219" s="511" t="str">
        <f>IF(SUM(CZ219:DD219)='III Plan Rates'!AN222, "Match", "Don't Match")</f>
        <v>Match</v>
      </c>
      <c r="DF219" s="109"/>
      <c r="DG219" s="109"/>
      <c r="DH219" s="109"/>
      <c r="DI219" s="109"/>
      <c r="DJ219" s="109"/>
      <c r="DK219" s="109"/>
      <c r="DL219" s="109"/>
      <c r="DM219" s="511" t="str">
        <f>IF(SUM(DF219:DL219)='III Plan Rates'!AO222, "Match", "Don't Match")</f>
        <v>Match</v>
      </c>
    </row>
    <row r="220" spans="1:117" x14ac:dyDescent="0.25">
      <c r="A220" s="406" t="str">
        <f>'III Plan Rates'!A223</f>
        <v>Plan 206</v>
      </c>
      <c r="B220" s="118">
        <f>'III Plan Rates'!B223</f>
        <v>0</v>
      </c>
      <c r="C220" s="127">
        <f>'III Plan Rates'!D223</f>
        <v>0</v>
      </c>
      <c r="D220" s="118">
        <f>'III Plan Rates'!E223</f>
        <v>0</v>
      </c>
      <c r="E220" s="118">
        <f>'III Plan Rates'!F223</f>
        <v>0</v>
      </c>
      <c r="F220" s="118">
        <f>'III Plan Rates'!G223</f>
        <v>0</v>
      </c>
      <c r="G220" s="118">
        <f>'III Plan Rates'!J223</f>
        <v>0</v>
      </c>
      <c r="H220" s="101"/>
      <c r="I220" s="116">
        <f>'III Plan Rates'!$Z223*'V Consumer Factors'!$M$12</f>
        <v>0</v>
      </c>
      <c r="J220" s="116">
        <f>'III Plan Rates'!$Z223*'V Consumer Factors'!$M$13</f>
        <v>0</v>
      </c>
      <c r="K220" s="116">
        <f>'III Plan Rates'!$Z223*'V Consumer Factors'!$M$14</f>
        <v>0</v>
      </c>
      <c r="L220" s="116">
        <f>'III Plan Rates'!$Z223*'V Consumer Factors'!$M$15</f>
        <v>0</v>
      </c>
      <c r="M220" s="116">
        <f>'III Plan Rates'!$Z223*'V Consumer Factors'!$M$16</f>
        <v>0</v>
      </c>
      <c r="N220" s="116">
        <f>'III Plan Rates'!$Z223*'V Consumer Factors'!$M$17</f>
        <v>0</v>
      </c>
      <c r="O220" s="116">
        <f>'III Plan Rates'!$Z223*'V Consumer Factors'!$M$18</f>
        <v>0</v>
      </c>
      <c r="P220" s="116">
        <f>'III Plan Rates'!$Z223*'V Consumer Factors'!$M$19</f>
        <v>0</v>
      </c>
      <c r="Q220" s="116">
        <f>'III Plan Rates'!$Z223*'V Consumer Factors'!$M$20</f>
        <v>0</v>
      </c>
      <c r="R220" s="116">
        <f>IF('III Plan Rates'!$AP223&gt;0,SUMPRODUCT(I220:Q220,'III Plan Rates'!$AG223:$AO223)/'III Plan Rates'!$AP223,0)</f>
        <v>0</v>
      </c>
      <c r="S220" s="80"/>
      <c r="T220" s="116" t="e">
        <f>'III Plan Rates'!$AA223*'V Consumer Factors'!$N$12</f>
        <v>#DIV/0!</v>
      </c>
      <c r="U220" s="116" t="e">
        <f>'III Plan Rates'!$AA223*'V Consumer Factors'!$N$13</f>
        <v>#DIV/0!</v>
      </c>
      <c r="V220" s="116" t="e">
        <f>'III Plan Rates'!$AA223*'V Consumer Factors'!$N$14</f>
        <v>#DIV/0!</v>
      </c>
      <c r="W220" s="116" t="e">
        <f>'III Plan Rates'!$AA223*'V Consumer Factors'!$N$15</f>
        <v>#DIV/0!</v>
      </c>
      <c r="X220" s="116" t="e">
        <f>'III Plan Rates'!$AA223*'V Consumer Factors'!$N$16</f>
        <v>#DIV/0!</v>
      </c>
      <c r="Y220" s="116" t="e">
        <f>'III Plan Rates'!$AA223*'V Consumer Factors'!$N$17</f>
        <v>#DIV/0!</v>
      </c>
      <c r="Z220" s="116" t="e">
        <f>'III Plan Rates'!$AA223*'V Consumer Factors'!$N$18</f>
        <v>#DIV/0!</v>
      </c>
      <c r="AA220" s="116" t="e">
        <f>'III Plan Rates'!$AA223*'V Consumer Factors'!$N$19</f>
        <v>#DIV/0!</v>
      </c>
      <c r="AB220" s="116" t="e">
        <f>'III Plan Rates'!$AA223*'V Consumer Factors'!$N$20</f>
        <v>#DIV/0!</v>
      </c>
      <c r="AC220" s="116">
        <f>IF('III Plan Rates'!$AP223&gt;0,SUMPRODUCT(T220:AB220,'III Plan Rates'!$AG223:$AO223)/'III Plan Rates'!$AP223,0)</f>
        <v>0</v>
      </c>
      <c r="AE220" s="117" t="e">
        <f t="shared" si="53"/>
        <v>#DIV/0!</v>
      </c>
      <c r="AF220" s="117" t="e">
        <f t="shared" si="54"/>
        <v>#DIV/0!</v>
      </c>
      <c r="AG220" s="117" t="e">
        <f t="shared" si="55"/>
        <v>#DIV/0!</v>
      </c>
      <c r="AH220" s="117" t="e">
        <f t="shared" si="56"/>
        <v>#DIV/0!</v>
      </c>
      <c r="AI220" s="117" t="e">
        <f t="shared" si="57"/>
        <v>#DIV/0!</v>
      </c>
      <c r="AJ220" s="117" t="e">
        <f t="shared" si="58"/>
        <v>#DIV/0!</v>
      </c>
      <c r="AK220" s="117" t="e">
        <f t="shared" si="59"/>
        <v>#DIV/0!</v>
      </c>
      <c r="AL220" s="117" t="e">
        <f t="shared" si="60"/>
        <v>#DIV/0!</v>
      </c>
      <c r="AM220" s="117" t="e">
        <f t="shared" si="61"/>
        <v>#DIV/0!</v>
      </c>
      <c r="AN220" s="503" t="str">
        <f t="shared" si="62"/>
        <v/>
      </c>
      <c r="AP220" s="109"/>
      <c r="AQ220" s="109"/>
      <c r="AR220" s="109"/>
      <c r="AS220" s="109"/>
      <c r="AT220" s="109"/>
      <c r="AU220" s="109"/>
      <c r="AV220" s="109"/>
      <c r="AW220" s="109"/>
      <c r="AX220" s="511" t="str">
        <f>IF(SUM(AP220:AW220)='III Plan Rates'!AG223, "Match", "Don't Match")</f>
        <v>Match</v>
      </c>
      <c r="AY220" s="109"/>
      <c r="AZ220" s="109"/>
      <c r="BA220" s="109"/>
      <c r="BB220" s="511" t="str">
        <f>IF(SUM(AY220:BA220)='III Plan Rates'!AH223, "Match", "Don't Match")</f>
        <v>Match</v>
      </c>
      <c r="BC220" s="109"/>
      <c r="BD220" s="109"/>
      <c r="BE220" s="109"/>
      <c r="BF220" s="109"/>
      <c r="BG220" s="109"/>
      <c r="BH220" s="109"/>
      <c r="BI220" s="109"/>
      <c r="BJ220" s="109"/>
      <c r="BK220" s="109"/>
      <c r="BL220" s="109"/>
      <c r="BM220" s="109"/>
      <c r="BN220" s="109"/>
      <c r="BO220" s="109"/>
      <c r="BP220" s="511" t="str">
        <f>IF(SUM(BC220:BO220)='III Plan Rates'!AI223, "Match", "Don't Match")</f>
        <v>Match</v>
      </c>
      <c r="BQ220" s="109"/>
      <c r="BR220" s="109"/>
      <c r="BS220" s="109"/>
      <c r="BT220" s="109"/>
      <c r="BU220" s="109"/>
      <c r="BV220" s="109"/>
      <c r="BW220" s="109"/>
      <c r="BX220" s="109"/>
      <c r="BY220" s="109"/>
      <c r="BZ220" s="109"/>
      <c r="CA220" s="511" t="str">
        <f>IF(SUM(BQ220:BZ220)='III Plan Rates'!AJ223, "Match", "Don't Match")</f>
        <v>Match</v>
      </c>
      <c r="CB220" s="109"/>
      <c r="CC220" s="109"/>
      <c r="CD220" s="109"/>
      <c r="CE220" s="109"/>
      <c r="CF220" s="109"/>
      <c r="CG220" s="109"/>
      <c r="CH220" s="109"/>
      <c r="CI220" s="511" t="str">
        <f>IF(SUM(CB220:CH220)='III Plan Rates'!AK223, "Match", "Don't Match")</f>
        <v>Match</v>
      </c>
      <c r="CJ220" s="109"/>
      <c r="CK220" s="109"/>
      <c r="CL220" s="109"/>
      <c r="CM220" s="109"/>
      <c r="CN220" s="109"/>
      <c r="CO220" s="109"/>
      <c r="CP220" s="109"/>
      <c r="CQ220" s="109"/>
      <c r="CR220" s="109"/>
      <c r="CS220" s="109"/>
      <c r="CT220" s="511" t="str">
        <f>IF(SUM(CJ220:CS220)='III Plan Rates'!AL223, "Match", "Don't Match")</f>
        <v>Match</v>
      </c>
      <c r="CU220" s="109"/>
      <c r="CV220" s="109"/>
      <c r="CW220" s="109"/>
      <c r="CX220" s="109"/>
      <c r="CY220" s="511" t="str">
        <f>IF(SUM(CU220:CX220)='III Plan Rates'!AM223, "Match", "Don't Match")</f>
        <v>Match</v>
      </c>
      <c r="CZ220" s="109"/>
      <c r="DA220" s="109"/>
      <c r="DB220" s="109"/>
      <c r="DC220" s="109"/>
      <c r="DD220" s="109"/>
      <c r="DE220" s="511" t="str">
        <f>IF(SUM(CZ220:DD220)='III Plan Rates'!AN223, "Match", "Don't Match")</f>
        <v>Match</v>
      </c>
      <c r="DF220" s="109"/>
      <c r="DG220" s="109"/>
      <c r="DH220" s="109"/>
      <c r="DI220" s="109"/>
      <c r="DJ220" s="109"/>
      <c r="DK220" s="109"/>
      <c r="DL220" s="109"/>
      <c r="DM220" s="511" t="str">
        <f>IF(SUM(DF220:DL220)='III Plan Rates'!AO223, "Match", "Don't Match")</f>
        <v>Match</v>
      </c>
    </row>
    <row r="221" spans="1:117" x14ac:dyDescent="0.25">
      <c r="A221" s="406" t="str">
        <f>'III Plan Rates'!A224</f>
        <v>Plan 207</v>
      </c>
      <c r="B221" s="118">
        <f>'III Plan Rates'!B224</f>
        <v>0</v>
      </c>
      <c r="C221" s="127">
        <f>'III Plan Rates'!D224</f>
        <v>0</v>
      </c>
      <c r="D221" s="118">
        <f>'III Plan Rates'!E224</f>
        <v>0</v>
      </c>
      <c r="E221" s="118">
        <f>'III Plan Rates'!F224</f>
        <v>0</v>
      </c>
      <c r="F221" s="118">
        <f>'III Plan Rates'!G224</f>
        <v>0</v>
      </c>
      <c r="G221" s="118">
        <f>'III Plan Rates'!J224</f>
        <v>0</v>
      </c>
      <c r="H221" s="101"/>
      <c r="I221" s="116">
        <f>'III Plan Rates'!$Z224*'V Consumer Factors'!$M$12</f>
        <v>0</v>
      </c>
      <c r="J221" s="116">
        <f>'III Plan Rates'!$Z224*'V Consumer Factors'!$M$13</f>
        <v>0</v>
      </c>
      <c r="K221" s="116">
        <f>'III Plan Rates'!$Z224*'V Consumer Factors'!$M$14</f>
        <v>0</v>
      </c>
      <c r="L221" s="116">
        <f>'III Plan Rates'!$Z224*'V Consumer Factors'!$M$15</f>
        <v>0</v>
      </c>
      <c r="M221" s="116">
        <f>'III Plan Rates'!$Z224*'V Consumer Factors'!$M$16</f>
        <v>0</v>
      </c>
      <c r="N221" s="116">
        <f>'III Plan Rates'!$Z224*'V Consumer Factors'!$M$17</f>
        <v>0</v>
      </c>
      <c r="O221" s="116">
        <f>'III Plan Rates'!$Z224*'V Consumer Factors'!$M$18</f>
        <v>0</v>
      </c>
      <c r="P221" s="116">
        <f>'III Plan Rates'!$Z224*'V Consumer Factors'!$M$19</f>
        <v>0</v>
      </c>
      <c r="Q221" s="116">
        <f>'III Plan Rates'!$Z224*'V Consumer Factors'!$M$20</f>
        <v>0</v>
      </c>
      <c r="R221" s="116">
        <f>IF('III Plan Rates'!$AP224&gt;0,SUMPRODUCT(I221:Q221,'III Plan Rates'!$AG224:$AO224)/'III Plan Rates'!$AP224,0)</f>
        <v>0</v>
      </c>
      <c r="S221" s="80"/>
      <c r="T221" s="116" t="e">
        <f>'III Plan Rates'!$AA224*'V Consumer Factors'!$N$12</f>
        <v>#DIV/0!</v>
      </c>
      <c r="U221" s="116" t="e">
        <f>'III Plan Rates'!$AA224*'V Consumer Factors'!$N$13</f>
        <v>#DIV/0!</v>
      </c>
      <c r="V221" s="116" t="e">
        <f>'III Plan Rates'!$AA224*'V Consumer Factors'!$N$14</f>
        <v>#DIV/0!</v>
      </c>
      <c r="W221" s="116" t="e">
        <f>'III Plan Rates'!$AA224*'V Consumer Factors'!$N$15</f>
        <v>#DIV/0!</v>
      </c>
      <c r="X221" s="116" t="e">
        <f>'III Plan Rates'!$AA224*'V Consumer Factors'!$N$16</f>
        <v>#DIV/0!</v>
      </c>
      <c r="Y221" s="116" t="e">
        <f>'III Plan Rates'!$AA224*'V Consumer Factors'!$N$17</f>
        <v>#DIV/0!</v>
      </c>
      <c r="Z221" s="116" t="e">
        <f>'III Plan Rates'!$AA224*'V Consumer Factors'!$N$18</f>
        <v>#DIV/0!</v>
      </c>
      <c r="AA221" s="116" t="e">
        <f>'III Plan Rates'!$AA224*'V Consumer Factors'!$N$19</f>
        <v>#DIV/0!</v>
      </c>
      <c r="AB221" s="116" t="e">
        <f>'III Plan Rates'!$AA224*'V Consumer Factors'!$N$20</f>
        <v>#DIV/0!</v>
      </c>
      <c r="AC221" s="116">
        <f>IF('III Plan Rates'!$AP224&gt;0,SUMPRODUCT(T221:AB221,'III Plan Rates'!$AG224:$AO224)/'III Plan Rates'!$AP224,0)</f>
        <v>0</v>
      </c>
      <c r="AE221" s="117" t="e">
        <f t="shared" si="53"/>
        <v>#DIV/0!</v>
      </c>
      <c r="AF221" s="117" t="e">
        <f t="shared" si="54"/>
        <v>#DIV/0!</v>
      </c>
      <c r="AG221" s="117" t="e">
        <f t="shared" si="55"/>
        <v>#DIV/0!</v>
      </c>
      <c r="AH221" s="117" t="e">
        <f t="shared" si="56"/>
        <v>#DIV/0!</v>
      </c>
      <c r="AI221" s="117" t="e">
        <f t="shared" si="57"/>
        <v>#DIV/0!</v>
      </c>
      <c r="AJ221" s="117" t="e">
        <f t="shared" si="58"/>
        <v>#DIV/0!</v>
      </c>
      <c r="AK221" s="117" t="e">
        <f t="shared" si="59"/>
        <v>#DIV/0!</v>
      </c>
      <c r="AL221" s="117" t="e">
        <f t="shared" si="60"/>
        <v>#DIV/0!</v>
      </c>
      <c r="AM221" s="117" t="e">
        <f t="shared" si="61"/>
        <v>#DIV/0!</v>
      </c>
      <c r="AN221" s="503" t="str">
        <f t="shared" si="62"/>
        <v/>
      </c>
      <c r="AP221" s="109"/>
      <c r="AQ221" s="109"/>
      <c r="AR221" s="109"/>
      <c r="AS221" s="109"/>
      <c r="AT221" s="109"/>
      <c r="AU221" s="109"/>
      <c r="AV221" s="109"/>
      <c r="AW221" s="109"/>
      <c r="AX221" s="511" t="str">
        <f>IF(SUM(AP221:AW221)='III Plan Rates'!AG224, "Match", "Don't Match")</f>
        <v>Match</v>
      </c>
      <c r="AY221" s="109"/>
      <c r="AZ221" s="109"/>
      <c r="BA221" s="109"/>
      <c r="BB221" s="511" t="str">
        <f>IF(SUM(AY221:BA221)='III Plan Rates'!AH224, "Match", "Don't Match")</f>
        <v>Match</v>
      </c>
      <c r="BC221" s="109"/>
      <c r="BD221" s="109"/>
      <c r="BE221" s="109"/>
      <c r="BF221" s="109"/>
      <c r="BG221" s="109"/>
      <c r="BH221" s="109"/>
      <c r="BI221" s="109"/>
      <c r="BJ221" s="109"/>
      <c r="BK221" s="109"/>
      <c r="BL221" s="109"/>
      <c r="BM221" s="109"/>
      <c r="BN221" s="109"/>
      <c r="BO221" s="109"/>
      <c r="BP221" s="511" t="str">
        <f>IF(SUM(BC221:BO221)='III Plan Rates'!AI224, "Match", "Don't Match")</f>
        <v>Match</v>
      </c>
      <c r="BQ221" s="109"/>
      <c r="BR221" s="109"/>
      <c r="BS221" s="109"/>
      <c r="BT221" s="109"/>
      <c r="BU221" s="109"/>
      <c r="BV221" s="109"/>
      <c r="BW221" s="109"/>
      <c r="BX221" s="109"/>
      <c r="BY221" s="109"/>
      <c r="BZ221" s="109"/>
      <c r="CA221" s="511" t="str">
        <f>IF(SUM(BQ221:BZ221)='III Plan Rates'!AJ224, "Match", "Don't Match")</f>
        <v>Match</v>
      </c>
      <c r="CB221" s="109"/>
      <c r="CC221" s="109"/>
      <c r="CD221" s="109"/>
      <c r="CE221" s="109"/>
      <c r="CF221" s="109"/>
      <c r="CG221" s="109"/>
      <c r="CH221" s="109"/>
      <c r="CI221" s="511" t="str">
        <f>IF(SUM(CB221:CH221)='III Plan Rates'!AK224, "Match", "Don't Match")</f>
        <v>Match</v>
      </c>
      <c r="CJ221" s="109"/>
      <c r="CK221" s="109"/>
      <c r="CL221" s="109"/>
      <c r="CM221" s="109"/>
      <c r="CN221" s="109"/>
      <c r="CO221" s="109"/>
      <c r="CP221" s="109"/>
      <c r="CQ221" s="109"/>
      <c r="CR221" s="109"/>
      <c r="CS221" s="109"/>
      <c r="CT221" s="511" t="str">
        <f>IF(SUM(CJ221:CS221)='III Plan Rates'!AL224, "Match", "Don't Match")</f>
        <v>Match</v>
      </c>
      <c r="CU221" s="109"/>
      <c r="CV221" s="109"/>
      <c r="CW221" s="109"/>
      <c r="CX221" s="109"/>
      <c r="CY221" s="511" t="str">
        <f>IF(SUM(CU221:CX221)='III Plan Rates'!AM224, "Match", "Don't Match")</f>
        <v>Match</v>
      </c>
      <c r="CZ221" s="109"/>
      <c r="DA221" s="109"/>
      <c r="DB221" s="109"/>
      <c r="DC221" s="109"/>
      <c r="DD221" s="109"/>
      <c r="DE221" s="511" t="str">
        <f>IF(SUM(CZ221:DD221)='III Plan Rates'!AN224, "Match", "Don't Match")</f>
        <v>Match</v>
      </c>
      <c r="DF221" s="109"/>
      <c r="DG221" s="109"/>
      <c r="DH221" s="109"/>
      <c r="DI221" s="109"/>
      <c r="DJ221" s="109"/>
      <c r="DK221" s="109"/>
      <c r="DL221" s="109"/>
      <c r="DM221" s="511" t="str">
        <f>IF(SUM(DF221:DL221)='III Plan Rates'!AO224, "Match", "Don't Match")</f>
        <v>Match</v>
      </c>
    </row>
    <row r="222" spans="1:117" x14ac:dyDescent="0.25">
      <c r="A222" s="406" t="str">
        <f>'III Plan Rates'!A225</f>
        <v>Plan 208</v>
      </c>
      <c r="B222" s="118">
        <f>'III Plan Rates'!B225</f>
        <v>0</v>
      </c>
      <c r="C222" s="127">
        <f>'III Plan Rates'!D225</f>
        <v>0</v>
      </c>
      <c r="D222" s="118">
        <f>'III Plan Rates'!E225</f>
        <v>0</v>
      </c>
      <c r="E222" s="118">
        <f>'III Plan Rates'!F225</f>
        <v>0</v>
      </c>
      <c r="F222" s="118">
        <f>'III Plan Rates'!G225</f>
        <v>0</v>
      </c>
      <c r="G222" s="118">
        <f>'III Plan Rates'!J225</f>
        <v>0</v>
      </c>
      <c r="H222" s="101"/>
      <c r="I222" s="116">
        <f>'III Plan Rates'!$Z225*'V Consumer Factors'!$M$12</f>
        <v>0</v>
      </c>
      <c r="J222" s="116">
        <f>'III Plan Rates'!$Z225*'V Consumer Factors'!$M$13</f>
        <v>0</v>
      </c>
      <c r="K222" s="116">
        <f>'III Plan Rates'!$Z225*'V Consumer Factors'!$M$14</f>
        <v>0</v>
      </c>
      <c r="L222" s="116">
        <f>'III Plan Rates'!$Z225*'V Consumer Factors'!$M$15</f>
        <v>0</v>
      </c>
      <c r="M222" s="116">
        <f>'III Plan Rates'!$Z225*'V Consumer Factors'!$M$16</f>
        <v>0</v>
      </c>
      <c r="N222" s="116">
        <f>'III Plan Rates'!$Z225*'V Consumer Factors'!$M$17</f>
        <v>0</v>
      </c>
      <c r="O222" s="116">
        <f>'III Plan Rates'!$Z225*'V Consumer Factors'!$M$18</f>
        <v>0</v>
      </c>
      <c r="P222" s="116">
        <f>'III Plan Rates'!$Z225*'V Consumer Factors'!$M$19</f>
        <v>0</v>
      </c>
      <c r="Q222" s="116">
        <f>'III Plan Rates'!$Z225*'V Consumer Factors'!$M$20</f>
        <v>0</v>
      </c>
      <c r="R222" s="116">
        <f>IF('III Plan Rates'!$AP225&gt;0,SUMPRODUCT(I222:Q222,'III Plan Rates'!$AG225:$AO225)/'III Plan Rates'!$AP225,0)</f>
        <v>0</v>
      </c>
      <c r="S222" s="80"/>
      <c r="T222" s="116" t="e">
        <f>'III Plan Rates'!$AA225*'V Consumer Factors'!$N$12</f>
        <v>#DIV/0!</v>
      </c>
      <c r="U222" s="116" t="e">
        <f>'III Plan Rates'!$AA225*'V Consumer Factors'!$N$13</f>
        <v>#DIV/0!</v>
      </c>
      <c r="V222" s="116" t="e">
        <f>'III Plan Rates'!$AA225*'V Consumer Factors'!$N$14</f>
        <v>#DIV/0!</v>
      </c>
      <c r="W222" s="116" t="e">
        <f>'III Plan Rates'!$AA225*'V Consumer Factors'!$N$15</f>
        <v>#DIV/0!</v>
      </c>
      <c r="X222" s="116" t="e">
        <f>'III Plan Rates'!$AA225*'V Consumer Factors'!$N$16</f>
        <v>#DIV/0!</v>
      </c>
      <c r="Y222" s="116" t="e">
        <f>'III Plan Rates'!$AA225*'V Consumer Factors'!$N$17</f>
        <v>#DIV/0!</v>
      </c>
      <c r="Z222" s="116" t="e">
        <f>'III Plan Rates'!$AA225*'V Consumer Factors'!$N$18</f>
        <v>#DIV/0!</v>
      </c>
      <c r="AA222" s="116" t="e">
        <f>'III Plan Rates'!$AA225*'V Consumer Factors'!$N$19</f>
        <v>#DIV/0!</v>
      </c>
      <c r="AB222" s="116" t="e">
        <f>'III Plan Rates'!$AA225*'V Consumer Factors'!$N$20</f>
        <v>#DIV/0!</v>
      </c>
      <c r="AC222" s="116">
        <f>IF('III Plan Rates'!$AP225&gt;0,SUMPRODUCT(T222:AB222,'III Plan Rates'!$AG225:$AO225)/'III Plan Rates'!$AP225,0)</f>
        <v>0</v>
      </c>
      <c r="AE222" s="117" t="e">
        <f t="shared" si="53"/>
        <v>#DIV/0!</v>
      </c>
      <c r="AF222" s="117" t="e">
        <f t="shared" si="54"/>
        <v>#DIV/0!</v>
      </c>
      <c r="AG222" s="117" t="e">
        <f t="shared" si="55"/>
        <v>#DIV/0!</v>
      </c>
      <c r="AH222" s="117" t="e">
        <f t="shared" si="56"/>
        <v>#DIV/0!</v>
      </c>
      <c r="AI222" s="117" t="e">
        <f t="shared" si="57"/>
        <v>#DIV/0!</v>
      </c>
      <c r="AJ222" s="117" t="e">
        <f t="shared" si="58"/>
        <v>#DIV/0!</v>
      </c>
      <c r="AK222" s="117" t="e">
        <f t="shared" si="59"/>
        <v>#DIV/0!</v>
      </c>
      <c r="AL222" s="117" t="e">
        <f t="shared" si="60"/>
        <v>#DIV/0!</v>
      </c>
      <c r="AM222" s="117" t="e">
        <f t="shared" si="61"/>
        <v>#DIV/0!</v>
      </c>
      <c r="AN222" s="503" t="str">
        <f t="shared" si="62"/>
        <v/>
      </c>
      <c r="AP222" s="109"/>
      <c r="AQ222" s="109"/>
      <c r="AR222" s="109"/>
      <c r="AS222" s="109"/>
      <c r="AT222" s="109"/>
      <c r="AU222" s="109"/>
      <c r="AV222" s="109"/>
      <c r="AW222" s="109"/>
      <c r="AX222" s="511" t="str">
        <f>IF(SUM(AP222:AW222)='III Plan Rates'!AG225, "Match", "Don't Match")</f>
        <v>Match</v>
      </c>
      <c r="AY222" s="109"/>
      <c r="AZ222" s="109"/>
      <c r="BA222" s="109"/>
      <c r="BB222" s="511" t="str">
        <f>IF(SUM(AY222:BA222)='III Plan Rates'!AH225, "Match", "Don't Match")</f>
        <v>Match</v>
      </c>
      <c r="BC222" s="109"/>
      <c r="BD222" s="109"/>
      <c r="BE222" s="109"/>
      <c r="BF222" s="109"/>
      <c r="BG222" s="109"/>
      <c r="BH222" s="109"/>
      <c r="BI222" s="109"/>
      <c r="BJ222" s="109"/>
      <c r="BK222" s="109"/>
      <c r="BL222" s="109"/>
      <c r="BM222" s="109"/>
      <c r="BN222" s="109"/>
      <c r="BO222" s="109"/>
      <c r="BP222" s="511" t="str">
        <f>IF(SUM(BC222:BO222)='III Plan Rates'!AI225, "Match", "Don't Match")</f>
        <v>Match</v>
      </c>
      <c r="BQ222" s="109"/>
      <c r="BR222" s="109"/>
      <c r="BS222" s="109"/>
      <c r="BT222" s="109"/>
      <c r="BU222" s="109"/>
      <c r="BV222" s="109"/>
      <c r="BW222" s="109"/>
      <c r="BX222" s="109"/>
      <c r="BY222" s="109"/>
      <c r="BZ222" s="109"/>
      <c r="CA222" s="511" t="str">
        <f>IF(SUM(BQ222:BZ222)='III Plan Rates'!AJ225, "Match", "Don't Match")</f>
        <v>Match</v>
      </c>
      <c r="CB222" s="109"/>
      <c r="CC222" s="109"/>
      <c r="CD222" s="109"/>
      <c r="CE222" s="109"/>
      <c r="CF222" s="109"/>
      <c r="CG222" s="109"/>
      <c r="CH222" s="109"/>
      <c r="CI222" s="511" t="str">
        <f>IF(SUM(CB222:CH222)='III Plan Rates'!AK225, "Match", "Don't Match")</f>
        <v>Match</v>
      </c>
      <c r="CJ222" s="109"/>
      <c r="CK222" s="109"/>
      <c r="CL222" s="109"/>
      <c r="CM222" s="109"/>
      <c r="CN222" s="109"/>
      <c r="CO222" s="109"/>
      <c r="CP222" s="109"/>
      <c r="CQ222" s="109"/>
      <c r="CR222" s="109"/>
      <c r="CS222" s="109"/>
      <c r="CT222" s="511" t="str">
        <f>IF(SUM(CJ222:CS222)='III Plan Rates'!AL225, "Match", "Don't Match")</f>
        <v>Match</v>
      </c>
      <c r="CU222" s="109"/>
      <c r="CV222" s="109"/>
      <c r="CW222" s="109"/>
      <c r="CX222" s="109"/>
      <c r="CY222" s="511" t="str">
        <f>IF(SUM(CU222:CX222)='III Plan Rates'!AM225, "Match", "Don't Match")</f>
        <v>Match</v>
      </c>
      <c r="CZ222" s="109"/>
      <c r="DA222" s="109"/>
      <c r="DB222" s="109"/>
      <c r="DC222" s="109"/>
      <c r="DD222" s="109"/>
      <c r="DE222" s="511" t="str">
        <f>IF(SUM(CZ222:DD222)='III Plan Rates'!AN225, "Match", "Don't Match")</f>
        <v>Match</v>
      </c>
      <c r="DF222" s="109"/>
      <c r="DG222" s="109"/>
      <c r="DH222" s="109"/>
      <c r="DI222" s="109"/>
      <c r="DJ222" s="109"/>
      <c r="DK222" s="109"/>
      <c r="DL222" s="109"/>
      <c r="DM222" s="511" t="str">
        <f>IF(SUM(DF222:DL222)='III Plan Rates'!AO225, "Match", "Don't Match")</f>
        <v>Match</v>
      </c>
    </row>
    <row r="223" spans="1:117" x14ac:dyDescent="0.25">
      <c r="A223" s="406" t="str">
        <f>'III Plan Rates'!A226</f>
        <v>Plan 209</v>
      </c>
      <c r="B223" s="118">
        <f>'III Plan Rates'!B226</f>
        <v>0</v>
      </c>
      <c r="C223" s="127">
        <f>'III Plan Rates'!D226</f>
        <v>0</v>
      </c>
      <c r="D223" s="118">
        <f>'III Plan Rates'!E226</f>
        <v>0</v>
      </c>
      <c r="E223" s="118">
        <f>'III Plan Rates'!F226</f>
        <v>0</v>
      </c>
      <c r="F223" s="118">
        <f>'III Plan Rates'!G226</f>
        <v>0</v>
      </c>
      <c r="G223" s="118">
        <f>'III Plan Rates'!J226</f>
        <v>0</v>
      </c>
      <c r="H223" s="101"/>
      <c r="I223" s="116">
        <f>'III Plan Rates'!$Z226*'V Consumer Factors'!$M$12</f>
        <v>0</v>
      </c>
      <c r="J223" s="116">
        <f>'III Plan Rates'!$Z226*'V Consumer Factors'!$M$13</f>
        <v>0</v>
      </c>
      <c r="K223" s="116">
        <f>'III Plan Rates'!$Z226*'V Consumer Factors'!$M$14</f>
        <v>0</v>
      </c>
      <c r="L223" s="116">
        <f>'III Plan Rates'!$Z226*'V Consumer Factors'!$M$15</f>
        <v>0</v>
      </c>
      <c r="M223" s="116">
        <f>'III Plan Rates'!$Z226*'V Consumer Factors'!$M$16</f>
        <v>0</v>
      </c>
      <c r="N223" s="116">
        <f>'III Plan Rates'!$Z226*'V Consumer Factors'!$M$17</f>
        <v>0</v>
      </c>
      <c r="O223" s="116">
        <f>'III Plan Rates'!$Z226*'V Consumer Factors'!$M$18</f>
        <v>0</v>
      </c>
      <c r="P223" s="116">
        <f>'III Plan Rates'!$Z226*'V Consumer Factors'!$M$19</f>
        <v>0</v>
      </c>
      <c r="Q223" s="116">
        <f>'III Plan Rates'!$Z226*'V Consumer Factors'!$M$20</f>
        <v>0</v>
      </c>
      <c r="R223" s="116">
        <f>IF('III Plan Rates'!$AP226&gt;0,SUMPRODUCT(I223:Q223,'III Plan Rates'!$AG226:$AO226)/'III Plan Rates'!$AP226,0)</f>
        <v>0</v>
      </c>
      <c r="S223" s="80"/>
      <c r="T223" s="116" t="e">
        <f>'III Plan Rates'!$AA226*'V Consumer Factors'!$N$12</f>
        <v>#DIV/0!</v>
      </c>
      <c r="U223" s="116" t="e">
        <f>'III Plan Rates'!$AA226*'V Consumer Factors'!$N$13</f>
        <v>#DIV/0!</v>
      </c>
      <c r="V223" s="116" t="e">
        <f>'III Plan Rates'!$AA226*'V Consumer Factors'!$N$14</f>
        <v>#DIV/0!</v>
      </c>
      <c r="W223" s="116" t="e">
        <f>'III Plan Rates'!$AA226*'V Consumer Factors'!$N$15</f>
        <v>#DIV/0!</v>
      </c>
      <c r="X223" s="116" t="e">
        <f>'III Plan Rates'!$AA226*'V Consumer Factors'!$N$16</f>
        <v>#DIV/0!</v>
      </c>
      <c r="Y223" s="116" t="e">
        <f>'III Plan Rates'!$AA226*'V Consumer Factors'!$N$17</f>
        <v>#DIV/0!</v>
      </c>
      <c r="Z223" s="116" t="e">
        <f>'III Plan Rates'!$AA226*'V Consumer Factors'!$N$18</f>
        <v>#DIV/0!</v>
      </c>
      <c r="AA223" s="116" t="e">
        <f>'III Plan Rates'!$AA226*'V Consumer Factors'!$N$19</f>
        <v>#DIV/0!</v>
      </c>
      <c r="AB223" s="116" t="e">
        <f>'III Plan Rates'!$AA226*'V Consumer Factors'!$N$20</f>
        <v>#DIV/0!</v>
      </c>
      <c r="AC223" s="116">
        <f>IF('III Plan Rates'!$AP226&gt;0,SUMPRODUCT(T223:AB223,'III Plan Rates'!$AG226:$AO226)/'III Plan Rates'!$AP226,0)</f>
        <v>0</v>
      </c>
      <c r="AE223" s="117" t="e">
        <f t="shared" si="53"/>
        <v>#DIV/0!</v>
      </c>
      <c r="AF223" s="117" t="e">
        <f t="shared" si="54"/>
        <v>#DIV/0!</v>
      </c>
      <c r="AG223" s="117" t="e">
        <f t="shared" si="55"/>
        <v>#DIV/0!</v>
      </c>
      <c r="AH223" s="117" t="e">
        <f t="shared" si="56"/>
        <v>#DIV/0!</v>
      </c>
      <c r="AI223" s="117" t="e">
        <f t="shared" si="57"/>
        <v>#DIV/0!</v>
      </c>
      <c r="AJ223" s="117" t="e">
        <f t="shared" si="58"/>
        <v>#DIV/0!</v>
      </c>
      <c r="AK223" s="117" t="e">
        <f t="shared" si="59"/>
        <v>#DIV/0!</v>
      </c>
      <c r="AL223" s="117" t="e">
        <f t="shared" si="60"/>
        <v>#DIV/0!</v>
      </c>
      <c r="AM223" s="117" t="e">
        <f t="shared" si="61"/>
        <v>#DIV/0!</v>
      </c>
      <c r="AN223" s="503" t="str">
        <f t="shared" si="62"/>
        <v/>
      </c>
      <c r="AP223" s="109"/>
      <c r="AQ223" s="109"/>
      <c r="AR223" s="109"/>
      <c r="AS223" s="109"/>
      <c r="AT223" s="109"/>
      <c r="AU223" s="109"/>
      <c r="AV223" s="109"/>
      <c r="AW223" s="109"/>
      <c r="AX223" s="511" t="str">
        <f>IF(SUM(AP223:AW223)='III Plan Rates'!AG226, "Match", "Don't Match")</f>
        <v>Match</v>
      </c>
      <c r="AY223" s="109"/>
      <c r="AZ223" s="109"/>
      <c r="BA223" s="109"/>
      <c r="BB223" s="511" t="str">
        <f>IF(SUM(AY223:BA223)='III Plan Rates'!AH226, "Match", "Don't Match")</f>
        <v>Match</v>
      </c>
      <c r="BC223" s="109"/>
      <c r="BD223" s="109"/>
      <c r="BE223" s="109"/>
      <c r="BF223" s="109"/>
      <c r="BG223" s="109"/>
      <c r="BH223" s="109"/>
      <c r="BI223" s="109"/>
      <c r="BJ223" s="109"/>
      <c r="BK223" s="109"/>
      <c r="BL223" s="109"/>
      <c r="BM223" s="109"/>
      <c r="BN223" s="109"/>
      <c r="BO223" s="109"/>
      <c r="BP223" s="511" t="str">
        <f>IF(SUM(BC223:BO223)='III Plan Rates'!AI226, "Match", "Don't Match")</f>
        <v>Match</v>
      </c>
      <c r="BQ223" s="109"/>
      <c r="BR223" s="109"/>
      <c r="BS223" s="109"/>
      <c r="BT223" s="109"/>
      <c r="BU223" s="109"/>
      <c r="BV223" s="109"/>
      <c r="BW223" s="109"/>
      <c r="BX223" s="109"/>
      <c r="BY223" s="109"/>
      <c r="BZ223" s="109"/>
      <c r="CA223" s="511" t="str">
        <f>IF(SUM(BQ223:BZ223)='III Plan Rates'!AJ226, "Match", "Don't Match")</f>
        <v>Match</v>
      </c>
      <c r="CB223" s="109"/>
      <c r="CC223" s="109"/>
      <c r="CD223" s="109"/>
      <c r="CE223" s="109"/>
      <c r="CF223" s="109"/>
      <c r="CG223" s="109"/>
      <c r="CH223" s="109"/>
      <c r="CI223" s="511" t="str">
        <f>IF(SUM(CB223:CH223)='III Plan Rates'!AK226, "Match", "Don't Match")</f>
        <v>Match</v>
      </c>
      <c r="CJ223" s="109"/>
      <c r="CK223" s="109"/>
      <c r="CL223" s="109"/>
      <c r="CM223" s="109"/>
      <c r="CN223" s="109"/>
      <c r="CO223" s="109"/>
      <c r="CP223" s="109"/>
      <c r="CQ223" s="109"/>
      <c r="CR223" s="109"/>
      <c r="CS223" s="109"/>
      <c r="CT223" s="511" t="str">
        <f>IF(SUM(CJ223:CS223)='III Plan Rates'!AL226, "Match", "Don't Match")</f>
        <v>Match</v>
      </c>
      <c r="CU223" s="109"/>
      <c r="CV223" s="109"/>
      <c r="CW223" s="109"/>
      <c r="CX223" s="109"/>
      <c r="CY223" s="511" t="str">
        <f>IF(SUM(CU223:CX223)='III Plan Rates'!AM226, "Match", "Don't Match")</f>
        <v>Match</v>
      </c>
      <c r="CZ223" s="109"/>
      <c r="DA223" s="109"/>
      <c r="DB223" s="109"/>
      <c r="DC223" s="109"/>
      <c r="DD223" s="109"/>
      <c r="DE223" s="511" t="str">
        <f>IF(SUM(CZ223:DD223)='III Plan Rates'!AN226, "Match", "Don't Match")</f>
        <v>Match</v>
      </c>
      <c r="DF223" s="109"/>
      <c r="DG223" s="109"/>
      <c r="DH223" s="109"/>
      <c r="DI223" s="109"/>
      <c r="DJ223" s="109"/>
      <c r="DK223" s="109"/>
      <c r="DL223" s="109"/>
      <c r="DM223" s="511" t="str">
        <f>IF(SUM(DF223:DL223)='III Plan Rates'!AO226, "Match", "Don't Match")</f>
        <v>Match</v>
      </c>
    </row>
    <row r="224" spans="1:117" x14ac:dyDescent="0.25">
      <c r="A224" s="406" t="str">
        <f>'III Plan Rates'!A227</f>
        <v>Plan 210</v>
      </c>
      <c r="B224" s="118">
        <f>'III Plan Rates'!B227</f>
        <v>0</v>
      </c>
      <c r="C224" s="127">
        <f>'III Plan Rates'!D227</f>
        <v>0</v>
      </c>
      <c r="D224" s="118">
        <f>'III Plan Rates'!E227</f>
        <v>0</v>
      </c>
      <c r="E224" s="118">
        <f>'III Plan Rates'!F227</f>
        <v>0</v>
      </c>
      <c r="F224" s="118">
        <f>'III Plan Rates'!G227</f>
        <v>0</v>
      </c>
      <c r="G224" s="118">
        <f>'III Plan Rates'!J227</f>
        <v>0</v>
      </c>
      <c r="H224" s="101"/>
      <c r="I224" s="116">
        <f>'III Plan Rates'!$Z227*'V Consumer Factors'!$M$12</f>
        <v>0</v>
      </c>
      <c r="J224" s="116">
        <f>'III Plan Rates'!$Z227*'V Consumer Factors'!$M$13</f>
        <v>0</v>
      </c>
      <c r="K224" s="116">
        <f>'III Plan Rates'!$Z227*'V Consumer Factors'!$M$14</f>
        <v>0</v>
      </c>
      <c r="L224" s="116">
        <f>'III Plan Rates'!$Z227*'V Consumer Factors'!$M$15</f>
        <v>0</v>
      </c>
      <c r="M224" s="116">
        <f>'III Plan Rates'!$Z227*'V Consumer Factors'!$M$16</f>
        <v>0</v>
      </c>
      <c r="N224" s="116">
        <f>'III Plan Rates'!$Z227*'V Consumer Factors'!$M$17</f>
        <v>0</v>
      </c>
      <c r="O224" s="116">
        <f>'III Plan Rates'!$Z227*'V Consumer Factors'!$M$18</f>
        <v>0</v>
      </c>
      <c r="P224" s="116">
        <f>'III Plan Rates'!$Z227*'V Consumer Factors'!$M$19</f>
        <v>0</v>
      </c>
      <c r="Q224" s="116">
        <f>'III Plan Rates'!$Z227*'V Consumer Factors'!$M$20</f>
        <v>0</v>
      </c>
      <c r="R224" s="116">
        <f>IF('III Plan Rates'!$AP227&gt;0,SUMPRODUCT(I224:Q224,'III Plan Rates'!$AG227:$AO227)/'III Plan Rates'!$AP227,0)</f>
        <v>0</v>
      </c>
      <c r="S224" s="80"/>
      <c r="T224" s="116" t="e">
        <f>'III Plan Rates'!$AA227*'V Consumer Factors'!$N$12</f>
        <v>#DIV/0!</v>
      </c>
      <c r="U224" s="116" t="e">
        <f>'III Plan Rates'!$AA227*'V Consumer Factors'!$N$13</f>
        <v>#DIV/0!</v>
      </c>
      <c r="V224" s="116" t="e">
        <f>'III Plan Rates'!$AA227*'V Consumer Factors'!$N$14</f>
        <v>#DIV/0!</v>
      </c>
      <c r="W224" s="116" t="e">
        <f>'III Plan Rates'!$AA227*'V Consumer Factors'!$N$15</f>
        <v>#DIV/0!</v>
      </c>
      <c r="X224" s="116" t="e">
        <f>'III Plan Rates'!$AA227*'V Consumer Factors'!$N$16</f>
        <v>#DIV/0!</v>
      </c>
      <c r="Y224" s="116" t="e">
        <f>'III Plan Rates'!$AA227*'V Consumer Factors'!$N$17</f>
        <v>#DIV/0!</v>
      </c>
      <c r="Z224" s="116" t="e">
        <f>'III Plan Rates'!$AA227*'V Consumer Factors'!$N$18</f>
        <v>#DIV/0!</v>
      </c>
      <c r="AA224" s="116" t="e">
        <f>'III Plan Rates'!$AA227*'V Consumer Factors'!$N$19</f>
        <v>#DIV/0!</v>
      </c>
      <c r="AB224" s="116" t="e">
        <f>'III Plan Rates'!$AA227*'V Consumer Factors'!$N$20</f>
        <v>#DIV/0!</v>
      </c>
      <c r="AC224" s="116">
        <f>IF('III Plan Rates'!$AP227&gt;0,SUMPRODUCT(T224:AB224,'III Plan Rates'!$AG227:$AO227)/'III Plan Rates'!$AP227,0)</f>
        <v>0</v>
      </c>
      <c r="AE224" s="117" t="e">
        <f t="shared" si="53"/>
        <v>#DIV/0!</v>
      </c>
      <c r="AF224" s="117" t="e">
        <f t="shared" si="54"/>
        <v>#DIV/0!</v>
      </c>
      <c r="AG224" s="117" t="e">
        <f t="shared" si="55"/>
        <v>#DIV/0!</v>
      </c>
      <c r="AH224" s="117" t="e">
        <f t="shared" si="56"/>
        <v>#DIV/0!</v>
      </c>
      <c r="AI224" s="117" t="e">
        <f t="shared" si="57"/>
        <v>#DIV/0!</v>
      </c>
      <c r="AJ224" s="117" t="e">
        <f t="shared" si="58"/>
        <v>#DIV/0!</v>
      </c>
      <c r="AK224" s="117" t="e">
        <f t="shared" si="59"/>
        <v>#DIV/0!</v>
      </c>
      <c r="AL224" s="117" t="e">
        <f t="shared" si="60"/>
        <v>#DIV/0!</v>
      </c>
      <c r="AM224" s="117" t="e">
        <f t="shared" si="61"/>
        <v>#DIV/0!</v>
      </c>
      <c r="AN224" s="503" t="str">
        <f t="shared" si="62"/>
        <v/>
      </c>
      <c r="AP224" s="109"/>
      <c r="AQ224" s="109"/>
      <c r="AR224" s="109"/>
      <c r="AS224" s="109"/>
      <c r="AT224" s="109"/>
      <c r="AU224" s="109"/>
      <c r="AV224" s="109"/>
      <c r="AW224" s="109"/>
      <c r="AX224" s="511" t="str">
        <f>IF(SUM(AP224:AW224)='III Plan Rates'!AG227, "Match", "Don't Match")</f>
        <v>Match</v>
      </c>
      <c r="AY224" s="109"/>
      <c r="AZ224" s="109"/>
      <c r="BA224" s="109"/>
      <c r="BB224" s="511" t="str">
        <f>IF(SUM(AY224:BA224)='III Plan Rates'!AH227, "Match", "Don't Match")</f>
        <v>Match</v>
      </c>
      <c r="BC224" s="109"/>
      <c r="BD224" s="109"/>
      <c r="BE224" s="109"/>
      <c r="BF224" s="109"/>
      <c r="BG224" s="109"/>
      <c r="BH224" s="109"/>
      <c r="BI224" s="109"/>
      <c r="BJ224" s="109"/>
      <c r="BK224" s="109"/>
      <c r="BL224" s="109"/>
      <c r="BM224" s="109"/>
      <c r="BN224" s="109"/>
      <c r="BO224" s="109"/>
      <c r="BP224" s="511" t="str">
        <f>IF(SUM(BC224:BO224)='III Plan Rates'!AI227, "Match", "Don't Match")</f>
        <v>Match</v>
      </c>
      <c r="BQ224" s="109"/>
      <c r="BR224" s="109"/>
      <c r="BS224" s="109"/>
      <c r="BT224" s="109"/>
      <c r="BU224" s="109"/>
      <c r="BV224" s="109"/>
      <c r="BW224" s="109"/>
      <c r="BX224" s="109"/>
      <c r="BY224" s="109"/>
      <c r="BZ224" s="109"/>
      <c r="CA224" s="511" t="str">
        <f>IF(SUM(BQ224:BZ224)='III Plan Rates'!AJ227, "Match", "Don't Match")</f>
        <v>Match</v>
      </c>
      <c r="CB224" s="109"/>
      <c r="CC224" s="109"/>
      <c r="CD224" s="109"/>
      <c r="CE224" s="109"/>
      <c r="CF224" s="109"/>
      <c r="CG224" s="109"/>
      <c r="CH224" s="109"/>
      <c r="CI224" s="511" t="str">
        <f>IF(SUM(CB224:CH224)='III Plan Rates'!AK227, "Match", "Don't Match")</f>
        <v>Match</v>
      </c>
      <c r="CJ224" s="109"/>
      <c r="CK224" s="109"/>
      <c r="CL224" s="109"/>
      <c r="CM224" s="109"/>
      <c r="CN224" s="109"/>
      <c r="CO224" s="109"/>
      <c r="CP224" s="109"/>
      <c r="CQ224" s="109"/>
      <c r="CR224" s="109"/>
      <c r="CS224" s="109"/>
      <c r="CT224" s="511" t="str">
        <f>IF(SUM(CJ224:CS224)='III Plan Rates'!AL227, "Match", "Don't Match")</f>
        <v>Match</v>
      </c>
      <c r="CU224" s="109"/>
      <c r="CV224" s="109"/>
      <c r="CW224" s="109"/>
      <c r="CX224" s="109"/>
      <c r="CY224" s="511" t="str">
        <f>IF(SUM(CU224:CX224)='III Plan Rates'!AM227, "Match", "Don't Match")</f>
        <v>Match</v>
      </c>
      <c r="CZ224" s="109"/>
      <c r="DA224" s="109"/>
      <c r="DB224" s="109"/>
      <c r="DC224" s="109"/>
      <c r="DD224" s="109"/>
      <c r="DE224" s="511" t="str">
        <f>IF(SUM(CZ224:DD224)='III Plan Rates'!AN227, "Match", "Don't Match")</f>
        <v>Match</v>
      </c>
      <c r="DF224" s="109"/>
      <c r="DG224" s="109"/>
      <c r="DH224" s="109"/>
      <c r="DI224" s="109"/>
      <c r="DJ224" s="109"/>
      <c r="DK224" s="109"/>
      <c r="DL224" s="109"/>
      <c r="DM224" s="511" t="str">
        <f>IF(SUM(DF224:DL224)='III Plan Rates'!AO227, "Match", "Don't Match")</f>
        <v>Match</v>
      </c>
    </row>
    <row r="225" spans="1:117" x14ac:dyDescent="0.25">
      <c r="A225" s="406" t="str">
        <f>'III Plan Rates'!A228</f>
        <v>Plan 211</v>
      </c>
      <c r="B225" s="118">
        <f>'III Plan Rates'!B228</f>
        <v>0</v>
      </c>
      <c r="C225" s="127">
        <f>'III Plan Rates'!D228</f>
        <v>0</v>
      </c>
      <c r="D225" s="118">
        <f>'III Plan Rates'!E228</f>
        <v>0</v>
      </c>
      <c r="E225" s="118">
        <f>'III Plan Rates'!F228</f>
        <v>0</v>
      </c>
      <c r="F225" s="118">
        <f>'III Plan Rates'!G228</f>
        <v>0</v>
      </c>
      <c r="G225" s="118">
        <f>'III Plan Rates'!J228</f>
        <v>0</v>
      </c>
      <c r="H225" s="101"/>
      <c r="I225" s="116">
        <f>'III Plan Rates'!$Z228*'V Consumer Factors'!$M$12</f>
        <v>0</v>
      </c>
      <c r="J225" s="116">
        <f>'III Plan Rates'!$Z228*'V Consumer Factors'!$M$13</f>
        <v>0</v>
      </c>
      <c r="K225" s="116">
        <f>'III Plan Rates'!$Z228*'V Consumer Factors'!$M$14</f>
        <v>0</v>
      </c>
      <c r="L225" s="116">
        <f>'III Plan Rates'!$Z228*'V Consumer Factors'!$M$15</f>
        <v>0</v>
      </c>
      <c r="M225" s="116">
        <f>'III Plan Rates'!$Z228*'V Consumer Factors'!$M$16</f>
        <v>0</v>
      </c>
      <c r="N225" s="116">
        <f>'III Plan Rates'!$Z228*'V Consumer Factors'!$M$17</f>
        <v>0</v>
      </c>
      <c r="O225" s="116">
        <f>'III Plan Rates'!$Z228*'V Consumer Factors'!$M$18</f>
        <v>0</v>
      </c>
      <c r="P225" s="116">
        <f>'III Plan Rates'!$Z228*'V Consumer Factors'!$M$19</f>
        <v>0</v>
      </c>
      <c r="Q225" s="116">
        <f>'III Plan Rates'!$Z228*'V Consumer Factors'!$M$20</f>
        <v>0</v>
      </c>
      <c r="R225" s="116">
        <f>IF('III Plan Rates'!$AP228&gt;0,SUMPRODUCT(I225:Q225,'III Plan Rates'!$AG228:$AO228)/'III Plan Rates'!$AP228,0)</f>
        <v>0</v>
      </c>
      <c r="S225" s="80"/>
      <c r="T225" s="116" t="e">
        <f>'III Plan Rates'!$AA228*'V Consumer Factors'!$N$12</f>
        <v>#DIV/0!</v>
      </c>
      <c r="U225" s="116" t="e">
        <f>'III Plan Rates'!$AA228*'V Consumer Factors'!$N$13</f>
        <v>#DIV/0!</v>
      </c>
      <c r="V225" s="116" t="e">
        <f>'III Plan Rates'!$AA228*'V Consumer Factors'!$N$14</f>
        <v>#DIV/0!</v>
      </c>
      <c r="W225" s="116" t="e">
        <f>'III Plan Rates'!$AA228*'V Consumer Factors'!$N$15</f>
        <v>#DIV/0!</v>
      </c>
      <c r="X225" s="116" t="e">
        <f>'III Plan Rates'!$AA228*'V Consumer Factors'!$N$16</f>
        <v>#DIV/0!</v>
      </c>
      <c r="Y225" s="116" t="e">
        <f>'III Plan Rates'!$AA228*'V Consumer Factors'!$N$17</f>
        <v>#DIV/0!</v>
      </c>
      <c r="Z225" s="116" t="e">
        <f>'III Plan Rates'!$AA228*'V Consumer Factors'!$N$18</f>
        <v>#DIV/0!</v>
      </c>
      <c r="AA225" s="116" t="e">
        <f>'III Plan Rates'!$AA228*'V Consumer Factors'!$N$19</f>
        <v>#DIV/0!</v>
      </c>
      <c r="AB225" s="116" t="e">
        <f>'III Plan Rates'!$AA228*'V Consumer Factors'!$N$20</f>
        <v>#DIV/0!</v>
      </c>
      <c r="AC225" s="116">
        <f>IF('III Plan Rates'!$AP228&gt;0,SUMPRODUCT(T225:AB225,'III Plan Rates'!$AG228:$AO228)/'III Plan Rates'!$AP228,0)</f>
        <v>0</v>
      </c>
      <c r="AE225" s="117" t="e">
        <f t="shared" si="53"/>
        <v>#DIV/0!</v>
      </c>
      <c r="AF225" s="117" t="e">
        <f t="shared" si="54"/>
        <v>#DIV/0!</v>
      </c>
      <c r="AG225" s="117" t="e">
        <f t="shared" si="55"/>
        <v>#DIV/0!</v>
      </c>
      <c r="AH225" s="117" t="e">
        <f t="shared" si="56"/>
        <v>#DIV/0!</v>
      </c>
      <c r="AI225" s="117" t="e">
        <f t="shared" si="57"/>
        <v>#DIV/0!</v>
      </c>
      <c r="AJ225" s="117" t="e">
        <f t="shared" si="58"/>
        <v>#DIV/0!</v>
      </c>
      <c r="AK225" s="117" t="e">
        <f t="shared" si="59"/>
        <v>#DIV/0!</v>
      </c>
      <c r="AL225" s="117" t="e">
        <f t="shared" si="60"/>
        <v>#DIV/0!</v>
      </c>
      <c r="AM225" s="117" t="e">
        <f t="shared" si="61"/>
        <v>#DIV/0!</v>
      </c>
      <c r="AN225" s="503" t="str">
        <f t="shared" si="62"/>
        <v/>
      </c>
      <c r="AP225" s="109"/>
      <c r="AQ225" s="109"/>
      <c r="AR225" s="109"/>
      <c r="AS225" s="109"/>
      <c r="AT225" s="109"/>
      <c r="AU225" s="109"/>
      <c r="AV225" s="109"/>
      <c r="AW225" s="109"/>
      <c r="AX225" s="511" t="str">
        <f>IF(SUM(AP225:AW225)='III Plan Rates'!AG228, "Match", "Don't Match")</f>
        <v>Match</v>
      </c>
      <c r="AY225" s="109"/>
      <c r="AZ225" s="109"/>
      <c r="BA225" s="109"/>
      <c r="BB225" s="511" t="str">
        <f>IF(SUM(AY225:BA225)='III Plan Rates'!AH228, "Match", "Don't Match")</f>
        <v>Match</v>
      </c>
      <c r="BC225" s="109"/>
      <c r="BD225" s="109"/>
      <c r="BE225" s="109"/>
      <c r="BF225" s="109"/>
      <c r="BG225" s="109"/>
      <c r="BH225" s="109"/>
      <c r="BI225" s="109"/>
      <c r="BJ225" s="109"/>
      <c r="BK225" s="109"/>
      <c r="BL225" s="109"/>
      <c r="BM225" s="109"/>
      <c r="BN225" s="109"/>
      <c r="BO225" s="109"/>
      <c r="BP225" s="511" t="str">
        <f>IF(SUM(BC225:BO225)='III Plan Rates'!AI228, "Match", "Don't Match")</f>
        <v>Match</v>
      </c>
      <c r="BQ225" s="109"/>
      <c r="BR225" s="109"/>
      <c r="BS225" s="109"/>
      <c r="BT225" s="109"/>
      <c r="BU225" s="109"/>
      <c r="BV225" s="109"/>
      <c r="BW225" s="109"/>
      <c r="BX225" s="109"/>
      <c r="BY225" s="109"/>
      <c r="BZ225" s="109"/>
      <c r="CA225" s="511" t="str">
        <f>IF(SUM(BQ225:BZ225)='III Plan Rates'!AJ228, "Match", "Don't Match")</f>
        <v>Match</v>
      </c>
      <c r="CB225" s="109"/>
      <c r="CC225" s="109"/>
      <c r="CD225" s="109"/>
      <c r="CE225" s="109"/>
      <c r="CF225" s="109"/>
      <c r="CG225" s="109"/>
      <c r="CH225" s="109"/>
      <c r="CI225" s="511" t="str">
        <f>IF(SUM(CB225:CH225)='III Plan Rates'!AK228, "Match", "Don't Match")</f>
        <v>Match</v>
      </c>
      <c r="CJ225" s="109"/>
      <c r="CK225" s="109"/>
      <c r="CL225" s="109"/>
      <c r="CM225" s="109"/>
      <c r="CN225" s="109"/>
      <c r="CO225" s="109"/>
      <c r="CP225" s="109"/>
      <c r="CQ225" s="109"/>
      <c r="CR225" s="109"/>
      <c r="CS225" s="109"/>
      <c r="CT225" s="511" t="str">
        <f>IF(SUM(CJ225:CS225)='III Plan Rates'!AL228, "Match", "Don't Match")</f>
        <v>Match</v>
      </c>
      <c r="CU225" s="109"/>
      <c r="CV225" s="109"/>
      <c r="CW225" s="109"/>
      <c r="CX225" s="109"/>
      <c r="CY225" s="511" t="str">
        <f>IF(SUM(CU225:CX225)='III Plan Rates'!AM228, "Match", "Don't Match")</f>
        <v>Match</v>
      </c>
      <c r="CZ225" s="109"/>
      <c r="DA225" s="109"/>
      <c r="DB225" s="109"/>
      <c r="DC225" s="109"/>
      <c r="DD225" s="109"/>
      <c r="DE225" s="511" t="str">
        <f>IF(SUM(CZ225:DD225)='III Plan Rates'!AN228, "Match", "Don't Match")</f>
        <v>Match</v>
      </c>
      <c r="DF225" s="109"/>
      <c r="DG225" s="109"/>
      <c r="DH225" s="109"/>
      <c r="DI225" s="109"/>
      <c r="DJ225" s="109"/>
      <c r="DK225" s="109"/>
      <c r="DL225" s="109"/>
      <c r="DM225" s="511" t="str">
        <f>IF(SUM(DF225:DL225)='III Plan Rates'!AO228, "Match", "Don't Match")</f>
        <v>Match</v>
      </c>
    </row>
    <row r="226" spans="1:117" x14ac:dyDescent="0.25">
      <c r="A226" s="406" t="str">
        <f>'III Plan Rates'!A229</f>
        <v>Plan 212</v>
      </c>
      <c r="B226" s="118">
        <f>'III Plan Rates'!B229</f>
        <v>0</v>
      </c>
      <c r="C226" s="127">
        <f>'III Plan Rates'!D229</f>
        <v>0</v>
      </c>
      <c r="D226" s="118">
        <f>'III Plan Rates'!E229</f>
        <v>0</v>
      </c>
      <c r="E226" s="118">
        <f>'III Plan Rates'!F229</f>
        <v>0</v>
      </c>
      <c r="F226" s="118">
        <f>'III Plan Rates'!G229</f>
        <v>0</v>
      </c>
      <c r="G226" s="118">
        <f>'III Plan Rates'!J229</f>
        <v>0</v>
      </c>
      <c r="H226" s="101"/>
      <c r="I226" s="116">
        <f>'III Plan Rates'!$Z229*'V Consumer Factors'!$M$12</f>
        <v>0</v>
      </c>
      <c r="J226" s="116">
        <f>'III Plan Rates'!$Z229*'V Consumer Factors'!$M$13</f>
        <v>0</v>
      </c>
      <c r="K226" s="116">
        <f>'III Plan Rates'!$Z229*'V Consumer Factors'!$M$14</f>
        <v>0</v>
      </c>
      <c r="L226" s="116">
        <f>'III Plan Rates'!$Z229*'V Consumer Factors'!$M$15</f>
        <v>0</v>
      </c>
      <c r="M226" s="116">
        <f>'III Plan Rates'!$Z229*'V Consumer Factors'!$M$16</f>
        <v>0</v>
      </c>
      <c r="N226" s="116">
        <f>'III Plan Rates'!$Z229*'V Consumer Factors'!$M$17</f>
        <v>0</v>
      </c>
      <c r="O226" s="116">
        <f>'III Plan Rates'!$Z229*'V Consumer Factors'!$M$18</f>
        <v>0</v>
      </c>
      <c r="P226" s="116">
        <f>'III Plan Rates'!$Z229*'V Consumer Factors'!$M$19</f>
        <v>0</v>
      </c>
      <c r="Q226" s="116">
        <f>'III Plan Rates'!$Z229*'V Consumer Factors'!$M$20</f>
        <v>0</v>
      </c>
      <c r="R226" s="116">
        <f>IF('III Plan Rates'!$AP229&gt;0,SUMPRODUCT(I226:Q226,'III Plan Rates'!$AG229:$AO229)/'III Plan Rates'!$AP229,0)</f>
        <v>0</v>
      </c>
      <c r="S226" s="80"/>
      <c r="T226" s="116" t="e">
        <f>'III Plan Rates'!$AA229*'V Consumer Factors'!$N$12</f>
        <v>#DIV/0!</v>
      </c>
      <c r="U226" s="116" t="e">
        <f>'III Plan Rates'!$AA229*'V Consumer Factors'!$N$13</f>
        <v>#DIV/0!</v>
      </c>
      <c r="V226" s="116" t="e">
        <f>'III Plan Rates'!$AA229*'V Consumer Factors'!$N$14</f>
        <v>#DIV/0!</v>
      </c>
      <c r="W226" s="116" t="e">
        <f>'III Plan Rates'!$AA229*'V Consumer Factors'!$N$15</f>
        <v>#DIV/0!</v>
      </c>
      <c r="X226" s="116" t="e">
        <f>'III Plan Rates'!$AA229*'V Consumer Factors'!$N$16</f>
        <v>#DIV/0!</v>
      </c>
      <c r="Y226" s="116" t="e">
        <f>'III Plan Rates'!$AA229*'V Consumer Factors'!$N$17</f>
        <v>#DIV/0!</v>
      </c>
      <c r="Z226" s="116" t="e">
        <f>'III Plan Rates'!$AA229*'V Consumer Factors'!$N$18</f>
        <v>#DIV/0!</v>
      </c>
      <c r="AA226" s="116" t="e">
        <f>'III Plan Rates'!$AA229*'V Consumer Factors'!$N$19</f>
        <v>#DIV/0!</v>
      </c>
      <c r="AB226" s="116" t="e">
        <f>'III Plan Rates'!$AA229*'V Consumer Factors'!$N$20</f>
        <v>#DIV/0!</v>
      </c>
      <c r="AC226" s="116">
        <f>IF('III Plan Rates'!$AP229&gt;0,SUMPRODUCT(T226:AB226,'III Plan Rates'!$AG229:$AO229)/'III Plan Rates'!$AP229,0)</f>
        <v>0</v>
      </c>
      <c r="AE226" s="117" t="e">
        <f t="shared" si="53"/>
        <v>#DIV/0!</v>
      </c>
      <c r="AF226" s="117" t="e">
        <f t="shared" si="54"/>
        <v>#DIV/0!</v>
      </c>
      <c r="AG226" s="117" t="e">
        <f t="shared" si="55"/>
        <v>#DIV/0!</v>
      </c>
      <c r="AH226" s="117" t="e">
        <f t="shared" si="56"/>
        <v>#DIV/0!</v>
      </c>
      <c r="AI226" s="117" t="e">
        <f t="shared" si="57"/>
        <v>#DIV/0!</v>
      </c>
      <c r="AJ226" s="117" t="e">
        <f t="shared" si="58"/>
        <v>#DIV/0!</v>
      </c>
      <c r="AK226" s="117" t="e">
        <f t="shared" si="59"/>
        <v>#DIV/0!</v>
      </c>
      <c r="AL226" s="117" t="e">
        <f t="shared" si="60"/>
        <v>#DIV/0!</v>
      </c>
      <c r="AM226" s="117" t="e">
        <f t="shared" si="61"/>
        <v>#DIV/0!</v>
      </c>
      <c r="AN226" s="503" t="str">
        <f t="shared" si="62"/>
        <v/>
      </c>
      <c r="AP226" s="109"/>
      <c r="AQ226" s="109"/>
      <c r="AR226" s="109"/>
      <c r="AS226" s="109"/>
      <c r="AT226" s="109"/>
      <c r="AU226" s="109"/>
      <c r="AV226" s="109"/>
      <c r="AW226" s="109"/>
      <c r="AX226" s="511" t="str">
        <f>IF(SUM(AP226:AW226)='III Plan Rates'!AG229, "Match", "Don't Match")</f>
        <v>Match</v>
      </c>
      <c r="AY226" s="109"/>
      <c r="AZ226" s="109"/>
      <c r="BA226" s="109"/>
      <c r="BB226" s="511" t="str">
        <f>IF(SUM(AY226:BA226)='III Plan Rates'!AH229, "Match", "Don't Match")</f>
        <v>Match</v>
      </c>
      <c r="BC226" s="109"/>
      <c r="BD226" s="109"/>
      <c r="BE226" s="109"/>
      <c r="BF226" s="109"/>
      <c r="BG226" s="109"/>
      <c r="BH226" s="109"/>
      <c r="BI226" s="109"/>
      <c r="BJ226" s="109"/>
      <c r="BK226" s="109"/>
      <c r="BL226" s="109"/>
      <c r="BM226" s="109"/>
      <c r="BN226" s="109"/>
      <c r="BO226" s="109"/>
      <c r="BP226" s="511" t="str">
        <f>IF(SUM(BC226:BO226)='III Plan Rates'!AI229, "Match", "Don't Match")</f>
        <v>Match</v>
      </c>
      <c r="BQ226" s="109"/>
      <c r="BR226" s="109"/>
      <c r="BS226" s="109"/>
      <c r="BT226" s="109"/>
      <c r="BU226" s="109"/>
      <c r="BV226" s="109"/>
      <c r="BW226" s="109"/>
      <c r="BX226" s="109"/>
      <c r="BY226" s="109"/>
      <c r="BZ226" s="109"/>
      <c r="CA226" s="511" t="str">
        <f>IF(SUM(BQ226:BZ226)='III Plan Rates'!AJ229, "Match", "Don't Match")</f>
        <v>Match</v>
      </c>
      <c r="CB226" s="109"/>
      <c r="CC226" s="109"/>
      <c r="CD226" s="109"/>
      <c r="CE226" s="109"/>
      <c r="CF226" s="109"/>
      <c r="CG226" s="109"/>
      <c r="CH226" s="109"/>
      <c r="CI226" s="511" t="str">
        <f>IF(SUM(CB226:CH226)='III Plan Rates'!AK229, "Match", "Don't Match")</f>
        <v>Match</v>
      </c>
      <c r="CJ226" s="109"/>
      <c r="CK226" s="109"/>
      <c r="CL226" s="109"/>
      <c r="CM226" s="109"/>
      <c r="CN226" s="109"/>
      <c r="CO226" s="109"/>
      <c r="CP226" s="109"/>
      <c r="CQ226" s="109"/>
      <c r="CR226" s="109"/>
      <c r="CS226" s="109"/>
      <c r="CT226" s="511" t="str">
        <f>IF(SUM(CJ226:CS226)='III Plan Rates'!AL229, "Match", "Don't Match")</f>
        <v>Match</v>
      </c>
      <c r="CU226" s="109"/>
      <c r="CV226" s="109"/>
      <c r="CW226" s="109"/>
      <c r="CX226" s="109"/>
      <c r="CY226" s="511" t="str">
        <f>IF(SUM(CU226:CX226)='III Plan Rates'!AM229, "Match", "Don't Match")</f>
        <v>Match</v>
      </c>
      <c r="CZ226" s="109"/>
      <c r="DA226" s="109"/>
      <c r="DB226" s="109"/>
      <c r="DC226" s="109"/>
      <c r="DD226" s="109"/>
      <c r="DE226" s="511" t="str">
        <f>IF(SUM(CZ226:DD226)='III Plan Rates'!AN229, "Match", "Don't Match")</f>
        <v>Match</v>
      </c>
      <c r="DF226" s="109"/>
      <c r="DG226" s="109"/>
      <c r="DH226" s="109"/>
      <c r="DI226" s="109"/>
      <c r="DJ226" s="109"/>
      <c r="DK226" s="109"/>
      <c r="DL226" s="109"/>
      <c r="DM226" s="511" t="str">
        <f>IF(SUM(DF226:DL226)='III Plan Rates'!AO229, "Match", "Don't Match")</f>
        <v>Match</v>
      </c>
    </row>
    <row r="227" spans="1:117" x14ac:dyDescent="0.25">
      <c r="A227" s="406" t="str">
        <f>'III Plan Rates'!A230</f>
        <v>Plan 213</v>
      </c>
      <c r="B227" s="118">
        <f>'III Plan Rates'!B230</f>
        <v>0</v>
      </c>
      <c r="C227" s="127">
        <f>'III Plan Rates'!D230</f>
        <v>0</v>
      </c>
      <c r="D227" s="118">
        <f>'III Plan Rates'!E230</f>
        <v>0</v>
      </c>
      <c r="E227" s="118">
        <f>'III Plan Rates'!F230</f>
        <v>0</v>
      </c>
      <c r="F227" s="118">
        <f>'III Plan Rates'!G230</f>
        <v>0</v>
      </c>
      <c r="G227" s="118">
        <f>'III Plan Rates'!J230</f>
        <v>0</v>
      </c>
      <c r="H227" s="101"/>
      <c r="I227" s="116">
        <f>'III Plan Rates'!$Z230*'V Consumer Factors'!$M$12</f>
        <v>0</v>
      </c>
      <c r="J227" s="116">
        <f>'III Plan Rates'!$Z230*'V Consumer Factors'!$M$13</f>
        <v>0</v>
      </c>
      <c r="K227" s="116">
        <f>'III Plan Rates'!$Z230*'V Consumer Factors'!$M$14</f>
        <v>0</v>
      </c>
      <c r="L227" s="116">
        <f>'III Plan Rates'!$Z230*'V Consumer Factors'!$M$15</f>
        <v>0</v>
      </c>
      <c r="M227" s="116">
        <f>'III Plan Rates'!$Z230*'V Consumer Factors'!$M$16</f>
        <v>0</v>
      </c>
      <c r="N227" s="116">
        <f>'III Plan Rates'!$Z230*'V Consumer Factors'!$M$17</f>
        <v>0</v>
      </c>
      <c r="O227" s="116">
        <f>'III Plan Rates'!$Z230*'V Consumer Factors'!$M$18</f>
        <v>0</v>
      </c>
      <c r="P227" s="116">
        <f>'III Plan Rates'!$Z230*'V Consumer Factors'!$M$19</f>
        <v>0</v>
      </c>
      <c r="Q227" s="116">
        <f>'III Plan Rates'!$Z230*'V Consumer Factors'!$M$20</f>
        <v>0</v>
      </c>
      <c r="R227" s="116">
        <f>IF('III Plan Rates'!$AP230&gt;0,SUMPRODUCT(I227:Q227,'III Plan Rates'!$AG230:$AO230)/'III Plan Rates'!$AP230,0)</f>
        <v>0</v>
      </c>
      <c r="S227" s="80"/>
      <c r="T227" s="116" t="e">
        <f>'III Plan Rates'!$AA230*'V Consumer Factors'!$N$12</f>
        <v>#DIV/0!</v>
      </c>
      <c r="U227" s="116" t="e">
        <f>'III Plan Rates'!$AA230*'V Consumer Factors'!$N$13</f>
        <v>#DIV/0!</v>
      </c>
      <c r="V227" s="116" t="e">
        <f>'III Plan Rates'!$AA230*'V Consumer Factors'!$N$14</f>
        <v>#DIV/0!</v>
      </c>
      <c r="W227" s="116" t="e">
        <f>'III Plan Rates'!$AA230*'V Consumer Factors'!$N$15</f>
        <v>#DIV/0!</v>
      </c>
      <c r="X227" s="116" t="e">
        <f>'III Plan Rates'!$AA230*'V Consumer Factors'!$N$16</f>
        <v>#DIV/0!</v>
      </c>
      <c r="Y227" s="116" t="e">
        <f>'III Plan Rates'!$AA230*'V Consumer Factors'!$N$17</f>
        <v>#DIV/0!</v>
      </c>
      <c r="Z227" s="116" t="e">
        <f>'III Plan Rates'!$AA230*'V Consumer Factors'!$N$18</f>
        <v>#DIV/0!</v>
      </c>
      <c r="AA227" s="116" t="e">
        <f>'III Plan Rates'!$AA230*'V Consumer Factors'!$N$19</f>
        <v>#DIV/0!</v>
      </c>
      <c r="AB227" s="116" t="e">
        <f>'III Plan Rates'!$AA230*'V Consumer Factors'!$N$20</f>
        <v>#DIV/0!</v>
      </c>
      <c r="AC227" s="116">
        <f>IF('III Plan Rates'!$AP230&gt;0,SUMPRODUCT(T227:AB227,'III Plan Rates'!$AG230:$AO230)/'III Plan Rates'!$AP230,0)</f>
        <v>0</v>
      </c>
      <c r="AE227" s="117" t="e">
        <f t="shared" si="53"/>
        <v>#DIV/0!</v>
      </c>
      <c r="AF227" s="117" t="e">
        <f t="shared" si="54"/>
        <v>#DIV/0!</v>
      </c>
      <c r="AG227" s="117" t="e">
        <f t="shared" si="55"/>
        <v>#DIV/0!</v>
      </c>
      <c r="AH227" s="117" t="e">
        <f t="shared" si="56"/>
        <v>#DIV/0!</v>
      </c>
      <c r="AI227" s="117" t="e">
        <f t="shared" si="57"/>
        <v>#DIV/0!</v>
      </c>
      <c r="AJ227" s="117" t="e">
        <f t="shared" si="58"/>
        <v>#DIV/0!</v>
      </c>
      <c r="AK227" s="117" t="e">
        <f t="shared" si="59"/>
        <v>#DIV/0!</v>
      </c>
      <c r="AL227" s="117" t="e">
        <f t="shared" si="60"/>
        <v>#DIV/0!</v>
      </c>
      <c r="AM227" s="117" t="e">
        <f t="shared" si="61"/>
        <v>#DIV/0!</v>
      </c>
      <c r="AN227" s="503" t="str">
        <f t="shared" si="62"/>
        <v/>
      </c>
      <c r="AP227" s="109"/>
      <c r="AQ227" s="109"/>
      <c r="AR227" s="109"/>
      <c r="AS227" s="109"/>
      <c r="AT227" s="109"/>
      <c r="AU227" s="109"/>
      <c r="AV227" s="109"/>
      <c r="AW227" s="109"/>
      <c r="AX227" s="511" t="str">
        <f>IF(SUM(AP227:AW227)='III Plan Rates'!AG230, "Match", "Don't Match")</f>
        <v>Match</v>
      </c>
      <c r="AY227" s="109"/>
      <c r="AZ227" s="109"/>
      <c r="BA227" s="109"/>
      <c r="BB227" s="511" t="str">
        <f>IF(SUM(AY227:BA227)='III Plan Rates'!AH230, "Match", "Don't Match")</f>
        <v>Match</v>
      </c>
      <c r="BC227" s="109"/>
      <c r="BD227" s="109"/>
      <c r="BE227" s="109"/>
      <c r="BF227" s="109"/>
      <c r="BG227" s="109"/>
      <c r="BH227" s="109"/>
      <c r="BI227" s="109"/>
      <c r="BJ227" s="109"/>
      <c r="BK227" s="109"/>
      <c r="BL227" s="109"/>
      <c r="BM227" s="109"/>
      <c r="BN227" s="109"/>
      <c r="BO227" s="109"/>
      <c r="BP227" s="511" t="str">
        <f>IF(SUM(BC227:BO227)='III Plan Rates'!AI230, "Match", "Don't Match")</f>
        <v>Match</v>
      </c>
      <c r="BQ227" s="109"/>
      <c r="BR227" s="109"/>
      <c r="BS227" s="109"/>
      <c r="BT227" s="109"/>
      <c r="BU227" s="109"/>
      <c r="BV227" s="109"/>
      <c r="BW227" s="109"/>
      <c r="BX227" s="109"/>
      <c r="BY227" s="109"/>
      <c r="BZ227" s="109"/>
      <c r="CA227" s="511" t="str">
        <f>IF(SUM(BQ227:BZ227)='III Plan Rates'!AJ230, "Match", "Don't Match")</f>
        <v>Match</v>
      </c>
      <c r="CB227" s="109"/>
      <c r="CC227" s="109"/>
      <c r="CD227" s="109"/>
      <c r="CE227" s="109"/>
      <c r="CF227" s="109"/>
      <c r="CG227" s="109"/>
      <c r="CH227" s="109"/>
      <c r="CI227" s="511" t="str">
        <f>IF(SUM(CB227:CH227)='III Plan Rates'!AK230, "Match", "Don't Match")</f>
        <v>Match</v>
      </c>
      <c r="CJ227" s="109"/>
      <c r="CK227" s="109"/>
      <c r="CL227" s="109"/>
      <c r="CM227" s="109"/>
      <c r="CN227" s="109"/>
      <c r="CO227" s="109"/>
      <c r="CP227" s="109"/>
      <c r="CQ227" s="109"/>
      <c r="CR227" s="109"/>
      <c r="CS227" s="109"/>
      <c r="CT227" s="511" t="str">
        <f>IF(SUM(CJ227:CS227)='III Plan Rates'!AL230, "Match", "Don't Match")</f>
        <v>Match</v>
      </c>
      <c r="CU227" s="109"/>
      <c r="CV227" s="109"/>
      <c r="CW227" s="109"/>
      <c r="CX227" s="109"/>
      <c r="CY227" s="511" t="str">
        <f>IF(SUM(CU227:CX227)='III Plan Rates'!AM230, "Match", "Don't Match")</f>
        <v>Match</v>
      </c>
      <c r="CZ227" s="109"/>
      <c r="DA227" s="109"/>
      <c r="DB227" s="109"/>
      <c r="DC227" s="109"/>
      <c r="DD227" s="109"/>
      <c r="DE227" s="511" t="str">
        <f>IF(SUM(CZ227:DD227)='III Plan Rates'!AN230, "Match", "Don't Match")</f>
        <v>Match</v>
      </c>
      <c r="DF227" s="109"/>
      <c r="DG227" s="109"/>
      <c r="DH227" s="109"/>
      <c r="DI227" s="109"/>
      <c r="DJ227" s="109"/>
      <c r="DK227" s="109"/>
      <c r="DL227" s="109"/>
      <c r="DM227" s="511" t="str">
        <f>IF(SUM(DF227:DL227)='III Plan Rates'!AO230, "Match", "Don't Match")</f>
        <v>Match</v>
      </c>
    </row>
    <row r="228" spans="1:117" x14ac:dyDescent="0.25">
      <c r="A228" s="406" t="str">
        <f>'III Plan Rates'!A231</f>
        <v>Plan 214</v>
      </c>
      <c r="B228" s="118">
        <f>'III Plan Rates'!B231</f>
        <v>0</v>
      </c>
      <c r="C228" s="127">
        <f>'III Plan Rates'!D231</f>
        <v>0</v>
      </c>
      <c r="D228" s="118">
        <f>'III Plan Rates'!E231</f>
        <v>0</v>
      </c>
      <c r="E228" s="118">
        <f>'III Plan Rates'!F231</f>
        <v>0</v>
      </c>
      <c r="F228" s="118">
        <f>'III Plan Rates'!G231</f>
        <v>0</v>
      </c>
      <c r="G228" s="118">
        <f>'III Plan Rates'!J231</f>
        <v>0</v>
      </c>
      <c r="H228" s="101"/>
      <c r="I228" s="116">
        <f>'III Plan Rates'!$Z231*'V Consumer Factors'!$M$12</f>
        <v>0</v>
      </c>
      <c r="J228" s="116">
        <f>'III Plan Rates'!$Z231*'V Consumer Factors'!$M$13</f>
        <v>0</v>
      </c>
      <c r="K228" s="116">
        <f>'III Plan Rates'!$Z231*'V Consumer Factors'!$M$14</f>
        <v>0</v>
      </c>
      <c r="L228" s="116">
        <f>'III Plan Rates'!$Z231*'V Consumer Factors'!$M$15</f>
        <v>0</v>
      </c>
      <c r="M228" s="116">
        <f>'III Plan Rates'!$Z231*'V Consumer Factors'!$M$16</f>
        <v>0</v>
      </c>
      <c r="N228" s="116">
        <f>'III Plan Rates'!$Z231*'V Consumer Factors'!$M$17</f>
        <v>0</v>
      </c>
      <c r="O228" s="116">
        <f>'III Plan Rates'!$Z231*'V Consumer Factors'!$M$18</f>
        <v>0</v>
      </c>
      <c r="P228" s="116">
        <f>'III Plan Rates'!$Z231*'V Consumer Factors'!$M$19</f>
        <v>0</v>
      </c>
      <c r="Q228" s="116">
        <f>'III Plan Rates'!$Z231*'V Consumer Factors'!$M$20</f>
        <v>0</v>
      </c>
      <c r="R228" s="116">
        <f>IF('III Plan Rates'!$AP231&gt;0,SUMPRODUCT(I228:Q228,'III Plan Rates'!$AG231:$AO231)/'III Plan Rates'!$AP231,0)</f>
        <v>0</v>
      </c>
      <c r="S228" s="80"/>
      <c r="T228" s="116" t="e">
        <f>'III Plan Rates'!$AA231*'V Consumer Factors'!$N$12</f>
        <v>#DIV/0!</v>
      </c>
      <c r="U228" s="116" t="e">
        <f>'III Plan Rates'!$AA231*'V Consumer Factors'!$N$13</f>
        <v>#DIV/0!</v>
      </c>
      <c r="V228" s="116" t="e">
        <f>'III Plan Rates'!$AA231*'V Consumer Factors'!$N$14</f>
        <v>#DIV/0!</v>
      </c>
      <c r="W228" s="116" t="e">
        <f>'III Plan Rates'!$AA231*'V Consumer Factors'!$N$15</f>
        <v>#DIV/0!</v>
      </c>
      <c r="X228" s="116" t="e">
        <f>'III Plan Rates'!$AA231*'V Consumer Factors'!$N$16</f>
        <v>#DIV/0!</v>
      </c>
      <c r="Y228" s="116" t="e">
        <f>'III Plan Rates'!$AA231*'V Consumer Factors'!$N$17</f>
        <v>#DIV/0!</v>
      </c>
      <c r="Z228" s="116" t="e">
        <f>'III Plan Rates'!$AA231*'V Consumer Factors'!$N$18</f>
        <v>#DIV/0!</v>
      </c>
      <c r="AA228" s="116" t="e">
        <f>'III Plan Rates'!$AA231*'V Consumer Factors'!$N$19</f>
        <v>#DIV/0!</v>
      </c>
      <c r="AB228" s="116" t="e">
        <f>'III Plan Rates'!$AA231*'V Consumer Factors'!$N$20</f>
        <v>#DIV/0!</v>
      </c>
      <c r="AC228" s="116">
        <f>IF('III Plan Rates'!$AP231&gt;0,SUMPRODUCT(T228:AB228,'III Plan Rates'!$AG231:$AO231)/'III Plan Rates'!$AP231,0)</f>
        <v>0</v>
      </c>
      <c r="AE228" s="117" t="e">
        <f t="shared" si="53"/>
        <v>#DIV/0!</v>
      </c>
      <c r="AF228" s="117" t="e">
        <f t="shared" si="54"/>
        <v>#DIV/0!</v>
      </c>
      <c r="AG228" s="117" t="e">
        <f t="shared" si="55"/>
        <v>#DIV/0!</v>
      </c>
      <c r="AH228" s="117" t="e">
        <f t="shared" si="56"/>
        <v>#DIV/0!</v>
      </c>
      <c r="AI228" s="117" t="e">
        <f t="shared" si="57"/>
        <v>#DIV/0!</v>
      </c>
      <c r="AJ228" s="117" t="e">
        <f t="shared" si="58"/>
        <v>#DIV/0!</v>
      </c>
      <c r="AK228" s="117" t="e">
        <f t="shared" si="59"/>
        <v>#DIV/0!</v>
      </c>
      <c r="AL228" s="117" t="e">
        <f t="shared" si="60"/>
        <v>#DIV/0!</v>
      </c>
      <c r="AM228" s="117" t="e">
        <f t="shared" si="61"/>
        <v>#DIV/0!</v>
      </c>
      <c r="AN228" s="503" t="str">
        <f t="shared" si="62"/>
        <v/>
      </c>
      <c r="AP228" s="109"/>
      <c r="AQ228" s="109"/>
      <c r="AR228" s="109"/>
      <c r="AS228" s="109"/>
      <c r="AT228" s="109"/>
      <c r="AU228" s="109"/>
      <c r="AV228" s="109"/>
      <c r="AW228" s="109"/>
      <c r="AX228" s="511" t="str">
        <f>IF(SUM(AP228:AW228)='III Plan Rates'!AG231, "Match", "Don't Match")</f>
        <v>Match</v>
      </c>
      <c r="AY228" s="109"/>
      <c r="AZ228" s="109"/>
      <c r="BA228" s="109"/>
      <c r="BB228" s="511" t="str">
        <f>IF(SUM(AY228:BA228)='III Plan Rates'!AH231, "Match", "Don't Match")</f>
        <v>Match</v>
      </c>
      <c r="BC228" s="109"/>
      <c r="BD228" s="109"/>
      <c r="BE228" s="109"/>
      <c r="BF228" s="109"/>
      <c r="BG228" s="109"/>
      <c r="BH228" s="109"/>
      <c r="BI228" s="109"/>
      <c r="BJ228" s="109"/>
      <c r="BK228" s="109"/>
      <c r="BL228" s="109"/>
      <c r="BM228" s="109"/>
      <c r="BN228" s="109"/>
      <c r="BO228" s="109"/>
      <c r="BP228" s="511" t="str">
        <f>IF(SUM(BC228:BO228)='III Plan Rates'!AI231, "Match", "Don't Match")</f>
        <v>Match</v>
      </c>
      <c r="BQ228" s="109"/>
      <c r="BR228" s="109"/>
      <c r="BS228" s="109"/>
      <c r="BT228" s="109"/>
      <c r="BU228" s="109"/>
      <c r="BV228" s="109"/>
      <c r="BW228" s="109"/>
      <c r="BX228" s="109"/>
      <c r="BY228" s="109"/>
      <c r="BZ228" s="109"/>
      <c r="CA228" s="511" t="str">
        <f>IF(SUM(BQ228:BZ228)='III Plan Rates'!AJ231, "Match", "Don't Match")</f>
        <v>Match</v>
      </c>
      <c r="CB228" s="109"/>
      <c r="CC228" s="109"/>
      <c r="CD228" s="109"/>
      <c r="CE228" s="109"/>
      <c r="CF228" s="109"/>
      <c r="CG228" s="109"/>
      <c r="CH228" s="109"/>
      <c r="CI228" s="511" t="str">
        <f>IF(SUM(CB228:CH228)='III Plan Rates'!AK231, "Match", "Don't Match")</f>
        <v>Match</v>
      </c>
      <c r="CJ228" s="109"/>
      <c r="CK228" s="109"/>
      <c r="CL228" s="109"/>
      <c r="CM228" s="109"/>
      <c r="CN228" s="109"/>
      <c r="CO228" s="109"/>
      <c r="CP228" s="109"/>
      <c r="CQ228" s="109"/>
      <c r="CR228" s="109"/>
      <c r="CS228" s="109"/>
      <c r="CT228" s="511" t="str">
        <f>IF(SUM(CJ228:CS228)='III Plan Rates'!AL231, "Match", "Don't Match")</f>
        <v>Match</v>
      </c>
      <c r="CU228" s="109"/>
      <c r="CV228" s="109"/>
      <c r="CW228" s="109"/>
      <c r="CX228" s="109"/>
      <c r="CY228" s="511" t="str">
        <f>IF(SUM(CU228:CX228)='III Plan Rates'!AM231, "Match", "Don't Match")</f>
        <v>Match</v>
      </c>
      <c r="CZ228" s="109"/>
      <c r="DA228" s="109"/>
      <c r="DB228" s="109"/>
      <c r="DC228" s="109"/>
      <c r="DD228" s="109"/>
      <c r="DE228" s="511" t="str">
        <f>IF(SUM(CZ228:DD228)='III Plan Rates'!AN231, "Match", "Don't Match")</f>
        <v>Match</v>
      </c>
      <c r="DF228" s="109"/>
      <c r="DG228" s="109"/>
      <c r="DH228" s="109"/>
      <c r="DI228" s="109"/>
      <c r="DJ228" s="109"/>
      <c r="DK228" s="109"/>
      <c r="DL228" s="109"/>
      <c r="DM228" s="511" t="str">
        <f>IF(SUM(DF228:DL228)='III Plan Rates'!AO231, "Match", "Don't Match")</f>
        <v>Match</v>
      </c>
    </row>
    <row r="229" spans="1:117" x14ac:dyDescent="0.25">
      <c r="A229" s="406" t="str">
        <f>'III Plan Rates'!A232</f>
        <v>Plan 215</v>
      </c>
      <c r="B229" s="118">
        <f>'III Plan Rates'!B232</f>
        <v>0</v>
      </c>
      <c r="C229" s="127">
        <f>'III Plan Rates'!D232</f>
        <v>0</v>
      </c>
      <c r="D229" s="118">
        <f>'III Plan Rates'!E232</f>
        <v>0</v>
      </c>
      <c r="E229" s="118">
        <f>'III Plan Rates'!F232</f>
        <v>0</v>
      </c>
      <c r="F229" s="118">
        <f>'III Plan Rates'!G232</f>
        <v>0</v>
      </c>
      <c r="G229" s="118">
        <f>'III Plan Rates'!J232</f>
        <v>0</v>
      </c>
      <c r="H229" s="101"/>
      <c r="I229" s="116">
        <f>'III Plan Rates'!$Z232*'V Consumer Factors'!$M$12</f>
        <v>0</v>
      </c>
      <c r="J229" s="116">
        <f>'III Plan Rates'!$Z232*'V Consumer Factors'!$M$13</f>
        <v>0</v>
      </c>
      <c r="K229" s="116">
        <f>'III Plan Rates'!$Z232*'V Consumer Factors'!$M$14</f>
        <v>0</v>
      </c>
      <c r="L229" s="116">
        <f>'III Plan Rates'!$Z232*'V Consumer Factors'!$M$15</f>
        <v>0</v>
      </c>
      <c r="M229" s="116">
        <f>'III Plan Rates'!$Z232*'V Consumer Factors'!$M$16</f>
        <v>0</v>
      </c>
      <c r="N229" s="116">
        <f>'III Plan Rates'!$Z232*'V Consumer Factors'!$M$17</f>
        <v>0</v>
      </c>
      <c r="O229" s="116">
        <f>'III Plan Rates'!$Z232*'V Consumer Factors'!$M$18</f>
        <v>0</v>
      </c>
      <c r="P229" s="116">
        <f>'III Plan Rates'!$Z232*'V Consumer Factors'!$M$19</f>
        <v>0</v>
      </c>
      <c r="Q229" s="116">
        <f>'III Plan Rates'!$Z232*'V Consumer Factors'!$M$20</f>
        <v>0</v>
      </c>
      <c r="R229" s="116">
        <f>IF('III Plan Rates'!$AP232&gt;0,SUMPRODUCT(I229:Q229,'III Plan Rates'!$AG232:$AO232)/'III Plan Rates'!$AP232,0)</f>
        <v>0</v>
      </c>
      <c r="S229" s="80"/>
      <c r="T229" s="116" t="e">
        <f>'III Plan Rates'!$AA232*'V Consumer Factors'!$N$12</f>
        <v>#DIV/0!</v>
      </c>
      <c r="U229" s="116" t="e">
        <f>'III Plan Rates'!$AA232*'V Consumer Factors'!$N$13</f>
        <v>#DIV/0!</v>
      </c>
      <c r="V229" s="116" t="e">
        <f>'III Plan Rates'!$AA232*'V Consumer Factors'!$N$14</f>
        <v>#DIV/0!</v>
      </c>
      <c r="W229" s="116" t="e">
        <f>'III Plan Rates'!$AA232*'V Consumer Factors'!$N$15</f>
        <v>#DIV/0!</v>
      </c>
      <c r="X229" s="116" t="e">
        <f>'III Plan Rates'!$AA232*'V Consumer Factors'!$N$16</f>
        <v>#DIV/0!</v>
      </c>
      <c r="Y229" s="116" t="e">
        <f>'III Plan Rates'!$AA232*'V Consumer Factors'!$N$17</f>
        <v>#DIV/0!</v>
      </c>
      <c r="Z229" s="116" t="e">
        <f>'III Plan Rates'!$AA232*'V Consumer Factors'!$N$18</f>
        <v>#DIV/0!</v>
      </c>
      <c r="AA229" s="116" t="e">
        <f>'III Plan Rates'!$AA232*'V Consumer Factors'!$N$19</f>
        <v>#DIV/0!</v>
      </c>
      <c r="AB229" s="116" t="e">
        <f>'III Plan Rates'!$AA232*'V Consumer Factors'!$N$20</f>
        <v>#DIV/0!</v>
      </c>
      <c r="AC229" s="116">
        <f>IF('III Plan Rates'!$AP232&gt;0,SUMPRODUCT(T229:AB229,'III Plan Rates'!$AG232:$AO232)/'III Plan Rates'!$AP232,0)</f>
        <v>0</v>
      </c>
      <c r="AE229" s="117" t="e">
        <f t="shared" si="53"/>
        <v>#DIV/0!</v>
      </c>
      <c r="AF229" s="117" t="e">
        <f t="shared" si="54"/>
        <v>#DIV/0!</v>
      </c>
      <c r="AG229" s="117" t="e">
        <f t="shared" si="55"/>
        <v>#DIV/0!</v>
      </c>
      <c r="AH229" s="117" t="e">
        <f t="shared" si="56"/>
        <v>#DIV/0!</v>
      </c>
      <c r="AI229" s="117" t="e">
        <f t="shared" si="57"/>
        <v>#DIV/0!</v>
      </c>
      <c r="AJ229" s="117" t="e">
        <f t="shared" si="58"/>
        <v>#DIV/0!</v>
      </c>
      <c r="AK229" s="117" t="e">
        <f t="shared" si="59"/>
        <v>#DIV/0!</v>
      </c>
      <c r="AL229" s="117" t="e">
        <f t="shared" si="60"/>
        <v>#DIV/0!</v>
      </c>
      <c r="AM229" s="117" t="e">
        <f t="shared" si="61"/>
        <v>#DIV/0!</v>
      </c>
      <c r="AN229" s="503" t="str">
        <f t="shared" si="62"/>
        <v/>
      </c>
      <c r="AP229" s="109"/>
      <c r="AQ229" s="109"/>
      <c r="AR229" s="109"/>
      <c r="AS229" s="109"/>
      <c r="AT229" s="109"/>
      <c r="AU229" s="109"/>
      <c r="AV229" s="109"/>
      <c r="AW229" s="109"/>
      <c r="AX229" s="511" t="str">
        <f>IF(SUM(AP229:AW229)='III Plan Rates'!AG232, "Match", "Don't Match")</f>
        <v>Match</v>
      </c>
      <c r="AY229" s="109"/>
      <c r="AZ229" s="109"/>
      <c r="BA229" s="109"/>
      <c r="BB229" s="511" t="str">
        <f>IF(SUM(AY229:BA229)='III Plan Rates'!AH232, "Match", "Don't Match")</f>
        <v>Match</v>
      </c>
      <c r="BC229" s="109"/>
      <c r="BD229" s="109"/>
      <c r="BE229" s="109"/>
      <c r="BF229" s="109"/>
      <c r="BG229" s="109"/>
      <c r="BH229" s="109"/>
      <c r="BI229" s="109"/>
      <c r="BJ229" s="109"/>
      <c r="BK229" s="109"/>
      <c r="BL229" s="109"/>
      <c r="BM229" s="109"/>
      <c r="BN229" s="109"/>
      <c r="BO229" s="109"/>
      <c r="BP229" s="511" t="str">
        <f>IF(SUM(BC229:BO229)='III Plan Rates'!AI232, "Match", "Don't Match")</f>
        <v>Match</v>
      </c>
      <c r="BQ229" s="109"/>
      <c r="BR229" s="109"/>
      <c r="BS229" s="109"/>
      <c r="BT229" s="109"/>
      <c r="BU229" s="109"/>
      <c r="BV229" s="109"/>
      <c r="BW229" s="109"/>
      <c r="BX229" s="109"/>
      <c r="BY229" s="109"/>
      <c r="BZ229" s="109"/>
      <c r="CA229" s="511" t="str">
        <f>IF(SUM(BQ229:BZ229)='III Plan Rates'!AJ232, "Match", "Don't Match")</f>
        <v>Match</v>
      </c>
      <c r="CB229" s="109"/>
      <c r="CC229" s="109"/>
      <c r="CD229" s="109"/>
      <c r="CE229" s="109"/>
      <c r="CF229" s="109"/>
      <c r="CG229" s="109"/>
      <c r="CH229" s="109"/>
      <c r="CI229" s="511" t="str">
        <f>IF(SUM(CB229:CH229)='III Plan Rates'!AK232, "Match", "Don't Match")</f>
        <v>Match</v>
      </c>
      <c r="CJ229" s="109"/>
      <c r="CK229" s="109"/>
      <c r="CL229" s="109"/>
      <c r="CM229" s="109"/>
      <c r="CN229" s="109"/>
      <c r="CO229" s="109"/>
      <c r="CP229" s="109"/>
      <c r="CQ229" s="109"/>
      <c r="CR229" s="109"/>
      <c r="CS229" s="109"/>
      <c r="CT229" s="511" t="str">
        <f>IF(SUM(CJ229:CS229)='III Plan Rates'!AL232, "Match", "Don't Match")</f>
        <v>Match</v>
      </c>
      <c r="CU229" s="109"/>
      <c r="CV229" s="109"/>
      <c r="CW229" s="109"/>
      <c r="CX229" s="109"/>
      <c r="CY229" s="511" t="str">
        <f>IF(SUM(CU229:CX229)='III Plan Rates'!AM232, "Match", "Don't Match")</f>
        <v>Match</v>
      </c>
      <c r="CZ229" s="109"/>
      <c r="DA229" s="109"/>
      <c r="DB229" s="109"/>
      <c r="DC229" s="109"/>
      <c r="DD229" s="109"/>
      <c r="DE229" s="511" t="str">
        <f>IF(SUM(CZ229:DD229)='III Plan Rates'!AN232, "Match", "Don't Match")</f>
        <v>Match</v>
      </c>
      <c r="DF229" s="109"/>
      <c r="DG229" s="109"/>
      <c r="DH229" s="109"/>
      <c r="DI229" s="109"/>
      <c r="DJ229" s="109"/>
      <c r="DK229" s="109"/>
      <c r="DL229" s="109"/>
      <c r="DM229" s="511" t="str">
        <f>IF(SUM(DF229:DL229)='III Plan Rates'!AO232, "Match", "Don't Match")</f>
        <v>Match</v>
      </c>
    </row>
    <row r="230" spans="1:117" x14ac:dyDescent="0.25">
      <c r="A230" s="406" t="str">
        <f>'III Plan Rates'!A233</f>
        <v>Plan 216</v>
      </c>
      <c r="B230" s="118">
        <f>'III Plan Rates'!B233</f>
        <v>0</v>
      </c>
      <c r="C230" s="127">
        <f>'III Plan Rates'!D233</f>
        <v>0</v>
      </c>
      <c r="D230" s="118">
        <f>'III Plan Rates'!E233</f>
        <v>0</v>
      </c>
      <c r="E230" s="118">
        <f>'III Plan Rates'!F233</f>
        <v>0</v>
      </c>
      <c r="F230" s="118">
        <f>'III Plan Rates'!G233</f>
        <v>0</v>
      </c>
      <c r="G230" s="118">
        <f>'III Plan Rates'!J233</f>
        <v>0</v>
      </c>
      <c r="H230" s="101"/>
      <c r="I230" s="116">
        <f>'III Plan Rates'!$Z233*'V Consumer Factors'!$M$12</f>
        <v>0</v>
      </c>
      <c r="J230" s="116">
        <f>'III Plan Rates'!$Z233*'V Consumer Factors'!$M$13</f>
        <v>0</v>
      </c>
      <c r="K230" s="116">
        <f>'III Plan Rates'!$Z233*'V Consumer Factors'!$M$14</f>
        <v>0</v>
      </c>
      <c r="L230" s="116">
        <f>'III Plan Rates'!$Z233*'V Consumer Factors'!$M$15</f>
        <v>0</v>
      </c>
      <c r="M230" s="116">
        <f>'III Plan Rates'!$Z233*'V Consumer Factors'!$M$16</f>
        <v>0</v>
      </c>
      <c r="N230" s="116">
        <f>'III Plan Rates'!$Z233*'V Consumer Factors'!$M$17</f>
        <v>0</v>
      </c>
      <c r="O230" s="116">
        <f>'III Plan Rates'!$Z233*'V Consumer Factors'!$M$18</f>
        <v>0</v>
      </c>
      <c r="P230" s="116">
        <f>'III Plan Rates'!$Z233*'V Consumer Factors'!$M$19</f>
        <v>0</v>
      </c>
      <c r="Q230" s="116">
        <f>'III Plan Rates'!$Z233*'V Consumer Factors'!$M$20</f>
        <v>0</v>
      </c>
      <c r="R230" s="116">
        <f>IF('III Plan Rates'!$AP233&gt;0,SUMPRODUCT(I230:Q230,'III Plan Rates'!$AG233:$AO233)/'III Plan Rates'!$AP233,0)</f>
        <v>0</v>
      </c>
      <c r="S230" s="80"/>
      <c r="T230" s="116" t="e">
        <f>'III Plan Rates'!$AA233*'V Consumer Factors'!$N$12</f>
        <v>#DIV/0!</v>
      </c>
      <c r="U230" s="116" t="e">
        <f>'III Plan Rates'!$AA233*'V Consumer Factors'!$N$13</f>
        <v>#DIV/0!</v>
      </c>
      <c r="V230" s="116" t="e">
        <f>'III Plan Rates'!$AA233*'V Consumer Factors'!$N$14</f>
        <v>#DIV/0!</v>
      </c>
      <c r="W230" s="116" t="e">
        <f>'III Plan Rates'!$AA233*'V Consumer Factors'!$N$15</f>
        <v>#DIV/0!</v>
      </c>
      <c r="X230" s="116" t="e">
        <f>'III Plan Rates'!$AA233*'V Consumer Factors'!$N$16</f>
        <v>#DIV/0!</v>
      </c>
      <c r="Y230" s="116" t="e">
        <f>'III Plan Rates'!$AA233*'V Consumer Factors'!$N$17</f>
        <v>#DIV/0!</v>
      </c>
      <c r="Z230" s="116" t="e">
        <f>'III Plan Rates'!$AA233*'V Consumer Factors'!$N$18</f>
        <v>#DIV/0!</v>
      </c>
      <c r="AA230" s="116" t="e">
        <f>'III Plan Rates'!$AA233*'V Consumer Factors'!$N$19</f>
        <v>#DIV/0!</v>
      </c>
      <c r="AB230" s="116" t="e">
        <f>'III Plan Rates'!$AA233*'V Consumer Factors'!$N$20</f>
        <v>#DIV/0!</v>
      </c>
      <c r="AC230" s="116">
        <f>IF('III Plan Rates'!$AP233&gt;0,SUMPRODUCT(T230:AB230,'III Plan Rates'!$AG233:$AO233)/'III Plan Rates'!$AP233,0)</f>
        <v>0</v>
      </c>
      <c r="AE230" s="117" t="e">
        <f t="shared" si="53"/>
        <v>#DIV/0!</v>
      </c>
      <c r="AF230" s="117" t="e">
        <f t="shared" si="54"/>
        <v>#DIV/0!</v>
      </c>
      <c r="AG230" s="117" t="e">
        <f t="shared" si="55"/>
        <v>#DIV/0!</v>
      </c>
      <c r="AH230" s="117" t="e">
        <f t="shared" si="56"/>
        <v>#DIV/0!</v>
      </c>
      <c r="AI230" s="117" t="e">
        <f t="shared" si="57"/>
        <v>#DIV/0!</v>
      </c>
      <c r="AJ230" s="117" t="e">
        <f t="shared" si="58"/>
        <v>#DIV/0!</v>
      </c>
      <c r="AK230" s="117" t="e">
        <f t="shared" si="59"/>
        <v>#DIV/0!</v>
      </c>
      <c r="AL230" s="117" t="e">
        <f t="shared" si="60"/>
        <v>#DIV/0!</v>
      </c>
      <c r="AM230" s="117" t="e">
        <f t="shared" si="61"/>
        <v>#DIV/0!</v>
      </c>
      <c r="AN230" s="503" t="str">
        <f t="shared" si="62"/>
        <v/>
      </c>
      <c r="AP230" s="109"/>
      <c r="AQ230" s="109"/>
      <c r="AR230" s="109"/>
      <c r="AS230" s="109"/>
      <c r="AT230" s="109"/>
      <c r="AU230" s="109"/>
      <c r="AV230" s="109"/>
      <c r="AW230" s="109"/>
      <c r="AX230" s="511" t="str">
        <f>IF(SUM(AP230:AW230)='III Plan Rates'!AG233, "Match", "Don't Match")</f>
        <v>Match</v>
      </c>
      <c r="AY230" s="109"/>
      <c r="AZ230" s="109"/>
      <c r="BA230" s="109"/>
      <c r="BB230" s="511" t="str">
        <f>IF(SUM(AY230:BA230)='III Plan Rates'!AH233, "Match", "Don't Match")</f>
        <v>Match</v>
      </c>
      <c r="BC230" s="109"/>
      <c r="BD230" s="109"/>
      <c r="BE230" s="109"/>
      <c r="BF230" s="109"/>
      <c r="BG230" s="109"/>
      <c r="BH230" s="109"/>
      <c r="BI230" s="109"/>
      <c r="BJ230" s="109"/>
      <c r="BK230" s="109"/>
      <c r="BL230" s="109"/>
      <c r="BM230" s="109"/>
      <c r="BN230" s="109"/>
      <c r="BO230" s="109"/>
      <c r="BP230" s="511" t="str">
        <f>IF(SUM(BC230:BO230)='III Plan Rates'!AI233, "Match", "Don't Match")</f>
        <v>Match</v>
      </c>
      <c r="BQ230" s="109"/>
      <c r="BR230" s="109"/>
      <c r="BS230" s="109"/>
      <c r="BT230" s="109"/>
      <c r="BU230" s="109"/>
      <c r="BV230" s="109"/>
      <c r="BW230" s="109"/>
      <c r="BX230" s="109"/>
      <c r="BY230" s="109"/>
      <c r="BZ230" s="109"/>
      <c r="CA230" s="511" t="str">
        <f>IF(SUM(BQ230:BZ230)='III Plan Rates'!AJ233, "Match", "Don't Match")</f>
        <v>Match</v>
      </c>
      <c r="CB230" s="109"/>
      <c r="CC230" s="109"/>
      <c r="CD230" s="109"/>
      <c r="CE230" s="109"/>
      <c r="CF230" s="109"/>
      <c r="CG230" s="109"/>
      <c r="CH230" s="109"/>
      <c r="CI230" s="511" t="str">
        <f>IF(SUM(CB230:CH230)='III Plan Rates'!AK233, "Match", "Don't Match")</f>
        <v>Match</v>
      </c>
      <c r="CJ230" s="109"/>
      <c r="CK230" s="109"/>
      <c r="CL230" s="109"/>
      <c r="CM230" s="109"/>
      <c r="CN230" s="109"/>
      <c r="CO230" s="109"/>
      <c r="CP230" s="109"/>
      <c r="CQ230" s="109"/>
      <c r="CR230" s="109"/>
      <c r="CS230" s="109"/>
      <c r="CT230" s="511" t="str">
        <f>IF(SUM(CJ230:CS230)='III Plan Rates'!AL233, "Match", "Don't Match")</f>
        <v>Match</v>
      </c>
      <c r="CU230" s="109"/>
      <c r="CV230" s="109"/>
      <c r="CW230" s="109"/>
      <c r="CX230" s="109"/>
      <c r="CY230" s="511" t="str">
        <f>IF(SUM(CU230:CX230)='III Plan Rates'!AM233, "Match", "Don't Match")</f>
        <v>Match</v>
      </c>
      <c r="CZ230" s="109"/>
      <c r="DA230" s="109"/>
      <c r="DB230" s="109"/>
      <c r="DC230" s="109"/>
      <c r="DD230" s="109"/>
      <c r="DE230" s="511" t="str">
        <f>IF(SUM(CZ230:DD230)='III Plan Rates'!AN233, "Match", "Don't Match")</f>
        <v>Match</v>
      </c>
      <c r="DF230" s="109"/>
      <c r="DG230" s="109"/>
      <c r="DH230" s="109"/>
      <c r="DI230" s="109"/>
      <c r="DJ230" s="109"/>
      <c r="DK230" s="109"/>
      <c r="DL230" s="109"/>
      <c r="DM230" s="511" t="str">
        <f>IF(SUM(DF230:DL230)='III Plan Rates'!AO233, "Match", "Don't Match")</f>
        <v>Match</v>
      </c>
    </row>
    <row r="231" spans="1:117" x14ac:dyDescent="0.25">
      <c r="A231" s="406" t="str">
        <f>'III Plan Rates'!A234</f>
        <v>Plan 217</v>
      </c>
      <c r="B231" s="118">
        <f>'III Plan Rates'!B234</f>
        <v>0</v>
      </c>
      <c r="C231" s="127">
        <f>'III Plan Rates'!D234</f>
        <v>0</v>
      </c>
      <c r="D231" s="118">
        <f>'III Plan Rates'!E234</f>
        <v>0</v>
      </c>
      <c r="E231" s="118">
        <f>'III Plan Rates'!F234</f>
        <v>0</v>
      </c>
      <c r="F231" s="118">
        <f>'III Plan Rates'!G234</f>
        <v>0</v>
      </c>
      <c r="G231" s="118">
        <f>'III Plan Rates'!J234</f>
        <v>0</v>
      </c>
      <c r="H231" s="101"/>
      <c r="I231" s="116">
        <f>'III Plan Rates'!$Z234*'V Consumer Factors'!$M$12</f>
        <v>0</v>
      </c>
      <c r="J231" s="116">
        <f>'III Plan Rates'!$Z234*'V Consumer Factors'!$M$13</f>
        <v>0</v>
      </c>
      <c r="K231" s="116">
        <f>'III Plan Rates'!$Z234*'V Consumer Factors'!$M$14</f>
        <v>0</v>
      </c>
      <c r="L231" s="116">
        <f>'III Plan Rates'!$Z234*'V Consumer Factors'!$M$15</f>
        <v>0</v>
      </c>
      <c r="M231" s="116">
        <f>'III Plan Rates'!$Z234*'V Consumer Factors'!$M$16</f>
        <v>0</v>
      </c>
      <c r="N231" s="116">
        <f>'III Plan Rates'!$Z234*'V Consumer Factors'!$M$17</f>
        <v>0</v>
      </c>
      <c r="O231" s="116">
        <f>'III Plan Rates'!$Z234*'V Consumer Factors'!$M$18</f>
        <v>0</v>
      </c>
      <c r="P231" s="116">
        <f>'III Plan Rates'!$Z234*'V Consumer Factors'!$M$19</f>
        <v>0</v>
      </c>
      <c r="Q231" s="116">
        <f>'III Plan Rates'!$Z234*'V Consumer Factors'!$M$20</f>
        <v>0</v>
      </c>
      <c r="R231" s="116">
        <f>IF('III Plan Rates'!$AP234&gt;0,SUMPRODUCT(I231:Q231,'III Plan Rates'!$AG234:$AO234)/'III Plan Rates'!$AP234,0)</f>
        <v>0</v>
      </c>
      <c r="S231" s="80"/>
      <c r="T231" s="116" t="e">
        <f>'III Plan Rates'!$AA234*'V Consumer Factors'!$N$12</f>
        <v>#DIV/0!</v>
      </c>
      <c r="U231" s="116" t="e">
        <f>'III Plan Rates'!$AA234*'V Consumer Factors'!$N$13</f>
        <v>#DIV/0!</v>
      </c>
      <c r="V231" s="116" t="e">
        <f>'III Plan Rates'!$AA234*'V Consumer Factors'!$N$14</f>
        <v>#DIV/0!</v>
      </c>
      <c r="W231" s="116" t="e">
        <f>'III Plan Rates'!$AA234*'V Consumer Factors'!$N$15</f>
        <v>#DIV/0!</v>
      </c>
      <c r="X231" s="116" t="e">
        <f>'III Plan Rates'!$AA234*'V Consumer Factors'!$N$16</f>
        <v>#DIV/0!</v>
      </c>
      <c r="Y231" s="116" t="e">
        <f>'III Plan Rates'!$AA234*'V Consumer Factors'!$N$17</f>
        <v>#DIV/0!</v>
      </c>
      <c r="Z231" s="116" t="e">
        <f>'III Plan Rates'!$AA234*'V Consumer Factors'!$N$18</f>
        <v>#DIV/0!</v>
      </c>
      <c r="AA231" s="116" t="e">
        <f>'III Plan Rates'!$AA234*'V Consumer Factors'!$N$19</f>
        <v>#DIV/0!</v>
      </c>
      <c r="AB231" s="116" t="e">
        <f>'III Plan Rates'!$AA234*'V Consumer Factors'!$N$20</f>
        <v>#DIV/0!</v>
      </c>
      <c r="AC231" s="116">
        <f>IF('III Plan Rates'!$AP234&gt;0,SUMPRODUCT(T231:AB231,'III Plan Rates'!$AG234:$AO234)/'III Plan Rates'!$AP234,0)</f>
        <v>0</v>
      </c>
      <c r="AE231" s="117" t="e">
        <f t="shared" si="53"/>
        <v>#DIV/0!</v>
      </c>
      <c r="AF231" s="117" t="e">
        <f t="shared" si="54"/>
        <v>#DIV/0!</v>
      </c>
      <c r="AG231" s="117" t="e">
        <f t="shared" si="55"/>
        <v>#DIV/0!</v>
      </c>
      <c r="AH231" s="117" t="e">
        <f t="shared" si="56"/>
        <v>#DIV/0!</v>
      </c>
      <c r="AI231" s="117" t="e">
        <f t="shared" si="57"/>
        <v>#DIV/0!</v>
      </c>
      <c r="AJ231" s="117" t="e">
        <f t="shared" si="58"/>
        <v>#DIV/0!</v>
      </c>
      <c r="AK231" s="117" t="e">
        <f t="shared" si="59"/>
        <v>#DIV/0!</v>
      </c>
      <c r="AL231" s="117" t="e">
        <f t="shared" si="60"/>
        <v>#DIV/0!</v>
      </c>
      <c r="AM231" s="117" t="e">
        <f t="shared" si="61"/>
        <v>#DIV/0!</v>
      </c>
      <c r="AN231" s="503" t="str">
        <f t="shared" si="62"/>
        <v/>
      </c>
      <c r="AP231" s="109"/>
      <c r="AQ231" s="109"/>
      <c r="AR231" s="109"/>
      <c r="AS231" s="109"/>
      <c r="AT231" s="109"/>
      <c r="AU231" s="109"/>
      <c r="AV231" s="109"/>
      <c r="AW231" s="109"/>
      <c r="AX231" s="511" t="str">
        <f>IF(SUM(AP231:AW231)='III Plan Rates'!AG234, "Match", "Don't Match")</f>
        <v>Match</v>
      </c>
      <c r="AY231" s="109"/>
      <c r="AZ231" s="109"/>
      <c r="BA231" s="109"/>
      <c r="BB231" s="511" t="str">
        <f>IF(SUM(AY231:BA231)='III Plan Rates'!AH234, "Match", "Don't Match")</f>
        <v>Match</v>
      </c>
      <c r="BC231" s="109"/>
      <c r="BD231" s="109"/>
      <c r="BE231" s="109"/>
      <c r="BF231" s="109"/>
      <c r="BG231" s="109"/>
      <c r="BH231" s="109"/>
      <c r="BI231" s="109"/>
      <c r="BJ231" s="109"/>
      <c r="BK231" s="109"/>
      <c r="BL231" s="109"/>
      <c r="BM231" s="109"/>
      <c r="BN231" s="109"/>
      <c r="BO231" s="109"/>
      <c r="BP231" s="511" t="str">
        <f>IF(SUM(BC231:BO231)='III Plan Rates'!AI234, "Match", "Don't Match")</f>
        <v>Match</v>
      </c>
      <c r="BQ231" s="109"/>
      <c r="BR231" s="109"/>
      <c r="BS231" s="109"/>
      <c r="BT231" s="109"/>
      <c r="BU231" s="109"/>
      <c r="BV231" s="109"/>
      <c r="BW231" s="109"/>
      <c r="BX231" s="109"/>
      <c r="BY231" s="109"/>
      <c r="BZ231" s="109"/>
      <c r="CA231" s="511" t="str">
        <f>IF(SUM(BQ231:BZ231)='III Plan Rates'!AJ234, "Match", "Don't Match")</f>
        <v>Match</v>
      </c>
      <c r="CB231" s="109"/>
      <c r="CC231" s="109"/>
      <c r="CD231" s="109"/>
      <c r="CE231" s="109"/>
      <c r="CF231" s="109"/>
      <c r="CG231" s="109"/>
      <c r="CH231" s="109"/>
      <c r="CI231" s="511" t="str">
        <f>IF(SUM(CB231:CH231)='III Plan Rates'!AK234, "Match", "Don't Match")</f>
        <v>Match</v>
      </c>
      <c r="CJ231" s="109"/>
      <c r="CK231" s="109"/>
      <c r="CL231" s="109"/>
      <c r="CM231" s="109"/>
      <c r="CN231" s="109"/>
      <c r="CO231" s="109"/>
      <c r="CP231" s="109"/>
      <c r="CQ231" s="109"/>
      <c r="CR231" s="109"/>
      <c r="CS231" s="109"/>
      <c r="CT231" s="511" t="str">
        <f>IF(SUM(CJ231:CS231)='III Plan Rates'!AL234, "Match", "Don't Match")</f>
        <v>Match</v>
      </c>
      <c r="CU231" s="109"/>
      <c r="CV231" s="109"/>
      <c r="CW231" s="109"/>
      <c r="CX231" s="109"/>
      <c r="CY231" s="511" t="str">
        <f>IF(SUM(CU231:CX231)='III Plan Rates'!AM234, "Match", "Don't Match")</f>
        <v>Match</v>
      </c>
      <c r="CZ231" s="109"/>
      <c r="DA231" s="109"/>
      <c r="DB231" s="109"/>
      <c r="DC231" s="109"/>
      <c r="DD231" s="109"/>
      <c r="DE231" s="511" t="str">
        <f>IF(SUM(CZ231:DD231)='III Plan Rates'!AN234, "Match", "Don't Match")</f>
        <v>Match</v>
      </c>
      <c r="DF231" s="109"/>
      <c r="DG231" s="109"/>
      <c r="DH231" s="109"/>
      <c r="DI231" s="109"/>
      <c r="DJ231" s="109"/>
      <c r="DK231" s="109"/>
      <c r="DL231" s="109"/>
      <c r="DM231" s="511" t="str">
        <f>IF(SUM(DF231:DL231)='III Plan Rates'!AO234, "Match", "Don't Match")</f>
        <v>Match</v>
      </c>
    </row>
    <row r="232" spans="1:117" x14ac:dyDescent="0.25">
      <c r="A232" s="406" t="str">
        <f>'III Plan Rates'!A235</f>
        <v>Plan 218</v>
      </c>
      <c r="B232" s="118">
        <f>'III Plan Rates'!B235</f>
        <v>0</v>
      </c>
      <c r="C232" s="127">
        <f>'III Plan Rates'!D235</f>
        <v>0</v>
      </c>
      <c r="D232" s="118">
        <f>'III Plan Rates'!E235</f>
        <v>0</v>
      </c>
      <c r="E232" s="118">
        <f>'III Plan Rates'!F235</f>
        <v>0</v>
      </c>
      <c r="F232" s="118">
        <f>'III Plan Rates'!G235</f>
        <v>0</v>
      </c>
      <c r="G232" s="118">
        <f>'III Plan Rates'!J235</f>
        <v>0</v>
      </c>
      <c r="H232" s="101"/>
      <c r="I232" s="116">
        <f>'III Plan Rates'!$Z235*'V Consumer Factors'!$M$12</f>
        <v>0</v>
      </c>
      <c r="J232" s="116">
        <f>'III Plan Rates'!$Z235*'V Consumer Factors'!$M$13</f>
        <v>0</v>
      </c>
      <c r="K232" s="116">
        <f>'III Plan Rates'!$Z235*'V Consumer Factors'!$M$14</f>
        <v>0</v>
      </c>
      <c r="L232" s="116">
        <f>'III Plan Rates'!$Z235*'V Consumer Factors'!$M$15</f>
        <v>0</v>
      </c>
      <c r="M232" s="116">
        <f>'III Plan Rates'!$Z235*'V Consumer Factors'!$M$16</f>
        <v>0</v>
      </c>
      <c r="N232" s="116">
        <f>'III Plan Rates'!$Z235*'V Consumer Factors'!$M$17</f>
        <v>0</v>
      </c>
      <c r="O232" s="116">
        <f>'III Plan Rates'!$Z235*'V Consumer Factors'!$M$18</f>
        <v>0</v>
      </c>
      <c r="P232" s="116">
        <f>'III Plan Rates'!$Z235*'V Consumer Factors'!$M$19</f>
        <v>0</v>
      </c>
      <c r="Q232" s="116">
        <f>'III Plan Rates'!$Z235*'V Consumer Factors'!$M$20</f>
        <v>0</v>
      </c>
      <c r="R232" s="116">
        <f>IF('III Plan Rates'!$AP235&gt;0,SUMPRODUCT(I232:Q232,'III Plan Rates'!$AG235:$AO235)/'III Plan Rates'!$AP235,0)</f>
        <v>0</v>
      </c>
      <c r="S232" s="80"/>
      <c r="T232" s="116" t="e">
        <f>'III Plan Rates'!$AA235*'V Consumer Factors'!$N$12</f>
        <v>#DIV/0!</v>
      </c>
      <c r="U232" s="116" t="e">
        <f>'III Plan Rates'!$AA235*'V Consumer Factors'!$N$13</f>
        <v>#DIV/0!</v>
      </c>
      <c r="V232" s="116" t="e">
        <f>'III Plan Rates'!$AA235*'V Consumer Factors'!$N$14</f>
        <v>#DIV/0!</v>
      </c>
      <c r="W232" s="116" t="e">
        <f>'III Plan Rates'!$AA235*'V Consumer Factors'!$N$15</f>
        <v>#DIV/0!</v>
      </c>
      <c r="X232" s="116" t="e">
        <f>'III Plan Rates'!$AA235*'V Consumer Factors'!$N$16</f>
        <v>#DIV/0!</v>
      </c>
      <c r="Y232" s="116" t="e">
        <f>'III Plan Rates'!$AA235*'V Consumer Factors'!$N$17</f>
        <v>#DIV/0!</v>
      </c>
      <c r="Z232" s="116" t="e">
        <f>'III Plan Rates'!$AA235*'V Consumer Factors'!$N$18</f>
        <v>#DIV/0!</v>
      </c>
      <c r="AA232" s="116" t="e">
        <f>'III Plan Rates'!$AA235*'V Consumer Factors'!$N$19</f>
        <v>#DIV/0!</v>
      </c>
      <c r="AB232" s="116" t="e">
        <f>'III Plan Rates'!$AA235*'V Consumer Factors'!$N$20</f>
        <v>#DIV/0!</v>
      </c>
      <c r="AC232" s="116">
        <f>IF('III Plan Rates'!$AP235&gt;0,SUMPRODUCT(T232:AB232,'III Plan Rates'!$AG235:$AO235)/'III Plan Rates'!$AP235,0)</f>
        <v>0</v>
      </c>
      <c r="AE232" s="117" t="e">
        <f t="shared" si="53"/>
        <v>#DIV/0!</v>
      </c>
      <c r="AF232" s="117" t="e">
        <f t="shared" si="54"/>
        <v>#DIV/0!</v>
      </c>
      <c r="AG232" s="117" t="e">
        <f t="shared" si="55"/>
        <v>#DIV/0!</v>
      </c>
      <c r="AH232" s="117" t="e">
        <f t="shared" si="56"/>
        <v>#DIV/0!</v>
      </c>
      <c r="AI232" s="117" t="e">
        <f t="shared" si="57"/>
        <v>#DIV/0!</v>
      </c>
      <c r="AJ232" s="117" t="e">
        <f t="shared" si="58"/>
        <v>#DIV/0!</v>
      </c>
      <c r="AK232" s="117" t="e">
        <f t="shared" si="59"/>
        <v>#DIV/0!</v>
      </c>
      <c r="AL232" s="117" t="e">
        <f t="shared" si="60"/>
        <v>#DIV/0!</v>
      </c>
      <c r="AM232" s="117" t="e">
        <f t="shared" si="61"/>
        <v>#DIV/0!</v>
      </c>
      <c r="AN232" s="503" t="str">
        <f t="shared" si="62"/>
        <v/>
      </c>
      <c r="AP232" s="109"/>
      <c r="AQ232" s="109"/>
      <c r="AR232" s="109"/>
      <c r="AS232" s="109"/>
      <c r="AT232" s="109"/>
      <c r="AU232" s="109"/>
      <c r="AV232" s="109"/>
      <c r="AW232" s="109"/>
      <c r="AX232" s="511" t="str">
        <f>IF(SUM(AP232:AW232)='III Plan Rates'!AG235, "Match", "Don't Match")</f>
        <v>Match</v>
      </c>
      <c r="AY232" s="109"/>
      <c r="AZ232" s="109"/>
      <c r="BA232" s="109"/>
      <c r="BB232" s="511" t="str">
        <f>IF(SUM(AY232:BA232)='III Plan Rates'!AH235, "Match", "Don't Match")</f>
        <v>Match</v>
      </c>
      <c r="BC232" s="109"/>
      <c r="BD232" s="109"/>
      <c r="BE232" s="109"/>
      <c r="BF232" s="109"/>
      <c r="BG232" s="109"/>
      <c r="BH232" s="109"/>
      <c r="BI232" s="109"/>
      <c r="BJ232" s="109"/>
      <c r="BK232" s="109"/>
      <c r="BL232" s="109"/>
      <c r="BM232" s="109"/>
      <c r="BN232" s="109"/>
      <c r="BO232" s="109"/>
      <c r="BP232" s="511" t="str">
        <f>IF(SUM(BC232:BO232)='III Plan Rates'!AI235, "Match", "Don't Match")</f>
        <v>Match</v>
      </c>
      <c r="BQ232" s="109"/>
      <c r="BR232" s="109"/>
      <c r="BS232" s="109"/>
      <c r="BT232" s="109"/>
      <c r="BU232" s="109"/>
      <c r="BV232" s="109"/>
      <c r="BW232" s="109"/>
      <c r="BX232" s="109"/>
      <c r="BY232" s="109"/>
      <c r="BZ232" s="109"/>
      <c r="CA232" s="511" t="str">
        <f>IF(SUM(BQ232:BZ232)='III Plan Rates'!AJ235, "Match", "Don't Match")</f>
        <v>Match</v>
      </c>
      <c r="CB232" s="109"/>
      <c r="CC232" s="109"/>
      <c r="CD232" s="109"/>
      <c r="CE232" s="109"/>
      <c r="CF232" s="109"/>
      <c r="CG232" s="109"/>
      <c r="CH232" s="109"/>
      <c r="CI232" s="511" t="str">
        <f>IF(SUM(CB232:CH232)='III Plan Rates'!AK235, "Match", "Don't Match")</f>
        <v>Match</v>
      </c>
      <c r="CJ232" s="109"/>
      <c r="CK232" s="109"/>
      <c r="CL232" s="109"/>
      <c r="CM232" s="109"/>
      <c r="CN232" s="109"/>
      <c r="CO232" s="109"/>
      <c r="CP232" s="109"/>
      <c r="CQ232" s="109"/>
      <c r="CR232" s="109"/>
      <c r="CS232" s="109"/>
      <c r="CT232" s="511" t="str">
        <f>IF(SUM(CJ232:CS232)='III Plan Rates'!AL235, "Match", "Don't Match")</f>
        <v>Match</v>
      </c>
      <c r="CU232" s="109"/>
      <c r="CV232" s="109"/>
      <c r="CW232" s="109"/>
      <c r="CX232" s="109"/>
      <c r="CY232" s="511" t="str">
        <f>IF(SUM(CU232:CX232)='III Plan Rates'!AM235, "Match", "Don't Match")</f>
        <v>Match</v>
      </c>
      <c r="CZ232" s="109"/>
      <c r="DA232" s="109"/>
      <c r="DB232" s="109"/>
      <c r="DC232" s="109"/>
      <c r="DD232" s="109"/>
      <c r="DE232" s="511" t="str">
        <f>IF(SUM(CZ232:DD232)='III Plan Rates'!AN235, "Match", "Don't Match")</f>
        <v>Match</v>
      </c>
      <c r="DF232" s="109"/>
      <c r="DG232" s="109"/>
      <c r="DH232" s="109"/>
      <c r="DI232" s="109"/>
      <c r="DJ232" s="109"/>
      <c r="DK232" s="109"/>
      <c r="DL232" s="109"/>
      <c r="DM232" s="511" t="str">
        <f>IF(SUM(DF232:DL232)='III Plan Rates'!AO235, "Match", "Don't Match")</f>
        <v>Match</v>
      </c>
    </row>
    <row r="233" spans="1:117" x14ac:dyDescent="0.25">
      <c r="A233" s="406" t="str">
        <f>'III Plan Rates'!A236</f>
        <v>Plan 219</v>
      </c>
      <c r="B233" s="118">
        <f>'III Plan Rates'!B236</f>
        <v>0</v>
      </c>
      <c r="C233" s="127">
        <f>'III Plan Rates'!D236</f>
        <v>0</v>
      </c>
      <c r="D233" s="118">
        <f>'III Plan Rates'!E236</f>
        <v>0</v>
      </c>
      <c r="E233" s="118">
        <f>'III Plan Rates'!F236</f>
        <v>0</v>
      </c>
      <c r="F233" s="118">
        <f>'III Plan Rates'!G236</f>
        <v>0</v>
      </c>
      <c r="G233" s="118">
        <f>'III Plan Rates'!J236</f>
        <v>0</v>
      </c>
      <c r="H233" s="101"/>
      <c r="I233" s="116">
        <f>'III Plan Rates'!$Z236*'V Consumer Factors'!$M$12</f>
        <v>0</v>
      </c>
      <c r="J233" s="116">
        <f>'III Plan Rates'!$Z236*'V Consumer Factors'!$M$13</f>
        <v>0</v>
      </c>
      <c r="K233" s="116">
        <f>'III Plan Rates'!$Z236*'V Consumer Factors'!$M$14</f>
        <v>0</v>
      </c>
      <c r="L233" s="116">
        <f>'III Plan Rates'!$Z236*'V Consumer Factors'!$M$15</f>
        <v>0</v>
      </c>
      <c r="M233" s="116">
        <f>'III Plan Rates'!$Z236*'V Consumer Factors'!$M$16</f>
        <v>0</v>
      </c>
      <c r="N233" s="116">
        <f>'III Plan Rates'!$Z236*'V Consumer Factors'!$M$17</f>
        <v>0</v>
      </c>
      <c r="O233" s="116">
        <f>'III Plan Rates'!$Z236*'V Consumer Factors'!$M$18</f>
        <v>0</v>
      </c>
      <c r="P233" s="116">
        <f>'III Plan Rates'!$Z236*'V Consumer Factors'!$M$19</f>
        <v>0</v>
      </c>
      <c r="Q233" s="116">
        <f>'III Plan Rates'!$Z236*'V Consumer Factors'!$M$20</f>
        <v>0</v>
      </c>
      <c r="R233" s="116">
        <f>IF('III Plan Rates'!$AP236&gt;0,SUMPRODUCT(I233:Q233,'III Plan Rates'!$AG236:$AO236)/'III Plan Rates'!$AP236,0)</f>
        <v>0</v>
      </c>
      <c r="S233" s="80"/>
      <c r="T233" s="116" t="e">
        <f>'III Plan Rates'!$AA236*'V Consumer Factors'!$N$12</f>
        <v>#DIV/0!</v>
      </c>
      <c r="U233" s="116" t="e">
        <f>'III Plan Rates'!$AA236*'V Consumer Factors'!$N$13</f>
        <v>#DIV/0!</v>
      </c>
      <c r="V233" s="116" t="e">
        <f>'III Plan Rates'!$AA236*'V Consumer Factors'!$N$14</f>
        <v>#DIV/0!</v>
      </c>
      <c r="W233" s="116" t="e">
        <f>'III Plan Rates'!$AA236*'V Consumer Factors'!$N$15</f>
        <v>#DIV/0!</v>
      </c>
      <c r="X233" s="116" t="e">
        <f>'III Plan Rates'!$AA236*'V Consumer Factors'!$N$16</f>
        <v>#DIV/0!</v>
      </c>
      <c r="Y233" s="116" t="e">
        <f>'III Plan Rates'!$AA236*'V Consumer Factors'!$N$17</f>
        <v>#DIV/0!</v>
      </c>
      <c r="Z233" s="116" t="e">
        <f>'III Plan Rates'!$AA236*'V Consumer Factors'!$N$18</f>
        <v>#DIV/0!</v>
      </c>
      <c r="AA233" s="116" t="e">
        <f>'III Plan Rates'!$AA236*'V Consumer Factors'!$N$19</f>
        <v>#DIV/0!</v>
      </c>
      <c r="AB233" s="116" t="e">
        <f>'III Plan Rates'!$AA236*'V Consumer Factors'!$N$20</f>
        <v>#DIV/0!</v>
      </c>
      <c r="AC233" s="116">
        <f>IF('III Plan Rates'!$AP236&gt;0,SUMPRODUCT(T233:AB233,'III Plan Rates'!$AG236:$AO236)/'III Plan Rates'!$AP236,0)</f>
        <v>0</v>
      </c>
      <c r="AE233" s="117" t="e">
        <f t="shared" si="53"/>
        <v>#DIV/0!</v>
      </c>
      <c r="AF233" s="117" t="e">
        <f t="shared" si="54"/>
        <v>#DIV/0!</v>
      </c>
      <c r="AG233" s="117" t="e">
        <f t="shared" si="55"/>
        <v>#DIV/0!</v>
      </c>
      <c r="AH233" s="117" t="e">
        <f t="shared" si="56"/>
        <v>#DIV/0!</v>
      </c>
      <c r="AI233" s="117" t="e">
        <f t="shared" si="57"/>
        <v>#DIV/0!</v>
      </c>
      <c r="AJ233" s="117" t="e">
        <f t="shared" si="58"/>
        <v>#DIV/0!</v>
      </c>
      <c r="AK233" s="117" t="e">
        <f t="shared" si="59"/>
        <v>#DIV/0!</v>
      </c>
      <c r="AL233" s="117" t="e">
        <f t="shared" si="60"/>
        <v>#DIV/0!</v>
      </c>
      <c r="AM233" s="117" t="e">
        <f t="shared" si="61"/>
        <v>#DIV/0!</v>
      </c>
      <c r="AN233" s="503" t="str">
        <f t="shared" si="62"/>
        <v/>
      </c>
      <c r="AP233" s="109"/>
      <c r="AQ233" s="109"/>
      <c r="AR233" s="109"/>
      <c r="AS233" s="109"/>
      <c r="AT233" s="109"/>
      <c r="AU233" s="109"/>
      <c r="AV233" s="109"/>
      <c r="AW233" s="109"/>
      <c r="AX233" s="511" t="str">
        <f>IF(SUM(AP233:AW233)='III Plan Rates'!AG236, "Match", "Don't Match")</f>
        <v>Match</v>
      </c>
      <c r="AY233" s="109"/>
      <c r="AZ233" s="109"/>
      <c r="BA233" s="109"/>
      <c r="BB233" s="511" t="str">
        <f>IF(SUM(AY233:BA233)='III Plan Rates'!AH236, "Match", "Don't Match")</f>
        <v>Match</v>
      </c>
      <c r="BC233" s="109"/>
      <c r="BD233" s="109"/>
      <c r="BE233" s="109"/>
      <c r="BF233" s="109"/>
      <c r="BG233" s="109"/>
      <c r="BH233" s="109"/>
      <c r="BI233" s="109"/>
      <c r="BJ233" s="109"/>
      <c r="BK233" s="109"/>
      <c r="BL233" s="109"/>
      <c r="BM233" s="109"/>
      <c r="BN233" s="109"/>
      <c r="BO233" s="109"/>
      <c r="BP233" s="511" t="str">
        <f>IF(SUM(BC233:BO233)='III Plan Rates'!AI236, "Match", "Don't Match")</f>
        <v>Match</v>
      </c>
      <c r="BQ233" s="109"/>
      <c r="BR233" s="109"/>
      <c r="BS233" s="109"/>
      <c r="BT233" s="109"/>
      <c r="BU233" s="109"/>
      <c r="BV233" s="109"/>
      <c r="BW233" s="109"/>
      <c r="BX233" s="109"/>
      <c r="BY233" s="109"/>
      <c r="BZ233" s="109"/>
      <c r="CA233" s="511" t="str">
        <f>IF(SUM(BQ233:BZ233)='III Plan Rates'!AJ236, "Match", "Don't Match")</f>
        <v>Match</v>
      </c>
      <c r="CB233" s="109"/>
      <c r="CC233" s="109"/>
      <c r="CD233" s="109"/>
      <c r="CE233" s="109"/>
      <c r="CF233" s="109"/>
      <c r="CG233" s="109"/>
      <c r="CH233" s="109"/>
      <c r="CI233" s="511" t="str">
        <f>IF(SUM(CB233:CH233)='III Plan Rates'!AK236, "Match", "Don't Match")</f>
        <v>Match</v>
      </c>
      <c r="CJ233" s="109"/>
      <c r="CK233" s="109"/>
      <c r="CL233" s="109"/>
      <c r="CM233" s="109"/>
      <c r="CN233" s="109"/>
      <c r="CO233" s="109"/>
      <c r="CP233" s="109"/>
      <c r="CQ233" s="109"/>
      <c r="CR233" s="109"/>
      <c r="CS233" s="109"/>
      <c r="CT233" s="511" t="str">
        <f>IF(SUM(CJ233:CS233)='III Plan Rates'!AL236, "Match", "Don't Match")</f>
        <v>Match</v>
      </c>
      <c r="CU233" s="109"/>
      <c r="CV233" s="109"/>
      <c r="CW233" s="109"/>
      <c r="CX233" s="109"/>
      <c r="CY233" s="511" t="str">
        <f>IF(SUM(CU233:CX233)='III Plan Rates'!AM236, "Match", "Don't Match")</f>
        <v>Match</v>
      </c>
      <c r="CZ233" s="109"/>
      <c r="DA233" s="109"/>
      <c r="DB233" s="109"/>
      <c r="DC233" s="109"/>
      <c r="DD233" s="109"/>
      <c r="DE233" s="511" t="str">
        <f>IF(SUM(CZ233:DD233)='III Plan Rates'!AN236, "Match", "Don't Match")</f>
        <v>Match</v>
      </c>
      <c r="DF233" s="109"/>
      <c r="DG233" s="109"/>
      <c r="DH233" s="109"/>
      <c r="DI233" s="109"/>
      <c r="DJ233" s="109"/>
      <c r="DK233" s="109"/>
      <c r="DL233" s="109"/>
      <c r="DM233" s="511" t="str">
        <f>IF(SUM(DF233:DL233)='III Plan Rates'!AO236, "Match", "Don't Match")</f>
        <v>Match</v>
      </c>
    </row>
    <row r="234" spans="1:117" x14ac:dyDescent="0.25">
      <c r="A234" s="406" t="str">
        <f>'III Plan Rates'!A237</f>
        <v>Plan 220</v>
      </c>
      <c r="B234" s="118">
        <f>'III Plan Rates'!B237</f>
        <v>0</v>
      </c>
      <c r="C234" s="127">
        <f>'III Plan Rates'!D237</f>
        <v>0</v>
      </c>
      <c r="D234" s="118">
        <f>'III Plan Rates'!E237</f>
        <v>0</v>
      </c>
      <c r="E234" s="118">
        <f>'III Plan Rates'!F237</f>
        <v>0</v>
      </c>
      <c r="F234" s="118">
        <f>'III Plan Rates'!G237</f>
        <v>0</v>
      </c>
      <c r="G234" s="118">
        <f>'III Plan Rates'!J237</f>
        <v>0</v>
      </c>
      <c r="H234" s="101"/>
      <c r="I234" s="116">
        <f>'III Plan Rates'!$Z237*'V Consumer Factors'!$M$12</f>
        <v>0</v>
      </c>
      <c r="J234" s="116">
        <f>'III Plan Rates'!$Z237*'V Consumer Factors'!$M$13</f>
        <v>0</v>
      </c>
      <c r="K234" s="116">
        <f>'III Plan Rates'!$Z237*'V Consumer Factors'!$M$14</f>
        <v>0</v>
      </c>
      <c r="L234" s="116">
        <f>'III Plan Rates'!$Z237*'V Consumer Factors'!$M$15</f>
        <v>0</v>
      </c>
      <c r="M234" s="116">
        <f>'III Plan Rates'!$Z237*'V Consumer Factors'!$M$16</f>
        <v>0</v>
      </c>
      <c r="N234" s="116">
        <f>'III Plan Rates'!$Z237*'V Consumer Factors'!$M$17</f>
        <v>0</v>
      </c>
      <c r="O234" s="116">
        <f>'III Plan Rates'!$Z237*'V Consumer Factors'!$M$18</f>
        <v>0</v>
      </c>
      <c r="P234" s="116">
        <f>'III Plan Rates'!$Z237*'V Consumer Factors'!$M$19</f>
        <v>0</v>
      </c>
      <c r="Q234" s="116">
        <f>'III Plan Rates'!$Z237*'V Consumer Factors'!$M$20</f>
        <v>0</v>
      </c>
      <c r="R234" s="116">
        <f>IF('III Plan Rates'!$AP237&gt;0,SUMPRODUCT(I234:Q234,'III Plan Rates'!$AG237:$AO237)/'III Plan Rates'!$AP237,0)</f>
        <v>0</v>
      </c>
      <c r="S234" s="80"/>
      <c r="T234" s="116" t="e">
        <f>'III Plan Rates'!$AA237*'V Consumer Factors'!$N$12</f>
        <v>#DIV/0!</v>
      </c>
      <c r="U234" s="116" t="e">
        <f>'III Plan Rates'!$AA237*'V Consumer Factors'!$N$13</f>
        <v>#DIV/0!</v>
      </c>
      <c r="V234" s="116" t="e">
        <f>'III Plan Rates'!$AA237*'V Consumer Factors'!$N$14</f>
        <v>#DIV/0!</v>
      </c>
      <c r="W234" s="116" t="e">
        <f>'III Plan Rates'!$AA237*'V Consumer Factors'!$N$15</f>
        <v>#DIV/0!</v>
      </c>
      <c r="X234" s="116" t="e">
        <f>'III Plan Rates'!$AA237*'V Consumer Factors'!$N$16</f>
        <v>#DIV/0!</v>
      </c>
      <c r="Y234" s="116" t="e">
        <f>'III Plan Rates'!$AA237*'V Consumer Factors'!$N$17</f>
        <v>#DIV/0!</v>
      </c>
      <c r="Z234" s="116" t="e">
        <f>'III Plan Rates'!$AA237*'V Consumer Factors'!$N$18</f>
        <v>#DIV/0!</v>
      </c>
      <c r="AA234" s="116" t="e">
        <f>'III Plan Rates'!$AA237*'V Consumer Factors'!$N$19</f>
        <v>#DIV/0!</v>
      </c>
      <c r="AB234" s="116" t="e">
        <f>'III Plan Rates'!$AA237*'V Consumer Factors'!$N$20</f>
        <v>#DIV/0!</v>
      </c>
      <c r="AC234" s="116">
        <f>IF('III Plan Rates'!$AP237&gt;0,SUMPRODUCT(T234:AB234,'III Plan Rates'!$AG237:$AO237)/'III Plan Rates'!$AP237,0)</f>
        <v>0</v>
      </c>
      <c r="AE234" s="117" t="e">
        <f t="shared" si="53"/>
        <v>#DIV/0!</v>
      </c>
      <c r="AF234" s="117" t="e">
        <f t="shared" si="54"/>
        <v>#DIV/0!</v>
      </c>
      <c r="AG234" s="117" t="e">
        <f t="shared" si="55"/>
        <v>#DIV/0!</v>
      </c>
      <c r="AH234" s="117" t="e">
        <f t="shared" si="56"/>
        <v>#DIV/0!</v>
      </c>
      <c r="AI234" s="117" t="e">
        <f t="shared" si="57"/>
        <v>#DIV/0!</v>
      </c>
      <c r="AJ234" s="117" t="e">
        <f t="shared" si="58"/>
        <v>#DIV/0!</v>
      </c>
      <c r="AK234" s="117" t="e">
        <f t="shared" si="59"/>
        <v>#DIV/0!</v>
      </c>
      <c r="AL234" s="117" t="e">
        <f t="shared" si="60"/>
        <v>#DIV/0!</v>
      </c>
      <c r="AM234" s="117" t="e">
        <f t="shared" si="61"/>
        <v>#DIV/0!</v>
      </c>
      <c r="AN234" s="503" t="str">
        <f t="shared" si="62"/>
        <v/>
      </c>
      <c r="AP234" s="109"/>
      <c r="AQ234" s="109"/>
      <c r="AR234" s="109"/>
      <c r="AS234" s="109"/>
      <c r="AT234" s="109"/>
      <c r="AU234" s="109"/>
      <c r="AV234" s="109"/>
      <c r="AW234" s="109"/>
      <c r="AX234" s="511" t="str">
        <f>IF(SUM(AP234:AW234)='III Plan Rates'!AG237, "Match", "Don't Match")</f>
        <v>Match</v>
      </c>
      <c r="AY234" s="109"/>
      <c r="AZ234" s="109"/>
      <c r="BA234" s="109"/>
      <c r="BB234" s="511" t="str">
        <f>IF(SUM(AY234:BA234)='III Plan Rates'!AH237, "Match", "Don't Match")</f>
        <v>Match</v>
      </c>
      <c r="BC234" s="109"/>
      <c r="BD234" s="109"/>
      <c r="BE234" s="109"/>
      <c r="BF234" s="109"/>
      <c r="BG234" s="109"/>
      <c r="BH234" s="109"/>
      <c r="BI234" s="109"/>
      <c r="BJ234" s="109"/>
      <c r="BK234" s="109"/>
      <c r="BL234" s="109"/>
      <c r="BM234" s="109"/>
      <c r="BN234" s="109"/>
      <c r="BO234" s="109"/>
      <c r="BP234" s="511" t="str">
        <f>IF(SUM(BC234:BO234)='III Plan Rates'!AI237, "Match", "Don't Match")</f>
        <v>Match</v>
      </c>
      <c r="BQ234" s="109"/>
      <c r="BR234" s="109"/>
      <c r="BS234" s="109"/>
      <c r="BT234" s="109"/>
      <c r="BU234" s="109"/>
      <c r="BV234" s="109"/>
      <c r="BW234" s="109"/>
      <c r="BX234" s="109"/>
      <c r="BY234" s="109"/>
      <c r="BZ234" s="109"/>
      <c r="CA234" s="511" t="str">
        <f>IF(SUM(BQ234:BZ234)='III Plan Rates'!AJ237, "Match", "Don't Match")</f>
        <v>Match</v>
      </c>
      <c r="CB234" s="109"/>
      <c r="CC234" s="109"/>
      <c r="CD234" s="109"/>
      <c r="CE234" s="109"/>
      <c r="CF234" s="109"/>
      <c r="CG234" s="109"/>
      <c r="CH234" s="109"/>
      <c r="CI234" s="511" t="str">
        <f>IF(SUM(CB234:CH234)='III Plan Rates'!AK237, "Match", "Don't Match")</f>
        <v>Match</v>
      </c>
      <c r="CJ234" s="109"/>
      <c r="CK234" s="109"/>
      <c r="CL234" s="109"/>
      <c r="CM234" s="109"/>
      <c r="CN234" s="109"/>
      <c r="CO234" s="109"/>
      <c r="CP234" s="109"/>
      <c r="CQ234" s="109"/>
      <c r="CR234" s="109"/>
      <c r="CS234" s="109"/>
      <c r="CT234" s="511" t="str">
        <f>IF(SUM(CJ234:CS234)='III Plan Rates'!AL237, "Match", "Don't Match")</f>
        <v>Match</v>
      </c>
      <c r="CU234" s="109"/>
      <c r="CV234" s="109"/>
      <c r="CW234" s="109"/>
      <c r="CX234" s="109"/>
      <c r="CY234" s="511" t="str">
        <f>IF(SUM(CU234:CX234)='III Plan Rates'!AM237, "Match", "Don't Match")</f>
        <v>Match</v>
      </c>
      <c r="CZ234" s="109"/>
      <c r="DA234" s="109"/>
      <c r="DB234" s="109"/>
      <c r="DC234" s="109"/>
      <c r="DD234" s="109"/>
      <c r="DE234" s="511" t="str">
        <f>IF(SUM(CZ234:DD234)='III Plan Rates'!AN237, "Match", "Don't Match")</f>
        <v>Match</v>
      </c>
      <c r="DF234" s="109"/>
      <c r="DG234" s="109"/>
      <c r="DH234" s="109"/>
      <c r="DI234" s="109"/>
      <c r="DJ234" s="109"/>
      <c r="DK234" s="109"/>
      <c r="DL234" s="109"/>
      <c r="DM234" s="511" t="str">
        <f>IF(SUM(DF234:DL234)='III Plan Rates'!AO237, "Match", "Don't Match")</f>
        <v>Match</v>
      </c>
    </row>
    <row r="235" spans="1:117" x14ac:dyDescent="0.25">
      <c r="A235" s="406" t="str">
        <f>'III Plan Rates'!A238</f>
        <v>Plan 221</v>
      </c>
      <c r="B235" s="118">
        <f>'III Plan Rates'!B238</f>
        <v>0</v>
      </c>
      <c r="C235" s="127">
        <f>'III Plan Rates'!D238</f>
        <v>0</v>
      </c>
      <c r="D235" s="118">
        <f>'III Plan Rates'!E238</f>
        <v>0</v>
      </c>
      <c r="E235" s="118">
        <f>'III Plan Rates'!F238</f>
        <v>0</v>
      </c>
      <c r="F235" s="118">
        <f>'III Plan Rates'!G238</f>
        <v>0</v>
      </c>
      <c r="G235" s="118">
        <f>'III Plan Rates'!J238</f>
        <v>0</v>
      </c>
      <c r="H235" s="101"/>
      <c r="I235" s="116">
        <f>'III Plan Rates'!$Z238*'V Consumer Factors'!$M$12</f>
        <v>0</v>
      </c>
      <c r="J235" s="116">
        <f>'III Plan Rates'!$Z238*'V Consumer Factors'!$M$13</f>
        <v>0</v>
      </c>
      <c r="K235" s="116">
        <f>'III Plan Rates'!$Z238*'V Consumer Factors'!$M$14</f>
        <v>0</v>
      </c>
      <c r="L235" s="116">
        <f>'III Plan Rates'!$Z238*'V Consumer Factors'!$M$15</f>
        <v>0</v>
      </c>
      <c r="M235" s="116">
        <f>'III Plan Rates'!$Z238*'V Consumer Factors'!$M$16</f>
        <v>0</v>
      </c>
      <c r="N235" s="116">
        <f>'III Plan Rates'!$Z238*'V Consumer Factors'!$M$17</f>
        <v>0</v>
      </c>
      <c r="O235" s="116">
        <f>'III Plan Rates'!$Z238*'V Consumer Factors'!$M$18</f>
        <v>0</v>
      </c>
      <c r="P235" s="116">
        <f>'III Plan Rates'!$Z238*'V Consumer Factors'!$M$19</f>
        <v>0</v>
      </c>
      <c r="Q235" s="116">
        <f>'III Plan Rates'!$Z238*'V Consumer Factors'!$M$20</f>
        <v>0</v>
      </c>
      <c r="R235" s="116">
        <f>IF('III Plan Rates'!$AP238&gt;0,SUMPRODUCT(I235:Q235,'III Plan Rates'!$AG238:$AO238)/'III Plan Rates'!$AP238,0)</f>
        <v>0</v>
      </c>
      <c r="S235" s="80"/>
      <c r="T235" s="116" t="e">
        <f>'III Plan Rates'!$AA238*'V Consumer Factors'!$N$12</f>
        <v>#DIV/0!</v>
      </c>
      <c r="U235" s="116" t="e">
        <f>'III Plan Rates'!$AA238*'V Consumer Factors'!$N$13</f>
        <v>#DIV/0!</v>
      </c>
      <c r="V235" s="116" t="e">
        <f>'III Plan Rates'!$AA238*'V Consumer Factors'!$N$14</f>
        <v>#DIV/0!</v>
      </c>
      <c r="W235" s="116" t="e">
        <f>'III Plan Rates'!$AA238*'V Consumer Factors'!$N$15</f>
        <v>#DIV/0!</v>
      </c>
      <c r="X235" s="116" t="e">
        <f>'III Plan Rates'!$AA238*'V Consumer Factors'!$N$16</f>
        <v>#DIV/0!</v>
      </c>
      <c r="Y235" s="116" t="e">
        <f>'III Plan Rates'!$AA238*'V Consumer Factors'!$N$17</f>
        <v>#DIV/0!</v>
      </c>
      <c r="Z235" s="116" t="e">
        <f>'III Plan Rates'!$AA238*'V Consumer Factors'!$N$18</f>
        <v>#DIV/0!</v>
      </c>
      <c r="AA235" s="116" t="e">
        <f>'III Plan Rates'!$AA238*'V Consumer Factors'!$N$19</f>
        <v>#DIV/0!</v>
      </c>
      <c r="AB235" s="116" t="e">
        <f>'III Plan Rates'!$AA238*'V Consumer Factors'!$N$20</f>
        <v>#DIV/0!</v>
      </c>
      <c r="AC235" s="116">
        <f>IF('III Plan Rates'!$AP238&gt;0,SUMPRODUCT(T235:AB235,'III Plan Rates'!$AG238:$AO238)/'III Plan Rates'!$AP238,0)</f>
        <v>0</v>
      </c>
      <c r="AE235" s="117" t="e">
        <f t="shared" si="53"/>
        <v>#DIV/0!</v>
      </c>
      <c r="AF235" s="117" t="e">
        <f t="shared" si="54"/>
        <v>#DIV/0!</v>
      </c>
      <c r="AG235" s="117" t="e">
        <f t="shared" si="55"/>
        <v>#DIV/0!</v>
      </c>
      <c r="AH235" s="117" t="e">
        <f t="shared" si="56"/>
        <v>#DIV/0!</v>
      </c>
      <c r="AI235" s="117" t="e">
        <f t="shared" si="57"/>
        <v>#DIV/0!</v>
      </c>
      <c r="AJ235" s="117" t="e">
        <f t="shared" si="58"/>
        <v>#DIV/0!</v>
      </c>
      <c r="AK235" s="117" t="e">
        <f t="shared" si="59"/>
        <v>#DIV/0!</v>
      </c>
      <c r="AL235" s="117" t="e">
        <f t="shared" si="60"/>
        <v>#DIV/0!</v>
      </c>
      <c r="AM235" s="117" t="e">
        <f t="shared" si="61"/>
        <v>#DIV/0!</v>
      </c>
      <c r="AN235" s="503" t="str">
        <f t="shared" si="62"/>
        <v/>
      </c>
      <c r="AP235" s="109"/>
      <c r="AQ235" s="109"/>
      <c r="AR235" s="109"/>
      <c r="AS235" s="109"/>
      <c r="AT235" s="109"/>
      <c r="AU235" s="109"/>
      <c r="AV235" s="109"/>
      <c r="AW235" s="109"/>
      <c r="AX235" s="511" t="str">
        <f>IF(SUM(AP235:AW235)='III Plan Rates'!AG238, "Match", "Don't Match")</f>
        <v>Match</v>
      </c>
      <c r="AY235" s="109"/>
      <c r="AZ235" s="109"/>
      <c r="BA235" s="109"/>
      <c r="BB235" s="511" t="str">
        <f>IF(SUM(AY235:BA235)='III Plan Rates'!AH238, "Match", "Don't Match")</f>
        <v>Match</v>
      </c>
      <c r="BC235" s="109"/>
      <c r="BD235" s="109"/>
      <c r="BE235" s="109"/>
      <c r="BF235" s="109"/>
      <c r="BG235" s="109"/>
      <c r="BH235" s="109"/>
      <c r="BI235" s="109"/>
      <c r="BJ235" s="109"/>
      <c r="BK235" s="109"/>
      <c r="BL235" s="109"/>
      <c r="BM235" s="109"/>
      <c r="BN235" s="109"/>
      <c r="BO235" s="109"/>
      <c r="BP235" s="511" t="str">
        <f>IF(SUM(BC235:BO235)='III Plan Rates'!AI238, "Match", "Don't Match")</f>
        <v>Match</v>
      </c>
      <c r="BQ235" s="109"/>
      <c r="BR235" s="109"/>
      <c r="BS235" s="109"/>
      <c r="BT235" s="109"/>
      <c r="BU235" s="109"/>
      <c r="BV235" s="109"/>
      <c r="BW235" s="109"/>
      <c r="BX235" s="109"/>
      <c r="BY235" s="109"/>
      <c r="BZ235" s="109"/>
      <c r="CA235" s="511" t="str">
        <f>IF(SUM(BQ235:BZ235)='III Plan Rates'!AJ238, "Match", "Don't Match")</f>
        <v>Match</v>
      </c>
      <c r="CB235" s="109"/>
      <c r="CC235" s="109"/>
      <c r="CD235" s="109"/>
      <c r="CE235" s="109"/>
      <c r="CF235" s="109"/>
      <c r="CG235" s="109"/>
      <c r="CH235" s="109"/>
      <c r="CI235" s="511" t="str">
        <f>IF(SUM(CB235:CH235)='III Plan Rates'!AK238, "Match", "Don't Match")</f>
        <v>Match</v>
      </c>
      <c r="CJ235" s="109"/>
      <c r="CK235" s="109"/>
      <c r="CL235" s="109"/>
      <c r="CM235" s="109"/>
      <c r="CN235" s="109"/>
      <c r="CO235" s="109"/>
      <c r="CP235" s="109"/>
      <c r="CQ235" s="109"/>
      <c r="CR235" s="109"/>
      <c r="CS235" s="109"/>
      <c r="CT235" s="511" t="str">
        <f>IF(SUM(CJ235:CS235)='III Plan Rates'!AL238, "Match", "Don't Match")</f>
        <v>Match</v>
      </c>
      <c r="CU235" s="109"/>
      <c r="CV235" s="109"/>
      <c r="CW235" s="109"/>
      <c r="CX235" s="109"/>
      <c r="CY235" s="511" t="str">
        <f>IF(SUM(CU235:CX235)='III Plan Rates'!AM238, "Match", "Don't Match")</f>
        <v>Match</v>
      </c>
      <c r="CZ235" s="109"/>
      <c r="DA235" s="109"/>
      <c r="DB235" s="109"/>
      <c r="DC235" s="109"/>
      <c r="DD235" s="109"/>
      <c r="DE235" s="511" t="str">
        <f>IF(SUM(CZ235:DD235)='III Plan Rates'!AN238, "Match", "Don't Match")</f>
        <v>Match</v>
      </c>
      <c r="DF235" s="109"/>
      <c r="DG235" s="109"/>
      <c r="DH235" s="109"/>
      <c r="DI235" s="109"/>
      <c r="DJ235" s="109"/>
      <c r="DK235" s="109"/>
      <c r="DL235" s="109"/>
      <c r="DM235" s="511" t="str">
        <f>IF(SUM(DF235:DL235)='III Plan Rates'!AO238, "Match", "Don't Match")</f>
        <v>Match</v>
      </c>
    </row>
    <row r="236" spans="1:117" x14ac:dyDescent="0.25">
      <c r="A236" s="406" t="str">
        <f>'III Plan Rates'!A239</f>
        <v>Plan 222</v>
      </c>
      <c r="B236" s="118">
        <f>'III Plan Rates'!B239</f>
        <v>0</v>
      </c>
      <c r="C236" s="127">
        <f>'III Plan Rates'!D239</f>
        <v>0</v>
      </c>
      <c r="D236" s="118">
        <f>'III Plan Rates'!E239</f>
        <v>0</v>
      </c>
      <c r="E236" s="118">
        <f>'III Plan Rates'!F239</f>
        <v>0</v>
      </c>
      <c r="F236" s="118">
        <f>'III Plan Rates'!G239</f>
        <v>0</v>
      </c>
      <c r="G236" s="118">
        <f>'III Plan Rates'!J239</f>
        <v>0</v>
      </c>
      <c r="H236" s="101"/>
      <c r="I236" s="116">
        <f>'III Plan Rates'!$Z239*'V Consumer Factors'!$M$12</f>
        <v>0</v>
      </c>
      <c r="J236" s="116">
        <f>'III Plan Rates'!$Z239*'V Consumer Factors'!$M$13</f>
        <v>0</v>
      </c>
      <c r="K236" s="116">
        <f>'III Plan Rates'!$Z239*'V Consumer Factors'!$M$14</f>
        <v>0</v>
      </c>
      <c r="L236" s="116">
        <f>'III Plan Rates'!$Z239*'V Consumer Factors'!$M$15</f>
        <v>0</v>
      </c>
      <c r="M236" s="116">
        <f>'III Plan Rates'!$Z239*'V Consumer Factors'!$M$16</f>
        <v>0</v>
      </c>
      <c r="N236" s="116">
        <f>'III Plan Rates'!$Z239*'V Consumer Factors'!$M$17</f>
        <v>0</v>
      </c>
      <c r="O236" s="116">
        <f>'III Plan Rates'!$Z239*'V Consumer Factors'!$M$18</f>
        <v>0</v>
      </c>
      <c r="P236" s="116">
        <f>'III Plan Rates'!$Z239*'V Consumer Factors'!$M$19</f>
        <v>0</v>
      </c>
      <c r="Q236" s="116">
        <f>'III Plan Rates'!$Z239*'V Consumer Factors'!$M$20</f>
        <v>0</v>
      </c>
      <c r="R236" s="116">
        <f>IF('III Plan Rates'!$AP239&gt;0,SUMPRODUCT(I236:Q236,'III Plan Rates'!$AG239:$AO239)/'III Plan Rates'!$AP239,0)</f>
        <v>0</v>
      </c>
      <c r="S236" s="80"/>
      <c r="T236" s="116" t="e">
        <f>'III Plan Rates'!$AA239*'V Consumer Factors'!$N$12</f>
        <v>#DIV/0!</v>
      </c>
      <c r="U236" s="116" t="e">
        <f>'III Plan Rates'!$AA239*'V Consumer Factors'!$N$13</f>
        <v>#DIV/0!</v>
      </c>
      <c r="V236" s="116" t="e">
        <f>'III Plan Rates'!$AA239*'V Consumer Factors'!$N$14</f>
        <v>#DIV/0!</v>
      </c>
      <c r="W236" s="116" t="e">
        <f>'III Plan Rates'!$AA239*'V Consumer Factors'!$N$15</f>
        <v>#DIV/0!</v>
      </c>
      <c r="X236" s="116" t="e">
        <f>'III Plan Rates'!$AA239*'V Consumer Factors'!$N$16</f>
        <v>#DIV/0!</v>
      </c>
      <c r="Y236" s="116" t="e">
        <f>'III Plan Rates'!$AA239*'V Consumer Factors'!$N$17</f>
        <v>#DIV/0!</v>
      </c>
      <c r="Z236" s="116" t="e">
        <f>'III Plan Rates'!$AA239*'V Consumer Factors'!$N$18</f>
        <v>#DIV/0!</v>
      </c>
      <c r="AA236" s="116" t="e">
        <f>'III Plan Rates'!$AA239*'V Consumer Factors'!$N$19</f>
        <v>#DIV/0!</v>
      </c>
      <c r="AB236" s="116" t="e">
        <f>'III Plan Rates'!$AA239*'V Consumer Factors'!$N$20</f>
        <v>#DIV/0!</v>
      </c>
      <c r="AC236" s="116">
        <f>IF('III Plan Rates'!$AP239&gt;0,SUMPRODUCT(T236:AB236,'III Plan Rates'!$AG239:$AO239)/'III Plan Rates'!$AP239,0)</f>
        <v>0</v>
      </c>
      <c r="AE236" s="117" t="e">
        <f t="shared" si="53"/>
        <v>#DIV/0!</v>
      </c>
      <c r="AF236" s="117" t="e">
        <f t="shared" si="54"/>
        <v>#DIV/0!</v>
      </c>
      <c r="AG236" s="117" t="e">
        <f t="shared" si="55"/>
        <v>#DIV/0!</v>
      </c>
      <c r="AH236" s="117" t="e">
        <f t="shared" si="56"/>
        <v>#DIV/0!</v>
      </c>
      <c r="AI236" s="117" t="e">
        <f t="shared" si="57"/>
        <v>#DIV/0!</v>
      </c>
      <c r="AJ236" s="117" t="e">
        <f t="shared" si="58"/>
        <v>#DIV/0!</v>
      </c>
      <c r="AK236" s="117" t="e">
        <f t="shared" si="59"/>
        <v>#DIV/0!</v>
      </c>
      <c r="AL236" s="117" t="e">
        <f t="shared" si="60"/>
        <v>#DIV/0!</v>
      </c>
      <c r="AM236" s="117" t="e">
        <f t="shared" si="61"/>
        <v>#DIV/0!</v>
      </c>
      <c r="AN236" s="503" t="str">
        <f t="shared" si="62"/>
        <v/>
      </c>
      <c r="AP236" s="109"/>
      <c r="AQ236" s="109"/>
      <c r="AR236" s="109"/>
      <c r="AS236" s="109"/>
      <c r="AT236" s="109"/>
      <c r="AU236" s="109"/>
      <c r="AV236" s="109"/>
      <c r="AW236" s="109"/>
      <c r="AX236" s="511" t="str">
        <f>IF(SUM(AP236:AW236)='III Plan Rates'!AG239, "Match", "Don't Match")</f>
        <v>Match</v>
      </c>
      <c r="AY236" s="109"/>
      <c r="AZ236" s="109"/>
      <c r="BA236" s="109"/>
      <c r="BB236" s="511" t="str">
        <f>IF(SUM(AY236:BA236)='III Plan Rates'!AH239, "Match", "Don't Match")</f>
        <v>Match</v>
      </c>
      <c r="BC236" s="109"/>
      <c r="BD236" s="109"/>
      <c r="BE236" s="109"/>
      <c r="BF236" s="109"/>
      <c r="BG236" s="109"/>
      <c r="BH236" s="109"/>
      <c r="BI236" s="109"/>
      <c r="BJ236" s="109"/>
      <c r="BK236" s="109"/>
      <c r="BL236" s="109"/>
      <c r="BM236" s="109"/>
      <c r="BN236" s="109"/>
      <c r="BO236" s="109"/>
      <c r="BP236" s="511" t="str">
        <f>IF(SUM(BC236:BO236)='III Plan Rates'!AI239, "Match", "Don't Match")</f>
        <v>Match</v>
      </c>
      <c r="BQ236" s="109"/>
      <c r="BR236" s="109"/>
      <c r="BS236" s="109"/>
      <c r="BT236" s="109"/>
      <c r="BU236" s="109"/>
      <c r="BV236" s="109"/>
      <c r="BW236" s="109"/>
      <c r="BX236" s="109"/>
      <c r="BY236" s="109"/>
      <c r="BZ236" s="109"/>
      <c r="CA236" s="511" t="str">
        <f>IF(SUM(BQ236:BZ236)='III Plan Rates'!AJ239, "Match", "Don't Match")</f>
        <v>Match</v>
      </c>
      <c r="CB236" s="109"/>
      <c r="CC236" s="109"/>
      <c r="CD236" s="109"/>
      <c r="CE236" s="109"/>
      <c r="CF236" s="109"/>
      <c r="CG236" s="109"/>
      <c r="CH236" s="109"/>
      <c r="CI236" s="511" t="str">
        <f>IF(SUM(CB236:CH236)='III Plan Rates'!AK239, "Match", "Don't Match")</f>
        <v>Match</v>
      </c>
      <c r="CJ236" s="109"/>
      <c r="CK236" s="109"/>
      <c r="CL236" s="109"/>
      <c r="CM236" s="109"/>
      <c r="CN236" s="109"/>
      <c r="CO236" s="109"/>
      <c r="CP236" s="109"/>
      <c r="CQ236" s="109"/>
      <c r="CR236" s="109"/>
      <c r="CS236" s="109"/>
      <c r="CT236" s="511" t="str">
        <f>IF(SUM(CJ236:CS236)='III Plan Rates'!AL239, "Match", "Don't Match")</f>
        <v>Match</v>
      </c>
      <c r="CU236" s="109"/>
      <c r="CV236" s="109"/>
      <c r="CW236" s="109"/>
      <c r="CX236" s="109"/>
      <c r="CY236" s="511" t="str">
        <f>IF(SUM(CU236:CX236)='III Plan Rates'!AM239, "Match", "Don't Match")</f>
        <v>Match</v>
      </c>
      <c r="CZ236" s="109"/>
      <c r="DA236" s="109"/>
      <c r="DB236" s="109"/>
      <c r="DC236" s="109"/>
      <c r="DD236" s="109"/>
      <c r="DE236" s="511" t="str">
        <f>IF(SUM(CZ236:DD236)='III Plan Rates'!AN239, "Match", "Don't Match")</f>
        <v>Match</v>
      </c>
      <c r="DF236" s="109"/>
      <c r="DG236" s="109"/>
      <c r="DH236" s="109"/>
      <c r="DI236" s="109"/>
      <c r="DJ236" s="109"/>
      <c r="DK236" s="109"/>
      <c r="DL236" s="109"/>
      <c r="DM236" s="511" t="str">
        <f>IF(SUM(DF236:DL236)='III Plan Rates'!AO239, "Match", "Don't Match")</f>
        <v>Match</v>
      </c>
    </row>
    <row r="237" spans="1:117" x14ac:dyDescent="0.25">
      <c r="A237" s="406" t="str">
        <f>'III Plan Rates'!A240</f>
        <v>Plan 223</v>
      </c>
      <c r="B237" s="118">
        <f>'III Plan Rates'!B240</f>
        <v>0</v>
      </c>
      <c r="C237" s="127">
        <f>'III Plan Rates'!D240</f>
        <v>0</v>
      </c>
      <c r="D237" s="118">
        <f>'III Plan Rates'!E240</f>
        <v>0</v>
      </c>
      <c r="E237" s="118">
        <f>'III Plan Rates'!F240</f>
        <v>0</v>
      </c>
      <c r="F237" s="118">
        <f>'III Plan Rates'!G240</f>
        <v>0</v>
      </c>
      <c r="G237" s="118">
        <f>'III Plan Rates'!J240</f>
        <v>0</v>
      </c>
      <c r="H237" s="101"/>
      <c r="I237" s="116">
        <f>'III Plan Rates'!$Z240*'V Consumer Factors'!$M$12</f>
        <v>0</v>
      </c>
      <c r="J237" s="116">
        <f>'III Plan Rates'!$Z240*'V Consumer Factors'!$M$13</f>
        <v>0</v>
      </c>
      <c r="K237" s="116">
        <f>'III Plan Rates'!$Z240*'V Consumer Factors'!$M$14</f>
        <v>0</v>
      </c>
      <c r="L237" s="116">
        <f>'III Plan Rates'!$Z240*'V Consumer Factors'!$M$15</f>
        <v>0</v>
      </c>
      <c r="M237" s="116">
        <f>'III Plan Rates'!$Z240*'V Consumer Factors'!$M$16</f>
        <v>0</v>
      </c>
      <c r="N237" s="116">
        <f>'III Plan Rates'!$Z240*'V Consumer Factors'!$M$17</f>
        <v>0</v>
      </c>
      <c r="O237" s="116">
        <f>'III Plan Rates'!$Z240*'V Consumer Factors'!$M$18</f>
        <v>0</v>
      </c>
      <c r="P237" s="116">
        <f>'III Plan Rates'!$Z240*'V Consumer Factors'!$M$19</f>
        <v>0</v>
      </c>
      <c r="Q237" s="116">
        <f>'III Plan Rates'!$Z240*'V Consumer Factors'!$M$20</f>
        <v>0</v>
      </c>
      <c r="R237" s="116">
        <f>IF('III Plan Rates'!$AP240&gt;0,SUMPRODUCT(I237:Q237,'III Plan Rates'!$AG240:$AO240)/'III Plan Rates'!$AP240,0)</f>
        <v>0</v>
      </c>
      <c r="S237" s="80"/>
      <c r="T237" s="116" t="e">
        <f>'III Plan Rates'!$AA240*'V Consumer Factors'!$N$12</f>
        <v>#DIV/0!</v>
      </c>
      <c r="U237" s="116" t="e">
        <f>'III Plan Rates'!$AA240*'V Consumer Factors'!$N$13</f>
        <v>#DIV/0!</v>
      </c>
      <c r="V237" s="116" t="e">
        <f>'III Plan Rates'!$AA240*'V Consumer Factors'!$N$14</f>
        <v>#DIV/0!</v>
      </c>
      <c r="W237" s="116" t="e">
        <f>'III Plan Rates'!$AA240*'V Consumer Factors'!$N$15</f>
        <v>#DIV/0!</v>
      </c>
      <c r="X237" s="116" t="e">
        <f>'III Plan Rates'!$AA240*'V Consumer Factors'!$N$16</f>
        <v>#DIV/0!</v>
      </c>
      <c r="Y237" s="116" t="e">
        <f>'III Plan Rates'!$AA240*'V Consumer Factors'!$N$17</f>
        <v>#DIV/0!</v>
      </c>
      <c r="Z237" s="116" t="e">
        <f>'III Plan Rates'!$AA240*'V Consumer Factors'!$N$18</f>
        <v>#DIV/0!</v>
      </c>
      <c r="AA237" s="116" t="e">
        <f>'III Plan Rates'!$AA240*'V Consumer Factors'!$N$19</f>
        <v>#DIV/0!</v>
      </c>
      <c r="AB237" s="116" t="e">
        <f>'III Plan Rates'!$AA240*'V Consumer Factors'!$N$20</f>
        <v>#DIV/0!</v>
      </c>
      <c r="AC237" s="116">
        <f>IF('III Plan Rates'!$AP240&gt;0,SUMPRODUCT(T237:AB237,'III Plan Rates'!$AG240:$AO240)/'III Plan Rates'!$AP240,0)</f>
        <v>0</v>
      </c>
      <c r="AE237" s="117" t="e">
        <f t="shared" si="53"/>
        <v>#DIV/0!</v>
      </c>
      <c r="AF237" s="117" t="e">
        <f t="shared" si="54"/>
        <v>#DIV/0!</v>
      </c>
      <c r="AG237" s="117" t="e">
        <f t="shared" si="55"/>
        <v>#DIV/0!</v>
      </c>
      <c r="AH237" s="117" t="e">
        <f t="shared" si="56"/>
        <v>#DIV/0!</v>
      </c>
      <c r="AI237" s="117" t="e">
        <f t="shared" si="57"/>
        <v>#DIV/0!</v>
      </c>
      <c r="AJ237" s="117" t="e">
        <f t="shared" si="58"/>
        <v>#DIV/0!</v>
      </c>
      <c r="AK237" s="117" t="e">
        <f t="shared" si="59"/>
        <v>#DIV/0!</v>
      </c>
      <c r="AL237" s="117" t="e">
        <f t="shared" si="60"/>
        <v>#DIV/0!</v>
      </c>
      <c r="AM237" s="117" t="e">
        <f t="shared" si="61"/>
        <v>#DIV/0!</v>
      </c>
      <c r="AN237" s="503" t="str">
        <f t="shared" si="62"/>
        <v/>
      </c>
      <c r="AP237" s="109"/>
      <c r="AQ237" s="109"/>
      <c r="AR237" s="109"/>
      <c r="AS237" s="109"/>
      <c r="AT237" s="109"/>
      <c r="AU237" s="109"/>
      <c r="AV237" s="109"/>
      <c r="AW237" s="109"/>
      <c r="AX237" s="511" t="str">
        <f>IF(SUM(AP237:AW237)='III Plan Rates'!AG240, "Match", "Don't Match")</f>
        <v>Match</v>
      </c>
      <c r="AY237" s="109"/>
      <c r="AZ237" s="109"/>
      <c r="BA237" s="109"/>
      <c r="BB237" s="511" t="str">
        <f>IF(SUM(AY237:BA237)='III Plan Rates'!AH240, "Match", "Don't Match")</f>
        <v>Match</v>
      </c>
      <c r="BC237" s="109"/>
      <c r="BD237" s="109"/>
      <c r="BE237" s="109"/>
      <c r="BF237" s="109"/>
      <c r="BG237" s="109"/>
      <c r="BH237" s="109"/>
      <c r="BI237" s="109"/>
      <c r="BJ237" s="109"/>
      <c r="BK237" s="109"/>
      <c r="BL237" s="109"/>
      <c r="BM237" s="109"/>
      <c r="BN237" s="109"/>
      <c r="BO237" s="109"/>
      <c r="BP237" s="511" t="str">
        <f>IF(SUM(BC237:BO237)='III Plan Rates'!AI240, "Match", "Don't Match")</f>
        <v>Match</v>
      </c>
      <c r="BQ237" s="109"/>
      <c r="BR237" s="109"/>
      <c r="BS237" s="109"/>
      <c r="BT237" s="109"/>
      <c r="BU237" s="109"/>
      <c r="BV237" s="109"/>
      <c r="BW237" s="109"/>
      <c r="BX237" s="109"/>
      <c r="BY237" s="109"/>
      <c r="BZ237" s="109"/>
      <c r="CA237" s="511" t="str">
        <f>IF(SUM(BQ237:BZ237)='III Plan Rates'!AJ240, "Match", "Don't Match")</f>
        <v>Match</v>
      </c>
      <c r="CB237" s="109"/>
      <c r="CC237" s="109"/>
      <c r="CD237" s="109"/>
      <c r="CE237" s="109"/>
      <c r="CF237" s="109"/>
      <c r="CG237" s="109"/>
      <c r="CH237" s="109"/>
      <c r="CI237" s="511" t="str">
        <f>IF(SUM(CB237:CH237)='III Plan Rates'!AK240, "Match", "Don't Match")</f>
        <v>Match</v>
      </c>
      <c r="CJ237" s="109"/>
      <c r="CK237" s="109"/>
      <c r="CL237" s="109"/>
      <c r="CM237" s="109"/>
      <c r="CN237" s="109"/>
      <c r="CO237" s="109"/>
      <c r="CP237" s="109"/>
      <c r="CQ237" s="109"/>
      <c r="CR237" s="109"/>
      <c r="CS237" s="109"/>
      <c r="CT237" s="511" t="str">
        <f>IF(SUM(CJ237:CS237)='III Plan Rates'!AL240, "Match", "Don't Match")</f>
        <v>Match</v>
      </c>
      <c r="CU237" s="109"/>
      <c r="CV237" s="109"/>
      <c r="CW237" s="109"/>
      <c r="CX237" s="109"/>
      <c r="CY237" s="511" t="str">
        <f>IF(SUM(CU237:CX237)='III Plan Rates'!AM240, "Match", "Don't Match")</f>
        <v>Match</v>
      </c>
      <c r="CZ237" s="109"/>
      <c r="DA237" s="109"/>
      <c r="DB237" s="109"/>
      <c r="DC237" s="109"/>
      <c r="DD237" s="109"/>
      <c r="DE237" s="511" t="str">
        <f>IF(SUM(CZ237:DD237)='III Plan Rates'!AN240, "Match", "Don't Match")</f>
        <v>Match</v>
      </c>
      <c r="DF237" s="109"/>
      <c r="DG237" s="109"/>
      <c r="DH237" s="109"/>
      <c r="DI237" s="109"/>
      <c r="DJ237" s="109"/>
      <c r="DK237" s="109"/>
      <c r="DL237" s="109"/>
      <c r="DM237" s="511" t="str">
        <f>IF(SUM(DF237:DL237)='III Plan Rates'!AO240, "Match", "Don't Match")</f>
        <v>Match</v>
      </c>
    </row>
    <row r="238" spans="1:117" x14ac:dyDescent="0.25">
      <c r="A238" s="406" t="str">
        <f>'III Plan Rates'!A241</f>
        <v>Plan 224</v>
      </c>
      <c r="B238" s="118">
        <f>'III Plan Rates'!B241</f>
        <v>0</v>
      </c>
      <c r="C238" s="127">
        <f>'III Plan Rates'!D241</f>
        <v>0</v>
      </c>
      <c r="D238" s="118">
        <f>'III Plan Rates'!E241</f>
        <v>0</v>
      </c>
      <c r="E238" s="118">
        <f>'III Plan Rates'!F241</f>
        <v>0</v>
      </c>
      <c r="F238" s="118">
        <f>'III Plan Rates'!G241</f>
        <v>0</v>
      </c>
      <c r="G238" s="118">
        <f>'III Plan Rates'!J241</f>
        <v>0</v>
      </c>
      <c r="H238" s="101"/>
      <c r="I238" s="116">
        <f>'III Plan Rates'!$Z241*'V Consumer Factors'!$M$12</f>
        <v>0</v>
      </c>
      <c r="J238" s="116">
        <f>'III Plan Rates'!$Z241*'V Consumer Factors'!$M$13</f>
        <v>0</v>
      </c>
      <c r="K238" s="116">
        <f>'III Plan Rates'!$Z241*'V Consumer Factors'!$M$14</f>
        <v>0</v>
      </c>
      <c r="L238" s="116">
        <f>'III Plan Rates'!$Z241*'V Consumer Factors'!$M$15</f>
        <v>0</v>
      </c>
      <c r="M238" s="116">
        <f>'III Plan Rates'!$Z241*'V Consumer Factors'!$M$16</f>
        <v>0</v>
      </c>
      <c r="N238" s="116">
        <f>'III Plan Rates'!$Z241*'V Consumer Factors'!$M$17</f>
        <v>0</v>
      </c>
      <c r="O238" s="116">
        <f>'III Plan Rates'!$Z241*'V Consumer Factors'!$M$18</f>
        <v>0</v>
      </c>
      <c r="P238" s="116">
        <f>'III Plan Rates'!$Z241*'V Consumer Factors'!$M$19</f>
        <v>0</v>
      </c>
      <c r="Q238" s="116">
        <f>'III Plan Rates'!$Z241*'V Consumer Factors'!$M$20</f>
        <v>0</v>
      </c>
      <c r="R238" s="116">
        <f>IF('III Plan Rates'!$AP241&gt;0,SUMPRODUCT(I238:Q238,'III Plan Rates'!$AG241:$AO241)/'III Plan Rates'!$AP241,0)</f>
        <v>0</v>
      </c>
      <c r="S238" s="80"/>
      <c r="T238" s="116" t="e">
        <f>'III Plan Rates'!$AA241*'V Consumer Factors'!$N$12</f>
        <v>#DIV/0!</v>
      </c>
      <c r="U238" s="116" t="e">
        <f>'III Plan Rates'!$AA241*'V Consumer Factors'!$N$13</f>
        <v>#DIV/0!</v>
      </c>
      <c r="V238" s="116" t="e">
        <f>'III Plan Rates'!$AA241*'V Consumer Factors'!$N$14</f>
        <v>#DIV/0!</v>
      </c>
      <c r="W238" s="116" t="e">
        <f>'III Plan Rates'!$AA241*'V Consumer Factors'!$N$15</f>
        <v>#DIV/0!</v>
      </c>
      <c r="X238" s="116" t="e">
        <f>'III Plan Rates'!$AA241*'V Consumer Factors'!$N$16</f>
        <v>#DIV/0!</v>
      </c>
      <c r="Y238" s="116" t="e">
        <f>'III Plan Rates'!$AA241*'V Consumer Factors'!$N$17</f>
        <v>#DIV/0!</v>
      </c>
      <c r="Z238" s="116" t="e">
        <f>'III Plan Rates'!$AA241*'V Consumer Factors'!$N$18</f>
        <v>#DIV/0!</v>
      </c>
      <c r="AA238" s="116" t="e">
        <f>'III Plan Rates'!$AA241*'V Consumer Factors'!$N$19</f>
        <v>#DIV/0!</v>
      </c>
      <c r="AB238" s="116" t="e">
        <f>'III Plan Rates'!$AA241*'V Consumer Factors'!$N$20</f>
        <v>#DIV/0!</v>
      </c>
      <c r="AC238" s="116">
        <f>IF('III Plan Rates'!$AP241&gt;0,SUMPRODUCT(T238:AB238,'III Plan Rates'!$AG241:$AO241)/'III Plan Rates'!$AP241,0)</f>
        <v>0</v>
      </c>
      <c r="AE238" s="117" t="e">
        <f t="shared" si="53"/>
        <v>#DIV/0!</v>
      </c>
      <c r="AF238" s="117" t="e">
        <f t="shared" si="54"/>
        <v>#DIV/0!</v>
      </c>
      <c r="AG238" s="117" t="e">
        <f t="shared" si="55"/>
        <v>#DIV/0!</v>
      </c>
      <c r="AH238" s="117" t="e">
        <f t="shared" si="56"/>
        <v>#DIV/0!</v>
      </c>
      <c r="AI238" s="117" t="e">
        <f t="shared" si="57"/>
        <v>#DIV/0!</v>
      </c>
      <c r="AJ238" s="117" t="e">
        <f t="shared" si="58"/>
        <v>#DIV/0!</v>
      </c>
      <c r="AK238" s="117" t="e">
        <f t="shared" si="59"/>
        <v>#DIV/0!</v>
      </c>
      <c r="AL238" s="117" t="e">
        <f t="shared" si="60"/>
        <v>#DIV/0!</v>
      </c>
      <c r="AM238" s="117" t="e">
        <f t="shared" si="61"/>
        <v>#DIV/0!</v>
      </c>
      <c r="AN238" s="503" t="str">
        <f t="shared" si="62"/>
        <v/>
      </c>
      <c r="AP238" s="109"/>
      <c r="AQ238" s="109"/>
      <c r="AR238" s="109"/>
      <c r="AS238" s="109"/>
      <c r="AT238" s="109"/>
      <c r="AU238" s="109"/>
      <c r="AV238" s="109"/>
      <c r="AW238" s="109"/>
      <c r="AX238" s="511" t="str">
        <f>IF(SUM(AP238:AW238)='III Plan Rates'!AG241, "Match", "Don't Match")</f>
        <v>Match</v>
      </c>
      <c r="AY238" s="109"/>
      <c r="AZ238" s="109"/>
      <c r="BA238" s="109"/>
      <c r="BB238" s="511" t="str">
        <f>IF(SUM(AY238:BA238)='III Plan Rates'!AH241, "Match", "Don't Match")</f>
        <v>Match</v>
      </c>
      <c r="BC238" s="109"/>
      <c r="BD238" s="109"/>
      <c r="BE238" s="109"/>
      <c r="BF238" s="109"/>
      <c r="BG238" s="109"/>
      <c r="BH238" s="109"/>
      <c r="BI238" s="109"/>
      <c r="BJ238" s="109"/>
      <c r="BK238" s="109"/>
      <c r="BL238" s="109"/>
      <c r="BM238" s="109"/>
      <c r="BN238" s="109"/>
      <c r="BO238" s="109"/>
      <c r="BP238" s="511" t="str">
        <f>IF(SUM(BC238:BO238)='III Plan Rates'!AI241, "Match", "Don't Match")</f>
        <v>Match</v>
      </c>
      <c r="BQ238" s="109"/>
      <c r="BR238" s="109"/>
      <c r="BS238" s="109"/>
      <c r="BT238" s="109"/>
      <c r="BU238" s="109"/>
      <c r="BV238" s="109"/>
      <c r="BW238" s="109"/>
      <c r="BX238" s="109"/>
      <c r="BY238" s="109"/>
      <c r="BZ238" s="109"/>
      <c r="CA238" s="511" t="str">
        <f>IF(SUM(BQ238:BZ238)='III Plan Rates'!AJ241, "Match", "Don't Match")</f>
        <v>Match</v>
      </c>
      <c r="CB238" s="109"/>
      <c r="CC238" s="109"/>
      <c r="CD238" s="109"/>
      <c r="CE238" s="109"/>
      <c r="CF238" s="109"/>
      <c r="CG238" s="109"/>
      <c r="CH238" s="109"/>
      <c r="CI238" s="511" t="str">
        <f>IF(SUM(CB238:CH238)='III Plan Rates'!AK241, "Match", "Don't Match")</f>
        <v>Match</v>
      </c>
      <c r="CJ238" s="109"/>
      <c r="CK238" s="109"/>
      <c r="CL238" s="109"/>
      <c r="CM238" s="109"/>
      <c r="CN238" s="109"/>
      <c r="CO238" s="109"/>
      <c r="CP238" s="109"/>
      <c r="CQ238" s="109"/>
      <c r="CR238" s="109"/>
      <c r="CS238" s="109"/>
      <c r="CT238" s="511" t="str">
        <f>IF(SUM(CJ238:CS238)='III Plan Rates'!AL241, "Match", "Don't Match")</f>
        <v>Match</v>
      </c>
      <c r="CU238" s="109"/>
      <c r="CV238" s="109"/>
      <c r="CW238" s="109"/>
      <c r="CX238" s="109"/>
      <c r="CY238" s="511" t="str">
        <f>IF(SUM(CU238:CX238)='III Plan Rates'!AM241, "Match", "Don't Match")</f>
        <v>Match</v>
      </c>
      <c r="CZ238" s="109"/>
      <c r="DA238" s="109"/>
      <c r="DB238" s="109"/>
      <c r="DC238" s="109"/>
      <c r="DD238" s="109"/>
      <c r="DE238" s="511" t="str">
        <f>IF(SUM(CZ238:DD238)='III Plan Rates'!AN241, "Match", "Don't Match")</f>
        <v>Match</v>
      </c>
      <c r="DF238" s="109"/>
      <c r="DG238" s="109"/>
      <c r="DH238" s="109"/>
      <c r="DI238" s="109"/>
      <c r="DJ238" s="109"/>
      <c r="DK238" s="109"/>
      <c r="DL238" s="109"/>
      <c r="DM238" s="511" t="str">
        <f>IF(SUM(DF238:DL238)='III Plan Rates'!AO241, "Match", "Don't Match")</f>
        <v>Match</v>
      </c>
    </row>
    <row r="239" spans="1:117" x14ac:dyDescent="0.25">
      <c r="A239" s="406" t="str">
        <f>'III Plan Rates'!A242</f>
        <v>Plan 225</v>
      </c>
      <c r="B239" s="118">
        <f>'III Plan Rates'!B242</f>
        <v>0</v>
      </c>
      <c r="C239" s="127">
        <f>'III Plan Rates'!D242</f>
        <v>0</v>
      </c>
      <c r="D239" s="118">
        <f>'III Plan Rates'!E242</f>
        <v>0</v>
      </c>
      <c r="E239" s="118">
        <f>'III Plan Rates'!F242</f>
        <v>0</v>
      </c>
      <c r="F239" s="118">
        <f>'III Plan Rates'!G242</f>
        <v>0</v>
      </c>
      <c r="G239" s="118">
        <f>'III Plan Rates'!J242</f>
        <v>0</v>
      </c>
      <c r="H239" s="101"/>
      <c r="I239" s="116">
        <f>'III Plan Rates'!$Z242*'V Consumer Factors'!$M$12</f>
        <v>0</v>
      </c>
      <c r="J239" s="116">
        <f>'III Plan Rates'!$Z242*'V Consumer Factors'!$M$13</f>
        <v>0</v>
      </c>
      <c r="K239" s="116">
        <f>'III Plan Rates'!$Z242*'V Consumer Factors'!$M$14</f>
        <v>0</v>
      </c>
      <c r="L239" s="116">
        <f>'III Plan Rates'!$Z242*'V Consumer Factors'!$M$15</f>
        <v>0</v>
      </c>
      <c r="M239" s="116">
        <f>'III Plan Rates'!$Z242*'V Consumer Factors'!$M$16</f>
        <v>0</v>
      </c>
      <c r="N239" s="116">
        <f>'III Plan Rates'!$Z242*'V Consumer Factors'!$M$17</f>
        <v>0</v>
      </c>
      <c r="O239" s="116">
        <f>'III Plan Rates'!$Z242*'V Consumer Factors'!$M$18</f>
        <v>0</v>
      </c>
      <c r="P239" s="116">
        <f>'III Plan Rates'!$Z242*'V Consumer Factors'!$M$19</f>
        <v>0</v>
      </c>
      <c r="Q239" s="116">
        <f>'III Plan Rates'!$Z242*'V Consumer Factors'!$M$20</f>
        <v>0</v>
      </c>
      <c r="R239" s="116">
        <f>IF('III Plan Rates'!$AP242&gt;0,SUMPRODUCT(I239:Q239,'III Plan Rates'!$AG242:$AO242)/'III Plan Rates'!$AP242,0)</f>
        <v>0</v>
      </c>
      <c r="S239" s="80"/>
      <c r="T239" s="116" t="e">
        <f>'III Plan Rates'!$AA242*'V Consumer Factors'!$N$12</f>
        <v>#DIV/0!</v>
      </c>
      <c r="U239" s="116" t="e">
        <f>'III Plan Rates'!$AA242*'V Consumer Factors'!$N$13</f>
        <v>#DIV/0!</v>
      </c>
      <c r="V239" s="116" t="e">
        <f>'III Plan Rates'!$AA242*'V Consumer Factors'!$N$14</f>
        <v>#DIV/0!</v>
      </c>
      <c r="W239" s="116" t="e">
        <f>'III Plan Rates'!$AA242*'V Consumer Factors'!$N$15</f>
        <v>#DIV/0!</v>
      </c>
      <c r="X239" s="116" t="e">
        <f>'III Plan Rates'!$AA242*'V Consumer Factors'!$N$16</f>
        <v>#DIV/0!</v>
      </c>
      <c r="Y239" s="116" t="e">
        <f>'III Plan Rates'!$AA242*'V Consumer Factors'!$N$17</f>
        <v>#DIV/0!</v>
      </c>
      <c r="Z239" s="116" t="e">
        <f>'III Plan Rates'!$AA242*'V Consumer Factors'!$N$18</f>
        <v>#DIV/0!</v>
      </c>
      <c r="AA239" s="116" t="e">
        <f>'III Plan Rates'!$AA242*'V Consumer Factors'!$N$19</f>
        <v>#DIV/0!</v>
      </c>
      <c r="AB239" s="116" t="e">
        <f>'III Plan Rates'!$AA242*'V Consumer Factors'!$N$20</f>
        <v>#DIV/0!</v>
      </c>
      <c r="AC239" s="116">
        <f>IF('III Plan Rates'!$AP242&gt;0,SUMPRODUCT(T239:AB239,'III Plan Rates'!$AG242:$AO242)/'III Plan Rates'!$AP242,0)</f>
        <v>0</v>
      </c>
      <c r="AE239" s="117" t="e">
        <f t="shared" si="53"/>
        <v>#DIV/0!</v>
      </c>
      <c r="AF239" s="117" t="e">
        <f t="shared" si="54"/>
        <v>#DIV/0!</v>
      </c>
      <c r="AG239" s="117" t="e">
        <f t="shared" si="55"/>
        <v>#DIV/0!</v>
      </c>
      <c r="AH239" s="117" t="e">
        <f t="shared" si="56"/>
        <v>#DIV/0!</v>
      </c>
      <c r="AI239" s="117" t="e">
        <f t="shared" si="57"/>
        <v>#DIV/0!</v>
      </c>
      <c r="AJ239" s="117" t="e">
        <f t="shared" si="58"/>
        <v>#DIV/0!</v>
      </c>
      <c r="AK239" s="117" t="e">
        <f t="shared" si="59"/>
        <v>#DIV/0!</v>
      </c>
      <c r="AL239" s="117" t="e">
        <f t="shared" si="60"/>
        <v>#DIV/0!</v>
      </c>
      <c r="AM239" s="117" t="e">
        <f t="shared" si="61"/>
        <v>#DIV/0!</v>
      </c>
      <c r="AN239" s="503" t="str">
        <f t="shared" si="62"/>
        <v/>
      </c>
      <c r="AP239" s="109"/>
      <c r="AQ239" s="109"/>
      <c r="AR239" s="109"/>
      <c r="AS239" s="109"/>
      <c r="AT239" s="109"/>
      <c r="AU239" s="109"/>
      <c r="AV239" s="109"/>
      <c r="AW239" s="109"/>
      <c r="AX239" s="511" t="str">
        <f>IF(SUM(AP239:AW239)='III Plan Rates'!AG242, "Match", "Don't Match")</f>
        <v>Match</v>
      </c>
      <c r="AY239" s="109"/>
      <c r="AZ239" s="109"/>
      <c r="BA239" s="109"/>
      <c r="BB239" s="511" t="str">
        <f>IF(SUM(AY239:BA239)='III Plan Rates'!AH242, "Match", "Don't Match")</f>
        <v>Match</v>
      </c>
      <c r="BC239" s="109"/>
      <c r="BD239" s="109"/>
      <c r="BE239" s="109"/>
      <c r="BF239" s="109"/>
      <c r="BG239" s="109"/>
      <c r="BH239" s="109"/>
      <c r="BI239" s="109"/>
      <c r="BJ239" s="109"/>
      <c r="BK239" s="109"/>
      <c r="BL239" s="109"/>
      <c r="BM239" s="109"/>
      <c r="BN239" s="109"/>
      <c r="BO239" s="109"/>
      <c r="BP239" s="511" t="str">
        <f>IF(SUM(BC239:BO239)='III Plan Rates'!AI242, "Match", "Don't Match")</f>
        <v>Match</v>
      </c>
      <c r="BQ239" s="109"/>
      <c r="BR239" s="109"/>
      <c r="BS239" s="109"/>
      <c r="BT239" s="109"/>
      <c r="BU239" s="109"/>
      <c r="BV239" s="109"/>
      <c r="BW239" s="109"/>
      <c r="BX239" s="109"/>
      <c r="BY239" s="109"/>
      <c r="BZ239" s="109"/>
      <c r="CA239" s="511" t="str">
        <f>IF(SUM(BQ239:BZ239)='III Plan Rates'!AJ242, "Match", "Don't Match")</f>
        <v>Match</v>
      </c>
      <c r="CB239" s="109"/>
      <c r="CC239" s="109"/>
      <c r="CD239" s="109"/>
      <c r="CE239" s="109"/>
      <c r="CF239" s="109"/>
      <c r="CG239" s="109"/>
      <c r="CH239" s="109"/>
      <c r="CI239" s="511" t="str">
        <f>IF(SUM(CB239:CH239)='III Plan Rates'!AK242, "Match", "Don't Match")</f>
        <v>Match</v>
      </c>
      <c r="CJ239" s="109"/>
      <c r="CK239" s="109"/>
      <c r="CL239" s="109"/>
      <c r="CM239" s="109"/>
      <c r="CN239" s="109"/>
      <c r="CO239" s="109"/>
      <c r="CP239" s="109"/>
      <c r="CQ239" s="109"/>
      <c r="CR239" s="109"/>
      <c r="CS239" s="109"/>
      <c r="CT239" s="511" t="str">
        <f>IF(SUM(CJ239:CS239)='III Plan Rates'!AL242, "Match", "Don't Match")</f>
        <v>Match</v>
      </c>
      <c r="CU239" s="109"/>
      <c r="CV239" s="109"/>
      <c r="CW239" s="109"/>
      <c r="CX239" s="109"/>
      <c r="CY239" s="511" t="str">
        <f>IF(SUM(CU239:CX239)='III Plan Rates'!AM242, "Match", "Don't Match")</f>
        <v>Match</v>
      </c>
      <c r="CZ239" s="109"/>
      <c r="DA239" s="109"/>
      <c r="DB239" s="109"/>
      <c r="DC239" s="109"/>
      <c r="DD239" s="109"/>
      <c r="DE239" s="511" t="str">
        <f>IF(SUM(CZ239:DD239)='III Plan Rates'!AN242, "Match", "Don't Match")</f>
        <v>Match</v>
      </c>
      <c r="DF239" s="109"/>
      <c r="DG239" s="109"/>
      <c r="DH239" s="109"/>
      <c r="DI239" s="109"/>
      <c r="DJ239" s="109"/>
      <c r="DK239" s="109"/>
      <c r="DL239" s="109"/>
      <c r="DM239" s="511" t="str">
        <f>IF(SUM(DF239:DL239)='III Plan Rates'!AO242, "Match", "Don't Match")</f>
        <v>Match</v>
      </c>
    </row>
    <row r="240" spans="1:117" x14ac:dyDescent="0.25">
      <c r="A240" s="406" t="str">
        <f>'III Plan Rates'!A243</f>
        <v>Plan 226</v>
      </c>
      <c r="B240" s="118">
        <f>'III Plan Rates'!B243</f>
        <v>0</v>
      </c>
      <c r="C240" s="127">
        <f>'III Plan Rates'!D243</f>
        <v>0</v>
      </c>
      <c r="D240" s="118">
        <f>'III Plan Rates'!E243</f>
        <v>0</v>
      </c>
      <c r="E240" s="118">
        <f>'III Plan Rates'!F243</f>
        <v>0</v>
      </c>
      <c r="F240" s="118">
        <f>'III Plan Rates'!G243</f>
        <v>0</v>
      </c>
      <c r="G240" s="118">
        <f>'III Plan Rates'!J243</f>
        <v>0</v>
      </c>
      <c r="H240" s="101"/>
      <c r="I240" s="116">
        <f>'III Plan Rates'!$Z243*'V Consumer Factors'!$M$12</f>
        <v>0</v>
      </c>
      <c r="J240" s="116">
        <f>'III Plan Rates'!$Z243*'V Consumer Factors'!$M$13</f>
        <v>0</v>
      </c>
      <c r="K240" s="116">
        <f>'III Plan Rates'!$Z243*'V Consumer Factors'!$M$14</f>
        <v>0</v>
      </c>
      <c r="L240" s="116">
        <f>'III Plan Rates'!$Z243*'V Consumer Factors'!$M$15</f>
        <v>0</v>
      </c>
      <c r="M240" s="116">
        <f>'III Plan Rates'!$Z243*'V Consumer Factors'!$M$16</f>
        <v>0</v>
      </c>
      <c r="N240" s="116">
        <f>'III Plan Rates'!$Z243*'V Consumer Factors'!$M$17</f>
        <v>0</v>
      </c>
      <c r="O240" s="116">
        <f>'III Plan Rates'!$Z243*'V Consumer Factors'!$M$18</f>
        <v>0</v>
      </c>
      <c r="P240" s="116">
        <f>'III Plan Rates'!$Z243*'V Consumer Factors'!$M$19</f>
        <v>0</v>
      </c>
      <c r="Q240" s="116">
        <f>'III Plan Rates'!$Z243*'V Consumer Factors'!$M$20</f>
        <v>0</v>
      </c>
      <c r="R240" s="116">
        <f>IF('III Plan Rates'!$AP243&gt;0,SUMPRODUCT(I240:Q240,'III Plan Rates'!$AG243:$AO243)/'III Plan Rates'!$AP243,0)</f>
        <v>0</v>
      </c>
      <c r="S240" s="80"/>
      <c r="T240" s="116" t="e">
        <f>'III Plan Rates'!$AA243*'V Consumer Factors'!$N$12</f>
        <v>#DIV/0!</v>
      </c>
      <c r="U240" s="116" t="e">
        <f>'III Plan Rates'!$AA243*'V Consumer Factors'!$N$13</f>
        <v>#DIV/0!</v>
      </c>
      <c r="V240" s="116" t="e">
        <f>'III Plan Rates'!$AA243*'V Consumer Factors'!$N$14</f>
        <v>#DIV/0!</v>
      </c>
      <c r="W240" s="116" t="e">
        <f>'III Plan Rates'!$AA243*'V Consumer Factors'!$N$15</f>
        <v>#DIV/0!</v>
      </c>
      <c r="X240" s="116" t="e">
        <f>'III Plan Rates'!$AA243*'V Consumer Factors'!$N$16</f>
        <v>#DIV/0!</v>
      </c>
      <c r="Y240" s="116" t="e">
        <f>'III Plan Rates'!$AA243*'V Consumer Factors'!$N$17</f>
        <v>#DIV/0!</v>
      </c>
      <c r="Z240" s="116" t="e">
        <f>'III Plan Rates'!$AA243*'V Consumer Factors'!$N$18</f>
        <v>#DIV/0!</v>
      </c>
      <c r="AA240" s="116" t="e">
        <f>'III Plan Rates'!$AA243*'V Consumer Factors'!$N$19</f>
        <v>#DIV/0!</v>
      </c>
      <c r="AB240" s="116" t="e">
        <f>'III Plan Rates'!$AA243*'V Consumer Factors'!$N$20</f>
        <v>#DIV/0!</v>
      </c>
      <c r="AC240" s="116">
        <f>IF('III Plan Rates'!$AP243&gt;0,SUMPRODUCT(T240:AB240,'III Plan Rates'!$AG243:$AO243)/'III Plan Rates'!$AP243,0)</f>
        <v>0</v>
      </c>
      <c r="AE240" s="117" t="e">
        <f t="shared" si="53"/>
        <v>#DIV/0!</v>
      </c>
      <c r="AF240" s="117" t="e">
        <f t="shared" si="54"/>
        <v>#DIV/0!</v>
      </c>
      <c r="AG240" s="117" t="e">
        <f t="shared" si="55"/>
        <v>#DIV/0!</v>
      </c>
      <c r="AH240" s="117" t="e">
        <f t="shared" si="56"/>
        <v>#DIV/0!</v>
      </c>
      <c r="AI240" s="117" t="e">
        <f t="shared" si="57"/>
        <v>#DIV/0!</v>
      </c>
      <c r="AJ240" s="117" t="e">
        <f t="shared" si="58"/>
        <v>#DIV/0!</v>
      </c>
      <c r="AK240" s="117" t="e">
        <f t="shared" si="59"/>
        <v>#DIV/0!</v>
      </c>
      <c r="AL240" s="117" t="e">
        <f t="shared" si="60"/>
        <v>#DIV/0!</v>
      </c>
      <c r="AM240" s="117" t="e">
        <f t="shared" si="61"/>
        <v>#DIV/0!</v>
      </c>
      <c r="AN240" s="503" t="str">
        <f t="shared" si="62"/>
        <v/>
      </c>
      <c r="AP240" s="109"/>
      <c r="AQ240" s="109"/>
      <c r="AR240" s="109"/>
      <c r="AS240" s="109"/>
      <c r="AT240" s="109"/>
      <c r="AU240" s="109"/>
      <c r="AV240" s="109"/>
      <c r="AW240" s="109"/>
      <c r="AX240" s="511" t="str">
        <f>IF(SUM(AP240:AW240)='III Plan Rates'!AG243, "Match", "Don't Match")</f>
        <v>Match</v>
      </c>
      <c r="AY240" s="109"/>
      <c r="AZ240" s="109"/>
      <c r="BA240" s="109"/>
      <c r="BB240" s="511" t="str">
        <f>IF(SUM(AY240:BA240)='III Plan Rates'!AH243, "Match", "Don't Match")</f>
        <v>Match</v>
      </c>
      <c r="BC240" s="109"/>
      <c r="BD240" s="109"/>
      <c r="BE240" s="109"/>
      <c r="BF240" s="109"/>
      <c r="BG240" s="109"/>
      <c r="BH240" s="109"/>
      <c r="BI240" s="109"/>
      <c r="BJ240" s="109"/>
      <c r="BK240" s="109"/>
      <c r="BL240" s="109"/>
      <c r="BM240" s="109"/>
      <c r="BN240" s="109"/>
      <c r="BO240" s="109"/>
      <c r="BP240" s="511" t="str">
        <f>IF(SUM(BC240:BO240)='III Plan Rates'!AI243, "Match", "Don't Match")</f>
        <v>Match</v>
      </c>
      <c r="BQ240" s="109"/>
      <c r="BR240" s="109"/>
      <c r="BS240" s="109"/>
      <c r="BT240" s="109"/>
      <c r="BU240" s="109"/>
      <c r="BV240" s="109"/>
      <c r="BW240" s="109"/>
      <c r="BX240" s="109"/>
      <c r="BY240" s="109"/>
      <c r="BZ240" s="109"/>
      <c r="CA240" s="511" t="str">
        <f>IF(SUM(BQ240:BZ240)='III Plan Rates'!AJ243, "Match", "Don't Match")</f>
        <v>Match</v>
      </c>
      <c r="CB240" s="109"/>
      <c r="CC240" s="109"/>
      <c r="CD240" s="109"/>
      <c r="CE240" s="109"/>
      <c r="CF240" s="109"/>
      <c r="CG240" s="109"/>
      <c r="CH240" s="109"/>
      <c r="CI240" s="511" t="str">
        <f>IF(SUM(CB240:CH240)='III Plan Rates'!AK243, "Match", "Don't Match")</f>
        <v>Match</v>
      </c>
      <c r="CJ240" s="109"/>
      <c r="CK240" s="109"/>
      <c r="CL240" s="109"/>
      <c r="CM240" s="109"/>
      <c r="CN240" s="109"/>
      <c r="CO240" s="109"/>
      <c r="CP240" s="109"/>
      <c r="CQ240" s="109"/>
      <c r="CR240" s="109"/>
      <c r="CS240" s="109"/>
      <c r="CT240" s="511" t="str">
        <f>IF(SUM(CJ240:CS240)='III Plan Rates'!AL243, "Match", "Don't Match")</f>
        <v>Match</v>
      </c>
      <c r="CU240" s="109"/>
      <c r="CV240" s="109"/>
      <c r="CW240" s="109"/>
      <c r="CX240" s="109"/>
      <c r="CY240" s="511" t="str">
        <f>IF(SUM(CU240:CX240)='III Plan Rates'!AM243, "Match", "Don't Match")</f>
        <v>Match</v>
      </c>
      <c r="CZ240" s="109"/>
      <c r="DA240" s="109"/>
      <c r="DB240" s="109"/>
      <c r="DC240" s="109"/>
      <c r="DD240" s="109"/>
      <c r="DE240" s="511" t="str">
        <f>IF(SUM(CZ240:DD240)='III Plan Rates'!AN243, "Match", "Don't Match")</f>
        <v>Match</v>
      </c>
      <c r="DF240" s="109"/>
      <c r="DG240" s="109"/>
      <c r="DH240" s="109"/>
      <c r="DI240" s="109"/>
      <c r="DJ240" s="109"/>
      <c r="DK240" s="109"/>
      <c r="DL240" s="109"/>
      <c r="DM240" s="511" t="str">
        <f>IF(SUM(DF240:DL240)='III Plan Rates'!AO243, "Match", "Don't Match")</f>
        <v>Match</v>
      </c>
    </row>
    <row r="241" spans="1:117" x14ac:dyDescent="0.25">
      <c r="A241" s="406" t="str">
        <f>'III Plan Rates'!A244</f>
        <v>Plan 227</v>
      </c>
      <c r="B241" s="118">
        <f>'III Plan Rates'!B244</f>
        <v>0</v>
      </c>
      <c r="C241" s="127">
        <f>'III Plan Rates'!D244</f>
        <v>0</v>
      </c>
      <c r="D241" s="118">
        <f>'III Plan Rates'!E244</f>
        <v>0</v>
      </c>
      <c r="E241" s="118">
        <f>'III Plan Rates'!F244</f>
        <v>0</v>
      </c>
      <c r="F241" s="118">
        <f>'III Plan Rates'!G244</f>
        <v>0</v>
      </c>
      <c r="G241" s="118">
        <f>'III Plan Rates'!J244</f>
        <v>0</v>
      </c>
      <c r="H241" s="101"/>
      <c r="I241" s="116">
        <f>'III Plan Rates'!$Z244*'V Consumer Factors'!$M$12</f>
        <v>0</v>
      </c>
      <c r="J241" s="116">
        <f>'III Plan Rates'!$Z244*'V Consumer Factors'!$M$13</f>
        <v>0</v>
      </c>
      <c r="K241" s="116">
        <f>'III Plan Rates'!$Z244*'V Consumer Factors'!$M$14</f>
        <v>0</v>
      </c>
      <c r="L241" s="116">
        <f>'III Plan Rates'!$Z244*'V Consumer Factors'!$M$15</f>
        <v>0</v>
      </c>
      <c r="M241" s="116">
        <f>'III Plan Rates'!$Z244*'V Consumer Factors'!$M$16</f>
        <v>0</v>
      </c>
      <c r="N241" s="116">
        <f>'III Plan Rates'!$Z244*'V Consumer Factors'!$M$17</f>
        <v>0</v>
      </c>
      <c r="O241" s="116">
        <f>'III Plan Rates'!$Z244*'V Consumer Factors'!$M$18</f>
        <v>0</v>
      </c>
      <c r="P241" s="116">
        <f>'III Plan Rates'!$Z244*'V Consumer Factors'!$M$19</f>
        <v>0</v>
      </c>
      <c r="Q241" s="116">
        <f>'III Plan Rates'!$Z244*'V Consumer Factors'!$M$20</f>
        <v>0</v>
      </c>
      <c r="R241" s="116">
        <f>IF('III Plan Rates'!$AP244&gt;0,SUMPRODUCT(I241:Q241,'III Plan Rates'!$AG244:$AO244)/'III Plan Rates'!$AP244,0)</f>
        <v>0</v>
      </c>
      <c r="S241" s="80"/>
      <c r="T241" s="116" t="e">
        <f>'III Plan Rates'!$AA244*'V Consumer Factors'!$N$12</f>
        <v>#DIV/0!</v>
      </c>
      <c r="U241" s="116" t="e">
        <f>'III Plan Rates'!$AA244*'V Consumer Factors'!$N$13</f>
        <v>#DIV/0!</v>
      </c>
      <c r="V241" s="116" t="e">
        <f>'III Plan Rates'!$AA244*'V Consumer Factors'!$N$14</f>
        <v>#DIV/0!</v>
      </c>
      <c r="W241" s="116" t="e">
        <f>'III Plan Rates'!$AA244*'V Consumer Factors'!$N$15</f>
        <v>#DIV/0!</v>
      </c>
      <c r="X241" s="116" t="e">
        <f>'III Plan Rates'!$AA244*'V Consumer Factors'!$N$16</f>
        <v>#DIV/0!</v>
      </c>
      <c r="Y241" s="116" t="e">
        <f>'III Plan Rates'!$AA244*'V Consumer Factors'!$N$17</f>
        <v>#DIV/0!</v>
      </c>
      <c r="Z241" s="116" t="e">
        <f>'III Plan Rates'!$AA244*'V Consumer Factors'!$N$18</f>
        <v>#DIV/0!</v>
      </c>
      <c r="AA241" s="116" t="e">
        <f>'III Plan Rates'!$AA244*'V Consumer Factors'!$N$19</f>
        <v>#DIV/0!</v>
      </c>
      <c r="AB241" s="116" t="e">
        <f>'III Plan Rates'!$AA244*'V Consumer Factors'!$N$20</f>
        <v>#DIV/0!</v>
      </c>
      <c r="AC241" s="116">
        <f>IF('III Plan Rates'!$AP244&gt;0,SUMPRODUCT(T241:AB241,'III Plan Rates'!$AG244:$AO244)/'III Plan Rates'!$AP244,0)</f>
        <v>0</v>
      </c>
      <c r="AE241" s="117" t="e">
        <f t="shared" si="53"/>
        <v>#DIV/0!</v>
      </c>
      <c r="AF241" s="117" t="e">
        <f t="shared" si="54"/>
        <v>#DIV/0!</v>
      </c>
      <c r="AG241" s="117" t="e">
        <f t="shared" si="55"/>
        <v>#DIV/0!</v>
      </c>
      <c r="AH241" s="117" t="e">
        <f t="shared" si="56"/>
        <v>#DIV/0!</v>
      </c>
      <c r="AI241" s="117" t="e">
        <f t="shared" si="57"/>
        <v>#DIV/0!</v>
      </c>
      <c r="AJ241" s="117" t="e">
        <f t="shared" si="58"/>
        <v>#DIV/0!</v>
      </c>
      <c r="AK241" s="117" t="e">
        <f t="shared" si="59"/>
        <v>#DIV/0!</v>
      </c>
      <c r="AL241" s="117" t="e">
        <f t="shared" si="60"/>
        <v>#DIV/0!</v>
      </c>
      <c r="AM241" s="117" t="e">
        <f t="shared" si="61"/>
        <v>#DIV/0!</v>
      </c>
      <c r="AN241" s="503" t="str">
        <f t="shared" si="62"/>
        <v/>
      </c>
      <c r="AP241" s="109"/>
      <c r="AQ241" s="109"/>
      <c r="AR241" s="109"/>
      <c r="AS241" s="109"/>
      <c r="AT241" s="109"/>
      <c r="AU241" s="109"/>
      <c r="AV241" s="109"/>
      <c r="AW241" s="109"/>
      <c r="AX241" s="511" t="str">
        <f>IF(SUM(AP241:AW241)='III Plan Rates'!AG244, "Match", "Don't Match")</f>
        <v>Match</v>
      </c>
      <c r="AY241" s="109"/>
      <c r="AZ241" s="109"/>
      <c r="BA241" s="109"/>
      <c r="BB241" s="511" t="str">
        <f>IF(SUM(AY241:BA241)='III Plan Rates'!AH244, "Match", "Don't Match")</f>
        <v>Match</v>
      </c>
      <c r="BC241" s="109"/>
      <c r="BD241" s="109"/>
      <c r="BE241" s="109"/>
      <c r="BF241" s="109"/>
      <c r="BG241" s="109"/>
      <c r="BH241" s="109"/>
      <c r="BI241" s="109"/>
      <c r="BJ241" s="109"/>
      <c r="BK241" s="109"/>
      <c r="BL241" s="109"/>
      <c r="BM241" s="109"/>
      <c r="BN241" s="109"/>
      <c r="BO241" s="109"/>
      <c r="BP241" s="511" t="str">
        <f>IF(SUM(BC241:BO241)='III Plan Rates'!AI244, "Match", "Don't Match")</f>
        <v>Match</v>
      </c>
      <c r="BQ241" s="109"/>
      <c r="BR241" s="109"/>
      <c r="BS241" s="109"/>
      <c r="BT241" s="109"/>
      <c r="BU241" s="109"/>
      <c r="BV241" s="109"/>
      <c r="BW241" s="109"/>
      <c r="BX241" s="109"/>
      <c r="BY241" s="109"/>
      <c r="BZ241" s="109"/>
      <c r="CA241" s="511" t="str">
        <f>IF(SUM(BQ241:BZ241)='III Plan Rates'!AJ244, "Match", "Don't Match")</f>
        <v>Match</v>
      </c>
      <c r="CB241" s="109"/>
      <c r="CC241" s="109"/>
      <c r="CD241" s="109"/>
      <c r="CE241" s="109"/>
      <c r="CF241" s="109"/>
      <c r="CG241" s="109"/>
      <c r="CH241" s="109"/>
      <c r="CI241" s="511" t="str">
        <f>IF(SUM(CB241:CH241)='III Plan Rates'!AK244, "Match", "Don't Match")</f>
        <v>Match</v>
      </c>
      <c r="CJ241" s="109"/>
      <c r="CK241" s="109"/>
      <c r="CL241" s="109"/>
      <c r="CM241" s="109"/>
      <c r="CN241" s="109"/>
      <c r="CO241" s="109"/>
      <c r="CP241" s="109"/>
      <c r="CQ241" s="109"/>
      <c r="CR241" s="109"/>
      <c r="CS241" s="109"/>
      <c r="CT241" s="511" t="str">
        <f>IF(SUM(CJ241:CS241)='III Plan Rates'!AL244, "Match", "Don't Match")</f>
        <v>Match</v>
      </c>
      <c r="CU241" s="109"/>
      <c r="CV241" s="109"/>
      <c r="CW241" s="109"/>
      <c r="CX241" s="109"/>
      <c r="CY241" s="511" t="str">
        <f>IF(SUM(CU241:CX241)='III Plan Rates'!AM244, "Match", "Don't Match")</f>
        <v>Match</v>
      </c>
      <c r="CZ241" s="109"/>
      <c r="DA241" s="109"/>
      <c r="DB241" s="109"/>
      <c r="DC241" s="109"/>
      <c r="DD241" s="109"/>
      <c r="DE241" s="511" t="str">
        <f>IF(SUM(CZ241:DD241)='III Plan Rates'!AN244, "Match", "Don't Match")</f>
        <v>Match</v>
      </c>
      <c r="DF241" s="109"/>
      <c r="DG241" s="109"/>
      <c r="DH241" s="109"/>
      <c r="DI241" s="109"/>
      <c r="DJ241" s="109"/>
      <c r="DK241" s="109"/>
      <c r="DL241" s="109"/>
      <c r="DM241" s="511" t="str">
        <f>IF(SUM(DF241:DL241)='III Plan Rates'!AO244, "Match", "Don't Match")</f>
        <v>Match</v>
      </c>
    </row>
    <row r="242" spans="1:117" x14ac:dyDescent="0.25">
      <c r="A242" s="406" t="str">
        <f>'III Plan Rates'!A245</f>
        <v>Plan 228</v>
      </c>
      <c r="B242" s="118">
        <f>'III Plan Rates'!B245</f>
        <v>0</v>
      </c>
      <c r="C242" s="127">
        <f>'III Plan Rates'!D245</f>
        <v>0</v>
      </c>
      <c r="D242" s="118">
        <f>'III Plan Rates'!E245</f>
        <v>0</v>
      </c>
      <c r="E242" s="118">
        <f>'III Plan Rates'!F245</f>
        <v>0</v>
      </c>
      <c r="F242" s="118">
        <f>'III Plan Rates'!G245</f>
        <v>0</v>
      </c>
      <c r="G242" s="118">
        <f>'III Plan Rates'!J245</f>
        <v>0</v>
      </c>
      <c r="H242" s="101"/>
      <c r="I242" s="116">
        <f>'III Plan Rates'!$Z245*'V Consumer Factors'!$M$12</f>
        <v>0</v>
      </c>
      <c r="J242" s="116">
        <f>'III Plan Rates'!$Z245*'V Consumer Factors'!$M$13</f>
        <v>0</v>
      </c>
      <c r="K242" s="116">
        <f>'III Plan Rates'!$Z245*'V Consumer Factors'!$M$14</f>
        <v>0</v>
      </c>
      <c r="L242" s="116">
        <f>'III Plan Rates'!$Z245*'V Consumer Factors'!$M$15</f>
        <v>0</v>
      </c>
      <c r="M242" s="116">
        <f>'III Plan Rates'!$Z245*'V Consumer Factors'!$M$16</f>
        <v>0</v>
      </c>
      <c r="N242" s="116">
        <f>'III Plan Rates'!$Z245*'V Consumer Factors'!$M$17</f>
        <v>0</v>
      </c>
      <c r="O242" s="116">
        <f>'III Plan Rates'!$Z245*'V Consumer Factors'!$M$18</f>
        <v>0</v>
      </c>
      <c r="P242" s="116">
        <f>'III Plan Rates'!$Z245*'V Consumer Factors'!$M$19</f>
        <v>0</v>
      </c>
      <c r="Q242" s="116">
        <f>'III Plan Rates'!$Z245*'V Consumer Factors'!$M$20</f>
        <v>0</v>
      </c>
      <c r="R242" s="116">
        <f>IF('III Plan Rates'!$AP245&gt;0,SUMPRODUCT(I242:Q242,'III Plan Rates'!$AG245:$AO245)/'III Plan Rates'!$AP245,0)</f>
        <v>0</v>
      </c>
      <c r="S242" s="80"/>
      <c r="T242" s="116" t="e">
        <f>'III Plan Rates'!$AA245*'V Consumer Factors'!$N$12</f>
        <v>#DIV/0!</v>
      </c>
      <c r="U242" s="116" t="e">
        <f>'III Plan Rates'!$AA245*'V Consumer Factors'!$N$13</f>
        <v>#DIV/0!</v>
      </c>
      <c r="V242" s="116" t="e">
        <f>'III Plan Rates'!$AA245*'V Consumer Factors'!$N$14</f>
        <v>#DIV/0!</v>
      </c>
      <c r="W242" s="116" t="e">
        <f>'III Plan Rates'!$AA245*'V Consumer Factors'!$N$15</f>
        <v>#DIV/0!</v>
      </c>
      <c r="X242" s="116" t="e">
        <f>'III Plan Rates'!$AA245*'V Consumer Factors'!$N$16</f>
        <v>#DIV/0!</v>
      </c>
      <c r="Y242" s="116" t="e">
        <f>'III Plan Rates'!$AA245*'V Consumer Factors'!$N$17</f>
        <v>#DIV/0!</v>
      </c>
      <c r="Z242" s="116" t="e">
        <f>'III Plan Rates'!$AA245*'V Consumer Factors'!$N$18</f>
        <v>#DIV/0!</v>
      </c>
      <c r="AA242" s="116" t="e">
        <f>'III Plan Rates'!$AA245*'V Consumer Factors'!$N$19</f>
        <v>#DIV/0!</v>
      </c>
      <c r="AB242" s="116" t="e">
        <f>'III Plan Rates'!$AA245*'V Consumer Factors'!$N$20</f>
        <v>#DIV/0!</v>
      </c>
      <c r="AC242" s="116">
        <f>IF('III Plan Rates'!$AP245&gt;0,SUMPRODUCT(T242:AB242,'III Plan Rates'!$AG245:$AO245)/'III Plan Rates'!$AP245,0)</f>
        <v>0</v>
      </c>
      <c r="AE242" s="117" t="e">
        <f t="shared" si="53"/>
        <v>#DIV/0!</v>
      </c>
      <c r="AF242" s="117" t="e">
        <f t="shared" si="54"/>
        <v>#DIV/0!</v>
      </c>
      <c r="AG242" s="117" t="e">
        <f t="shared" si="55"/>
        <v>#DIV/0!</v>
      </c>
      <c r="AH242" s="117" t="e">
        <f t="shared" si="56"/>
        <v>#DIV/0!</v>
      </c>
      <c r="AI242" s="117" t="e">
        <f t="shared" si="57"/>
        <v>#DIV/0!</v>
      </c>
      <c r="AJ242" s="117" t="e">
        <f t="shared" si="58"/>
        <v>#DIV/0!</v>
      </c>
      <c r="AK242" s="117" t="e">
        <f t="shared" si="59"/>
        <v>#DIV/0!</v>
      </c>
      <c r="AL242" s="117" t="e">
        <f t="shared" si="60"/>
        <v>#DIV/0!</v>
      </c>
      <c r="AM242" s="117" t="e">
        <f t="shared" si="61"/>
        <v>#DIV/0!</v>
      </c>
      <c r="AN242" s="503" t="str">
        <f t="shared" si="62"/>
        <v/>
      </c>
      <c r="AP242" s="109"/>
      <c r="AQ242" s="109"/>
      <c r="AR242" s="109"/>
      <c r="AS242" s="109"/>
      <c r="AT242" s="109"/>
      <c r="AU242" s="109"/>
      <c r="AV242" s="109"/>
      <c r="AW242" s="109"/>
      <c r="AX242" s="511" t="str">
        <f>IF(SUM(AP242:AW242)='III Plan Rates'!AG245, "Match", "Don't Match")</f>
        <v>Match</v>
      </c>
      <c r="AY242" s="109"/>
      <c r="AZ242" s="109"/>
      <c r="BA242" s="109"/>
      <c r="BB242" s="511" t="str">
        <f>IF(SUM(AY242:BA242)='III Plan Rates'!AH245, "Match", "Don't Match")</f>
        <v>Match</v>
      </c>
      <c r="BC242" s="109"/>
      <c r="BD242" s="109"/>
      <c r="BE242" s="109"/>
      <c r="BF242" s="109"/>
      <c r="BG242" s="109"/>
      <c r="BH242" s="109"/>
      <c r="BI242" s="109"/>
      <c r="BJ242" s="109"/>
      <c r="BK242" s="109"/>
      <c r="BL242" s="109"/>
      <c r="BM242" s="109"/>
      <c r="BN242" s="109"/>
      <c r="BO242" s="109"/>
      <c r="BP242" s="511" t="str">
        <f>IF(SUM(BC242:BO242)='III Plan Rates'!AI245, "Match", "Don't Match")</f>
        <v>Match</v>
      </c>
      <c r="BQ242" s="109"/>
      <c r="BR242" s="109"/>
      <c r="BS242" s="109"/>
      <c r="BT242" s="109"/>
      <c r="BU242" s="109"/>
      <c r="BV242" s="109"/>
      <c r="BW242" s="109"/>
      <c r="BX242" s="109"/>
      <c r="BY242" s="109"/>
      <c r="BZ242" s="109"/>
      <c r="CA242" s="511" t="str">
        <f>IF(SUM(BQ242:BZ242)='III Plan Rates'!AJ245, "Match", "Don't Match")</f>
        <v>Match</v>
      </c>
      <c r="CB242" s="109"/>
      <c r="CC242" s="109"/>
      <c r="CD242" s="109"/>
      <c r="CE242" s="109"/>
      <c r="CF242" s="109"/>
      <c r="CG242" s="109"/>
      <c r="CH242" s="109"/>
      <c r="CI242" s="511" t="str">
        <f>IF(SUM(CB242:CH242)='III Plan Rates'!AK245, "Match", "Don't Match")</f>
        <v>Match</v>
      </c>
      <c r="CJ242" s="109"/>
      <c r="CK242" s="109"/>
      <c r="CL242" s="109"/>
      <c r="CM242" s="109"/>
      <c r="CN242" s="109"/>
      <c r="CO242" s="109"/>
      <c r="CP242" s="109"/>
      <c r="CQ242" s="109"/>
      <c r="CR242" s="109"/>
      <c r="CS242" s="109"/>
      <c r="CT242" s="511" t="str">
        <f>IF(SUM(CJ242:CS242)='III Plan Rates'!AL245, "Match", "Don't Match")</f>
        <v>Match</v>
      </c>
      <c r="CU242" s="109"/>
      <c r="CV242" s="109"/>
      <c r="CW242" s="109"/>
      <c r="CX242" s="109"/>
      <c r="CY242" s="511" t="str">
        <f>IF(SUM(CU242:CX242)='III Plan Rates'!AM245, "Match", "Don't Match")</f>
        <v>Match</v>
      </c>
      <c r="CZ242" s="109"/>
      <c r="DA242" s="109"/>
      <c r="DB242" s="109"/>
      <c r="DC242" s="109"/>
      <c r="DD242" s="109"/>
      <c r="DE242" s="511" t="str">
        <f>IF(SUM(CZ242:DD242)='III Plan Rates'!AN245, "Match", "Don't Match")</f>
        <v>Match</v>
      </c>
      <c r="DF242" s="109"/>
      <c r="DG242" s="109"/>
      <c r="DH242" s="109"/>
      <c r="DI242" s="109"/>
      <c r="DJ242" s="109"/>
      <c r="DK242" s="109"/>
      <c r="DL242" s="109"/>
      <c r="DM242" s="511" t="str">
        <f>IF(SUM(DF242:DL242)='III Plan Rates'!AO245, "Match", "Don't Match")</f>
        <v>Match</v>
      </c>
    </row>
    <row r="243" spans="1:117" x14ac:dyDescent="0.25">
      <c r="A243" s="406" t="str">
        <f>'III Plan Rates'!A246</f>
        <v>Plan 229</v>
      </c>
      <c r="B243" s="118">
        <f>'III Plan Rates'!B246</f>
        <v>0</v>
      </c>
      <c r="C243" s="127">
        <f>'III Plan Rates'!D246</f>
        <v>0</v>
      </c>
      <c r="D243" s="118">
        <f>'III Plan Rates'!E246</f>
        <v>0</v>
      </c>
      <c r="E243" s="118">
        <f>'III Plan Rates'!F246</f>
        <v>0</v>
      </c>
      <c r="F243" s="118">
        <f>'III Plan Rates'!G246</f>
        <v>0</v>
      </c>
      <c r="G243" s="118">
        <f>'III Plan Rates'!J246</f>
        <v>0</v>
      </c>
      <c r="H243" s="101"/>
      <c r="I243" s="116">
        <f>'III Plan Rates'!$Z246*'V Consumer Factors'!$M$12</f>
        <v>0</v>
      </c>
      <c r="J243" s="116">
        <f>'III Plan Rates'!$Z246*'V Consumer Factors'!$M$13</f>
        <v>0</v>
      </c>
      <c r="K243" s="116">
        <f>'III Plan Rates'!$Z246*'V Consumer Factors'!$M$14</f>
        <v>0</v>
      </c>
      <c r="L243" s="116">
        <f>'III Plan Rates'!$Z246*'V Consumer Factors'!$M$15</f>
        <v>0</v>
      </c>
      <c r="M243" s="116">
        <f>'III Plan Rates'!$Z246*'V Consumer Factors'!$M$16</f>
        <v>0</v>
      </c>
      <c r="N243" s="116">
        <f>'III Plan Rates'!$Z246*'V Consumer Factors'!$M$17</f>
        <v>0</v>
      </c>
      <c r="O243" s="116">
        <f>'III Plan Rates'!$Z246*'V Consumer Factors'!$M$18</f>
        <v>0</v>
      </c>
      <c r="P243" s="116">
        <f>'III Plan Rates'!$Z246*'V Consumer Factors'!$M$19</f>
        <v>0</v>
      </c>
      <c r="Q243" s="116">
        <f>'III Plan Rates'!$Z246*'V Consumer Factors'!$M$20</f>
        <v>0</v>
      </c>
      <c r="R243" s="116">
        <f>IF('III Plan Rates'!$AP246&gt;0,SUMPRODUCT(I243:Q243,'III Plan Rates'!$AG246:$AO246)/'III Plan Rates'!$AP246,0)</f>
        <v>0</v>
      </c>
      <c r="S243" s="80"/>
      <c r="T243" s="116" t="e">
        <f>'III Plan Rates'!$AA246*'V Consumer Factors'!$N$12</f>
        <v>#DIV/0!</v>
      </c>
      <c r="U243" s="116" t="e">
        <f>'III Plan Rates'!$AA246*'V Consumer Factors'!$N$13</f>
        <v>#DIV/0!</v>
      </c>
      <c r="V243" s="116" t="e">
        <f>'III Plan Rates'!$AA246*'V Consumer Factors'!$N$14</f>
        <v>#DIV/0!</v>
      </c>
      <c r="W243" s="116" t="e">
        <f>'III Plan Rates'!$AA246*'V Consumer Factors'!$N$15</f>
        <v>#DIV/0!</v>
      </c>
      <c r="X243" s="116" t="e">
        <f>'III Plan Rates'!$AA246*'V Consumer Factors'!$N$16</f>
        <v>#DIV/0!</v>
      </c>
      <c r="Y243" s="116" t="e">
        <f>'III Plan Rates'!$AA246*'V Consumer Factors'!$N$17</f>
        <v>#DIV/0!</v>
      </c>
      <c r="Z243" s="116" t="e">
        <f>'III Plan Rates'!$AA246*'V Consumer Factors'!$N$18</f>
        <v>#DIV/0!</v>
      </c>
      <c r="AA243" s="116" t="e">
        <f>'III Plan Rates'!$AA246*'V Consumer Factors'!$N$19</f>
        <v>#DIV/0!</v>
      </c>
      <c r="AB243" s="116" t="e">
        <f>'III Plan Rates'!$AA246*'V Consumer Factors'!$N$20</f>
        <v>#DIV/0!</v>
      </c>
      <c r="AC243" s="116">
        <f>IF('III Plan Rates'!$AP246&gt;0,SUMPRODUCT(T243:AB243,'III Plan Rates'!$AG246:$AO246)/'III Plan Rates'!$AP246,0)</f>
        <v>0</v>
      </c>
      <c r="AE243" s="117" t="e">
        <f t="shared" si="53"/>
        <v>#DIV/0!</v>
      </c>
      <c r="AF243" s="117" t="e">
        <f t="shared" si="54"/>
        <v>#DIV/0!</v>
      </c>
      <c r="AG243" s="117" t="e">
        <f t="shared" si="55"/>
        <v>#DIV/0!</v>
      </c>
      <c r="AH243" s="117" t="e">
        <f t="shared" si="56"/>
        <v>#DIV/0!</v>
      </c>
      <c r="AI243" s="117" t="e">
        <f t="shared" si="57"/>
        <v>#DIV/0!</v>
      </c>
      <c r="AJ243" s="117" t="e">
        <f t="shared" si="58"/>
        <v>#DIV/0!</v>
      </c>
      <c r="AK243" s="117" t="e">
        <f t="shared" si="59"/>
        <v>#DIV/0!</v>
      </c>
      <c r="AL243" s="117" t="e">
        <f t="shared" si="60"/>
        <v>#DIV/0!</v>
      </c>
      <c r="AM243" s="117" t="e">
        <f t="shared" si="61"/>
        <v>#DIV/0!</v>
      </c>
      <c r="AN243" s="503" t="str">
        <f t="shared" si="62"/>
        <v/>
      </c>
      <c r="AP243" s="109"/>
      <c r="AQ243" s="109"/>
      <c r="AR243" s="109"/>
      <c r="AS243" s="109"/>
      <c r="AT243" s="109"/>
      <c r="AU243" s="109"/>
      <c r="AV243" s="109"/>
      <c r="AW243" s="109"/>
      <c r="AX243" s="511" t="str">
        <f>IF(SUM(AP243:AW243)='III Plan Rates'!AG246, "Match", "Don't Match")</f>
        <v>Match</v>
      </c>
      <c r="AY243" s="109"/>
      <c r="AZ243" s="109"/>
      <c r="BA243" s="109"/>
      <c r="BB243" s="511" t="str">
        <f>IF(SUM(AY243:BA243)='III Plan Rates'!AH246, "Match", "Don't Match")</f>
        <v>Match</v>
      </c>
      <c r="BC243" s="109"/>
      <c r="BD243" s="109"/>
      <c r="BE243" s="109"/>
      <c r="BF243" s="109"/>
      <c r="BG243" s="109"/>
      <c r="BH243" s="109"/>
      <c r="BI243" s="109"/>
      <c r="BJ243" s="109"/>
      <c r="BK243" s="109"/>
      <c r="BL243" s="109"/>
      <c r="BM243" s="109"/>
      <c r="BN243" s="109"/>
      <c r="BO243" s="109"/>
      <c r="BP243" s="511" t="str">
        <f>IF(SUM(BC243:BO243)='III Plan Rates'!AI246, "Match", "Don't Match")</f>
        <v>Match</v>
      </c>
      <c r="BQ243" s="109"/>
      <c r="BR243" s="109"/>
      <c r="BS243" s="109"/>
      <c r="BT243" s="109"/>
      <c r="BU243" s="109"/>
      <c r="BV243" s="109"/>
      <c r="BW243" s="109"/>
      <c r="BX243" s="109"/>
      <c r="BY243" s="109"/>
      <c r="BZ243" s="109"/>
      <c r="CA243" s="511" t="str">
        <f>IF(SUM(BQ243:BZ243)='III Plan Rates'!AJ246, "Match", "Don't Match")</f>
        <v>Match</v>
      </c>
      <c r="CB243" s="109"/>
      <c r="CC243" s="109"/>
      <c r="CD243" s="109"/>
      <c r="CE243" s="109"/>
      <c r="CF243" s="109"/>
      <c r="CG243" s="109"/>
      <c r="CH243" s="109"/>
      <c r="CI243" s="511" t="str">
        <f>IF(SUM(CB243:CH243)='III Plan Rates'!AK246, "Match", "Don't Match")</f>
        <v>Match</v>
      </c>
      <c r="CJ243" s="109"/>
      <c r="CK243" s="109"/>
      <c r="CL243" s="109"/>
      <c r="CM243" s="109"/>
      <c r="CN243" s="109"/>
      <c r="CO243" s="109"/>
      <c r="CP243" s="109"/>
      <c r="CQ243" s="109"/>
      <c r="CR243" s="109"/>
      <c r="CS243" s="109"/>
      <c r="CT243" s="511" t="str">
        <f>IF(SUM(CJ243:CS243)='III Plan Rates'!AL246, "Match", "Don't Match")</f>
        <v>Match</v>
      </c>
      <c r="CU243" s="109"/>
      <c r="CV243" s="109"/>
      <c r="CW243" s="109"/>
      <c r="CX243" s="109"/>
      <c r="CY243" s="511" t="str">
        <f>IF(SUM(CU243:CX243)='III Plan Rates'!AM246, "Match", "Don't Match")</f>
        <v>Match</v>
      </c>
      <c r="CZ243" s="109"/>
      <c r="DA243" s="109"/>
      <c r="DB243" s="109"/>
      <c r="DC243" s="109"/>
      <c r="DD243" s="109"/>
      <c r="DE243" s="511" t="str">
        <f>IF(SUM(CZ243:DD243)='III Plan Rates'!AN246, "Match", "Don't Match")</f>
        <v>Match</v>
      </c>
      <c r="DF243" s="109"/>
      <c r="DG243" s="109"/>
      <c r="DH243" s="109"/>
      <c r="DI243" s="109"/>
      <c r="DJ243" s="109"/>
      <c r="DK243" s="109"/>
      <c r="DL243" s="109"/>
      <c r="DM243" s="511" t="str">
        <f>IF(SUM(DF243:DL243)='III Plan Rates'!AO246, "Match", "Don't Match")</f>
        <v>Match</v>
      </c>
    </row>
    <row r="244" spans="1:117" x14ac:dyDescent="0.25">
      <c r="A244" s="406" t="str">
        <f>'III Plan Rates'!A247</f>
        <v>Plan 230</v>
      </c>
      <c r="B244" s="118">
        <f>'III Plan Rates'!B247</f>
        <v>0</v>
      </c>
      <c r="C244" s="127">
        <f>'III Plan Rates'!D247</f>
        <v>0</v>
      </c>
      <c r="D244" s="118">
        <f>'III Plan Rates'!E247</f>
        <v>0</v>
      </c>
      <c r="E244" s="118">
        <f>'III Plan Rates'!F247</f>
        <v>0</v>
      </c>
      <c r="F244" s="118">
        <f>'III Plan Rates'!G247</f>
        <v>0</v>
      </c>
      <c r="G244" s="118">
        <f>'III Plan Rates'!J247</f>
        <v>0</v>
      </c>
      <c r="H244" s="101"/>
      <c r="I244" s="116">
        <f>'III Plan Rates'!$Z247*'V Consumer Factors'!$M$12</f>
        <v>0</v>
      </c>
      <c r="J244" s="116">
        <f>'III Plan Rates'!$Z247*'V Consumer Factors'!$M$13</f>
        <v>0</v>
      </c>
      <c r="K244" s="116">
        <f>'III Plan Rates'!$Z247*'V Consumer Factors'!$M$14</f>
        <v>0</v>
      </c>
      <c r="L244" s="116">
        <f>'III Plan Rates'!$Z247*'V Consumer Factors'!$M$15</f>
        <v>0</v>
      </c>
      <c r="M244" s="116">
        <f>'III Plan Rates'!$Z247*'V Consumer Factors'!$M$16</f>
        <v>0</v>
      </c>
      <c r="N244" s="116">
        <f>'III Plan Rates'!$Z247*'V Consumer Factors'!$M$17</f>
        <v>0</v>
      </c>
      <c r="O244" s="116">
        <f>'III Plan Rates'!$Z247*'V Consumer Factors'!$M$18</f>
        <v>0</v>
      </c>
      <c r="P244" s="116">
        <f>'III Plan Rates'!$Z247*'V Consumer Factors'!$M$19</f>
        <v>0</v>
      </c>
      <c r="Q244" s="116">
        <f>'III Plan Rates'!$Z247*'V Consumer Factors'!$M$20</f>
        <v>0</v>
      </c>
      <c r="R244" s="116">
        <f>IF('III Plan Rates'!$AP247&gt;0,SUMPRODUCT(I244:Q244,'III Plan Rates'!$AG247:$AO247)/'III Plan Rates'!$AP247,0)</f>
        <v>0</v>
      </c>
      <c r="S244" s="80"/>
      <c r="T244" s="116" t="e">
        <f>'III Plan Rates'!$AA247*'V Consumer Factors'!$N$12</f>
        <v>#DIV/0!</v>
      </c>
      <c r="U244" s="116" t="e">
        <f>'III Plan Rates'!$AA247*'V Consumer Factors'!$N$13</f>
        <v>#DIV/0!</v>
      </c>
      <c r="V244" s="116" t="e">
        <f>'III Plan Rates'!$AA247*'V Consumer Factors'!$N$14</f>
        <v>#DIV/0!</v>
      </c>
      <c r="W244" s="116" t="e">
        <f>'III Plan Rates'!$AA247*'V Consumer Factors'!$N$15</f>
        <v>#DIV/0!</v>
      </c>
      <c r="X244" s="116" t="e">
        <f>'III Plan Rates'!$AA247*'V Consumer Factors'!$N$16</f>
        <v>#DIV/0!</v>
      </c>
      <c r="Y244" s="116" t="e">
        <f>'III Plan Rates'!$AA247*'V Consumer Factors'!$N$17</f>
        <v>#DIV/0!</v>
      </c>
      <c r="Z244" s="116" t="e">
        <f>'III Plan Rates'!$AA247*'V Consumer Factors'!$N$18</f>
        <v>#DIV/0!</v>
      </c>
      <c r="AA244" s="116" t="e">
        <f>'III Plan Rates'!$AA247*'V Consumer Factors'!$N$19</f>
        <v>#DIV/0!</v>
      </c>
      <c r="AB244" s="116" t="e">
        <f>'III Plan Rates'!$AA247*'V Consumer Factors'!$N$20</f>
        <v>#DIV/0!</v>
      </c>
      <c r="AC244" s="116">
        <f>IF('III Plan Rates'!$AP247&gt;0,SUMPRODUCT(T244:AB244,'III Plan Rates'!$AG247:$AO247)/'III Plan Rates'!$AP247,0)</f>
        <v>0</v>
      </c>
      <c r="AE244" s="117" t="e">
        <f t="shared" si="53"/>
        <v>#DIV/0!</v>
      </c>
      <c r="AF244" s="117" t="e">
        <f t="shared" si="54"/>
        <v>#DIV/0!</v>
      </c>
      <c r="AG244" s="117" t="e">
        <f t="shared" si="55"/>
        <v>#DIV/0!</v>
      </c>
      <c r="AH244" s="117" t="e">
        <f t="shared" si="56"/>
        <v>#DIV/0!</v>
      </c>
      <c r="AI244" s="117" t="e">
        <f t="shared" si="57"/>
        <v>#DIV/0!</v>
      </c>
      <c r="AJ244" s="117" t="e">
        <f t="shared" si="58"/>
        <v>#DIV/0!</v>
      </c>
      <c r="AK244" s="117" t="e">
        <f t="shared" si="59"/>
        <v>#DIV/0!</v>
      </c>
      <c r="AL244" s="117" t="e">
        <f t="shared" si="60"/>
        <v>#DIV/0!</v>
      </c>
      <c r="AM244" s="117" t="e">
        <f t="shared" si="61"/>
        <v>#DIV/0!</v>
      </c>
      <c r="AN244" s="503" t="str">
        <f t="shared" si="62"/>
        <v/>
      </c>
      <c r="AP244" s="109"/>
      <c r="AQ244" s="109"/>
      <c r="AR244" s="109"/>
      <c r="AS244" s="109"/>
      <c r="AT244" s="109"/>
      <c r="AU244" s="109"/>
      <c r="AV244" s="109"/>
      <c r="AW244" s="109"/>
      <c r="AX244" s="511" t="str">
        <f>IF(SUM(AP244:AW244)='III Plan Rates'!AG247, "Match", "Don't Match")</f>
        <v>Match</v>
      </c>
      <c r="AY244" s="109"/>
      <c r="AZ244" s="109"/>
      <c r="BA244" s="109"/>
      <c r="BB244" s="511" t="str">
        <f>IF(SUM(AY244:BA244)='III Plan Rates'!AH247, "Match", "Don't Match")</f>
        <v>Match</v>
      </c>
      <c r="BC244" s="109"/>
      <c r="BD244" s="109"/>
      <c r="BE244" s="109"/>
      <c r="BF244" s="109"/>
      <c r="BG244" s="109"/>
      <c r="BH244" s="109"/>
      <c r="BI244" s="109"/>
      <c r="BJ244" s="109"/>
      <c r="BK244" s="109"/>
      <c r="BL244" s="109"/>
      <c r="BM244" s="109"/>
      <c r="BN244" s="109"/>
      <c r="BO244" s="109"/>
      <c r="BP244" s="511" t="str">
        <f>IF(SUM(BC244:BO244)='III Plan Rates'!AI247, "Match", "Don't Match")</f>
        <v>Match</v>
      </c>
      <c r="BQ244" s="109"/>
      <c r="BR244" s="109"/>
      <c r="BS244" s="109"/>
      <c r="BT244" s="109"/>
      <c r="BU244" s="109"/>
      <c r="BV244" s="109"/>
      <c r="BW244" s="109"/>
      <c r="BX244" s="109"/>
      <c r="BY244" s="109"/>
      <c r="BZ244" s="109"/>
      <c r="CA244" s="511" t="str">
        <f>IF(SUM(BQ244:BZ244)='III Plan Rates'!AJ247, "Match", "Don't Match")</f>
        <v>Match</v>
      </c>
      <c r="CB244" s="109"/>
      <c r="CC244" s="109"/>
      <c r="CD244" s="109"/>
      <c r="CE244" s="109"/>
      <c r="CF244" s="109"/>
      <c r="CG244" s="109"/>
      <c r="CH244" s="109"/>
      <c r="CI244" s="511" t="str">
        <f>IF(SUM(CB244:CH244)='III Plan Rates'!AK247, "Match", "Don't Match")</f>
        <v>Match</v>
      </c>
      <c r="CJ244" s="109"/>
      <c r="CK244" s="109"/>
      <c r="CL244" s="109"/>
      <c r="CM244" s="109"/>
      <c r="CN244" s="109"/>
      <c r="CO244" s="109"/>
      <c r="CP244" s="109"/>
      <c r="CQ244" s="109"/>
      <c r="CR244" s="109"/>
      <c r="CS244" s="109"/>
      <c r="CT244" s="511" t="str">
        <f>IF(SUM(CJ244:CS244)='III Plan Rates'!AL247, "Match", "Don't Match")</f>
        <v>Match</v>
      </c>
      <c r="CU244" s="109"/>
      <c r="CV244" s="109"/>
      <c r="CW244" s="109"/>
      <c r="CX244" s="109"/>
      <c r="CY244" s="511" t="str">
        <f>IF(SUM(CU244:CX244)='III Plan Rates'!AM247, "Match", "Don't Match")</f>
        <v>Match</v>
      </c>
      <c r="CZ244" s="109"/>
      <c r="DA244" s="109"/>
      <c r="DB244" s="109"/>
      <c r="DC244" s="109"/>
      <c r="DD244" s="109"/>
      <c r="DE244" s="511" t="str">
        <f>IF(SUM(CZ244:DD244)='III Plan Rates'!AN247, "Match", "Don't Match")</f>
        <v>Match</v>
      </c>
      <c r="DF244" s="109"/>
      <c r="DG244" s="109"/>
      <c r="DH244" s="109"/>
      <c r="DI244" s="109"/>
      <c r="DJ244" s="109"/>
      <c r="DK244" s="109"/>
      <c r="DL244" s="109"/>
      <c r="DM244" s="511" t="str">
        <f>IF(SUM(DF244:DL244)='III Plan Rates'!AO247, "Match", "Don't Match")</f>
        <v>Match</v>
      </c>
    </row>
    <row r="245" spans="1:117" x14ac:dyDescent="0.25">
      <c r="A245" s="406" t="str">
        <f>'III Plan Rates'!A248</f>
        <v>Plan 231</v>
      </c>
      <c r="B245" s="118">
        <f>'III Plan Rates'!B248</f>
        <v>0</v>
      </c>
      <c r="C245" s="127">
        <f>'III Plan Rates'!D248</f>
        <v>0</v>
      </c>
      <c r="D245" s="118">
        <f>'III Plan Rates'!E248</f>
        <v>0</v>
      </c>
      <c r="E245" s="118">
        <f>'III Plan Rates'!F248</f>
        <v>0</v>
      </c>
      <c r="F245" s="118">
        <f>'III Plan Rates'!G248</f>
        <v>0</v>
      </c>
      <c r="G245" s="118">
        <f>'III Plan Rates'!J248</f>
        <v>0</v>
      </c>
      <c r="H245" s="101"/>
      <c r="I245" s="116">
        <f>'III Plan Rates'!$Z248*'V Consumer Factors'!$M$12</f>
        <v>0</v>
      </c>
      <c r="J245" s="116">
        <f>'III Plan Rates'!$Z248*'V Consumer Factors'!$M$13</f>
        <v>0</v>
      </c>
      <c r="K245" s="116">
        <f>'III Plan Rates'!$Z248*'V Consumer Factors'!$M$14</f>
        <v>0</v>
      </c>
      <c r="L245" s="116">
        <f>'III Plan Rates'!$Z248*'V Consumer Factors'!$M$15</f>
        <v>0</v>
      </c>
      <c r="M245" s="116">
        <f>'III Plan Rates'!$Z248*'V Consumer Factors'!$M$16</f>
        <v>0</v>
      </c>
      <c r="N245" s="116">
        <f>'III Plan Rates'!$Z248*'V Consumer Factors'!$M$17</f>
        <v>0</v>
      </c>
      <c r="O245" s="116">
        <f>'III Plan Rates'!$Z248*'V Consumer Factors'!$M$18</f>
        <v>0</v>
      </c>
      <c r="P245" s="116">
        <f>'III Plan Rates'!$Z248*'V Consumer Factors'!$M$19</f>
        <v>0</v>
      </c>
      <c r="Q245" s="116">
        <f>'III Plan Rates'!$Z248*'V Consumer Factors'!$M$20</f>
        <v>0</v>
      </c>
      <c r="R245" s="116">
        <f>IF('III Plan Rates'!$AP248&gt;0,SUMPRODUCT(I245:Q245,'III Plan Rates'!$AG248:$AO248)/'III Plan Rates'!$AP248,0)</f>
        <v>0</v>
      </c>
      <c r="S245" s="80"/>
      <c r="T245" s="116" t="e">
        <f>'III Plan Rates'!$AA248*'V Consumer Factors'!$N$12</f>
        <v>#DIV/0!</v>
      </c>
      <c r="U245" s="116" t="e">
        <f>'III Plan Rates'!$AA248*'V Consumer Factors'!$N$13</f>
        <v>#DIV/0!</v>
      </c>
      <c r="V245" s="116" t="e">
        <f>'III Plan Rates'!$AA248*'V Consumer Factors'!$N$14</f>
        <v>#DIV/0!</v>
      </c>
      <c r="W245" s="116" t="e">
        <f>'III Plan Rates'!$AA248*'V Consumer Factors'!$N$15</f>
        <v>#DIV/0!</v>
      </c>
      <c r="X245" s="116" t="e">
        <f>'III Plan Rates'!$AA248*'V Consumer Factors'!$N$16</f>
        <v>#DIV/0!</v>
      </c>
      <c r="Y245" s="116" t="e">
        <f>'III Plan Rates'!$AA248*'V Consumer Factors'!$N$17</f>
        <v>#DIV/0!</v>
      </c>
      <c r="Z245" s="116" t="e">
        <f>'III Plan Rates'!$AA248*'V Consumer Factors'!$N$18</f>
        <v>#DIV/0!</v>
      </c>
      <c r="AA245" s="116" t="e">
        <f>'III Plan Rates'!$AA248*'V Consumer Factors'!$N$19</f>
        <v>#DIV/0!</v>
      </c>
      <c r="AB245" s="116" t="e">
        <f>'III Plan Rates'!$AA248*'V Consumer Factors'!$N$20</f>
        <v>#DIV/0!</v>
      </c>
      <c r="AC245" s="116">
        <f>IF('III Plan Rates'!$AP248&gt;0,SUMPRODUCT(T245:AB245,'III Plan Rates'!$AG248:$AO248)/'III Plan Rates'!$AP248,0)</f>
        <v>0</v>
      </c>
      <c r="AE245" s="117" t="e">
        <f t="shared" si="53"/>
        <v>#DIV/0!</v>
      </c>
      <c r="AF245" s="117" t="e">
        <f t="shared" si="54"/>
        <v>#DIV/0!</v>
      </c>
      <c r="AG245" s="117" t="e">
        <f t="shared" si="55"/>
        <v>#DIV/0!</v>
      </c>
      <c r="AH245" s="117" t="e">
        <f t="shared" si="56"/>
        <v>#DIV/0!</v>
      </c>
      <c r="AI245" s="117" t="e">
        <f t="shared" si="57"/>
        <v>#DIV/0!</v>
      </c>
      <c r="AJ245" s="117" t="e">
        <f t="shared" si="58"/>
        <v>#DIV/0!</v>
      </c>
      <c r="AK245" s="117" t="e">
        <f t="shared" si="59"/>
        <v>#DIV/0!</v>
      </c>
      <c r="AL245" s="117" t="e">
        <f t="shared" si="60"/>
        <v>#DIV/0!</v>
      </c>
      <c r="AM245" s="117" t="e">
        <f t="shared" si="61"/>
        <v>#DIV/0!</v>
      </c>
      <c r="AN245" s="503" t="str">
        <f t="shared" si="62"/>
        <v/>
      </c>
      <c r="AP245" s="109"/>
      <c r="AQ245" s="109"/>
      <c r="AR245" s="109"/>
      <c r="AS245" s="109"/>
      <c r="AT245" s="109"/>
      <c r="AU245" s="109"/>
      <c r="AV245" s="109"/>
      <c r="AW245" s="109"/>
      <c r="AX245" s="511" t="str">
        <f>IF(SUM(AP245:AW245)='III Plan Rates'!AG248, "Match", "Don't Match")</f>
        <v>Match</v>
      </c>
      <c r="AY245" s="109"/>
      <c r="AZ245" s="109"/>
      <c r="BA245" s="109"/>
      <c r="BB245" s="511" t="str">
        <f>IF(SUM(AY245:BA245)='III Plan Rates'!AH248, "Match", "Don't Match")</f>
        <v>Match</v>
      </c>
      <c r="BC245" s="109"/>
      <c r="BD245" s="109"/>
      <c r="BE245" s="109"/>
      <c r="BF245" s="109"/>
      <c r="BG245" s="109"/>
      <c r="BH245" s="109"/>
      <c r="BI245" s="109"/>
      <c r="BJ245" s="109"/>
      <c r="BK245" s="109"/>
      <c r="BL245" s="109"/>
      <c r="BM245" s="109"/>
      <c r="BN245" s="109"/>
      <c r="BO245" s="109"/>
      <c r="BP245" s="511" t="str">
        <f>IF(SUM(BC245:BO245)='III Plan Rates'!AI248, "Match", "Don't Match")</f>
        <v>Match</v>
      </c>
      <c r="BQ245" s="109"/>
      <c r="BR245" s="109"/>
      <c r="BS245" s="109"/>
      <c r="BT245" s="109"/>
      <c r="BU245" s="109"/>
      <c r="BV245" s="109"/>
      <c r="BW245" s="109"/>
      <c r="BX245" s="109"/>
      <c r="BY245" s="109"/>
      <c r="BZ245" s="109"/>
      <c r="CA245" s="511" t="str">
        <f>IF(SUM(BQ245:BZ245)='III Plan Rates'!AJ248, "Match", "Don't Match")</f>
        <v>Match</v>
      </c>
      <c r="CB245" s="109"/>
      <c r="CC245" s="109"/>
      <c r="CD245" s="109"/>
      <c r="CE245" s="109"/>
      <c r="CF245" s="109"/>
      <c r="CG245" s="109"/>
      <c r="CH245" s="109"/>
      <c r="CI245" s="511" t="str">
        <f>IF(SUM(CB245:CH245)='III Plan Rates'!AK248, "Match", "Don't Match")</f>
        <v>Match</v>
      </c>
      <c r="CJ245" s="109"/>
      <c r="CK245" s="109"/>
      <c r="CL245" s="109"/>
      <c r="CM245" s="109"/>
      <c r="CN245" s="109"/>
      <c r="CO245" s="109"/>
      <c r="CP245" s="109"/>
      <c r="CQ245" s="109"/>
      <c r="CR245" s="109"/>
      <c r="CS245" s="109"/>
      <c r="CT245" s="511" t="str">
        <f>IF(SUM(CJ245:CS245)='III Plan Rates'!AL248, "Match", "Don't Match")</f>
        <v>Match</v>
      </c>
      <c r="CU245" s="109"/>
      <c r="CV245" s="109"/>
      <c r="CW245" s="109"/>
      <c r="CX245" s="109"/>
      <c r="CY245" s="511" t="str">
        <f>IF(SUM(CU245:CX245)='III Plan Rates'!AM248, "Match", "Don't Match")</f>
        <v>Match</v>
      </c>
      <c r="CZ245" s="109"/>
      <c r="DA245" s="109"/>
      <c r="DB245" s="109"/>
      <c r="DC245" s="109"/>
      <c r="DD245" s="109"/>
      <c r="DE245" s="511" t="str">
        <f>IF(SUM(CZ245:DD245)='III Plan Rates'!AN248, "Match", "Don't Match")</f>
        <v>Match</v>
      </c>
      <c r="DF245" s="109"/>
      <c r="DG245" s="109"/>
      <c r="DH245" s="109"/>
      <c r="DI245" s="109"/>
      <c r="DJ245" s="109"/>
      <c r="DK245" s="109"/>
      <c r="DL245" s="109"/>
      <c r="DM245" s="511" t="str">
        <f>IF(SUM(DF245:DL245)='III Plan Rates'!AO248, "Match", "Don't Match")</f>
        <v>Match</v>
      </c>
    </row>
    <row r="246" spans="1:117" x14ac:dyDescent="0.25">
      <c r="A246" s="406" t="str">
        <f>'III Plan Rates'!A249</f>
        <v>Plan 232</v>
      </c>
      <c r="B246" s="118">
        <f>'III Plan Rates'!B249</f>
        <v>0</v>
      </c>
      <c r="C246" s="127">
        <f>'III Plan Rates'!D249</f>
        <v>0</v>
      </c>
      <c r="D246" s="118">
        <f>'III Plan Rates'!E249</f>
        <v>0</v>
      </c>
      <c r="E246" s="118">
        <f>'III Plan Rates'!F249</f>
        <v>0</v>
      </c>
      <c r="F246" s="118">
        <f>'III Plan Rates'!G249</f>
        <v>0</v>
      </c>
      <c r="G246" s="118">
        <f>'III Plan Rates'!J249</f>
        <v>0</v>
      </c>
      <c r="H246" s="101"/>
      <c r="I246" s="116">
        <f>'III Plan Rates'!$Z249*'V Consumer Factors'!$M$12</f>
        <v>0</v>
      </c>
      <c r="J246" s="116">
        <f>'III Plan Rates'!$Z249*'V Consumer Factors'!$M$13</f>
        <v>0</v>
      </c>
      <c r="K246" s="116">
        <f>'III Plan Rates'!$Z249*'V Consumer Factors'!$M$14</f>
        <v>0</v>
      </c>
      <c r="L246" s="116">
        <f>'III Plan Rates'!$Z249*'V Consumer Factors'!$M$15</f>
        <v>0</v>
      </c>
      <c r="M246" s="116">
        <f>'III Plan Rates'!$Z249*'V Consumer Factors'!$M$16</f>
        <v>0</v>
      </c>
      <c r="N246" s="116">
        <f>'III Plan Rates'!$Z249*'V Consumer Factors'!$M$17</f>
        <v>0</v>
      </c>
      <c r="O246" s="116">
        <f>'III Plan Rates'!$Z249*'V Consumer Factors'!$M$18</f>
        <v>0</v>
      </c>
      <c r="P246" s="116">
        <f>'III Plan Rates'!$Z249*'V Consumer Factors'!$M$19</f>
        <v>0</v>
      </c>
      <c r="Q246" s="116">
        <f>'III Plan Rates'!$Z249*'V Consumer Factors'!$M$20</f>
        <v>0</v>
      </c>
      <c r="R246" s="116">
        <f>IF('III Plan Rates'!$AP249&gt;0,SUMPRODUCT(I246:Q246,'III Plan Rates'!$AG249:$AO249)/'III Plan Rates'!$AP249,0)</f>
        <v>0</v>
      </c>
      <c r="S246" s="80"/>
      <c r="T246" s="116" t="e">
        <f>'III Plan Rates'!$AA249*'V Consumer Factors'!$N$12</f>
        <v>#DIV/0!</v>
      </c>
      <c r="U246" s="116" t="e">
        <f>'III Plan Rates'!$AA249*'V Consumer Factors'!$N$13</f>
        <v>#DIV/0!</v>
      </c>
      <c r="V246" s="116" t="e">
        <f>'III Plan Rates'!$AA249*'V Consumer Factors'!$N$14</f>
        <v>#DIV/0!</v>
      </c>
      <c r="W246" s="116" t="e">
        <f>'III Plan Rates'!$AA249*'V Consumer Factors'!$N$15</f>
        <v>#DIV/0!</v>
      </c>
      <c r="X246" s="116" t="e">
        <f>'III Plan Rates'!$AA249*'V Consumer Factors'!$N$16</f>
        <v>#DIV/0!</v>
      </c>
      <c r="Y246" s="116" t="e">
        <f>'III Plan Rates'!$AA249*'V Consumer Factors'!$N$17</f>
        <v>#DIV/0!</v>
      </c>
      <c r="Z246" s="116" t="e">
        <f>'III Plan Rates'!$AA249*'V Consumer Factors'!$N$18</f>
        <v>#DIV/0!</v>
      </c>
      <c r="AA246" s="116" t="e">
        <f>'III Plan Rates'!$AA249*'V Consumer Factors'!$N$19</f>
        <v>#DIV/0!</v>
      </c>
      <c r="AB246" s="116" t="e">
        <f>'III Plan Rates'!$AA249*'V Consumer Factors'!$N$20</f>
        <v>#DIV/0!</v>
      </c>
      <c r="AC246" s="116">
        <f>IF('III Plan Rates'!$AP249&gt;0,SUMPRODUCT(T246:AB246,'III Plan Rates'!$AG249:$AO249)/'III Plan Rates'!$AP249,0)</f>
        <v>0</v>
      </c>
      <c r="AE246" s="117" t="e">
        <f t="shared" si="53"/>
        <v>#DIV/0!</v>
      </c>
      <c r="AF246" s="117" t="e">
        <f t="shared" si="54"/>
        <v>#DIV/0!</v>
      </c>
      <c r="AG246" s="117" t="e">
        <f t="shared" si="55"/>
        <v>#DIV/0!</v>
      </c>
      <c r="AH246" s="117" t="e">
        <f t="shared" si="56"/>
        <v>#DIV/0!</v>
      </c>
      <c r="AI246" s="117" t="e">
        <f t="shared" si="57"/>
        <v>#DIV/0!</v>
      </c>
      <c r="AJ246" s="117" t="e">
        <f t="shared" si="58"/>
        <v>#DIV/0!</v>
      </c>
      <c r="AK246" s="117" t="e">
        <f t="shared" si="59"/>
        <v>#DIV/0!</v>
      </c>
      <c r="AL246" s="117" t="e">
        <f t="shared" si="60"/>
        <v>#DIV/0!</v>
      </c>
      <c r="AM246" s="117" t="e">
        <f t="shared" si="61"/>
        <v>#DIV/0!</v>
      </c>
      <c r="AN246" s="503" t="str">
        <f t="shared" si="62"/>
        <v/>
      </c>
      <c r="AP246" s="109"/>
      <c r="AQ246" s="109"/>
      <c r="AR246" s="109"/>
      <c r="AS246" s="109"/>
      <c r="AT246" s="109"/>
      <c r="AU246" s="109"/>
      <c r="AV246" s="109"/>
      <c r="AW246" s="109"/>
      <c r="AX246" s="511" t="str">
        <f>IF(SUM(AP246:AW246)='III Plan Rates'!AG249, "Match", "Don't Match")</f>
        <v>Match</v>
      </c>
      <c r="AY246" s="109"/>
      <c r="AZ246" s="109"/>
      <c r="BA246" s="109"/>
      <c r="BB246" s="511" t="str">
        <f>IF(SUM(AY246:BA246)='III Plan Rates'!AH249, "Match", "Don't Match")</f>
        <v>Match</v>
      </c>
      <c r="BC246" s="109"/>
      <c r="BD246" s="109"/>
      <c r="BE246" s="109"/>
      <c r="BF246" s="109"/>
      <c r="BG246" s="109"/>
      <c r="BH246" s="109"/>
      <c r="BI246" s="109"/>
      <c r="BJ246" s="109"/>
      <c r="BK246" s="109"/>
      <c r="BL246" s="109"/>
      <c r="BM246" s="109"/>
      <c r="BN246" s="109"/>
      <c r="BO246" s="109"/>
      <c r="BP246" s="511" t="str">
        <f>IF(SUM(BC246:BO246)='III Plan Rates'!AI249, "Match", "Don't Match")</f>
        <v>Match</v>
      </c>
      <c r="BQ246" s="109"/>
      <c r="BR246" s="109"/>
      <c r="BS246" s="109"/>
      <c r="BT246" s="109"/>
      <c r="BU246" s="109"/>
      <c r="BV246" s="109"/>
      <c r="BW246" s="109"/>
      <c r="BX246" s="109"/>
      <c r="BY246" s="109"/>
      <c r="BZ246" s="109"/>
      <c r="CA246" s="511" t="str">
        <f>IF(SUM(BQ246:BZ246)='III Plan Rates'!AJ249, "Match", "Don't Match")</f>
        <v>Match</v>
      </c>
      <c r="CB246" s="109"/>
      <c r="CC246" s="109"/>
      <c r="CD246" s="109"/>
      <c r="CE246" s="109"/>
      <c r="CF246" s="109"/>
      <c r="CG246" s="109"/>
      <c r="CH246" s="109"/>
      <c r="CI246" s="511" t="str">
        <f>IF(SUM(CB246:CH246)='III Plan Rates'!AK249, "Match", "Don't Match")</f>
        <v>Match</v>
      </c>
      <c r="CJ246" s="109"/>
      <c r="CK246" s="109"/>
      <c r="CL246" s="109"/>
      <c r="CM246" s="109"/>
      <c r="CN246" s="109"/>
      <c r="CO246" s="109"/>
      <c r="CP246" s="109"/>
      <c r="CQ246" s="109"/>
      <c r="CR246" s="109"/>
      <c r="CS246" s="109"/>
      <c r="CT246" s="511" t="str">
        <f>IF(SUM(CJ246:CS246)='III Plan Rates'!AL249, "Match", "Don't Match")</f>
        <v>Match</v>
      </c>
      <c r="CU246" s="109"/>
      <c r="CV246" s="109"/>
      <c r="CW246" s="109"/>
      <c r="CX246" s="109"/>
      <c r="CY246" s="511" t="str">
        <f>IF(SUM(CU246:CX246)='III Plan Rates'!AM249, "Match", "Don't Match")</f>
        <v>Match</v>
      </c>
      <c r="CZ246" s="109"/>
      <c r="DA246" s="109"/>
      <c r="DB246" s="109"/>
      <c r="DC246" s="109"/>
      <c r="DD246" s="109"/>
      <c r="DE246" s="511" t="str">
        <f>IF(SUM(CZ246:DD246)='III Plan Rates'!AN249, "Match", "Don't Match")</f>
        <v>Match</v>
      </c>
      <c r="DF246" s="109"/>
      <c r="DG246" s="109"/>
      <c r="DH246" s="109"/>
      <c r="DI246" s="109"/>
      <c r="DJ246" s="109"/>
      <c r="DK246" s="109"/>
      <c r="DL246" s="109"/>
      <c r="DM246" s="511" t="str">
        <f>IF(SUM(DF246:DL246)='III Plan Rates'!AO249, "Match", "Don't Match")</f>
        <v>Match</v>
      </c>
    </row>
    <row r="247" spans="1:117" x14ac:dyDescent="0.25">
      <c r="A247" s="406" t="str">
        <f>'III Plan Rates'!A250</f>
        <v>Plan 233</v>
      </c>
      <c r="B247" s="118">
        <f>'III Plan Rates'!B250</f>
        <v>0</v>
      </c>
      <c r="C247" s="127">
        <f>'III Plan Rates'!D250</f>
        <v>0</v>
      </c>
      <c r="D247" s="118">
        <f>'III Plan Rates'!E250</f>
        <v>0</v>
      </c>
      <c r="E247" s="118">
        <f>'III Plan Rates'!F250</f>
        <v>0</v>
      </c>
      <c r="F247" s="118">
        <f>'III Plan Rates'!G250</f>
        <v>0</v>
      </c>
      <c r="G247" s="118">
        <f>'III Plan Rates'!J250</f>
        <v>0</v>
      </c>
      <c r="H247" s="101"/>
      <c r="I247" s="116">
        <f>'III Plan Rates'!$Z250*'V Consumer Factors'!$M$12</f>
        <v>0</v>
      </c>
      <c r="J247" s="116">
        <f>'III Plan Rates'!$Z250*'V Consumer Factors'!$M$13</f>
        <v>0</v>
      </c>
      <c r="K247" s="116">
        <f>'III Plan Rates'!$Z250*'V Consumer Factors'!$M$14</f>
        <v>0</v>
      </c>
      <c r="L247" s="116">
        <f>'III Plan Rates'!$Z250*'V Consumer Factors'!$M$15</f>
        <v>0</v>
      </c>
      <c r="M247" s="116">
        <f>'III Plan Rates'!$Z250*'V Consumer Factors'!$M$16</f>
        <v>0</v>
      </c>
      <c r="N247" s="116">
        <f>'III Plan Rates'!$Z250*'V Consumer Factors'!$M$17</f>
        <v>0</v>
      </c>
      <c r="O247" s="116">
        <f>'III Plan Rates'!$Z250*'V Consumer Factors'!$M$18</f>
        <v>0</v>
      </c>
      <c r="P247" s="116">
        <f>'III Plan Rates'!$Z250*'V Consumer Factors'!$M$19</f>
        <v>0</v>
      </c>
      <c r="Q247" s="116">
        <f>'III Plan Rates'!$Z250*'V Consumer Factors'!$M$20</f>
        <v>0</v>
      </c>
      <c r="R247" s="116">
        <f>IF('III Plan Rates'!$AP250&gt;0,SUMPRODUCT(I247:Q247,'III Plan Rates'!$AG250:$AO250)/'III Plan Rates'!$AP250,0)</f>
        <v>0</v>
      </c>
      <c r="S247" s="80"/>
      <c r="T247" s="116" t="e">
        <f>'III Plan Rates'!$AA250*'V Consumer Factors'!$N$12</f>
        <v>#DIV/0!</v>
      </c>
      <c r="U247" s="116" t="e">
        <f>'III Plan Rates'!$AA250*'V Consumer Factors'!$N$13</f>
        <v>#DIV/0!</v>
      </c>
      <c r="V247" s="116" t="e">
        <f>'III Plan Rates'!$AA250*'V Consumer Factors'!$N$14</f>
        <v>#DIV/0!</v>
      </c>
      <c r="W247" s="116" t="e">
        <f>'III Plan Rates'!$AA250*'V Consumer Factors'!$N$15</f>
        <v>#DIV/0!</v>
      </c>
      <c r="X247" s="116" t="e">
        <f>'III Plan Rates'!$AA250*'V Consumer Factors'!$N$16</f>
        <v>#DIV/0!</v>
      </c>
      <c r="Y247" s="116" t="e">
        <f>'III Plan Rates'!$AA250*'V Consumer Factors'!$N$17</f>
        <v>#DIV/0!</v>
      </c>
      <c r="Z247" s="116" t="e">
        <f>'III Plan Rates'!$AA250*'V Consumer Factors'!$N$18</f>
        <v>#DIV/0!</v>
      </c>
      <c r="AA247" s="116" t="e">
        <f>'III Plan Rates'!$AA250*'V Consumer Factors'!$N$19</f>
        <v>#DIV/0!</v>
      </c>
      <c r="AB247" s="116" t="e">
        <f>'III Plan Rates'!$AA250*'V Consumer Factors'!$N$20</f>
        <v>#DIV/0!</v>
      </c>
      <c r="AC247" s="116">
        <f>IF('III Plan Rates'!$AP250&gt;0,SUMPRODUCT(T247:AB247,'III Plan Rates'!$AG250:$AO250)/'III Plan Rates'!$AP250,0)</f>
        <v>0</v>
      </c>
      <c r="AE247" s="117" t="e">
        <f t="shared" si="53"/>
        <v>#DIV/0!</v>
      </c>
      <c r="AF247" s="117" t="e">
        <f t="shared" si="54"/>
        <v>#DIV/0!</v>
      </c>
      <c r="AG247" s="117" t="e">
        <f t="shared" si="55"/>
        <v>#DIV/0!</v>
      </c>
      <c r="AH247" s="117" t="e">
        <f t="shared" si="56"/>
        <v>#DIV/0!</v>
      </c>
      <c r="AI247" s="117" t="e">
        <f t="shared" si="57"/>
        <v>#DIV/0!</v>
      </c>
      <c r="AJ247" s="117" t="e">
        <f t="shared" si="58"/>
        <v>#DIV/0!</v>
      </c>
      <c r="AK247" s="117" t="e">
        <f t="shared" si="59"/>
        <v>#DIV/0!</v>
      </c>
      <c r="AL247" s="117" t="e">
        <f t="shared" si="60"/>
        <v>#DIV/0!</v>
      </c>
      <c r="AM247" s="117" t="e">
        <f t="shared" si="61"/>
        <v>#DIV/0!</v>
      </c>
      <c r="AN247" s="503" t="str">
        <f t="shared" si="62"/>
        <v/>
      </c>
      <c r="AP247" s="109"/>
      <c r="AQ247" s="109"/>
      <c r="AR247" s="109"/>
      <c r="AS247" s="109"/>
      <c r="AT247" s="109"/>
      <c r="AU247" s="109"/>
      <c r="AV247" s="109"/>
      <c r="AW247" s="109"/>
      <c r="AX247" s="511" t="str">
        <f>IF(SUM(AP247:AW247)='III Plan Rates'!AG250, "Match", "Don't Match")</f>
        <v>Match</v>
      </c>
      <c r="AY247" s="109"/>
      <c r="AZ247" s="109"/>
      <c r="BA247" s="109"/>
      <c r="BB247" s="511" t="str">
        <f>IF(SUM(AY247:BA247)='III Plan Rates'!AH250, "Match", "Don't Match")</f>
        <v>Match</v>
      </c>
      <c r="BC247" s="109"/>
      <c r="BD247" s="109"/>
      <c r="BE247" s="109"/>
      <c r="BF247" s="109"/>
      <c r="BG247" s="109"/>
      <c r="BH247" s="109"/>
      <c r="BI247" s="109"/>
      <c r="BJ247" s="109"/>
      <c r="BK247" s="109"/>
      <c r="BL247" s="109"/>
      <c r="BM247" s="109"/>
      <c r="BN247" s="109"/>
      <c r="BO247" s="109"/>
      <c r="BP247" s="511" t="str">
        <f>IF(SUM(BC247:BO247)='III Plan Rates'!AI250, "Match", "Don't Match")</f>
        <v>Match</v>
      </c>
      <c r="BQ247" s="109"/>
      <c r="BR247" s="109"/>
      <c r="BS247" s="109"/>
      <c r="BT247" s="109"/>
      <c r="BU247" s="109"/>
      <c r="BV247" s="109"/>
      <c r="BW247" s="109"/>
      <c r="BX247" s="109"/>
      <c r="BY247" s="109"/>
      <c r="BZ247" s="109"/>
      <c r="CA247" s="511" t="str">
        <f>IF(SUM(BQ247:BZ247)='III Plan Rates'!AJ250, "Match", "Don't Match")</f>
        <v>Match</v>
      </c>
      <c r="CB247" s="109"/>
      <c r="CC247" s="109"/>
      <c r="CD247" s="109"/>
      <c r="CE247" s="109"/>
      <c r="CF247" s="109"/>
      <c r="CG247" s="109"/>
      <c r="CH247" s="109"/>
      <c r="CI247" s="511" t="str">
        <f>IF(SUM(CB247:CH247)='III Plan Rates'!AK250, "Match", "Don't Match")</f>
        <v>Match</v>
      </c>
      <c r="CJ247" s="109"/>
      <c r="CK247" s="109"/>
      <c r="CL247" s="109"/>
      <c r="CM247" s="109"/>
      <c r="CN247" s="109"/>
      <c r="CO247" s="109"/>
      <c r="CP247" s="109"/>
      <c r="CQ247" s="109"/>
      <c r="CR247" s="109"/>
      <c r="CS247" s="109"/>
      <c r="CT247" s="511" t="str">
        <f>IF(SUM(CJ247:CS247)='III Plan Rates'!AL250, "Match", "Don't Match")</f>
        <v>Match</v>
      </c>
      <c r="CU247" s="109"/>
      <c r="CV247" s="109"/>
      <c r="CW247" s="109"/>
      <c r="CX247" s="109"/>
      <c r="CY247" s="511" t="str">
        <f>IF(SUM(CU247:CX247)='III Plan Rates'!AM250, "Match", "Don't Match")</f>
        <v>Match</v>
      </c>
      <c r="CZ247" s="109"/>
      <c r="DA247" s="109"/>
      <c r="DB247" s="109"/>
      <c r="DC247" s="109"/>
      <c r="DD247" s="109"/>
      <c r="DE247" s="511" t="str">
        <f>IF(SUM(CZ247:DD247)='III Plan Rates'!AN250, "Match", "Don't Match")</f>
        <v>Match</v>
      </c>
      <c r="DF247" s="109"/>
      <c r="DG247" s="109"/>
      <c r="DH247" s="109"/>
      <c r="DI247" s="109"/>
      <c r="DJ247" s="109"/>
      <c r="DK247" s="109"/>
      <c r="DL247" s="109"/>
      <c r="DM247" s="511" t="str">
        <f>IF(SUM(DF247:DL247)='III Plan Rates'!AO250, "Match", "Don't Match")</f>
        <v>Match</v>
      </c>
    </row>
    <row r="248" spans="1:117" x14ac:dyDescent="0.25">
      <c r="A248" s="406" t="str">
        <f>'III Plan Rates'!A251</f>
        <v>Plan 234</v>
      </c>
      <c r="B248" s="118">
        <f>'III Plan Rates'!B251</f>
        <v>0</v>
      </c>
      <c r="C248" s="127">
        <f>'III Plan Rates'!D251</f>
        <v>0</v>
      </c>
      <c r="D248" s="118">
        <f>'III Plan Rates'!E251</f>
        <v>0</v>
      </c>
      <c r="E248" s="118">
        <f>'III Plan Rates'!F251</f>
        <v>0</v>
      </c>
      <c r="F248" s="118">
        <f>'III Plan Rates'!G251</f>
        <v>0</v>
      </c>
      <c r="G248" s="118">
        <f>'III Plan Rates'!J251</f>
        <v>0</v>
      </c>
      <c r="H248" s="101"/>
      <c r="I248" s="116">
        <f>'III Plan Rates'!$Z251*'V Consumer Factors'!$M$12</f>
        <v>0</v>
      </c>
      <c r="J248" s="116">
        <f>'III Plan Rates'!$Z251*'V Consumer Factors'!$M$13</f>
        <v>0</v>
      </c>
      <c r="K248" s="116">
        <f>'III Plan Rates'!$Z251*'V Consumer Factors'!$M$14</f>
        <v>0</v>
      </c>
      <c r="L248" s="116">
        <f>'III Plan Rates'!$Z251*'V Consumer Factors'!$M$15</f>
        <v>0</v>
      </c>
      <c r="M248" s="116">
        <f>'III Plan Rates'!$Z251*'V Consumer Factors'!$M$16</f>
        <v>0</v>
      </c>
      <c r="N248" s="116">
        <f>'III Plan Rates'!$Z251*'V Consumer Factors'!$M$17</f>
        <v>0</v>
      </c>
      <c r="O248" s="116">
        <f>'III Plan Rates'!$Z251*'V Consumer Factors'!$M$18</f>
        <v>0</v>
      </c>
      <c r="P248" s="116">
        <f>'III Plan Rates'!$Z251*'V Consumer Factors'!$M$19</f>
        <v>0</v>
      </c>
      <c r="Q248" s="116">
        <f>'III Plan Rates'!$Z251*'V Consumer Factors'!$M$20</f>
        <v>0</v>
      </c>
      <c r="R248" s="116">
        <f>IF('III Plan Rates'!$AP251&gt;0,SUMPRODUCT(I248:Q248,'III Plan Rates'!$AG251:$AO251)/'III Plan Rates'!$AP251,0)</f>
        <v>0</v>
      </c>
      <c r="S248" s="80"/>
      <c r="T248" s="116" t="e">
        <f>'III Plan Rates'!$AA251*'V Consumer Factors'!$N$12</f>
        <v>#DIV/0!</v>
      </c>
      <c r="U248" s="116" t="e">
        <f>'III Plan Rates'!$AA251*'V Consumer Factors'!$N$13</f>
        <v>#DIV/0!</v>
      </c>
      <c r="V248" s="116" t="e">
        <f>'III Plan Rates'!$AA251*'V Consumer Factors'!$N$14</f>
        <v>#DIV/0!</v>
      </c>
      <c r="W248" s="116" t="e">
        <f>'III Plan Rates'!$AA251*'V Consumer Factors'!$N$15</f>
        <v>#DIV/0!</v>
      </c>
      <c r="X248" s="116" t="e">
        <f>'III Plan Rates'!$AA251*'V Consumer Factors'!$N$16</f>
        <v>#DIV/0!</v>
      </c>
      <c r="Y248" s="116" t="e">
        <f>'III Plan Rates'!$AA251*'V Consumer Factors'!$N$17</f>
        <v>#DIV/0!</v>
      </c>
      <c r="Z248" s="116" t="e">
        <f>'III Plan Rates'!$AA251*'V Consumer Factors'!$N$18</f>
        <v>#DIV/0!</v>
      </c>
      <c r="AA248" s="116" t="e">
        <f>'III Plan Rates'!$AA251*'V Consumer Factors'!$N$19</f>
        <v>#DIV/0!</v>
      </c>
      <c r="AB248" s="116" t="e">
        <f>'III Plan Rates'!$AA251*'V Consumer Factors'!$N$20</f>
        <v>#DIV/0!</v>
      </c>
      <c r="AC248" s="116">
        <f>IF('III Plan Rates'!$AP251&gt;0,SUMPRODUCT(T248:AB248,'III Plan Rates'!$AG251:$AO251)/'III Plan Rates'!$AP251,0)</f>
        <v>0</v>
      </c>
      <c r="AE248" s="117" t="e">
        <f t="shared" si="53"/>
        <v>#DIV/0!</v>
      </c>
      <c r="AF248" s="117" t="e">
        <f t="shared" si="54"/>
        <v>#DIV/0!</v>
      </c>
      <c r="AG248" s="117" t="e">
        <f t="shared" si="55"/>
        <v>#DIV/0!</v>
      </c>
      <c r="AH248" s="117" t="e">
        <f t="shared" si="56"/>
        <v>#DIV/0!</v>
      </c>
      <c r="AI248" s="117" t="e">
        <f t="shared" si="57"/>
        <v>#DIV/0!</v>
      </c>
      <c r="AJ248" s="117" t="e">
        <f t="shared" si="58"/>
        <v>#DIV/0!</v>
      </c>
      <c r="AK248" s="117" t="e">
        <f t="shared" si="59"/>
        <v>#DIV/0!</v>
      </c>
      <c r="AL248" s="117" t="e">
        <f t="shared" si="60"/>
        <v>#DIV/0!</v>
      </c>
      <c r="AM248" s="117" t="e">
        <f t="shared" si="61"/>
        <v>#DIV/0!</v>
      </c>
      <c r="AN248" s="503" t="str">
        <f t="shared" si="62"/>
        <v/>
      </c>
      <c r="AP248" s="109"/>
      <c r="AQ248" s="109"/>
      <c r="AR248" s="109"/>
      <c r="AS248" s="109"/>
      <c r="AT248" s="109"/>
      <c r="AU248" s="109"/>
      <c r="AV248" s="109"/>
      <c r="AW248" s="109"/>
      <c r="AX248" s="511" t="str">
        <f>IF(SUM(AP248:AW248)='III Plan Rates'!AG251, "Match", "Don't Match")</f>
        <v>Match</v>
      </c>
      <c r="AY248" s="109"/>
      <c r="AZ248" s="109"/>
      <c r="BA248" s="109"/>
      <c r="BB248" s="511" t="str">
        <f>IF(SUM(AY248:BA248)='III Plan Rates'!AH251, "Match", "Don't Match")</f>
        <v>Match</v>
      </c>
      <c r="BC248" s="109"/>
      <c r="BD248" s="109"/>
      <c r="BE248" s="109"/>
      <c r="BF248" s="109"/>
      <c r="BG248" s="109"/>
      <c r="BH248" s="109"/>
      <c r="BI248" s="109"/>
      <c r="BJ248" s="109"/>
      <c r="BK248" s="109"/>
      <c r="BL248" s="109"/>
      <c r="BM248" s="109"/>
      <c r="BN248" s="109"/>
      <c r="BO248" s="109"/>
      <c r="BP248" s="511" t="str">
        <f>IF(SUM(BC248:BO248)='III Plan Rates'!AI251, "Match", "Don't Match")</f>
        <v>Match</v>
      </c>
      <c r="BQ248" s="109"/>
      <c r="BR248" s="109"/>
      <c r="BS248" s="109"/>
      <c r="BT248" s="109"/>
      <c r="BU248" s="109"/>
      <c r="BV248" s="109"/>
      <c r="BW248" s="109"/>
      <c r="BX248" s="109"/>
      <c r="BY248" s="109"/>
      <c r="BZ248" s="109"/>
      <c r="CA248" s="511" t="str">
        <f>IF(SUM(BQ248:BZ248)='III Plan Rates'!AJ251, "Match", "Don't Match")</f>
        <v>Match</v>
      </c>
      <c r="CB248" s="109"/>
      <c r="CC248" s="109"/>
      <c r="CD248" s="109"/>
      <c r="CE248" s="109"/>
      <c r="CF248" s="109"/>
      <c r="CG248" s="109"/>
      <c r="CH248" s="109"/>
      <c r="CI248" s="511" t="str">
        <f>IF(SUM(CB248:CH248)='III Plan Rates'!AK251, "Match", "Don't Match")</f>
        <v>Match</v>
      </c>
      <c r="CJ248" s="109"/>
      <c r="CK248" s="109"/>
      <c r="CL248" s="109"/>
      <c r="CM248" s="109"/>
      <c r="CN248" s="109"/>
      <c r="CO248" s="109"/>
      <c r="CP248" s="109"/>
      <c r="CQ248" s="109"/>
      <c r="CR248" s="109"/>
      <c r="CS248" s="109"/>
      <c r="CT248" s="511" t="str">
        <f>IF(SUM(CJ248:CS248)='III Plan Rates'!AL251, "Match", "Don't Match")</f>
        <v>Match</v>
      </c>
      <c r="CU248" s="109"/>
      <c r="CV248" s="109"/>
      <c r="CW248" s="109"/>
      <c r="CX248" s="109"/>
      <c r="CY248" s="511" t="str">
        <f>IF(SUM(CU248:CX248)='III Plan Rates'!AM251, "Match", "Don't Match")</f>
        <v>Match</v>
      </c>
      <c r="CZ248" s="109"/>
      <c r="DA248" s="109"/>
      <c r="DB248" s="109"/>
      <c r="DC248" s="109"/>
      <c r="DD248" s="109"/>
      <c r="DE248" s="511" t="str">
        <f>IF(SUM(CZ248:DD248)='III Plan Rates'!AN251, "Match", "Don't Match")</f>
        <v>Match</v>
      </c>
      <c r="DF248" s="109"/>
      <c r="DG248" s="109"/>
      <c r="DH248" s="109"/>
      <c r="DI248" s="109"/>
      <c r="DJ248" s="109"/>
      <c r="DK248" s="109"/>
      <c r="DL248" s="109"/>
      <c r="DM248" s="511" t="str">
        <f>IF(SUM(DF248:DL248)='III Plan Rates'!AO251, "Match", "Don't Match")</f>
        <v>Match</v>
      </c>
    </row>
    <row r="249" spans="1:117" x14ac:dyDescent="0.25">
      <c r="A249" s="406" t="str">
        <f>'III Plan Rates'!A252</f>
        <v>Plan 235</v>
      </c>
      <c r="B249" s="118">
        <f>'III Plan Rates'!B252</f>
        <v>0</v>
      </c>
      <c r="C249" s="127">
        <f>'III Plan Rates'!D252</f>
        <v>0</v>
      </c>
      <c r="D249" s="118">
        <f>'III Plan Rates'!E252</f>
        <v>0</v>
      </c>
      <c r="E249" s="118">
        <f>'III Plan Rates'!F252</f>
        <v>0</v>
      </c>
      <c r="F249" s="118">
        <f>'III Plan Rates'!G252</f>
        <v>0</v>
      </c>
      <c r="G249" s="118">
        <f>'III Plan Rates'!J252</f>
        <v>0</v>
      </c>
      <c r="H249" s="101"/>
      <c r="I249" s="116">
        <f>'III Plan Rates'!$Z252*'V Consumer Factors'!$M$12</f>
        <v>0</v>
      </c>
      <c r="J249" s="116">
        <f>'III Plan Rates'!$Z252*'V Consumer Factors'!$M$13</f>
        <v>0</v>
      </c>
      <c r="K249" s="116">
        <f>'III Plan Rates'!$Z252*'V Consumer Factors'!$M$14</f>
        <v>0</v>
      </c>
      <c r="L249" s="116">
        <f>'III Plan Rates'!$Z252*'V Consumer Factors'!$M$15</f>
        <v>0</v>
      </c>
      <c r="M249" s="116">
        <f>'III Plan Rates'!$Z252*'V Consumer Factors'!$M$16</f>
        <v>0</v>
      </c>
      <c r="N249" s="116">
        <f>'III Plan Rates'!$Z252*'V Consumer Factors'!$M$17</f>
        <v>0</v>
      </c>
      <c r="O249" s="116">
        <f>'III Plan Rates'!$Z252*'V Consumer Factors'!$M$18</f>
        <v>0</v>
      </c>
      <c r="P249" s="116">
        <f>'III Plan Rates'!$Z252*'V Consumer Factors'!$M$19</f>
        <v>0</v>
      </c>
      <c r="Q249" s="116">
        <f>'III Plan Rates'!$Z252*'V Consumer Factors'!$M$20</f>
        <v>0</v>
      </c>
      <c r="R249" s="116">
        <f>IF('III Plan Rates'!$AP252&gt;0,SUMPRODUCT(I249:Q249,'III Plan Rates'!$AG252:$AO252)/'III Plan Rates'!$AP252,0)</f>
        <v>0</v>
      </c>
      <c r="S249" s="80"/>
      <c r="T249" s="116" t="e">
        <f>'III Plan Rates'!$AA252*'V Consumer Factors'!$N$12</f>
        <v>#DIV/0!</v>
      </c>
      <c r="U249" s="116" t="e">
        <f>'III Plan Rates'!$AA252*'V Consumer Factors'!$N$13</f>
        <v>#DIV/0!</v>
      </c>
      <c r="V249" s="116" t="e">
        <f>'III Plan Rates'!$AA252*'V Consumer Factors'!$N$14</f>
        <v>#DIV/0!</v>
      </c>
      <c r="W249" s="116" t="e">
        <f>'III Plan Rates'!$AA252*'V Consumer Factors'!$N$15</f>
        <v>#DIV/0!</v>
      </c>
      <c r="X249" s="116" t="e">
        <f>'III Plan Rates'!$AA252*'V Consumer Factors'!$N$16</f>
        <v>#DIV/0!</v>
      </c>
      <c r="Y249" s="116" t="e">
        <f>'III Plan Rates'!$AA252*'V Consumer Factors'!$N$17</f>
        <v>#DIV/0!</v>
      </c>
      <c r="Z249" s="116" t="e">
        <f>'III Plan Rates'!$AA252*'V Consumer Factors'!$N$18</f>
        <v>#DIV/0!</v>
      </c>
      <c r="AA249" s="116" t="e">
        <f>'III Plan Rates'!$AA252*'V Consumer Factors'!$N$19</f>
        <v>#DIV/0!</v>
      </c>
      <c r="AB249" s="116" t="e">
        <f>'III Plan Rates'!$AA252*'V Consumer Factors'!$N$20</f>
        <v>#DIV/0!</v>
      </c>
      <c r="AC249" s="116">
        <f>IF('III Plan Rates'!$AP252&gt;0,SUMPRODUCT(T249:AB249,'III Plan Rates'!$AG252:$AO252)/'III Plan Rates'!$AP252,0)</f>
        <v>0</v>
      </c>
      <c r="AE249" s="117" t="e">
        <f t="shared" si="53"/>
        <v>#DIV/0!</v>
      </c>
      <c r="AF249" s="117" t="e">
        <f t="shared" si="54"/>
        <v>#DIV/0!</v>
      </c>
      <c r="AG249" s="117" t="e">
        <f t="shared" si="55"/>
        <v>#DIV/0!</v>
      </c>
      <c r="AH249" s="117" t="e">
        <f t="shared" si="56"/>
        <v>#DIV/0!</v>
      </c>
      <c r="AI249" s="117" t="e">
        <f t="shared" si="57"/>
        <v>#DIV/0!</v>
      </c>
      <c r="AJ249" s="117" t="e">
        <f t="shared" si="58"/>
        <v>#DIV/0!</v>
      </c>
      <c r="AK249" s="117" t="e">
        <f t="shared" si="59"/>
        <v>#DIV/0!</v>
      </c>
      <c r="AL249" s="117" t="e">
        <f t="shared" si="60"/>
        <v>#DIV/0!</v>
      </c>
      <c r="AM249" s="117" t="e">
        <f t="shared" si="61"/>
        <v>#DIV/0!</v>
      </c>
      <c r="AN249" s="503" t="str">
        <f t="shared" si="62"/>
        <v/>
      </c>
      <c r="AP249" s="109"/>
      <c r="AQ249" s="109"/>
      <c r="AR249" s="109"/>
      <c r="AS249" s="109"/>
      <c r="AT249" s="109"/>
      <c r="AU249" s="109"/>
      <c r="AV249" s="109"/>
      <c r="AW249" s="109"/>
      <c r="AX249" s="511" t="str">
        <f>IF(SUM(AP249:AW249)='III Plan Rates'!AG252, "Match", "Don't Match")</f>
        <v>Match</v>
      </c>
      <c r="AY249" s="109"/>
      <c r="AZ249" s="109"/>
      <c r="BA249" s="109"/>
      <c r="BB249" s="511" t="str">
        <f>IF(SUM(AY249:BA249)='III Plan Rates'!AH252, "Match", "Don't Match")</f>
        <v>Match</v>
      </c>
      <c r="BC249" s="109"/>
      <c r="BD249" s="109"/>
      <c r="BE249" s="109"/>
      <c r="BF249" s="109"/>
      <c r="BG249" s="109"/>
      <c r="BH249" s="109"/>
      <c r="BI249" s="109"/>
      <c r="BJ249" s="109"/>
      <c r="BK249" s="109"/>
      <c r="BL249" s="109"/>
      <c r="BM249" s="109"/>
      <c r="BN249" s="109"/>
      <c r="BO249" s="109"/>
      <c r="BP249" s="511" t="str">
        <f>IF(SUM(BC249:BO249)='III Plan Rates'!AI252, "Match", "Don't Match")</f>
        <v>Match</v>
      </c>
      <c r="BQ249" s="109"/>
      <c r="BR249" s="109"/>
      <c r="BS249" s="109"/>
      <c r="BT249" s="109"/>
      <c r="BU249" s="109"/>
      <c r="BV249" s="109"/>
      <c r="BW249" s="109"/>
      <c r="BX249" s="109"/>
      <c r="BY249" s="109"/>
      <c r="BZ249" s="109"/>
      <c r="CA249" s="511" t="str">
        <f>IF(SUM(BQ249:BZ249)='III Plan Rates'!AJ252, "Match", "Don't Match")</f>
        <v>Match</v>
      </c>
      <c r="CB249" s="109"/>
      <c r="CC249" s="109"/>
      <c r="CD249" s="109"/>
      <c r="CE249" s="109"/>
      <c r="CF249" s="109"/>
      <c r="CG249" s="109"/>
      <c r="CH249" s="109"/>
      <c r="CI249" s="511" t="str">
        <f>IF(SUM(CB249:CH249)='III Plan Rates'!AK252, "Match", "Don't Match")</f>
        <v>Match</v>
      </c>
      <c r="CJ249" s="109"/>
      <c r="CK249" s="109"/>
      <c r="CL249" s="109"/>
      <c r="CM249" s="109"/>
      <c r="CN249" s="109"/>
      <c r="CO249" s="109"/>
      <c r="CP249" s="109"/>
      <c r="CQ249" s="109"/>
      <c r="CR249" s="109"/>
      <c r="CS249" s="109"/>
      <c r="CT249" s="511" t="str">
        <f>IF(SUM(CJ249:CS249)='III Plan Rates'!AL252, "Match", "Don't Match")</f>
        <v>Match</v>
      </c>
      <c r="CU249" s="109"/>
      <c r="CV249" s="109"/>
      <c r="CW249" s="109"/>
      <c r="CX249" s="109"/>
      <c r="CY249" s="511" t="str">
        <f>IF(SUM(CU249:CX249)='III Plan Rates'!AM252, "Match", "Don't Match")</f>
        <v>Match</v>
      </c>
      <c r="CZ249" s="109"/>
      <c r="DA249" s="109"/>
      <c r="DB249" s="109"/>
      <c r="DC249" s="109"/>
      <c r="DD249" s="109"/>
      <c r="DE249" s="511" t="str">
        <f>IF(SUM(CZ249:DD249)='III Plan Rates'!AN252, "Match", "Don't Match")</f>
        <v>Match</v>
      </c>
      <c r="DF249" s="109"/>
      <c r="DG249" s="109"/>
      <c r="DH249" s="109"/>
      <c r="DI249" s="109"/>
      <c r="DJ249" s="109"/>
      <c r="DK249" s="109"/>
      <c r="DL249" s="109"/>
      <c r="DM249" s="511" t="str">
        <f>IF(SUM(DF249:DL249)='III Plan Rates'!AO252, "Match", "Don't Match")</f>
        <v>Match</v>
      </c>
    </row>
    <row r="250" spans="1:117" x14ac:dyDescent="0.25">
      <c r="A250" s="406" t="str">
        <f>'III Plan Rates'!A253</f>
        <v>Plan 236</v>
      </c>
      <c r="B250" s="118">
        <f>'III Plan Rates'!B253</f>
        <v>0</v>
      </c>
      <c r="C250" s="127">
        <f>'III Plan Rates'!D253</f>
        <v>0</v>
      </c>
      <c r="D250" s="118">
        <f>'III Plan Rates'!E253</f>
        <v>0</v>
      </c>
      <c r="E250" s="118">
        <f>'III Plan Rates'!F253</f>
        <v>0</v>
      </c>
      <c r="F250" s="118">
        <f>'III Plan Rates'!G253</f>
        <v>0</v>
      </c>
      <c r="G250" s="118">
        <f>'III Plan Rates'!J253</f>
        <v>0</v>
      </c>
      <c r="H250" s="101"/>
      <c r="I250" s="116">
        <f>'III Plan Rates'!$Z253*'V Consumer Factors'!$M$12</f>
        <v>0</v>
      </c>
      <c r="J250" s="116">
        <f>'III Plan Rates'!$Z253*'V Consumer Factors'!$M$13</f>
        <v>0</v>
      </c>
      <c r="K250" s="116">
        <f>'III Plan Rates'!$Z253*'V Consumer Factors'!$M$14</f>
        <v>0</v>
      </c>
      <c r="L250" s="116">
        <f>'III Plan Rates'!$Z253*'V Consumer Factors'!$M$15</f>
        <v>0</v>
      </c>
      <c r="M250" s="116">
        <f>'III Plan Rates'!$Z253*'V Consumer Factors'!$M$16</f>
        <v>0</v>
      </c>
      <c r="N250" s="116">
        <f>'III Plan Rates'!$Z253*'V Consumer Factors'!$M$17</f>
        <v>0</v>
      </c>
      <c r="O250" s="116">
        <f>'III Plan Rates'!$Z253*'V Consumer Factors'!$M$18</f>
        <v>0</v>
      </c>
      <c r="P250" s="116">
        <f>'III Plan Rates'!$Z253*'V Consumer Factors'!$M$19</f>
        <v>0</v>
      </c>
      <c r="Q250" s="116">
        <f>'III Plan Rates'!$Z253*'V Consumer Factors'!$M$20</f>
        <v>0</v>
      </c>
      <c r="R250" s="116">
        <f>IF('III Plan Rates'!$AP253&gt;0,SUMPRODUCT(I250:Q250,'III Plan Rates'!$AG253:$AO253)/'III Plan Rates'!$AP253,0)</f>
        <v>0</v>
      </c>
      <c r="S250" s="80"/>
      <c r="T250" s="116" t="e">
        <f>'III Plan Rates'!$AA253*'V Consumer Factors'!$N$12</f>
        <v>#DIV/0!</v>
      </c>
      <c r="U250" s="116" t="e">
        <f>'III Plan Rates'!$AA253*'V Consumer Factors'!$N$13</f>
        <v>#DIV/0!</v>
      </c>
      <c r="V250" s="116" t="e">
        <f>'III Plan Rates'!$AA253*'V Consumer Factors'!$N$14</f>
        <v>#DIV/0!</v>
      </c>
      <c r="W250" s="116" t="e">
        <f>'III Plan Rates'!$AA253*'V Consumer Factors'!$N$15</f>
        <v>#DIV/0!</v>
      </c>
      <c r="X250" s="116" t="e">
        <f>'III Plan Rates'!$AA253*'V Consumer Factors'!$N$16</f>
        <v>#DIV/0!</v>
      </c>
      <c r="Y250" s="116" t="e">
        <f>'III Plan Rates'!$AA253*'V Consumer Factors'!$N$17</f>
        <v>#DIV/0!</v>
      </c>
      <c r="Z250" s="116" t="e">
        <f>'III Plan Rates'!$AA253*'V Consumer Factors'!$N$18</f>
        <v>#DIV/0!</v>
      </c>
      <c r="AA250" s="116" t="e">
        <f>'III Plan Rates'!$AA253*'V Consumer Factors'!$N$19</f>
        <v>#DIV/0!</v>
      </c>
      <c r="AB250" s="116" t="e">
        <f>'III Plan Rates'!$AA253*'V Consumer Factors'!$N$20</f>
        <v>#DIV/0!</v>
      </c>
      <c r="AC250" s="116">
        <f>IF('III Plan Rates'!$AP253&gt;0,SUMPRODUCT(T250:AB250,'III Plan Rates'!$AG253:$AO253)/'III Plan Rates'!$AP253,0)</f>
        <v>0</v>
      </c>
      <c r="AE250" s="117" t="e">
        <f t="shared" si="53"/>
        <v>#DIV/0!</v>
      </c>
      <c r="AF250" s="117" t="e">
        <f t="shared" si="54"/>
        <v>#DIV/0!</v>
      </c>
      <c r="AG250" s="117" t="e">
        <f t="shared" si="55"/>
        <v>#DIV/0!</v>
      </c>
      <c r="AH250" s="117" t="e">
        <f t="shared" si="56"/>
        <v>#DIV/0!</v>
      </c>
      <c r="AI250" s="117" t="e">
        <f t="shared" si="57"/>
        <v>#DIV/0!</v>
      </c>
      <c r="AJ250" s="117" t="e">
        <f t="shared" si="58"/>
        <v>#DIV/0!</v>
      </c>
      <c r="AK250" s="117" t="e">
        <f t="shared" si="59"/>
        <v>#DIV/0!</v>
      </c>
      <c r="AL250" s="117" t="e">
        <f t="shared" si="60"/>
        <v>#DIV/0!</v>
      </c>
      <c r="AM250" s="117" t="e">
        <f t="shared" si="61"/>
        <v>#DIV/0!</v>
      </c>
      <c r="AN250" s="503" t="str">
        <f t="shared" si="62"/>
        <v/>
      </c>
      <c r="AP250" s="109"/>
      <c r="AQ250" s="109"/>
      <c r="AR250" s="109"/>
      <c r="AS250" s="109"/>
      <c r="AT250" s="109"/>
      <c r="AU250" s="109"/>
      <c r="AV250" s="109"/>
      <c r="AW250" s="109"/>
      <c r="AX250" s="511" t="str">
        <f>IF(SUM(AP250:AW250)='III Plan Rates'!AG253, "Match", "Don't Match")</f>
        <v>Match</v>
      </c>
      <c r="AY250" s="109"/>
      <c r="AZ250" s="109"/>
      <c r="BA250" s="109"/>
      <c r="BB250" s="511" t="str">
        <f>IF(SUM(AY250:BA250)='III Plan Rates'!AH253, "Match", "Don't Match")</f>
        <v>Match</v>
      </c>
      <c r="BC250" s="109"/>
      <c r="BD250" s="109"/>
      <c r="BE250" s="109"/>
      <c r="BF250" s="109"/>
      <c r="BG250" s="109"/>
      <c r="BH250" s="109"/>
      <c r="BI250" s="109"/>
      <c r="BJ250" s="109"/>
      <c r="BK250" s="109"/>
      <c r="BL250" s="109"/>
      <c r="BM250" s="109"/>
      <c r="BN250" s="109"/>
      <c r="BO250" s="109"/>
      <c r="BP250" s="511" t="str">
        <f>IF(SUM(BC250:BO250)='III Plan Rates'!AI253, "Match", "Don't Match")</f>
        <v>Match</v>
      </c>
      <c r="BQ250" s="109"/>
      <c r="BR250" s="109"/>
      <c r="BS250" s="109"/>
      <c r="BT250" s="109"/>
      <c r="BU250" s="109"/>
      <c r="BV250" s="109"/>
      <c r="BW250" s="109"/>
      <c r="BX250" s="109"/>
      <c r="BY250" s="109"/>
      <c r="BZ250" s="109"/>
      <c r="CA250" s="511" t="str">
        <f>IF(SUM(BQ250:BZ250)='III Plan Rates'!AJ253, "Match", "Don't Match")</f>
        <v>Match</v>
      </c>
      <c r="CB250" s="109"/>
      <c r="CC250" s="109"/>
      <c r="CD250" s="109"/>
      <c r="CE250" s="109"/>
      <c r="CF250" s="109"/>
      <c r="CG250" s="109"/>
      <c r="CH250" s="109"/>
      <c r="CI250" s="511" t="str">
        <f>IF(SUM(CB250:CH250)='III Plan Rates'!AK253, "Match", "Don't Match")</f>
        <v>Match</v>
      </c>
      <c r="CJ250" s="109"/>
      <c r="CK250" s="109"/>
      <c r="CL250" s="109"/>
      <c r="CM250" s="109"/>
      <c r="CN250" s="109"/>
      <c r="CO250" s="109"/>
      <c r="CP250" s="109"/>
      <c r="CQ250" s="109"/>
      <c r="CR250" s="109"/>
      <c r="CS250" s="109"/>
      <c r="CT250" s="511" t="str">
        <f>IF(SUM(CJ250:CS250)='III Plan Rates'!AL253, "Match", "Don't Match")</f>
        <v>Match</v>
      </c>
      <c r="CU250" s="109"/>
      <c r="CV250" s="109"/>
      <c r="CW250" s="109"/>
      <c r="CX250" s="109"/>
      <c r="CY250" s="511" t="str">
        <f>IF(SUM(CU250:CX250)='III Plan Rates'!AM253, "Match", "Don't Match")</f>
        <v>Match</v>
      </c>
      <c r="CZ250" s="109"/>
      <c r="DA250" s="109"/>
      <c r="DB250" s="109"/>
      <c r="DC250" s="109"/>
      <c r="DD250" s="109"/>
      <c r="DE250" s="511" t="str">
        <f>IF(SUM(CZ250:DD250)='III Plan Rates'!AN253, "Match", "Don't Match")</f>
        <v>Match</v>
      </c>
      <c r="DF250" s="109"/>
      <c r="DG250" s="109"/>
      <c r="DH250" s="109"/>
      <c r="DI250" s="109"/>
      <c r="DJ250" s="109"/>
      <c r="DK250" s="109"/>
      <c r="DL250" s="109"/>
      <c r="DM250" s="511" t="str">
        <f>IF(SUM(DF250:DL250)='III Plan Rates'!AO253, "Match", "Don't Match")</f>
        <v>Match</v>
      </c>
    </row>
    <row r="251" spans="1:117" x14ac:dyDescent="0.25">
      <c r="A251" s="406" t="str">
        <f>'III Plan Rates'!A254</f>
        <v>Plan 237</v>
      </c>
      <c r="B251" s="118">
        <f>'III Plan Rates'!B254</f>
        <v>0</v>
      </c>
      <c r="C251" s="127">
        <f>'III Plan Rates'!D254</f>
        <v>0</v>
      </c>
      <c r="D251" s="118">
        <f>'III Plan Rates'!E254</f>
        <v>0</v>
      </c>
      <c r="E251" s="118">
        <f>'III Plan Rates'!F254</f>
        <v>0</v>
      </c>
      <c r="F251" s="118">
        <f>'III Plan Rates'!G254</f>
        <v>0</v>
      </c>
      <c r="G251" s="118">
        <f>'III Plan Rates'!J254</f>
        <v>0</v>
      </c>
      <c r="H251" s="101"/>
      <c r="I251" s="116">
        <f>'III Plan Rates'!$Z254*'V Consumer Factors'!$M$12</f>
        <v>0</v>
      </c>
      <c r="J251" s="116">
        <f>'III Plan Rates'!$Z254*'V Consumer Factors'!$M$13</f>
        <v>0</v>
      </c>
      <c r="K251" s="116">
        <f>'III Plan Rates'!$Z254*'V Consumer Factors'!$M$14</f>
        <v>0</v>
      </c>
      <c r="L251" s="116">
        <f>'III Plan Rates'!$Z254*'V Consumer Factors'!$M$15</f>
        <v>0</v>
      </c>
      <c r="M251" s="116">
        <f>'III Plan Rates'!$Z254*'V Consumer Factors'!$M$16</f>
        <v>0</v>
      </c>
      <c r="N251" s="116">
        <f>'III Plan Rates'!$Z254*'V Consumer Factors'!$M$17</f>
        <v>0</v>
      </c>
      <c r="O251" s="116">
        <f>'III Plan Rates'!$Z254*'V Consumer Factors'!$M$18</f>
        <v>0</v>
      </c>
      <c r="P251" s="116">
        <f>'III Plan Rates'!$Z254*'V Consumer Factors'!$M$19</f>
        <v>0</v>
      </c>
      <c r="Q251" s="116">
        <f>'III Plan Rates'!$Z254*'V Consumer Factors'!$M$20</f>
        <v>0</v>
      </c>
      <c r="R251" s="116">
        <f>IF('III Plan Rates'!$AP254&gt;0,SUMPRODUCT(I251:Q251,'III Plan Rates'!$AG254:$AO254)/'III Plan Rates'!$AP254,0)</f>
        <v>0</v>
      </c>
      <c r="S251" s="80"/>
      <c r="T251" s="116" t="e">
        <f>'III Plan Rates'!$AA254*'V Consumer Factors'!$N$12</f>
        <v>#DIV/0!</v>
      </c>
      <c r="U251" s="116" t="e">
        <f>'III Plan Rates'!$AA254*'V Consumer Factors'!$N$13</f>
        <v>#DIV/0!</v>
      </c>
      <c r="V251" s="116" t="e">
        <f>'III Plan Rates'!$AA254*'V Consumer Factors'!$N$14</f>
        <v>#DIV/0!</v>
      </c>
      <c r="W251" s="116" t="e">
        <f>'III Plan Rates'!$AA254*'V Consumer Factors'!$N$15</f>
        <v>#DIV/0!</v>
      </c>
      <c r="X251" s="116" t="e">
        <f>'III Plan Rates'!$AA254*'V Consumer Factors'!$N$16</f>
        <v>#DIV/0!</v>
      </c>
      <c r="Y251" s="116" t="e">
        <f>'III Plan Rates'!$AA254*'V Consumer Factors'!$N$17</f>
        <v>#DIV/0!</v>
      </c>
      <c r="Z251" s="116" t="e">
        <f>'III Plan Rates'!$AA254*'V Consumer Factors'!$N$18</f>
        <v>#DIV/0!</v>
      </c>
      <c r="AA251" s="116" t="e">
        <f>'III Plan Rates'!$AA254*'V Consumer Factors'!$N$19</f>
        <v>#DIV/0!</v>
      </c>
      <c r="AB251" s="116" t="e">
        <f>'III Plan Rates'!$AA254*'V Consumer Factors'!$N$20</f>
        <v>#DIV/0!</v>
      </c>
      <c r="AC251" s="116">
        <f>IF('III Plan Rates'!$AP254&gt;0,SUMPRODUCT(T251:AB251,'III Plan Rates'!$AG254:$AO254)/'III Plan Rates'!$AP254,0)</f>
        <v>0</v>
      </c>
      <c r="AE251" s="117" t="e">
        <f t="shared" si="53"/>
        <v>#DIV/0!</v>
      </c>
      <c r="AF251" s="117" t="e">
        <f t="shared" si="54"/>
        <v>#DIV/0!</v>
      </c>
      <c r="AG251" s="117" t="e">
        <f t="shared" si="55"/>
        <v>#DIV/0!</v>
      </c>
      <c r="AH251" s="117" t="e">
        <f t="shared" si="56"/>
        <v>#DIV/0!</v>
      </c>
      <c r="AI251" s="117" t="e">
        <f t="shared" si="57"/>
        <v>#DIV/0!</v>
      </c>
      <c r="AJ251" s="117" t="e">
        <f t="shared" si="58"/>
        <v>#DIV/0!</v>
      </c>
      <c r="AK251" s="117" t="e">
        <f t="shared" si="59"/>
        <v>#DIV/0!</v>
      </c>
      <c r="AL251" s="117" t="e">
        <f t="shared" si="60"/>
        <v>#DIV/0!</v>
      </c>
      <c r="AM251" s="117" t="e">
        <f t="shared" si="61"/>
        <v>#DIV/0!</v>
      </c>
      <c r="AN251" s="503" t="str">
        <f t="shared" si="62"/>
        <v/>
      </c>
      <c r="AP251" s="109"/>
      <c r="AQ251" s="109"/>
      <c r="AR251" s="109"/>
      <c r="AS251" s="109"/>
      <c r="AT251" s="109"/>
      <c r="AU251" s="109"/>
      <c r="AV251" s="109"/>
      <c r="AW251" s="109"/>
      <c r="AX251" s="511" t="str">
        <f>IF(SUM(AP251:AW251)='III Plan Rates'!AG254, "Match", "Don't Match")</f>
        <v>Match</v>
      </c>
      <c r="AY251" s="109"/>
      <c r="AZ251" s="109"/>
      <c r="BA251" s="109"/>
      <c r="BB251" s="511" t="str">
        <f>IF(SUM(AY251:BA251)='III Plan Rates'!AH254, "Match", "Don't Match")</f>
        <v>Match</v>
      </c>
      <c r="BC251" s="109"/>
      <c r="BD251" s="109"/>
      <c r="BE251" s="109"/>
      <c r="BF251" s="109"/>
      <c r="BG251" s="109"/>
      <c r="BH251" s="109"/>
      <c r="BI251" s="109"/>
      <c r="BJ251" s="109"/>
      <c r="BK251" s="109"/>
      <c r="BL251" s="109"/>
      <c r="BM251" s="109"/>
      <c r="BN251" s="109"/>
      <c r="BO251" s="109"/>
      <c r="BP251" s="511" t="str">
        <f>IF(SUM(BC251:BO251)='III Plan Rates'!AI254, "Match", "Don't Match")</f>
        <v>Match</v>
      </c>
      <c r="BQ251" s="109"/>
      <c r="BR251" s="109"/>
      <c r="BS251" s="109"/>
      <c r="BT251" s="109"/>
      <c r="BU251" s="109"/>
      <c r="BV251" s="109"/>
      <c r="BW251" s="109"/>
      <c r="BX251" s="109"/>
      <c r="BY251" s="109"/>
      <c r="BZ251" s="109"/>
      <c r="CA251" s="511" t="str">
        <f>IF(SUM(BQ251:BZ251)='III Plan Rates'!AJ254, "Match", "Don't Match")</f>
        <v>Match</v>
      </c>
      <c r="CB251" s="109"/>
      <c r="CC251" s="109"/>
      <c r="CD251" s="109"/>
      <c r="CE251" s="109"/>
      <c r="CF251" s="109"/>
      <c r="CG251" s="109"/>
      <c r="CH251" s="109"/>
      <c r="CI251" s="511" t="str">
        <f>IF(SUM(CB251:CH251)='III Plan Rates'!AK254, "Match", "Don't Match")</f>
        <v>Match</v>
      </c>
      <c r="CJ251" s="109"/>
      <c r="CK251" s="109"/>
      <c r="CL251" s="109"/>
      <c r="CM251" s="109"/>
      <c r="CN251" s="109"/>
      <c r="CO251" s="109"/>
      <c r="CP251" s="109"/>
      <c r="CQ251" s="109"/>
      <c r="CR251" s="109"/>
      <c r="CS251" s="109"/>
      <c r="CT251" s="511" t="str">
        <f>IF(SUM(CJ251:CS251)='III Plan Rates'!AL254, "Match", "Don't Match")</f>
        <v>Match</v>
      </c>
      <c r="CU251" s="109"/>
      <c r="CV251" s="109"/>
      <c r="CW251" s="109"/>
      <c r="CX251" s="109"/>
      <c r="CY251" s="511" t="str">
        <f>IF(SUM(CU251:CX251)='III Plan Rates'!AM254, "Match", "Don't Match")</f>
        <v>Match</v>
      </c>
      <c r="CZ251" s="109"/>
      <c r="DA251" s="109"/>
      <c r="DB251" s="109"/>
      <c r="DC251" s="109"/>
      <c r="DD251" s="109"/>
      <c r="DE251" s="511" t="str">
        <f>IF(SUM(CZ251:DD251)='III Plan Rates'!AN254, "Match", "Don't Match")</f>
        <v>Match</v>
      </c>
      <c r="DF251" s="109"/>
      <c r="DG251" s="109"/>
      <c r="DH251" s="109"/>
      <c r="DI251" s="109"/>
      <c r="DJ251" s="109"/>
      <c r="DK251" s="109"/>
      <c r="DL251" s="109"/>
      <c r="DM251" s="511" t="str">
        <f>IF(SUM(DF251:DL251)='III Plan Rates'!AO254, "Match", "Don't Match")</f>
        <v>Match</v>
      </c>
    </row>
    <row r="252" spans="1:117" x14ac:dyDescent="0.25">
      <c r="A252" s="406" t="str">
        <f>'III Plan Rates'!A255</f>
        <v>Plan 238</v>
      </c>
      <c r="B252" s="118">
        <f>'III Plan Rates'!B255</f>
        <v>0</v>
      </c>
      <c r="C252" s="127">
        <f>'III Plan Rates'!D255</f>
        <v>0</v>
      </c>
      <c r="D252" s="118">
        <f>'III Plan Rates'!E255</f>
        <v>0</v>
      </c>
      <c r="E252" s="118">
        <f>'III Plan Rates'!F255</f>
        <v>0</v>
      </c>
      <c r="F252" s="118">
        <f>'III Plan Rates'!G255</f>
        <v>0</v>
      </c>
      <c r="G252" s="118">
        <f>'III Plan Rates'!J255</f>
        <v>0</v>
      </c>
      <c r="H252" s="101"/>
      <c r="I252" s="116">
        <f>'III Plan Rates'!$Z255*'V Consumer Factors'!$M$12</f>
        <v>0</v>
      </c>
      <c r="J252" s="116">
        <f>'III Plan Rates'!$Z255*'V Consumer Factors'!$M$13</f>
        <v>0</v>
      </c>
      <c r="K252" s="116">
        <f>'III Plan Rates'!$Z255*'V Consumer Factors'!$M$14</f>
        <v>0</v>
      </c>
      <c r="L252" s="116">
        <f>'III Plan Rates'!$Z255*'V Consumer Factors'!$M$15</f>
        <v>0</v>
      </c>
      <c r="M252" s="116">
        <f>'III Plan Rates'!$Z255*'V Consumer Factors'!$M$16</f>
        <v>0</v>
      </c>
      <c r="N252" s="116">
        <f>'III Plan Rates'!$Z255*'V Consumer Factors'!$M$17</f>
        <v>0</v>
      </c>
      <c r="O252" s="116">
        <f>'III Plan Rates'!$Z255*'V Consumer Factors'!$M$18</f>
        <v>0</v>
      </c>
      <c r="P252" s="116">
        <f>'III Plan Rates'!$Z255*'V Consumer Factors'!$M$19</f>
        <v>0</v>
      </c>
      <c r="Q252" s="116">
        <f>'III Plan Rates'!$Z255*'V Consumer Factors'!$M$20</f>
        <v>0</v>
      </c>
      <c r="R252" s="116">
        <f>IF('III Plan Rates'!$AP255&gt;0,SUMPRODUCT(I252:Q252,'III Plan Rates'!$AG255:$AO255)/'III Plan Rates'!$AP255,0)</f>
        <v>0</v>
      </c>
      <c r="S252" s="80"/>
      <c r="T252" s="116" t="e">
        <f>'III Plan Rates'!$AA255*'V Consumer Factors'!$N$12</f>
        <v>#DIV/0!</v>
      </c>
      <c r="U252" s="116" t="e">
        <f>'III Plan Rates'!$AA255*'V Consumer Factors'!$N$13</f>
        <v>#DIV/0!</v>
      </c>
      <c r="V252" s="116" t="e">
        <f>'III Plan Rates'!$AA255*'V Consumer Factors'!$N$14</f>
        <v>#DIV/0!</v>
      </c>
      <c r="W252" s="116" t="e">
        <f>'III Plan Rates'!$AA255*'V Consumer Factors'!$N$15</f>
        <v>#DIV/0!</v>
      </c>
      <c r="X252" s="116" t="e">
        <f>'III Plan Rates'!$AA255*'V Consumer Factors'!$N$16</f>
        <v>#DIV/0!</v>
      </c>
      <c r="Y252" s="116" t="e">
        <f>'III Plan Rates'!$AA255*'V Consumer Factors'!$N$17</f>
        <v>#DIV/0!</v>
      </c>
      <c r="Z252" s="116" t="e">
        <f>'III Plan Rates'!$AA255*'V Consumer Factors'!$N$18</f>
        <v>#DIV/0!</v>
      </c>
      <c r="AA252" s="116" t="e">
        <f>'III Plan Rates'!$AA255*'V Consumer Factors'!$N$19</f>
        <v>#DIV/0!</v>
      </c>
      <c r="AB252" s="116" t="e">
        <f>'III Plan Rates'!$AA255*'V Consumer Factors'!$N$20</f>
        <v>#DIV/0!</v>
      </c>
      <c r="AC252" s="116">
        <f>IF('III Plan Rates'!$AP255&gt;0,SUMPRODUCT(T252:AB252,'III Plan Rates'!$AG255:$AO255)/'III Plan Rates'!$AP255,0)</f>
        <v>0</v>
      </c>
      <c r="AE252" s="117" t="e">
        <f t="shared" si="53"/>
        <v>#DIV/0!</v>
      </c>
      <c r="AF252" s="117" t="e">
        <f t="shared" si="54"/>
        <v>#DIV/0!</v>
      </c>
      <c r="AG252" s="117" t="e">
        <f t="shared" si="55"/>
        <v>#DIV/0!</v>
      </c>
      <c r="AH252" s="117" t="e">
        <f t="shared" si="56"/>
        <v>#DIV/0!</v>
      </c>
      <c r="AI252" s="117" t="e">
        <f t="shared" si="57"/>
        <v>#DIV/0!</v>
      </c>
      <c r="AJ252" s="117" t="e">
        <f t="shared" si="58"/>
        <v>#DIV/0!</v>
      </c>
      <c r="AK252" s="117" t="e">
        <f t="shared" si="59"/>
        <v>#DIV/0!</v>
      </c>
      <c r="AL252" s="117" t="e">
        <f t="shared" si="60"/>
        <v>#DIV/0!</v>
      </c>
      <c r="AM252" s="117" t="e">
        <f t="shared" si="61"/>
        <v>#DIV/0!</v>
      </c>
      <c r="AN252" s="503" t="str">
        <f t="shared" si="62"/>
        <v/>
      </c>
      <c r="AP252" s="109"/>
      <c r="AQ252" s="109"/>
      <c r="AR252" s="109"/>
      <c r="AS252" s="109"/>
      <c r="AT252" s="109"/>
      <c r="AU252" s="109"/>
      <c r="AV252" s="109"/>
      <c r="AW252" s="109"/>
      <c r="AX252" s="511" t="str">
        <f>IF(SUM(AP252:AW252)='III Plan Rates'!AG255, "Match", "Don't Match")</f>
        <v>Match</v>
      </c>
      <c r="AY252" s="109"/>
      <c r="AZ252" s="109"/>
      <c r="BA252" s="109"/>
      <c r="BB252" s="511" t="str">
        <f>IF(SUM(AY252:BA252)='III Plan Rates'!AH255, "Match", "Don't Match")</f>
        <v>Match</v>
      </c>
      <c r="BC252" s="109"/>
      <c r="BD252" s="109"/>
      <c r="BE252" s="109"/>
      <c r="BF252" s="109"/>
      <c r="BG252" s="109"/>
      <c r="BH252" s="109"/>
      <c r="BI252" s="109"/>
      <c r="BJ252" s="109"/>
      <c r="BK252" s="109"/>
      <c r="BL252" s="109"/>
      <c r="BM252" s="109"/>
      <c r="BN252" s="109"/>
      <c r="BO252" s="109"/>
      <c r="BP252" s="511" t="str">
        <f>IF(SUM(BC252:BO252)='III Plan Rates'!AI255, "Match", "Don't Match")</f>
        <v>Match</v>
      </c>
      <c r="BQ252" s="109"/>
      <c r="BR252" s="109"/>
      <c r="BS252" s="109"/>
      <c r="BT252" s="109"/>
      <c r="BU252" s="109"/>
      <c r="BV252" s="109"/>
      <c r="BW252" s="109"/>
      <c r="BX252" s="109"/>
      <c r="BY252" s="109"/>
      <c r="BZ252" s="109"/>
      <c r="CA252" s="511" t="str">
        <f>IF(SUM(BQ252:BZ252)='III Plan Rates'!AJ255, "Match", "Don't Match")</f>
        <v>Match</v>
      </c>
      <c r="CB252" s="109"/>
      <c r="CC252" s="109"/>
      <c r="CD252" s="109"/>
      <c r="CE252" s="109"/>
      <c r="CF252" s="109"/>
      <c r="CG252" s="109"/>
      <c r="CH252" s="109"/>
      <c r="CI252" s="511" t="str">
        <f>IF(SUM(CB252:CH252)='III Plan Rates'!AK255, "Match", "Don't Match")</f>
        <v>Match</v>
      </c>
      <c r="CJ252" s="109"/>
      <c r="CK252" s="109"/>
      <c r="CL252" s="109"/>
      <c r="CM252" s="109"/>
      <c r="CN252" s="109"/>
      <c r="CO252" s="109"/>
      <c r="CP252" s="109"/>
      <c r="CQ252" s="109"/>
      <c r="CR252" s="109"/>
      <c r="CS252" s="109"/>
      <c r="CT252" s="511" t="str">
        <f>IF(SUM(CJ252:CS252)='III Plan Rates'!AL255, "Match", "Don't Match")</f>
        <v>Match</v>
      </c>
      <c r="CU252" s="109"/>
      <c r="CV252" s="109"/>
      <c r="CW252" s="109"/>
      <c r="CX252" s="109"/>
      <c r="CY252" s="511" t="str">
        <f>IF(SUM(CU252:CX252)='III Plan Rates'!AM255, "Match", "Don't Match")</f>
        <v>Match</v>
      </c>
      <c r="CZ252" s="109"/>
      <c r="DA252" s="109"/>
      <c r="DB252" s="109"/>
      <c r="DC252" s="109"/>
      <c r="DD252" s="109"/>
      <c r="DE252" s="511" t="str">
        <f>IF(SUM(CZ252:DD252)='III Plan Rates'!AN255, "Match", "Don't Match")</f>
        <v>Match</v>
      </c>
      <c r="DF252" s="109"/>
      <c r="DG252" s="109"/>
      <c r="DH252" s="109"/>
      <c r="DI252" s="109"/>
      <c r="DJ252" s="109"/>
      <c r="DK252" s="109"/>
      <c r="DL252" s="109"/>
      <c r="DM252" s="511" t="str">
        <f>IF(SUM(DF252:DL252)='III Plan Rates'!AO255, "Match", "Don't Match")</f>
        <v>Match</v>
      </c>
    </row>
    <row r="253" spans="1:117" x14ac:dyDescent="0.25">
      <c r="A253" s="406" t="str">
        <f>'III Plan Rates'!A256</f>
        <v>Plan 239</v>
      </c>
      <c r="B253" s="118">
        <f>'III Plan Rates'!B256</f>
        <v>0</v>
      </c>
      <c r="C253" s="127">
        <f>'III Plan Rates'!D256</f>
        <v>0</v>
      </c>
      <c r="D253" s="118">
        <f>'III Plan Rates'!E256</f>
        <v>0</v>
      </c>
      <c r="E253" s="118">
        <f>'III Plan Rates'!F256</f>
        <v>0</v>
      </c>
      <c r="F253" s="118">
        <f>'III Plan Rates'!G256</f>
        <v>0</v>
      </c>
      <c r="G253" s="118">
        <f>'III Plan Rates'!J256</f>
        <v>0</v>
      </c>
      <c r="H253" s="101"/>
      <c r="I253" s="116">
        <f>'III Plan Rates'!$Z256*'V Consumer Factors'!$M$12</f>
        <v>0</v>
      </c>
      <c r="J253" s="116">
        <f>'III Plan Rates'!$Z256*'V Consumer Factors'!$M$13</f>
        <v>0</v>
      </c>
      <c r="K253" s="116">
        <f>'III Plan Rates'!$Z256*'V Consumer Factors'!$M$14</f>
        <v>0</v>
      </c>
      <c r="L253" s="116">
        <f>'III Plan Rates'!$Z256*'V Consumer Factors'!$M$15</f>
        <v>0</v>
      </c>
      <c r="M253" s="116">
        <f>'III Plan Rates'!$Z256*'V Consumer Factors'!$M$16</f>
        <v>0</v>
      </c>
      <c r="N253" s="116">
        <f>'III Plan Rates'!$Z256*'V Consumer Factors'!$M$17</f>
        <v>0</v>
      </c>
      <c r="O253" s="116">
        <f>'III Plan Rates'!$Z256*'V Consumer Factors'!$M$18</f>
        <v>0</v>
      </c>
      <c r="P253" s="116">
        <f>'III Plan Rates'!$Z256*'V Consumer Factors'!$M$19</f>
        <v>0</v>
      </c>
      <c r="Q253" s="116">
        <f>'III Plan Rates'!$Z256*'V Consumer Factors'!$M$20</f>
        <v>0</v>
      </c>
      <c r="R253" s="116">
        <f>IF('III Plan Rates'!$AP256&gt;0,SUMPRODUCT(I253:Q253,'III Plan Rates'!$AG256:$AO256)/'III Plan Rates'!$AP256,0)</f>
        <v>0</v>
      </c>
      <c r="S253" s="80"/>
      <c r="T253" s="116" t="e">
        <f>'III Plan Rates'!$AA256*'V Consumer Factors'!$N$12</f>
        <v>#DIV/0!</v>
      </c>
      <c r="U253" s="116" t="e">
        <f>'III Plan Rates'!$AA256*'V Consumer Factors'!$N$13</f>
        <v>#DIV/0!</v>
      </c>
      <c r="V253" s="116" t="e">
        <f>'III Plan Rates'!$AA256*'V Consumer Factors'!$N$14</f>
        <v>#DIV/0!</v>
      </c>
      <c r="W253" s="116" t="e">
        <f>'III Plan Rates'!$AA256*'V Consumer Factors'!$N$15</f>
        <v>#DIV/0!</v>
      </c>
      <c r="X253" s="116" t="e">
        <f>'III Plan Rates'!$AA256*'V Consumer Factors'!$N$16</f>
        <v>#DIV/0!</v>
      </c>
      <c r="Y253" s="116" t="e">
        <f>'III Plan Rates'!$AA256*'V Consumer Factors'!$N$17</f>
        <v>#DIV/0!</v>
      </c>
      <c r="Z253" s="116" t="e">
        <f>'III Plan Rates'!$AA256*'V Consumer Factors'!$N$18</f>
        <v>#DIV/0!</v>
      </c>
      <c r="AA253" s="116" t="e">
        <f>'III Plan Rates'!$AA256*'V Consumer Factors'!$N$19</f>
        <v>#DIV/0!</v>
      </c>
      <c r="AB253" s="116" t="e">
        <f>'III Plan Rates'!$AA256*'V Consumer Factors'!$N$20</f>
        <v>#DIV/0!</v>
      </c>
      <c r="AC253" s="116">
        <f>IF('III Plan Rates'!$AP256&gt;0,SUMPRODUCT(T253:AB253,'III Plan Rates'!$AG256:$AO256)/'III Plan Rates'!$AP256,0)</f>
        <v>0</v>
      </c>
      <c r="AE253" s="117" t="e">
        <f t="shared" si="53"/>
        <v>#DIV/0!</v>
      </c>
      <c r="AF253" s="117" t="e">
        <f t="shared" si="54"/>
        <v>#DIV/0!</v>
      </c>
      <c r="AG253" s="117" t="e">
        <f t="shared" si="55"/>
        <v>#DIV/0!</v>
      </c>
      <c r="AH253" s="117" t="e">
        <f t="shared" si="56"/>
        <v>#DIV/0!</v>
      </c>
      <c r="AI253" s="117" t="e">
        <f t="shared" si="57"/>
        <v>#DIV/0!</v>
      </c>
      <c r="AJ253" s="117" t="e">
        <f t="shared" si="58"/>
        <v>#DIV/0!</v>
      </c>
      <c r="AK253" s="117" t="e">
        <f t="shared" si="59"/>
        <v>#DIV/0!</v>
      </c>
      <c r="AL253" s="117" t="e">
        <f t="shared" si="60"/>
        <v>#DIV/0!</v>
      </c>
      <c r="AM253" s="117" t="e">
        <f t="shared" si="61"/>
        <v>#DIV/0!</v>
      </c>
      <c r="AN253" s="503" t="str">
        <f t="shared" si="62"/>
        <v/>
      </c>
      <c r="AP253" s="109"/>
      <c r="AQ253" s="109"/>
      <c r="AR253" s="109"/>
      <c r="AS253" s="109"/>
      <c r="AT253" s="109"/>
      <c r="AU253" s="109"/>
      <c r="AV253" s="109"/>
      <c r="AW253" s="109"/>
      <c r="AX253" s="511" t="str">
        <f>IF(SUM(AP253:AW253)='III Plan Rates'!AG256, "Match", "Don't Match")</f>
        <v>Match</v>
      </c>
      <c r="AY253" s="109"/>
      <c r="AZ253" s="109"/>
      <c r="BA253" s="109"/>
      <c r="BB253" s="511" t="str">
        <f>IF(SUM(AY253:BA253)='III Plan Rates'!AH256, "Match", "Don't Match")</f>
        <v>Match</v>
      </c>
      <c r="BC253" s="109"/>
      <c r="BD253" s="109"/>
      <c r="BE253" s="109"/>
      <c r="BF253" s="109"/>
      <c r="BG253" s="109"/>
      <c r="BH253" s="109"/>
      <c r="BI253" s="109"/>
      <c r="BJ253" s="109"/>
      <c r="BK253" s="109"/>
      <c r="BL253" s="109"/>
      <c r="BM253" s="109"/>
      <c r="BN253" s="109"/>
      <c r="BO253" s="109"/>
      <c r="BP253" s="511" t="str">
        <f>IF(SUM(BC253:BO253)='III Plan Rates'!AI256, "Match", "Don't Match")</f>
        <v>Match</v>
      </c>
      <c r="BQ253" s="109"/>
      <c r="BR253" s="109"/>
      <c r="BS253" s="109"/>
      <c r="BT253" s="109"/>
      <c r="BU253" s="109"/>
      <c r="BV253" s="109"/>
      <c r="BW253" s="109"/>
      <c r="BX253" s="109"/>
      <c r="BY253" s="109"/>
      <c r="BZ253" s="109"/>
      <c r="CA253" s="511" t="str">
        <f>IF(SUM(BQ253:BZ253)='III Plan Rates'!AJ256, "Match", "Don't Match")</f>
        <v>Match</v>
      </c>
      <c r="CB253" s="109"/>
      <c r="CC253" s="109"/>
      <c r="CD253" s="109"/>
      <c r="CE253" s="109"/>
      <c r="CF253" s="109"/>
      <c r="CG253" s="109"/>
      <c r="CH253" s="109"/>
      <c r="CI253" s="511" t="str">
        <f>IF(SUM(CB253:CH253)='III Plan Rates'!AK256, "Match", "Don't Match")</f>
        <v>Match</v>
      </c>
      <c r="CJ253" s="109"/>
      <c r="CK253" s="109"/>
      <c r="CL253" s="109"/>
      <c r="CM253" s="109"/>
      <c r="CN253" s="109"/>
      <c r="CO253" s="109"/>
      <c r="CP253" s="109"/>
      <c r="CQ253" s="109"/>
      <c r="CR253" s="109"/>
      <c r="CS253" s="109"/>
      <c r="CT253" s="511" t="str">
        <f>IF(SUM(CJ253:CS253)='III Plan Rates'!AL256, "Match", "Don't Match")</f>
        <v>Match</v>
      </c>
      <c r="CU253" s="109"/>
      <c r="CV253" s="109"/>
      <c r="CW253" s="109"/>
      <c r="CX253" s="109"/>
      <c r="CY253" s="511" t="str">
        <f>IF(SUM(CU253:CX253)='III Plan Rates'!AM256, "Match", "Don't Match")</f>
        <v>Match</v>
      </c>
      <c r="CZ253" s="109"/>
      <c r="DA253" s="109"/>
      <c r="DB253" s="109"/>
      <c r="DC253" s="109"/>
      <c r="DD253" s="109"/>
      <c r="DE253" s="511" t="str">
        <f>IF(SUM(CZ253:DD253)='III Plan Rates'!AN256, "Match", "Don't Match")</f>
        <v>Match</v>
      </c>
      <c r="DF253" s="109"/>
      <c r="DG253" s="109"/>
      <c r="DH253" s="109"/>
      <c r="DI253" s="109"/>
      <c r="DJ253" s="109"/>
      <c r="DK253" s="109"/>
      <c r="DL253" s="109"/>
      <c r="DM253" s="511" t="str">
        <f>IF(SUM(DF253:DL253)='III Plan Rates'!AO256, "Match", "Don't Match")</f>
        <v>Match</v>
      </c>
    </row>
    <row r="254" spans="1:117" x14ac:dyDescent="0.25">
      <c r="A254" s="406" t="str">
        <f>'III Plan Rates'!A257</f>
        <v>Plan 240</v>
      </c>
      <c r="B254" s="118">
        <f>'III Plan Rates'!B257</f>
        <v>0</v>
      </c>
      <c r="C254" s="127">
        <f>'III Plan Rates'!D257</f>
        <v>0</v>
      </c>
      <c r="D254" s="118">
        <f>'III Plan Rates'!E257</f>
        <v>0</v>
      </c>
      <c r="E254" s="118">
        <f>'III Plan Rates'!F257</f>
        <v>0</v>
      </c>
      <c r="F254" s="118">
        <f>'III Plan Rates'!G257</f>
        <v>0</v>
      </c>
      <c r="G254" s="118">
        <f>'III Plan Rates'!J257</f>
        <v>0</v>
      </c>
      <c r="H254" s="101"/>
      <c r="I254" s="116">
        <f>'III Plan Rates'!$Z257*'V Consumer Factors'!$M$12</f>
        <v>0</v>
      </c>
      <c r="J254" s="116">
        <f>'III Plan Rates'!$Z257*'V Consumer Factors'!$M$13</f>
        <v>0</v>
      </c>
      <c r="K254" s="116">
        <f>'III Plan Rates'!$Z257*'V Consumer Factors'!$M$14</f>
        <v>0</v>
      </c>
      <c r="L254" s="116">
        <f>'III Plan Rates'!$Z257*'V Consumer Factors'!$M$15</f>
        <v>0</v>
      </c>
      <c r="M254" s="116">
        <f>'III Plan Rates'!$Z257*'V Consumer Factors'!$M$16</f>
        <v>0</v>
      </c>
      <c r="N254" s="116">
        <f>'III Plan Rates'!$Z257*'V Consumer Factors'!$M$17</f>
        <v>0</v>
      </c>
      <c r="O254" s="116">
        <f>'III Plan Rates'!$Z257*'V Consumer Factors'!$M$18</f>
        <v>0</v>
      </c>
      <c r="P254" s="116">
        <f>'III Plan Rates'!$Z257*'V Consumer Factors'!$M$19</f>
        <v>0</v>
      </c>
      <c r="Q254" s="116">
        <f>'III Plan Rates'!$Z257*'V Consumer Factors'!$M$20</f>
        <v>0</v>
      </c>
      <c r="R254" s="116">
        <f>IF('III Plan Rates'!$AP257&gt;0,SUMPRODUCT(I254:Q254,'III Plan Rates'!$AG257:$AO257)/'III Plan Rates'!$AP257,0)</f>
        <v>0</v>
      </c>
      <c r="S254" s="80"/>
      <c r="T254" s="116" t="e">
        <f>'III Plan Rates'!$AA257*'V Consumer Factors'!$N$12</f>
        <v>#DIV/0!</v>
      </c>
      <c r="U254" s="116" t="e">
        <f>'III Plan Rates'!$AA257*'V Consumer Factors'!$N$13</f>
        <v>#DIV/0!</v>
      </c>
      <c r="V254" s="116" t="e">
        <f>'III Plan Rates'!$AA257*'V Consumer Factors'!$N$14</f>
        <v>#DIV/0!</v>
      </c>
      <c r="W254" s="116" t="e">
        <f>'III Plan Rates'!$AA257*'V Consumer Factors'!$N$15</f>
        <v>#DIV/0!</v>
      </c>
      <c r="X254" s="116" t="e">
        <f>'III Plan Rates'!$AA257*'V Consumer Factors'!$N$16</f>
        <v>#DIV/0!</v>
      </c>
      <c r="Y254" s="116" t="e">
        <f>'III Plan Rates'!$AA257*'V Consumer Factors'!$N$17</f>
        <v>#DIV/0!</v>
      </c>
      <c r="Z254" s="116" t="e">
        <f>'III Plan Rates'!$AA257*'V Consumer Factors'!$N$18</f>
        <v>#DIV/0!</v>
      </c>
      <c r="AA254" s="116" t="e">
        <f>'III Plan Rates'!$AA257*'V Consumer Factors'!$N$19</f>
        <v>#DIV/0!</v>
      </c>
      <c r="AB254" s="116" t="e">
        <f>'III Plan Rates'!$AA257*'V Consumer Factors'!$N$20</f>
        <v>#DIV/0!</v>
      </c>
      <c r="AC254" s="116">
        <f>IF('III Plan Rates'!$AP257&gt;0,SUMPRODUCT(T254:AB254,'III Plan Rates'!$AG257:$AO257)/'III Plan Rates'!$AP257,0)</f>
        <v>0</v>
      </c>
      <c r="AE254" s="117" t="e">
        <f t="shared" si="53"/>
        <v>#DIV/0!</v>
      </c>
      <c r="AF254" s="117" t="e">
        <f t="shared" si="54"/>
        <v>#DIV/0!</v>
      </c>
      <c r="AG254" s="117" t="e">
        <f t="shared" si="55"/>
        <v>#DIV/0!</v>
      </c>
      <c r="AH254" s="117" t="e">
        <f t="shared" si="56"/>
        <v>#DIV/0!</v>
      </c>
      <c r="AI254" s="117" t="e">
        <f t="shared" si="57"/>
        <v>#DIV/0!</v>
      </c>
      <c r="AJ254" s="117" t="e">
        <f t="shared" si="58"/>
        <v>#DIV/0!</v>
      </c>
      <c r="AK254" s="117" t="e">
        <f t="shared" si="59"/>
        <v>#DIV/0!</v>
      </c>
      <c r="AL254" s="117" t="e">
        <f t="shared" si="60"/>
        <v>#DIV/0!</v>
      </c>
      <c r="AM254" s="117" t="e">
        <f t="shared" si="61"/>
        <v>#DIV/0!</v>
      </c>
      <c r="AN254" s="503" t="str">
        <f t="shared" si="62"/>
        <v/>
      </c>
      <c r="AP254" s="109"/>
      <c r="AQ254" s="109"/>
      <c r="AR254" s="109"/>
      <c r="AS254" s="109"/>
      <c r="AT254" s="109"/>
      <c r="AU254" s="109"/>
      <c r="AV254" s="109"/>
      <c r="AW254" s="109"/>
      <c r="AX254" s="511" t="str">
        <f>IF(SUM(AP254:AW254)='III Plan Rates'!AG257, "Match", "Don't Match")</f>
        <v>Match</v>
      </c>
      <c r="AY254" s="109"/>
      <c r="AZ254" s="109"/>
      <c r="BA254" s="109"/>
      <c r="BB254" s="511" t="str">
        <f>IF(SUM(AY254:BA254)='III Plan Rates'!AH257, "Match", "Don't Match")</f>
        <v>Match</v>
      </c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  <c r="BO254" s="109"/>
      <c r="BP254" s="511" t="str">
        <f>IF(SUM(BC254:BO254)='III Plan Rates'!AI257, "Match", "Don't Match")</f>
        <v>Match</v>
      </c>
      <c r="BQ254" s="109"/>
      <c r="BR254" s="109"/>
      <c r="BS254" s="109"/>
      <c r="BT254" s="109"/>
      <c r="BU254" s="109"/>
      <c r="BV254" s="109"/>
      <c r="BW254" s="109"/>
      <c r="BX254" s="109"/>
      <c r="BY254" s="109"/>
      <c r="BZ254" s="109"/>
      <c r="CA254" s="511" t="str">
        <f>IF(SUM(BQ254:BZ254)='III Plan Rates'!AJ257, "Match", "Don't Match")</f>
        <v>Match</v>
      </c>
      <c r="CB254" s="109"/>
      <c r="CC254" s="109"/>
      <c r="CD254" s="109"/>
      <c r="CE254" s="109"/>
      <c r="CF254" s="109"/>
      <c r="CG254" s="109"/>
      <c r="CH254" s="109"/>
      <c r="CI254" s="511" t="str">
        <f>IF(SUM(CB254:CH254)='III Plan Rates'!AK257, "Match", "Don't Match")</f>
        <v>Match</v>
      </c>
      <c r="CJ254" s="109"/>
      <c r="CK254" s="109"/>
      <c r="CL254" s="109"/>
      <c r="CM254" s="109"/>
      <c r="CN254" s="109"/>
      <c r="CO254" s="109"/>
      <c r="CP254" s="109"/>
      <c r="CQ254" s="109"/>
      <c r="CR254" s="109"/>
      <c r="CS254" s="109"/>
      <c r="CT254" s="511" t="str">
        <f>IF(SUM(CJ254:CS254)='III Plan Rates'!AL257, "Match", "Don't Match")</f>
        <v>Match</v>
      </c>
      <c r="CU254" s="109"/>
      <c r="CV254" s="109"/>
      <c r="CW254" s="109"/>
      <c r="CX254" s="109"/>
      <c r="CY254" s="511" t="str">
        <f>IF(SUM(CU254:CX254)='III Plan Rates'!AM257, "Match", "Don't Match")</f>
        <v>Match</v>
      </c>
      <c r="CZ254" s="109"/>
      <c r="DA254" s="109"/>
      <c r="DB254" s="109"/>
      <c r="DC254" s="109"/>
      <c r="DD254" s="109"/>
      <c r="DE254" s="511" t="str">
        <f>IF(SUM(CZ254:DD254)='III Plan Rates'!AN257, "Match", "Don't Match")</f>
        <v>Match</v>
      </c>
      <c r="DF254" s="109"/>
      <c r="DG254" s="109"/>
      <c r="DH254" s="109"/>
      <c r="DI254" s="109"/>
      <c r="DJ254" s="109"/>
      <c r="DK254" s="109"/>
      <c r="DL254" s="109"/>
      <c r="DM254" s="511" t="str">
        <f>IF(SUM(DF254:DL254)='III Plan Rates'!AO257, "Match", "Don't Match")</f>
        <v>Match</v>
      </c>
    </row>
    <row r="255" spans="1:117" x14ac:dyDescent="0.25">
      <c r="A255" s="406" t="str">
        <f>'III Plan Rates'!A258</f>
        <v>Plan 241</v>
      </c>
      <c r="B255" s="118">
        <f>'III Plan Rates'!B258</f>
        <v>0</v>
      </c>
      <c r="C255" s="127">
        <f>'III Plan Rates'!D258</f>
        <v>0</v>
      </c>
      <c r="D255" s="118">
        <f>'III Plan Rates'!E258</f>
        <v>0</v>
      </c>
      <c r="E255" s="118">
        <f>'III Plan Rates'!F258</f>
        <v>0</v>
      </c>
      <c r="F255" s="118">
        <f>'III Plan Rates'!G258</f>
        <v>0</v>
      </c>
      <c r="G255" s="118">
        <f>'III Plan Rates'!J258</f>
        <v>0</v>
      </c>
      <c r="H255" s="101"/>
      <c r="I255" s="116">
        <f>'III Plan Rates'!$Z258*'V Consumer Factors'!$M$12</f>
        <v>0</v>
      </c>
      <c r="J255" s="116">
        <f>'III Plan Rates'!$Z258*'V Consumer Factors'!$M$13</f>
        <v>0</v>
      </c>
      <c r="K255" s="116">
        <f>'III Plan Rates'!$Z258*'V Consumer Factors'!$M$14</f>
        <v>0</v>
      </c>
      <c r="L255" s="116">
        <f>'III Plan Rates'!$Z258*'V Consumer Factors'!$M$15</f>
        <v>0</v>
      </c>
      <c r="M255" s="116">
        <f>'III Plan Rates'!$Z258*'V Consumer Factors'!$M$16</f>
        <v>0</v>
      </c>
      <c r="N255" s="116">
        <f>'III Plan Rates'!$Z258*'V Consumer Factors'!$M$17</f>
        <v>0</v>
      </c>
      <c r="O255" s="116">
        <f>'III Plan Rates'!$Z258*'V Consumer Factors'!$M$18</f>
        <v>0</v>
      </c>
      <c r="P255" s="116">
        <f>'III Plan Rates'!$Z258*'V Consumer Factors'!$M$19</f>
        <v>0</v>
      </c>
      <c r="Q255" s="116">
        <f>'III Plan Rates'!$Z258*'V Consumer Factors'!$M$20</f>
        <v>0</v>
      </c>
      <c r="R255" s="116">
        <f>IF('III Plan Rates'!$AP258&gt;0,SUMPRODUCT(I255:Q255,'III Plan Rates'!$AG258:$AO258)/'III Plan Rates'!$AP258,0)</f>
        <v>0</v>
      </c>
      <c r="S255" s="80"/>
      <c r="T255" s="116" t="e">
        <f>'III Plan Rates'!$AA258*'V Consumer Factors'!$N$12</f>
        <v>#DIV/0!</v>
      </c>
      <c r="U255" s="116" t="e">
        <f>'III Plan Rates'!$AA258*'V Consumer Factors'!$N$13</f>
        <v>#DIV/0!</v>
      </c>
      <c r="V255" s="116" t="e">
        <f>'III Plan Rates'!$AA258*'V Consumer Factors'!$N$14</f>
        <v>#DIV/0!</v>
      </c>
      <c r="W255" s="116" t="e">
        <f>'III Plan Rates'!$AA258*'V Consumer Factors'!$N$15</f>
        <v>#DIV/0!</v>
      </c>
      <c r="X255" s="116" t="e">
        <f>'III Plan Rates'!$AA258*'V Consumer Factors'!$N$16</f>
        <v>#DIV/0!</v>
      </c>
      <c r="Y255" s="116" t="e">
        <f>'III Plan Rates'!$AA258*'V Consumer Factors'!$N$17</f>
        <v>#DIV/0!</v>
      </c>
      <c r="Z255" s="116" t="e">
        <f>'III Plan Rates'!$AA258*'V Consumer Factors'!$N$18</f>
        <v>#DIV/0!</v>
      </c>
      <c r="AA255" s="116" t="e">
        <f>'III Plan Rates'!$AA258*'V Consumer Factors'!$N$19</f>
        <v>#DIV/0!</v>
      </c>
      <c r="AB255" s="116" t="e">
        <f>'III Plan Rates'!$AA258*'V Consumer Factors'!$N$20</f>
        <v>#DIV/0!</v>
      </c>
      <c r="AC255" s="116">
        <f>IF('III Plan Rates'!$AP258&gt;0,SUMPRODUCT(T255:AB255,'III Plan Rates'!$AG258:$AO258)/'III Plan Rates'!$AP258,0)</f>
        <v>0</v>
      </c>
      <c r="AE255" s="117" t="e">
        <f t="shared" si="53"/>
        <v>#DIV/0!</v>
      </c>
      <c r="AF255" s="117" t="e">
        <f t="shared" si="54"/>
        <v>#DIV/0!</v>
      </c>
      <c r="AG255" s="117" t="e">
        <f t="shared" si="55"/>
        <v>#DIV/0!</v>
      </c>
      <c r="AH255" s="117" t="e">
        <f t="shared" si="56"/>
        <v>#DIV/0!</v>
      </c>
      <c r="AI255" s="117" t="e">
        <f t="shared" si="57"/>
        <v>#DIV/0!</v>
      </c>
      <c r="AJ255" s="117" t="e">
        <f t="shared" si="58"/>
        <v>#DIV/0!</v>
      </c>
      <c r="AK255" s="117" t="e">
        <f t="shared" si="59"/>
        <v>#DIV/0!</v>
      </c>
      <c r="AL255" s="117" t="e">
        <f t="shared" si="60"/>
        <v>#DIV/0!</v>
      </c>
      <c r="AM255" s="117" t="e">
        <f t="shared" si="61"/>
        <v>#DIV/0!</v>
      </c>
      <c r="AN255" s="503" t="str">
        <f t="shared" si="62"/>
        <v/>
      </c>
      <c r="AP255" s="109"/>
      <c r="AQ255" s="109"/>
      <c r="AR255" s="109"/>
      <c r="AS255" s="109"/>
      <c r="AT255" s="109"/>
      <c r="AU255" s="109"/>
      <c r="AV255" s="109"/>
      <c r="AW255" s="109"/>
      <c r="AX255" s="511" t="str">
        <f>IF(SUM(AP255:AW255)='III Plan Rates'!AG258, "Match", "Don't Match")</f>
        <v>Match</v>
      </c>
      <c r="AY255" s="109"/>
      <c r="AZ255" s="109"/>
      <c r="BA255" s="109"/>
      <c r="BB255" s="511" t="str">
        <f>IF(SUM(AY255:BA255)='III Plan Rates'!AH258, "Match", "Don't Match")</f>
        <v>Match</v>
      </c>
      <c r="BC255" s="109"/>
      <c r="BD255" s="109"/>
      <c r="BE255" s="109"/>
      <c r="BF255" s="109"/>
      <c r="BG255" s="109"/>
      <c r="BH255" s="109"/>
      <c r="BI255" s="109"/>
      <c r="BJ255" s="109"/>
      <c r="BK255" s="109"/>
      <c r="BL255" s="109"/>
      <c r="BM255" s="109"/>
      <c r="BN255" s="109"/>
      <c r="BO255" s="109"/>
      <c r="BP255" s="511" t="str">
        <f>IF(SUM(BC255:BO255)='III Plan Rates'!AI258, "Match", "Don't Match")</f>
        <v>Match</v>
      </c>
      <c r="BQ255" s="109"/>
      <c r="BR255" s="109"/>
      <c r="BS255" s="109"/>
      <c r="BT255" s="109"/>
      <c r="BU255" s="109"/>
      <c r="BV255" s="109"/>
      <c r="BW255" s="109"/>
      <c r="BX255" s="109"/>
      <c r="BY255" s="109"/>
      <c r="BZ255" s="109"/>
      <c r="CA255" s="511" t="str">
        <f>IF(SUM(BQ255:BZ255)='III Plan Rates'!AJ258, "Match", "Don't Match")</f>
        <v>Match</v>
      </c>
      <c r="CB255" s="109"/>
      <c r="CC255" s="109"/>
      <c r="CD255" s="109"/>
      <c r="CE255" s="109"/>
      <c r="CF255" s="109"/>
      <c r="CG255" s="109"/>
      <c r="CH255" s="109"/>
      <c r="CI255" s="511" t="str">
        <f>IF(SUM(CB255:CH255)='III Plan Rates'!AK258, "Match", "Don't Match")</f>
        <v>Match</v>
      </c>
      <c r="CJ255" s="109"/>
      <c r="CK255" s="109"/>
      <c r="CL255" s="109"/>
      <c r="CM255" s="109"/>
      <c r="CN255" s="109"/>
      <c r="CO255" s="109"/>
      <c r="CP255" s="109"/>
      <c r="CQ255" s="109"/>
      <c r="CR255" s="109"/>
      <c r="CS255" s="109"/>
      <c r="CT255" s="511" t="str">
        <f>IF(SUM(CJ255:CS255)='III Plan Rates'!AL258, "Match", "Don't Match")</f>
        <v>Match</v>
      </c>
      <c r="CU255" s="109"/>
      <c r="CV255" s="109"/>
      <c r="CW255" s="109"/>
      <c r="CX255" s="109"/>
      <c r="CY255" s="511" t="str">
        <f>IF(SUM(CU255:CX255)='III Plan Rates'!AM258, "Match", "Don't Match")</f>
        <v>Match</v>
      </c>
      <c r="CZ255" s="109"/>
      <c r="DA255" s="109"/>
      <c r="DB255" s="109"/>
      <c r="DC255" s="109"/>
      <c r="DD255" s="109"/>
      <c r="DE255" s="511" t="str">
        <f>IF(SUM(CZ255:DD255)='III Plan Rates'!AN258, "Match", "Don't Match")</f>
        <v>Match</v>
      </c>
      <c r="DF255" s="109"/>
      <c r="DG255" s="109"/>
      <c r="DH255" s="109"/>
      <c r="DI255" s="109"/>
      <c r="DJ255" s="109"/>
      <c r="DK255" s="109"/>
      <c r="DL255" s="109"/>
      <c r="DM255" s="511" t="str">
        <f>IF(SUM(DF255:DL255)='III Plan Rates'!AO258, "Match", "Don't Match")</f>
        <v>Match</v>
      </c>
    </row>
    <row r="256" spans="1:117" x14ac:dyDescent="0.25">
      <c r="A256" s="406" t="str">
        <f>'III Plan Rates'!A259</f>
        <v>Plan 242</v>
      </c>
      <c r="B256" s="118">
        <f>'III Plan Rates'!B259</f>
        <v>0</v>
      </c>
      <c r="C256" s="127">
        <f>'III Plan Rates'!D259</f>
        <v>0</v>
      </c>
      <c r="D256" s="118">
        <f>'III Plan Rates'!E259</f>
        <v>0</v>
      </c>
      <c r="E256" s="118">
        <f>'III Plan Rates'!F259</f>
        <v>0</v>
      </c>
      <c r="F256" s="118">
        <f>'III Plan Rates'!G259</f>
        <v>0</v>
      </c>
      <c r="G256" s="118">
        <f>'III Plan Rates'!J259</f>
        <v>0</v>
      </c>
      <c r="H256" s="101"/>
      <c r="I256" s="116">
        <f>'III Plan Rates'!$Z259*'V Consumer Factors'!$M$12</f>
        <v>0</v>
      </c>
      <c r="J256" s="116">
        <f>'III Plan Rates'!$Z259*'V Consumer Factors'!$M$13</f>
        <v>0</v>
      </c>
      <c r="K256" s="116">
        <f>'III Plan Rates'!$Z259*'V Consumer Factors'!$M$14</f>
        <v>0</v>
      </c>
      <c r="L256" s="116">
        <f>'III Plan Rates'!$Z259*'V Consumer Factors'!$M$15</f>
        <v>0</v>
      </c>
      <c r="M256" s="116">
        <f>'III Plan Rates'!$Z259*'V Consumer Factors'!$M$16</f>
        <v>0</v>
      </c>
      <c r="N256" s="116">
        <f>'III Plan Rates'!$Z259*'V Consumer Factors'!$M$17</f>
        <v>0</v>
      </c>
      <c r="O256" s="116">
        <f>'III Plan Rates'!$Z259*'V Consumer Factors'!$M$18</f>
        <v>0</v>
      </c>
      <c r="P256" s="116">
        <f>'III Plan Rates'!$Z259*'V Consumer Factors'!$M$19</f>
        <v>0</v>
      </c>
      <c r="Q256" s="116">
        <f>'III Plan Rates'!$Z259*'V Consumer Factors'!$M$20</f>
        <v>0</v>
      </c>
      <c r="R256" s="116">
        <f>IF('III Plan Rates'!$AP259&gt;0,SUMPRODUCT(I256:Q256,'III Plan Rates'!$AG259:$AO259)/'III Plan Rates'!$AP259,0)</f>
        <v>0</v>
      </c>
      <c r="S256" s="80"/>
      <c r="T256" s="116" t="e">
        <f>'III Plan Rates'!$AA259*'V Consumer Factors'!$N$12</f>
        <v>#DIV/0!</v>
      </c>
      <c r="U256" s="116" t="e">
        <f>'III Plan Rates'!$AA259*'V Consumer Factors'!$N$13</f>
        <v>#DIV/0!</v>
      </c>
      <c r="V256" s="116" t="e">
        <f>'III Plan Rates'!$AA259*'V Consumer Factors'!$N$14</f>
        <v>#DIV/0!</v>
      </c>
      <c r="W256" s="116" t="e">
        <f>'III Plan Rates'!$AA259*'V Consumer Factors'!$N$15</f>
        <v>#DIV/0!</v>
      </c>
      <c r="X256" s="116" t="e">
        <f>'III Plan Rates'!$AA259*'V Consumer Factors'!$N$16</f>
        <v>#DIV/0!</v>
      </c>
      <c r="Y256" s="116" t="e">
        <f>'III Plan Rates'!$AA259*'V Consumer Factors'!$N$17</f>
        <v>#DIV/0!</v>
      </c>
      <c r="Z256" s="116" t="e">
        <f>'III Plan Rates'!$AA259*'V Consumer Factors'!$N$18</f>
        <v>#DIV/0!</v>
      </c>
      <c r="AA256" s="116" t="e">
        <f>'III Plan Rates'!$AA259*'V Consumer Factors'!$N$19</f>
        <v>#DIV/0!</v>
      </c>
      <c r="AB256" s="116" t="e">
        <f>'III Plan Rates'!$AA259*'V Consumer Factors'!$N$20</f>
        <v>#DIV/0!</v>
      </c>
      <c r="AC256" s="116">
        <f>IF('III Plan Rates'!$AP259&gt;0,SUMPRODUCT(T256:AB256,'III Plan Rates'!$AG259:$AO259)/'III Plan Rates'!$AP259,0)</f>
        <v>0</v>
      </c>
      <c r="AE256" s="117" t="e">
        <f t="shared" si="53"/>
        <v>#DIV/0!</v>
      </c>
      <c r="AF256" s="117" t="e">
        <f t="shared" si="54"/>
        <v>#DIV/0!</v>
      </c>
      <c r="AG256" s="117" t="e">
        <f t="shared" si="55"/>
        <v>#DIV/0!</v>
      </c>
      <c r="AH256" s="117" t="e">
        <f t="shared" si="56"/>
        <v>#DIV/0!</v>
      </c>
      <c r="AI256" s="117" t="e">
        <f t="shared" si="57"/>
        <v>#DIV/0!</v>
      </c>
      <c r="AJ256" s="117" t="e">
        <f t="shared" si="58"/>
        <v>#DIV/0!</v>
      </c>
      <c r="AK256" s="117" t="e">
        <f t="shared" si="59"/>
        <v>#DIV/0!</v>
      </c>
      <c r="AL256" s="117" t="e">
        <f t="shared" si="60"/>
        <v>#DIV/0!</v>
      </c>
      <c r="AM256" s="117" t="e">
        <f t="shared" si="61"/>
        <v>#DIV/0!</v>
      </c>
      <c r="AN256" s="503" t="str">
        <f t="shared" si="62"/>
        <v/>
      </c>
      <c r="AP256" s="109"/>
      <c r="AQ256" s="109"/>
      <c r="AR256" s="109"/>
      <c r="AS256" s="109"/>
      <c r="AT256" s="109"/>
      <c r="AU256" s="109"/>
      <c r="AV256" s="109"/>
      <c r="AW256" s="109"/>
      <c r="AX256" s="511" t="str">
        <f>IF(SUM(AP256:AW256)='III Plan Rates'!AG259, "Match", "Don't Match")</f>
        <v>Match</v>
      </c>
      <c r="AY256" s="109"/>
      <c r="AZ256" s="109"/>
      <c r="BA256" s="109"/>
      <c r="BB256" s="511" t="str">
        <f>IF(SUM(AY256:BA256)='III Plan Rates'!AH259, "Match", "Don't Match")</f>
        <v>Match</v>
      </c>
      <c r="BC256" s="109"/>
      <c r="BD256" s="109"/>
      <c r="BE256" s="109"/>
      <c r="BF256" s="109"/>
      <c r="BG256" s="109"/>
      <c r="BH256" s="109"/>
      <c r="BI256" s="109"/>
      <c r="BJ256" s="109"/>
      <c r="BK256" s="109"/>
      <c r="BL256" s="109"/>
      <c r="BM256" s="109"/>
      <c r="BN256" s="109"/>
      <c r="BO256" s="109"/>
      <c r="BP256" s="511" t="str">
        <f>IF(SUM(BC256:BO256)='III Plan Rates'!AI259, "Match", "Don't Match")</f>
        <v>Match</v>
      </c>
      <c r="BQ256" s="109"/>
      <c r="BR256" s="109"/>
      <c r="BS256" s="109"/>
      <c r="BT256" s="109"/>
      <c r="BU256" s="109"/>
      <c r="BV256" s="109"/>
      <c r="BW256" s="109"/>
      <c r="BX256" s="109"/>
      <c r="BY256" s="109"/>
      <c r="BZ256" s="109"/>
      <c r="CA256" s="511" t="str">
        <f>IF(SUM(BQ256:BZ256)='III Plan Rates'!AJ259, "Match", "Don't Match")</f>
        <v>Match</v>
      </c>
      <c r="CB256" s="109"/>
      <c r="CC256" s="109"/>
      <c r="CD256" s="109"/>
      <c r="CE256" s="109"/>
      <c r="CF256" s="109"/>
      <c r="CG256" s="109"/>
      <c r="CH256" s="109"/>
      <c r="CI256" s="511" t="str">
        <f>IF(SUM(CB256:CH256)='III Plan Rates'!AK259, "Match", "Don't Match")</f>
        <v>Match</v>
      </c>
      <c r="CJ256" s="109"/>
      <c r="CK256" s="109"/>
      <c r="CL256" s="109"/>
      <c r="CM256" s="109"/>
      <c r="CN256" s="109"/>
      <c r="CO256" s="109"/>
      <c r="CP256" s="109"/>
      <c r="CQ256" s="109"/>
      <c r="CR256" s="109"/>
      <c r="CS256" s="109"/>
      <c r="CT256" s="511" t="str">
        <f>IF(SUM(CJ256:CS256)='III Plan Rates'!AL259, "Match", "Don't Match")</f>
        <v>Match</v>
      </c>
      <c r="CU256" s="109"/>
      <c r="CV256" s="109"/>
      <c r="CW256" s="109"/>
      <c r="CX256" s="109"/>
      <c r="CY256" s="511" t="str">
        <f>IF(SUM(CU256:CX256)='III Plan Rates'!AM259, "Match", "Don't Match")</f>
        <v>Match</v>
      </c>
      <c r="CZ256" s="109"/>
      <c r="DA256" s="109"/>
      <c r="DB256" s="109"/>
      <c r="DC256" s="109"/>
      <c r="DD256" s="109"/>
      <c r="DE256" s="511" t="str">
        <f>IF(SUM(CZ256:DD256)='III Plan Rates'!AN259, "Match", "Don't Match")</f>
        <v>Match</v>
      </c>
      <c r="DF256" s="109"/>
      <c r="DG256" s="109"/>
      <c r="DH256" s="109"/>
      <c r="DI256" s="109"/>
      <c r="DJ256" s="109"/>
      <c r="DK256" s="109"/>
      <c r="DL256" s="109"/>
      <c r="DM256" s="511" t="str">
        <f>IF(SUM(DF256:DL256)='III Plan Rates'!AO259, "Match", "Don't Match")</f>
        <v>Match</v>
      </c>
    </row>
    <row r="257" spans="1:117" x14ac:dyDescent="0.25">
      <c r="A257" s="406" t="str">
        <f>'III Plan Rates'!A260</f>
        <v>Plan 243</v>
      </c>
      <c r="B257" s="118">
        <f>'III Plan Rates'!B260</f>
        <v>0</v>
      </c>
      <c r="C257" s="127">
        <f>'III Plan Rates'!D260</f>
        <v>0</v>
      </c>
      <c r="D257" s="118">
        <f>'III Plan Rates'!E260</f>
        <v>0</v>
      </c>
      <c r="E257" s="118">
        <f>'III Plan Rates'!F260</f>
        <v>0</v>
      </c>
      <c r="F257" s="118">
        <f>'III Plan Rates'!G260</f>
        <v>0</v>
      </c>
      <c r="G257" s="118">
        <f>'III Plan Rates'!J260</f>
        <v>0</v>
      </c>
      <c r="H257" s="101"/>
      <c r="I257" s="116">
        <f>'III Plan Rates'!$Z260*'V Consumer Factors'!$M$12</f>
        <v>0</v>
      </c>
      <c r="J257" s="116">
        <f>'III Plan Rates'!$Z260*'V Consumer Factors'!$M$13</f>
        <v>0</v>
      </c>
      <c r="K257" s="116">
        <f>'III Plan Rates'!$Z260*'V Consumer Factors'!$M$14</f>
        <v>0</v>
      </c>
      <c r="L257" s="116">
        <f>'III Plan Rates'!$Z260*'V Consumer Factors'!$M$15</f>
        <v>0</v>
      </c>
      <c r="M257" s="116">
        <f>'III Plan Rates'!$Z260*'V Consumer Factors'!$M$16</f>
        <v>0</v>
      </c>
      <c r="N257" s="116">
        <f>'III Plan Rates'!$Z260*'V Consumer Factors'!$M$17</f>
        <v>0</v>
      </c>
      <c r="O257" s="116">
        <f>'III Plan Rates'!$Z260*'V Consumer Factors'!$M$18</f>
        <v>0</v>
      </c>
      <c r="P257" s="116">
        <f>'III Plan Rates'!$Z260*'V Consumer Factors'!$M$19</f>
        <v>0</v>
      </c>
      <c r="Q257" s="116">
        <f>'III Plan Rates'!$Z260*'V Consumer Factors'!$M$20</f>
        <v>0</v>
      </c>
      <c r="R257" s="116">
        <f>IF('III Plan Rates'!$AP260&gt;0,SUMPRODUCT(I257:Q257,'III Plan Rates'!$AG260:$AO260)/'III Plan Rates'!$AP260,0)</f>
        <v>0</v>
      </c>
      <c r="S257" s="80"/>
      <c r="T257" s="116" t="e">
        <f>'III Plan Rates'!$AA260*'V Consumer Factors'!$N$12</f>
        <v>#DIV/0!</v>
      </c>
      <c r="U257" s="116" t="e">
        <f>'III Plan Rates'!$AA260*'V Consumer Factors'!$N$13</f>
        <v>#DIV/0!</v>
      </c>
      <c r="V257" s="116" t="e">
        <f>'III Plan Rates'!$AA260*'V Consumer Factors'!$N$14</f>
        <v>#DIV/0!</v>
      </c>
      <c r="W257" s="116" t="e">
        <f>'III Plan Rates'!$AA260*'V Consumer Factors'!$N$15</f>
        <v>#DIV/0!</v>
      </c>
      <c r="X257" s="116" t="e">
        <f>'III Plan Rates'!$AA260*'V Consumer Factors'!$N$16</f>
        <v>#DIV/0!</v>
      </c>
      <c r="Y257" s="116" t="e">
        <f>'III Plan Rates'!$AA260*'V Consumer Factors'!$N$17</f>
        <v>#DIV/0!</v>
      </c>
      <c r="Z257" s="116" t="e">
        <f>'III Plan Rates'!$AA260*'V Consumer Factors'!$N$18</f>
        <v>#DIV/0!</v>
      </c>
      <c r="AA257" s="116" t="e">
        <f>'III Plan Rates'!$AA260*'V Consumer Factors'!$N$19</f>
        <v>#DIV/0!</v>
      </c>
      <c r="AB257" s="116" t="e">
        <f>'III Plan Rates'!$AA260*'V Consumer Factors'!$N$20</f>
        <v>#DIV/0!</v>
      </c>
      <c r="AC257" s="116">
        <f>IF('III Plan Rates'!$AP260&gt;0,SUMPRODUCT(T257:AB257,'III Plan Rates'!$AG260:$AO260)/'III Plan Rates'!$AP260,0)</f>
        <v>0</v>
      </c>
      <c r="AE257" s="117" t="e">
        <f t="shared" si="53"/>
        <v>#DIV/0!</v>
      </c>
      <c r="AF257" s="117" t="e">
        <f t="shared" si="54"/>
        <v>#DIV/0!</v>
      </c>
      <c r="AG257" s="117" t="e">
        <f t="shared" si="55"/>
        <v>#DIV/0!</v>
      </c>
      <c r="AH257" s="117" t="e">
        <f t="shared" si="56"/>
        <v>#DIV/0!</v>
      </c>
      <c r="AI257" s="117" t="e">
        <f t="shared" si="57"/>
        <v>#DIV/0!</v>
      </c>
      <c r="AJ257" s="117" t="e">
        <f t="shared" si="58"/>
        <v>#DIV/0!</v>
      </c>
      <c r="AK257" s="117" t="e">
        <f t="shared" si="59"/>
        <v>#DIV/0!</v>
      </c>
      <c r="AL257" s="117" t="e">
        <f t="shared" si="60"/>
        <v>#DIV/0!</v>
      </c>
      <c r="AM257" s="117" t="e">
        <f t="shared" si="61"/>
        <v>#DIV/0!</v>
      </c>
      <c r="AN257" s="503" t="str">
        <f t="shared" si="62"/>
        <v/>
      </c>
      <c r="AP257" s="109"/>
      <c r="AQ257" s="109"/>
      <c r="AR257" s="109"/>
      <c r="AS257" s="109"/>
      <c r="AT257" s="109"/>
      <c r="AU257" s="109"/>
      <c r="AV257" s="109"/>
      <c r="AW257" s="109"/>
      <c r="AX257" s="511" t="str">
        <f>IF(SUM(AP257:AW257)='III Plan Rates'!AG260, "Match", "Don't Match")</f>
        <v>Match</v>
      </c>
      <c r="AY257" s="109"/>
      <c r="AZ257" s="109"/>
      <c r="BA257" s="109"/>
      <c r="BB257" s="511" t="str">
        <f>IF(SUM(AY257:BA257)='III Plan Rates'!AH260, "Match", "Don't Match")</f>
        <v>Match</v>
      </c>
      <c r="BC257" s="109"/>
      <c r="BD257" s="109"/>
      <c r="BE257" s="109"/>
      <c r="BF257" s="109"/>
      <c r="BG257" s="109"/>
      <c r="BH257" s="109"/>
      <c r="BI257" s="109"/>
      <c r="BJ257" s="109"/>
      <c r="BK257" s="109"/>
      <c r="BL257" s="109"/>
      <c r="BM257" s="109"/>
      <c r="BN257" s="109"/>
      <c r="BO257" s="109"/>
      <c r="BP257" s="511" t="str">
        <f>IF(SUM(BC257:BO257)='III Plan Rates'!AI260, "Match", "Don't Match")</f>
        <v>Match</v>
      </c>
      <c r="BQ257" s="109"/>
      <c r="BR257" s="109"/>
      <c r="BS257" s="109"/>
      <c r="BT257" s="109"/>
      <c r="BU257" s="109"/>
      <c r="BV257" s="109"/>
      <c r="BW257" s="109"/>
      <c r="BX257" s="109"/>
      <c r="BY257" s="109"/>
      <c r="BZ257" s="109"/>
      <c r="CA257" s="511" t="str">
        <f>IF(SUM(BQ257:BZ257)='III Plan Rates'!AJ260, "Match", "Don't Match")</f>
        <v>Match</v>
      </c>
      <c r="CB257" s="109"/>
      <c r="CC257" s="109"/>
      <c r="CD257" s="109"/>
      <c r="CE257" s="109"/>
      <c r="CF257" s="109"/>
      <c r="CG257" s="109"/>
      <c r="CH257" s="109"/>
      <c r="CI257" s="511" t="str">
        <f>IF(SUM(CB257:CH257)='III Plan Rates'!AK260, "Match", "Don't Match")</f>
        <v>Match</v>
      </c>
      <c r="CJ257" s="109"/>
      <c r="CK257" s="109"/>
      <c r="CL257" s="109"/>
      <c r="CM257" s="109"/>
      <c r="CN257" s="109"/>
      <c r="CO257" s="109"/>
      <c r="CP257" s="109"/>
      <c r="CQ257" s="109"/>
      <c r="CR257" s="109"/>
      <c r="CS257" s="109"/>
      <c r="CT257" s="511" t="str">
        <f>IF(SUM(CJ257:CS257)='III Plan Rates'!AL260, "Match", "Don't Match")</f>
        <v>Match</v>
      </c>
      <c r="CU257" s="109"/>
      <c r="CV257" s="109"/>
      <c r="CW257" s="109"/>
      <c r="CX257" s="109"/>
      <c r="CY257" s="511" t="str">
        <f>IF(SUM(CU257:CX257)='III Plan Rates'!AM260, "Match", "Don't Match")</f>
        <v>Match</v>
      </c>
      <c r="CZ257" s="109"/>
      <c r="DA257" s="109"/>
      <c r="DB257" s="109"/>
      <c r="DC257" s="109"/>
      <c r="DD257" s="109"/>
      <c r="DE257" s="511" t="str">
        <f>IF(SUM(CZ257:DD257)='III Plan Rates'!AN260, "Match", "Don't Match")</f>
        <v>Match</v>
      </c>
      <c r="DF257" s="109"/>
      <c r="DG257" s="109"/>
      <c r="DH257" s="109"/>
      <c r="DI257" s="109"/>
      <c r="DJ257" s="109"/>
      <c r="DK257" s="109"/>
      <c r="DL257" s="109"/>
      <c r="DM257" s="511" t="str">
        <f>IF(SUM(DF257:DL257)='III Plan Rates'!AO260, "Match", "Don't Match")</f>
        <v>Match</v>
      </c>
    </row>
    <row r="258" spans="1:117" x14ac:dyDescent="0.25">
      <c r="A258" s="406" t="str">
        <f>'III Plan Rates'!A261</f>
        <v>Plan 244</v>
      </c>
      <c r="B258" s="118">
        <f>'III Plan Rates'!B261</f>
        <v>0</v>
      </c>
      <c r="C258" s="127">
        <f>'III Plan Rates'!D261</f>
        <v>0</v>
      </c>
      <c r="D258" s="118">
        <f>'III Plan Rates'!E261</f>
        <v>0</v>
      </c>
      <c r="E258" s="118">
        <f>'III Plan Rates'!F261</f>
        <v>0</v>
      </c>
      <c r="F258" s="118">
        <f>'III Plan Rates'!G261</f>
        <v>0</v>
      </c>
      <c r="G258" s="118">
        <f>'III Plan Rates'!J261</f>
        <v>0</v>
      </c>
      <c r="H258" s="101"/>
      <c r="I258" s="116">
        <f>'III Plan Rates'!$Z261*'V Consumer Factors'!$M$12</f>
        <v>0</v>
      </c>
      <c r="J258" s="116">
        <f>'III Plan Rates'!$Z261*'V Consumer Factors'!$M$13</f>
        <v>0</v>
      </c>
      <c r="K258" s="116">
        <f>'III Plan Rates'!$Z261*'V Consumer Factors'!$M$14</f>
        <v>0</v>
      </c>
      <c r="L258" s="116">
        <f>'III Plan Rates'!$Z261*'V Consumer Factors'!$M$15</f>
        <v>0</v>
      </c>
      <c r="M258" s="116">
        <f>'III Plan Rates'!$Z261*'V Consumer Factors'!$M$16</f>
        <v>0</v>
      </c>
      <c r="N258" s="116">
        <f>'III Plan Rates'!$Z261*'V Consumer Factors'!$M$17</f>
        <v>0</v>
      </c>
      <c r="O258" s="116">
        <f>'III Plan Rates'!$Z261*'V Consumer Factors'!$M$18</f>
        <v>0</v>
      </c>
      <c r="P258" s="116">
        <f>'III Plan Rates'!$Z261*'V Consumer Factors'!$M$19</f>
        <v>0</v>
      </c>
      <c r="Q258" s="116">
        <f>'III Plan Rates'!$Z261*'V Consumer Factors'!$M$20</f>
        <v>0</v>
      </c>
      <c r="R258" s="116">
        <f>IF('III Plan Rates'!$AP261&gt;0,SUMPRODUCT(I258:Q258,'III Plan Rates'!$AG261:$AO261)/'III Plan Rates'!$AP261,0)</f>
        <v>0</v>
      </c>
      <c r="S258" s="80"/>
      <c r="T258" s="116" t="e">
        <f>'III Plan Rates'!$AA261*'V Consumer Factors'!$N$12</f>
        <v>#DIV/0!</v>
      </c>
      <c r="U258" s="116" t="e">
        <f>'III Plan Rates'!$AA261*'V Consumer Factors'!$N$13</f>
        <v>#DIV/0!</v>
      </c>
      <c r="V258" s="116" t="e">
        <f>'III Plan Rates'!$AA261*'V Consumer Factors'!$N$14</f>
        <v>#DIV/0!</v>
      </c>
      <c r="W258" s="116" t="e">
        <f>'III Plan Rates'!$AA261*'V Consumer Factors'!$N$15</f>
        <v>#DIV/0!</v>
      </c>
      <c r="X258" s="116" t="e">
        <f>'III Plan Rates'!$AA261*'V Consumer Factors'!$N$16</f>
        <v>#DIV/0!</v>
      </c>
      <c r="Y258" s="116" t="e">
        <f>'III Plan Rates'!$AA261*'V Consumer Factors'!$N$17</f>
        <v>#DIV/0!</v>
      </c>
      <c r="Z258" s="116" t="e">
        <f>'III Plan Rates'!$AA261*'V Consumer Factors'!$N$18</f>
        <v>#DIV/0!</v>
      </c>
      <c r="AA258" s="116" t="e">
        <f>'III Plan Rates'!$AA261*'V Consumer Factors'!$N$19</f>
        <v>#DIV/0!</v>
      </c>
      <c r="AB258" s="116" t="e">
        <f>'III Plan Rates'!$AA261*'V Consumer Factors'!$N$20</f>
        <v>#DIV/0!</v>
      </c>
      <c r="AC258" s="116">
        <f>IF('III Plan Rates'!$AP261&gt;0,SUMPRODUCT(T258:AB258,'III Plan Rates'!$AG261:$AO261)/'III Plan Rates'!$AP261,0)</f>
        <v>0</v>
      </c>
      <c r="AE258" s="117" t="e">
        <f t="shared" si="53"/>
        <v>#DIV/0!</v>
      </c>
      <c r="AF258" s="117" t="e">
        <f t="shared" si="54"/>
        <v>#DIV/0!</v>
      </c>
      <c r="AG258" s="117" t="e">
        <f t="shared" si="55"/>
        <v>#DIV/0!</v>
      </c>
      <c r="AH258" s="117" t="e">
        <f t="shared" si="56"/>
        <v>#DIV/0!</v>
      </c>
      <c r="AI258" s="117" t="e">
        <f t="shared" si="57"/>
        <v>#DIV/0!</v>
      </c>
      <c r="AJ258" s="117" t="e">
        <f t="shared" si="58"/>
        <v>#DIV/0!</v>
      </c>
      <c r="AK258" s="117" t="e">
        <f t="shared" si="59"/>
        <v>#DIV/0!</v>
      </c>
      <c r="AL258" s="117" t="e">
        <f t="shared" si="60"/>
        <v>#DIV/0!</v>
      </c>
      <c r="AM258" s="117" t="e">
        <f t="shared" si="61"/>
        <v>#DIV/0!</v>
      </c>
      <c r="AN258" s="503" t="str">
        <f t="shared" si="62"/>
        <v/>
      </c>
      <c r="AP258" s="109"/>
      <c r="AQ258" s="109"/>
      <c r="AR258" s="109"/>
      <c r="AS258" s="109"/>
      <c r="AT258" s="109"/>
      <c r="AU258" s="109"/>
      <c r="AV258" s="109"/>
      <c r="AW258" s="109"/>
      <c r="AX258" s="511" t="str">
        <f>IF(SUM(AP258:AW258)='III Plan Rates'!AG261, "Match", "Don't Match")</f>
        <v>Match</v>
      </c>
      <c r="AY258" s="109"/>
      <c r="AZ258" s="109"/>
      <c r="BA258" s="109"/>
      <c r="BB258" s="511" t="str">
        <f>IF(SUM(AY258:BA258)='III Plan Rates'!AH261, "Match", "Don't Match")</f>
        <v>Match</v>
      </c>
      <c r="BC258" s="109"/>
      <c r="BD258" s="109"/>
      <c r="BE258" s="109"/>
      <c r="BF258" s="109"/>
      <c r="BG258" s="109"/>
      <c r="BH258" s="109"/>
      <c r="BI258" s="109"/>
      <c r="BJ258" s="109"/>
      <c r="BK258" s="109"/>
      <c r="BL258" s="109"/>
      <c r="BM258" s="109"/>
      <c r="BN258" s="109"/>
      <c r="BO258" s="109"/>
      <c r="BP258" s="511" t="str">
        <f>IF(SUM(BC258:BO258)='III Plan Rates'!AI261, "Match", "Don't Match")</f>
        <v>Match</v>
      </c>
      <c r="BQ258" s="109"/>
      <c r="BR258" s="109"/>
      <c r="BS258" s="109"/>
      <c r="BT258" s="109"/>
      <c r="BU258" s="109"/>
      <c r="BV258" s="109"/>
      <c r="BW258" s="109"/>
      <c r="BX258" s="109"/>
      <c r="BY258" s="109"/>
      <c r="BZ258" s="109"/>
      <c r="CA258" s="511" t="str">
        <f>IF(SUM(BQ258:BZ258)='III Plan Rates'!AJ261, "Match", "Don't Match")</f>
        <v>Match</v>
      </c>
      <c r="CB258" s="109"/>
      <c r="CC258" s="109"/>
      <c r="CD258" s="109"/>
      <c r="CE258" s="109"/>
      <c r="CF258" s="109"/>
      <c r="CG258" s="109"/>
      <c r="CH258" s="109"/>
      <c r="CI258" s="511" t="str">
        <f>IF(SUM(CB258:CH258)='III Plan Rates'!AK261, "Match", "Don't Match")</f>
        <v>Match</v>
      </c>
      <c r="CJ258" s="109"/>
      <c r="CK258" s="109"/>
      <c r="CL258" s="109"/>
      <c r="CM258" s="109"/>
      <c r="CN258" s="109"/>
      <c r="CO258" s="109"/>
      <c r="CP258" s="109"/>
      <c r="CQ258" s="109"/>
      <c r="CR258" s="109"/>
      <c r="CS258" s="109"/>
      <c r="CT258" s="511" t="str">
        <f>IF(SUM(CJ258:CS258)='III Plan Rates'!AL261, "Match", "Don't Match")</f>
        <v>Match</v>
      </c>
      <c r="CU258" s="109"/>
      <c r="CV258" s="109"/>
      <c r="CW258" s="109"/>
      <c r="CX258" s="109"/>
      <c r="CY258" s="511" t="str">
        <f>IF(SUM(CU258:CX258)='III Plan Rates'!AM261, "Match", "Don't Match")</f>
        <v>Match</v>
      </c>
      <c r="CZ258" s="109"/>
      <c r="DA258" s="109"/>
      <c r="DB258" s="109"/>
      <c r="DC258" s="109"/>
      <c r="DD258" s="109"/>
      <c r="DE258" s="511" t="str">
        <f>IF(SUM(CZ258:DD258)='III Plan Rates'!AN261, "Match", "Don't Match")</f>
        <v>Match</v>
      </c>
      <c r="DF258" s="109"/>
      <c r="DG258" s="109"/>
      <c r="DH258" s="109"/>
      <c r="DI258" s="109"/>
      <c r="DJ258" s="109"/>
      <c r="DK258" s="109"/>
      <c r="DL258" s="109"/>
      <c r="DM258" s="511" t="str">
        <f>IF(SUM(DF258:DL258)='III Plan Rates'!AO261, "Match", "Don't Match")</f>
        <v>Match</v>
      </c>
    </row>
    <row r="259" spans="1:117" x14ac:dyDescent="0.25">
      <c r="A259" s="406" t="str">
        <f>'III Plan Rates'!A262</f>
        <v>Plan 245</v>
      </c>
      <c r="B259" s="118">
        <f>'III Plan Rates'!B262</f>
        <v>0</v>
      </c>
      <c r="C259" s="127">
        <f>'III Plan Rates'!D262</f>
        <v>0</v>
      </c>
      <c r="D259" s="118">
        <f>'III Plan Rates'!E262</f>
        <v>0</v>
      </c>
      <c r="E259" s="118">
        <f>'III Plan Rates'!F262</f>
        <v>0</v>
      </c>
      <c r="F259" s="118">
        <f>'III Plan Rates'!G262</f>
        <v>0</v>
      </c>
      <c r="G259" s="118">
        <f>'III Plan Rates'!J262</f>
        <v>0</v>
      </c>
      <c r="H259" s="101"/>
      <c r="I259" s="116">
        <f>'III Plan Rates'!$Z262*'V Consumer Factors'!$M$12</f>
        <v>0</v>
      </c>
      <c r="J259" s="116">
        <f>'III Plan Rates'!$Z262*'V Consumer Factors'!$M$13</f>
        <v>0</v>
      </c>
      <c r="K259" s="116">
        <f>'III Plan Rates'!$Z262*'V Consumer Factors'!$M$14</f>
        <v>0</v>
      </c>
      <c r="L259" s="116">
        <f>'III Plan Rates'!$Z262*'V Consumer Factors'!$M$15</f>
        <v>0</v>
      </c>
      <c r="M259" s="116">
        <f>'III Plan Rates'!$Z262*'V Consumer Factors'!$M$16</f>
        <v>0</v>
      </c>
      <c r="N259" s="116">
        <f>'III Plan Rates'!$Z262*'V Consumer Factors'!$M$17</f>
        <v>0</v>
      </c>
      <c r="O259" s="116">
        <f>'III Plan Rates'!$Z262*'V Consumer Factors'!$M$18</f>
        <v>0</v>
      </c>
      <c r="P259" s="116">
        <f>'III Plan Rates'!$Z262*'V Consumer Factors'!$M$19</f>
        <v>0</v>
      </c>
      <c r="Q259" s="116">
        <f>'III Plan Rates'!$Z262*'V Consumer Factors'!$M$20</f>
        <v>0</v>
      </c>
      <c r="R259" s="116">
        <f>IF('III Plan Rates'!$AP262&gt;0,SUMPRODUCT(I259:Q259,'III Plan Rates'!$AG262:$AO262)/'III Plan Rates'!$AP262,0)</f>
        <v>0</v>
      </c>
      <c r="S259" s="80"/>
      <c r="T259" s="116" t="e">
        <f>'III Plan Rates'!$AA262*'V Consumer Factors'!$N$12</f>
        <v>#DIV/0!</v>
      </c>
      <c r="U259" s="116" t="e">
        <f>'III Plan Rates'!$AA262*'V Consumer Factors'!$N$13</f>
        <v>#DIV/0!</v>
      </c>
      <c r="V259" s="116" t="e">
        <f>'III Plan Rates'!$AA262*'V Consumer Factors'!$N$14</f>
        <v>#DIV/0!</v>
      </c>
      <c r="W259" s="116" t="e">
        <f>'III Plan Rates'!$AA262*'V Consumer Factors'!$N$15</f>
        <v>#DIV/0!</v>
      </c>
      <c r="X259" s="116" t="e">
        <f>'III Plan Rates'!$AA262*'V Consumer Factors'!$N$16</f>
        <v>#DIV/0!</v>
      </c>
      <c r="Y259" s="116" t="e">
        <f>'III Plan Rates'!$AA262*'V Consumer Factors'!$N$17</f>
        <v>#DIV/0!</v>
      </c>
      <c r="Z259" s="116" t="e">
        <f>'III Plan Rates'!$AA262*'V Consumer Factors'!$N$18</f>
        <v>#DIV/0!</v>
      </c>
      <c r="AA259" s="116" t="e">
        <f>'III Plan Rates'!$AA262*'V Consumer Factors'!$N$19</f>
        <v>#DIV/0!</v>
      </c>
      <c r="AB259" s="116" t="e">
        <f>'III Plan Rates'!$AA262*'V Consumer Factors'!$N$20</f>
        <v>#DIV/0!</v>
      </c>
      <c r="AC259" s="116">
        <f>IF('III Plan Rates'!$AP262&gt;0,SUMPRODUCT(T259:AB259,'III Plan Rates'!$AG262:$AO262)/'III Plan Rates'!$AP262,0)</f>
        <v>0</v>
      </c>
      <c r="AE259" s="117" t="e">
        <f t="shared" si="53"/>
        <v>#DIV/0!</v>
      </c>
      <c r="AF259" s="117" t="e">
        <f t="shared" si="54"/>
        <v>#DIV/0!</v>
      </c>
      <c r="AG259" s="117" t="e">
        <f t="shared" si="55"/>
        <v>#DIV/0!</v>
      </c>
      <c r="AH259" s="117" t="e">
        <f t="shared" si="56"/>
        <v>#DIV/0!</v>
      </c>
      <c r="AI259" s="117" t="e">
        <f t="shared" si="57"/>
        <v>#DIV/0!</v>
      </c>
      <c r="AJ259" s="117" t="e">
        <f t="shared" si="58"/>
        <v>#DIV/0!</v>
      </c>
      <c r="AK259" s="117" t="e">
        <f t="shared" si="59"/>
        <v>#DIV/0!</v>
      </c>
      <c r="AL259" s="117" t="e">
        <f t="shared" si="60"/>
        <v>#DIV/0!</v>
      </c>
      <c r="AM259" s="117" t="e">
        <f t="shared" si="61"/>
        <v>#DIV/0!</v>
      </c>
      <c r="AN259" s="503" t="str">
        <f t="shared" si="62"/>
        <v/>
      </c>
      <c r="AP259" s="109"/>
      <c r="AQ259" s="109"/>
      <c r="AR259" s="109"/>
      <c r="AS259" s="109"/>
      <c r="AT259" s="109"/>
      <c r="AU259" s="109"/>
      <c r="AV259" s="109"/>
      <c r="AW259" s="109"/>
      <c r="AX259" s="511" t="str">
        <f>IF(SUM(AP259:AW259)='III Plan Rates'!AG262, "Match", "Don't Match")</f>
        <v>Match</v>
      </c>
      <c r="AY259" s="109"/>
      <c r="AZ259" s="109"/>
      <c r="BA259" s="109"/>
      <c r="BB259" s="511" t="str">
        <f>IF(SUM(AY259:BA259)='III Plan Rates'!AH262, "Match", "Don't Match")</f>
        <v>Match</v>
      </c>
      <c r="BC259" s="109"/>
      <c r="BD259" s="109"/>
      <c r="BE259" s="109"/>
      <c r="BF259" s="109"/>
      <c r="BG259" s="109"/>
      <c r="BH259" s="109"/>
      <c r="BI259" s="109"/>
      <c r="BJ259" s="109"/>
      <c r="BK259" s="109"/>
      <c r="BL259" s="109"/>
      <c r="BM259" s="109"/>
      <c r="BN259" s="109"/>
      <c r="BO259" s="109"/>
      <c r="BP259" s="511" t="str">
        <f>IF(SUM(BC259:BO259)='III Plan Rates'!AI262, "Match", "Don't Match")</f>
        <v>Match</v>
      </c>
      <c r="BQ259" s="109"/>
      <c r="BR259" s="109"/>
      <c r="BS259" s="109"/>
      <c r="BT259" s="109"/>
      <c r="BU259" s="109"/>
      <c r="BV259" s="109"/>
      <c r="BW259" s="109"/>
      <c r="BX259" s="109"/>
      <c r="BY259" s="109"/>
      <c r="BZ259" s="109"/>
      <c r="CA259" s="511" t="str">
        <f>IF(SUM(BQ259:BZ259)='III Plan Rates'!AJ262, "Match", "Don't Match")</f>
        <v>Match</v>
      </c>
      <c r="CB259" s="109"/>
      <c r="CC259" s="109"/>
      <c r="CD259" s="109"/>
      <c r="CE259" s="109"/>
      <c r="CF259" s="109"/>
      <c r="CG259" s="109"/>
      <c r="CH259" s="109"/>
      <c r="CI259" s="511" t="str">
        <f>IF(SUM(CB259:CH259)='III Plan Rates'!AK262, "Match", "Don't Match")</f>
        <v>Match</v>
      </c>
      <c r="CJ259" s="109"/>
      <c r="CK259" s="109"/>
      <c r="CL259" s="109"/>
      <c r="CM259" s="109"/>
      <c r="CN259" s="109"/>
      <c r="CO259" s="109"/>
      <c r="CP259" s="109"/>
      <c r="CQ259" s="109"/>
      <c r="CR259" s="109"/>
      <c r="CS259" s="109"/>
      <c r="CT259" s="511" t="str">
        <f>IF(SUM(CJ259:CS259)='III Plan Rates'!AL262, "Match", "Don't Match")</f>
        <v>Match</v>
      </c>
      <c r="CU259" s="109"/>
      <c r="CV259" s="109"/>
      <c r="CW259" s="109"/>
      <c r="CX259" s="109"/>
      <c r="CY259" s="511" t="str">
        <f>IF(SUM(CU259:CX259)='III Plan Rates'!AM262, "Match", "Don't Match")</f>
        <v>Match</v>
      </c>
      <c r="CZ259" s="109"/>
      <c r="DA259" s="109"/>
      <c r="DB259" s="109"/>
      <c r="DC259" s="109"/>
      <c r="DD259" s="109"/>
      <c r="DE259" s="511" t="str">
        <f>IF(SUM(CZ259:DD259)='III Plan Rates'!AN262, "Match", "Don't Match")</f>
        <v>Match</v>
      </c>
      <c r="DF259" s="109"/>
      <c r="DG259" s="109"/>
      <c r="DH259" s="109"/>
      <c r="DI259" s="109"/>
      <c r="DJ259" s="109"/>
      <c r="DK259" s="109"/>
      <c r="DL259" s="109"/>
      <c r="DM259" s="511" t="str">
        <f>IF(SUM(DF259:DL259)='III Plan Rates'!AO262, "Match", "Don't Match")</f>
        <v>Match</v>
      </c>
    </row>
    <row r="260" spans="1:117" x14ac:dyDescent="0.25">
      <c r="A260" s="406" t="str">
        <f>'III Plan Rates'!A263</f>
        <v>Plan 246</v>
      </c>
      <c r="B260" s="118">
        <f>'III Plan Rates'!B263</f>
        <v>0</v>
      </c>
      <c r="C260" s="127">
        <f>'III Plan Rates'!D263</f>
        <v>0</v>
      </c>
      <c r="D260" s="118">
        <f>'III Plan Rates'!E263</f>
        <v>0</v>
      </c>
      <c r="E260" s="118">
        <f>'III Plan Rates'!F263</f>
        <v>0</v>
      </c>
      <c r="F260" s="118">
        <f>'III Plan Rates'!G263</f>
        <v>0</v>
      </c>
      <c r="G260" s="118">
        <f>'III Plan Rates'!J263</f>
        <v>0</v>
      </c>
      <c r="H260" s="101"/>
      <c r="I260" s="116">
        <f>'III Plan Rates'!$Z263*'V Consumer Factors'!$M$12</f>
        <v>0</v>
      </c>
      <c r="J260" s="116">
        <f>'III Plan Rates'!$Z263*'V Consumer Factors'!$M$13</f>
        <v>0</v>
      </c>
      <c r="K260" s="116">
        <f>'III Plan Rates'!$Z263*'V Consumer Factors'!$M$14</f>
        <v>0</v>
      </c>
      <c r="L260" s="116">
        <f>'III Plan Rates'!$Z263*'V Consumer Factors'!$M$15</f>
        <v>0</v>
      </c>
      <c r="M260" s="116">
        <f>'III Plan Rates'!$Z263*'V Consumer Factors'!$M$16</f>
        <v>0</v>
      </c>
      <c r="N260" s="116">
        <f>'III Plan Rates'!$Z263*'V Consumer Factors'!$M$17</f>
        <v>0</v>
      </c>
      <c r="O260" s="116">
        <f>'III Plan Rates'!$Z263*'V Consumer Factors'!$M$18</f>
        <v>0</v>
      </c>
      <c r="P260" s="116">
        <f>'III Plan Rates'!$Z263*'V Consumer Factors'!$M$19</f>
        <v>0</v>
      </c>
      <c r="Q260" s="116">
        <f>'III Plan Rates'!$Z263*'V Consumer Factors'!$M$20</f>
        <v>0</v>
      </c>
      <c r="R260" s="116">
        <f>IF('III Plan Rates'!$AP263&gt;0,SUMPRODUCT(I260:Q260,'III Plan Rates'!$AG263:$AO263)/'III Plan Rates'!$AP263,0)</f>
        <v>0</v>
      </c>
      <c r="S260" s="80"/>
      <c r="T260" s="116" t="e">
        <f>'III Plan Rates'!$AA263*'V Consumer Factors'!$N$12</f>
        <v>#DIV/0!</v>
      </c>
      <c r="U260" s="116" t="e">
        <f>'III Plan Rates'!$AA263*'V Consumer Factors'!$N$13</f>
        <v>#DIV/0!</v>
      </c>
      <c r="V260" s="116" t="e">
        <f>'III Plan Rates'!$AA263*'V Consumer Factors'!$N$14</f>
        <v>#DIV/0!</v>
      </c>
      <c r="W260" s="116" t="e">
        <f>'III Plan Rates'!$AA263*'V Consumer Factors'!$N$15</f>
        <v>#DIV/0!</v>
      </c>
      <c r="X260" s="116" t="e">
        <f>'III Plan Rates'!$AA263*'V Consumer Factors'!$N$16</f>
        <v>#DIV/0!</v>
      </c>
      <c r="Y260" s="116" t="e">
        <f>'III Plan Rates'!$AA263*'V Consumer Factors'!$N$17</f>
        <v>#DIV/0!</v>
      </c>
      <c r="Z260" s="116" t="e">
        <f>'III Plan Rates'!$AA263*'V Consumer Factors'!$N$18</f>
        <v>#DIV/0!</v>
      </c>
      <c r="AA260" s="116" t="e">
        <f>'III Plan Rates'!$AA263*'V Consumer Factors'!$N$19</f>
        <v>#DIV/0!</v>
      </c>
      <c r="AB260" s="116" t="e">
        <f>'III Plan Rates'!$AA263*'V Consumer Factors'!$N$20</f>
        <v>#DIV/0!</v>
      </c>
      <c r="AC260" s="116">
        <f>IF('III Plan Rates'!$AP263&gt;0,SUMPRODUCT(T260:AB260,'III Plan Rates'!$AG263:$AO263)/'III Plan Rates'!$AP263,0)</f>
        <v>0</v>
      </c>
      <c r="AE260" s="117" t="e">
        <f t="shared" si="53"/>
        <v>#DIV/0!</v>
      </c>
      <c r="AF260" s="117" t="e">
        <f t="shared" si="54"/>
        <v>#DIV/0!</v>
      </c>
      <c r="AG260" s="117" t="e">
        <f t="shared" si="55"/>
        <v>#DIV/0!</v>
      </c>
      <c r="AH260" s="117" t="e">
        <f t="shared" si="56"/>
        <v>#DIV/0!</v>
      </c>
      <c r="AI260" s="117" t="e">
        <f t="shared" si="57"/>
        <v>#DIV/0!</v>
      </c>
      <c r="AJ260" s="117" t="e">
        <f t="shared" si="58"/>
        <v>#DIV/0!</v>
      </c>
      <c r="AK260" s="117" t="e">
        <f t="shared" si="59"/>
        <v>#DIV/0!</v>
      </c>
      <c r="AL260" s="117" t="e">
        <f t="shared" si="60"/>
        <v>#DIV/0!</v>
      </c>
      <c r="AM260" s="117" t="e">
        <f t="shared" si="61"/>
        <v>#DIV/0!</v>
      </c>
      <c r="AN260" s="503" t="str">
        <f t="shared" si="62"/>
        <v/>
      </c>
      <c r="AP260" s="109"/>
      <c r="AQ260" s="109"/>
      <c r="AR260" s="109"/>
      <c r="AS260" s="109"/>
      <c r="AT260" s="109"/>
      <c r="AU260" s="109"/>
      <c r="AV260" s="109"/>
      <c r="AW260" s="109"/>
      <c r="AX260" s="511" t="str">
        <f>IF(SUM(AP260:AW260)='III Plan Rates'!AG263, "Match", "Don't Match")</f>
        <v>Match</v>
      </c>
      <c r="AY260" s="109"/>
      <c r="AZ260" s="109"/>
      <c r="BA260" s="109"/>
      <c r="BB260" s="511" t="str">
        <f>IF(SUM(AY260:BA260)='III Plan Rates'!AH263, "Match", "Don't Match")</f>
        <v>Match</v>
      </c>
      <c r="BC260" s="109"/>
      <c r="BD260" s="109"/>
      <c r="BE260" s="109"/>
      <c r="BF260" s="109"/>
      <c r="BG260" s="109"/>
      <c r="BH260" s="109"/>
      <c r="BI260" s="109"/>
      <c r="BJ260" s="109"/>
      <c r="BK260" s="109"/>
      <c r="BL260" s="109"/>
      <c r="BM260" s="109"/>
      <c r="BN260" s="109"/>
      <c r="BO260" s="109"/>
      <c r="BP260" s="511" t="str">
        <f>IF(SUM(BC260:BO260)='III Plan Rates'!AI263, "Match", "Don't Match")</f>
        <v>Match</v>
      </c>
      <c r="BQ260" s="109"/>
      <c r="BR260" s="109"/>
      <c r="BS260" s="109"/>
      <c r="BT260" s="109"/>
      <c r="BU260" s="109"/>
      <c r="BV260" s="109"/>
      <c r="BW260" s="109"/>
      <c r="BX260" s="109"/>
      <c r="BY260" s="109"/>
      <c r="BZ260" s="109"/>
      <c r="CA260" s="511" t="str">
        <f>IF(SUM(BQ260:BZ260)='III Plan Rates'!AJ263, "Match", "Don't Match")</f>
        <v>Match</v>
      </c>
      <c r="CB260" s="109"/>
      <c r="CC260" s="109"/>
      <c r="CD260" s="109"/>
      <c r="CE260" s="109"/>
      <c r="CF260" s="109"/>
      <c r="CG260" s="109"/>
      <c r="CH260" s="109"/>
      <c r="CI260" s="511" t="str">
        <f>IF(SUM(CB260:CH260)='III Plan Rates'!AK263, "Match", "Don't Match")</f>
        <v>Match</v>
      </c>
      <c r="CJ260" s="109"/>
      <c r="CK260" s="109"/>
      <c r="CL260" s="109"/>
      <c r="CM260" s="109"/>
      <c r="CN260" s="109"/>
      <c r="CO260" s="109"/>
      <c r="CP260" s="109"/>
      <c r="CQ260" s="109"/>
      <c r="CR260" s="109"/>
      <c r="CS260" s="109"/>
      <c r="CT260" s="511" t="str">
        <f>IF(SUM(CJ260:CS260)='III Plan Rates'!AL263, "Match", "Don't Match")</f>
        <v>Match</v>
      </c>
      <c r="CU260" s="109"/>
      <c r="CV260" s="109"/>
      <c r="CW260" s="109"/>
      <c r="CX260" s="109"/>
      <c r="CY260" s="511" t="str">
        <f>IF(SUM(CU260:CX260)='III Plan Rates'!AM263, "Match", "Don't Match")</f>
        <v>Match</v>
      </c>
      <c r="CZ260" s="109"/>
      <c r="DA260" s="109"/>
      <c r="DB260" s="109"/>
      <c r="DC260" s="109"/>
      <c r="DD260" s="109"/>
      <c r="DE260" s="511" t="str">
        <f>IF(SUM(CZ260:DD260)='III Plan Rates'!AN263, "Match", "Don't Match")</f>
        <v>Match</v>
      </c>
      <c r="DF260" s="109"/>
      <c r="DG260" s="109"/>
      <c r="DH260" s="109"/>
      <c r="DI260" s="109"/>
      <c r="DJ260" s="109"/>
      <c r="DK260" s="109"/>
      <c r="DL260" s="109"/>
      <c r="DM260" s="511" t="str">
        <f>IF(SUM(DF260:DL260)='III Plan Rates'!AO263, "Match", "Don't Match")</f>
        <v>Match</v>
      </c>
    </row>
    <row r="261" spans="1:117" x14ac:dyDescent="0.25">
      <c r="A261" s="406" t="str">
        <f>'III Plan Rates'!A264</f>
        <v>Plan 247</v>
      </c>
      <c r="B261" s="118">
        <f>'III Plan Rates'!B264</f>
        <v>0</v>
      </c>
      <c r="C261" s="127">
        <f>'III Plan Rates'!D264</f>
        <v>0</v>
      </c>
      <c r="D261" s="118">
        <f>'III Plan Rates'!E264</f>
        <v>0</v>
      </c>
      <c r="E261" s="118">
        <f>'III Plan Rates'!F264</f>
        <v>0</v>
      </c>
      <c r="F261" s="118">
        <f>'III Plan Rates'!G264</f>
        <v>0</v>
      </c>
      <c r="G261" s="118">
        <f>'III Plan Rates'!J264</f>
        <v>0</v>
      </c>
      <c r="H261" s="101"/>
      <c r="I261" s="116">
        <f>'III Plan Rates'!$Z264*'V Consumer Factors'!$M$12</f>
        <v>0</v>
      </c>
      <c r="J261" s="116">
        <f>'III Plan Rates'!$Z264*'V Consumer Factors'!$M$13</f>
        <v>0</v>
      </c>
      <c r="K261" s="116">
        <f>'III Plan Rates'!$Z264*'V Consumer Factors'!$M$14</f>
        <v>0</v>
      </c>
      <c r="L261" s="116">
        <f>'III Plan Rates'!$Z264*'V Consumer Factors'!$M$15</f>
        <v>0</v>
      </c>
      <c r="M261" s="116">
        <f>'III Plan Rates'!$Z264*'V Consumer Factors'!$M$16</f>
        <v>0</v>
      </c>
      <c r="N261" s="116">
        <f>'III Plan Rates'!$Z264*'V Consumer Factors'!$M$17</f>
        <v>0</v>
      </c>
      <c r="O261" s="116">
        <f>'III Plan Rates'!$Z264*'V Consumer Factors'!$M$18</f>
        <v>0</v>
      </c>
      <c r="P261" s="116">
        <f>'III Plan Rates'!$Z264*'V Consumer Factors'!$M$19</f>
        <v>0</v>
      </c>
      <c r="Q261" s="116">
        <f>'III Plan Rates'!$Z264*'V Consumer Factors'!$M$20</f>
        <v>0</v>
      </c>
      <c r="R261" s="116">
        <f>IF('III Plan Rates'!$AP264&gt;0,SUMPRODUCT(I261:Q261,'III Plan Rates'!$AG264:$AO264)/'III Plan Rates'!$AP264,0)</f>
        <v>0</v>
      </c>
      <c r="S261" s="80"/>
      <c r="T261" s="116" t="e">
        <f>'III Plan Rates'!$AA264*'V Consumer Factors'!$N$12</f>
        <v>#DIV/0!</v>
      </c>
      <c r="U261" s="116" t="e">
        <f>'III Plan Rates'!$AA264*'V Consumer Factors'!$N$13</f>
        <v>#DIV/0!</v>
      </c>
      <c r="V261" s="116" t="e">
        <f>'III Plan Rates'!$AA264*'V Consumer Factors'!$N$14</f>
        <v>#DIV/0!</v>
      </c>
      <c r="W261" s="116" t="e">
        <f>'III Plan Rates'!$AA264*'V Consumer Factors'!$N$15</f>
        <v>#DIV/0!</v>
      </c>
      <c r="X261" s="116" t="e">
        <f>'III Plan Rates'!$AA264*'V Consumer Factors'!$N$16</f>
        <v>#DIV/0!</v>
      </c>
      <c r="Y261" s="116" t="e">
        <f>'III Plan Rates'!$AA264*'V Consumer Factors'!$N$17</f>
        <v>#DIV/0!</v>
      </c>
      <c r="Z261" s="116" t="e">
        <f>'III Plan Rates'!$AA264*'V Consumer Factors'!$N$18</f>
        <v>#DIV/0!</v>
      </c>
      <c r="AA261" s="116" t="e">
        <f>'III Plan Rates'!$AA264*'V Consumer Factors'!$N$19</f>
        <v>#DIV/0!</v>
      </c>
      <c r="AB261" s="116" t="e">
        <f>'III Plan Rates'!$AA264*'V Consumer Factors'!$N$20</f>
        <v>#DIV/0!</v>
      </c>
      <c r="AC261" s="116">
        <f>IF('III Plan Rates'!$AP264&gt;0,SUMPRODUCT(T261:AB261,'III Plan Rates'!$AG264:$AO264)/'III Plan Rates'!$AP264,0)</f>
        <v>0</v>
      </c>
      <c r="AE261" s="117" t="e">
        <f t="shared" si="53"/>
        <v>#DIV/0!</v>
      </c>
      <c r="AF261" s="117" t="e">
        <f t="shared" si="54"/>
        <v>#DIV/0!</v>
      </c>
      <c r="AG261" s="117" t="e">
        <f t="shared" si="55"/>
        <v>#DIV/0!</v>
      </c>
      <c r="AH261" s="117" t="e">
        <f t="shared" si="56"/>
        <v>#DIV/0!</v>
      </c>
      <c r="AI261" s="117" t="e">
        <f t="shared" si="57"/>
        <v>#DIV/0!</v>
      </c>
      <c r="AJ261" s="117" t="e">
        <f t="shared" si="58"/>
        <v>#DIV/0!</v>
      </c>
      <c r="AK261" s="117" t="e">
        <f t="shared" si="59"/>
        <v>#DIV/0!</v>
      </c>
      <c r="AL261" s="117" t="e">
        <f t="shared" si="60"/>
        <v>#DIV/0!</v>
      </c>
      <c r="AM261" s="117" t="e">
        <f t="shared" si="61"/>
        <v>#DIV/0!</v>
      </c>
      <c r="AN261" s="503" t="str">
        <f t="shared" si="62"/>
        <v/>
      </c>
      <c r="AP261" s="109"/>
      <c r="AQ261" s="109"/>
      <c r="AR261" s="109"/>
      <c r="AS261" s="109"/>
      <c r="AT261" s="109"/>
      <c r="AU261" s="109"/>
      <c r="AV261" s="109"/>
      <c r="AW261" s="109"/>
      <c r="AX261" s="511" t="str">
        <f>IF(SUM(AP261:AW261)='III Plan Rates'!AG264, "Match", "Don't Match")</f>
        <v>Match</v>
      </c>
      <c r="AY261" s="109"/>
      <c r="AZ261" s="109"/>
      <c r="BA261" s="109"/>
      <c r="BB261" s="511" t="str">
        <f>IF(SUM(AY261:BA261)='III Plan Rates'!AH264, "Match", "Don't Match")</f>
        <v>Match</v>
      </c>
      <c r="BC261" s="109"/>
      <c r="BD261" s="109"/>
      <c r="BE261" s="109"/>
      <c r="BF261" s="109"/>
      <c r="BG261" s="109"/>
      <c r="BH261" s="109"/>
      <c r="BI261" s="109"/>
      <c r="BJ261" s="109"/>
      <c r="BK261" s="109"/>
      <c r="BL261" s="109"/>
      <c r="BM261" s="109"/>
      <c r="BN261" s="109"/>
      <c r="BO261" s="109"/>
      <c r="BP261" s="511" t="str">
        <f>IF(SUM(BC261:BO261)='III Plan Rates'!AI264, "Match", "Don't Match")</f>
        <v>Match</v>
      </c>
      <c r="BQ261" s="109"/>
      <c r="BR261" s="109"/>
      <c r="BS261" s="109"/>
      <c r="BT261" s="109"/>
      <c r="BU261" s="109"/>
      <c r="BV261" s="109"/>
      <c r="BW261" s="109"/>
      <c r="BX261" s="109"/>
      <c r="BY261" s="109"/>
      <c r="BZ261" s="109"/>
      <c r="CA261" s="511" t="str">
        <f>IF(SUM(BQ261:BZ261)='III Plan Rates'!AJ264, "Match", "Don't Match")</f>
        <v>Match</v>
      </c>
      <c r="CB261" s="109"/>
      <c r="CC261" s="109"/>
      <c r="CD261" s="109"/>
      <c r="CE261" s="109"/>
      <c r="CF261" s="109"/>
      <c r="CG261" s="109"/>
      <c r="CH261" s="109"/>
      <c r="CI261" s="511" t="str">
        <f>IF(SUM(CB261:CH261)='III Plan Rates'!AK264, "Match", "Don't Match")</f>
        <v>Match</v>
      </c>
      <c r="CJ261" s="109"/>
      <c r="CK261" s="109"/>
      <c r="CL261" s="109"/>
      <c r="CM261" s="109"/>
      <c r="CN261" s="109"/>
      <c r="CO261" s="109"/>
      <c r="CP261" s="109"/>
      <c r="CQ261" s="109"/>
      <c r="CR261" s="109"/>
      <c r="CS261" s="109"/>
      <c r="CT261" s="511" t="str">
        <f>IF(SUM(CJ261:CS261)='III Plan Rates'!AL264, "Match", "Don't Match")</f>
        <v>Match</v>
      </c>
      <c r="CU261" s="109"/>
      <c r="CV261" s="109"/>
      <c r="CW261" s="109"/>
      <c r="CX261" s="109"/>
      <c r="CY261" s="511" t="str">
        <f>IF(SUM(CU261:CX261)='III Plan Rates'!AM264, "Match", "Don't Match")</f>
        <v>Match</v>
      </c>
      <c r="CZ261" s="109"/>
      <c r="DA261" s="109"/>
      <c r="DB261" s="109"/>
      <c r="DC261" s="109"/>
      <c r="DD261" s="109"/>
      <c r="DE261" s="511" t="str">
        <f>IF(SUM(CZ261:DD261)='III Plan Rates'!AN264, "Match", "Don't Match")</f>
        <v>Match</v>
      </c>
      <c r="DF261" s="109"/>
      <c r="DG261" s="109"/>
      <c r="DH261" s="109"/>
      <c r="DI261" s="109"/>
      <c r="DJ261" s="109"/>
      <c r="DK261" s="109"/>
      <c r="DL261" s="109"/>
      <c r="DM261" s="511" t="str">
        <f>IF(SUM(DF261:DL261)='III Plan Rates'!AO264, "Match", "Don't Match")</f>
        <v>Match</v>
      </c>
    </row>
    <row r="262" spans="1:117" x14ac:dyDescent="0.25">
      <c r="A262" s="406" t="str">
        <f>'III Plan Rates'!A265</f>
        <v>Plan 248</v>
      </c>
      <c r="B262" s="118">
        <f>'III Plan Rates'!B265</f>
        <v>0</v>
      </c>
      <c r="C262" s="127">
        <f>'III Plan Rates'!D265</f>
        <v>0</v>
      </c>
      <c r="D262" s="118">
        <f>'III Plan Rates'!E265</f>
        <v>0</v>
      </c>
      <c r="E262" s="118">
        <f>'III Plan Rates'!F265</f>
        <v>0</v>
      </c>
      <c r="F262" s="118">
        <f>'III Plan Rates'!G265</f>
        <v>0</v>
      </c>
      <c r="G262" s="118">
        <f>'III Plan Rates'!J265</f>
        <v>0</v>
      </c>
      <c r="H262" s="101"/>
      <c r="I262" s="116">
        <f>'III Plan Rates'!$Z265*'V Consumer Factors'!$M$12</f>
        <v>0</v>
      </c>
      <c r="J262" s="116">
        <f>'III Plan Rates'!$Z265*'V Consumer Factors'!$M$13</f>
        <v>0</v>
      </c>
      <c r="K262" s="116">
        <f>'III Plan Rates'!$Z265*'V Consumer Factors'!$M$14</f>
        <v>0</v>
      </c>
      <c r="L262" s="116">
        <f>'III Plan Rates'!$Z265*'V Consumer Factors'!$M$15</f>
        <v>0</v>
      </c>
      <c r="M262" s="116">
        <f>'III Plan Rates'!$Z265*'V Consumer Factors'!$M$16</f>
        <v>0</v>
      </c>
      <c r="N262" s="116">
        <f>'III Plan Rates'!$Z265*'V Consumer Factors'!$M$17</f>
        <v>0</v>
      </c>
      <c r="O262" s="116">
        <f>'III Plan Rates'!$Z265*'V Consumer Factors'!$M$18</f>
        <v>0</v>
      </c>
      <c r="P262" s="116">
        <f>'III Plan Rates'!$Z265*'V Consumer Factors'!$M$19</f>
        <v>0</v>
      </c>
      <c r="Q262" s="116">
        <f>'III Plan Rates'!$Z265*'V Consumer Factors'!$M$20</f>
        <v>0</v>
      </c>
      <c r="R262" s="116">
        <f>IF('III Plan Rates'!$AP265&gt;0,SUMPRODUCT(I262:Q262,'III Plan Rates'!$AG265:$AO265)/'III Plan Rates'!$AP265,0)</f>
        <v>0</v>
      </c>
      <c r="S262" s="80"/>
      <c r="T262" s="116" t="e">
        <f>'III Plan Rates'!$AA265*'V Consumer Factors'!$N$12</f>
        <v>#DIV/0!</v>
      </c>
      <c r="U262" s="116" t="e">
        <f>'III Plan Rates'!$AA265*'V Consumer Factors'!$N$13</f>
        <v>#DIV/0!</v>
      </c>
      <c r="V262" s="116" t="e">
        <f>'III Plan Rates'!$AA265*'V Consumer Factors'!$N$14</f>
        <v>#DIV/0!</v>
      </c>
      <c r="W262" s="116" t="e">
        <f>'III Plan Rates'!$AA265*'V Consumer Factors'!$N$15</f>
        <v>#DIV/0!</v>
      </c>
      <c r="X262" s="116" t="e">
        <f>'III Plan Rates'!$AA265*'V Consumer Factors'!$N$16</f>
        <v>#DIV/0!</v>
      </c>
      <c r="Y262" s="116" t="e">
        <f>'III Plan Rates'!$AA265*'V Consumer Factors'!$N$17</f>
        <v>#DIV/0!</v>
      </c>
      <c r="Z262" s="116" t="e">
        <f>'III Plan Rates'!$AA265*'V Consumer Factors'!$N$18</f>
        <v>#DIV/0!</v>
      </c>
      <c r="AA262" s="116" t="e">
        <f>'III Plan Rates'!$AA265*'V Consumer Factors'!$N$19</f>
        <v>#DIV/0!</v>
      </c>
      <c r="AB262" s="116" t="e">
        <f>'III Plan Rates'!$AA265*'V Consumer Factors'!$N$20</f>
        <v>#DIV/0!</v>
      </c>
      <c r="AC262" s="116">
        <f>IF('III Plan Rates'!$AP265&gt;0,SUMPRODUCT(T262:AB262,'III Plan Rates'!$AG265:$AO265)/'III Plan Rates'!$AP265,0)</f>
        <v>0</v>
      </c>
      <c r="AE262" s="117" t="e">
        <f t="shared" si="53"/>
        <v>#DIV/0!</v>
      </c>
      <c r="AF262" s="117" t="e">
        <f t="shared" si="54"/>
        <v>#DIV/0!</v>
      </c>
      <c r="AG262" s="117" t="e">
        <f t="shared" si="55"/>
        <v>#DIV/0!</v>
      </c>
      <c r="AH262" s="117" t="e">
        <f t="shared" si="56"/>
        <v>#DIV/0!</v>
      </c>
      <c r="AI262" s="117" t="e">
        <f t="shared" si="57"/>
        <v>#DIV/0!</v>
      </c>
      <c r="AJ262" s="117" t="e">
        <f t="shared" si="58"/>
        <v>#DIV/0!</v>
      </c>
      <c r="AK262" s="117" t="e">
        <f t="shared" si="59"/>
        <v>#DIV/0!</v>
      </c>
      <c r="AL262" s="117" t="e">
        <f t="shared" si="60"/>
        <v>#DIV/0!</v>
      </c>
      <c r="AM262" s="117" t="e">
        <f t="shared" si="61"/>
        <v>#DIV/0!</v>
      </c>
      <c r="AN262" s="503" t="str">
        <f t="shared" si="62"/>
        <v/>
      </c>
      <c r="AP262" s="109"/>
      <c r="AQ262" s="109"/>
      <c r="AR262" s="109"/>
      <c r="AS262" s="109"/>
      <c r="AT262" s="109"/>
      <c r="AU262" s="109"/>
      <c r="AV262" s="109"/>
      <c r="AW262" s="109"/>
      <c r="AX262" s="511" t="str">
        <f>IF(SUM(AP262:AW262)='III Plan Rates'!AG265, "Match", "Don't Match")</f>
        <v>Match</v>
      </c>
      <c r="AY262" s="109"/>
      <c r="AZ262" s="109"/>
      <c r="BA262" s="109"/>
      <c r="BB262" s="511" t="str">
        <f>IF(SUM(AY262:BA262)='III Plan Rates'!AH265, "Match", "Don't Match")</f>
        <v>Match</v>
      </c>
      <c r="BC262" s="109"/>
      <c r="BD262" s="109"/>
      <c r="BE262" s="109"/>
      <c r="BF262" s="109"/>
      <c r="BG262" s="109"/>
      <c r="BH262" s="109"/>
      <c r="BI262" s="109"/>
      <c r="BJ262" s="109"/>
      <c r="BK262" s="109"/>
      <c r="BL262" s="109"/>
      <c r="BM262" s="109"/>
      <c r="BN262" s="109"/>
      <c r="BO262" s="109"/>
      <c r="BP262" s="511" t="str">
        <f>IF(SUM(BC262:BO262)='III Plan Rates'!AI265, "Match", "Don't Match")</f>
        <v>Match</v>
      </c>
      <c r="BQ262" s="109"/>
      <c r="BR262" s="109"/>
      <c r="BS262" s="109"/>
      <c r="BT262" s="109"/>
      <c r="BU262" s="109"/>
      <c r="BV262" s="109"/>
      <c r="BW262" s="109"/>
      <c r="BX262" s="109"/>
      <c r="BY262" s="109"/>
      <c r="BZ262" s="109"/>
      <c r="CA262" s="511" t="str">
        <f>IF(SUM(BQ262:BZ262)='III Plan Rates'!AJ265, "Match", "Don't Match")</f>
        <v>Match</v>
      </c>
      <c r="CB262" s="109"/>
      <c r="CC262" s="109"/>
      <c r="CD262" s="109"/>
      <c r="CE262" s="109"/>
      <c r="CF262" s="109"/>
      <c r="CG262" s="109"/>
      <c r="CH262" s="109"/>
      <c r="CI262" s="511" t="str">
        <f>IF(SUM(CB262:CH262)='III Plan Rates'!AK265, "Match", "Don't Match")</f>
        <v>Match</v>
      </c>
      <c r="CJ262" s="109"/>
      <c r="CK262" s="109"/>
      <c r="CL262" s="109"/>
      <c r="CM262" s="109"/>
      <c r="CN262" s="109"/>
      <c r="CO262" s="109"/>
      <c r="CP262" s="109"/>
      <c r="CQ262" s="109"/>
      <c r="CR262" s="109"/>
      <c r="CS262" s="109"/>
      <c r="CT262" s="511" t="str">
        <f>IF(SUM(CJ262:CS262)='III Plan Rates'!AL265, "Match", "Don't Match")</f>
        <v>Match</v>
      </c>
      <c r="CU262" s="109"/>
      <c r="CV262" s="109"/>
      <c r="CW262" s="109"/>
      <c r="CX262" s="109"/>
      <c r="CY262" s="511" t="str">
        <f>IF(SUM(CU262:CX262)='III Plan Rates'!AM265, "Match", "Don't Match")</f>
        <v>Match</v>
      </c>
      <c r="CZ262" s="109"/>
      <c r="DA262" s="109"/>
      <c r="DB262" s="109"/>
      <c r="DC262" s="109"/>
      <c r="DD262" s="109"/>
      <c r="DE262" s="511" t="str">
        <f>IF(SUM(CZ262:DD262)='III Plan Rates'!AN265, "Match", "Don't Match")</f>
        <v>Match</v>
      </c>
      <c r="DF262" s="109"/>
      <c r="DG262" s="109"/>
      <c r="DH262" s="109"/>
      <c r="DI262" s="109"/>
      <c r="DJ262" s="109"/>
      <c r="DK262" s="109"/>
      <c r="DL262" s="109"/>
      <c r="DM262" s="511" t="str">
        <f>IF(SUM(DF262:DL262)='III Plan Rates'!AO265, "Match", "Don't Match")</f>
        <v>Match</v>
      </c>
    </row>
    <row r="263" spans="1:117" x14ac:dyDescent="0.25">
      <c r="A263" s="406" t="str">
        <f>'III Plan Rates'!A266</f>
        <v>Plan 249</v>
      </c>
      <c r="B263" s="118">
        <f>'III Plan Rates'!B266</f>
        <v>0</v>
      </c>
      <c r="C263" s="127">
        <f>'III Plan Rates'!D266</f>
        <v>0</v>
      </c>
      <c r="D263" s="118">
        <f>'III Plan Rates'!E266</f>
        <v>0</v>
      </c>
      <c r="E263" s="118">
        <f>'III Plan Rates'!F266</f>
        <v>0</v>
      </c>
      <c r="F263" s="118">
        <f>'III Plan Rates'!G266</f>
        <v>0</v>
      </c>
      <c r="G263" s="118">
        <f>'III Plan Rates'!J266</f>
        <v>0</v>
      </c>
      <c r="H263" s="101"/>
      <c r="I263" s="116">
        <f>'III Plan Rates'!$Z266*'V Consumer Factors'!$M$12</f>
        <v>0</v>
      </c>
      <c r="J263" s="116">
        <f>'III Plan Rates'!$Z266*'V Consumer Factors'!$M$13</f>
        <v>0</v>
      </c>
      <c r="K263" s="116">
        <f>'III Plan Rates'!$Z266*'V Consumer Factors'!$M$14</f>
        <v>0</v>
      </c>
      <c r="L263" s="116">
        <f>'III Plan Rates'!$Z266*'V Consumer Factors'!$M$15</f>
        <v>0</v>
      </c>
      <c r="M263" s="116">
        <f>'III Plan Rates'!$Z266*'V Consumer Factors'!$M$16</f>
        <v>0</v>
      </c>
      <c r="N263" s="116">
        <f>'III Plan Rates'!$Z266*'V Consumer Factors'!$M$17</f>
        <v>0</v>
      </c>
      <c r="O263" s="116">
        <f>'III Plan Rates'!$Z266*'V Consumer Factors'!$M$18</f>
        <v>0</v>
      </c>
      <c r="P263" s="116">
        <f>'III Plan Rates'!$Z266*'V Consumer Factors'!$M$19</f>
        <v>0</v>
      </c>
      <c r="Q263" s="116">
        <f>'III Plan Rates'!$Z266*'V Consumer Factors'!$M$20</f>
        <v>0</v>
      </c>
      <c r="R263" s="116">
        <f>IF('III Plan Rates'!$AP266&gt;0,SUMPRODUCT(I263:Q263,'III Plan Rates'!$AG266:$AO266)/'III Plan Rates'!$AP266,0)</f>
        <v>0</v>
      </c>
      <c r="S263" s="80"/>
      <c r="T263" s="116" t="e">
        <f>'III Plan Rates'!$AA266*'V Consumer Factors'!$N$12</f>
        <v>#DIV/0!</v>
      </c>
      <c r="U263" s="116" t="e">
        <f>'III Plan Rates'!$AA266*'V Consumer Factors'!$N$13</f>
        <v>#DIV/0!</v>
      </c>
      <c r="V263" s="116" t="e">
        <f>'III Plan Rates'!$AA266*'V Consumer Factors'!$N$14</f>
        <v>#DIV/0!</v>
      </c>
      <c r="W263" s="116" t="e">
        <f>'III Plan Rates'!$AA266*'V Consumer Factors'!$N$15</f>
        <v>#DIV/0!</v>
      </c>
      <c r="X263" s="116" t="e">
        <f>'III Plan Rates'!$AA266*'V Consumer Factors'!$N$16</f>
        <v>#DIV/0!</v>
      </c>
      <c r="Y263" s="116" t="e">
        <f>'III Plan Rates'!$AA266*'V Consumer Factors'!$N$17</f>
        <v>#DIV/0!</v>
      </c>
      <c r="Z263" s="116" t="e">
        <f>'III Plan Rates'!$AA266*'V Consumer Factors'!$N$18</f>
        <v>#DIV/0!</v>
      </c>
      <c r="AA263" s="116" t="e">
        <f>'III Plan Rates'!$AA266*'V Consumer Factors'!$N$19</f>
        <v>#DIV/0!</v>
      </c>
      <c r="AB263" s="116" t="e">
        <f>'III Plan Rates'!$AA266*'V Consumer Factors'!$N$20</f>
        <v>#DIV/0!</v>
      </c>
      <c r="AC263" s="116">
        <f>IF('III Plan Rates'!$AP266&gt;0,SUMPRODUCT(T263:AB263,'III Plan Rates'!$AG266:$AO266)/'III Plan Rates'!$AP266,0)</f>
        <v>0</v>
      </c>
      <c r="AE263" s="117" t="e">
        <f t="shared" si="53"/>
        <v>#DIV/0!</v>
      </c>
      <c r="AF263" s="117" t="e">
        <f t="shared" si="54"/>
        <v>#DIV/0!</v>
      </c>
      <c r="AG263" s="117" t="e">
        <f t="shared" si="55"/>
        <v>#DIV/0!</v>
      </c>
      <c r="AH263" s="117" t="e">
        <f t="shared" si="56"/>
        <v>#DIV/0!</v>
      </c>
      <c r="AI263" s="117" t="e">
        <f t="shared" si="57"/>
        <v>#DIV/0!</v>
      </c>
      <c r="AJ263" s="117" t="e">
        <f t="shared" si="58"/>
        <v>#DIV/0!</v>
      </c>
      <c r="AK263" s="117" t="e">
        <f t="shared" si="59"/>
        <v>#DIV/0!</v>
      </c>
      <c r="AL263" s="117" t="e">
        <f t="shared" si="60"/>
        <v>#DIV/0!</v>
      </c>
      <c r="AM263" s="117" t="e">
        <f t="shared" si="61"/>
        <v>#DIV/0!</v>
      </c>
      <c r="AN263" s="503" t="str">
        <f t="shared" si="62"/>
        <v/>
      </c>
      <c r="AP263" s="109"/>
      <c r="AQ263" s="109"/>
      <c r="AR263" s="109"/>
      <c r="AS263" s="109"/>
      <c r="AT263" s="109"/>
      <c r="AU263" s="109"/>
      <c r="AV263" s="109"/>
      <c r="AW263" s="109"/>
      <c r="AX263" s="511" t="str">
        <f>IF(SUM(AP263:AW263)='III Plan Rates'!AG266, "Match", "Don't Match")</f>
        <v>Match</v>
      </c>
      <c r="AY263" s="109"/>
      <c r="AZ263" s="109"/>
      <c r="BA263" s="109"/>
      <c r="BB263" s="511" t="str">
        <f>IF(SUM(AY263:BA263)='III Plan Rates'!AH266, "Match", "Don't Match")</f>
        <v>Match</v>
      </c>
      <c r="BC263" s="109"/>
      <c r="BD263" s="109"/>
      <c r="BE263" s="109"/>
      <c r="BF263" s="109"/>
      <c r="BG263" s="109"/>
      <c r="BH263" s="109"/>
      <c r="BI263" s="109"/>
      <c r="BJ263" s="109"/>
      <c r="BK263" s="109"/>
      <c r="BL263" s="109"/>
      <c r="BM263" s="109"/>
      <c r="BN263" s="109"/>
      <c r="BO263" s="109"/>
      <c r="BP263" s="511" t="str">
        <f>IF(SUM(BC263:BO263)='III Plan Rates'!AI266, "Match", "Don't Match")</f>
        <v>Match</v>
      </c>
      <c r="BQ263" s="109"/>
      <c r="BR263" s="109"/>
      <c r="BS263" s="109"/>
      <c r="BT263" s="109"/>
      <c r="BU263" s="109"/>
      <c r="BV263" s="109"/>
      <c r="BW263" s="109"/>
      <c r="BX263" s="109"/>
      <c r="BY263" s="109"/>
      <c r="BZ263" s="109"/>
      <c r="CA263" s="511" t="str">
        <f>IF(SUM(BQ263:BZ263)='III Plan Rates'!AJ266, "Match", "Don't Match")</f>
        <v>Match</v>
      </c>
      <c r="CB263" s="109"/>
      <c r="CC263" s="109"/>
      <c r="CD263" s="109"/>
      <c r="CE263" s="109"/>
      <c r="CF263" s="109"/>
      <c r="CG263" s="109"/>
      <c r="CH263" s="109"/>
      <c r="CI263" s="511" t="str">
        <f>IF(SUM(CB263:CH263)='III Plan Rates'!AK266, "Match", "Don't Match")</f>
        <v>Match</v>
      </c>
      <c r="CJ263" s="109"/>
      <c r="CK263" s="109"/>
      <c r="CL263" s="109"/>
      <c r="CM263" s="109"/>
      <c r="CN263" s="109"/>
      <c r="CO263" s="109"/>
      <c r="CP263" s="109"/>
      <c r="CQ263" s="109"/>
      <c r="CR263" s="109"/>
      <c r="CS263" s="109"/>
      <c r="CT263" s="511" t="str">
        <f>IF(SUM(CJ263:CS263)='III Plan Rates'!AL266, "Match", "Don't Match")</f>
        <v>Match</v>
      </c>
      <c r="CU263" s="109"/>
      <c r="CV263" s="109"/>
      <c r="CW263" s="109"/>
      <c r="CX263" s="109"/>
      <c r="CY263" s="511" t="str">
        <f>IF(SUM(CU263:CX263)='III Plan Rates'!AM266, "Match", "Don't Match")</f>
        <v>Match</v>
      </c>
      <c r="CZ263" s="109"/>
      <c r="DA263" s="109"/>
      <c r="DB263" s="109"/>
      <c r="DC263" s="109"/>
      <c r="DD263" s="109"/>
      <c r="DE263" s="511" t="str">
        <f>IF(SUM(CZ263:DD263)='III Plan Rates'!AN266, "Match", "Don't Match")</f>
        <v>Match</v>
      </c>
      <c r="DF263" s="109"/>
      <c r="DG263" s="109"/>
      <c r="DH263" s="109"/>
      <c r="DI263" s="109"/>
      <c r="DJ263" s="109"/>
      <c r="DK263" s="109"/>
      <c r="DL263" s="109"/>
      <c r="DM263" s="511" t="str">
        <f>IF(SUM(DF263:DL263)='III Plan Rates'!AO266, "Match", "Don't Match")</f>
        <v>Match</v>
      </c>
    </row>
    <row r="264" spans="1:117" x14ac:dyDescent="0.25">
      <c r="A264" s="406" t="str">
        <f>'III Plan Rates'!A267</f>
        <v>Plan 250</v>
      </c>
      <c r="B264" s="118">
        <f>'III Plan Rates'!B267</f>
        <v>0</v>
      </c>
      <c r="C264" s="127">
        <f>'III Plan Rates'!D267</f>
        <v>0</v>
      </c>
      <c r="D264" s="118">
        <f>'III Plan Rates'!E267</f>
        <v>0</v>
      </c>
      <c r="E264" s="118">
        <f>'III Plan Rates'!F267</f>
        <v>0</v>
      </c>
      <c r="F264" s="118">
        <f>'III Plan Rates'!G267</f>
        <v>0</v>
      </c>
      <c r="G264" s="118">
        <f>'III Plan Rates'!J267</f>
        <v>0</v>
      </c>
      <c r="H264" s="101"/>
      <c r="I264" s="116">
        <f>'III Plan Rates'!$Z267*'V Consumer Factors'!$M$12</f>
        <v>0</v>
      </c>
      <c r="J264" s="116">
        <f>'III Plan Rates'!$Z267*'V Consumer Factors'!$M$13</f>
        <v>0</v>
      </c>
      <c r="K264" s="116">
        <f>'III Plan Rates'!$Z267*'V Consumer Factors'!$M$14</f>
        <v>0</v>
      </c>
      <c r="L264" s="116">
        <f>'III Plan Rates'!$Z267*'V Consumer Factors'!$M$15</f>
        <v>0</v>
      </c>
      <c r="M264" s="116">
        <f>'III Plan Rates'!$Z267*'V Consumer Factors'!$M$16</f>
        <v>0</v>
      </c>
      <c r="N264" s="116">
        <f>'III Plan Rates'!$Z267*'V Consumer Factors'!$M$17</f>
        <v>0</v>
      </c>
      <c r="O264" s="116">
        <f>'III Plan Rates'!$Z267*'V Consumer Factors'!$M$18</f>
        <v>0</v>
      </c>
      <c r="P264" s="116">
        <f>'III Plan Rates'!$Z267*'V Consumer Factors'!$M$19</f>
        <v>0</v>
      </c>
      <c r="Q264" s="116">
        <f>'III Plan Rates'!$Z267*'V Consumer Factors'!$M$20</f>
        <v>0</v>
      </c>
      <c r="R264" s="116">
        <f>IF('III Plan Rates'!$AP267&gt;0,SUMPRODUCT(I264:Q264,'III Plan Rates'!$AG267:$AO267)/'III Plan Rates'!$AP267,0)</f>
        <v>0</v>
      </c>
      <c r="S264" s="80"/>
      <c r="T264" s="116" t="e">
        <f>'III Plan Rates'!$AA267*'V Consumer Factors'!$N$12</f>
        <v>#DIV/0!</v>
      </c>
      <c r="U264" s="116" t="e">
        <f>'III Plan Rates'!$AA267*'V Consumer Factors'!$N$13</f>
        <v>#DIV/0!</v>
      </c>
      <c r="V264" s="116" t="e">
        <f>'III Plan Rates'!$AA267*'V Consumer Factors'!$N$14</f>
        <v>#DIV/0!</v>
      </c>
      <c r="W264" s="116" t="e">
        <f>'III Plan Rates'!$AA267*'V Consumer Factors'!$N$15</f>
        <v>#DIV/0!</v>
      </c>
      <c r="X264" s="116" t="e">
        <f>'III Plan Rates'!$AA267*'V Consumer Factors'!$N$16</f>
        <v>#DIV/0!</v>
      </c>
      <c r="Y264" s="116" t="e">
        <f>'III Plan Rates'!$AA267*'V Consumer Factors'!$N$17</f>
        <v>#DIV/0!</v>
      </c>
      <c r="Z264" s="116" t="e">
        <f>'III Plan Rates'!$AA267*'V Consumer Factors'!$N$18</f>
        <v>#DIV/0!</v>
      </c>
      <c r="AA264" s="116" t="e">
        <f>'III Plan Rates'!$AA267*'V Consumer Factors'!$N$19</f>
        <v>#DIV/0!</v>
      </c>
      <c r="AB264" s="116" t="e">
        <f>'III Plan Rates'!$AA267*'V Consumer Factors'!$N$20</f>
        <v>#DIV/0!</v>
      </c>
      <c r="AC264" s="116">
        <f>IF('III Plan Rates'!$AP267&gt;0,SUMPRODUCT(T264:AB264,'III Plan Rates'!$AG267:$AO267)/'III Plan Rates'!$AP267,0)</f>
        <v>0</v>
      </c>
      <c r="AE264" s="117" t="e">
        <f t="shared" si="53"/>
        <v>#DIV/0!</v>
      </c>
      <c r="AF264" s="117" t="e">
        <f t="shared" si="54"/>
        <v>#DIV/0!</v>
      </c>
      <c r="AG264" s="117" t="e">
        <f t="shared" si="55"/>
        <v>#DIV/0!</v>
      </c>
      <c r="AH264" s="117" t="e">
        <f t="shared" si="56"/>
        <v>#DIV/0!</v>
      </c>
      <c r="AI264" s="117" t="e">
        <f t="shared" si="57"/>
        <v>#DIV/0!</v>
      </c>
      <c r="AJ264" s="117" t="e">
        <f t="shared" si="58"/>
        <v>#DIV/0!</v>
      </c>
      <c r="AK264" s="117" t="e">
        <f t="shared" si="59"/>
        <v>#DIV/0!</v>
      </c>
      <c r="AL264" s="117" t="e">
        <f t="shared" si="60"/>
        <v>#DIV/0!</v>
      </c>
      <c r="AM264" s="117" t="e">
        <f t="shared" si="61"/>
        <v>#DIV/0!</v>
      </c>
      <c r="AN264" s="503" t="str">
        <f t="shared" si="62"/>
        <v/>
      </c>
      <c r="AP264" s="109"/>
      <c r="AQ264" s="109"/>
      <c r="AR264" s="109"/>
      <c r="AS264" s="109"/>
      <c r="AT264" s="109"/>
      <c r="AU264" s="109"/>
      <c r="AV264" s="109"/>
      <c r="AW264" s="109"/>
      <c r="AX264" s="511" t="str">
        <f>IF(SUM(AP264:AW264)='III Plan Rates'!AG267, "Match", "Don't Match")</f>
        <v>Match</v>
      </c>
      <c r="AY264" s="109"/>
      <c r="AZ264" s="109"/>
      <c r="BA264" s="109"/>
      <c r="BB264" s="511" t="str">
        <f>IF(SUM(AY264:BA264)='III Plan Rates'!AH267, "Match", "Don't Match")</f>
        <v>Match</v>
      </c>
      <c r="BC264" s="109"/>
      <c r="BD264" s="109"/>
      <c r="BE264" s="109"/>
      <c r="BF264" s="109"/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511" t="str">
        <f>IF(SUM(BC264:BO264)='III Plan Rates'!AI267, "Match", "Don't Match")</f>
        <v>Match</v>
      </c>
      <c r="BQ264" s="109"/>
      <c r="BR264" s="109"/>
      <c r="BS264" s="109"/>
      <c r="BT264" s="109"/>
      <c r="BU264" s="109"/>
      <c r="BV264" s="109"/>
      <c r="BW264" s="109"/>
      <c r="BX264" s="109"/>
      <c r="BY264" s="109"/>
      <c r="BZ264" s="109"/>
      <c r="CA264" s="511" t="str">
        <f>IF(SUM(BQ264:BZ264)='III Plan Rates'!AJ267, "Match", "Don't Match")</f>
        <v>Match</v>
      </c>
      <c r="CB264" s="109"/>
      <c r="CC264" s="109"/>
      <c r="CD264" s="109"/>
      <c r="CE264" s="109"/>
      <c r="CF264" s="109"/>
      <c r="CG264" s="109"/>
      <c r="CH264" s="109"/>
      <c r="CI264" s="511" t="str">
        <f>IF(SUM(CB264:CH264)='III Plan Rates'!AK267, "Match", "Don't Match")</f>
        <v>Match</v>
      </c>
      <c r="CJ264" s="109"/>
      <c r="CK264" s="109"/>
      <c r="CL264" s="109"/>
      <c r="CM264" s="109"/>
      <c r="CN264" s="109"/>
      <c r="CO264" s="109"/>
      <c r="CP264" s="109"/>
      <c r="CQ264" s="109"/>
      <c r="CR264" s="109"/>
      <c r="CS264" s="109"/>
      <c r="CT264" s="511" t="str">
        <f>IF(SUM(CJ264:CS264)='III Plan Rates'!AL267, "Match", "Don't Match")</f>
        <v>Match</v>
      </c>
      <c r="CU264" s="109"/>
      <c r="CV264" s="109"/>
      <c r="CW264" s="109"/>
      <c r="CX264" s="109"/>
      <c r="CY264" s="511" t="str">
        <f>IF(SUM(CU264:CX264)='III Plan Rates'!AM267, "Match", "Don't Match")</f>
        <v>Match</v>
      </c>
      <c r="CZ264" s="109"/>
      <c r="DA264" s="109"/>
      <c r="DB264" s="109"/>
      <c r="DC264" s="109"/>
      <c r="DD264" s="109"/>
      <c r="DE264" s="511" t="str">
        <f>IF(SUM(CZ264:DD264)='III Plan Rates'!AN267, "Match", "Don't Match")</f>
        <v>Match</v>
      </c>
      <c r="DF264" s="109"/>
      <c r="DG264" s="109"/>
      <c r="DH264" s="109"/>
      <c r="DI264" s="109"/>
      <c r="DJ264" s="109"/>
      <c r="DK264" s="109"/>
      <c r="DL264" s="109"/>
      <c r="DM264" s="511" t="str">
        <f>IF(SUM(DF264:DL264)='III Plan Rates'!AO267, "Match", "Don't Match")</f>
        <v>Match</v>
      </c>
    </row>
    <row r="265" spans="1:117" x14ac:dyDescent="0.25">
      <c r="A265" s="406" t="str">
        <f>'III Plan Rates'!A268</f>
        <v>Plan 251</v>
      </c>
      <c r="B265" s="118">
        <f>'III Plan Rates'!B268</f>
        <v>0</v>
      </c>
      <c r="C265" s="127">
        <f>'III Plan Rates'!D268</f>
        <v>0</v>
      </c>
      <c r="D265" s="118">
        <f>'III Plan Rates'!E268</f>
        <v>0</v>
      </c>
      <c r="E265" s="118">
        <f>'III Plan Rates'!F268</f>
        <v>0</v>
      </c>
      <c r="F265" s="118">
        <f>'III Plan Rates'!G268</f>
        <v>0</v>
      </c>
      <c r="G265" s="118">
        <f>'III Plan Rates'!J268</f>
        <v>0</v>
      </c>
      <c r="H265" s="101"/>
      <c r="I265" s="116">
        <f>'III Plan Rates'!$Z268*'V Consumer Factors'!$M$12</f>
        <v>0</v>
      </c>
      <c r="J265" s="116">
        <f>'III Plan Rates'!$Z268*'V Consumer Factors'!$M$13</f>
        <v>0</v>
      </c>
      <c r="K265" s="116">
        <f>'III Plan Rates'!$Z268*'V Consumer Factors'!$M$14</f>
        <v>0</v>
      </c>
      <c r="L265" s="116">
        <f>'III Plan Rates'!$Z268*'V Consumer Factors'!$M$15</f>
        <v>0</v>
      </c>
      <c r="M265" s="116">
        <f>'III Plan Rates'!$Z268*'V Consumer Factors'!$M$16</f>
        <v>0</v>
      </c>
      <c r="N265" s="116">
        <f>'III Plan Rates'!$Z268*'V Consumer Factors'!$M$17</f>
        <v>0</v>
      </c>
      <c r="O265" s="116">
        <f>'III Plan Rates'!$Z268*'V Consumer Factors'!$M$18</f>
        <v>0</v>
      </c>
      <c r="P265" s="116">
        <f>'III Plan Rates'!$Z268*'V Consumer Factors'!$M$19</f>
        <v>0</v>
      </c>
      <c r="Q265" s="116">
        <f>'III Plan Rates'!$Z268*'V Consumer Factors'!$M$20</f>
        <v>0</v>
      </c>
      <c r="R265" s="116">
        <f>IF('III Plan Rates'!$AP268&gt;0,SUMPRODUCT(I265:Q265,'III Plan Rates'!$AG268:$AO268)/'III Plan Rates'!$AP268,0)</f>
        <v>0</v>
      </c>
      <c r="S265" s="80"/>
      <c r="T265" s="116" t="e">
        <f>'III Plan Rates'!$AA268*'V Consumer Factors'!$N$12</f>
        <v>#DIV/0!</v>
      </c>
      <c r="U265" s="116" t="e">
        <f>'III Plan Rates'!$AA268*'V Consumer Factors'!$N$13</f>
        <v>#DIV/0!</v>
      </c>
      <c r="V265" s="116" t="e">
        <f>'III Plan Rates'!$AA268*'V Consumer Factors'!$N$14</f>
        <v>#DIV/0!</v>
      </c>
      <c r="W265" s="116" t="e">
        <f>'III Plan Rates'!$AA268*'V Consumer Factors'!$N$15</f>
        <v>#DIV/0!</v>
      </c>
      <c r="X265" s="116" t="e">
        <f>'III Plan Rates'!$AA268*'V Consumer Factors'!$N$16</f>
        <v>#DIV/0!</v>
      </c>
      <c r="Y265" s="116" t="e">
        <f>'III Plan Rates'!$AA268*'V Consumer Factors'!$N$17</f>
        <v>#DIV/0!</v>
      </c>
      <c r="Z265" s="116" t="e">
        <f>'III Plan Rates'!$AA268*'V Consumer Factors'!$N$18</f>
        <v>#DIV/0!</v>
      </c>
      <c r="AA265" s="116" t="e">
        <f>'III Plan Rates'!$AA268*'V Consumer Factors'!$N$19</f>
        <v>#DIV/0!</v>
      </c>
      <c r="AB265" s="116" t="e">
        <f>'III Plan Rates'!$AA268*'V Consumer Factors'!$N$20</f>
        <v>#DIV/0!</v>
      </c>
      <c r="AC265" s="116">
        <f>IF('III Plan Rates'!$AP268&gt;0,SUMPRODUCT(T265:AB265,'III Plan Rates'!$AG268:$AO268)/'III Plan Rates'!$AP268,0)</f>
        <v>0</v>
      </c>
      <c r="AE265" s="117" t="e">
        <f t="shared" si="53"/>
        <v>#DIV/0!</v>
      </c>
      <c r="AF265" s="117" t="e">
        <f t="shared" si="54"/>
        <v>#DIV/0!</v>
      </c>
      <c r="AG265" s="117" t="e">
        <f t="shared" si="55"/>
        <v>#DIV/0!</v>
      </c>
      <c r="AH265" s="117" t="e">
        <f t="shared" si="56"/>
        <v>#DIV/0!</v>
      </c>
      <c r="AI265" s="117" t="e">
        <f t="shared" si="57"/>
        <v>#DIV/0!</v>
      </c>
      <c r="AJ265" s="117" t="e">
        <f t="shared" si="58"/>
        <v>#DIV/0!</v>
      </c>
      <c r="AK265" s="117" t="e">
        <f t="shared" si="59"/>
        <v>#DIV/0!</v>
      </c>
      <c r="AL265" s="117" t="e">
        <f t="shared" si="60"/>
        <v>#DIV/0!</v>
      </c>
      <c r="AM265" s="117" t="e">
        <f t="shared" si="61"/>
        <v>#DIV/0!</v>
      </c>
      <c r="AN265" s="503" t="str">
        <f t="shared" si="62"/>
        <v/>
      </c>
      <c r="AP265" s="109"/>
      <c r="AQ265" s="109"/>
      <c r="AR265" s="109"/>
      <c r="AS265" s="109"/>
      <c r="AT265" s="109"/>
      <c r="AU265" s="109"/>
      <c r="AV265" s="109"/>
      <c r="AW265" s="109"/>
      <c r="AX265" s="511" t="str">
        <f>IF(SUM(AP265:AW265)='III Plan Rates'!AG268, "Match", "Don't Match")</f>
        <v>Match</v>
      </c>
      <c r="AY265" s="109"/>
      <c r="AZ265" s="109"/>
      <c r="BA265" s="109"/>
      <c r="BB265" s="511" t="str">
        <f>IF(SUM(AY265:BA265)='III Plan Rates'!AH268, "Match", "Don't Match")</f>
        <v>Match</v>
      </c>
      <c r="BC265" s="109"/>
      <c r="BD265" s="109"/>
      <c r="BE265" s="109"/>
      <c r="BF265" s="109"/>
      <c r="BG265" s="109"/>
      <c r="BH265" s="109"/>
      <c r="BI265" s="109"/>
      <c r="BJ265" s="109"/>
      <c r="BK265" s="109"/>
      <c r="BL265" s="109"/>
      <c r="BM265" s="109"/>
      <c r="BN265" s="109"/>
      <c r="BO265" s="109"/>
      <c r="BP265" s="511" t="str">
        <f>IF(SUM(BC265:BO265)='III Plan Rates'!AI268, "Match", "Don't Match")</f>
        <v>Match</v>
      </c>
      <c r="BQ265" s="109"/>
      <c r="BR265" s="109"/>
      <c r="BS265" s="109"/>
      <c r="BT265" s="109"/>
      <c r="BU265" s="109"/>
      <c r="BV265" s="109"/>
      <c r="BW265" s="109"/>
      <c r="BX265" s="109"/>
      <c r="BY265" s="109"/>
      <c r="BZ265" s="109"/>
      <c r="CA265" s="511" t="str">
        <f>IF(SUM(BQ265:BZ265)='III Plan Rates'!AJ268, "Match", "Don't Match")</f>
        <v>Match</v>
      </c>
      <c r="CB265" s="109"/>
      <c r="CC265" s="109"/>
      <c r="CD265" s="109"/>
      <c r="CE265" s="109"/>
      <c r="CF265" s="109"/>
      <c r="CG265" s="109"/>
      <c r="CH265" s="109"/>
      <c r="CI265" s="511" t="str">
        <f>IF(SUM(CB265:CH265)='III Plan Rates'!AK268, "Match", "Don't Match")</f>
        <v>Match</v>
      </c>
      <c r="CJ265" s="109"/>
      <c r="CK265" s="109"/>
      <c r="CL265" s="109"/>
      <c r="CM265" s="109"/>
      <c r="CN265" s="109"/>
      <c r="CO265" s="109"/>
      <c r="CP265" s="109"/>
      <c r="CQ265" s="109"/>
      <c r="CR265" s="109"/>
      <c r="CS265" s="109"/>
      <c r="CT265" s="511" t="str">
        <f>IF(SUM(CJ265:CS265)='III Plan Rates'!AL268, "Match", "Don't Match")</f>
        <v>Match</v>
      </c>
      <c r="CU265" s="109"/>
      <c r="CV265" s="109"/>
      <c r="CW265" s="109"/>
      <c r="CX265" s="109"/>
      <c r="CY265" s="511" t="str">
        <f>IF(SUM(CU265:CX265)='III Plan Rates'!AM268, "Match", "Don't Match")</f>
        <v>Match</v>
      </c>
      <c r="CZ265" s="109"/>
      <c r="DA265" s="109"/>
      <c r="DB265" s="109"/>
      <c r="DC265" s="109"/>
      <c r="DD265" s="109"/>
      <c r="DE265" s="511" t="str">
        <f>IF(SUM(CZ265:DD265)='III Plan Rates'!AN268, "Match", "Don't Match")</f>
        <v>Match</v>
      </c>
      <c r="DF265" s="109"/>
      <c r="DG265" s="109"/>
      <c r="DH265" s="109"/>
      <c r="DI265" s="109"/>
      <c r="DJ265" s="109"/>
      <c r="DK265" s="109"/>
      <c r="DL265" s="109"/>
      <c r="DM265" s="511" t="str">
        <f>IF(SUM(DF265:DL265)='III Plan Rates'!AO268, "Match", "Don't Match")</f>
        <v>Match</v>
      </c>
    </row>
    <row r="266" spans="1:117" x14ac:dyDescent="0.25">
      <c r="A266" s="406" t="str">
        <f>'III Plan Rates'!A269</f>
        <v>Plan 252</v>
      </c>
      <c r="B266" s="118">
        <f>'III Plan Rates'!B269</f>
        <v>0</v>
      </c>
      <c r="C266" s="127">
        <f>'III Plan Rates'!D269</f>
        <v>0</v>
      </c>
      <c r="D266" s="118">
        <f>'III Plan Rates'!E269</f>
        <v>0</v>
      </c>
      <c r="E266" s="118">
        <f>'III Plan Rates'!F269</f>
        <v>0</v>
      </c>
      <c r="F266" s="118">
        <f>'III Plan Rates'!G269</f>
        <v>0</v>
      </c>
      <c r="G266" s="118">
        <f>'III Plan Rates'!J269</f>
        <v>0</v>
      </c>
      <c r="H266" s="101"/>
      <c r="I266" s="116">
        <f>'III Plan Rates'!$Z269*'V Consumer Factors'!$M$12</f>
        <v>0</v>
      </c>
      <c r="J266" s="116">
        <f>'III Plan Rates'!$Z269*'V Consumer Factors'!$M$13</f>
        <v>0</v>
      </c>
      <c r="K266" s="116">
        <f>'III Plan Rates'!$Z269*'V Consumer Factors'!$M$14</f>
        <v>0</v>
      </c>
      <c r="L266" s="116">
        <f>'III Plan Rates'!$Z269*'V Consumer Factors'!$M$15</f>
        <v>0</v>
      </c>
      <c r="M266" s="116">
        <f>'III Plan Rates'!$Z269*'V Consumer Factors'!$M$16</f>
        <v>0</v>
      </c>
      <c r="N266" s="116">
        <f>'III Plan Rates'!$Z269*'V Consumer Factors'!$M$17</f>
        <v>0</v>
      </c>
      <c r="O266" s="116">
        <f>'III Plan Rates'!$Z269*'V Consumer Factors'!$M$18</f>
        <v>0</v>
      </c>
      <c r="P266" s="116">
        <f>'III Plan Rates'!$Z269*'V Consumer Factors'!$M$19</f>
        <v>0</v>
      </c>
      <c r="Q266" s="116">
        <f>'III Plan Rates'!$Z269*'V Consumer Factors'!$M$20</f>
        <v>0</v>
      </c>
      <c r="R266" s="116">
        <f>IF('III Plan Rates'!$AP269&gt;0,SUMPRODUCT(I266:Q266,'III Plan Rates'!$AG269:$AO269)/'III Plan Rates'!$AP269,0)</f>
        <v>0</v>
      </c>
      <c r="S266" s="80"/>
      <c r="T266" s="116" t="e">
        <f>'III Plan Rates'!$AA269*'V Consumer Factors'!$N$12</f>
        <v>#DIV/0!</v>
      </c>
      <c r="U266" s="116" t="e">
        <f>'III Plan Rates'!$AA269*'V Consumer Factors'!$N$13</f>
        <v>#DIV/0!</v>
      </c>
      <c r="V266" s="116" t="e">
        <f>'III Plan Rates'!$AA269*'V Consumer Factors'!$N$14</f>
        <v>#DIV/0!</v>
      </c>
      <c r="W266" s="116" t="e">
        <f>'III Plan Rates'!$AA269*'V Consumer Factors'!$N$15</f>
        <v>#DIV/0!</v>
      </c>
      <c r="X266" s="116" t="e">
        <f>'III Plan Rates'!$AA269*'V Consumer Factors'!$N$16</f>
        <v>#DIV/0!</v>
      </c>
      <c r="Y266" s="116" t="e">
        <f>'III Plan Rates'!$AA269*'V Consumer Factors'!$N$17</f>
        <v>#DIV/0!</v>
      </c>
      <c r="Z266" s="116" t="e">
        <f>'III Plan Rates'!$AA269*'V Consumer Factors'!$N$18</f>
        <v>#DIV/0!</v>
      </c>
      <c r="AA266" s="116" t="e">
        <f>'III Plan Rates'!$AA269*'V Consumer Factors'!$N$19</f>
        <v>#DIV/0!</v>
      </c>
      <c r="AB266" s="116" t="e">
        <f>'III Plan Rates'!$AA269*'V Consumer Factors'!$N$20</f>
        <v>#DIV/0!</v>
      </c>
      <c r="AC266" s="116">
        <f>IF('III Plan Rates'!$AP269&gt;0,SUMPRODUCT(T266:AB266,'III Plan Rates'!$AG269:$AO269)/'III Plan Rates'!$AP269,0)</f>
        <v>0</v>
      </c>
      <c r="AE266" s="117" t="e">
        <f t="shared" si="53"/>
        <v>#DIV/0!</v>
      </c>
      <c r="AF266" s="117" t="e">
        <f t="shared" si="54"/>
        <v>#DIV/0!</v>
      </c>
      <c r="AG266" s="117" t="e">
        <f t="shared" si="55"/>
        <v>#DIV/0!</v>
      </c>
      <c r="AH266" s="117" t="e">
        <f t="shared" si="56"/>
        <v>#DIV/0!</v>
      </c>
      <c r="AI266" s="117" t="e">
        <f t="shared" si="57"/>
        <v>#DIV/0!</v>
      </c>
      <c r="AJ266" s="117" t="e">
        <f t="shared" si="58"/>
        <v>#DIV/0!</v>
      </c>
      <c r="AK266" s="117" t="e">
        <f t="shared" si="59"/>
        <v>#DIV/0!</v>
      </c>
      <c r="AL266" s="117" t="e">
        <f t="shared" si="60"/>
        <v>#DIV/0!</v>
      </c>
      <c r="AM266" s="117" t="e">
        <f t="shared" si="61"/>
        <v>#DIV/0!</v>
      </c>
      <c r="AN266" s="503" t="str">
        <f t="shared" si="62"/>
        <v/>
      </c>
      <c r="AP266" s="109"/>
      <c r="AQ266" s="109"/>
      <c r="AR266" s="109"/>
      <c r="AS266" s="109"/>
      <c r="AT266" s="109"/>
      <c r="AU266" s="109"/>
      <c r="AV266" s="109"/>
      <c r="AW266" s="109"/>
      <c r="AX266" s="511" t="str">
        <f>IF(SUM(AP266:AW266)='III Plan Rates'!AG269, "Match", "Don't Match")</f>
        <v>Match</v>
      </c>
      <c r="AY266" s="109"/>
      <c r="AZ266" s="109"/>
      <c r="BA266" s="109"/>
      <c r="BB266" s="511" t="str">
        <f>IF(SUM(AY266:BA266)='III Plan Rates'!AH269, "Match", "Don't Match")</f>
        <v>Match</v>
      </c>
      <c r="BC266" s="109"/>
      <c r="BD266" s="109"/>
      <c r="BE266" s="109"/>
      <c r="BF266" s="109"/>
      <c r="BG266" s="109"/>
      <c r="BH266" s="109"/>
      <c r="BI266" s="109"/>
      <c r="BJ266" s="109"/>
      <c r="BK266" s="109"/>
      <c r="BL266" s="109"/>
      <c r="BM266" s="109"/>
      <c r="BN266" s="109"/>
      <c r="BO266" s="109"/>
      <c r="BP266" s="511" t="str">
        <f>IF(SUM(BC266:BO266)='III Plan Rates'!AI269, "Match", "Don't Match")</f>
        <v>Match</v>
      </c>
      <c r="BQ266" s="109"/>
      <c r="BR266" s="109"/>
      <c r="BS266" s="109"/>
      <c r="BT266" s="109"/>
      <c r="BU266" s="109"/>
      <c r="BV266" s="109"/>
      <c r="BW266" s="109"/>
      <c r="BX266" s="109"/>
      <c r="BY266" s="109"/>
      <c r="BZ266" s="109"/>
      <c r="CA266" s="511" t="str">
        <f>IF(SUM(BQ266:BZ266)='III Plan Rates'!AJ269, "Match", "Don't Match")</f>
        <v>Match</v>
      </c>
      <c r="CB266" s="109"/>
      <c r="CC266" s="109"/>
      <c r="CD266" s="109"/>
      <c r="CE266" s="109"/>
      <c r="CF266" s="109"/>
      <c r="CG266" s="109"/>
      <c r="CH266" s="109"/>
      <c r="CI266" s="511" t="str">
        <f>IF(SUM(CB266:CH266)='III Plan Rates'!AK269, "Match", "Don't Match")</f>
        <v>Match</v>
      </c>
      <c r="CJ266" s="109"/>
      <c r="CK266" s="109"/>
      <c r="CL266" s="109"/>
      <c r="CM266" s="109"/>
      <c r="CN266" s="109"/>
      <c r="CO266" s="109"/>
      <c r="CP266" s="109"/>
      <c r="CQ266" s="109"/>
      <c r="CR266" s="109"/>
      <c r="CS266" s="109"/>
      <c r="CT266" s="511" t="str">
        <f>IF(SUM(CJ266:CS266)='III Plan Rates'!AL269, "Match", "Don't Match")</f>
        <v>Match</v>
      </c>
      <c r="CU266" s="109"/>
      <c r="CV266" s="109"/>
      <c r="CW266" s="109"/>
      <c r="CX266" s="109"/>
      <c r="CY266" s="511" t="str">
        <f>IF(SUM(CU266:CX266)='III Plan Rates'!AM269, "Match", "Don't Match")</f>
        <v>Match</v>
      </c>
      <c r="CZ266" s="109"/>
      <c r="DA266" s="109"/>
      <c r="DB266" s="109"/>
      <c r="DC266" s="109"/>
      <c r="DD266" s="109"/>
      <c r="DE266" s="511" t="str">
        <f>IF(SUM(CZ266:DD266)='III Plan Rates'!AN269, "Match", "Don't Match")</f>
        <v>Match</v>
      </c>
      <c r="DF266" s="109"/>
      <c r="DG266" s="109"/>
      <c r="DH266" s="109"/>
      <c r="DI266" s="109"/>
      <c r="DJ266" s="109"/>
      <c r="DK266" s="109"/>
      <c r="DL266" s="109"/>
      <c r="DM266" s="511" t="str">
        <f>IF(SUM(DF266:DL266)='III Plan Rates'!AO269, "Match", "Don't Match")</f>
        <v>Match</v>
      </c>
    </row>
    <row r="267" spans="1:117" x14ac:dyDescent="0.25">
      <c r="A267" s="406" t="str">
        <f>'III Plan Rates'!A270</f>
        <v>Plan 253</v>
      </c>
      <c r="B267" s="118">
        <f>'III Plan Rates'!B270</f>
        <v>0</v>
      </c>
      <c r="C267" s="127">
        <f>'III Plan Rates'!D270</f>
        <v>0</v>
      </c>
      <c r="D267" s="118">
        <f>'III Plan Rates'!E270</f>
        <v>0</v>
      </c>
      <c r="E267" s="118">
        <f>'III Plan Rates'!F270</f>
        <v>0</v>
      </c>
      <c r="F267" s="118">
        <f>'III Plan Rates'!G270</f>
        <v>0</v>
      </c>
      <c r="G267" s="118">
        <f>'III Plan Rates'!J270</f>
        <v>0</v>
      </c>
      <c r="H267" s="101"/>
      <c r="I267" s="116">
        <f>'III Plan Rates'!$Z270*'V Consumer Factors'!$M$12</f>
        <v>0</v>
      </c>
      <c r="J267" s="116">
        <f>'III Plan Rates'!$Z270*'V Consumer Factors'!$M$13</f>
        <v>0</v>
      </c>
      <c r="K267" s="116">
        <f>'III Plan Rates'!$Z270*'V Consumer Factors'!$M$14</f>
        <v>0</v>
      </c>
      <c r="L267" s="116">
        <f>'III Plan Rates'!$Z270*'V Consumer Factors'!$M$15</f>
        <v>0</v>
      </c>
      <c r="M267" s="116">
        <f>'III Plan Rates'!$Z270*'V Consumer Factors'!$M$16</f>
        <v>0</v>
      </c>
      <c r="N267" s="116">
        <f>'III Plan Rates'!$Z270*'V Consumer Factors'!$M$17</f>
        <v>0</v>
      </c>
      <c r="O267" s="116">
        <f>'III Plan Rates'!$Z270*'V Consumer Factors'!$M$18</f>
        <v>0</v>
      </c>
      <c r="P267" s="116">
        <f>'III Plan Rates'!$Z270*'V Consumer Factors'!$M$19</f>
        <v>0</v>
      </c>
      <c r="Q267" s="116">
        <f>'III Plan Rates'!$Z270*'V Consumer Factors'!$M$20</f>
        <v>0</v>
      </c>
      <c r="R267" s="116">
        <f>IF('III Plan Rates'!$AP270&gt;0,SUMPRODUCT(I267:Q267,'III Plan Rates'!$AG270:$AO270)/'III Plan Rates'!$AP270,0)</f>
        <v>0</v>
      </c>
      <c r="S267" s="80"/>
      <c r="T267" s="116" t="e">
        <f>'III Plan Rates'!$AA270*'V Consumer Factors'!$N$12</f>
        <v>#DIV/0!</v>
      </c>
      <c r="U267" s="116" t="e">
        <f>'III Plan Rates'!$AA270*'V Consumer Factors'!$N$13</f>
        <v>#DIV/0!</v>
      </c>
      <c r="V267" s="116" t="e">
        <f>'III Plan Rates'!$AA270*'V Consumer Factors'!$N$14</f>
        <v>#DIV/0!</v>
      </c>
      <c r="W267" s="116" t="e">
        <f>'III Plan Rates'!$AA270*'V Consumer Factors'!$N$15</f>
        <v>#DIV/0!</v>
      </c>
      <c r="X267" s="116" t="e">
        <f>'III Plan Rates'!$AA270*'V Consumer Factors'!$N$16</f>
        <v>#DIV/0!</v>
      </c>
      <c r="Y267" s="116" t="e">
        <f>'III Plan Rates'!$AA270*'V Consumer Factors'!$N$17</f>
        <v>#DIV/0!</v>
      </c>
      <c r="Z267" s="116" t="e">
        <f>'III Plan Rates'!$AA270*'V Consumer Factors'!$N$18</f>
        <v>#DIV/0!</v>
      </c>
      <c r="AA267" s="116" t="e">
        <f>'III Plan Rates'!$AA270*'V Consumer Factors'!$N$19</f>
        <v>#DIV/0!</v>
      </c>
      <c r="AB267" s="116" t="e">
        <f>'III Plan Rates'!$AA270*'V Consumer Factors'!$N$20</f>
        <v>#DIV/0!</v>
      </c>
      <c r="AC267" s="116">
        <f>IF('III Plan Rates'!$AP270&gt;0,SUMPRODUCT(T267:AB267,'III Plan Rates'!$AG270:$AO270)/'III Plan Rates'!$AP270,0)</f>
        <v>0</v>
      </c>
      <c r="AE267" s="117" t="e">
        <f t="shared" si="53"/>
        <v>#DIV/0!</v>
      </c>
      <c r="AF267" s="117" t="e">
        <f t="shared" si="54"/>
        <v>#DIV/0!</v>
      </c>
      <c r="AG267" s="117" t="e">
        <f t="shared" si="55"/>
        <v>#DIV/0!</v>
      </c>
      <c r="AH267" s="117" t="e">
        <f t="shared" si="56"/>
        <v>#DIV/0!</v>
      </c>
      <c r="AI267" s="117" t="e">
        <f t="shared" si="57"/>
        <v>#DIV/0!</v>
      </c>
      <c r="AJ267" s="117" t="e">
        <f t="shared" si="58"/>
        <v>#DIV/0!</v>
      </c>
      <c r="AK267" s="117" t="e">
        <f t="shared" si="59"/>
        <v>#DIV/0!</v>
      </c>
      <c r="AL267" s="117" t="e">
        <f t="shared" si="60"/>
        <v>#DIV/0!</v>
      </c>
      <c r="AM267" s="117" t="e">
        <f t="shared" si="61"/>
        <v>#DIV/0!</v>
      </c>
      <c r="AN267" s="503" t="str">
        <f t="shared" si="62"/>
        <v/>
      </c>
      <c r="AP267" s="109"/>
      <c r="AQ267" s="109"/>
      <c r="AR267" s="109"/>
      <c r="AS267" s="109"/>
      <c r="AT267" s="109"/>
      <c r="AU267" s="109"/>
      <c r="AV267" s="109"/>
      <c r="AW267" s="109"/>
      <c r="AX267" s="511" t="str">
        <f>IF(SUM(AP267:AW267)='III Plan Rates'!AG270, "Match", "Don't Match")</f>
        <v>Match</v>
      </c>
      <c r="AY267" s="109"/>
      <c r="AZ267" s="109"/>
      <c r="BA267" s="109"/>
      <c r="BB267" s="511" t="str">
        <f>IF(SUM(AY267:BA267)='III Plan Rates'!AH270, "Match", "Don't Match")</f>
        <v>Match</v>
      </c>
      <c r="BC267" s="109"/>
      <c r="BD267" s="109"/>
      <c r="BE267" s="109"/>
      <c r="BF267" s="109"/>
      <c r="BG267" s="109"/>
      <c r="BH267" s="109"/>
      <c r="BI267" s="109"/>
      <c r="BJ267" s="109"/>
      <c r="BK267" s="109"/>
      <c r="BL267" s="109"/>
      <c r="BM267" s="109"/>
      <c r="BN267" s="109"/>
      <c r="BO267" s="109"/>
      <c r="BP267" s="511" t="str">
        <f>IF(SUM(BC267:BO267)='III Plan Rates'!AI270, "Match", "Don't Match")</f>
        <v>Match</v>
      </c>
      <c r="BQ267" s="109"/>
      <c r="BR267" s="109"/>
      <c r="BS267" s="109"/>
      <c r="BT267" s="109"/>
      <c r="BU267" s="109"/>
      <c r="BV267" s="109"/>
      <c r="BW267" s="109"/>
      <c r="BX267" s="109"/>
      <c r="BY267" s="109"/>
      <c r="BZ267" s="109"/>
      <c r="CA267" s="511" t="str">
        <f>IF(SUM(BQ267:BZ267)='III Plan Rates'!AJ270, "Match", "Don't Match")</f>
        <v>Match</v>
      </c>
      <c r="CB267" s="109"/>
      <c r="CC267" s="109"/>
      <c r="CD267" s="109"/>
      <c r="CE267" s="109"/>
      <c r="CF267" s="109"/>
      <c r="CG267" s="109"/>
      <c r="CH267" s="109"/>
      <c r="CI267" s="511" t="str">
        <f>IF(SUM(CB267:CH267)='III Plan Rates'!AK270, "Match", "Don't Match")</f>
        <v>Match</v>
      </c>
      <c r="CJ267" s="109"/>
      <c r="CK267" s="109"/>
      <c r="CL267" s="109"/>
      <c r="CM267" s="109"/>
      <c r="CN267" s="109"/>
      <c r="CO267" s="109"/>
      <c r="CP267" s="109"/>
      <c r="CQ267" s="109"/>
      <c r="CR267" s="109"/>
      <c r="CS267" s="109"/>
      <c r="CT267" s="511" t="str">
        <f>IF(SUM(CJ267:CS267)='III Plan Rates'!AL270, "Match", "Don't Match")</f>
        <v>Match</v>
      </c>
      <c r="CU267" s="109"/>
      <c r="CV267" s="109"/>
      <c r="CW267" s="109"/>
      <c r="CX267" s="109"/>
      <c r="CY267" s="511" t="str">
        <f>IF(SUM(CU267:CX267)='III Plan Rates'!AM270, "Match", "Don't Match")</f>
        <v>Match</v>
      </c>
      <c r="CZ267" s="109"/>
      <c r="DA267" s="109"/>
      <c r="DB267" s="109"/>
      <c r="DC267" s="109"/>
      <c r="DD267" s="109"/>
      <c r="DE267" s="511" t="str">
        <f>IF(SUM(CZ267:DD267)='III Plan Rates'!AN270, "Match", "Don't Match")</f>
        <v>Match</v>
      </c>
      <c r="DF267" s="109"/>
      <c r="DG267" s="109"/>
      <c r="DH267" s="109"/>
      <c r="DI267" s="109"/>
      <c r="DJ267" s="109"/>
      <c r="DK267" s="109"/>
      <c r="DL267" s="109"/>
      <c r="DM267" s="511" t="str">
        <f>IF(SUM(DF267:DL267)='III Plan Rates'!AO270, "Match", "Don't Match")</f>
        <v>Match</v>
      </c>
    </row>
    <row r="268" spans="1:117" x14ac:dyDescent="0.25">
      <c r="A268" s="406" t="str">
        <f>'III Plan Rates'!A271</f>
        <v>Plan 254</v>
      </c>
      <c r="B268" s="118">
        <f>'III Plan Rates'!B271</f>
        <v>0</v>
      </c>
      <c r="C268" s="127">
        <f>'III Plan Rates'!D271</f>
        <v>0</v>
      </c>
      <c r="D268" s="118">
        <f>'III Plan Rates'!E271</f>
        <v>0</v>
      </c>
      <c r="E268" s="118">
        <f>'III Plan Rates'!F271</f>
        <v>0</v>
      </c>
      <c r="F268" s="118">
        <f>'III Plan Rates'!G271</f>
        <v>0</v>
      </c>
      <c r="G268" s="118">
        <f>'III Plan Rates'!J271</f>
        <v>0</v>
      </c>
      <c r="H268" s="101"/>
      <c r="I268" s="116">
        <f>'III Plan Rates'!$Z271*'V Consumer Factors'!$M$12</f>
        <v>0</v>
      </c>
      <c r="J268" s="116">
        <f>'III Plan Rates'!$Z271*'V Consumer Factors'!$M$13</f>
        <v>0</v>
      </c>
      <c r="K268" s="116">
        <f>'III Plan Rates'!$Z271*'V Consumer Factors'!$M$14</f>
        <v>0</v>
      </c>
      <c r="L268" s="116">
        <f>'III Plan Rates'!$Z271*'V Consumer Factors'!$M$15</f>
        <v>0</v>
      </c>
      <c r="M268" s="116">
        <f>'III Plan Rates'!$Z271*'V Consumer Factors'!$M$16</f>
        <v>0</v>
      </c>
      <c r="N268" s="116">
        <f>'III Plan Rates'!$Z271*'V Consumer Factors'!$M$17</f>
        <v>0</v>
      </c>
      <c r="O268" s="116">
        <f>'III Plan Rates'!$Z271*'V Consumer Factors'!$M$18</f>
        <v>0</v>
      </c>
      <c r="P268" s="116">
        <f>'III Plan Rates'!$Z271*'V Consumer Factors'!$M$19</f>
        <v>0</v>
      </c>
      <c r="Q268" s="116">
        <f>'III Plan Rates'!$Z271*'V Consumer Factors'!$M$20</f>
        <v>0</v>
      </c>
      <c r="R268" s="116">
        <f>IF('III Plan Rates'!$AP271&gt;0,SUMPRODUCT(I268:Q268,'III Plan Rates'!$AG271:$AO271)/'III Plan Rates'!$AP271,0)</f>
        <v>0</v>
      </c>
      <c r="S268" s="80"/>
      <c r="T268" s="116" t="e">
        <f>'III Plan Rates'!$AA271*'V Consumer Factors'!$N$12</f>
        <v>#DIV/0!</v>
      </c>
      <c r="U268" s="116" t="e">
        <f>'III Plan Rates'!$AA271*'V Consumer Factors'!$N$13</f>
        <v>#DIV/0!</v>
      </c>
      <c r="V268" s="116" t="e">
        <f>'III Plan Rates'!$AA271*'V Consumer Factors'!$N$14</f>
        <v>#DIV/0!</v>
      </c>
      <c r="W268" s="116" t="e">
        <f>'III Plan Rates'!$AA271*'V Consumer Factors'!$N$15</f>
        <v>#DIV/0!</v>
      </c>
      <c r="X268" s="116" t="e">
        <f>'III Plan Rates'!$AA271*'V Consumer Factors'!$N$16</f>
        <v>#DIV/0!</v>
      </c>
      <c r="Y268" s="116" t="e">
        <f>'III Plan Rates'!$AA271*'V Consumer Factors'!$N$17</f>
        <v>#DIV/0!</v>
      </c>
      <c r="Z268" s="116" t="e">
        <f>'III Plan Rates'!$AA271*'V Consumer Factors'!$N$18</f>
        <v>#DIV/0!</v>
      </c>
      <c r="AA268" s="116" t="e">
        <f>'III Plan Rates'!$AA271*'V Consumer Factors'!$N$19</f>
        <v>#DIV/0!</v>
      </c>
      <c r="AB268" s="116" t="e">
        <f>'III Plan Rates'!$AA271*'V Consumer Factors'!$N$20</f>
        <v>#DIV/0!</v>
      </c>
      <c r="AC268" s="116">
        <f>IF('III Plan Rates'!$AP271&gt;0,SUMPRODUCT(T268:AB268,'III Plan Rates'!$AG271:$AO271)/'III Plan Rates'!$AP271,0)</f>
        <v>0</v>
      </c>
      <c r="AE268" s="117" t="e">
        <f t="shared" si="53"/>
        <v>#DIV/0!</v>
      </c>
      <c r="AF268" s="117" t="e">
        <f t="shared" si="54"/>
        <v>#DIV/0!</v>
      </c>
      <c r="AG268" s="117" t="e">
        <f t="shared" si="55"/>
        <v>#DIV/0!</v>
      </c>
      <c r="AH268" s="117" t="e">
        <f t="shared" si="56"/>
        <v>#DIV/0!</v>
      </c>
      <c r="AI268" s="117" t="e">
        <f t="shared" si="57"/>
        <v>#DIV/0!</v>
      </c>
      <c r="AJ268" s="117" t="e">
        <f t="shared" si="58"/>
        <v>#DIV/0!</v>
      </c>
      <c r="AK268" s="117" t="e">
        <f t="shared" si="59"/>
        <v>#DIV/0!</v>
      </c>
      <c r="AL268" s="117" t="e">
        <f t="shared" si="60"/>
        <v>#DIV/0!</v>
      </c>
      <c r="AM268" s="117" t="e">
        <f t="shared" si="61"/>
        <v>#DIV/0!</v>
      </c>
      <c r="AN268" s="503" t="str">
        <f t="shared" si="62"/>
        <v/>
      </c>
      <c r="AP268" s="109"/>
      <c r="AQ268" s="109"/>
      <c r="AR268" s="109"/>
      <c r="AS268" s="109"/>
      <c r="AT268" s="109"/>
      <c r="AU268" s="109"/>
      <c r="AV268" s="109"/>
      <c r="AW268" s="109"/>
      <c r="AX268" s="511" t="str">
        <f>IF(SUM(AP268:AW268)='III Plan Rates'!AG271, "Match", "Don't Match")</f>
        <v>Match</v>
      </c>
      <c r="AY268" s="109"/>
      <c r="AZ268" s="109"/>
      <c r="BA268" s="109"/>
      <c r="BB268" s="511" t="str">
        <f>IF(SUM(AY268:BA268)='III Plan Rates'!AH271, "Match", "Don't Match")</f>
        <v>Match</v>
      </c>
      <c r="BC268" s="109"/>
      <c r="BD268" s="109"/>
      <c r="BE268" s="109"/>
      <c r="BF268" s="109"/>
      <c r="BG268" s="109"/>
      <c r="BH268" s="109"/>
      <c r="BI268" s="109"/>
      <c r="BJ268" s="109"/>
      <c r="BK268" s="109"/>
      <c r="BL268" s="109"/>
      <c r="BM268" s="109"/>
      <c r="BN268" s="109"/>
      <c r="BO268" s="109"/>
      <c r="BP268" s="511" t="str">
        <f>IF(SUM(BC268:BO268)='III Plan Rates'!AI271, "Match", "Don't Match")</f>
        <v>Match</v>
      </c>
      <c r="BQ268" s="109"/>
      <c r="BR268" s="109"/>
      <c r="BS268" s="109"/>
      <c r="BT268" s="109"/>
      <c r="BU268" s="109"/>
      <c r="BV268" s="109"/>
      <c r="BW268" s="109"/>
      <c r="BX268" s="109"/>
      <c r="BY268" s="109"/>
      <c r="BZ268" s="109"/>
      <c r="CA268" s="511" t="str">
        <f>IF(SUM(BQ268:BZ268)='III Plan Rates'!AJ271, "Match", "Don't Match")</f>
        <v>Match</v>
      </c>
      <c r="CB268" s="109"/>
      <c r="CC268" s="109"/>
      <c r="CD268" s="109"/>
      <c r="CE268" s="109"/>
      <c r="CF268" s="109"/>
      <c r="CG268" s="109"/>
      <c r="CH268" s="109"/>
      <c r="CI268" s="511" t="str">
        <f>IF(SUM(CB268:CH268)='III Plan Rates'!AK271, "Match", "Don't Match")</f>
        <v>Match</v>
      </c>
      <c r="CJ268" s="109"/>
      <c r="CK268" s="109"/>
      <c r="CL268" s="109"/>
      <c r="CM268" s="109"/>
      <c r="CN268" s="109"/>
      <c r="CO268" s="109"/>
      <c r="CP268" s="109"/>
      <c r="CQ268" s="109"/>
      <c r="CR268" s="109"/>
      <c r="CS268" s="109"/>
      <c r="CT268" s="511" t="str">
        <f>IF(SUM(CJ268:CS268)='III Plan Rates'!AL271, "Match", "Don't Match")</f>
        <v>Match</v>
      </c>
      <c r="CU268" s="109"/>
      <c r="CV268" s="109"/>
      <c r="CW268" s="109"/>
      <c r="CX268" s="109"/>
      <c r="CY268" s="511" t="str">
        <f>IF(SUM(CU268:CX268)='III Plan Rates'!AM271, "Match", "Don't Match")</f>
        <v>Match</v>
      </c>
      <c r="CZ268" s="109"/>
      <c r="DA268" s="109"/>
      <c r="DB268" s="109"/>
      <c r="DC268" s="109"/>
      <c r="DD268" s="109"/>
      <c r="DE268" s="511" t="str">
        <f>IF(SUM(CZ268:DD268)='III Plan Rates'!AN271, "Match", "Don't Match")</f>
        <v>Match</v>
      </c>
      <c r="DF268" s="109"/>
      <c r="DG268" s="109"/>
      <c r="DH268" s="109"/>
      <c r="DI268" s="109"/>
      <c r="DJ268" s="109"/>
      <c r="DK268" s="109"/>
      <c r="DL268" s="109"/>
      <c r="DM268" s="511" t="str">
        <f>IF(SUM(DF268:DL268)='III Plan Rates'!AO271, "Match", "Don't Match")</f>
        <v>Match</v>
      </c>
    </row>
    <row r="269" spans="1:117" x14ac:dyDescent="0.25">
      <c r="A269" s="406" t="str">
        <f>'III Plan Rates'!A272</f>
        <v>Plan 255</v>
      </c>
      <c r="B269" s="118">
        <f>'III Plan Rates'!B272</f>
        <v>0</v>
      </c>
      <c r="C269" s="127">
        <f>'III Plan Rates'!D272</f>
        <v>0</v>
      </c>
      <c r="D269" s="118">
        <f>'III Plan Rates'!E272</f>
        <v>0</v>
      </c>
      <c r="E269" s="118">
        <f>'III Plan Rates'!F272</f>
        <v>0</v>
      </c>
      <c r="F269" s="118">
        <f>'III Plan Rates'!G272</f>
        <v>0</v>
      </c>
      <c r="G269" s="118">
        <f>'III Plan Rates'!J272</f>
        <v>0</v>
      </c>
      <c r="H269" s="101"/>
      <c r="I269" s="116">
        <f>'III Plan Rates'!$Z272*'V Consumer Factors'!$M$12</f>
        <v>0</v>
      </c>
      <c r="J269" s="116">
        <f>'III Plan Rates'!$Z272*'V Consumer Factors'!$M$13</f>
        <v>0</v>
      </c>
      <c r="K269" s="116">
        <f>'III Plan Rates'!$Z272*'V Consumer Factors'!$M$14</f>
        <v>0</v>
      </c>
      <c r="L269" s="116">
        <f>'III Plan Rates'!$Z272*'V Consumer Factors'!$M$15</f>
        <v>0</v>
      </c>
      <c r="M269" s="116">
        <f>'III Plan Rates'!$Z272*'V Consumer Factors'!$M$16</f>
        <v>0</v>
      </c>
      <c r="N269" s="116">
        <f>'III Plan Rates'!$Z272*'V Consumer Factors'!$M$17</f>
        <v>0</v>
      </c>
      <c r="O269" s="116">
        <f>'III Plan Rates'!$Z272*'V Consumer Factors'!$M$18</f>
        <v>0</v>
      </c>
      <c r="P269" s="116">
        <f>'III Plan Rates'!$Z272*'V Consumer Factors'!$M$19</f>
        <v>0</v>
      </c>
      <c r="Q269" s="116">
        <f>'III Plan Rates'!$Z272*'V Consumer Factors'!$M$20</f>
        <v>0</v>
      </c>
      <c r="R269" s="116">
        <f>IF('III Plan Rates'!$AP272&gt;0,SUMPRODUCT(I269:Q269,'III Plan Rates'!$AG272:$AO272)/'III Plan Rates'!$AP272,0)</f>
        <v>0</v>
      </c>
      <c r="S269" s="80"/>
      <c r="T269" s="116" t="e">
        <f>'III Plan Rates'!$AA272*'V Consumer Factors'!$N$12</f>
        <v>#DIV/0!</v>
      </c>
      <c r="U269" s="116" t="e">
        <f>'III Plan Rates'!$AA272*'V Consumer Factors'!$N$13</f>
        <v>#DIV/0!</v>
      </c>
      <c r="V269" s="116" t="e">
        <f>'III Plan Rates'!$AA272*'V Consumer Factors'!$N$14</f>
        <v>#DIV/0!</v>
      </c>
      <c r="W269" s="116" t="e">
        <f>'III Plan Rates'!$AA272*'V Consumer Factors'!$N$15</f>
        <v>#DIV/0!</v>
      </c>
      <c r="X269" s="116" t="e">
        <f>'III Plan Rates'!$AA272*'V Consumer Factors'!$N$16</f>
        <v>#DIV/0!</v>
      </c>
      <c r="Y269" s="116" t="e">
        <f>'III Plan Rates'!$AA272*'V Consumer Factors'!$N$17</f>
        <v>#DIV/0!</v>
      </c>
      <c r="Z269" s="116" t="e">
        <f>'III Plan Rates'!$AA272*'V Consumer Factors'!$N$18</f>
        <v>#DIV/0!</v>
      </c>
      <c r="AA269" s="116" t="e">
        <f>'III Plan Rates'!$AA272*'V Consumer Factors'!$N$19</f>
        <v>#DIV/0!</v>
      </c>
      <c r="AB269" s="116" t="e">
        <f>'III Plan Rates'!$AA272*'V Consumer Factors'!$N$20</f>
        <v>#DIV/0!</v>
      </c>
      <c r="AC269" s="116">
        <f>IF('III Plan Rates'!$AP272&gt;0,SUMPRODUCT(T269:AB269,'III Plan Rates'!$AG272:$AO272)/'III Plan Rates'!$AP272,0)</f>
        <v>0</v>
      </c>
      <c r="AE269" s="117" t="e">
        <f t="shared" si="53"/>
        <v>#DIV/0!</v>
      </c>
      <c r="AF269" s="117" t="e">
        <f t="shared" si="54"/>
        <v>#DIV/0!</v>
      </c>
      <c r="AG269" s="117" t="e">
        <f t="shared" si="55"/>
        <v>#DIV/0!</v>
      </c>
      <c r="AH269" s="117" t="e">
        <f t="shared" si="56"/>
        <v>#DIV/0!</v>
      </c>
      <c r="AI269" s="117" t="e">
        <f t="shared" si="57"/>
        <v>#DIV/0!</v>
      </c>
      <c r="AJ269" s="117" t="e">
        <f t="shared" si="58"/>
        <v>#DIV/0!</v>
      </c>
      <c r="AK269" s="117" t="e">
        <f t="shared" si="59"/>
        <v>#DIV/0!</v>
      </c>
      <c r="AL269" s="117" t="e">
        <f t="shared" si="60"/>
        <v>#DIV/0!</v>
      </c>
      <c r="AM269" s="117" t="e">
        <f t="shared" si="61"/>
        <v>#DIV/0!</v>
      </c>
      <c r="AN269" s="503" t="str">
        <f t="shared" si="62"/>
        <v/>
      </c>
      <c r="AP269" s="109"/>
      <c r="AQ269" s="109"/>
      <c r="AR269" s="109"/>
      <c r="AS269" s="109"/>
      <c r="AT269" s="109"/>
      <c r="AU269" s="109"/>
      <c r="AV269" s="109"/>
      <c r="AW269" s="109"/>
      <c r="AX269" s="511" t="str">
        <f>IF(SUM(AP269:AW269)='III Plan Rates'!AG272, "Match", "Don't Match")</f>
        <v>Match</v>
      </c>
      <c r="AY269" s="109"/>
      <c r="AZ269" s="109"/>
      <c r="BA269" s="109"/>
      <c r="BB269" s="511" t="str">
        <f>IF(SUM(AY269:BA269)='III Plan Rates'!AH272, "Match", "Don't Match")</f>
        <v>Match</v>
      </c>
      <c r="BC269" s="109"/>
      <c r="BD269" s="109"/>
      <c r="BE269" s="109"/>
      <c r="BF269" s="109"/>
      <c r="BG269" s="109"/>
      <c r="BH269" s="109"/>
      <c r="BI269" s="109"/>
      <c r="BJ269" s="109"/>
      <c r="BK269" s="109"/>
      <c r="BL269" s="109"/>
      <c r="BM269" s="109"/>
      <c r="BN269" s="109"/>
      <c r="BO269" s="109"/>
      <c r="BP269" s="511" t="str">
        <f>IF(SUM(BC269:BO269)='III Plan Rates'!AI272, "Match", "Don't Match")</f>
        <v>Match</v>
      </c>
      <c r="BQ269" s="109"/>
      <c r="BR269" s="109"/>
      <c r="BS269" s="109"/>
      <c r="BT269" s="109"/>
      <c r="BU269" s="109"/>
      <c r="BV269" s="109"/>
      <c r="BW269" s="109"/>
      <c r="BX269" s="109"/>
      <c r="BY269" s="109"/>
      <c r="BZ269" s="109"/>
      <c r="CA269" s="511" t="str">
        <f>IF(SUM(BQ269:BZ269)='III Plan Rates'!AJ272, "Match", "Don't Match")</f>
        <v>Match</v>
      </c>
      <c r="CB269" s="109"/>
      <c r="CC269" s="109"/>
      <c r="CD269" s="109"/>
      <c r="CE269" s="109"/>
      <c r="CF269" s="109"/>
      <c r="CG269" s="109"/>
      <c r="CH269" s="109"/>
      <c r="CI269" s="511" t="str">
        <f>IF(SUM(CB269:CH269)='III Plan Rates'!AK272, "Match", "Don't Match")</f>
        <v>Match</v>
      </c>
      <c r="CJ269" s="109"/>
      <c r="CK269" s="109"/>
      <c r="CL269" s="109"/>
      <c r="CM269" s="109"/>
      <c r="CN269" s="109"/>
      <c r="CO269" s="109"/>
      <c r="CP269" s="109"/>
      <c r="CQ269" s="109"/>
      <c r="CR269" s="109"/>
      <c r="CS269" s="109"/>
      <c r="CT269" s="511" t="str">
        <f>IF(SUM(CJ269:CS269)='III Plan Rates'!AL272, "Match", "Don't Match")</f>
        <v>Match</v>
      </c>
      <c r="CU269" s="109"/>
      <c r="CV269" s="109"/>
      <c r="CW269" s="109"/>
      <c r="CX269" s="109"/>
      <c r="CY269" s="511" t="str">
        <f>IF(SUM(CU269:CX269)='III Plan Rates'!AM272, "Match", "Don't Match")</f>
        <v>Match</v>
      </c>
      <c r="CZ269" s="109"/>
      <c r="DA269" s="109"/>
      <c r="DB269" s="109"/>
      <c r="DC269" s="109"/>
      <c r="DD269" s="109"/>
      <c r="DE269" s="511" t="str">
        <f>IF(SUM(CZ269:DD269)='III Plan Rates'!AN272, "Match", "Don't Match")</f>
        <v>Match</v>
      </c>
      <c r="DF269" s="109"/>
      <c r="DG269" s="109"/>
      <c r="DH269" s="109"/>
      <c r="DI269" s="109"/>
      <c r="DJ269" s="109"/>
      <c r="DK269" s="109"/>
      <c r="DL269" s="109"/>
      <c r="DM269" s="511" t="str">
        <f>IF(SUM(DF269:DL269)='III Plan Rates'!AO272, "Match", "Don't Match")</f>
        <v>Match</v>
      </c>
    </row>
    <row r="270" spans="1:117" x14ac:dyDescent="0.25">
      <c r="A270" s="406" t="str">
        <f>'III Plan Rates'!A273</f>
        <v>Plan 256</v>
      </c>
      <c r="B270" s="118">
        <f>'III Plan Rates'!B273</f>
        <v>0</v>
      </c>
      <c r="C270" s="127">
        <f>'III Plan Rates'!D273</f>
        <v>0</v>
      </c>
      <c r="D270" s="118">
        <f>'III Plan Rates'!E273</f>
        <v>0</v>
      </c>
      <c r="E270" s="118">
        <f>'III Plan Rates'!F273</f>
        <v>0</v>
      </c>
      <c r="F270" s="118">
        <f>'III Plan Rates'!G273</f>
        <v>0</v>
      </c>
      <c r="G270" s="118">
        <f>'III Plan Rates'!J273</f>
        <v>0</v>
      </c>
      <c r="H270" s="101"/>
      <c r="I270" s="116">
        <f>'III Plan Rates'!$Z273*'V Consumer Factors'!$M$12</f>
        <v>0</v>
      </c>
      <c r="J270" s="116">
        <f>'III Plan Rates'!$Z273*'V Consumer Factors'!$M$13</f>
        <v>0</v>
      </c>
      <c r="K270" s="116">
        <f>'III Plan Rates'!$Z273*'V Consumer Factors'!$M$14</f>
        <v>0</v>
      </c>
      <c r="L270" s="116">
        <f>'III Plan Rates'!$Z273*'V Consumer Factors'!$M$15</f>
        <v>0</v>
      </c>
      <c r="M270" s="116">
        <f>'III Plan Rates'!$Z273*'V Consumer Factors'!$M$16</f>
        <v>0</v>
      </c>
      <c r="N270" s="116">
        <f>'III Plan Rates'!$Z273*'V Consumer Factors'!$M$17</f>
        <v>0</v>
      </c>
      <c r="O270" s="116">
        <f>'III Plan Rates'!$Z273*'V Consumer Factors'!$M$18</f>
        <v>0</v>
      </c>
      <c r="P270" s="116">
        <f>'III Plan Rates'!$Z273*'V Consumer Factors'!$M$19</f>
        <v>0</v>
      </c>
      <c r="Q270" s="116">
        <f>'III Plan Rates'!$Z273*'V Consumer Factors'!$M$20</f>
        <v>0</v>
      </c>
      <c r="R270" s="116">
        <f>IF('III Plan Rates'!$AP273&gt;0,SUMPRODUCT(I270:Q270,'III Plan Rates'!$AG273:$AO273)/'III Plan Rates'!$AP273,0)</f>
        <v>0</v>
      </c>
      <c r="S270" s="80"/>
      <c r="T270" s="116" t="e">
        <f>'III Plan Rates'!$AA273*'V Consumer Factors'!$N$12</f>
        <v>#DIV/0!</v>
      </c>
      <c r="U270" s="116" t="e">
        <f>'III Plan Rates'!$AA273*'V Consumer Factors'!$N$13</f>
        <v>#DIV/0!</v>
      </c>
      <c r="V270" s="116" t="e">
        <f>'III Plan Rates'!$AA273*'V Consumer Factors'!$N$14</f>
        <v>#DIV/0!</v>
      </c>
      <c r="W270" s="116" t="e">
        <f>'III Plan Rates'!$AA273*'V Consumer Factors'!$N$15</f>
        <v>#DIV/0!</v>
      </c>
      <c r="X270" s="116" t="e">
        <f>'III Plan Rates'!$AA273*'V Consumer Factors'!$N$16</f>
        <v>#DIV/0!</v>
      </c>
      <c r="Y270" s="116" t="e">
        <f>'III Plan Rates'!$AA273*'V Consumer Factors'!$N$17</f>
        <v>#DIV/0!</v>
      </c>
      <c r="Z270" s="116" t="e">
        <f>'III Plan Rates'!$AA273*'V Consumer Factors'!$N$18</f>
        <v>#DIV/0!</v>
      </c>
      <c r="AA270" s="116" t="e">
        <f>'III Plan Rates'!$AA273*'V Consumer Factors'!$N$19</f>
        <v>#DIV/0!</v>
      </c>
      <c r="AB270" s="116" t="e">
        <f>'III Plan Rates'!$AA273*'V Consumer Factors'!$N$20</f>
        <v>#DIV/0!</v>
      </c>
      <c r="AC270" s="116">
        <f>IF('III Plan Rates'!$AP273&gt;0,SUMPRODUCT(T270:AB270,'III Plan Rates'!$AG273:$AO273)/'III Plan Rates'!$AP273,0)</f>
        <v>0</v>
      </c>
      <c r="AE270" s="117" t="e">
        <f t="shared" si="53"/>
        <v>#DIV/0!</v>
      </c>
      <c r="AF270" s="117" t="e">
        <f t="shared" si="54"/>
        <v>#DIV/0!</v>
      </c>
      <c r="AG270" s="117" t="e">
        <f t="shared" si="55"/>
        <v>#DIV/0!</v>
      </c>
      <c r="AH270" s="117" t="e">
        <f t="shared" si="56"/>
        <v>#DIV/0!</v>
      </c>
      <c r="AI270" s="117" t="e">
        <f t="shared" si="57"/>
        <v>#DIV/0!</v>
      </c>
      <c r="AJ270" s="117" t="e">
        <f t="shared" si="58"/>
        <v>#DIV/0!</v>
      </c>
      <c r="AK270" s="117" t="e">
        <f t="shared" si="59"/>
        <v>#DIV/0!</v>
      </c>
      <c r="AL270" s="117" t="e">
        <f t="shared" si="60"/>
        <v>#DIV/0!</v>
      </c>
      <c r="AM270" s="117" t="e">
        <f t="shared" si="61"/>
        <v>#DIV/0!</v>
      </c>
      <c r="AN270" s="503" t="str">
        <f t="shared" si="62"/>
        <v/>
      </c>
      <c r="AP270" s="109"/>
      <c r="AQ270" s="109"/>
      <c r="AR270" s="109"/>
      <c r="AS270" s="109"/>
      <c r="AT270" s="109"/>
      <c r="AU270" s="109"/>
      <c r="AV270" s="109"/>
      <c r="AW270" s="109"/>
      <c r="AX270" s="511" t="str">
        <f>IF(SUM(AP270:AW270)='III Plan Rates'!AG273, "Match", "Don't Match")</f>
        <v>Match</v>
      </c>
      <c r="AY270" s="109"/>
      <c r="AZ270" s="109"/>
      <c r="BA270" s="109"/>
      <c r="BB270" s="511" t="str">
        <f>IF(SUM(AY270:BA270)='III Plan Rates'!AH273, "Match", "Don't Match")</f>
        <v>Match</v>
      </c>
      <c r="BC270" s="109"/>
      <c r="BD270" s="109"/>
      <c r="BE270" s="109"/>
      <c r="BF270" s="109"/>
      <c r="BG270" s="109"/>
      <c r="BH270" s="109"/>
      <c r="BI270" s="109"/>
      <c r="BJ270" s="109"/>
      <c r="BK270" s="109"/>
      <c r="BL270" s="109"/>
      <c r="BM270" s="109"/>
      <c r="BN270" s="109"/>
      <c r="BO270" s="109"/>
      <c r="BP270" s="511" t="str">
        <f>IF(SUM(BC270:BO270)='III Plan Rates'!AI273, "Match", "Don't Match")</f>
        <v>Match</v>
      </c>
      <c r="BQ270" s="109"/>
      <c r="BR270" s="109"/>
      <c r="BS270" s="109"/>
      <c r="BT270" s="109"/>
      <c r="BU270" s="109"/>
      <c r="BV270" s="109"/>
      <c r="BW270" s="109"/>
      <c r="BX270" s="109"/>
      <c r="BY270" s="109"/>
      <c r="BZ270" s="109"/>
      <c r="CA270" s="511" t="str">
        <f>IF(SUM(BQ270:BZ270)='III Plan Rates'!AJ273, "Match", "Don't Match")</f>
        <v>Match</v>
      </c>
      <c r="CB270" s="109"/>
      <c r="CC270" s="109"/>
      <c r="CD270" s="109"/>
      <c r="CE270" s="109"/>
      <c r="CF270" s="109"/>
      <c r="CG270" s="109"/>
      <c r="CH270" s="109"/>
      <c r="CI270" s="511" t="str">
        <f>IF(SUM(CB270:CH270)='III Plan Rates'!AK273, "Match", "Don't Match")</f>
        <v>Match</v>
      </c>
      <c r="CJ270" s="109"/>
      <c r="CK270" s="109"/>
      <c r="CL270" s="109"/>
      <c r="CM270" s="109"/>
      <c r="CN270" s="109"/>
      <c r="CO270" s="109"/>
      <c r="CP270" s="109"/>
      <c r="CQ270" s="109"/>
      <c r="CR270" s="109"/>
      <c r="CS270" s="109"/>
      <c r="CT270" s="511" t="str">
        <f>IF(SUM(CJ270:CS270)='III Plan Rates'!AL273, "Match", "Don't Match")</f>
        <v>Match</v>
      </c>
      <c r="CU270" s="109"/>
      <c r="CV270" s="109"/>
      <c r="CW270" s="109"/>
      <c r="CX270" s="109"/>
      <c r="CY270" s="511" t="str">
        <f>IF(SUM(CU270:CX270)='III Plan Rates'!AM273, "Match", "Don't Match")</f>
        <v>Match</v>
      </c>
      <c r="CZ270" s="109"/>
      <c r="DA270" s="109"/>
      <c r="DB270" s="109"/>
      <c r="DC270" s="109"/>
      <c r="DD270" s="109"/>
      <c r="DE270" s="511" t="str">
        <f>IF(SUM(CZ270:DD270)='III Plan Rates'!AN273, "Match", "Don't Match")</f>
        <v>Match</v>
      </c>
      <c r="DF270" s="109"/>
      <c r="DG270" s="109"/>
      <c r="DH270" s="109"/>
      <c r="DI270" s="109"/>
      <c r="DJ270" s="109"/>
      <c r="DK270" s="109"/>
      <c r="DL270" s="109"/>
      <c r="DM270" s="511" t="str">
        <f>IF(SUM(DF270:DL270)='III Plan Rates'!AO273, "Match", "Don't Match")</f>
        <v>Match</v>
      </c>
    </row>
    <row r="271" spans="1:117" x14ac:dyDescent="0.25">
      <c r="A271" s="406" t="str">
        <f>'III Plan Rates'!A274</f>
        <v>Plan 257</v>
      </c>
      <c r="B271" s="118">
        <f>'III Plan Rates'!B274</f>
        <v>0</v>
      </c>
      <c r="C271" s="127">
        <f>'III Plan Rates'!D274</f>
        <v>0</v>
      </c>
      <c r="D271" s="118">
        <f>'III Plan Rates'!E274</f>
        <v>0</v>
      </c>
      <c r="E271" s="118">
        <f>'III Plan Rates'!F274</f>
        <v>0</v>
      </c>
      <c r="F271" s="118">
        <f>'III Plan Rates'!G274</f>
        <v>0</v>
      </c>
      <c r="G271" s="118">
        <f>'III Plan Rates'!J274</f>
        <v>0</v>
      </c>
      <c r="H271" s="101"/>
      <c r="I271" s="116">
        <f>'III Plan Rates'!$Z274*'V Consumer Factors'!$M$12</f>
        <v>0</v>
      </c>
      <c r="J271" s="116">
        <f>'III Plan Rates'!$Z274*'V Consumer Factors'!$M$13</f>
        <v>0</v>
      </c>
      <c r="K271" s="116">
        <f>'III Plan Rates'!$Z274*'V Consumer Factors'!$M$14</f>
        <v>0</v>
      </c>
      <c r="L271" s="116">
        <f>'III Plan Rates'!$Z274*'V Consumer Factors'!$M$15</f>
        <v>0</v>
      </c>
      <c r="M271" s="116">
        <f>'III Plan Rates'!$Z274*'V Consumer Factors'!$M$16</f>
        <v>0</v>
      </c>
      <c r="N271" s="116">
        <f>'III Plan Rates'!$Z274*'V Consumer Factors'!$M$17</f>
        <v>0</v>
      </c>
      <c r="O271" s="116">
        <f>'III Plan Rates'!$Z274*'V Consumer Factors'!$M$18</f>
        <v>0</v>
      </c>
      <c r="P271" s="116">
        <f>'III Plan Rates'!$Z274*'V Consumer Factors'!$M$19</f>
        <v>0</v>
      </c>
      <c r="Q271" s="116">
        <f>'III Plan Rates'!$Z274*'V Consumer Factors'!$M$20</f>
        <v>0</v>
      </c>
      <c r="R271" s="116">
        <f>IF('III Plan Rates'!$AP274&gt;0,SUMPRODUCT(I271:Q271,'III Plan Rates'!$AG274:$AO274)/'III Plan Rates'!$AP274,0)</f>
        <v>0</v>
      </c>
      <c r="S271" s="80"/>
      <c r="T271" s="116" t="e">
        <f>'III Plan Rates'!$AA274*'V Consumer Factors'!$N$12</f>
        <v>#DIV/0!</v>
      </c>
      <c r="U271" s="116" t="e">
        <f>'III Plan Rates'!$AA274*'V Consumer Factors'!$N$13</f>
        <v>#DIV/0!</v>
      </c>
      <c r="V271" s="116" t="e">
        <f>'III Plan Rates'!$AA274*'V Consumer Factors'!$N$14</f>
        <v>#DIV/0!</v>
      </c>
      <c r="W271" s="116" t="e">
        <f>'III Plan Rates'!$AA274*'V Consumer Factors'!$N$15</f>
        <v>#DIV/0!</v>
      </c>
      <c r="X271" s="116" t="e">
        <f>'III Plan Rates'!$AA274*'V Consumer Factors'!$N$16</f>
        <v>#DIV/0!</v>
      </c>
      <c r="Y271" s="116" t="e">
        <f>'III Plan Rates'!$AA274*'V Consumer Factors'!$N$17</f>
        <v>#DIV/0!</v>
      </c>
      <c r="Z271" s="116" t="e">
        <f>'III Plan Rates'!$AA274*'V Consumer Factors'!$N$18</f>
        <v>#DIV/0!</v>
      </c>
      <c r="AA271" s="116" t="e">
        <f>'III Plan Rates'!$AA274*'V Consumer Factors'!$N$19</f>
        <v>#DIV/0!</v>
      </c>
      <c r="AB271" s="116" t="e">
        <f>'III Plan Rates'!$AA274*'V Consumer Factors'!$N$20</f>
        <v>#DIV/0!</v>
      </c>
      <c r="AC271" s="116">
        <f>IF('III Plan Rates'!$AP274&gt;0,SUMPRODUCT(T271:AB271,'III Plan Rates'!$AG274:$AO274)/'III Plan Rates'!$AP274,0)</f>
        <v>0</v>
      </c>
      <c r="AE271" s="117" t="e">
        <f t="shared" si="53"/>
        <v>#DIV/0!</v>
      </c>
      <c r="AF271" s="117" t="e">
        <f t="shared" si="54"/>
        <v>#DIV/0!</v>
      </c>
      <c r="AG271" s="117" t="e">
        <f t="shared" si="55"/>
        <v>#DIV/0!</v>
      </c>
      <c r="AH271" s="117" t="e">
        <f t="shared" si="56"/>
        <v>#DIV/0!</v>
      </c>
      <c r="AI271" s="117" t="e">
        <f t="shared" si="57"/>
        <v>#DIV/0!</v>
      </c>
      <c r="AJ271" s="117" t="e">
        <f t="shared" si="58"/>
        <v>#DIV/0!</v>
      </c>
      <c r="AK271" s="117" t="e">
        <f t="shared" si="59"/>
        <v>#DIV/0!</v>
      </c>
      <c r="AL271" s="117" t="e">
        <f t="shared" si="60"/>
        <v>#DIV/0!</v>
      </c>
      <c r="AM271" s="117" t="e">
        <f t="shared" si="61"/>
        <v>#DIV/0!</v>
      </c>
      <c r="AN271" s="503" t="str">
        <f t="shared" si="62"/>
        <v/>
      </c>
      <c r="AP271" s="109"/>
      <c r="AQ271" s="109"/>
      <c r="AR271" s="109"/>
      <c r="AS271" s="109"/>
      <c r="AT271" s="109"/>
      <c r="AU271" s="109"/>
      <c r="AV271" s="109"/>
      <c r="AW271" s="109"/>
      <c r="AX271" s="511" t="str">
        <f>IF(SUM(AP271:AW271)='III Plan Rates'!AG274, "Match", "Don't Match")</f>
        <v>Match</v>
      </c>
      <c r="AY271" s="109"/>
      <c r="AZ271" s="109"/>
      <c r="BA271" s="109"/>
      <c r="BB271" s="511" t="str">
        <f>IF(SUM(AY271:BA271)='III Plan Rates'!AH274, "Match", "Don't Match")</f>
        <v>Match</v>
      </c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  <c r="BO271" s="109"/>
      <c r="BP271" s="511" t="str">
        <f>IF(SUM(BC271:BO271)='III Plan Rates'!AI274, "Match", "Don't Match")</f>
        <v>Match</v>
      </c>
      <c r="BQ271" s="109"/>
      <c r="BR271" s="109"/>
      <c r="BS271" s="109"/>
      <c r="BT271" s="109"/>
      <c r="BU271" s="109"/>
      <c r="BV271" s="109"/>
      <c r="BW271" s="109"/>
      <c r="BX271" s="109"/>
      <c r="BY271" s="109"/>
      <c r="BZ271" s="109"/>
      <c r="CA271" s="511" t="str">
        <f>IF(SUM(BQ271:BZ271)='III Plan Rates'!AJ274, "Match", "Don't Match")</f>
        <v>Match</v>
      </c>
      <c r="CB271" s="109"/>
      <c r="CC271" s="109"/>
      <c r="CD271" s="109"/>
      <c r="CE271" s="109"/>
      <c r="CF271" s="109"/>
      <c r="CG271" s="109"/>
      <c r="CH271" s="109"/>
      <c r="CI271" s="511" t="str">
        <f>IF(SUM(CB271:CH271)='III Plan Rates'!AK274, "Match", "Don't Match")</f>
        <v>Match</v>
      </c>
      <c r="CJ271" s="109"/>
      <c r="CK271" s="109"/>
      <c r="CL271" s="109"/>
      <c r="CM271" s="109"/>
      <c r="CN271" s="109"/>
      <c r="CO271" s="109"/>
      <c r="CP271" s="109"/>
      <c r="CQ271" s="109"/>
      <c r="CR271" s="109"/>
      <c r="CS271" s="109"/>
      <c r="CT271" s="511" t="str">
        <f>IF(SUM(CJ271:CS271)='III Plan Rates'!AL274, "Match", "Don't Match")</f>
        <v>Match</v>
      </c>
      <c r="CU271" s="109"/>
      <c r="CV271" s="109"/>
      <c r="CW271" s="109"/>
      <c r="CX271" s="109"/>
      <c r="CY271" s="511" t="str">
        <f>IF(SUM(CU271:CX271)='III Plan Rates'!AM274, "Match", "Don't Match")</f>
        <v>Match</v>
      </c>
      <c r="CZ271" s="109"/>
      <c r="DA271" s="109"/>
      <c r="DB271" s="109"/>
      <c r="DC271" s="109"/>
      <c r="DD271" s="109"/>
      <c r="DE271" s="511" t="str">
        <f>IF(SUM(CZ271:DD271)='III Plan Rates'!AN274, "Match", "Don't Match")</f>
        <v>Match</v>
      </c>
      <c r="DF271" s="109"/>
      <c r="DG271" s="109"/>
      <c r="DH271" s="109"/>
      <c r="DI271" s="109"/>
      <c r="DJ271" s="109"/>
      <c r="DK271" s="109"/>
      <c r="DL271" s="109"/>
      <c r="DM271" s="511" t="str">
        <f>IF(SUM(DF271:DL271)='III Plan Rates'!AO274, "Match", "Don't Match")</f>
        <v>Match</v>
      </c>
    </row>
    <row r="272" spans="1:117" x14ac:dyDescent="0.25">
      <c r="A272" s="406" t="str">
        <f>'III Plan Rates'!A275</f>
        <v>Plan 258</v>
      </c>
      <c r="B272" s="118">
        <f>'III Plan Rates'!B275</f>
        <v>0</v>
      </c>
      <c r="C272" s="127">
        <f>'III Plan Rates'!D275</f>
        <v>0</v>
      </c>
      <c r="D272" s="118">
        <f>'III Plan Rates'!E275</f>
        <v>0</v>
      </c>
      <c r="E272" s="118">
        <f>'III Plan Rates'!F275</f>
        <v>0</v>
      </c>
      <c r="F272" s="118">
        <f>'III Plan Rates'!G275</f>
        <v>0</v>
      </c>
      <c r="G272" s="118">
        <f>'III Plan Rates'!J275</f>
        <v>0</v>
      </c>
      <c r="H272" s="101"/>
      <c r="I272" s="116">
        <f>'III Plan Rates'!$Z275*'V Consumer Factors'!$M$12</f>
        <v>0</v>
      </c>
      <c r="J272" s="116">
        <f>'III Plan Rates'!$Z275*'V Consumer Factors'!$M$13</f>
        <v>0</v>
      </c>
      <c r="K272" s="116">
        <f>'III Plan Rates'!$Z275*'V Consumer Factors'!$M$14</f>
        <v>0</v>
      </c>
      <c r="L272" s="116">
        <f>'III Plan Rates'!$Z275*'V Consumer Factors'!$M$15</f>
        <v>0</v>
      </c>
      <c r="M272" s="116">
        <f>'III Plan Rates'!$Z275*'V Consumer Factors'!$M$16</f>
        <v>0</v>
      </c>
      <c r="N272" s="116">
        <f>'III Plan Rates'!$Z275*'V Consumer Factors'!$M$17</f>
        <v>0</v>
      </c>
      <c r="O272" s="116">
        <f>'III Plan Rates'!$Z275*'V Consumer Factors'!$M$18</f>
        <v>0</v>
      </c>
      <c r="P272" s="116">
        <f>'III Plan Rates'!$Z275*'V Consumer Factors'!$M$19</f>
        <v>0</v>
      </c>
      <c r="Q272" s="116">
        <f>'III Plan Rates'!$Z275*'V Consumer Factors'!$M$20</f>
        <v>0</v>
      </c>
      <c r="R272" s="116">
        <f>IF('III Plan Rates'!$AP275&gt;0,SUMPRODUCT(I272:Q272,'III Plan Rates'!$AG275:$AO275)/'III Plan Rates'!$AP275,0)</f>
        <v>0</v>
      </c>
      <c r="S272" s="80"/>
      <c r="T272" s="116" t="e">
        <f>'III Plan Rates'!$AA275*'V Consumer Factors'!$N$12</f>
        <v>#DIV/0!</v>
      </c>
      <c r="U272" s="116" t="e">
        <f>'III Plan Rates'!$AA275*'V Consumer Factors'!$N$13</f>
        <v>#DIV/0!</v>
      </c>
      <c r="V272" s="116" t="e">
        <f>'III Plan Rates'!$AA275*'V Consumer Factors'!$N$14</f>
        <v>#DIV/0!</v>
      </c>
      <c r="W272" s="116" t="e">
        <f>'III Plan Rates'!$AA275*'V Consumer Factors'!$N$15</f>
        <v>#DIV/0!</v>
      </c>
      <c r="X272" s="116" t="e">
        <f>'III Plan Rates'!$AA275*'V Consumer Factors'!$N$16</f>
        <v>#DIV/0!</v>
      </c>
      <c r="Y272" s="116" t="e">
        <f>'III Plan Rates'!$AA275*'V Consumer Factors'!$N$17</f>
        <v>#DIV/0!</v>
      </c>
      <c r="Z272" s="116" t="e">
        <f>'III Plan Rates'!$AA275*'V Consumer Factors'!$N$18</f>
        <v>#DIV/0!</v>
      </c>
      <c r="AA272" s="116" t="e">
        <f>'III Plan Rates'!$AA275*'V Consumer Factors'!$N$19</f>
        <v>#DIV/0!</v>
      </c>
      <c r="AB272" s="116" t="e">
        <f>'III Plan Rates'!$AA275*'V Consumer Factors'!$N$20</f>
        <v>#DIV/0!</v>
      </c>
      <c r="AC272" s="116">
        <f>IF('III Plan Rates'!$AP275&gt;0,SUMPRODUCT(T272:AB272,'III Plan Rates'!$AG275:$AO275)/'III Plan Rates'!$AP275,0)</f>
        <v>0</v>
      </c>
      <c r="AE272" s="117" t="e">
        <f t="shared" si="53"/>
        <v>#DIV/0!</v>
      </c>
      <c r="AF272" s="117" t="e">
        <f t="shared" si="54"/>
        <v>#DIV/0!</v>
      </c>
      <c r="AG272" s="117" t="e">
        <f t="shared" si="55"/>
        <v>#DIV/0!</v>
      </c>
      <c r="AH272" s="117" t="e">
        <f t="shared" si="56"/>
        <v>#DIV/0!</v>
      </c>
      <c r="AI272" s="117" t="e">
        <f t="shared" si="57"/>
        <v>#DIV/0!</v>
      </c>
      <c r="AJ272" s="117" t="e">
        <f t="shared" si="58"/>
        <v>#DIV/0!</v>
      </c>
      <c r="AK272" s="117" t="e">
        <f t="shared" si="59"/>
        <v>#DIV/0!</v>
      </c>
      <c r="AL272" s="117" t="e">
        <f t="shared" si="60"/>
        <v>#DIV/0!</v>
      </c>
      <c r="AM272" s="117" t="e">
        <f t="shared" si="61"/>
        <v>#DIV/0!</v>
      </c>
      <c r="AN272" s="503" t="str">
        <f t="shared" si="62"/>
        <v/>
      </c>
      <c r="AP272" s="109"/>
      <c r="AQ272" s="109"/>
      <c r="AR272" s="109"/>
      <c r="AS272" s="109"/>
      <c r="AT272" s="109"/>
      <c r="AU272" s="109"/>
      <c r="AV272" s="109"/>
      <c r="AW272" s="109"/>
      <c r="AX272" s="511" t="str">
        <f>IF(SUM(AP272:AW272)='III Plan Rates'!AG275, "Match", "Don't Match")</f>
        <v>Match</v>
      </c>
      <c r="AY272" s="109"/>
      <c r="AZ272" s="109"/>
      <c r="BA272" s="109"/>
      <c r="BB272" s="511" t="str">
        <f>IF(SUM(AY272:BA272)='III Plan Rates'!AH275, "Match", "Don't Match")</f>
        <v>Match</v>
      </c>
      <c r="BC272" s="109"/>
      <c r="BD272" s="109"/>
      <c r="BE272" s="109"/>
      <c r="BF272" s="109"/>
      <c r="BG272" s="109"/>
      <c r="BH272" s="109"/>
      <c r="BI272" s="109"/>
      <c r="BJ272" s="109"/>
      <c r="BK272" s="109"/>
      <c r="BL272" s="109"/>
      <c r="BM272" s="109"/>
      <c r="BN272" s="109"/>
      <c r="BO272" s="109"/>
      <c r="BP272" s="511" t="str">
        <f>IF(SUM(BC272:BO272)='III Plan Rates'!AI275, "Match", "Don't Match")</f>
        <v>Match</v>
      </c>
      <c r="BQ272" s="109"/>
      <c r="BR272" s="109"/>
      <c r="BS272" s="109"/>
      <c r="BT272" s="109"/>
      <c r="BU272" s="109"/>
      <c r="BV272" s="109"/>
      <c r="BW272" s="109"/>
      <c r="BX272" s="109"/>
      <c r="BY272" s="109"/>
      <c r="BZ272" s="109"/>
      <c r="CA272" s="511" t="str">
        <f>IF(SUM(BQ272:BZ272)='III Plan Rates'!AJ275, "Match", "Don't Match")</f>
        <v>Match</v>
      </c>
      <c r="CB272" s="109"/>
      <c r="CC272" s="109"/>
      <c r="CD272" s="109"/>
      <c r="CE272" s="109"/>
      <c r="CF272" s="109"/>
      <c r="CG272" s="109"/>
      <c r="CH272" s="109"/>
      <c r="CI272" s="511" t="str">
        <f>IF(SUM(CB272:CH272)='III Plan Rates'!AK275, "Match", "Don't Match")</f>
        <v>Match</v>
      </c>
      <c r="CJ272" s="109"/>
      <c r="CK272" s="109"/>
      <c r="CL272" s="109"/>
      <c r="CM272" s="109"/>
      <c r="CN272" s="109"/>
      <c r="CO272" s="109"/>
      <c r="CP272" s="109"/>
      <c r="CQ272" s="109"/>
      <c r="CR272" s="109"/>
      <c r="CS272" s="109"/>
      <c r="CT272" s="511" t="str">
        <f>IF(SUM(CJ272:CS272)='III Plan Rates'!AL275, "Match", "Don't Match")</f>
        <v>Match</v>
      </c>
      <c r="CU272" s="109"/>
      <c r="CV272" s="109"/>
      <c r="CW272" s="109"/>
      <c r="CX272" s="109"/>
      <c r="CY272" s="511" t="str">
        <f>IF(SUM(CU272:CX272)='III Plan Rates'!AM275, "Match", "Don't Match")</f>
        <v>Match</v>
      </c>
      <c r="CZ272" s="109"/>
      <c r="DA272" s="109"/>
      <c r="DB272" s="109"/>
      <c r="DC272" s="109"/>
      <c r="DD272" s="109"/>
      <c r="DE272" s="511" t="str">
        <f>IF(SUM(CZ272:DD272)='III Plan Rates'!AN275, "Match", "Don't Match")</f>
        <v>Match</v>
      </c>
      <c r="DF272" s="109"/>
      <c r="DG272" s="109"/>
      <c r="DH272" s="109"/>
      <c r="DI272" s="109"/>
      <c r="DJ272" s="109"/>
      <c r="DK272" s="109"/>
      <c r="DL272" s="109"/>
      <c r="DM272" s="511" t="str">
        <f>IF(SUM(DF272:DL272)='III Plan Rates'!AO275, "Match", "Don't Match")</f>
        <v>Match</v>
      </c>
    </row>
    <row r="273" spans="1:117" x14ac:dyDescent="0.25">
      <c r="A273" s="406" t="str">
        <f>'III Plan Rates'!A276</f>
        <v>Plan 259</v>
      </c>
      <c r="B273" s="118">
        <f>'III Plan Rates'!B276</f>
        <v>0</v>
      </c>
      <c r="C273" s="127">
        <f>'III Plan Rates'!D276</f>
        <v>0</v>
      </c>
      <c r="D273" s="118">
        <f>'III Plan Rates'!E276</f>
        <v>0</v>
      </c>
      <c r="E273" s="118">
        <f>'III Plan Rates'!F276</f>
        <v>0</v>
      </c>
      <c r="F273" s="118">
        <f>'III Plan Rates'!G276</f>
        <v>0</v>
      </c>
      <c r="G273" s="118">
        <f>'III Plan Rates'!J276</f>
        <v>0</v>
      </c>
      <c r="H273" s="101"/>
      <c r="I273" s="116">
        <f>'III Plan Rates'!$Z276*'V Consumer Factors'!$M$12</f>
        <v>0</v>
      </c>
      <c r="J273" s="116">
        <f>'III Plan Rates'!$Z276*'V Consumer Factors'!$M$13</f>
        <v>0</v>
      </c>
      <c r="K273" s="116">
        <f>'III Plan Rates'!$Z276*'V Consumer Factors'!$M$14</f>
        <v>0</v>
      </c>
      <c r="L273" s="116">
        <f>'III Plan Rates'!$Z276*'V Consumer Factors'!$M$15</f>
        <v>0</v>
      </c>
      <c r="M273" s="116">
        <f>'III Plan Rates'!$Z276*'V Consumer Factors'!$M$16</f>
        <v>0</v>
      </c>
      <c r="N273" s="116">
        <f>'III Plan Rates'!$Z276*'V Consumer Factors'!$M$17</f>
        <v>0</v>
      </c>
      <c r="O273" s="116">
        <f>'III Plan Rates'!$Z276*'V Consumer Factors'!$M$18</f>
        <v>0</v>
      </c>
      <c r="P273" s="116">
        <f>'III Plan Rates'!$Z276*'V Consumer Factors'!$M$19</f>
        <v>0</v>
      </c>
      <c r="Q273" s="116">
        <f>'III Plan Rates'!$Z276*'V Consumer Factors'!$M$20</f>
        <v>0</v>
      </c>
      <c r="R273" s="116">
        <f>IF('III Plan Rates'!$AP276&gt;0,SUMPRODUCT(I273:Q273,'III Plan Rates'!$AG276:$AO276)/'III Plan Rates'!$AP276,0)</f>
        <v>0</v>
      </c>
      <c r="S273" s="80"/>
      <c r="T273" s="116" t="e">
        <f>'III Plan Rates'!$AA276*'V Consumer Factors'!$N$12</f>
        <v>#DIV/0!</v>
      </c>
      <c r="U273" s="116" t="e">
        <f>'III Plan Rates'!$AA276*'V Consumer Factors'!$N$13</f>
        <v>#DIV/0!</v>
      </c>
      <c r="V273" s="116" t="e">
        <f>'III Plan Rates'!$AA276*'V Consumer Factors'!$N$14</f>
        <v>#DIV/0!</v>
      </c>
      <c r="W273" s="116" t="e">
        <f>'III Plan Rates'!$AA276*'V Consumer Factors'!$N$15</f>
        <v>#DIV/0!</v>
      </c>
      <c r="X273" s="116" t="e">
        <f>'III Plan Rates'!$AA276*'V Consumer Factors'!$N$16</f>
        <v>#DIV/0!</v>
      </c>
      <c r="Y273" s="116" t="e">
        <f>'III Plan Rates'!$AA276*'V Consumer Factors'!$N$17</f>
        <v>#DIV/0!</v>
      </c>
      <c r="Z273" s="116" t="e">
        <f>'III Plan Rates'!$AA276*'V Consumer Factors'!$N$18</f>
        <v>#DIV/0!</v>
      </c>
      <c r="AA273" s="116" t="e">
        <f>'III Plan Rates'!$AA276*'V Consumer Factors'!$N$19</f>
        <v>#DIV/0!</v>
      </c>
      <c r="AB273" s="116" t="e">
        <f>'III Plan Rates'!$AA276*'V Consumer Factors'!$N$20</f>
        <v>#DIV/0!</v>
      </c>
      <c r="AC273" s="116">
        <f>IF('III Plan Rates'!$AP276&gt;0,SUMPRODUCT(T273:AB273,'III Plan Rates'!$AG276:$AO276)/'III Plan Rates'!$AP276,0)</f>
        <v>0</v>
      </c>
      <c r="AE273" s="117" t="e">
        <f t="shared" si="53"/>
        <v>#DIV/0!</v>
      </c>
      <c r="AF273" s="117" t="e">
        <f t="shared" si="54"/>
        <v>#DIV/0!</v>
      </c>
      <c r="AG273" s="117" t="e">
        <f t="shared" si="55"/>
        <v>#DIV/0!</v>
      </c>
      <c r="AH273" s="117" t="e">
        <f t="shared" si="56"/>
        <v>#DIV/0!</v>
      </c>
      <c r="AI273" s="117" t="e">
        <f t="shared" si="57"/>
        <v>#DIV/0!</v>
      </c>
      <c r="AJ273" s="117" t="e">
        <f t="shared" si="58"/>
        <v>#DIV/0!</v>
      </c>
      <c r="AK273" s="117" t="e">
        <f t="shared" si="59"/>
        <v>#DIV/0!</v>
      </c>
      <c r="AL273" s="117" t="e">
        <f t="shared" si="60"/>
        <v>#DIV/0!</v>
      </c>
      <c r="AM273" s="117" t="e">
        <f t="shared" si="61"/>
        <v>#DIV/0!</v>
      </c>
      <c r="AN273" s="503" t="str">
        <f t="shared" si="62"/>
        <v/>
      </c>
      <c r="AP273" s="109"/>
      <c r="AQ273" s="109"/>
      <c r="AR273" s="109"/>
      <c r="AS273" s="109"/>
      <c r="AT273" s="109"/>
      <c r="AU273" s="109"/>
      <c r="AV273" s="109"/>
      <c r="AW273" s="109"/>
      <c r="AX273" s="511" t="str">
        <f>IF(SUM(AP273:AW273)='III Plan Rates'!AG276, "Match", "Don't Match")</f>
        <v>Match</v>
      </c>
      <c r="AY273" s="109"/>
      <c r="AZ273" s="109"/>
      <c r="BA273" s="109"/>
      <c r="BB273" s="511" t="str">
        <f>IF(SUM(AY273:BA273)='III Plan Rates'!AH276, "Match", "Don't Match")</f>
        <v>Match</v>
      </c>
      <c r="BC273" s="109"/>
      <c r="BD273" s="109"/>
      <c r="BE273" s="109"/>
      <c r="BF273" s="109"/>
      <c r="BG273" s="109"/>
      <c r="BH273" s="109"/>
      <c r="BI273" s="109"/>
      <c r="BJ273" s="109"/>
      <c r="BK273" s="109"/>
      <c r="BL273" s="109"/>
      <c r="BM273" s="109"/>
      <c r="BN273" s="109"/>
      <c r="BO273" s="109"/>
      <c r="BP273" s="511" t="str">
        <f>IF(SUM(BC273:BO273)='III Plan Rates'!AI276, "Match", "Don't Match")</f>
        <v>Match</v>
      </c>
      <c r="BQ273" s="109"/>
      <c r="BR273" s="109"/>
      <c r="BS273" s="109"/>
      <c r="BT273" s="109"/>
      <c r="BU273" s="109"/>
      <c r="BV273" s="109"/>
      <c r="BW273" s="109"/>
      <c r="BX273" s="109"/>
      <c r="BY273" s="109"/>
      <c r="BZ273" s="109"/>
      <c r="CA273" s="511" t="str">
        <f>IF(SUM(BQ273:BZ273)='III Plan Rates'!AJ276, "Match", "Don't Match")</f>
        <v>Match</v>
      </c>
      <c r="CB273" s="109"/>
      <c r="CC273" s="109"/>
      <c r="CD273" s="109"/>
      <c r="CE273" s="109"/>
      <c r="CF273" s="109"/>
      <c r="CG273" s="109"/>
      <c r="CH273" s="109"/>
      <c r="CI273" s="511" t="str">
        <f>IF(SUM(CB273:CH273)='III Plan Rates'!AK276, "Match", "Don't Match")</f>
        <v>Match</v>
      </c>
      <c r="CJ273" s="109"/>
      <c r="CK273" s="109"/>
      <c r="CL273" s="109"/>
      <c r="CM273" s="109"/>
      <c r="CN273" s="109"/>
      <c r="CO273" s="109"/>
      <c r="CP273" s="109"/>
      <c r="CQ273" s="109"/>
      <c r="CR273" s="109"/>
      <c r="CS273" s="109"/>
      <c r="CT273" s="511" t="str">
        <f>IF(SUM(CJ273:CS273)='III Plan Rates'!AL276, "Match", "Don't Match")</f>
        <v>Match</v>
      </c>
      <c r="CU273" s="109"/>
      <c r="CV273" s="109"/>
      <c r="CW273" s="109"/>
      <c r="CX273" s="109"/>
      <c r="CY273" s="511" t="str">
        <f>IF(SUM(CU273:CX273)='III Plan Rates'!AM276, "Match", "Don't Match")</f>
        <v>Match</v>
      </c>
      <c r="CZ273" s="109"/>
      <c r="DA273" s="109"/>
      <c r="DB273" s="109"/>
      <c r="DC273" s="109"/>
      <c r="DD273" s="109"/>
      <c r="DE273" s="511" t="str">
        <f>IF(SUM(CZ273:DD273)='III Plan Rates'!AN276, "Match", "Don't Match")</f>
        <v>Match</v>
      </c>
      <c r="DF273" s="109"/>
      <c r="DG273" s="109"/>
      <c r="DH273" s="109"/>
      <c r="DI273" s="109"/>
      <c r="DJ273" s="109"/>
      <c r="DK273" s="109"/>
      <c r="DL273" s="109"/>
      <c r="DM273" s="511" t="str">
        <f>IF(SUM(DF273:DL273)='III Plan Rates'!AO276, "Match", "Don't Match")</f>
        <v>Match</v>
      </c>
    </row>
    <row r="274" spans="1:117" x14ac:dyDescent="0.25">
      <c r="A274" s="406" t="str">
        <f>'III Plan Rates'!A277</f>
        <v>Plan 260</v>
      </c>
      <c r="B274" s="118">
        <f>'III Plan Rates'!B277</f>
        <v>0</v>
      </c>
      <c r="C274" s="127">
        <f>'III Plan Rates'!D277</f>
        <v>0</v>
      </c>
      <c r="D274" s="118">
        <f>'III Plan Rates'!E277</f>
        <v>0</v>
      </c>
      <c r="E274" s="118">
        <f>'III Plan Rates'!F277</f>
        <v>0</v>
      </c>
      <c r="F274" s="118">
        <f>'III Plan Rates'!G277</f>
        <v>0</v>
      </c>
      <c r="G274" s="118">
        <f>'III Plan Rates'!J277</f>
        <v>0</v>
      </c>
      <c r="H274" s="101"/>
      <c r="I274" s="116">
        <f>'III Plan Rates'!$Z277*'V Consumer Factors'!$M$12</f>
        <v>0</v>
      </c>
      <c r="J274" s="116">
        <f>'III Plan Rates'!$Z277*'V Consumer Factors'!$M$13</f>
        <v>0</v>
      </c>
      <c r="K274" s="116">
        <f>'III Plan Rates'!$Z277*'V Consumer Factors'!$M$14</f>
        <v>0</v>
      </c>
      <c r="L274" s="116">
        <f>'III Plan Rates'!$Z277*'V Consumer Factors'!$M$15</f>
        <v>0</v>
      </c>
      <c r="M274" s="116">
        <f>'III Plan Rates'!$Z277*'V Consumer Factors'!$M$16</f>
        <v>0</v>
      </c>
      <c r="N274" s="116">
        <f>'III Plan Rates'!$Z277*'V Consumer Factors'!$M$17</f>
        <v>0</v>
      </c>
      <c r="O274" s="116">
        <f>'III Plan Rates'!$Z277*'V Consumer Factors'!$M$18</f>
        <v>0</v>
      </c>
      <c r="P274" s="116">
        <f>'III Plan Rates'!$Z277*'V Consumer Factors'!$M$19</f>
        <v>0</v>
      </c>
      <c r="Q274" s="116">
        <f>'III Plan Rates'!$Z277*'V Consumer Factors'!$M$20</f>
        <v>0</v>
      </c>
      <c r="R274" s="116">
        <f>IF('III Plan Rates'!$AP277&gt;0,SUMPRODUCT(I274:Q274,'III Plan Rates'!$AG277:$AO277)/'III Plan Rates'!$AP277,0)</f>
        <v>0</v>
      </c>
      <c r="S274" s="80"/>
      <c r="T274" s="116" t="e">
        <f>'III Plan Rates'!$AA277*'V Consumer Factors'!$N$12</f>
        <v>#DIV/0!</v>
      </c>
      <c r="U274" s="116" t="e">
        <f>'III Plan Rates'!$AA277*'V Consumer Factors'!$N$13</f>
        <v>#DIV/0!</v>
      </c>
      <c r="V274" s="116" t="e">
        <f>'III Plan Rates'!$AA277*'V Consumer Factors'!$N$14</f>
        <v>#DIV/0!</v>
      </c>
      <c r="W274" s="116" t="e">
        <f>'III Plan Rates'!$AA277*'V Consumer Factors'!$N$15</f>
        <v>#DIV/0!</v>
      </c>
      <c r="X274" s="116" t="e">
        <f>'III Plan Rates'!$AA277*'V Consumer Factors'!$N$16</f>
        <v>#DIV/0!</v>
      </c>
      <c r="Y274" s="116" t="e">
        <f>'III Plan Rates'!$AA277*'V Consumer Factors'!$N$17</f>
        <v>#DIV/0!</v>
      </c>
      <c r="Z274" s="116" t="e">
        <f>'III Plan Rates'!$AA277*'V Consumer Factors'!$N$18</f>
        <v>#DIV/0!</v>
      </c>
      <c r="AA274" s="116" t="e">
        <f>'III Plan Rates'!$AA277*'V Consumer Factors'!$N$19</f>
        <v>#DIV/0!</v>
      </c>
      <c r="AB274" s="116" t="e">
        <f>'III Plan Rates'!$AA277*'V Consumer Factors'!$N$20</f>
        <v>#DIV/0!</v>
      </c>
      <c r="AC274" s="116">
        <f>IF('III Plan Rates'!$AP277&gt;0,SUMPRODUCT(T274:AB274,'III Plan Rates'!$AG277:$AO277)/'III Plan Rates'!$AP277,0)</f>
        <v>0</v>
      </c>
      <c r="AE274" s="117" t="e">
        <f t="shared" si="53"/>
        <v>#DIV/0!</v>
      </c>
      <c r="AF274" s="117" t="e">
        <f t="shared" si="54"/>
        <v>#DIV/0!</v>
      </c>
      <c r="AG274" s="117" t="e">
        <f t="shared" si="55"/>
        <v>#DIV/0!</v>
      </c>
      <c r="AH274" s="117" t="e">
        <f t="shared" si="56"/>
        <v>#DIV/0!</v>
      </c>
      <c r="AI274" s="117" t="e">
        <f t="shared" si="57"/>
        <v>#DIV/0!</v>
      </c>
      <c r="AJ274" s="117" t="e">
        <f t="shared" si="58"/>
        <v>#DIV/0!</v>
      </c>
      <c r="AK274" s="117" t="e">
        <f t="shared" si="59"/>
        <v>#DIV/0!</v>
      </c>
      <c r="AL274" s="117" t="e">
        <f t="shared" si="60"/>
        <v>#DIV/0!</v>
      </c>
      <c r="AM274" s="117" t="e">
        <f t="shared" si="61"/>
        <v>#DIV/0!</v>
      </c>
      <c r="AN274" s="503" t="str">
        <f t="shared" si="62"/>
        <v/>
      </c>
      <c r="AP274" s="109"/>
      <c r="AQ274" s="109"/>
      <c r="AR274" s="109"/>
      <c r="AS274" s="109"/>
      <c r="AT274" s="109"/>
      <c r="AU274" s="109"/>
      <c r="AV274" s="109"/>
      <c r="AW274" s="109"/>
      <c r="AX274" s="511" t="str">
        <f>IF(SUM(AP274:AW274)='III Plan Rates'!AG277, "Match", "Don't Match")</f>
        <v>Match</v>
      </c>
      <c r="AY274" s="109"/>
      <c r="AZ274" s="109"/>
      <c r="BA274" s="109"/>
      <c r="BB274" s="511" t="str">
        <f>IF(SUM(AY274:BA274)='III Plan Rates'!AH277, "Match", "Don't Match")</f>
        <v>Match</v>
      </c>
      <c r="BC274" s="109"/>
      <c r="BD274" s="109"/>
      <c r="BE274" s="109"/>
      <c r="BF274" s="109"/>
      <c r="BG274" s="109"/>
      <c r="BH274" s="109"/>
      <c r="BI274" s="109"/>
      <c r="BJ274" s="109"/>
      <c r="BK274" s="109"/>
      <c r="BL274" s="109"/>
      <c r="BM274" s="109"/>
      <c r="BN274" s="109"/>
      <c r="BO274" s="109"/>
      <c r="BP274" s="511" t="str">
        <f>IF(SUM(BC274:BO274)='III Plan Rates'!AI277, "Match", "Don't Match")</f>
        <v>Match</v>
      </c>
      <c r="BQ274" s="109"/>
      <c r="BR274" s="109"/>
      <c r="BS274" s="109"/>
      <c r="BT274" s="109"/>
      <c r="BU274" s="109"/>
      <c r="BV274" s="109"/>
      <c r="BW274" s="109"/>
      <c r="BX274" s="109"/>
      <c r="BY274" s="109"/>
      <c r="BZ274" s="109"/>
      <c r="CA274" s="511" t="str">
        <f>IF(SUM(BQ274:BZ274)='III Plan Rates'!AJ277, "Match", "Don't Match")</f>
        <v>Match</v>
      </c>
      <c r="CB274" s="109"/>
      <c r="CC274" s="109"/>
      <c r="CD274" s="109"/>
      <c r="CE274" s="109"/>
      <c r="CF274" s="109"/>
      <c r="CG274" s="109"/>
      <c r="CH274" s="109"/>
      <c r="CI274" s="511" t="str">
        <f>IF(SUM(CB274:CH274)='III Plan Rates'!AK277, "Match", "Don't Match")</f>
        <v>Match</v>
      </c>
      <c r="CJ274" s="109"/>
      <c r="CK274" s="109"/>
      <c r="CL274" s="109"/>
      <c r="CM274" s="109"/>
      <c r="CN274" s="109"/>
      <c r="CO274" s="109"/>
      <c r="CP274" s="109"/>
      <c r="CQ274" s="109"/>
      <c r="CR274" s="109"/>
      <c r="CS274" s="109"/>
      <c r="CT274" s="511" t="str">
        <f>IF(SUM(CJ274:CS274)='III Plan Rates'!AL277, "Match", "Don't Match")</f>
        <v>Match</v>
      </c>
      <c r="CU274" s="109"/>
      <c r="CV274" s="109"/>
      <c r="CW274" s="109"/>
      <c r="CX274" s="109"/>
      <c r="CY274" s="511" t="str">
        <f>IF(SUM(CU274:CX274)='III Plan Rates'!AM277, "Match", "Don't Match")</f>
        <v>Match</v>
      </c>
      <c r="CZ274" s="109"/>
      <c r="DA274" s="109"/>
      <c r="DB274" s="109"/>
      <c r="DC274" s="109"/>
      <c r="DD274" s="109"/>
      <c r="DE274" s="511" t="str">
        <f>IF(SUM(CZ274:DD274)='III Plan Rates'!AN277, "Match", "Don't Match")</f>
        <v>Match</v>
      </c>
      <c r="DF274" s="109"/>
      <c r="DG274" s="109"/>
      <c r="DH274" s="109"/>
      <c r="DI274" s="109"/>
      <c r="DJ274" s="109"/>
      <c r="DK274" s="109"/>
      <c r="DL274" s="109"/>
      <c r="DM274" s="511" t="str">
        <f>IF(SUM(DF274:DL274)='III Plan Rates'!AO277, "Match", "Don't Match")</f>
        <v>Match</v>
      </c>
    </row>
    <row r="275" spans="1:117" x14ac:dyDescent="0.25">
      <c r="A275" s="406" t="str">
        <f>'III Plan Rates'!A278</f>
        <v>Plan 261</v>
      </c>
      <c r="B275" s="118">
        <f>'III Plan Rates'!B278</f>
        <v>0</v>
      </c>
      <c r="C275" s="127">
        <f>'III Plan Rates'!D278</f>
        <v>0</v>
      </c>
      <c r="D275" s="118">
        <f>'III Plan Rates'!E278</f>
        <v>0</v>
      </c>
      <c r="E275" s="118">
        <f>'III Plan Rates'!F278</f>
        <v>0</v>
      </c>
      <c r="F275" s="118">
        <f>'III Plan Rates'!G278</f>
        <v>0</v>
      </c>
      <c r="G275" s="118">
        <f>'III Plan Rates'!J278</f>
        <v>0</v>
      </c>
      <c r="H275" s="101"/>
      <c r="I275" s="116">
        <f>'III Plan Rates'!$Z278*'V Consumer Factors'!$M$12</f>
        <v>0</v>
      </c>
      <c r="J275" s="116">
        <f>'III Plan Rates'!$Z278*'V Consumer Factors'!$M$13</f>
        <v>0</v>
      </c>
      <c r="K275" s="116">
        <f>'III Plan Rates'!$Z278*'V Consumer Factors'!$M$14</f>
        <v>0</v>
      </c>
      <c r="L275" s="116">
        <f>'III Plan Rates'!$Z278*'V Consumer Factors'!$M$15</f>
        <v>0</v>
      </c>
      <c r="M275" s="116">
        <f>'III Plan Rates'!$Z278*'V Consumer Factors'!$M$16</f>
        <v>0</v>
      </c>
      <c r="N275" s="116">
        <f>'III Plan Rates'!$Z278*'V Consumer Factors'!$M$17</f>
        <v>0</v>
      </c>
      <c r="O275" s="116">
        <f>'III Plan Rates'!$Z278*'V Consumer Factors'!$M$18</f>
        <v>0</v>
      </c>
      <c r="P275" s="116">
        <f>'III Plan Rates'!$Z278*'V Consumer Factors'!$M$19</f>
        <v>0</v>
      </c>
      <c r="Q275" s="116">
        <f>'III Plan Rates'!$Z278*'V Consumer Factors'!$M$20</f>
        <v>0</v>
      </c>
      <c r="R275" s="116">
        <f>IF('III Plan Rates'!$AP278&gt;0,SUMPRODUCT(I275:Q275,'III Plan Rates'!$AG278:$AO278)/'III Plan Rates'!$AP278,0)</f>
        <v>0</v>
      </c>
      <c r="S275" s="80"/>
      <c r="T275" s="116" t="e">
        <f>'III Plan Rates'!$AA278*'V Consumer Factors'!$N$12</f>
        <v>#DIV/0!</v>
      </c>
      <c r="U275" s="116" t="e">
        <f>'III Plan Rates'!$AA278*'V Consumer Factors'!$N$13</f>
        <v>#DIV/0!</v>
      </c>
      <c r="V275" s="116" t="e">
        <f>'III Plan Rates'!$AA278*'V Consumer Factors'!$N$14</f>
        <v>#DIV/0!</v>
      </c>
      <c r="W275" s="116" t="e">
        <f>'III Plan Rates'!$AA278*'V Consumer Factors'!$N$15</f>
        <v>#DIV/0!</v>
      </c>
      <c r="X275" s="116" t="e">
        <f>'III Plan Rates'!$AA278*'V Consumer Factors'!$N$16</f>
        <v>#DIV/0!</v>
      </c>
      <c r="Y275" s="116" t="e">
        <f>'III Plan Rates'!$AA278*'V Consumer Factors'!$N$17</f>
        <v>#DIV/0!</v>
      </c>
      <c r="Z275" s="116" t="e">
        <f>'III Plan Rates'!$AA278*'V Consumer Factors'!$N$18</f>
        <v>#DIV/0!</v>
      </c>
      <c r="AA275" s="116" t="e">
        <f>'III Plan Rates'!$AA278*'V Consumer Factors'!$N$19</f>
        <v>#DIV/0!</v>
      </c>
      <c r="AB275" s="116" t="e">
        <f>'III Plan Rates'!$AA278*'V Consumer Factors'!$N$20</f>
        <v>#DIV/0!</v>
      </c>
      <c r="AC275" s="116">
        <f>IF('III Plan Rates'!$AP278&gt;0,SUMPRODUCT(T275:AB275,'III Plan Rates'!$AG278:$AO278)/'III Plan Rates'!$AP278,0)</f>
        <v>0</v>
      </c>
      <c r="AE275" s="117" t="e">
        <f t="shared" si="53"/>
        <v>#DIV/0!</v>
      </c>
      <c r="AF275" s="117" t="e">
        <f t="shared" si="54"/>
        <v>#DIV/0!</v>
      </c>
      <c r="AG275" s="117" t="e">
        <f t="shared" si="55"/>
        <v>#DIV/0!</v>
      </c>
      <c r="AH275" s="117" t="e">
        <f t="shared" si="56"/>
        <v>#DIV/0!</v>
      </c>
      <c r="AI275" s="117" t="e">
        <f t="shared" si="57"/>
        <v>#DIV/0!</v>
      </c>
      <c r="AJ275" s="117" t="e">
        <f t="shared" si="58"/>
        <v>#DIV/0!</v>
      </c>
      <c r="AK275" s="117" t="e">
        <f t="shared" si="59"/>
        <v>#DIV/0!</v>
      </c>
      <c r="AL275" s="117" t="e">
        <f t="shared" si="60"/>
        <v>#DIV/0!</v>
      </c>
      <c r="AM275" s="117" t="e">
        <f t="shared" si="61"/>
        <v>#DIV/0!</v>
      </c>
      <c r="AN275" s="503" t="str">
        <f t="shared" si="62"/>
        <v/>
      </c>
      <c r="AP275" s="109"/>
      <c r="AQ275" s="109"/>
      <c r="AR275" s="109"/>
      <c r="AS275" s="109"/>
      <c r="AT275" s="109"/>
      <c r="AU275" s="109"/>
      <c r="AV275" s="109"/>
      <c r="AW275" s="109"/>
      <c r="AX275" s="511" t="str">
        <f>IF(SUM(AP275:AW275)='III Plan Rates'!AG278, "Match", "Don't Match")</f>
        <v>Match</v>
      </c>
      <c r="AY275" s="109"/>
      <c r="AZ275" s="109"/>
      <c r="BA275" s="109"/>
      <c r="BB275" s="511" t="str">
        <f>IF(SUM(AY275:BA275)='III Plan Rates'!AH278, "Match", "Don't Match")</f>
        <v>Match</v>
      </c>
      <c r="BC275" s="109"/>
      <c r="BD275" s="109"/>
      <c r="BE275" s="109"/>
      <c r="BF275" s="109"/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511" t="str">
        <f>IF(SUM(BC275:BO275)='III Plan Rates'!AI278, "Match", "Don't Match")</f>
        <v>Match</v>
      </c>
      <c r="BQ275" s="109"/>
      <c r="BR275" s="109"/>
      <c r="BS275" s="109"/>
      <c r="BT275" s="109"/>
      <c r="BU275" s="109"/>
      <c r="BV275" s="109"/>
      <c r="BW275" s="109"/>
      <c r="BX275" s="109"/>
      <c r="BY275" s="109"/>
      <c r="BZ275" s="109"/>
      <c r="CA275" s="511" t="str">
        <f>IF(SUM(BQ275:BZ275)='III Plan Rates'!AJ278, "Match", "Don't Match")</f>
        <v>Match</v>
      </c>
      <c r="CB275" s="109"/>
      <c r="CC275" s="109"/>
      <c r="CD275" s="109"/>
      <c r="CE275" s="109"/>
      <c r="CF275" s="109"/>
      <c r="CG275" s="109"/>
      <c r="CH275" s="109"/>
      <c r="CI275" s="511" t="str">
        <f>IF(SUM(CB275:CH275)='III Plan Rates'!AK278, "Match", "Don't Match")</f>
        <v>Match</v>
      </c>
      <c r="CJ275" s="109"/>
      <c r="CK275" s="109"/>
      <c r="CL275" s="109"/>
      <c r="CM275" s="109"/>
      <c r="CN275" s="109"/>
      <c r="CO275" s="109"/>
      <c r="CP275" s="109"/>
      <c r="CQ275" s="109"/>
      <c r="CR275" s="109"/>
      <c r="CS275" s="109"/>
      <c r="CT275" s="511" t="str">
        <f>IF(SUM(CJ275:CS275)='III Plan Rates'!AL278, "Match", "Don't Match")</f>
        <v>Match</v>
      </c>
      <c r="CU275" s="109"/>
      <c r="CV275" s="109"/>
      <c r="CW275" s="109"/>
      <c r="CX275" s="109"/>
      <c r="CY275" s="511" t="str">
        <f>IF(SUM(CU275:CX275)='III Plan Rates'!AM278, "Match", "Don't Match")</f>
        <v>Match</v>
      </c>
      <c r="CZ275" s="109"/>
      <c r="DA275" s="109"/>
      <c r="DB275" s="109"/>
      <c r="DC275" s="109"/>
      <c r="DD275" s="109"/>
      <c r="DE275" s="511" t="str">
        <f>IF(SUM(CZ275:DD275)='III Plan Rates'!AN278, "Match", "Don't Match")</f>
        <v>Match</v>
      </c>
      <c r="DF275" s="109"/>
      <c r="DG275" s="109"/>
      <c r="DH275" s="109"/>
      <c r="DI275" s="109"/>
      <c r="DJ275" s="109"/>
      <c r="DK275" s="109"/>
      <c r="DL275" s="109"/>
      <c r="DM275" s="511" t="str">
        <f>IF(SUM(DF275:DL275)='III Plan Rates'!AO278, "Match", "Don't Match")</f>
        <v>Match</v>
      </c>
    </row>
    <row r="276" spans="1:117" x14ac:dyDescent="0.25">
      <c r="A276" s="406" t="str">
        <f>'III Plan Rates'!A279</f>
        <v>Plan 262</v>
      </c>
      <c r="B276" s="118">
        <f>'III Plan Rates'!B279</f>
        <v>0</v>
      </c>
      <c r="C276" s="127">
        <f>'III Plan Rates'!D279</f>
        <v>0</v>
      </c>
      <c r="D276" s="118">
        <f>'III Plan Rates'!E279</f>
        <v>0</v>
      </c>
      <c r="E276" s="118">
        <f>'III Plan Rates'!F279</f>
        <v>0</v>
      </c>
      <c r="F276" s="118">
        <f>'III Plan Rates'!G279</f>
        <v>0</v>
      </c>
      <c r="G276" s="118">
        <f>'III Plan Rates'!J279</f>
        <v>0</v>
      </c>
      <c r="H276" s="101"/>
      <c r="I276" s="116">
        <f>'III Plan Rates'!$Z279*'V Consumer Factors'!$M$12</f>
        <v>0</v>
      </c>
      <c r="J276" s="116">
        <f>'III Plan Rates'!$Z279*'V Consumer Factors'!$M$13</f>
        <v>0</v>
      </c>
      <c r="K276" s="116">
        <f>'III Plan Rates'!$Z279*'V Consumer Factors'!$M$14</f>
        <v>0</v>
      </c>
      <c r="L276" s="116">
        <f>'III Plan Rates'!$Z279*'V Consumer Factors'!$M$15</f>
        <v>0</v>
      </c>
      <c r="M276" s="116">
        <f>'III Plan Rates'!$Z279*'V Consumer Factors'!$M$16</f>
        <v>0</v>
      </c>
      <c r="N276" s="116">
        <f>'III Plan Rates'!$Z279*'V Consumer Factors'!$M$17</f>
        <v>0</v>
      </c>
      <c r="O276" s="116">
        <f>'III Plan Rates'!$Z279*'V Consumer Factors'!$M$18</f>
        <v>0</v>
      </c>
      <c r="P276" s="116">
        <f>'III Plan Rates'!$Z279*'V Consumer Factors'!$M$19</f>
        <v>0</v>
      </c>
      <c r="Q276" s="116">
        <f>'III Plan Rates'!$Z279*'V Consumer Factors'!$M$20</f>
        <v>0</v>
      </c>
      <c r="R276" s="116">
        <f>IF('III Plan Rates'!$AP279&gt;0,SUMPRODUCT(I276:Q276,'III Plan Rates'!$AG279:$AO279)/'III Plan Rates'!$AP279,0)</f>
        <v>0</v>
      </c>
      <c r="S276" s="80"/>
      <c r="T276" s="116" t="e">
        <f>'III Plan Rates'!$AA279*'V Consumer Factors'!$N$12</f>
        <v>#DIV/0!</v>
      </c>
      <c r="U276" s="116" t="e">
        <f>'III Plan Rates'!$AA279*'V Consumer Factors'!$N$13</f>
        <v>#DIV/0!</v>
      </c>
      <c r="V276" s="116" t="e">
        <f>'III Plan Rates'!$AA279*'V Consumer Factors'!$N$14</f>
        <v>#DIV/0!</v>
      </c>
      <c r="W276" s="116" t="e">
        <f>'III Plan Rates'!$AA279*'V Consumer Factors'!$N$15</f>
        <v>#DIV/0!</v>
      </c>
      <c r="X276" s="116" t="e">
        <f>'III Plan Rates'!$AA279*'V Consumer Factors'!$N$16</f>
        <v>#DIV/0!</v>
      </c>
      <c r="Y276" s="116" t="e">
        <f>'III Plan Rates'!$AA279*'V Consumer Factors'!$N$17</f>
        <v>#DIV/0!</v>
      </c>
      <c r="Z276" s="116" t="e">
        <f>'III Plan Rates'!$AA279*'V Consumer Factors'!$N$18</f>
        <v>#DIV/0!</v>
      </c>
      <c r="AA276" s="116" t="e">
        <f>'III Plan Rates'!$AA279*'V Consumer Factors'!$N$19</f>
        <v>#DIV/0!</v>
      </c>
      <c r="AB276" s="116" t="e">
        <f>'III Plan Rates'!$AA279*'V Consumer Factors'!$N$20</f>
        <v>#DIV/0!</v>
      </c>
      <c r="AC276" s="116">
        <f>IF('III Plan Rates'!$AP279&gt;0,SUMPRODUCT(T276:AB276,'III Plan Rates'!$AG279:$AO279)/'III Plan Rates'!$AP279,0)</f>
        <v>0</v>
      </c>
      <c r="AE276" s="117" t="e">
        <f t="shared" si="53"/>
        <v>#DIV/0!</v>
      </c>
      <c r="AF276" s="117" t="e">
        <f t="shared" si="54"/>
        <v>#DIV/0!</v>
      </c>
      <c r="AG276" s="117" t="e">
        <f t="shared" si="55"/>
        <v>#DIV/0!</v>
      </c>
      <c r="AH276" s="117" t="e">
        <f t="shared" si="56"/>
        <v>#DIV/0!</v>
      </c>
      <c r="AI276" s="117" t="e">
        <f t="shared" si="57"/>
        <v>#DIV/0!</v>
      </c>
      <c r="AJ276" s="117" t="e">
        <f t="shared" si="58"/>
        <v>#DIV/0!</v>
      </c>
      <c r="AK276" s="117" t="e">
        <f t="shared" si="59"/>
        <v>#DIV/0!</v>
      </c>
      <c r="AL276" s="117" t="e">
        <f t="shared" si="60"/>
        <v>#DIV/0!</v>
      </c>
      <c r="AM276" s="117" t="e">
        <f t="shared" si="61"/>
        <v>#DIV/0!</v>
      </c>
      <c r="AN276" s="503" t="str">
        <f t="shared" si="62"/>
        <v/>
      </c>
      <c r="AP276" s="109"/>
      <c r="AQ276" s="109"/>
      <c r="AR276" s="109"/>
      <c r="AS276" s="109"/>
      <c r="AT276" s="109"/>
      <c r="AU276" s="109"/>
      <c r="AV276" s="109"/>
      <c r="AW276" s="109"/>
      <c r="AX276" s="511" t="str">
        <f>IF(SUM(AP276:AW276)='III Plan Rates'!AG279, "Match", "Don't Match")</f>
        <v>Match</v>
      </c>
      <c r="AY276" s="109"/>
      <c r="AZ276" s="109"/>
      <c r="BA276" s="109"/>
      <c r="BB276" s="511" t="str">
        <f>IF(SUM(AY276:BA276)='III Plan Rates'!AH279, "Match", "Don't Match")</f>
        <v>Match</v>
      </c>
      <c r="BC276" s="109"/>
      <c r="BD276" s="109"/>
      <c r="BE276" s="109"/>
      <c r="BF276" s="109"/>
      <c r="BG276" s="109"/>
      <c r="BH276" s="109"/>
      <c r="BI276" s="109"/>
      <c r="BJ276" s="109"/>
      <c r="BK276" s="109"/>
      <c r="BL276" s="109"/>
      <c r="BM276" s="109"/>
      <c r="BN276" s="109"/>
      <c r="BO276" s="109"/>
      <c r="BP276" s="511" t="str">
        <f>IF(SUM(BC276:BO276)='III Plan Rates'!AI279, "Match", "Don't Match")</f>
        <v>Match</v>
      </c>
      <c r="BQ276" s="109"/>
      <c r="BR276" s="109"/>
      <c r="BS276" s="109"/>
      <c r="BT276" s="109"/>
      <c r="BU276" s="109"/>
      <c r="BV276" s="109"/>
      <c r="BW276" s="109"/>
      <c r="BX276" s="109"/>
      <c r="BY276" s="109"/>
      <c r="BZ276" s="109"/>
      <c r="CA276" s="511" t="str">
        <f>IF(SUM(BQ276:BZ276)='III Plan Rates'!AJ279, "Match", "Don't Match")</f>
        <v>Match</v>
      </c>
      <c r="CB276" s="109"/>
      <c r="CC276" s="109"/>
      <c r="CD276" s="109"/>
      <c r="CE276" s="109"/>
      <c r="CF276" s="109"/>
      <c r="CG276" s="109"/>
      <c r="CH276" s="109"/>
      <c r="CI276" s="511" t="str">
        <f>IF(SUM(CB276:CH276)='III Plan Rates'!AK279, "Match", "Don't Match")</f>
        <v>Match</v>
      </c>
      <c r="CJ276" s="109"/>
      <c r="CK276" s="109"/>
      <c r="CL276" s="109"/>
      <c r="CM276" s="109"/>
      <c r="CN276" s="109"/>
      <c r="CO276" s="109"/>
      <c r="CP276" s="109"/>
      <c r="CQ276" s="109"/>
      <c r="CR276" s="109"/>
      <c r="CS276" s="109"/>
      <c r="CT276" s="511" t="str">
        <f>IF(SUM(CJ276:CS276)='III Plan Rates'!AL279, "Match", "Don't Match")</f>
        <v>Match</v>
      </c>
      <c r="CU276" s="109"/>
      <c r="CV276" s="109"/>
      <c r="CW276" s="109"/>
      <c r="CX276" s="109"/>
      <c r="CY276" s="511" t="str">
        <f>IF(SUM(CU276:CX276)='III Plan Rates'!AM279, "Match", "Don't Match")</f>
        <v>Match</v>
      </c>
      <c r="CZ276" s="109"/>
      <c r="DA276" s="109"/>
      <c r="DB276" s="109"/>
      <c r="DC276" s="109"/>
      <c r="DD276" s="109"/>
      <c r="DE276" s="511" t="str">
        <f>IF(SUM(CZ276:DD276)='III Plan Rates'!AN279, "Match", "Don't Match")</f>
        <v>Match</v>
      </c>
      <c r="DF276" s="109"/>
      <c r="DG276" s="109"/>
      <c r="DH276" s="109"/>
      <c r="DI276" s="109"/>
      <c r="DJ276" s="109"/>
      <c r="DK276" s="109"/>
      <c r="DL276" s="109"/>
      <c r="DM276" s="511" t="str">
        <f>IF(SUM(DF276:DL276)='III Plan Rates'!AO279, "Match", "Don't Match")</f>
        <v>Match</v>
      </c>
    </row>
    <row r="277" spans="1:117" x14ac:dyDescent="0.25">
      <c r="A277" s="406" t="str">
        <f>'III Plan Rates'!A280</f>
        <v>Plan 263</v>
      </c>
      <c r="B277" s="118">
        <f>'III Plan Rates'!B280</f>
        <v>0</v>
      </c>
      <c r="C277" s="127">
        <f>'III Plan Rates'!D280</f>
        <v>0</v>
      </c>
      <c r="D277" s="118">
        <f>'III Plan Rates'!E280</f>
        <v>0</v>
      </c>
      <c r="E277" s="118">
        <f>'III Plan Rates'!F280</f>
        <v>0</v>
      </c>
      <c r="F277" s="118">
        <f>'III Plan Rates'!G280</f>
        <v>0</v>
      </c>
      <c r="G277" s="118">
        <f>'III Plan Rates'!J280</f>
        <v>0</v>
      </c>
      <c r="H277" s="101"/>
      <c r="I277" s="116">
        <f>'III Plan Rates'!$Z280*'V Consumer Factors'!$M$12</f>
        <v>0</v>
      </c>
      <c r="J277" s="116">
        <f>'III Plan Rates'!$Z280*'V Consumer Factors'!$M$13</f>
        <v>0</v>
      </c>
      <c r="K277" s="116">
        <f>'III Plan Rates'!$Z280*'V Consumer Factors'!$M$14</f>
        <v>0</v>
      </c>
      <c r="L277" s="116">
        <f>'III Plan Rates'!$Z280*'V Consumer Factors'!$M$15</f>
        <v>0</v>
      </c>
      <c r="M277" s="116">
        <f>'III Plan Rates'!$Z280*'V Consumer Factors'!$M$16</f>
        <v>0</v>
      </c>
      <c r="N277" s="116">
        <f>'III Plan Rates'!$Z280*'V Consumer Factors'!$M$17</f>
        <v>0</v>
      </c>
      <c r="O277" s="116">
        <f>'III Plan Rates'!$Z280*'V Consumer Factors'!$M$18</f>
        <v>0</v>
      </c>
      <c r="P277" s="116">
        <f>'III Plan Rates'!$Z280*'V Consumer Factors'!$M$19</f>
        <v>0</v>
      </c>
      <c r="Q277" s="116">
        <f>'III Plan Rates'!$Z280*'V Consumer Factors'!$M$20</f>
        <v>0</v>
      </c>
      <c r="R277" s="116">
        <f>IF('III Plan Rates'!$AP280&gt;0,SUMPRODUCT(I277:Q277,'III Plan Rates'!$AG280:$AO280)/'III Plan Rates'!$AP280,0)</f>
        <v>0</v>
      </c>
      <c r="S277" s="80"/>
      <c r="T277" s="116" t="e">
        <f>'III Plan Rates'!$AA280*'V Consumer Factors'!$N$12</f>
        <v>#DIV/0!</v>
      </c>
      <c r="U277" s="116" t="e">
        <f>'III Plan Rates'!$AA280*'V Consumer Factors'!$N$13</f>
        <v>#DIV/0!</v>
      </c>
      <c r="V277" s="116" t="e">
        <f>'III Plan Rates'!$AA280*'V Consumer Factors'!$N$14</f>
        <v>#DIV/0!</v>
      </c>
      <c r="W277" s="116" t="e">
        <f>'III Plan Rates'!$AA280*'V Consumer Factors'!$N$15</f>
        <v>#DIV/0!</v>
      </c>
      <c r="X277" s="116" t="e">
        <f>'III Plan Rates'!$AA280*'V Consumer Factors'!$N$16</f>
        <v>#DIV/0!</v>
      </c>
      <c r="Y277" s="116" t="e">
        <f>'III Plan Rates'!$AA280*'V Consumer Factors'!$N$17</f>
        <v>#DIV/0!</v>
      </c>
      <c r="Z277" s="116" t="e">
        <f>'III Plan Rates'!$AA280*'V Consumer Factors'!$N$18</f>
        <v>#DIV/0!</v>
      </c>
      <c r="AA277" s="116" t="e">
        <f>'III Plan Rates'!$AA280*'V Consumer Factors'!$N$19</f>
        <v>#DIV/0!</v>
      </c>
      <c r="AB277" s="116" t="e">
        <f>'III Plan Rates'!$AA280*'V Consumer Factors'!$N$20</f>
        <v>#DIV/0!</v>
      </c>
      <c r="AC277" s="116">
        <f>IF('III Plan Rates'!$AP280&gt;0,SUMPRODUCT(T277:AB277,'III Plan Rates'!$AG280:$AO280)/'III Plan Rates'!$AP280,0)</f>
        <v>0</v>
      </c>
      <c r="AE277" s="117" t="e">
        <f t="shared" si="53"/>
        <v>#DIV/0!</v>
      </c>
      <c r="AF277" s="117" t="e">
        <f t="shared" si="54"/>
        <v>#DIV/0!</v>
      </c>
      <c r="AG277" s="117" t="e">
        <f t="shared" si="55"/>
        <v>#DIV/0!</v>
      </c>
      <c r="AH277" s="117" t="e">
        <f t="shared" si="56"/>
        <v>#DIV/0!</v>
      </c>
      <c r="AI277" s="117" t="e">
        <f t="shared" si="57"/>
        <v>#DIV/0!</v>
      </c>
      <c r="AJ277" s="117" t="e">
        <f t="shared" si="58"/>
        <v>#DIV/0!</v>
      </c>
      <c r="AK277" s="117" t="e">
        <f t="shared" si="59"/>
        <v>#DIV/0!</v>
      </c>
      <c r="AL277" s="117" t="e">
        <f t="shared" si="60"/>
        <v>#DIV/0!</v>
      </c>
      <c r="AM277" s="117" t="e">
        <f t="shared" si="61"/>
        <v>#DIV/0!</v>
      </c>
      <c r="AN277" s="503" t="str">
        <f t="shared" si="62"/>
        <v/>
      </c>
      <c r="AP277" s="109"/>
      <c r="AQ277" s="109"/>
      <c r="AR277" s="109"/>
      <c r="AS277" s="109"/>
      <c r="AT277" s="109"/>
      <c r="AU277" s="109"/>
      <c r="AV277" s="109"/>
      <c r="AW277" s="109"/>
      <c r="AX277" s="511" t="str">
        <f>IF(SUM(AP277:AW277)='III Plan Rates'!AG280, "Match", "Don't Match")</f>
        <v>Match</v>
      </c>
      <c r="AY277" s="109"/>
      <c r="AZ277" s="109"/>
      <c r="BA277" s="109"/>
      <c r="BB277" s="511" t="str">
        <f>IF(SUM(AY277:BA277)='III Plan Rates'!AH280, "Match", "Don't Match")</f>
        <v>Match</v>
      </c>
      <c r="BC277" s="109"/>
      <c r="BD277" s="109"/>
      <c r="BE277" s="109"/>
      <c r="BF277" s="109"/>
      <c r="BG277" s="109"/>
      <c r="BH277" s="109"/>
      <c r="BI277" s="109"/>
      <c r="BJ277" s="109"/>
      <c r="BK277" s="109"/>
      <c r="BL277" s="109"/>
      <c r="BM277" s="109"/>
      <c r="BN277" s="109"/>
      <c r="BO277" s="109"/>
      <c r="BP277" s="511" t="str">
        <f>IF(SUM(BC277:BO277)='III Plan Rates'!AI280, "Match", "Don't Match")</f>
        <v>Match</v>
      </c>
      <c r="BQ277" s="109"/>
      <c r="BR277" s="109"/>
      <c r="BS277" s="109"/>
      <c r="BT277" s="109"/>
      <c r="BU277" s="109"/>
      <c r="BV277" s="109"/>
      <c r="BW277" s="109"/>
      <c r="BX277" s="109"/>
      <c r="BY277" s="109"/>
      <c r="BZ277" s="109"/>
      <c r="CA277" s="511" t="str">
        <f>IF(SUM(BQ277:BZ277)='III Plan Rates'!AJ280, "Match", "Don't Match")</f>
        <v>Match</v>
      </c>
      <c r="CB277" s="109"/>
      <c r="CC277" s="109"/>
      <c r="CD277" s="109"/>
      <c r="CE277" s="109"/>
      <c r="CF277" s="109"/>
      <c r="CG277" s="109"/>
      <c r="CH277" s="109"/>
      <c r="CI277" s="511" t="str">
        <f>IF(SUM(CB277:CH277)='III Plan Rates'!AK280, "Match", "Don't Match")</f>
        <v>Match</v>
      </c>
      <c r="CJ277" s="109"/>
      <c r="CK277" s="109"/>
      <c r="CL277" s="109"/>
      <c r="CM277" s="109"/>
      <c r="CN277" s="109"/>
      <c r="CO277" s="109"/>
      <c r="CP277" s="109"/>
      <c r="CQ277" s="109"/>
      <c r="CR277" s="109"/>
      <c r="CS277" s="109"/>
      <c r="CT277" s="511" t="str">
        <f>IF(SUM(CJ277:CS277)='III Plan Rates'!AL280, "Match", "Don't Match")</f>
        <v>Match</v>
      </c>
      <c r="CU277" s="109"/>
      <c r="CV277" s="109"/>
      <c r="CW277" s="109"/>
      <c r="CX277" s="109"/>
      <c r="CY277" s="511" t="str">
        <f>IF(SUM(CU277:CX277)='III Plan Rates'!AM280, "Match", "Don't Match")</f>
        <v>Match</v>
      </c>
      <c r="CZ277" s="109"/>
      <c r="DA277" s="109"/>
      <c r="DB277" s="109"/>
      <c r="DC277" s="109"/>
      <c r="DD277" s="109"/>
      <c r="DE277" s="511" t="str">
        <f>IF(SUM(CZ277:DD277)='III Plan Rates'!AN280, "Match", "Don't Match")</f>
        <v>Match</v>
      </c>
      <c r="DF277" s="109"/>
      <c r="DG277" s="109"/>
      <c r="DH277" s="109"/>
      <c r="DI277" s="109"/>
      <c r="DJ277" s="109"/>
      <c r="DK277" s="109"/>
      <c r="DL277" s="109"/>
      <c r="DM277" s="511" t="str">
        <f>IF(SUM(DF277:DL277)='III Plan Rates'!AO280, "Match", "Don't Match")</f>
        <v>Match</v>
      </c>
    </row>
    <row r="278" spans="1:117" x14ac:dyDescent="0.25">
      <c r="A278" s="406" t="str">
        <f>'III Plan Rates'!A281</f>
        <v>Plan 264</v>
      </c>
      <c r="B278" s="118">
        <f>'III Plan Rates'!B281</f>
        <v>0</v>
      </c>
      <c r="C278" s="127">
        <f>'III Plan Rates'!D281</f>
        <v>0</v>
      </c>
      <c r="D278" s="118">
        <f>'III Plan Rates'!E281</f>
        <v>0</v>
      </c>
      <c r="E278" s="118">
        <f>'III Plan Rates'!F281</f>
        <v>0</v>
      </c>
      <c r="F278" s="118">
        <f>'III Plan Rates'!G281</f>
        <v>0</v>
      </c>
      <c r="G278" s="118">
        <f>'III Plan Rates'!J281</f>
        <v>0</v>
      </c>
      <c r="H278" s="101"/>
      <c r="I278" s="116">
        <f>'III Plan Rates'!$Z281*'V Consumer Factors'!$M$12</f>
        <v>0</v>
      </c>
      <c r="J278" s="116">
        <f>'III Plan Rates'!$Z281*'V Consumer Factors'!$M$13</f>
        <v>0</v>
      </c>
      <c r="K278" s="116">
        <f>'III Plan Rates'!$Z281*'V Consumer Factors'!$M$14</f>
        <v>0</v>
      </c>
      <c r="L278" s="116">
        <f>'III Plan Rates'!$Z281*'V Consumer Factors'!$M$15</f>
        <v>0</v>
      </c>
      <c r="M278" s="116">
        <f>'III Plan Rates'!$Z281*'V Consumer Factors'!$M$16</f>
        <v>0</v>
      </c>
      <c r="N278" s="116">
        <f>'III Plan Rates'!$Z281*'V Consumer Factors'!$M$17</f>
        <v>0</v>
      </c>
      <c r="O278" s="116">
        <f>'III Plan Rates'!$Z281*'V Consumer Factors'!$M$18</f>
        <v>0</v>
      </c>
      <c r="P278" s="116">
        <f>'III Plan Rates'!$Z281*'V Consumer Factors'!$M$19</f>
        <v>0</v>
      </c>
      <c r="Q278" s="116">
        <f>'III Plan Rates'!$Z281*'V Consumer Factors'!$M$20</f>
        <v>0</v>
      </c>
      <c r="R278" s="116">
        <f>IF('III Plan Rates'!$AP281&gt;0,SUMPRODUCT(I278:Q278,'III Plan Rates'!$AG281:$AO281)/'III Plan Rates'!$AP281,0)</f>
        <v>0</v>
      </c>
      <c r="S278" s="80"/>
      <c r="T278" s="116" t="e">
        <f>'III Plan Rates'!$AA281*'V Consumer Factors'!$N$12</f>
        <v>#DIV/0!</v>
      </c>
      <c r="U278" s="116" t="e">
        <f>'III Plan Rates'!$AA281*'V Consumer Factors'!$N$13</f>
        <v>#DIV/0!</v>
      </c>
      <c r="V278" s="116" t="e">
        <f>'III Plan Rates'!$AA281*'V Consumer Factors'!$N$14</f>
        <v>#DIV/0!</v>
      </c>
      <c r="W278" s="116" t="e">
        <f>'III Plan Rates'!$AA281*'V Consumer Factors'!$N$15</f>
        <v>#DIV/0!</v>
      </c>
      <c r="X278" s="116" t="e">
        <f>'III Plan Rates'!$AA281*'V Consumer Factors'!$N$16</f>
        <v>#DIV/0!</v>
      </c>
      <c r="Y278" s="116" t="e">
        <f>'III Plan Rates'!$AA281*'V Consumer Factors'!$N$17</f>
        <v>#DIV/0!</v>
      </c>
      <c r="Z278" s="116" t="e">
        <f>'III Plan Rates'!$AA281*'V Consumer Factors'!$N$18</f>
        <v>#DIV/0!</v>
      </c>
      <c r="AA278" s="116" t="e">
        <f>'III Plan Rates'!$AA281*'V Consumer Factors'!$N$19</f>
        <v>#DIV/0!</v>
      </c>
      <c r="AB278" s="116" t="e">
        <f>'III Plan Rates'!$AA281*'V Consumer Factors'!$N$20</f>
        <v>#DIV/0!</v>
      </c>
      <c r="AC278" s="116">
        <f>IF('III Plan Rates'!$AP281&gt;0,SUMPRODUCT(T278:AB278,'III Plan Rates'!$AG281:$AO281)/'III Plan Rates'!$AP281,0)</f>
        <v>0</v>
      </c>
      <c r="AE278" s="117" t="e">
        <f t="shared" si="53"/>
        <v>#DIV/0!</v>
      </c>
      <c r="AF278" s="117" t="e">
        <f t="shared" si="54"/>
        <v>#DIV/0!</v>
      </c>
      <c r="AG278" s="117" t="e">
        <f t="shared" si="55"/>
        <v>#DIV/0!</v>
      </c>
      <c r="AH278" s="117" t="e">
        <f t="shared" si="56"/>
        <v>#DIV/0!</v>
      </c>
      <c r="AI278" s="117" t="e">
        <f t="shared" si="57"/>
        <v>#DIV/0!</v>
      </c>
      <c r="AJ278" s="117" t="e">
        <f t="shared" si="58"/>
        <v>#DIV/0!</v>
      </c>
      <c r="AK278" s="117" t="e">
        <f t="shared" si="59"/>
        <v>#DIV/0!</v>
      </c>
      <c r="AL278" s="117" t="e">
        <f t="shared" si="60"/>
        <v>#DIV/0!</v>
      </c>
      <c r="AM278" s="117" t="e">
        <f t="shared" si="61"/>
        <v>#DIV/0!</v>
      </c>
      <c r="AN278" s="503" t="str">
        <f t="shared" si="62"/>
        <v/>
      </c>
      <c r="AP278" s="109"/>
      <c r="AQ278" s="109"/>
      <c r="AR278" s="109"/>
      <c r="AS278" s="109"/>
      <c r="AT278" s="109"/>
      <c r="AU278" s="109"/>
      <c r="AV278" s="109"/>
      <c r="AW278" s="109"/>
      <c r="AX278" s="511" t="str">
        <f>IF(SUM(AP278:AW278)='III Plan Rates'!AG281, "Match", "Don't Match")</f>
        <v>Match</v>
      </c>
      <c r="AY278" s="109"/>
      <c r="AZ278" s="109"/>
      <c r="BA278" s="109"/>
      <c r="BB278" s="511" t="str">
        <f>IF(SUM(AY278:BA278)='III Plan Rates'!AH281, "Match", "Don't Match")</f>
        <v>Match</v>
      </c>
      <c r="BC278" s="109"/>
      <c r="BD278" s="109"/>
      <c r="BE278" s="109"/>
      <c r="BF278" s="109"/>
      <c r="BG278" s="109"/>
      <c r="BH278" s="109"/>
      <c r="BI278" s="109"/>
      <c r="BJ278" s="109"/>
      <c r="BK278" s="109"/>
      <c r="BL278" s="109"/>
      <c r="BM278" s="109"/>
      <c r="BN278" s="109"/>
      <c r="BO278" s="109"/>
      <c r="BP278" s="511" t="str">
        <f>IF(SUM(BC278:BO278)='III Plan Rates'!AI281, "Match", "Don't Match")</f>
        <v>Match</v>
      </c>
      <c r="BQ278" s="109"/>
      <c r="BR278" s="109"/>
      <c r="BS278" s="109"/>
      <c r="BT278" s="109"/>
      <c r="BU278" s="109"/>
      <c r="BV278" s="109"/>
      <c r="BW278" s="109"/>
      <c r="BX278" s="109"/>
      <c r="BY278" s="109"/>
      <c r="BZ278" s="109"/>
      <c r="CA278" s="511" t="str">
        <f>IF(SUM(BQ278:BZ278)='III Plan Rates'!AJ281, "Match", "Don't Match")</f>
        <v>Match</v>
      </c>
      <c r="CB278" s="109"/>
      <c r="CC278" s="109"/>
      <c r="CD278" s="109"/>
      <c r="CE278" s="109"/>
      <c r="CF278" s="109"/>
      <c r="CG278" s="109"/>
      <c r="CH278" s="109"/>
      <c r="CI278" s="511" t="str">
        <f>IF(SUM(CB278:CH278)='III Plan Rates'!AK281, "Match", "Don't Match")</f>
        <v>Match</v>
      </c>
      <c r="CJ278" s="109"/>
      <c r="CK278" s="109"/>
      <c r="CL278" s="109"/>
      <c r="CM278" s="109"/>
      <c r="CN278" s="109"/>
      <c r="CO278" s="109"/>
      <c r="CP278" s="109"/>
      <c r="CQ278" s="109"/>
      <c r="CR278" s="109"/>
      <c r="CS278" s="109"/>
      <c r="CT278" s="511" t="str">
        <f>IF(SUM(CJ278:CS278)='III Plan Rates'!AL281, "Match", "Don't Match")</f>
        <v>Match</v>
      </c>
      <c r="CU278" s="109"/>
      <c r="CV278" s="109"/>
      <c r="CW278" s="109"/>
      <c r="CX278" s="109"/>
      <c r="CY278" s="511" t="str">
        <f>IF(SUM(CU278:CX278)='III Plan Rates'!AM281, "Match", "Don't Match")</f>
        <v>Match</v>
      </c>
      <c r="CZ278" s="109"/>
      <c r="DA278" s="109"/>
      <c r="DB278" s="109"/>
      <c r="DC278" s="109"/>
      <c r="DD278" s="109"/>
      <c r="DE278" s="511" t="str">
        <f>IF(SUM(CZ278:DD278)='III Plan Rates'!AN281, "Match", "Don't Match")</f>
        <v>Match</v>
      </c>
      <c r="DF278" s="109"/>
      <c r="DG278" s="109"/>
      <c r="DH278" s="109"/>
      <c r="DI278" s="109"/>
      <c r="DJ278" s="109"/>
      <c r="DK278" s="109"/>
      <c r="DL278" s="109"/>
      <c r="DM278" s="511" t="str">
        <f>IF(SUM(DF278:DL278)='III Plan Rates'!AO281, "Match", "Don't Match")</f>
        <v>Match</v>
      </c>
    </row>
    <row r="279" spans="1:117" x14ac:dyDescent="0.25">
      <c r="A279" s="406" t="str">
        <f>'III Plan Rates'!A282</f>
        <v>Plan 265</v>
      </c>
      <c r="B279" s="118">
        <f>'III Plan Rates'!B282</f>
        <v>0</v>
      </c>
      <c r="C279" s="127">
        <f>'III Plan Rates'!D282</f>
        <v>0</v>
      </c>
      <c r="D279" s="118">
        <f>'III Plan Rates'!E282</f>
        <v>0</v>
      </c>
      <c r="E279" s="118">
        <f>'III Plan Rates'!F282</f>
        <v>0</v>
      </c>
      <c r="F279" s="118">
        <f>'III Plan Rates'!G282</f>
        <v>0</v>
      </c>
      <c r="G279" s="118">
        <f>'III Plan Rates'!J282</f>
        <v>0</v>
      </c>
      <c r="H279" s="101"/>
      <c r="I279" s="116">
        <f>'III Plan Rates'!$Z282*'V Consumer Factors'!$M$12</f>
        <v>0</v>
      </c>
      <c r="J279" s="116">
        <f>'III Plan Rates'!$Z282*'V Consumer Factors'!$M$13</f>
        <v>0</v>
      </c>
      <c r="K279" s="116">
        <f>'III Plan Rates'!$Z282*'V Consumer Factors'!$M$14</f>
        <v>0</v>
      </c>
      <c r="L279" s="116">
        <f>'III Plan Rates'!$Z282*'V Consumer Factors'!$M$15</f>
        <v>0</v>
      </c>
      <c r="M279" s="116">
        <f>'III Plan Rates'!$Z282*'V Consumer Factors'!$M$16</f>
        <v>0</v>
      </c>
      <c r="N279" s="116">
        <f>'III Plan Rates'!$Z282*'V Consumer Factors'!$M$17</f>
        <v>0</v>
      </c>
      <c r="O279" s="116">
        <f>'III Plan Rates'!$Z282*'V Consumer Factors'!$M$18</f>
        <v>0</v>
      </c>
      <c r="P279" s="116">
        <f>'III Plan Rates'!$Z282*'V Consumer Factors'!$M$19</f>
        <v>0</v>
      </c>
      <c r="Q279" s="116">
        <f>'III Plan Rates'!$Z282*'V Consumer Factors'!$M$20</f>
        <v>0</v>
      </c>
      <c r="R279" s="116">
        <f>IF('III Plan Rates'!$AP282&gt;0,SUMPRODUCT(I279:Q279,'III Plan Rates'!$AG282:$AO282)/'III Plan Rates'!$AP282,0)</f>
        <v>0</v>
      </c>
      <c r="S279" s="80"/>
      <c r="T279" s="116" t="e">
        <f>'III Plan Rates'!$AA282*'V Consumer Factors'!$N$12</f>
        <v>#DIV/0!</v>
      </c>
      <c r="U279" s="116" t="e">
        <f>'III Plan Rates'!$AA282*'V Consumer Factors'!$N$13</f>
        <v>#DIV/0!</v>
      </c>
      <c r="V279" s="116" t="e">
        <f>'III Plan Rates'!$AA282*'V Consumer Factors'!$N$14</f>
        <v>#DIV/0!</v>
      </c>
      <c r="W279" s="116" t="e">
        <f>'III Plan Rates'!$AA282*'V Consumer Factors'!$N$15</f>
        <v>#DIV/0!</v>
      </c>
      <c r="X279" s="116" t="e">
        <f>'III Plan Rates'!$AA282*'V Consumer Factors'!$N$16</f>
        <v>#DIV/0!</v>
      </c>
      <c r="Y279" s="116" t="e">
        <f>'III Plan Rates'!$AA282*'V Consumer Factors'!$N$17</f>
        <v>#DIV/0!</v>
      </c>
      <c r="Z279" s="116" t="e">
        <f>'III Plan Rates'!$AA282*'V Consumer Factors'!$N$18</f>
        <v>#DIV/0!</v>
      </c>
      <c r="AA279" s="116" t="e">
        <f>'III Plan Rates'!$AA282*'V Consumer Factors'!$N$19</f>
        <v>#DIV/0!</v>
      </c>
      <c r="AB279" s="116" t="e">
        <f>'III Plan Rates'!$AA282*'V Consumer Factors'!$N$20</f>
        <v>#DIV/0!</v>
      </c>
      <c r="AC279" s="116">
        <f>IF('III Plan Rates'!$AP282&gt;0,SUMPRODUCT(T279:AB279,'III Plan Rates'!$AG282:$AO282)/'III Plan Rates'!$AP282,0)</f>
        <v>0</v>
      </c>
      <c r="AE279" s="117" t="e">
        <f t="shared" si="53"/>
        <v>#DIV/0!</v>
      </c>
      <c r="AF279" s="117" t="e">
        <f t="shared" si="54"/>
        <v>#DIV/0!</v>
      </c>
      <c r="AG279" s="117" t="e">
        <f t="shared" si="55"/>
        <v>#DIV/0!</v>
      </c>
      <c r="AH279" s="117" t="e">
        <f t="shared" si="56"/>
        <v>#DIV/0!</v>
      </c>
      <c r="AI279" s="117" t="e">
        <f t="shared" si="57"/>
        <v>#DIV/0!</v>
      </c>
      <c r="AJ279" s="117" t="e">
        <f t="shared" si="58"/>
        <v>#DIV/0!</v>
      </c>
      <c r="AK279" s="117" t="e">
        <f t="shared" si="59"/>
        <v>#DIV/0!</v>
      </c>
      <c r="AL279" s="117" t="e">
        <f t="shared" si="60"/>
        <v>#DIV/0!</v>
      </c>
      <c r="AM279" s="117" t="e">
        <f t="shared" si="61"/>
        <v>#DIV/0!</v>
      </c>
      <c r="AN279" s="503" t="str">
        <f t="shared" si="62"/>
        <v/>
      </c>
      <c r="AP279" s="109"/>
      <c r="AQ279" s="109"/>
      <c r="AR279" s="109"/>
      <c r="AS279" s="109"/>
      <c r="AT279" s="109"/>
      <c r="AU279" s="109"/>
      <c r="AV279" s="109"/>
      <c r="AW279" s="109"/>
      <c r="AX279" s="511" t="str">
        <f>IF(SUM(AP279:AW279)='III Plan Rates'!AG282, "Match", "Don't Match")</f>
        <v>Match</v>
      </c>
      <c r="AY279" s="109"/>
      <c r="AZ279" s="109"/>
      <c r="BA279" s="109"/>
      <c r="BB279" s="511" t="str">
        <f>IF(SUM(AY279:BA279)='III Plan Rates'!AH282, "Match", "Don't Match")</f>
        <v>Match</v>
      </c>
      <c r="BC279" s="109"/>
      <c r="BD279" s="109"/>
      <c r="BE279" s="109"/>
      <c r="BF279" s="109"/>
      <c r="BG279" s="109"/>
      <c r="BH279" s="109"/>
      <c r="BI279" s="109"/>
      <c r="BJ279" s="109"/>
      <c r="BK279" s="109"/>
      <c r="BL279" s="109"/>
      <c r="BM279" s="109"/>
      <c r="BN279" s="109"/>
      <c r="BO279" s="109"/>
      <c r="BP279" s="511" t="str">
        <f>IF(SUM(BC279:BO279)='III Plan Rates'!AI282, "Match", "Don't Match")</f>
        <v>Match</v>
      </c>
      <c r="BQ279" s="109"/>
      <c r="BR279" s="109"/>
      <c r="BS279" s="109"/>
      <c r="BT279" s="109"/>
      <c r="BU279" s="109"/>
      <c r="BV279" s="109"/>
      <c r="BW279" s="109"/>
      <c r="BX279" s="109"/>
      <c r="BY279" s="109"/>
      <c r="BZ279" s="109"/>
      <c r="CA279" s="511" t="str">
        <f>IF(SUM(BQ279:BZ279)='III Plan Rates'!AJ282, "Match", "Don't Match")</f>
        <v>Match</v>
      </c>
      <c r="CB279" s="109"/>
      <c r="CC279" s="109"/>
      <c r="CD279" s="109"/>
      <c r="CE279" s="109"/>
      <c r="CF279" s="109"/>
      <c r="CG279" s="109"/>
      <c r="CH279" s="109"/>
      <c r="CI279" s="511" t="str">
        <f>IF(SUM(CB279:CH279)='III Plan Rates'!AK282, "Match", "Don't Match")</f>
        <v>Match</v>
      </c>
      <c r="CJ279" s="109"/>
      <c r="CK279" s="109"/>
      <c r="CL279" s="109"/>
      <c r="CM279" s="109"/>
      <c r="CN279" s="109"/>
      <c r="CO279" s="109"/>
      <c r="CP279" s="109"/>
      <c r="CQ279" s="109"/>
      <c r="CR279" s="109"/>
      <c r="CS279" s="109"/>
      <c r="CT279" s="511" t="str">
        <f>IF(SUM(CJ279:CS279)='III Plan Rates'!AL282, "Match", "Don't Match")</f>
        <v>Match</v>
      </c>
      <c r="CU279" s="109"/>
      <c r="CV279" s="109"/>
      <c r="CW279" s="109"/>
      <c r="CX279" s="109"/>
      <c r="CY279" s="511" t="str">
        <f>IF(SUM(CU279:CX279)='III Plan Rates'!AM282, "Match", "Don't Match")</f>
        <v>Match</v>
      </c>
      <c r="CZ279" s="109"/>
      <c r="DA279" s="109"/>
      <c r="DB279" s="109"/>
      <c r="DC279" s="109"/>
      <c r="DD279" s="109"/>
      <c r="DE279" s="511" t="str">
        <f>IF(SUM(CZ279:DD279)='III Plan Rates'!AN282, "Match", "Don't Match")</f>
        <v>Match</v>
      </c>
      <c r="DF279" s="109"/>
      <c r="DG279" s="109"/>
      <c r="DH279" s="109"/>
      <c r="DI279" s="109"/>
      <c r="DJ279" s="109"/>
      <c r="DK279" s="109"/>
      <c r="DL279" s="109"/>
      <c r="DM279" s="511" t="str">
        <f>IF(SUM(DF279:DL279)='III Plan Rates'!AO282, "Match", "Don't Match")</f>
        <v>Match</v>
      </c>
    </row>
    <row r="280" spans="1:117" x14ac:dyDescent="0.25">
      <c r="A280" s="406" t="str">
        <f>'III Plan Rates'!A283</f>
        <v>Plan 266</v>
      </c>
      <c r="B280" s="118">
        <f>'III Plan Rates'!B283</f>
        <v>0</v>
      </c>
      <c r="C280" s="127">
        <f>'III Plan Rates'!D283</f>
        <v>0</v>
      </c>
      <c r="D280" s="118">
        <f>'III Plan Rates'!E283</f>
        <v>0</v>
      </c>
      <c r="E280" s="118">
        <f>'III Plan Rates'!F283</f>
        <v>0</v>
      </c>
      <c r="F280" s="118">
        <f>'III Plan Rates'!G283</f>
        <v>0</v>
      </c>
      <c r="G280" s="118">
        <f>'III Plan Rates'!J283</f>
        <v>0</v>
      </c>
      <c r="H280" s="101"/>
      <c r="I280" s="116">
        <f>'III Plan Rates'!$Z283*'V Consumer Factors'!$M$12</f>
        <v>0</v>
      </c>
      <c r="J280" s="116">
        <f>'III Plan Rates'!$Z283*'V Consumer Factors'!$M$13</f>
        <v>0</v>
      </c>
      <c r="K280" s="116">
        <f>'III Plan Rates'!$Z283*'V Consumer Factors'!$M$14</f>
        <v>0</v>
      </c>
      <c r="L280" s="116">
        <f>'III Plan Rates'!$Z283*'V Consumer Factors'!$M$15</f>
        <v>0</v>
      </c>
      <c r="M280" s="116">
        <f>'III Plan Rates'!$Z283*'V Consumer Factors'!$M$16</f>
        <v>0</v>
      </c>
      <c r="N280" s="116">
        <f>'III Plan Rates'!$Z283*'V Consumer Factors'!$M$17</f>
        <v>0</v>
      </c>
      <c r="O280" s="116">
        <f>'III Plan Rates'!$Z283*'V Consumer Factors'!$M$18</f>
        <v>0</v>
      </c>
      <c r="P280" s="116">
        <f>'III Plan Rates'!$Z283*'V Consumer Factors'!$M$19</f>
        <v>0</v>
      </c>
      <c r="Q280" s="116">
        <f>'III Plan Rates'!$Z283*'V Consumer Factors'!$M$20</f>
        <v>0</v>
      </c>
      <c r="R280" s="116">
        <f>IF('III Plan Rates'!$AP283&gt;0,SUMPRODUCT(I280:Q280,'III Plan Rates'!$AG283:$AO283)/'III Plan Rates'!$AP283,0)</f>
        <v>0</v>
      </c>
      <c r="S280" s="80"/>
      <c r="T280" s="116" t="e">
        <f>'III Plan Rates'!$AA283*'V Consumer Factors'!$N$12</f>
        <v>#DIV/0!</v>
      </c>
      <c r="U280" s="116" t="e">
        <f>'III Plan Rates'!$AA283*'V Consumer Factors'!$N$13</f>
        <v>#DIV/0!</v>
      </c>
      <c r="V280" s="116" t="e">
        <f>'III Plan Rates'!$AA283*'V Consumer Factors'!$N$14</f>
        <v>#DIV/0!</v>
      </c>
      <c r="W280" s="116" t="e">
        <f>'III Plan Rates'!$AA283*'V Consumer Factors'!$N$15</f>
        <v>#DIV/0!</v>
      </c>
      <c r="X280" s="116" t="e">
        <f>'III Plan Rates'!$AA283*'V Consumer Factors'!$N$16</f>
        <v>#DIV/0!</v>
      </c>
      <c r="Y280" s="116" t="e">
        <f>'III Plan Rates'!$AA283*'V Consumer Factors'!$N$17</f>
        <v>#DIV/0!</v>
      </c>
      <c r="Z280" s="116" t="e">
        <f>'III Plan Rates'!$AA283*'V Consumer Factors'!$N$18</f>
        <v>#DIV/0!</v>
      </c>
      <c r="AA280" s="116" t="e">
        <f>'III Plan Rates'!$AA283*'V Consumer Factors'!$N$19</f>
        <v>#DIV/0!</v>
      </c>
      <c r="AB280" s="116" t="e">
        <f>'III Plan Rates'!$AA283*'V Consumer Factors'!$N$20</f>
        <v>#DIV/0!</v>
      </c>
      <c r="AC280" s="116">
        <f>IF('III Plan Rates'!$AP283&gt;0,SUMPRODUCT(T280:AB280,'III Plan Rates'!$AG283:$AO283)/'III Plan Rates'!$AP283,0)</f>
        <v>0</v>
      </c>
      <c r="AE280" s="117" t="e">
        <f t="shared" ref="AE280:AE314" si="63">IF(AND(I280&gt;0,T280&gt;0),T280/I280-1,"")</f>
        <v>#DIV/0!</v>
      </c>
      <c r="AF280" s="117" t="e">
        <f t="shared" ref="AF280:AF314" si="64">IF(AND(J280&gt;0,U280&gt;0),U280/J280-1,"")</f>
        <v>#DIV/0!</v>
      </c>
      <c r="AG280" s="117" t="e">
        <f t="shared" ref="AG280:AG314" si="65">IF(AND(K280&gt;0,V280&gt;0),V280/K280-1,"")</f>
        <v>#DIV/0!</v>
      </c>
      <c r="AH280" s="117" t="e">
        <f t="shared" ref="AH280:AH314" si="66">IF(AND(L280&gt;0,W280&gt;0),W280/L280-1,"")</f>
        <v>#DIV/0!</v>
      </c>
      <c r="AI280" s="117" t="e">
        <f t="shared" ref="AI280:AI314" si="67">IF(AND(M280&gt;0,X280&gt;0),X280/M280-1,"")</f>
        <v>#DIV/0!</v>
      </c>
      <c r="AJ280" s="117" t="e">
        <f t="shared" ref="AJ280:AJ314" si="68">IF(AND(N280&gt;0,Y280&gt;0),Y280/N280-1,"")</f>
        <v>#DIV/0!</v>
      </c>
      <c r="AK280" s="117" t="e">
        <f t="shared" ref="AK280:AK314" si="69">IF(AND(O280&gt;0,Z280&gt;0),Z280/O280-1,"")</f>
        <v>#DIV/0!</v>
      </c>
      <c r="AL280" s="117" t="e">
        <f t="shared" ref="AL280:AL314" si="70">IF(AND(P280&gt;0,AA280&gt;0),AA280/P280-1,"")</f>
        <v>#DIV/0!</v>
      </c>
      <c r="AM280" s="117" t="e">
        <f t="shared" ref="AM280:AM314" si="71">IF(AND(Q280&gt;0,AB280&gt;0),AB280/Q280-1,"")</f>
        <v>#DIV/0!</v>
      </c>
      <c r="AN280" s="503" t="str">
        <f t="shared" ref="AN280:AN314" si="72">IF(AND(R280&gt;0,AC280&gt;0),AC280/R280-1,"")</f>
        <v/>
      </c>
      <c r="AP280" s="109"/>
      <c r="AQ280" s="109"/>
      <c r="AR280" s="109"/>
      <c r="AS280" s="109"/>
      <c r="AT280" s="109"/>
      <c r="AU280" s="109"/>
      <c r="AV280" s="109"/>
      <c r="AW280" s="109"/>
      <c r="AX280" s="511" t="str">
        <f>IF(SUM(AP280:AW280)='III Plan Rates'!AG283, "Match", "Don't Match")</f>
        <v>Match</v>
      </c>
      <c r="AY280" s="109"/>
      <c r="AZ280" s="109"/>
      <c r="BA280" s="109"/>
      <c r="BB280" s="511" t="str">
        <f>IF(SUM(AY280:BA280)='III Plan Rates'!AH283, "Match", "Don't Match")</f>
        <v>Match</v>
      </c>
      <c r="BC280" s="109"/>
      <c r="BD280" s="109"/>
      <c r="BE280" s="109"/>
      <c r="BF280" s="109"/>
      <c r="BG280" s="109"/>
      <c r="BH280" s="109"/>
      <c r="BI280" s="109"/>
      <c r="BJ280" s="109"/>
      <c r="BK280" s="109"/>
      <c r="BL280" s="109"/>
      <c r="BM280" s="109"/>
      <c r="BN280" s="109"/>
      <c r="BO280" s="109"/>
      <c r="BP280" s="511" t="str">
        <f>IF(SUM(BC280:BO280)='III Plan Rates'!AI283, "Match", "Don't Match")</f>
        <v>Match</v>
      </c>
      <c r="BQ280" s="109"/>
      <c r="BR280" s="109"/>
      <c r="BS280" s="109"/>
      <c r="BT280" s="109"/>
      <c r="BU280" s="109"/>
      <c r="BV280" s="109"/>
      <c r="BW280" s="109"/>
      <c r="BX280" s="109"/>
      <c r="BY280" s="109"/>
      <c r="BZ280" s="109"/>
      <c r="CA280" s="511" t="str">
        <f>IF(SUM(BQ280:BZ280)='III Plan Rates'!AJ283, "Match", "Don't Match")</f>
        <v>Match</v>
      </c>
      <c r="CB280" s="109"/>
      <c r="CC280" s="109"/>
      <c r="CD280" s="109"/>
      <c r="CE280" s="109"/>
      <c r="CF280" s="109"/>
      <c r="CG280" s="109"/>
      <c r="CH280" s="109"/>
      <c r="CI280" s="511" t="str">
        <f>IF(SUM(CB280:CH280)='III Plan Rates'!AK283, "Match", "Don't Match")</f>
        <v>Match</v>
      </c>
      <c r="CJ280" s="109"/>
      <c r="CK280" s="109"/>
      <c r="CL280" s="109"/>
      <c r="CM280" s="109"/>
      <c r="CN280" s="109"/>
      <c r="CO280" s="109"/>
      <c r="CP280" s="109"/>
      <c r="CQ280" s="109"/>
      <c r="CR280" s="109"/>
      <c r="CS280" s="109"/>
      <c r="CT280" s="511" t="str">
        <f>IF(SUM(CJ280:CS280)='III Plan Rates'!AL283, "Match", "Don't Match")</f>
        <v>Match</v>
      </c>
      <c r="CU280" s="109"/>
      <c r="CV280" s="109"/>
      <c r="CW280" s="109"/>
      <c r="CX280" s="109"/>
      <c r="CY280" s="511" t="str">
        <f>IF(SUM(CU280:CX280)='III Plan Rates'!AM283, "Match", "Don't Match")</f>
        <v>Match</v>
      </c>
      <c r="CZ280" s="109"/>
      <c r="DA280" s="109"/>
      <c r="DB280" s="109"/>
      <c r="DC280" s="109"/>
      <c r="DD280" s="109"/>
      <c r="DE280" s="511" t="str">
        <f>IF(SUM(CZ280:DD280)='III Plan Rates'!AN283, "Match", "Don't Match")</f>
        <v>Match</v>
      </c>
      <c r="DF280" s="109"/>
      <c r="DG280" s="109"/>
      <c r="DH280" s="109"/>
      <c r="DI280" s="109"/>
      <c r="DJ280" s="109"/>
      <c r="DK280" s="109"/>
      <c r="DL280" s="109"/>
      <c r="DM280" s="511" t="str">
        <f>IF(SUM(DF280:DL280)='III Plan Rates'!AO283, "Match", "Don't Match")</f>
        <v>Match</v>
      </c>
    </row>
    <row r="281" spans="1:117" x14ac:dyDescent="0.25">
      <c r="A281" s="406" t="str">
        <f>'III Plan Rates'!A284</f>
        <v>Plan 267</v>
      </c>
      <c r="B281" s="118">
        <f>'III Plan Rates'!B284</f>
        <v>0</v>
      </c>
      <c r="C281" s="127">
        <f>'III Plan Rates'!D284</f>
        <v>0</v>
      </c>
      <c r="D281" s="118">
        <f>'III Plan Rates'!E284</f>
        <v>0</v>
      </c>
      <c r="E281" s="118">
        <f>'III Plan Rates'!F284</f>
        <v>0</v>
      </c>
      <c r="F281" s="118">
        <f>'III Plan Rates'!G284</f>
        <v>0</v>
      </c>
      <c r="G281" s="118">
        <f>'III Plan Rates'!J284</f>
        <v>0</v>
      </c>
      <c r="H281" s="101"/>
      <c r="I281" s="116">
        <f>'III Plan Rates'!$Z284*'V Consumer Factors'!$M$12</f>
        <v>0</v>
      </c>
      <c r="J281" s="116">
        <f>'III Plan Rates'!$Z284*'V Consumer Factors'!$M$13</f>
        <v>0</v>
      </c>
      <c r="K281" s="116">
        <f>'III Plan Rates'!$Z284*'V Consumer Factors'!$M$14</f>
        <v>0</v>
      </c>
      <c r="L281" s="116">
        <f>'III Plan Rates'!$Z284*'V Consumer Factors'!$M$15</f>
        <v>0</v>
      </c>
      <c r="M281" s="116">
        <f>'III Plan Rates'!$Z284*'V Consumer Factors'!$M$16</f>
        <v>0</v>
      </c>
      <c r="N281" s="116">
        <f>'III Plan Rates'!$Z284*'V Consumer Factors'!$M$17</f>
        <v>0</v>
      </c>
      <c r="O281" s="116">
        <f>'III Plan Rates'!$Z284*'V Consumer Factors'!$M$18</f>
        <v>0</v>
      </c>
      <c r="P281" s="116">
        <f>'III Plan Rates'!$Z284*'V Consumer Factors'!$M$19</f>
        <v>0</v>
      </c>
      <c r="Q281" s="116">
        <f>'III Plan Rates'!$Z284*'V Consumer Factors'!$M$20</f>
        <v>0</v>
      </c>
      <c r="R281" s="116">
        <f>IF('III Plan Rates'!$AP284&gt;0,SUMPRODUCT(I281:Q281,'III Plan Rates'!$AG284:$AO284)/'III Plan Rates'!$AP284,0)</f>
        <v>0</v>
      </c>
      <c r="S281" s="80"/>
      <c r="T281" s="116" t="e">
        <f>'III Plan Rates'!$AA284*'V Consumer Factors'!$N$12</f>
        <v>#DIV/0!</v>
      </c>
      <c r="U281" s="116" t="e">
        <f>'III Plan Rates'!$AA284*'V Consumer Factors'!$N$13</f>
        <v>#DIV/0!</v>
      </c>
      <c r="V281" s="116" t="e">
        <f>'III Plan Rates'!$AA284*'V Consumer Factors'!$N$14</f>
        <v>#DIV/0!</v>
      </c>
      <c r="W281" s="116" t="e">
        <f>'III Plan Rates'!$AA284*'V Consumer Factors'!$N$15</f>
        <v>#DIV/0!</v>
      </c>
      <c r="X281" s="116" t="e">
        <f>'III Plan Rates'!$AA284*'V Consumer Factors'!$N$16</f>
        <v>#DIV/0!</v>
      </c>
      <c r="Y281" s="116" t="e">
        <f>'III Plan Rates'!$AA284*'V Consumer Factors'!$N$17</f>
        <v>#DIV/0!</v>
      </c>
      <c r="Z281" s="116" t="e">
        <f>'III Plan Rates'!$AA284*'V Consumer Factors'!$N$18</f>
        <v>#DIV/0!</v>
      </c>
      <c r="AA281" s="116" t="e">
        <f>'III Plan Rates'!$AA284*'V Consumer Factors'!$N$19</f>
        <v>#DIV/0!</v>
      </c>
      <c r="AB281" s="116" t="e">
        <f>'III Plan Rates'!$AA284*'V Consumer Factors'!$N$20</f>
        <v>#DIV/0!</v>
      </c>
      <c r="AC281" s="116">
        <f>IF('III Plan Rates'!$AP284&gt;0,SUMPRODUCT(T281:AB281,'III Plan Rates'!$AG284:$AO284)/'III Plan Rates'!$AP284,0)</f>
        <v>0</v>
      </c>
      <c r="AE281" s="117" t="e">
        <f t="shared" si="63"/>
        <v>#DIV/0!</v>
      </c>
      <c r="AF281" s="117" t="e">
        <f t="shared" si="64"/>
        <v>#DIV/0!</v>
      </c>
      <c r="AG281" s="117" t="e">
        <f t="shared" si="65"/>
        <v>#DIV/0!</v>
      </c>
      <c r="AH281" s="117" t="e">
        <f t="shared" si="66"/>
        <v>#DIV/0!</v>
      </c>
      <c r="AI281" s="117" t="e">
        <f t="shared" si="67"/>
        <v>#DIV/0!</v>
      </c>
      <c r="AJ281" s="117" t="e">
        <f t="shared" si="68"/>
        <v>#DIV/0!</v>
      </c>
      <c r="AK281" s="117" t="e">
        <f t="shared" si="69"/>
        <v>#DIV/0!</v>
      </c>
      <c r="AL281" s="117" t="e">
        <f t="shared" si="70"/>
        <v>#DIV/0!</v>
      </c>
      <c r="AM281" s="117" t="e">
        <f t="shared" si="71"/>
        <v>#DIV/0!</v>
      </c>
      <c r="AN281" s="503" t="str">
        <f t="shared" si="72"/>
        <v/>
      </c>
      <c r="AP281" s="109"/>
      <c r="AQ281" s="109"/>
      <c r="AR281" s="109"/>
      <c r="AS281" s="109"/>
      <c r="AT281" s="109"/>
      <c r="AU281" s="109"/>
      <c r="AV281" s="109"/>
      <c r="AW281" s="109"/>
      <c r="AX281" s="511" t="str">
        <f>IF(SUM(AP281:AW281)='III Plan Rates'!AG284, "Match", "Don't Match")</f>
        <v>Match</v>
      </c>
      <c r="AY281" s="109"/>
      <c r="AZ281" s="109"/>
      <c r="BA281" s="109"/>
      <c r="BB281" s="511" t="str">
        <f>IF(SUM(AY281:BA281)='III Plan Rates'!AH284, "Match", "Don't Match")</f>
        <v>Match</v>
      </c>
      <c r="BC281" s="109"/>
      <c r="BD281" s="109"/>
      <c r="BE281" s="109"/>
      <c r="BF281" s="109"/>
      <c r="BG281" s="109"/>
      <c r="BH281" s="109"/>
      <c r="BI281" s="109"/>
      <c r="BJ281" s="109"/>
      <c r="BK281" s="109"/>
      <c r="BL281" s="109"/>
      <c r="BM281" s="109"/>
      <c r="BN281" s="109"/>
      <c r="BO281" s="109"/>
      <c r="BP281" s="511" t="str">
        <f>IF(SUM(BC281:BO281)='III Plan Rates'!AI284, "Match", "Don't Match")</f>
        <v>Match</v>
      </c>
      <c r="BQ281" s="109"/>
      <c r="BR281" s="109"/>
      <c r="BS281" s="109"/>
      <c r="BT281" s="109"/>
      <c r="BU281" s="109"/>
      <c r="BV281" s="109"/>
      <c r="BW281" s="109"/>
      <c r="BX281" s="109"/>
      <c r="BY281" s="109"/>
      <c r="BZ281" s="109"/>
      <c r="CA281" s="511" t="str">
        <f>IF(SUM(BQ281:BZ281)='III Plan Rates'!AJ284, "Match", "Don't Match")</f>
        <v>Match</v>
      </c>
      <c r="CB281" s="109"/>
      <c r="CC281" s="109"/>
      <c r="CD281" s="109"/>
      <c r="CE281" s="109"/>
      <c r="CF281" s="109"/>
      <c r="CG281" s="109"/>
      <c r="CH281" s="109"/>
      <c r="CI281" s="511" t="str">
        <f>IF(SUM(CB281:CH281)='III Plan Rates'!AK284, "Match", "Don't Match")</f>
        <v>Match</v>
      </c>
      <c r="CJ281" s="109"/>
      <c r="CK281" s="109"/>
      <c r="CL281" s="109"/>
      <c r="CM281" s="109"/>
      <c r="CN281" s="109"/>
      <c r="CO281" s="109"/>
      <c r="CP281" s="109"/>
      <c r="CQ281" s="109"/>
      <c r="CR281" s="109"/>
      <c r="CS281" s="109"/>
      <c r="CT281" s="511" t="str">
        <f>IF(SUM(CJ281:CS281)='III Plan Rates'!AL284, "Match", "Don't Match")</f>
        <v>Match</v>
      </c>
      <c r="CU281" s="109"/>
      <c r="CV281" s="109"/>
      <c r="CW281" s="109"/>
      <c r="CX281" s="109"/>
      <c r="CY281" s="511" t="str">
        <f>IF(SUM(CU281:CX281)='III Plan Rates'!AM284, "Match", "Don't Match")</f>
        <v>Match</v>
      </c>
      <c r="CZ281" s="109"/>
      <c r="DA281" s="109"/>
      <c r="DB281" s="109"/>
      <c r="DC281" s="109"/>
      <c r="DD281" s="109"/>
      <c r="DE281" s="511" t="str">
        <f>IF(SUM(CZ281:DD281)='III Plan Rates'!AN284, "Match", "Don't Match")</f>
        <v>Match</v>
      </c>
      <c r="DF281" s="109"/>
      <c r="DG281" s="109"/>
      <c r="DH281" s="109"/>
      <c r="DI281" s="109"/>
      <c r="DJ281" s="109"/>
      <c r="DK281" s="109"/>
      <c r="DL281" s="109"/>
      <c r="DM281" s="511" t="str">
        <f>IF(SUM(DF281:DL281)='III Plan Rates'!AO284, "Match", "Don't Match")</f>
        <v>Match</v>
      </c>
    </row>
    <row r="282" spans="1:117" x14ac:dyDescent="0.25">
      <c r="A282" s="406" t="str">
        <f>'III Plan Rates'!A285</f>
        <v>Plan 268</v>
      </c>
      <c r="B282" s="118">
        <f>'III Plan Rates'!B285</f>
        <v>0</v>
      </c>
      <c r="C282" s="127">
        <f>'III Plan Rates'!D285</f>
        <v>0</v>
      </c>
      <c r="D282" s="118">
        <f>'III Plan Rates'!E285</f>
        <v>0</v>
      </c>
      <c r="E282" s="118">
        <f>'III Plan Rates'!F285</f>
        <v>0</v>
      </c>
      <c r="F282" s="118">
        <f>'III Plan Rates'!G285</f>
        <v>0</v>
      </c>
      <c r="G282" s="118">
        <f>'III Plan Rates'!J285</f>
        <v>0</v>
      </c>
      <c r="H282" s="101"/>
      <c r="I282" s="116">
        <f>'III Plan Rates'!$Z285*'V Consumer Factors'!$M$12</f>
        <v>0</v>
      </c>
      <c r="J282" s="116">
        <f>'III Plan Rates'!$Z285*'V Consumer Factors'!$M$13</f>
        <v>0</v>
      </c>
      <c r="K282" s="116">
        <f>'III Plan Rates'!$Z285*'V Consumer Factors'!$M$14</f>
        <v>0</v>
      </c>
      <c r="L282" s="116">
        <f>'III Plan Rates'!$Z285*'V Consumer Factors'!$M$15</f>
        <v>0</v>
      </c>
      <c r="M282" s="116">
        <f>'III Plan Rates'!$Z285*'V Consumer Factors'!$M$16</f>
        <v>0</v>
      </c>
      <c r="N282" s="116">
        <f>'III Plan Rates'!$Z285*'V Consumer Factors'!$M$17</f>
        <v>0</v>
      </c>
      <c r="O282" s="116">
        <f>'III Plan Rates'!$Z285*'V Consumer Factors'!$M$18</f>
        <v>0</v>
      </c>
      <c r="P282" s="116">
        <f>'III Plan Rates'!$Z285*'V Consumer Factors'!$M$19</f>
        <v>0</v>
      </c>
      <c r="Q282" s="116">
        <f>'III Plan Rates'!$Z285*'V Consumer Factors'!$M$20</f>
        <v>0</v>
      </c>
      <c r="R282" s="116">
        <f>IF('III Plan Rates'!$AP285&gt;0,SUMPRODUCT(I282:Q282,'III Plan Rates'!$AG285:$AO285)/'III Plan Rates'!$AP285,0)</f>
        <v>0</v>
      </c>
      <c r="S282" s="80"/>
      <c r="T282" s="116" t="e">
        <f>'III Plan Rates'!$AA285*'V Consumer Factors'!$N$12</f>
        <v>#DIV/0!</v>
      </c>
      <c r="U282" s="116" t="e">
        <f>'III Plan Rates'!$AA285*'V Consumer Factors'!$N$13</f>
        <v>#DIV/0!</v>
      </c>
      <c r="V282" s="116" t="e">
        <f>'III Plan Rates'!$AA285*'V Consumer Factors'!$N$14</f>
        <v>#DIV/0!</v>
      </c>
      <c r="W282" s="116" t="e">
        <f>'III Plan Rates'!$AA285*'V Consumer Factors'!$N$15</f>
        <v>#DIV/0!</v>
      </c>
      <c r="X282" s="116" t="e">
        <f>'III Plan Rates'!$AA285*'V Consumer Factors'!$N$16</f>
        <v>#DIV/0!</v>
      </c>
      <c r="Y282" s="116" t="e">
        <f>'III Plan Rates'!$AA285*'V Consumer Factors'!$N$17</f>
        <v>#DIV/0!</v>
      </c>
      <c r="Z282" s="116" t="e">
        <f>'III Plan Rates'!$AA285*'V Consumer Factors'!$N$18</f>
        <v>#DIV/0!</v>
      </c>
      <c r="AA282" s="116" t="e">
        <f>'III Plan Rates'!$AA285*'V Consumer Factors'!$N$19</f>
        <v>#DIV/0!</v>
      </c>
      <c r="AB282" s="116" t="e">
        <f>'III Plan Rates'!$AA285*'V Consumer Factors'!$N$20</f>
        <v>#DIV/0!</v>
      </c>
      <c r="AC282" s="116">
        <f>IF('III Plan Rates'!$AP285&gt;0,SUMPRODUCT(T282:AB282,'III Plan Rates'!$AG285:$AO285)/'III Plan Rates'!$AP285,0)</f>
        <v>0</v>
      </c>
      <c r="AE282" s="117" t="e">
        <f t="shared" si="63"/>
        <v>#DIV/0!</v>
      </c>
      <c r="AF282" s="117" t="e">
        <f t="shared" si="64"/>
        <v>#DIV/0!</v>
      </c>
      <c r="AG282" s="117" t="e">
        <f t="shared" si="65"/>
        <v>#DIV/0!</v>
      </c>
      <c r="AH282" s="117" t="e">
        <f t="shared" si="66"/>
        <v>#DIV/0!</v>
      </c>
      <c r="AI282" s="117" t="e">
        <f t="shared" si="67"/>
        <v>#DIV/0!</v>
      </c>
      <c r="AJ282" s="117" t="e">
        <f t="shared" si="68"/>
        <v>#DIV/0!</v>
      </c>
      <c r="AK282" s="117" t="e">
        <f t="shared" si="69"/>
        <v>#DIV/0!</v>
      </c>
      <c r="AL282" s="117" t="e">
        <f t="shared" si="70"/>
        <v>#DIV/0!</v>
      </c>
      <c r="AM282" s="117" t="e">
        <f t="shared" si="71"/>
        <v>#DIV/0!</v>
      </c>
      <c r="AN282" s="503" t="str">
        <f t="shared" si="72"/>
        <v/>
      </c>
      <c r="AP282" s="109"/>
      <c r="AQ282" s="109"/>
      <c r="AR282" s="109"/>
      <c r="AS282" s="109"/>
      <c r="AT282" s="109"/>
      <c r="AU282" s="109"/>
      <c r="AV282" s="109"/>
      <c r="AW282" s="109"/>
      <c r="AX282" s="511" t="str">
        <f>IF(SUM(AP282:AW282)='III Plan Rates'!AG285, "Match", "Don't Match")</f>
        <v>Match</v>
      </c>
      <c r="AY282" s="109"/>
      <c r="AZ282" s="109"/>
      <c r="BA282" s="109"/>
      <c r="BB282" s="511" t="str">
        <f>IF(SUM(AY282:BA282)='III Plan Rates'!AH285, "Match", "Don't Match")</f>
        <v>Match</v>
      </c>
      <c r="BC282" s="109"/>
      <c r="BD282" s="109"/>
      <c r="BE282" s="109"/>
      <c r="BF282" s="109"/>
      <c r="BG282" s="109"/>
      <c r="BH282" s="109"/>
      <c r="BI282" s="109"/>
      <c r="BJ282" s="109"/>
      <c r="BK282" s="109"/>
      <c r="BL282" s="109"/>
      <c r="BM282" s="109"/>
      <c r="BN282" s="109"/>
      <c r="BO282" s="109"/>
      <c r="BP282" s="511" t="str">
        <f>IF(SUM(BC282:BO282)='III Plan Rates'!AI285, "Match", "Don't Match")</f>
        <v>Match</v>
      </c>
      <c r="BQ282" s="109"/>
      <c r="BR282" s="109"/>
      <c r="BS282" s="109"/>
      <c r="BT282" s="109"/>
      <c r="BU282" s="109"/>
      <c r="BV282" s="109"/>
      <c r="BW282" s="109"/>
      <c r="BX282" s="109"/>
      <c r="BY282" s="109"/>
      <c r="BZ282" s="109"/>
      <c r="CA282" s="511" t="str">
        <f>IF(SUM(BQ282:BZ282)='III Plan Rates'!AJ285, "Match", "Don't Match")</f>
        <v>Match</v>
      </c>
      <c r="CB282" s="109"/>
      <c r="CC282" s="109"/>
      <c r="CD282" s="109"/>
      <c r="CE282" s="109"/>
      <c r="CF282" s="109"/>
      <c r="CG282" s="109"/>
      <c r="CH282" s="109"/>
      <c r="CI282" s="511" t="str">
        <f>IF(SUM(CB282:CH282)='III Plan Rates'!AK285, "Match", "Don't Match")</f>
        <v>Match</v>
      </c>
      <c r="CJ282" s="109"/>
      <c r="CK282" s="109"/>
      <c r="CL282" s="109"/>
      <c r="CM282" s="109"/>
      <c r="CN282" s="109"/>
      <c r="CO282" s="109"/>
      <c r="CP282" s="109"/>
      <c r="CQ282" s="109"/>
      <c r="CR282" s="109"/>
      <c r="CS282" s="109"/>
      <c r="CT282" s="511" t="str">
        <f>IF(SUM(CJ282:CS282)='III Plan Rates'!AL285, "Match", "Don't Match")</f>
        <v>Match</v>
      </c>
      <c r="CU282" s="109"/>
      <c r="CV282" s="109"/>
      <c r="CW282" s="109"/>
      <c r="CX282" s="109"/>
      <c r="CY282" s="511" t="str">
        <f>IF(SUM(CU282:CX282)='III Plan Rates'!AM285, "Match", "Don't Match")</f>
        <v>Match</v>
      </c>
      <c r="CZ282" s="109"/>
      <c r="DA282" s="109"/>
      <c r="DB282" s="109"/>
      <c r="DC282" s="109"/>
      <c r="DD282" s="109"/>
      <c r="DE282" s="511" t="str">
        <f>IF(SUM(CZ282:DD282)='III Plan Rates'!AN285, "Match", "Don't Match")</f>
        <v>Match</v>
      </c>
      <c r="DF282" s="109"/>
      <c r="DG282" s="109"/>
      <c r="DH282" s="109"/>
      <c r="DI282" s="109"/>
      <c r="DJ282" s="109"/>
      <c r="DK282" s="109"/>
      <c r="DL282" s="109"/>
      <c r="DM282" s="511" t="str">
        <f>IF(SUM(DF282:DL282)='III Plan Rates'!AO285, "Match", "Don't Match")</f>
        <v>Match</v>
      </c>
    </row>
    <row r="283" spans="1:117" x14ac:dyDescent="0.25">
      <c r="A283" s="406" t="str">
        <f>'III Plan Rates'!A286</f>
        <v>Plan 269</v>
      </c>
      <c r="B283" s="118">
        <f>'III Plan Rates'!B286</f>
        <v>0</v>
      </c>
      <c r="C283" s="127">
        <f>'III Plan Rates'!D286</f>
        <v>0</v>
      </c>
      <c r="D283" s="118">
        <f>'III Plan Rates'!E286</f>
        <v>0</v>
      </c>
      <c r="E283" s="118">
        <f>'III Plan Rates'!F286</f>
        <v>0</v>
      </c>
      <c r="F283" s="118">
        <f>'III Plan Rates'!G286</f>
        <v>0</v>
      </c>
      <c r="G283" s="118">
        <f>'III Plan Rates'!J286</f>
        <v>0</v>
      </c>
      <c r="H283" s="101"/>
      <c r="I283" s="116">
        <f>'III Plan Rates'!$Z286*'V Consumer Factors'!$M$12</f>
        <v>0</v>
      </c>
      <c r="J283" s="116">
        <f>'III Plan Rates'!$Z286*'V Consumer Factors'!$M$13</f>
        <v>0</v>
      </c>
      <c r="K283" s="116">
        <f>'III Plan Rates'!$Z286*'V Consumer Factors'!$M$14</f>
        <v>0</v>
      </c>
      <c r="L283" s="116">
        <f>'III Plan Rates'!$Z286*'V Consumer Factors'!$M$15</f>
        <v>0</v>
      </c>
      <c r="M283" s="116">
        <f>'III Plan Rates'!$Z286*'V Consumer Factors'!$M$16</f>
        <v>0</v>
      </c>
      <c r="N283" s="116">
        <f>'III Plan Rates'!$Z286*'V Consumer Factors'!$M$17</f>
        <v>0</v>
      </c>
      <c r="O283" s="116">
        <f>'III Plan Rates'!$Z286*'V Consumer Factors'!$M$18</f>
        <v>0</v>
      </c>
      <c r="P283" s="116">
        <f>'III Plan Rates'!$Z286*'V Consumer Factors'!$M$19</f>
        <v>0</v>
      </c>
      <c r="Q283" s="116">
        <f>'III Plan Rates'!$Z286*'V Consumer Factors'!$M$20</f>
        <v>0</v>
      </c>
      <c r="R283" s="116">
        <f>IF('III Plan Rates'!$AP286&gt;0,SUMPRODUCT(I283:Q283,'III Plan Rates'!$AG286:$AO286)/'III Plan Rates'!$AP286,0)</f>
        <v>0</v>
      </c>
      <c r="S283" s="80"/>
      <c r="T283" s="116" t="e">
        <f>'III Plan Rates'!$AA286*'V Consumer Factors'!$N$12</f>
        <v>#DIV/0!</v>
      </c>
      <c r="U283" s="116" t="e">
        <f>'III Plan Rates'!$AA286*'V Consumer Factors'!$N$13</f>
        <v>#DIV/0!</v>
      </c>
      <c r="V283" s="116" t="e">
        <f>'III Plan Rates'!$AA286*'V Consumer Factors'!$N$14</f>
        <v>#DIV/0!</v>
      </c>
      <c r="W283" s="116" t="e">
        <f>'III Plan Rates'!$AA286*'V Consumer Factors'!$N$15</f>
        <v>#DIV/0!</v>
      </c>
      <c r="X283" s="116" t="e">
        <f>'III Plan Rates'!$AA286*'V Consumer Factors'!$N$16</f>
        <v>#DIV/0!</v>
      </c>
      <c r="Y283" s="116" t="e">
        <f>'III Plan Rates'!$AA286*'V Consumer Factors'!$N$17</f>
        <v>#DIV/0!</v>
      </c>
      <c r="Z283" s="116" t="e">
        <f>'III Plan Rates'!$AA286*'V Consumer Factors'!$N$18</f>
        <v>#DIV/0!</v>
      </c>
      <c r="AA283" s="116" t="e">
        <f>'III Plan Rates'!$AA286*'V Consumer Factors'!$N$19</f>
        <v>#DIV/0!</v>
      </c>
      <c r="AB283" s="116" t="e">
        <f>'III Plan Rates'!$AA286*'V Consumer Factors'!$N$20</f>
        <v>#DIV/0!</v>
      </c>
      <c r="AC283" s="116">
        <f>IF('III Plan Rates'!$AP286&gt;0,SUMPRODUCT(T283:AB283,'III Plan Rates'!$AG286:$AO286)/'III Plan Rates'!$AP286,0)</f>
        <v>0</v>
      </c>
      <c r="AE283" s="117" t="e">
        <f t="shared" si="63"/>
        <v>#DIV/0!</v>
      </c>
      <c r="AF283" s="117" t="e">
        <f t="shared" si="64"/>
        <v>#DIV/0!</v>
      </c>
      <c r="AG283" s="117" t="e">
        <f t="shared" si="65"/>
        <v>#DIV/0!</v>
      </c>
      <c r="AH283" s="117" t="e">
        <f t="shared" si="66"/>
        <v>#DIV/0!</v>
      </c>
      <c r="AI283" s="117" t="e">
        <f t="shared" si="67"/>
        <v>#DIV/0!</v>
      </c>
      <c r="AJ283" s="117" t="e">
        <f t="shared" si="68"/>
        <v>#DIV/0!</v>
      </c>
      <c r="AK283" s="117" t="e">
        <f t="shared" si="69"/>
        <v>#DIV/0!</v>
      </c>
      <c r="AL283" s="117" t="e">
        <f t="shared" si="70"/>
        <v>#DIV/0!</v>
      </c>
      <c r="AM283" s="117" t="e">
        <f t="shared" si="71"/>
        <v>#DIV/0!</v>
      </c>
      <c r="AN283" s="503" t="str">
        <f t="shared" si="72"/>
        <v/>
      </c>
      <c r="AP283" s="109"/>
      <c r="AQ283" s="109"/>
      <c r="AR283" s="109"/>
      <c r="AS283" s="109"/>
      <c r="AT283" s="109"/>
      <c r="AU283" s="109"/>
      <c r="AV283" s="109"/>
      <c r="AW283" s="109"/>
      <c r="AX283" s="511" t="str">
        <f>IF(SUM(AP283:AW283)='III Plan Rates'!AG286, "Match", "Don't Match")</f>
        <v>Match</v>
      </c>
      <c r="AY283" s="109"/>
      <c r="AZ283" s="109"/>
      <c r="BA283" s="109"/>
      <c r="BB283" s="511" t="str">
        <f>IF(SUM(AY283:BA283)='III Plan Rates'!AH286, "Match", "Don't Match")</f>
        <v>Match</v>
      </c>
      <c r="BC283" s="109"/>
      <c r="BD283" s="109"/>
      <c r="BE283" s="109"/>
      <c r="BF283" s="109"/>
      <c r="BG283" s="109"/>
      <c r="BH283" s="109"/>
      <c r="BI283" s="109"/>
      <c r="BJ283" s="109"/>
      <c r="BK283" s="109"/>
      <c r="BL283" s="109"/>
      <c r="BM283" s="109"/>
      <c r="BN283" s="109"/>
      <c r="BO283" s="109"/>
      <c r="BP283" s="511" t="str">
        <f>IF(SUM(BC283:BO283)='III Plan Rates'!AI286, "Match", "Don't Match")</f>
        <v>Match</v>
      </c>
      <c r="BQ283" s="109"/>
      <c r="BR283" s="109"/>
      <c r="BS283" s="109"/>
      <c r="BT283" s="109"/>
      <c r="BU283" s="109"/>
      <c r="BV283" s="109"/>
      <c r="BW283" s="109"/>
      <c r="BX283" s="109"/>
      <c r="BY283" s="109"/>
      <c r="BZ283" s="109"/>
      <c r="CA283" s="511" t="str">
        <f>IF(SUM(BQ283:BZ283)='III Plan Rates'!AJ286, "Match", "Don't Match")</f>
        <v>Match</v>
      </c>
      <c r="CB283" s="109"/>
      <c r="CC283" s="109"/>
      <c r="CD283" s="109"/>
      <c r="CE283" s="109"/>
      <c r="CF283" s="109"/>
      <c r="CG283" s="109"/>
      <c r="CH283" s="109"/>
      <c r="CI283" s="511" t="str">
        <f>IF(SUM(CB283:CH283)='III Plan Rates'!AK286, "Match", "Don't Match")</f>
        <v>Match</v>
      </c>
      <c r="CJ283" s="109"/>
      <c r="CK283" s="109"/>
      <c r="CL283" s="109"/>
      <c r="CM283" s="109"/>
      <c r="CN283" s="109"/>
      <c r="CO283" s="109"/>
      <c r="CP283" s="109"/>
      <c r="CQ283" s="109"/>
      <c r="CR283" s="109"/>
      <c r="CS283" s="109"/>
      <c r="CT283" s="511" t="str">
        <f>IF(SUM(CJ283:CS283)='III Plan Rates'!AL286, "Match", "Don't Match")</f>
        <v>Match</v>
      </c>
      <c r="CU283" s="109"/>
      <c r="CV283" s="109"/>
      <c r="CW283" s="109"/>
      <c r="CX283" s="109"/>
      <c r="CY283" s="511" t="str">
        <f>IF(SUM(CU283:CX283)='III Plan Rates'!AM286, "Match", "Don't Match")</f>
        <v>Match</v>
      </c>
      <c r="CZ283" s="109"/>
      <c r="DA283" s="109"/>
      <c r="DB283" s="109"/>
      <c r="DC283" s="109"/>
      <c r="DD283" s="109"/>
      <c r="DE283" s="511" t="str">
        <f>IF(SUM(CZ283:DD283)='III Plan Rates'!AN286, "Match", "Don't Match")</f>
        <v>Match</v>
      </c>
      <c r="DF283" s="109"/>
      <c r="DG283" s="109"/>
      <c r="DH283" s="109"/>
      <c r="DI283" s="109"/>
      <c r="DJ283" s="109"/>
      <c r="DK283" s="109"/>
      <c r="DL283" s="109"/>
      <c r="DM283" s="511" t="str">
        <f>IF(SUM(DF283:DL283)='III Plan Rates'!AO286, "Match", "Don't Match")</f>
        <v>Match</v>
      </c>
    </row>
    <row r="284" spans="1:117" x14ac:dyDescent="0.25">
      <c r="A284" s="406" t="str">
        <f>'III Plan Rates'!A287</f>
        <v>Plan 270</v>
      </c>
      <c r="B284" s="118">
        <f>'III Plan Rates'!B287</f>
        <v>0</v>
      </c>
      <c r="C284" s="127">
        <f>'III Plan Rates'!D287</f>
        <v>0</v>
      </c>
      <c r="D284" s="118">
        <f>'III Plan Rates'!E287</f>
        <v>0</v>
      </c>
      <c r="E284" s="118">
        <f>'III Plan Rates'!F287</f>
        <v>0</v>
      </c>
      <c r="F284" s="118">
        <f>'III Plan Rates'!G287</f>
        <v>0</v>
      </c>
      <c r="G284" s="118">
        <f>'III Plan Rates'!J287</f>
        <v>0</v>
      </c>
      <c r="H284" s="101"/>
      <c r="I284" s="116">
        <f>'III Plan Rates'!$Z287*'V Consumer Factors'!$M$12</f>
        <v>0</v>
      </c>
      <c r="J284" s="116">
        <f>'III Plan Rates'!$Z287*'V Consumer Factors'!$M$13</f>
        <v>0</v>
      </c>
      <c r="K284" s="116">
        <f>'III Plan Rates'!$Z287*'V Consumer Factors'!$M$14</f>
        <v>0</v>
      </c>
      <c r="L284" s="116">
        <f>'III Plan Rates'!$Z287*'V Consumer Factors'!$M$15</f>
        <v>0</v>
      </c>
      <c r="M284" s="116">
        <f>'III Plan Rates'!$Z287*'V Consumer Factors'!$M$16</f>
        <v>0</v>
      </c>
      <c r="N284" s="116">
        <f>'III Plan Rates'!$Z287*'V Consumer Factors'!$M$17</f>
        <v>0</v>
      </c>
      <c r="O284" s="116">
        <f>'III Plan Rates'!$Z287*'V Consumer Factors'!$M$18</f>
        <v>0</v>
      </c>
      <c r="P284" s="116">
        <f>'III Plan Rates'!$Z287*'V Consumer Factors'!$M$19</f>
        <v>0</v>
      </c>
      <c r="Q284" s="116">
        <f>'III Plan Rates'!$Z287*'V Consumer Factors'!$M$20</f>
        <v>0</v>
      </c>
      <c r="R284" s="116">
        <f>IF('III Plan Rates'!$AP287&gt;0,SUMPRODUCT(I284:Q284,'III Plan Rates'!$AG287:$AO287)/'III Plan Rates'!$AP287,0)</f>
        <v>0</v>
      </c>
      <c r="S284" s="80"/>
      <c r="T284" s="116" t="e">
        <f>'III Plan Rates'!$AA287*'V Consumer Factors'!$N$12</f>
        <v>#DIV/0!</v>
      </c>
      <c r="U284" s="116" t="e">
        <f>'III Plan Rates'!$AA287*'V Consumer Factors'!$N$13</f>
        <v>#DIV/0!</v>
      </c>
      <c r="V284" s="116" t="e">
        <f>'III Plan Rates'!$AA287*'V Consumer Factors'!$N$14</f>
        <v>#DIV/0!</v>
      </c>
      <c r="W284" s="116" t="e">
        <f>'III Plan Rates'!$AA287*'V Consumer Factors'!$N$15</f>
        <v>#DIV/0!</v>
      </c>
      <c r="X284" s="116" t="e">
        <f>'III Plan Rates'!$AA287*'V Consumer Factors'!$N$16</f>
        <v>#DIV/0!</v>
      </c>
      <c r="Y284" s="116" t="e">
        <f>'III Plan Rates'!$AA287*'V Consumer Factors'!$N$17</f>
        <v>#DIV/0!</v>
      </c>
      <c r="Z284" s="116" t="e">
        <f>'III Plan Rates'!$AA287*'V Consumer Factors'!$N$18</f>
        <v>#DIV/0!</v>
      </c>
      <c r="AA284" s="116" t="e">
        <f>'III Plan Rates'!$AA287*'V Consumer Factors'!$N$19</f>
        <v>#DIV/0!</v>
      </c>
      <c r="AB284" s="116" t="e">
        <f>'III Plan Rates'!$AA287*'V Consumer Factors'!$N$20</f>
        <v>#DIV/0!</v>
      </c>
      <c r="AC284" s="116">
        <f>IF('III Plan Rates'!$AP287&gt;0,SUMPRODUCT(T284:AB284,'III Plan Rates'!$AG287:$AO287)/'III Plan Rates'!$AP287,0)</f>
        <v>0</v>
      </c>
      <c r="AE284" s="117" t="e">
        <f t="shared" si="63"/>
        <v>#DIV/0!</v>
      </c>
      <c r="AF284" s="117" t="e">
        <f t="shared" si="64"/>
        <v>#DIV/0!</v>
      </c>
      <c r="AG284" s="117" t="e">
        <f t="shared" si="65"/>
        <v>#DIV/0!</v>
      </c>
      <c r="AH284" s="117" t="e">
        <f t="shared" si="66"/>
        <v>#DIV/0!</v>
      </c>
      <c r="AI284" s="117" t="e">
        <f t="shared" si="67"/>
        <v>#DIV/0!</v>
      </c>
      <c r="AJ284" s="117" t="e">
        <f t="shared" si="68"/>
        <v>#DIV/0!</v>
      </c>
      <c r="AK284" s="117" t="e">
        <f t="shared" si="69"/>
        <v>#DIV/0!</v>
      </c>
      <c r="AL284" s="117" t="e">
        <f t="shared" si="70"/>
        <v>#DIV/0!</v>
      </c>
      <c r="AM284" s="117" t="e">
        <f t="shared" si="71"/>
        <v>#DIV/0!</v>
      </c>
      <c r="AN284" s="503" t="str">
        <f t="shared" si="72"/>
        <v/>
      </c>
      <c r="AP284" s="109"/>
      <c r="AQ284" s="109"/>
      <c r="AR284" s="109"/>
      <c r="AS284" s="109"/>
      <c r="AT284" s="109"/>
      <c r="AU284" s="109"/>
      <c r="AV284" s="109"/>
      <c r="AW284" s="109"/>
      <c r="AX284" s="511" t="str">
        <f>IF(SUM(AP284:AW284)='III Plan Rates'!AG287, "Match", "Don't Match")</f>
        <v>Match</v>
      </c>
      <c r="AY284" s="109"/>
      <c r="AZ284" s="109"/>
      <c r="BA284" s="109"/>
      <c r="BB284" s="511" t="str">
        <f>IF(SUM(AY284:BA284)='III Plan Rates'!AH287, "Match", "Don't Match")</f>
        <v>Match</v>
      </c>
      <c r="BC284" s="109"/>
      <c r="BD284" s="109"/>
      <c r="BE284" s="109"/>
      <c r="BF284" s="109"/>
      <c r="BG284" s="109"/>
      <c r="BH284" s="109"/>
      <c r="BI284" s="109"/>
      <c r="BJ284" s="109"/>
      <c r="BK284" s="109"/>
      <c r="BL284" s="109"/>
      <c r="BM284" s="109"/>
      <c r="BN284" s="109"/>
      <c r="BO284" s="109"/>
      <c r="BP284" s="511" t="str">
        <f>IF(SUM(BC284:BO284)='III Plan Rates'!AI287, "Match", "Don't Match")</f>
        <v>Match</v>
      </c>
      <c r="BQ284" s="109"/>
      <c r="BR284" s="109"/>
      <c r="BS284" s="109"/>
      <c r="BT284" s="109"/>
      <c r="BU284" s="109"/>
      <c r="BV284" s="109"/>
      <c r="BW284" s="109"/>
      <c r="BX284" s="109"/>
      <c r="BY284" s="109"/>
      <c r="BZ284" s="109"/>
      <c r="CA284" s="511" t="str">
        <f>IF(SUM(BQ284:BZ284)='III Plan Rates'!AJ287, "Match", "Don't Match")</f>
        <v>Match</v>
      </c>
      <c r="CB284" s="109"/>
      <c r="CC284" s="109"/>
      <c r="CD284" s="109"/>
      <c r="CE284" s="109"/>
      <c r="CF284" s="109"/>
      <c r="CG284" s="109"/>
      <c r="CH284" s="109"/>
      <c r="CI284" s="511" t="str">
        <f>IF(SUM(CB284:CH284)='III Plan Rates'!AK287, "Match", "Don't Match")</f>
        <v>Match</v>
      </c>
      <c r="CJ284" s="109"/>
      <c r="CK284" s="109"/>
      <c r="CL284" s="109"/>
      <c r="CM284" s="109"/>
      <c r="CN284" s="109"/>
      <c r="CO284" s="109"/>
      <c r="CP284" s="109"/>
      <c r="CQ284" s="109"/>
      <c r="CR284" s="109"/>
      <c r="CS284" s="109"/>
      <c r="CT284" s="511" t="str">
        <f>IF(SUM(CJ284:CS284)='III Plan Rates'!AL287, "Match", "Don't Match")</f>
        <v>Match</v>
      </c>
      <c r="CU284" s="109"/>
      <c r="CV284" s="109"/>
      <c r="CW284" s="109"/>
      <c r="CX284" s="109"/>
      <c r="CY284" s="511" t="str">
        <f>IF(SUM(CU284:CX284)='III Plan Rates'!AM287, "Match", "Don't Match")</f>
        <v>Match</v>
      </c>
      <c r="CZ284" s="109"/>
      <c r="DA284" s="109"/>
      <c r="DB284" s="109"/>
      <c r="DC284" s="109"/>
      <c r="DD284" s="109"/>
      <c r="DE284" s="511" t="str">
        <f>IF(SUM(CZ284:DD284)='III Plan Rates'!AN287, "Match", "Don't Match")</f>
        <v>Match</v>
      </c>
      <c r="DF284" s="109"/>
      <c r="DG284" s="109"/>
      <c r="DH284" s="109"/>
      <c r="DI284" s="109"/>
      <c r="DJ284" s="109"/>
      <c r="DK284" s="109"/>
      <c r="DL284" s="109"/>
      <c r="DM284" s="511" t="str">
        <f>IF(SUM(DF284:DL284)='III Plan Rates'!AO287, "Match", "Don't Match")</f>
        <v>Match</v>
      </c>
    </row>
    <row r="285" spans="1:117" x14ac:dyDescent="0.25">
      <c r="A285" s="406" t="str">
        <f>'III Plan Rates'!A288</f>
        <v>Plan 271</v>
      </c>
      <c r="B285" s="118">
        <f>'III Plan Rates'!B288</f>
        <v>0</v>
      </c>
      <c r="C285" s="127">
        <f>'III Plan Rates'!D288</f>
        <v>0</v>
      </c>
      <c r="D285" s="118">
        <f>'III Plan Rates'!E288</f>
        <v>0</v>
      </c>
      <c r="E285" s="118">
        <f>'III Plan Rates'!F288</f>
        <v>0</v>
      </c>
      <c r="F285" s="118">
        <f>'III Plan Rates'!G288</f>
        <v>0</v>
      </c>
      <c r="G285" s="118">
        <f>'III Plan Rates'!J288</f>
        <v>0</v>
      </c>
      <c r="H285" s="101"/>
      <c r="I285" s="116">
        <f>'III Plan Rates'!$Z288*'V Consumer Factors'!$M$12</f>
        <v>0</v>
      </c>
      <c r="J285" s="116">
        <f>'III Plan Rates'!$Z288*'V Consumer Factors'!$M$13</f>
        <v>0</v>
      </c>
      <c r="K285" s="116">
        <f>'III Plan Rates'!$Z288*'V Consumer Factors'!$M$14</f>
        <v>0</v>
      </c>
      <c r="L285" s="116">
        <f>'III Plan Rates'!$Z288*'V Consumer Factors'!$M$15</f>
        <v>0</v>
      </c>
      <c r="M285" s="116">
        <f>'III Plan Rates'!$Z288*'V Consumer Factors'!$M$16</f>
        <v>0</v>
      </c>
      <c r="N285" s="116">
        <f>'III Plan Rates'!$Z288*'V Consumer Factors'!$M$17</f>
        <v>0</v>
      </c>
      <c r="O285" s="116">
        <f>'III Plan Rates'!$Z288*'V Consumer Factors'!$M$18</f>
        <v>0</v>
      </c>
      <c r="P285" s="116">
        <f>'III Plan Rates'!$Z288*'V Consumer Factors'!$M$19</f>
        <v>0</v>
      </c>
      <c r="Q285" s="116">
        <f>'III Plan Rates'!$Z288*'V Consumer Factors'!$M$20</f>
        <v>0</v>
      </c>
      <c r="R285" s="116">
        <f>IF('III Plan Rates'!$AP288&gt;0,SUMPRODUCT(I285:Q285,'III Plan Rates'!$AG288:$AO288)/'III Plan Rates'!$AP288,0)</f>
        <v>0</v>
      </c>
      <c r="S285" s="80"/>
      <c r="T285" s="116" t="e">
        <f>'III Plan Rates'!$AA288*'V Consumer Factors'!$N$12</f>
        <v>#DIV/0!</v>
      </c>
      <c r="U285" s="116" t="e">
        <f>'III Plan Rates'!$AA288*'V Consumer Factors'!$N$13</f>
        <v>#DIV/0!</v>
      </c>
      <c r="V285" s="116" t="e">
        <f>'III Plan Rates'!$AA288*'V Consumer Factors'!$N$14</f>
        <v>#DIV/0!</v>
      </c>
      <c r="W285" s="116" t="e">
        <f>'III Plan Rates'!$AA288*'V Consumer Factors'!$N$15</f>
        <v>#DIV/0!</v>
      </c>
      <c r="X285" s="116" t="e">
        <f>'III Plan Rates'!$AA288*'V Consumer Factors'!$N$16</f>
        <v>#DIV/0!</v>
      </c>
      <c r="Y285" s="116" t="e">
        <f>'III Plan Rates'!$AA288*'V Consumer Factors'!$N$17</f>
        <v>#DIV/0!</v>
      </c>
      <c r="Z285" s="116" t="e">
        <f>'III Plan Rates'!$AA288*'V Consumer Factors'!$N$18</f>
        <v>#DIV/0!</v>
      </c>
      <c r="AA285" s="116" t="e">
        <f>'III Plan Rates'!$AA288*'V Consumer Factors'!$N$19</f>
        <v>#DIV/0!</v>
      </c>
      <c r="AB285" s="116" t="e">
        <f>'III Plan Rates'!$AA288*'V Consumer Factors'!$N$20</f>
        <v>#DIV/0!</v>
      </c>
      <c r="AC285" s="116">
        <f>IF('III Plan Rates'!$AP288&gt;0,SUMPRODUCT(T285:AB285,'III Plan Rates'!$AG288:$AO288)/'III Plan Rates'!$AP288,0)</f>
        <v>0</v>
      </c>
      <c r="AE285" s="117" t="e">
        <f t="shared" si="63"/>
        <v>#DIV/0!</v>
      </c>
      <c r="AF285" s="117" t="e">
        <f t="shared" si="64"/>
        <v>#DIV/0!</v>
      </c>
      <c r="AG285" s="117" t="e">
        <f t="shared" si="65"/>
        <v>#DIV/0!</v>
      </c>
      <c r="AH285" s="117" t="e">
        <f t="shared" si="66"/>
        <v>#DIV/0!</v>
      </c>
      <c r="AI285" s="117" t="e">
        <f t="shared" si="67"/>
        <v>#DIV/0!</v>
      </c>
      <c r="AJ285" s="117" t="e">
        <f t="shared" si="68"/>
        <v>#DIV/0!</v>
      </c>
      <c r="AK285" s="117" t="e">
        <f t="shared" si="69"/>
        <v>#DIV/0!</v>
      </c>
      <c r="AL285" s="117" t="e">
        <f t="shared" si="70"/>
        <v>#DIV/0!</v>
      </c>
      <c r="AM285" s="117" t="e">
        <f t="shared" si="71"/>
        <v>#DIV/0!</v>
      </c>
      <c r="AN285" s="503" t="str">
        <f t="shared" si="72"/>
        <v/>
      </c>
      <c r="AP285" s="109"/>
      <c r="AQ285" s="109"/>
      <c r="AR285" s="109"/>
      <c r="AS285" s="109"/>
      <c r="AT285" s="109"/>
      <c r="AU285" s="109"/>
      <c r="AV285" s="109"/>
      <c r="AW285" s="109"/>
      <c r="AX285" s="511" t="str">
        <f>IF(SUM(AP285:AW285)='III Plan Rates'!AG288, "Match", "Don't Match")</f>
        <v>Match</v>
      </c>
      <c r="AY285" s="109"/>
      <c r="AZ285" s="109"/>
      <c r="BA285" s="109"/>
      <c r="BB285" s="511" t="str">
        <f>IF(SUM(AY285:BA285)='III Plan Rates'!AH288, "Match", "Don't Match")</f>
        <v>Match</v>
      </c>
      <c r="BC285" s="109"/>
      <c r="BD285" s="109"/>
      <c r="BE285" s="109"/>
      <c r="BF285" s="109"/>
      <c r="BG285" s="109"/>
      <c r="BH285" s="109"/>
      <c r="BI285" s="109"/>
      <c r="BJ285" s="109"/>
      <c r="BK285" s="109"/>
      <c r="BL285" s="109"/>
      <c r="BM285" s="109"/>
      <c r="BN285" s="109"/>
      <c r="BO285" s="109"/>
      <c r="BP285" s="511" t="str">
        <f>IF(SUM(BC285:BO285)='III Plan Rates'!AI288, "Match", "Don't Match")</f>
        <v>Match</v>
      </c>
      <c r="BQ285" s="109"/>
      <c r="BR285" s="109"/>
      <c r="BS285" s="109"/>
      <c r="BT285" s="109"/>
      <c r="BU285" s="109"/>
      <c r="BV285" s="109"/>
      <c r="BW285" s="109"/>
      <c r="BX285" s="109"/>
      <c r="BY285" s="109"/>
      <c r="BZ285" s="109"/>
      <c r="CA285" s="511" t="str">
        <f>IF(SUM(BQ285:BZ285)='III Plan Rates'!AJ288, "Match", "Don't Match")</f>
        <v>Match</v>
      </c>
      <c r="CB285" s="109"/>
      <c r="CC285" s="109"/>
      <c r="CD285" s="109"/>
      <c r="CE285" s="109"/>
      <c r="CF285" s="109"/>
      <c r="CG285" s="109"/>
      <c r="CH285" s="109"/>
      <c r="CI285" s="511" t="str">
        <f>IF(SUM(CB285:CH285)='III Plan Rates'!AK288, "Match", "Don't Match")</f>
        <v>Match</v>
      </c>
      <c r="CJ285" s="109"/>
      <c r="CK285" s="109"/>
      <c r="CL285" s="109"/>
      <c r="CM285" s="109"/>
      <c r="CN285" s="109"/>
      <c r="CO285" s="109"/>
      <c r="CP285" s="109"/>
      <c r="CQ285" s="109"/>
      <c r="CR285" s="109"/>
      <c r="CS285" s="109"/>
      <c r="CT285" s="511" t="str">
        <f>IF(SUM(CJ285:CS285)='III Plan Rates'!AL288, "Match", "Don't Match")</f>
        <v>Match</v>
      </c>
      <c r="CU285" s="109"/>
      <c r="CV285" s="109"/>
      <c r="CW285" s="109"/>
      <c r="CX285" s="109"/>
      <c r="CY285" s="511" t="str">
        <f>IF(SUM(CU285:CX285)='III Plan Rates'!AM288, "Match", "Don't Match")</f>
        <v>Match</v>
      </c>
      <c r="CZ285" s="109"/>
      <c r="DA285" s="109"/>
      <c r="DB285" s="109"/>
      <c r="DC285" s="109"/>
      <c r="DD285" s="109"/>
      <c r="DE285" s="511" t="str">
        <f>IF(SUM(CZ285:DD285)='III Plan Rates'!AN288, "Match", "Don't Match")</f>
        <v>Match</v>
      </c>
      <c r="DF285" s="109"/>
      <c r="DG285" s="109"/>
      <c r="DH285" s="109"/>
      <c r="DI285" s="109"/>
      <c r="DJ285" s="109"/>
      <c r="DK285" s="109"/>
      <c r="DL285" s="109"/>
      <c r="DM285" s="511" t="str">
        <f>IF(SUM(DF285:DL285)='III Plan Rates'!AO288, "Match", "Don't Match")</f>
        <v>Match</v>
      </c>
    </row>
    <row r="286" spans="1:117" x14ac:dyDescent="0.25">
      <c r="A286" s="406" t="str">
        <f>'III Plan Rates'!A289</f>
        <v>Plan 272</v>
      </c>
      <c r="B286" s="118">
        <f>'III Plan Rates'!B289</f>
        <v>0</v>
      </c>
      <c r="C286" s="127">
        <f>'III Plan Rates'!D289</f>
        <v>0</v>
      </c>
      <c r="D286" s="118">
        <f>'III Plan Rates'!E289</f>
        <v>0</v>
      </c>
      <c r="E286" s="118">
        <f>'III Plan Rates'!F289</f>
        <v>0</v>
      </c>
      <c r="F286" s="118">
        <f>'III Plan Rates'!G289</f>
        <v>0</v>
      </c>
      <c r="G286" s="118">
        <f>'III Plan Rates'!J289</f>
        <v>0</v>
      </c>
      <c r="H286" s="101"/>
      <c r="I286" s="116">
        <f>'III Plan Rates'!$Z289*'V Consumer Factors'!$M$12</f>
        <v>0</v>
      </c>
      <c r="J286" s="116">
        <f>'III Plan Rates'!$Z289*'V Consumer Factors'!$M$13</f>
        <v>0</v>
      </c>
      <c r="K286" s="116">
        <f>'III Plan Rates'!$Z289*'V Consumer Factors'!$M$14</f>
        <v>0</v>
      </c>
      <c r="L286" s="116">
        <f>'III Plan Rates'!$Z289*'V Consumer Factors'!$M$15</f>
        <v>0</v>
      </c>
      <c r="M286" s="116">
        <f>'III Plan Rates'!$Z289*'V Consumer Factors'!$M$16</f>
        <v>0</v>
      </c>
      <c r="N286" s="116">
        <f>'III Plan Rates'!$Z289*'V Consumer Factors'!$M$17</f>
        <v>0</v>
      </c>
      <c r="O286" s="116">
        <f>'III Plan Rates'!$Z289*'V Consumer Factors'!$M$18</f>
        <v>0</v>
      </c>
      <c r="P286" s="116">
        <f>'III Plan Rates'!$Z289*'V Consumer Factors'!$M$19</f>
        <v>0</v>
      </c>
      <c r="Q286" s="116">
        <f>'III Plan Rates'!$Z289*'V Consumer Factors'!$M$20</f>
        <v>0</v>
      </c>
      <c r="R286" s="116">
        <f>IF('III Plan Rates'!$AP289&gt;0,SUMPRODUCT(I286:Q286,'III Plan Rates'!$AG289:$AO289)/'III Plan Rates'!$AP289,0)</f>
        <v>0</v>
      </c>
      <c r="S286" s="80"/>
      <c r="T286" s="116" t="e">
        <f>'III Plan Rates'!$AA289*'V Consumer Factors'!$N$12</f>
        <v>#DIV/0!</v>
      </c>
      <c r="U286" s="116" t="e">
        <f>'III Plan Rates'!$AA289*'V Consumer Factors'!$N$13</f>
        <v>#DIV/0!</v>
      </c>
      <c r="V286" s="116" t="e">
        <f>'III Plan Rates'!$AA289*'V Consumer Factors'!$N$14</f>
        <v>#DIV/0!</v>
      </c>
      <c r="W286" s="116" t="e">
        <f>'III Plan Rates'!$AA289*'V Consumer Factors'!$N$15</f>
        <v>#DIV/0!</v>
      </c>
      <c r="X286" s="116" t="e">
        <f>'III Plan Rates'!$AA289*'V Consumer Factors'!$N$16</f>
        <v>#DIV/0!</v>
      </c>
      <c r="Y286" s="116" t="e">
        <f>'III Plan Rates'!$AA289*'V Consumer Factors'!$N$17</f>
        <v>#DIV/0!</v>
      </c>
      <c r="Z286" s="116" t="e">
        <f>'III Plan Rates'!$AA289*'V Consumer Factors'!$N$18</f>
        <v>#DIV/0!</v>
      </c>
      <c r="AA286" s="116" t="e">
        <f>'III Plan Rates'!$AA289*'V Consumer Factors'!$N$19</f>
        <v>#DIV/0!</v>
      </c>
      <c r="AB286" s="116" t="e">
        <f>'III Plan Rates'!$AA289*'V Consumer Factors'!$N$20</f>
        <v>#DIV/0!</v>
      </c>
      <c r="AC286" s="116">
        <f>IF('III Plan Rates'!$AP289&gt;0,SUMPRODUCT(T286:AB286,'III Plan Rates'!$AG289:$AO289)/'III Plan Rates'!$AP289,0)</f>
        <v>0</v>
      </c>
      <c r="AE286" s="117" t="e">
        <f t="shared" si="63"/>
        <v>#DIV/0!</v>
      </c>
      <c r="AF286" s="117" t="e">
        <f t="shared" si="64"/>
        <v>#DIV/0!</v>
      </c>
      <c r="AG286" s="117" t="e">
        <f t="shared" si="65"/>
        <v>#DIV/0!</v>
      </c>
      <c r="AH286" s="117" t="e">
        <f t="shared" si="66"/>
        <v>#DIV/0!</v>
      </c>
      <c r="AI286" s="117" t="e">
        <f t="shared" si="67"/>
        <v>#DIV/0!</v>
      </c>
      <c r="AJ286" s="117" t="e">
        <f t="shared" si="68"/>
        <v>#DIV/0!</v>
      </c>
      <c r="AK286" s="117" t="e">
        <f t="shared" si="69"/>
        <v>#DIV/0!</v>
      </c>
      <c r="AL286" s="117" t="e">
        <f t="shared" si="70"/>
        <v>#DIV/0!</v>
      </c>
      <c r="AM286" s="117" t="e">
        <f t="shared" si="71"/>
        <v>#DIV/0!</v>
      </c>
      <c r="AN286" s="503" t="str">
        <f t="shared" si="72"/>
        <v/>
      </c>
      <c r="AP286" s="109"/>
      <c r="AQ286" s="109"/>
      <c r="AR286" s="109"/>
      <c r="AS286" s="109"/>
      <c r="AT286" s="109"/>
      <c r="AU286" s="109"/>
      <c r="AV286" s="109"/>
      <c r="AW286" s="109"/>
      <c r="AX286" s="511" t="str">
        <f>IF(SUM(AP286:AW286)='III Plan Rates'!AG289, "Match", "Don't Match")</f>
        <v>Match</v>
      </c>
      <c r="AY286" s="109"/>
      <c r="AZ286" s="109"/>
      <c r="BA286" s="109"/>
      <c r="BB286" s="511" t="str">
        <f>IF(SUM(AY286:BA286)='III Plan Rates'!AH289, "Match", "Don't Match")</f>
        <v>Match</v>
      </c>
      <c r="BC286" s="109"/>
      <c r="BD286" s="109"/>
      <c r="BE286" s="109"/>
      <c r="BF286" s="109"/>
      <c r="BG286" s="109"/>
      <c r="BH286" s="109"/>
      <c r="BI286" s="109"/>
      <c r="BJ286" s="109"/>
      <c r="BK286" s="109"/>
      <c r="BL286" s="109"/>
      <c r="BM286" s="109"/>
      <c r="BN286" s="109"/>
      <c r="BO286" s="109"/>
      <c r="BP286" s="511" t="str">
        <f>IF(SUM(BC286:BO286)='III Plan Rates'!AI289, "Match", "Don't Match")</f>
        <v>Match</v>
      </c>
      <c r="BQ286" s="109"/>
      <c r="BR286" s="109"/>
      <c r="BS286" s="109"/>
      <c r="BT286" s="109"/>
      <c r="BU286" s="109"/>
      <c r="BV286" s="109"/>
      <c r="BW286" s="109"/>
      <c r="BX286" s="109"/>
      <c r="BY286" s="109"/>
      <c r="BZ286" s="109"/>
      <c r="CA286" s="511" t="str">
        <f>IF(SUM(BQ286:BZ286)='III Plan Rates'!AJ289, "Match", "Don't Match")</f>
        <v>Match</v>
      </c>
      <c r="CB286" s="109"/>
      <c r="CC286" s="109"/>
      <c r="CD286" s="109"/>
      <c r="CE286" s="109"/>
      <c r="CF286" s="109"/>
      <c r="CG286" s="109"/>
      <c r="CH286" s="109"/>
      <c r="CI286" s="511" t="str">
        <f>IF(SUM(CB286:CH286)='III Plan Rates'!AK289, "Match", "Don't Match")</f>
        <v>Match</v>
      </c>
      <c r="CJ286" s="109"/>
      <c r="CK286" s="109"/>
      <c r="CL286" s="109"/>
      <c r="CM286" s="109"/>
      <c r="CN286" s="109"/>
      <c r="CO286" s="109"/>
      <c r="CP286" s="109"/>
      <c r="CQ286" s="109"/>
      <c r="CR286" s="109"/>
      <c r="CS286" s="109"/>
      <c r="CT286" s="511" t="str">
        <f>IF(SUM(CJ286:CS286)='III Plan Rates'!AL289, "Match", "Don't Match")</f>
        <v>Match</v>
      </c>
      <c r="CU286" s="109"/>
      <c r="CV286" s="109"/>
      <c r="CW286" s="109"/>
      <c r="CX286" s="109"/>
      <c r="CY286" s="511" t="str">
        <f>IF(SUM(CU286:CX286)='III Plan Rates'!AM289, "Match", "Don't Match")</f>
        <v>Match</v>
      </c>
      <c r="CZ286" s="109"/>
      <c r="DA286" s="109"/>
      <c r="DB286" s="109"/>
      <c r="DC286" s="109"/>
      <c r="DD286" s="109"/>
      <c r="DE286" s="511" t="str">
        <f>IF(SUM(CZ286:DD286)='III Plan Rates'!AN289, "Match", "Don't Match")</f>
        <v>Match</v>
      </c>
      <c r="DF286" s="109"/>
      <c r="DG286" s="109"/>
      <c r="DH286" s="109"/>
      <c r="DI286" s="109"/>
      <c r="DJ286" s="109"/>
      <c r="DK286" s="109"/>
      <c r="DL286" s="109"/>
      <c r="DM286" s="511" t="str">
        <f>IF(SUM(DF286:DL286)='III Plan Rates'!AO289, "Match", "Don't Match")</f>
        <v>Match</v>
      </c>
    </row>
    <row r="287" spans="1:117" x14ac:dyDescent="0.25">
      <c r="A287" s="406" t="str">
        <f>'III Plan Rates'!A290</f>
        <v>Plan 273</v>
      </c>
      <c r="B287" s="118">
        <f>'III Plan Rates'!B290</f>
        <v>0</v>
      </c>
      <c r="C287" s="127">
        <f>'III Plan Rates'!D290</f>
        <v>0</v>
      </c>
      <c r="D287" s="118">
        <f>'III Plan Rates'!E290</f>
        <v>0</v>
      </c>
      <c r="E287" s="118">
        <f>'III Plan Rates'!F290</f>
        <v>0</v>
      </c>
      <c r="F287" s="118">
        <f>'III Plan Rates'!G290</f>
        <v>0</v>
      </c>
      <c r="G287" s="118">
        <f>'III Plan Rates'!J290</f>
        <v>0</v>
      </c>
      <c r="H287" s="101"/>
      <c r="I287" s="116">
        <f>'III Plan Rates'!$Z290*'V Consumer Factors'!$M$12</f>
        <v>0</v>
      </c>
      <c r="J287" s="116">
        <f>'III Plan Rates'!$Z290*'V Consumer Factors'!$M$13</f>
        <v>0</v>
      </c>
      <c r="K287" s="116">
        <f>'III Plan Rates'!$Z290*'V Consumer Factors'!$M$14</f>
        <v>0</v>
      </c>
      <c r="L287" s="116">
        <f>'III Plan Rates'!$Z290*'V Consumer Factors'!$M$15</f>
        <v>0</v>
      </c>
      <c r="M287" s="116">
        <f>'III Plan Rates'!$Z290*'V Consumer Factors'!$M$16</f>
        <v>0</v>
      </c>
      <c r="N287" s="116">
        <f>'III Plan Rates'!$Z290*'V Consumer Factors'!$M$17</f>
        <v>0</v>
      </c>
      <c r="O287" s="116">
        <f>'III Plan Rates'!$Z290*'V Consumer Factors'!$M$18</f>
        <v>0</v>
      </c>
      <c r="P287" s="116">
        <f>'III Plan Rates'!$Z290*'V Consumer Factors'!$M$19</f>
        <v>0</v>
      </c>
      <c r="Q287" s="116">
        <f>'III Plan Rates'!$Z290*'V Consumer Factors'!$M$20</f>
        <v>0</v>
      </c>
      <c r="R287" s="116">
        <f>IF('III Plan Rates'!$AP290&gt;0,SUMPRODUCT(I287:Q287,'III Plan Rates'!$AG290:$AO290)/'III Plan Rates'!$AP290,0)</f>
        <v>0</v>
      </c>
      <c r="S287" s="80"/>
      <c r="T287" s="116" t="e">
        <f>'III Plan Rates'!$AA290*'V Consumer Factors'!$N$12</f>
        <v>#DIV/0!</v>
      </c>
      <c r="U287" s="116" t="e">
        <f>'III Plan Rates'!$AA290*'V Consumer Factors'!$N$13</f>
        <v>#DIV/0!</v>
      </c>
      <c r="V287" s="116" t="e">
        <f>'III Plan Rates'!$AA290*'V Consumer Factors'!$N$14</f>
        <v>#DIV/0!</v>
      </c>
      <c r="W287" s="116" t="e">
        <f>'III Plan Rates'!$AA290*'V Consumer Factors'!$N$15</f>
        <v>#DIV/0!</v>
      </c>
      <c r="X287" s="116" t="e">
        <f>'III Plan Rates'!$AA290*'V Consumer Factors'!$N$16</f>
        <v>#DIV/0!</v>
      </c>
      <c r="Y287" s="116" t="e">
        <f>'III Plan Rates'!$AA290*'V Consumer Factors'!$N$17</f>
        <v>#DIV/0!</v>
      </c>
      <c r="Z287" s="116" t="e">
        <f>'III Plan Rates'!$AA290*'V Consumer Factors'!$N$18</f>
        <v>#DIV/0!</v>
      </c>
      <c r="AA287" s="116" t="e">
        <f>'III Plan Rates'!$AA290*'V Consumer Factors'!$N$19</f>
        <v>#DIV/0!</v>
      </c>
      <c r="AB287" s="116" t="e">
        <f>'III Plan Rates'!$AA290*'V Consumer Factors'!$N$20</f>
        <v>#DIV/0!</v>
      </c>
      <c r="AC287" s="116">
        <f>IF('III Plan Rates'!$AP290&gt;0,SUMPRODUCT(T287:AB287,'III Plan Rates'!$AG290:$AO290)/'III Plan Rates'!$AP290,0)</f>
        <v>0</v>
      </c>
      <c r="AE287" s="117" t="e">
        <f t="shared" si="63"/>
        <v>#DIV/0!</v>
      </c>
      <c r="AF287" s="117" t="e">
        <f t="shared" si="64"/>
        <v>#DIV/0!</v>
      </c>
      <c r="AG287" s="117" t="e">
        <f t="shared" si="65"/>
        <v>#DIV/0!</v>
      </c>
      <c r="AH287" s="117" t="e">
        <f t="shared" si="66"/>
        <v>#DIV/0!</v>
      </c>
      <c r="AI287" s="117" t="e">
        <f t="shared" si="67"/>
        <v>#DIV/0!</v>
      </c>
      <c r="AJ287" s="117" t="e">
        <f t="shared" si="68"/>
        <v>#DIV/0!</v>
      </c>
      <c r="AK287" s="117" t="e">
        <f t="shared" si="69"/>
        <v>#DIV/0!</v>
      </c>
      <c r="AL287" s="117" t="e">
        <f t="shared" si="70"/>
        <v>#DIV/0!</v>
      </c>
      <c r="AM287" s="117" t="e">
        <f t="shared" si="71"/>
        <v>#DIV/0!</v>
      </c>
      <c r="AN287" s="503" t="str">
        <f t="shared" si="72"/>
        <v/>
      </c>
      <c r="AP287" s="109"/>
      <c r="AQ287" s="109"/>
      <c r="AR287" s="109"/>
      <c r="AS287" s="109"/>
      <c r="AT287" s="109"/>
      <c r="AU287" s="109"/>
      <c r="AV287" s="109"/>
      <c r="AW287" s="109"/>
      <c r="AX287" s="511" t="str">
        <f>IF(SUM(AP287:AW287)='III Plan Rates'!AG290, "Match", "Don't Match")</f>
        <v>Match</v>
      </c>
      <c r="AY287" s="109"/>
      <c r="AZ287" s="109"/>
      <c r="BA287" s="109"/>
      <c r="BB287" s="511" t="str">
        <f>IF(SUM(AY287:BA287)='III Plan Rates'!AH290, "Match", "Don't Match")</f>
        <v>Match</v>
      </c>
      <c r="BC287" s="109"/>
      <c r="BD287" s="109"/>
      <c r="BE287" s="109"/>
      <c r="BF287" s="109"/>
      <c r="BG287" s="109"/>
      <c r="BH287" s="109"/>
      <c r="BI287" s="109"/>
      <c r="BJ287" s="109"/>
      <c r="BK287" s="109"/>
      <c r="BL287" s="109"/>
      <c r="BM287" s="109"/>
      <c r="BN287" s="109"/>
      <c r="BO287" s="109"/>
      <c r="BP287" s="511" t="str">
        <f>IF(SUM(BC287:BO287)='III Plan Rates'!AI290, "Match", "Don't Match")</f>
        <v>Match</v>
      </c>
      <c r="BQ287" s="109"/>
      <c r="BR287" s="109"/>
      <c r="BS287" s="109"/>
      <c r="BT287" s="109"/>
      <c r="BU287" s="109"/>
      <c r="BV287" s="109"/>
      <c r="BW287" s="109"/>
      <c r="BX287" s="109"/>
      <c r="BY287" s="109"/>
      <c r="BZ287" s="109"/>
      <c r="CA287" s="511" t="str">
        <f>IF(SUM(BQ287:BZ287)='III Plan Rates'!AJ290, "Match", "Don't Match")</f>
        <v>Match</v>
      </c>
      <c r="CB287" s="109"/>
      <c r="CC287" s="109"/>
      <c r="CD287" s="109"/>
      <c r="CE287" s="109"/>
      <c r="CF287" s="109"/>
      <c r="CG287" s="109"/>
      <c r="CH287" s="109"/>
      <c r="CI287" s="511" t="str">
        <f>IF(SUM(CB287:CH287)='III Plan Rates'!AK290, "Match", "Don't Match")</f>
        <v>Match</v>
      </c>
      <c r="CJ287" s="109"/>
      <c r="CK287" s="109"/>
      <c r="CL287" s="109"/>
      <c r="CM287" s="109"/>
      <c r="CN287" s="109"/>
      <c r="CO287" s="109"/>
      <c r="CP287" s="109"/>
      <c r="CQ287" s="109"/>
      <c r="CR287" s="109"/>
      <c r="CS287" s="109"/>
      <c r="CT287" s="511" t="str">
        <f>IF(SUM(CJ287:CS287)='III Plan Rates'!AL290, "Match", "Don't Match")</f>
        <v>Match</v>
      </c>
      <c r="CU287" s="109"/>
      <c r="CV287" s="109"/>
      <c r="CW287" s="109"/>
      <c r="CX287" s="109"/>
      <c r="CY287" s="511" t="str">
        <f>IF(SUM(CU287:CX287)='III Plan Rates'!AM290, "Match", "Don't Match")</f>
        <v>Match</v>
      </c>
      <c r="CZ287" s="109"/>
      <c r="DA287" s="109"/>
      <c r="DB287" s="109"/>
      <c r="DC287" s="109"/>
      <c r="DD287" s="109"/>
      <c r="DE287" s="511" t="str">
        <f>IF(SUM(CZ287:DD287)='III Plan Rates'!AN290, "Match", "Don't Match")</f>
        <v>Match</v>
      </c>
      <c r="DF287" s="109"/>
      <c r="DG287" s="109"/>
      <c r="DH287" s="109"/>
      <c r="DI287" s="109"/>
      <c r="DJ287" s="109"/>
      <c r="DK287" s="109"/>
      <c r="DL287" s="109"/>
      <c r="DM287" s="511" t="str">
        <f>IF(SUM(DF287:DL287)='III Plan Rates'!AO290, "Match", "Don't Match")</f>
        <v>Match</v>
      </c>
    </row>
    <row r="288" spans="1:117" x14ac:dyDescent="0.25">
      <c r="A288" s="406" t="str">
        <f>'III Plan Rates'!A291</f>
        <v>Plan 274</v>
      </c>
      <c r="B288" s="118">
        <f>'III Plan Rates'!B291</f>
        <v>0</v>
      </c>
      <c r="C288" s="127">
        <f>'III Plan Rates'!D291</f>
        <v>0</v>
      </c>
      <c r="D288" s="118">
        <f>'III Plan Rates'!E291</f>
        <v>0</v>
      </c>
      <c r="E288" s="118">
        <f>'III Plan Rates'!F291</f>
        <v>0</v>
      </c>
      <c r="F288" s="118">
        <f>'III Plan Rates'!G291</f>
        <v>0</v>
      </c>
      <c r="G288" s="118">
        <f>'III Plan Rates'!J291</f>
        <v>0</v>
      </c>
      <c r="H288" s="101"/>
      <c r="I288" s="116">
        <f>'III Plan Rates'!$Z291*'V Consumer Factors'!$M$12</f>
        <v>0</v>
      </c>
      <c r="J288" s="116">
        <f>'III Plan Rates'!$Z291*'V Consumer Factors'!$M$13</f>
        <v>0</v>
      </c>
      <c r="K288" s="116">
        <f>'III Plan Rates'!$Z291*'V Consumer Factors'!$M$14</f>
        <v>0</v>
      </c>
      <c r="L288" s="116">
        <f>'III Plan Rates'!$Z291*'V Consumer Factors'!$M$15</f>
        <v>0</v>
      </c>
      <c r="M288" s="116">
        <f>'III Plan Rates'!$Z291*'V Consumer Factors'!$M$16</f>
        <v>0</v>
      </c>
      <c r="N288" s="116">
        <f>'III Plan Rates'!$Z291*'V Consumer Factors'!$M$17</f>
        <v>0</v>
      </c>
      <c r="O288" s="116">
        <f>'III Plan Rates'!$Z291*'V Consumer Factors'!$M$18</f>
        <v>0</v>
      </c>
      <c r="P288" s="116">
        <f>'III Plan Rates'!$Z291*'V Consumer Factors'!$M$19</f>
        <v>0</v>
      </c>
      <c r="Q288" s="116">
        <f>'III Plan Rates'!$Z291*'V Consumer Factors'!$M$20</f>
        <v>0</v>
      </c>
      <c r="R288" s="116">
        <f>IF('III Plan Rates'!$AP291&gt;0,SUMPRODUCT(I288:Q288,'III Plan Rates'!$AG291:$AO291)/'III Plan Rates'!$AP291,0)</f>
        <v>0</v>
      </c>
      <c r="S288" s="80"/>
      <c r="T288" s="116" t="e">
        <f>'III Plan Rates'!$AA291*'V Consumer Factors'!$N$12</f>
        <v>#DIV/0!</v>
      </c>
      <c r="U288" s="116" t="e">
        <f>'III Plan Rates'!$AA291*'V Consumer Factors'!$N$13</f>
        <v>#DIV/0!</v>
      </c>
      <c r="V288" s="116" t="e">
        <f>'III Plan Rates'!$AA291*'V Consumer Factors'!$N$14</f>
        <v>#DIV/0!</v>
      </c>
      <c r="W288" s="116" t="e">
        <f>'III Plan Rates'!$AA291*'V Consumer Factors'!$N$15</f>
        <v>#DIV/0!</v>
      </c>
      <c r="X288" s="116" t="e">
        <f>'III Plan Rates'!$AA291*'V Consumer Factors'!$N$16</f>
        <v>#DIV/0!</v>
      </c>
      <c r="Y288" s="116" t="e">
        <f>'III Plan Rates'!$AA291*'V Consumer Factors'!$N$17</f>
        <v>#DIV/0!</v>
      </c>
      <c r="Z288" s="116" t="e">
        <f>'III Plan Rates'!$AA291*'V Consumer Factors'!$N$18</f>
        <v>#DIV/0!</v>
      </c>
      <c r="AA288" s="116" t="e">
        <f>'III Plan Rates'!$AA291*'V Consumer Factors'!$N$19</f>
        <v>#DIV/0!</v>
      </c>
      <c r="AB288" s="116" t="e">
        <f>'III Plan Rates'!$AA291*'V Consumer Factors'!$N$20</f>
        <v>#DIV/0!</v>
      </c>
      <c r="AC288" s="116">
        <f>IF('III Plan Rates'!$AP291&gt;0,SUMPRODUCT(T288:AB288,'III Plan Rates'!$AG291:$AO291)/'III Plan Rates'!$AP291,0)</f>
        <v>0</v>
      </c>
      <c r="AE288" s="117" t="e">
        <f t="shared" si="63"/>
        <v>#DIV/0!</v>
      </c>
      <c r="AF288" s="117" t="e">
        <f t="shared" si="64"/>
        <v>#DIV/0!</v>
      </c>
      <c r="AG288" s="117" t="e">
        <f t="shared" si="65"/>
        <v>#DIV/0!</v>
      </c>
      <c r="AH288" s="117" t="e">
        <f t="shared" si="66"/>
        <v>#DIV/0!</v>
      </c>
      <c r="AI288" s="117" t="e">
        <f t="shared" si="67"/>
        <v>#DIV/0!</v>
      </c>
      <c r="AJ288" s="117" t="e">
        <f t="shared" si="68"/>
        <v>#DIV/0!</v>
      </c>
      <c r="AK288" s="117" t="e">
        <f t="shared" si="69"/>
        <v>#DIV/0!</v>
      </c>
      <c r="AL288" s="117" t="e">
        <f t="shared" si="70"/>
        <v>#DIV/0!</v>
      </c>
      <c r="AM288" s="117" t="e">
        <f t="shared" si="71"/>
        <v>#DIV/0!</v>
      </c>
      <c r="AN288" s="503" t="str">
        <f t="shared" si="72"/>
        <v/>
      </c>
      <c r="AP288" s="109"/>
      <c r="AQ288" s="109"/>
      <c r="AR288" s="109"/>
      <c r="AS288" s="109"/>
      <c r="AT288" s="109"/>
      <c r="AU288" s="109"/>
      <c r="AV288" s="109"/>
      <c r="AW288" s="109"/>
      <c r="AX288" s="511" t="str">
        <f>IF(SUM(AP288:AW288)='III Plan Rates'!AG291, "Match", "Don't Match")</f>
        <v>Match</v>
      </c>
      <c r="AY288" s="109"/>
      <c r="AZ288" s="109"/>
      <c r="BA288" s="109"/>
      <c r="BB288" s="511" t="str">
        <f>IF(SUM(AY288:BA288)='III Plan Rates'!AH291, "Match", "Don't Match")</f>
        <v>Match</v>
      </c>
      <c r="BC288" s="109"/>
      <c r="BD288" s="109"/>
      <c r="BE288" s="109"/>
      <c r="BF288" s="109"/>
      <c r="BG288" s="109"/>
      <c r="BH288" s="109"/>
      <c r="BI288" s="109"/>
      <c r="BJ288" s="109"/>
      <c r="BK288" s="109"/>
      <c r="BL288" s="109"/>
      <c r="BM288" s="109"/>
      <c r="BN288" s="109"/>
      <c r="BO288" s="109"/>
      <c r="BP288" s="511" t="str">
        <f>IF(SUM(BC288:BO288)='III Plan Rates'!AI291, "Match", "Don't Match")</f>
        <v>Match</v>
      </c>
      <c r="BQ288" s="109"/>
      <c r="BR288" s="109"/>
      <c r="BS288" s="109"/>
      <c r="BT288" s="109"/>
      <c r="BU288" s="109"/>
      <c r="BV288" s="109"/>
      <c r="BW288" s="109"/>
      <c r="BX288" s="109"/>
      <c r="BY288" s="109"/>
      <c r="BZ288" s="109"/>
      <c r="CA288" s="511" t="str">
        <f>IF(SUM(BQ288:BZ288)='III Plan Rates'!AJ291, "Match", "Don't Match")</f>
        <v>Match</v>
      </c>
      <c r="CB288" s="109"/>
      <c r="CC288" s="109"/>
      <c r="CD288" s="109"/>
      <c r="CE288" s="109"/>
      <c r="CF288" s="109"/>
      <c r="CG288" s="109"/>
      <c r="CH288" s="109"/>
      <c r="CI288" s="511" t="str">
        <f>IF(SUM(CB288:CH288)='III Plan Rates'!AK291, "Match", "Don't Match")</f>
        <v>Match</v>
      </c>
      <c r="CJ288" s="109"/>
      <c r="CK288" s="109"/>
      <c r="CL288" s="109"/>
      <c r="CM288" s="109"/>
      <c r="CN288" s="109"/>
      <c r="CO288" s="109"/>
      <c r="CP288" s="109"/>
      <c r="CQ288" s="109"/>
      <c r="CR288" s="109"/>
      <c r="CS288" s="109"/>
      <c r="CT288" s="511" t="str">
        <f>IF(SUM(CJ288:CS288)='III Plan Rates'!AL291, "Match", "Don't Match")</f>
        <v>Match</v>
      </c>
      <c r="CU288" s="109"/>
      <c r="CV288" s="109"/>
      <c r="CW288" s="109"/>
      <c r="CX288" s="109"/>
      <c r="CY288" s="511" t="str">
        <f>IF(SUM(CU288:CX288)='III Plan Rates'!AM291, "Match", "Don't Match")</f>
        <v>Match</v>
      </c>
      <c r="CZ288" s="109"/>
      <c r="DA288" s="109"/>
      <c r="DB288" s="109"/>
      <c r="DC288" s="109"/>
      <c r="DD288" s="109"/>
      <c r="DE288" s="511" t="str">
        <f>IF(SUM(CZ288:DD288)='III Plan Rates'!AN291, "Match", "Don't Match")</f>
        <v>Match</v>
      </c>
      <c r="DF288" s="109"/>
      <c r="DG288" s="109"/>
      <c r="DH288" s="109"/>
      <c r="DI288" s="109"/>
      <c r="DJ288" s="109"/>
      <c r="DK288" s="109"/>
      <c r="DL288" s="109"/>
      <c r="DM288" s="511" t="str">
        <f>IF(SUM(DF288:DL288)='III Plan Rates'!AO291, "Match", "Don't Match")</f>
        <v>Match</v>
      </c>
    </row>
    <row r="289" spans="1:117" x14ac:dyDescent="0.25">
      <c r="A289" s="406" t="str">
        <f>'III Plan Rates'!A292</f>
        <v>Plan 275</v>
      </c>
      <c r="B289" s="118">
        <f>'III Plan Rates'!B292</f>
        <v>0</v>
      </c>
      <c r="C289" s="127">
        <f>'III Plan Rates'!D292</f>
        <v>0</v>
      </c>
      <c r="D289" s="118">
        <f>'III Plan Rates'!E292</f>
        <v>0</v>
      </c>
      <c r="E289" s="118">
        <f>'III Plan Rates'!F292</f>
        <v>0</v>
      </c>
      <c r="F289" s="118">
        <f>'III Plan Rates'!G292</f>
        <v>0</v>
      </c>
      <c r="G289" s="118">
        <f>'III Plan Rates'!J292</f>
        <v>0</v>
      </c>
      <c r="H289" s="101"/>
      <c r="I289" s="116">
        <f>'III Plan Rates'!$Z292*'V Consumer Factors'!$M$12</f>
        <v>0</v>
      </c>
      <c r="J289" s="116">
        <f>'III Plan Rates'!$Z292*'V Consumer Factors'!$M$13</f>
        <v>0</v>
      </c>
      <c r="K289" s="116">
        <f>'III Plan Rates'!$Z292*'V Consumer Factors'!$M$14</f>
        <v>0</v>
      </c>
      <c r="L289" s="116">
        <f>'III Plan Rates'!$Z292*'V Consumer Factors'!$M$15</f>
        <v>0</v>
      </c>
      <c r="M289" s="116">
        <f>'III Plan Rates'!$Z292*'V Consumer Factors'!$M$16</f>
        <v>0</v>
      </c>
      <c r="N289" s="116">
        <f>'III Plan Rates'!$Z292*'V Consumer Factors'!$M$17</f>
        <v>0</v>
      </c>
      <c r="O289" s="116">
        <f>'III Plan Rates'!$Z292*'V Consumer Factors'!$M$18</f>
        <v>0</v>
      </c>
      <c r="P289" s="116">
        <f>'III Plan Rates'!$Z292*'V Consumer Factors'!$M$19</f>
        <v>0</v>
      </c>
      <c r="Q289" s="116">
        <f>'III Plan Rates'!$Z292*'V Consumer Factors'!$M$20</f>
        <v>0</v>
      </c>
      <c r="R289" s="116">
        <f>IF('III Plan Rates'!$AP292&gt;0,SUMPRODUCT(I289:Q289,'III Plan Rates'!$AG292:$AO292)/'III Plan Rates'!$AP292,0)</f>
        <v>0</v>
      </c>
      <c r="S289" s="80"/>
      <c r="T289" s="116" t="e">
        <f>'III Plan Rates'!$AA292*'V Consumer Factors'!$N$12</f>
        <v>#DIV/0!</v>
      </c>
      <c r="U289" s="116" t="e">
        <f>'III Plan Rates'!$AA292*'V Consumer Factors'!$N$13</f>
        <v>#DIV/0!</v>
      </c>
      <c r="V289" s="116" t="e">
        <f>'III Plan Rates'!$AA292*'V Consumer Factors'!$N$14</f>
        <v>#DIV/0!</v>
      </c>
      <c r="W289" s="116" t="e">
        <f>'III Plan Rates'!$AA292*'V Consumer Factors'!$N$15</f>
        <v>#DIV/0!</v>
      </c>
      <c r="X289" s="116" t="e">
        <f>'III Plan Rates'!$AA292*'V Consumer Factors'!$N$16</f>
        <v>#DIV/0!</v>
      </c>
      <c r="Y289" s="116" t="e">
        <f>'III Plan Rates'!$AA292*'V Consumer Factors'!$N$17</f>
        <v>#DIV/0!</v>
      </c>
      <c r="Z289" s="116" t="e">
        <f>'III Plan Rates'!$AA292*'V Consumer Factors'!$N$18</f>
        <v>#DIV/0!</v>
      </c>
      <c r="AA289" s="116" t="e">
        <f>'III Plan Rates'!$AA292*'V Consumer Factors'!$N$19</f>
        <v>#DIV/0!</v>
      </c>
      <c r="AB289" s="116" t="e">
        <f>'III Plan Rates'!$AA292*'V Consumer Factors'!$N$20</f>
        <v>#DIV/0!</v>
      </c>
      <c r="AC289" s="116">
        <f>IF('III Plan Rates'!$AP292&gt;0,SUMPRODUCT(T289:AB289,'III Plan Rates'!$AG292:$AO292)/'III Plan Rates'!$AP292,0)</f>
        <v>0</v>
      </c>
      <c r="AE289" s="117" t="e">
        <f t="shared" si="63"/>
        <v>#DIV/0!</v>
      </c>
      <c r="AF289" s="117" t="e">
        <f t="shared" si="64"/>
        <v>#DIV/0!</v>
      </c>
      <c r="AG289" s="117" t="e">
        <f t="shared" si="65"/>
        <v>#DIV/0!</v>
      </c>
      <c r="AH289" s="117" t="e">
        <f t="shared" si="66"/>
        <v>#DIV/0!</v>
      </c>
      <c r="AI289" s="117" t="e">
        <f t="shared" si="67"/>
        <v>#DIV/0!</v>
      </c>
      <c r="AJ289" s="117" t="e">
        <f t="shared" si="68"/>
        <v>#DIV/0!</v>
      </c>
      <c r="AK289" s="117" t="e">
        <f t="shared" si="69"/>
        <v>#DIV/0!</v>
      </c>
      <c r="AL289" s="117" t="e">
        <f t="shared" si="70"/>
        <v>#DIV/0!</v>
      </c>
      <c r="AM289" s="117" t="e">
        <f t="shared" si="71"/>
        <v>#DIV/0!</v>
      </c>
      <c r="AN289" s="503" t="str">
        <f t="shared" si="72"/>
        <v/>
      </c>
      <c r="AP289" s="109"/>
      <c r="AQ289" s="109"/>
      <c r="AR289" s="109"/>
      <c r="AS289" s="109"/>
      <c r="AT289" s="109"/>
      <c r="AU289" s="109"/>
      <c r="AV289" s="109"/>
      <c r="AW289" s="109"/>
      <c r="AX289" s="511" t="str">
        <f>IF(SUM(AP289:AW289)='III Plan Rates'!AG292, "Match", "Don't Match")</f>
        <v>Match</v>
      </c>
      <c r="AY289" s="109"/>
      <c r="AZ289" s="109"/>
      <c r="BA289" s="109"/>
      <c r="BB289" s="511" t="str">
        <f>IF(SUM(AY289:BA289)='III Plan Rates'!AH292, "Match", "Don't Match")</f>
        <v>Match</v>
      </c>
      <c r="BC289" s="109"/>
      <c r="BD289" s="109"/>
      <c r="BE289" s="109"/>
      <c r="BF289" s="109"/>
      <c r="BG289" s="109"/>
      <c r="BH289" s="109"/>
      <c r="BI289" s="109"/>
      <c r="BJ289" s="109"/>
      <c r="BK289" s="109"/>
      <c r="BL289" s="109"/>
      <c r="BM289" s="109"/>
      <c r="BN289" s="109"/>
      <c r="BO289" s="109"/>
      <c r="BP289" s="511" t="str">
        <f>IF(SUM(BC289:BO289)='III Plan Rates'!AI292, "Match", "Don't Match")</f>
        <v>Match</v>
      </c>
      <c r="BQ289" s="109"/>
      <c r="BR289" s="109"/>
      <c r="BS289" s="109"/>
      <c r="BT289" s="109"/>
      <c r="BU289" s="109"/>
      <c r="BV289" s="109"/>
      <c r="BW289" s="109"/>
      <c r="BX289" s="109"/>
      <c r="BY289" s="109"/>
      <c r="BZ289" s="109"/>
      <c r="CA289" s="511" t="str">
        <f>IF(SUM(BQ289:BZ289)='III Plan Rates'!AJ292, "Match", "Don't Match")</f>
        <v>Match</v>
      </c>
      <c r="CB289" s="109"/>
      <c r="CC289" s="109"/>
      <c r="CD289" s="109"/>
      <c r="CE289" s="109"/>
      <c r="CF289" s="109"/>
      <c r="CG289" s="109"/>
      <c r="CH289" s="109"/>
      <c r="CI289" s="511" t="str">
        <f>IF(SUM(CB289:CH289)='III Plan Rates'!AK292, "Match", "Don't Match")</f>
        <v>Match</v>
      </c>
      <c r="CJ289" s="109"/>
      <c r="CK289" s="109"/>
      <c r="CL289" s="109"/>
      <c r="CM289" s="109"/>
      <c r="CN289" s="109"/>
      <c r="CO289" s="109"/>
      <c r="CP289" s="109"/>
      <c r="CQ289" s="109"/>
      <c r="CR289" s="109"/>
      <c r="CS289" s="109"/>
      <c r="CT289" s="511" t="str">
        <f>IF(SUM(CJ289:CS289)='III Plan Rates'!AL292, "Match", "Don't Match")</f>
        <v>Match</v>
      </c>
      <c r="CU289" s="109"/>
      <c r="CV289" s="109"/>
      <c r="CW289" s="109"/>
      <c r="CX289" s="109"/>
      <c r="CY289" s="511" t="str">
        <f>IF(SUM(CU289:CX289)='III Plan Rates'!AM292, "Match", "Don't Match")</f>
        <v>Match</v>
      </c>
      <c r="CZ289" s="109"/>
      <c r="DA289" s="109"/>
      <c r="DB289" s="109"/>
      <c r="DC289" s="109"/>
      <c r="DD289" s="109"/>
      <c r="DE289" s="511" t="str">
        <f>IF(SUM(CZ289:DD289)='III Plan Rates'!AN292, "Match", "Don't Match")</f>
        <v>Match</v>
      </c>
      <c r="DF289" s="109"/>
      <c r="DG289" s="109"/>
      <c r="DH289" s="109"/>
      <c r="DI289" s="109"/>
      <c r="DJ289" s="109"/>
      <c r="DK289" s="109"/>
      <c r="DL289" s="109"/>
      <c r="DM289" s="511" t="str">
        <f>IF(SUM(DF289:DL289)='III Plan Rates'!AO292, "Match", "Don't Match")</f>
        <v>Match</v>
      </c>
    </row>
    <row r="290" spans="1:117" x14ac:dyDescent="0.25">
      <c r="A290" s="406" t="str">
        <f>'III Plan Rates'!A293</f>
        <v>Plan 276</v>
      </c>
      <c r="B290" s="118">
        <f>'III Plan Rates'!B293</f>
        <v>0</v>
      </c>
      <c r="C290" s="127">
        <f>'III Plan Rates'!D293</f>
        <v>0</v>
      </c>
      <c r="D290" s="118">
        <f>'III Plan Rates'!E293</f>
        <v>0</v>
      </c>
      <c r="E290" s="118">
        <f>'III Plan Rates'!F293</f>
        <v>0</v>
      </c>
      <c r="F290" s="118">
        <f>'III Plan Rates'!G293</f>
        <v>0</v>
      </c>
      <c r="G290" s="118">
        <f>'III Plan Rates'!J293</f>
        <v>0</v>
      </c>
      <c r="H290" s="101"/>
      <c r="I290" s="116">
        <f>'III Plan Rates'!$Z293*'V Consumer Factors'!$M$12</f>
        <v>0</v>
      </c>
      <c r="J290" s="116">
        <f>'III Plan Rates'!$Z293*'V Consumer Factors'!$M$13</f>
        <v>0</v>
      </c>
      <c r="K290" s="116">
        <f>'III Plan Rates'!$Z293*'V Consumer Factors'!$M$14</f>
        <v>0</v>
      </c>
      <c r="L290" s="116">
        <f>'III Plan Rates'!$Z293*'V Consumer Factors'!$M$15</f>
        <v>0</v>
      </c>
      <c r="M290" s="116">
        <f>'III Plan Rates'!$Z293*'V Consumer Factors'!$M$16</f>
        <v>0</v>
      </c>
      <c r="N290" s="116">
        <f>'III Plan Rates'!$Z293*'V Consumer Factors'!$M$17</f>
        <v>0</v>
      </c>
      <c r="O290" s="116">
        <f>'III Plan Rates'!$Z293*'V Consumer Factors'!$M$18</f>
        <v>0</v>
      </c>
      <c r="P290" s="116">
        <f>'III Plan Rates'!$Z293*'V Consumer Factors'!$M$19</f>
        <v>0</v>
      </c>
      <c r="Q290" s="116">
        <f>'III Plan Rates'!$Z293*'V Consumer Factors'!$M$20</f>
        <v>0</v>
      </c>
      <c r="R290" s="116">
        <f>IF('III Plan Rates'!$AP293&gt;0,SUMPRODUCT(I290:Q290,'III Plan Rates'!$AG293:$AO293)/'III Plan Rates'!$AP293,0)</f>
        <v>0</v>
      </c>
      <c r="S290" s="80"/>
      <c r="T290" s="116" t="e">
        <f>'III Plan Rates'!$AA293*'V Consumer Factors'!$N$12</f>
        <v>#DIV/0!</v>
      </c>
      <c r="U290" s="116" t="e">
        <f>'III Plan Rates'!$AA293*'V Consumer Factors'!$N$13</f>
        <v>#DIV/0!</v>
      </c>
      <c r="V290" s="116" t="e">
        <f>'III Plan Rates'!$AA293*'V Consumer Factors'!$N$14</f>
        <v>#DIV/0!</v>
      </c>
      <c r="W290" s="116" t="e">
        <f>'III Plan Rates'!$AA293*'V Consumer Factors'!$N$15</f>
        <v>#DIV/0!</v>
      </c>
      <c r="X290" s="116" t="e">
        <f>'III Plan Rates'!$AA293*'V Consumer Factors'!$N$16</f>
        <v>#DIV/0!</v>
      </c>
      <c r="Y290" s="116" t="e">
        <f>'III Plan Rates'!$AA293*'V Consumer Factors'!$N$17</f>
        <v>#DIV/0!</v>
      </c>
      <c r="Z290" s="116" t="e">
        <f>'III Plan Rates'!$AA293*'V Consumer Factors'!$N$18</f>
        <v>#DIV/0!</v>
      </c>
      <c r="AA290" s="116" t="e">
        <f>'III Plan Rates'!$AA293*'V Consumer Factors'!$N$19</f>
        <v>#DIV/0!</v>
      </c>
      <c r="AB290" s="116" t="e">
        <f>'III Plan Rates'!$AA293*'V Consumer Factors'!$N$20</f>
        <v>#DIV/0!</v>
      </c>
      <c r="AC290" s="116">
        <f>IF('III Plan Rates'!$AP293&gt;0,SUMPRODUCT(T290:AB290,'III Plan Rates'!$AG293:$AO293)/'III Plan Rates'!$AP293,0)</f>
        <v>0</v>
      </c>
      <c r="AE290" s="117" t="e">
        <f t="shared" si="63"/>
        <v>#DIV/0!</v>
      </c>
      <c r="AF290" s="117" t="e">
        <f t="shared" si="64"/>
        <v>#DIV/0!</v>
      </c>
      <c r="AG290" s="117" t="e">
        <f t="shared" si="65"/>
        <v>#DIV/0!</v>
      </c>
      <c r="AH290" s="117" t="e">
        <f t="shared" si="66"/>
        <v>#DIV/0!</v>
      </c>
      <c r="AI290" s="117" t="e">
        <f t="shared" si="67"/>
        <v>#DIV/0!</v>
      </c>
      <c r="AJ290" s="117" t="e">
        <f t="shared" si="68"/>
        <v>#DIV/0!</v>
      </c>
      <c r="AK290" s="117" t="e">
        <f t="shared" si="69"/>
        <v>#DIV/0!</v>
      </c>
      <c r="AL290" s="117" t="e">
        <f t="shared" si="70"/>
        <v>#DIV/0!</v>
      </c>
      <c r="AM290" s="117" t="e">
        <f t="shared" si="71"/>
        <v>#DIV/0!</v>
      </c>
      <c r="AN290" s="503" t="str">
        <f t="shared" si="72"/>
        <v/>
      </c>
      <c r="AP290" s="109"/>
      <c r="AQ290" s="109"/>
      <c r="AR290" s="109"/>
      <c r="AS290" s="109"/>
      <c r="AT290" s="109"/>
      <c r="AU290" s="109"/>
      <c r="AV290" s="109"/>
      <c r="AW290" s="109"/>
      <c r="AX290" s="511" t="str">
        <f>IF(SUM(AP290:AW290)='III Plan Rates'!AG293, "Match", "Don't Match")</f>
        <v>Match</v>
      </c>
      <c r="AY290" s="109"/>
      <c r="AZ290" s="109"/>
      <c r="BA290" s="109"/>
      <c r="BB290" s="511" t="str">
        <f>IF(SUM(AY290:BA290)='III Plan Rates'!AH293, "Match", "Don't Match")</f>
        <v>Match</v>
      </c>
      <c r="BC290" s="109"/>
      <c r="BD290" s="109"/>
      <c r="BE290" s="109"/>
      <c r="BF290" s="109"/>
      <c r="BG290" s="109"/>
      <c r="BH290" s="109"/>
      <c r="BI290" s="109"/>
      <c r="BJ290" s="109"/>
      <c r="BK290" s="109"/>
      <c r="BL290" s="109"/>
      <c r="BM290" s="109"/>
      <c r="BN290" s="109"/>
      <c r="BO290" s="109"/>
      <c r="BP290" s="511" t="str">
        <f>IF(SUM(BC290:BO290)='III Plan Rates'!AI293, "Match", "Don't Match")</f>
        <v>Match</v>
      </c>
      <c r="BQ290" s="109"/>
      <c r="BR290" s="109"/>
      <c r="BS290" s="109"/>
      <c r="BT290" s="109"/>
      <c r="BU290" s="109"/>
      <c r="BV290" s="109"/>
      <c r="BW290" s="109"/>
      <c r="BX290" s="109"/>
      <c r="BY290" s="109"/>
      <c r="BZ290" s="109"/>
      <c r="CA290" s="511" t="str">
        <f>IF(SUM(BQ290:BZ290)='III Plan Rates'!AJ293, "Match", "Don't Match")</f>
        <v>Match</v>
      </c>
      <c r="CB290" s="109"/>
      <c r="CC290" s="109"/>
      <c r="CD290" s="109"/>
      <c r="CE290" s="109"/>
      <c r="CF290" s="109"/>
      <c r="CG290" s="109"/>
      <c r="CH290" s="109"/>
      <c r="CI290" s="511" t="str">
        <f>IF(SUM(CB290:CH290)='III Plan Rates'!AK293, "Match", "Don't Match")</f>
        <v>Match</v>
      </c>
      <c r="CJ290" s="109"/>
      <c r="CK290" s="109"/>
      <c r="CL290" s="109"/>
      <c r="CM290" s="109"/>
      <c r="CN290" s="109"/>
      <c r="CO290" s="109"/>
      <c r="CP290" s="109"/>
      <c r="CQ290" s="109"/>
      <c r="CR290" s="109"/>
      <c r="CS290" s="109"/>
      <c r="CT290" s="511" t="str">
        <f>IF(SUM(CJ290:CS290)='III Plan Rates'!AL293, "Match", "Don't Match")</f>
        <v>Match</v>
      </c>
      <c r="CU290" s="109"/>
      <c r="CV290" s="109"/>
      <c r="CW290" s="109"/>
      <c r="CX290" s="109"/>
      <c r="CY290" s="511" t="str">
        <f>IF(SUM(CU290:CX290)='III Plan Rates'!AM293, "Match", "Don't Match")</f>
        <v>Match</v>
      </c>
      <c r="CZ290" s="109"/>
      <c r="DA290" s="109"/>
      <c r="DB290" s="109"/>
      <c r="DC290" s="109"/>
      <c r="DD290" s="109"/>
      <c r="DE290" s="511" t="str">
        <f>IF(SUM(CZ290:DD290)='III Plan Rates'!AN293, "Match", "Don't Match")</f>
        <v>Match</v>
      </c>
      <c r="DF290" s="109"/>
      <c r="DG290" s="109"/>
      <c r="DH290" s="109"/>
      <c r="DI290" s="109"/>
      <c r="DJ290" s="109"/>
      <c r="DK290" s="109"/>
      <c r="DL290" s="109"/>
      <c r="DM290" s="511" t="str">
        <f>IF(SUM(DF290:DL290)='III Plan Rates'!AO293, "Match", "Don't Match")</f>
        <v>Match</v>
      </c>
    </row>
    <row r="291" spans="1:117" x14ac:dyDescent="0.25">
      <c r="A291" s="406" t="str">
        <f>'III Plan Rates'!A294</f>
        <v>Plan 277</v>
      </c>
      <c r="B291" s="118">
        <f>'III Plan Rates'!B294</f>
        <v>0</v>
      </c>
      <c r="C291" s="127">
        <f>'III Plan Rates'!D294</f>
        <v>0</v>
      </c>
      <c r="D291" s="118">
        <f>'III Plan Rates'!E294</f>
        <v>0</v>
      </c>
      <c r="E291" s="118">
        <f>'III Plan Rates'!F294</f>
        <v>0</v>
      </c>
      <c r="F291" s="118">
        <f>'III Plan Rates'!G294</f>
        <v>0</v>
      </c>
      <c r="G291" s="118">
        <f>'III Plan Rates'!J294</f>
        <v>0</v>
      </c>
      <c r="H291" s="101"/>
      <c r="I291" s="116">
        <f>'III Plan Rates'!$Z294*'V Consumer Factors'!$M$12</f>
        <v>0</v>
      </c>
      <c r="J291" s="116">
        <f>'III Plan Rates'!$Z294*'V Consumer Factors'!$M$13</f>
        <v>0</v>
      </c>
      <c r="K291" s="116">
        <f>'III Plan Rates'!$Z294*'V Consumer Factors'!$M$14</f>
        <v>0</v>
      </c>
      <c r="L291" s="116">
        <f>'III Plan Rates'!$Z294*'V Consumer Factors'!$M$15</f>
        <v>0</v>
      </c>
      <c r="M291" s="116">
        <f>'III Plan Rates'!$Z294*'V Consumer Factors'!$M$16</f>
        <v>0</v>
      </c>
      <c r="N291" s="116">
        <f>'III Plan Rates'!$Z294*'V Consumer Factors'!$M$17</f>
        <v>0</v>
      </c>
      <c r="O291" s="116">
        <f>'III Plan Rates'!$Z294*'V Consumer Factors'!$M$18</f>
        <v>0</v>
      </c>
      <c r="P291" s="116">
        <f>'III Plan Rates'!$Z294*'V Consumer Factors'!$M$19</f>
        <v>0</v>
      </c>
      <c r="Q291" s="116">
        <f>'III Plan Rates'!$Z294*'V Consumer Factors'!$M$20</f>
        <v>0</v>
      </c>
      <c r="R291" s="116">
        <f>IF('III Plan Rates'!$AP294&gt;0,SUMPRODUCT(I291:Q291,'III Plan Rates'!$AG294:$AO294)/'III Plan Rates'!$AP294,0)</f>
        <v>0</v>
      </c>
      <c r="S291" s="80"/>
      <c r="T291" s="116" t="e">
        <f>'III Plan Rates'!$AA294*'V Consumer Factors'!$N$12</f>
        <v>#DIV/0!</v>
      </c>
      <c r="U291" s="116" t="e">
        <f>'III Plan Rates'!$AA294*'V Consumer Factors'!$N$13</f>
        <v>#DIV/0!</v>
      </c>
      <c r="V291" s="116" t="e">
        <f>'III Plan Rates'!$AA294*'V Consumer Factors'!$N$14</f>
        <v>#DIV/0!</v>
      </c>
      <c r="W291" s="116" t="e">
        <f>'III Plan Rates'!$AA294*'V Consumer Factors'!$N$15</f>
        <v>#DIV/0!</v>
      </c>
      <c r="X291" s="116" t="e">
        <f>'III Plan Rates'!$AA294*'V Consumer Factors'!$N$16</f>
        <v>#DIV/0!</v>
      </c>
      <c r="Y291" s="116" t="e">
        <f>'III Plan Rates'!$AA294*'V Consumer Factors'!$N$17</f>
        <v>#DIV/0!</v>
      </c>
      <c r="Z291" s="116" t="e">
        <f>'III Plan Rates'!$AA294*'V Consumer Factors'!$N$18</f>
        <v>#DIV/0!</v>
      </c>
      <c r="AA291" s="116" t="e">
        <f>'III Plan Rates'!$AA294*'V Consumer Factors'!$N$19</f>
        <v>#DIV/0!</v>
      </c>
      <c r="AB291" s="116" t="e">
        <f>'III Plan Rates'!$AA294*'V Consumer Factors'!$N$20</f>
        <v>#DIV/0!</v>
      </c>
      <c r="AC291" s="116">
        <f>IF('III Plan Rates'!$AP294&gt;0,SUMPRODUCT(T291:AB291,'III Plan Rates'!$AG294:$AO294)/'III Plan Rates'!$AP294,0)</f>
        <v>0</v>
      </c>
      <c r="AE291" s="117" t="e">
        <f t="shared" si="63"/>
        <v>#DIV/0!</v>
      </c>
      <c r="AF291" s="117" t="e">
        <f t="shared" si="64"/>
        <v>#DIV/0!</v>
      </c>
      <c r="AG291" s="117" t="e">
        <f t="shared" si="65"/>
        <v>#DIV/0!</v>
      </c>
      <c r="AH291" s="117" t="e">
        <f t="shared" si="66"/>
        <v>#DIV/0!</v>
      </c>
      <c r="AI291" s="117" t="e">
        <f t="shared" si="67"/>
        <v>#DIV/0!</v>
      </c>
      <c r="AJ291" s="117" t="e">
        <f t="shared" si="68"/>
        <v>#DIV/0!</v>
      </c>
      <c r="AK291" s="117" t="e">
        <f t="shared" si="69"/>
        <v>#DIV/0!</v>
      </c>
      <c r="AL291" s="117" t="e">
        <f t="shared" si="70"/>
        <v>#DIV/0!</v>
      </c>
      <c r="AM291" s="117" t="e">
        <f t="shared" si="71"/>
        <v>#DIV/0!</v>
      </c>
      <c r="AN291" s="503" t="str">
        <f t="shared" si="72"/>
        <v/>
      </c>
      <c r="AP291" s="109"/>
      <c r="AQ291" s="109"/>
      <c r="AR291" s="109"/>
      <c r="AS291" s="109"/>
      <c r="AT291" s="109"/>
      <c r="AU291" s="109"/>
      <c r="AV291" s="109"/>
      <c r="AW291" s="109"/>
      <c r="AX291" s="511" t="str">
        <f>IF(SUM(AP291:AW291)='III Plan Rates'!AG294, "Match", "Don't Match")</f>
        <v>Match</v>
      </c>
      <c r="AY291" s="109"/>
      <c r="AZ291" s="109"/>
      <c r="BA291" s="109"/>
      <c r="BB291" s="511" t="str">
        <f>IF(SUM(AY291:BA291)='III Plan Rates'!AH294, "Match", "Don't Match")</f>
        <v>Match</v>
      </c>
      <c r="BC291" s="109"/>
      <c r="BD291" s="109"/>
      <c r="BE291" s="109"/>
      <c r="BF291" s="109"/>
      <c r="BG291" s="109"/>
      <c r="BH291" s="109"/>
      <c r="BI291" s="109"/>
      <c r="BJ291" s="109"/>
      <c r="BK291" s="109"/>
      <c r="BL291" s="109"/>
      <c r="BM291" s="109"/>
      <c r="BN291" s="109"/>
      <c r="BO291" s="109"/>
      <c r="BP291" s="511" t="str">
        <f>IF(SUM(BC291:BO291)='III Plan Rates'!AI294, "Match", "Don't Match")</f>
        <v>Match</v>
      </c>
      <c r="BQ291" s="109"/>
      <c r="BR291" s="109"/>
      <c r="BS291" s="109"/>
      <c r="BT291" s="109"/>
      <c r="BU291" s="109"/>
      <c r="BV291" s="109"/>
      <c r="BW291" s="109"/>
      <c r="BX291" s="109"/>
      <c r="BY291" s="109"/>
      <c r="BZ291" s="109"/>
      <c r="CA291" s="511" t="str">
        <f>IF(SUM(BQ291:BZ291)='III Plan Rates'!AJ294, "Match", "Don't Match")</f>
        <v>Match</v>
      </c>
      <c r="CB291" s="109"/>
      <c r="CC291" s="109"/>
      <c r="CD291" s="109"/>
      <c r="CE291" s="109"/>
      <c r="CF291" s="109"/>
      <c r="CG291" s="109"/>
      <c r="CH291" s="109"/>
      <c r="CI291" s="511" t="str">
        <f>IF(SUM(CB291:CH291)='III Plan Rates'!AK294, "Match", "Don't Match")</f>
        <v>Match</v>
      </c>
      <c r="CJ291" s="109"/>
      <c r="CK291" s="109"/>
      <c r="CL291" s="109"/>
      <c r="CM291" s="109"/>
      <c r="CN291" s="109"/>
      <c r="CO291" s="109"/>
      <c r="CP291" s="109"/>
      <c r="CQ291" s="109"/>
      <c r="CR291" s="109"/>
      <c r="CS291" s="109"/>
      <c r="CT291" s="511" t="str">
        <f>IF(SUM(CJ291:CS291)='III Plan Rates'!AL294, "Match", "Don't Match")</f>
        <v>Match</v>
      </c>
      <c r="CU291" s="109"/>
      <c r="CV291" s="109"/>
      <c r="CW291" s="109"/>
      <c r="CX291" s="109"/>
      <c r="CY291" s="511" t="str">
        <f>IF(SUM(CU291:CX291)='III Plan Rates'!AM294, "Match", "Don't Match")</f>
        <v>Match</v>
      </c>
      <c r="CZ291" s="109"/>
      <c r="DA291" s="109"/>
      <c r="DB291" s="109"/>
      <c r="DC291" s="109"/>
      <c r="DD291" s="109"/>
      <c r="DE291" s="511" t="str">
        <f>IF(SUM(CZ291:DD291)='III Plan Rates'!AN294, "Match", "Don't Match")</f>
        <v>Match</v>
      </c>
      <c r="DF291" s="109"/>
      <c r="DG291" s="109"/>
      <c r="DH291" s="109"/>
      <c r="DI291" s="109"/>
      <c r="DJ291" s="109"/>
      <c r="DK291" s="109"/>
      <c r="DL291" s="109"/>
      <c r="DM291" s="511" t="str">
        <f>IF(SUM(DF291:DL291)='III Plan Rates'!AO294, "Match", "Don't Match")</f>
        <v>Match</v>
      </c>
    </row>
    <row r="292" spans="1:117" x14ac:dyDescent="0.25">
      <c r="A292" s="406" t="str">
        <f>'III Plan Rates'!A295</f>
        <v>Plan 278</v>
      </c>
      <c r="B292" s="118">
        <f>'III Plan Rates'!B295</f>
        <v>0</v>
      </c>
      <c r="C292" s="127">
        <f>'III Plan Rates'!D295</f>
        <v>0</v>
      </c>
      <c r="D292" s="118">
        <f>'III Plan Rates'!E295</f>
        <v>0</v>
      </c>
      <c r="E292" s="118">
        <f>'III Plan Rates'!F295</f>
        <v>0</v>
      </c>
      <c r="F292" s="118">
        <f>'III Plan Rates'!G295</f>
        <v>0</v>
      </c>
      <c r="G292" s="118">
        <f>'III Plan Rates'!J295</f>
        <v>0</v>
      </c>
      <c r="H292" s="101"/>
      <c r="I292" s="116">
        <f>'III Plan Rates'!$Z295*'V Consumer Factors'!$M$12</f>
        <v>0</v>
      </c>
      <c r="J292" s="116">
        <f>'III Plan Rates'!$Z295*'V Consumer Factors'!$M$13</f>
        <v>0</v>
      </c>
      <c r="K292" s="116">
        <f>'III Plan Rates'!$Z295*'V Consumer Factors'!$M$14</f>
        <v>0</v>
      </c>
      <c r="L292" s="116">
        <f>'III Plan Rates'!$Z295*'V Consumer Factors'!$M$15</f>
        <v>0</v>
      </c>
      <c r="M292" s="116">
        <f>'III Plan Rates'!$Z295*'V Consumer Factors'!$M$16</f>
        <v>0</v>
      </c>
      <c r="N292" s="116">
        <f>'III Plan Rates'!$Z295*'V Consumer Factors'!$M$17</f>
        <v>0</v>
      </c>
      <c r="O292" s="116">
        <f>'III Plan Rates'!$Z295*'V Consumer Factors'!$M$18</f>
        <v>0</v>
      </c>
      <c r="P292" s="116">
        <f>'III Plan Rates'!$Z295*'V Consumer Factors'!$M$19</f>
        <v>0</v>
      </c>
      <c r="Q292" s="116">
        <f>'III Plan Rates'!$Z295*'V Consumer Factors'!$M$20</f>
        <v>0</v>
      </c>
      <c r="R292" s="116">
        <f>IF('III Plan Rates'!$AP295&gt;0,SUMPRODUCT(I292:Q292,'III Plan Rates'!$AG295:$AO295)/'III Plan Rates'!$AP295,0)</f>
        <v>0</v>
      </c>
      <c r="S292" s="80"/>
      <c r="T292" s="116" t="e">
        <f>'III Plan Rates'!$AA295*'V Consumer Factors'!$N$12</f>
        <v>#DIV/0!</v>
      </c>
      <c r="U292" s="116" t="e">
        <f>'III Plan Rates'!$AA295*'V Consumer Factors'!$N$13</f>
        <v>#DIV/0!</v>
      </c>
      <c r="V292" s="116" t="e">
        <f>'III Plan Rates'!$AA295*'V Consumer Factors'!$N$14</f>
        <v>#DIV/0!</v>
      </c>
      <c r="W292" s="116" t="e">
        <f>'III Plan Rates'!$AA295*'V Consumer Factors'!$N$15</f>
        <v>#DIV/0!</v>
      </c>
      <c r="X292" s="116" t="e">
        <f>'III Plan Rates'!$AA295*'V Consumer Factors'!$N$16</f>
        <v>#DIV/0!</v>
      </c>
      <c r="Y292" s="116" t="e">
        <f>'III Plan Rates'!$AA295*'V Consumer Factors'!$N$17</f>
        <v>#DIV/0!</v>
      </c>
      <c r="Z292" s="116" t="e">
        <f>'III Plan Rates'!$AA295*'V Consumer Factors'!$N$18</f>
        <v>#DIV/0!</v>
      </c>
      <c r="AA292" s="116" t="e">
        <f>'III Plan Rates'!$AA295*'V Consumer Factors'!$N$19</f>
        <v>#DIV/0!</v>
      </c>
      <c r="AB292" s="116" t="e">
        <f>'III Plan Rates'!$AA295*'V Consumer Factors'!$N$20</f>
        <v>#DIV/0!</v>
      </c>
      <c r="AC292" s="116">
        <f>IF('III Plan Rates'!$AP295&gt;0,SUMPRODUCT(T292:AB292,'III Plan Rates'!$AG295:$AO295)/'III Plan Rates'!$AP295,0)</f>
        <v>0</v>
      </c>
      <c r="AE292" s="117" t="e">
        <f t="shared" si="63"/>
        <v>#DIV/0!</v>
      </c>
      <c r="AF292" s="117" t="e">
        <f t="shared" si="64"/>
        <v>#DIV/0!</v>
      </c>
      <c r="AG292" s="117" t="e">
        <f t="shared" si="65"/>
        <v>#DIV/0!</v>
      </c>
      <c r="AH292" s="117" t="e">
        <f t="shared" si="66"/>
        <v>#DIV/0!</v>
      </c>
      <c r="AI292" s="117" t="e">
        <f t="shared" si="67"/>
        <v>#DIV/0!</v>
      </c>
      <c r="AJ292" s="117" t="e">
        <f t="shared" si="68"/>
        <v>#DIV/0!</v>
      </c>
      <c r="AK292" s="117" t="e">
        <f t="shared" si="69"/>
        <v>#DIV/0!</v>
      </c>
      <c r="AL292" s="117" t="e">
        <f t="shared" si="70"/>
        <v>#DIV/0!</v>
      </c>
      <c r="AM292" s="117" t="e">
        <f t="shared" si="71"/>
        <v>#DIV/0!</v>
      </c>
      <c r="AN292" s="503" t="str">
        <f t="shared" si="72"/>
        <v/>
      </c>
      <c r="AP292" s="109"/>
      <c r="AQ292" s="109"/>
      <c r="AR292" s="109"/>
      <c r="AS292" s="109"/>
      <c r="AT292" s="109"/>
      <c r="AU292" s="109"/>
      <c r="AV292" s="109"/>
      <c r="AW292" s="109"/>
      <c r="AX292" s="511" t="str">
        <f>IF(SUM(AP292:AW292)='III Plan Rates'!AG295, "Match", "Don't Match")</f>
        <v>Match</v>
      </c>
      <c r="AY292" s="109"/>
      <c r="AZ292" s="109"/>
      <c r="BA292" s="109"/>
      <c r="BB292" s="511" t="str">
        <f>IF(SUM(AY292:BA292)='III Plan Rates'!AH295, "Match", "Don't Match")</f>
        <v>Match</v>
      </c>
      <c r="BC292" s="109"/>
      <c r="BD292" s="109"/>
      <c r="BE292" s="109"/>
      <c r="BF292" s="109"/>
      <c r="BG292" s="109"/>
      <c r="BH292" s="109"/>
      <c r="BI292" s="109"/>
      <c r="BJ292" s="109"/>
      <c r="BK292" s="109"/>
      <c r="BL292" s="109"/>
      <c r="BM292" s="109"/>
      <c r="BN292" s="109"/>
      <c r="BO292" s="109"/>
      <c r="BP292" s="511" t="str">
        <f>IF(SUM(BC292:BO292)='III Plan Rates'!AI295, "Match", "Don't Match")</f>
        <v>Match</v>
      </c>
      <c r="BQ292" s="109"/>
      <c r="BR292" s="109"/>
      <c r="BS292" s="109"/>
      <c r="BT292" s="109"/>
      <c r="BU292" s="109"/>
      <c r="BV292" s="109"/>
      <c r="BW292" s="109"/>
      <c r="BX292" s="109"/>
      <c r="BY292" s="109"/>
      <c r="BZ292" s="109"/>
      <c r="CA292" s="511" t="str">
        <f>IF(SUM(BQ292:BZ292)='III Plan Rates'!AJ295, "Match", "Don't Match")</f>
        <v>Match</v>
      </c>
      <c r="CB292" s="109"/>
      <c r="CC292" s="109"/>
      <c r="CD292" s="109"/>
      <c r="CE292" s="109"/>
      <c r="CF292" s="109"/>
      <c r="CG292" s="109"/>
      <c r="CH292" s="109"/>
      <c r="CI292" s="511" t="str">
        <f>IF(SUM(CB292:CH292)='III Plan Rates'!AK295, "Match", "Don't Match")</f>
        <v>Match</v>
      </c>
      <c r="CJ292" s="109"/>
      <c r="CK292" s="109"/>
      <c r="CL292" s="109"/>
      <c r="CM292" s="109"/>
      <c r="CN292" s="109"/>
      <c r="CO292" s="109"/>
      <c r="CP292" s="109"/>
      <c r="CQ292" s="109"/>
      <c r="CR292" s="109"/>
      <c r="CS292" s="109"/>
      <c r="CT292" s="511" t="str">
        <f>IF(SUM(CJ292:CS292)='III Plan Rates'!AL295, "Match", "Don't Match")</f>
        <v>Match</v>
      </c>
      <c r="CU292" s="109"/>
      <c r="CV292" s="109"/>
      <c r="CW292" s="109"/>
      <c r="CX292" s="109"/>
      <c r="CY292" s="511" t="str">
        <f>IF(SUM(CU292:CX292)='III Plan Rates'!AM295, "Match", "Don't Match")</f>
        <v>Match</v>
      </c>
      <c r="CZ292" s="109"/>
      <c r="DA292" s="109"/>
      <c r="DB292" s="109"/>
      <c r="DC292" s="109"/>
      <c r="DD292" s="109"/>
      <c r="DE292" s="511" t="str">
        <f>IF(SUM(CZ292:DD292)='III Plan Rates'!AN295, "Match", "Don't Match")</f>
        <v>Match</v>
      </c>
      <c r="DF292" s="109"/>
      <c r="DG292" s="109"/>
      <c r="DH292" s="109"/>
      <c r="DI292" s="109"/>
      <c r="DJ292" s="109"/>
      <c r="DK292" s="109"/>
      <c r="DL292" s="109"/>
      <c r="DM292" s="511" t="str">
        <f>IF(SUM(DF292:DL292)='III Plan Rates'!AO295, "Match", "Don't Match")</f>
        <v>Match</v>
      </c>
    </row>
    <row r="293" spans="1:117" x14ac:dyDescent="0.25">
      <c r="A293" s="406" t="str">
        <f>'III Plan Rates'!A296</f>
        <v>Plan 279</v>
      </c>
      <c r="B293" s="118">
        <f>'III Plan Rates'!B296</f>
        <v>0</v>
      </c>
      <c r="C293" s="127">
        <f>'III Plan Rates'!D296</f>
        <v>0</v>
      </c>
      <c r="D293" s="118">
        <f>'III Plan Rates'!E296</f>
        <v>0</v>
      </c>
      <c r="E293" s="118">
        <f>'III Plan Rates'!F296</f>
        <v>0</v>
      </c>
      <c r="F293" s="118">
        <f>'III Plan Rates'!G296</f>
        <v>0</v>
      </c>
      <c r="G293" s="118">
        <f>'III Plan Rates'!J296</f>
        <v>0</v>
      </c>
      <c r="H293" s="101"/>
      <c r="I293" s="116">
        <f>'III Plan Rates'!$Z296*'V Consumer Factors'!$M$12</f>
        <v>0</v>
      </c>
      <c r="J293" s="116">
        <f>'III Plan Rates'!$Z296*'V Consumer Factors'!$M$13</f>
        <v>0</v>
      </c>
      <c r="K293" s="116">
        <f>'III Plan Rates'!$Z296*'V Consumer Factors'!$M$14</f>
        <v>0</v>
      </c>
      <c r="L293" s="116">
        <f>'III Plan Rates'!$Z296*'V Consumer Factors'!$M$15</f>
        <v>0</v>
      </c>
      <c r="M293" s="116">
        <f>'III Plan Rates'!$Z296*'V Consumer Factors'!$M$16</f>
        <v>0</v>
      </c>
      <c r="N293" s="116">
        <f>'III Plan Rates'!$Z296*'V Consumer Factors'!$M$17</f>
        <v>0</v>
      </c>
      <c r="O293" s="116">
        <f>'III Plan Rates'!$Z296*'V Consumer Factors'!$M$18</f>
        <v>0</v>
      </c>
      <c r="P293" s="116">
        <f>'III Plan Rates'!$Z296*'V Consumer Factors'!$M$19</f>
        <v>0</v>
      </c>
      <c r="Q293" s="116">
        <f>'III Plan Rates'!$Z296*'V Consumer Factors'!$M$20</f>
        <v>0</v>
      </c>
      <c r="R293" s="116">
        <f>IF('III Plan Rates'!$AP296&gt;0,SUMPRODUCT(I293:Q293,'III Plan Rates'!$AG296:$AO296)/'III Plan Rates'!$AP296,0)</f>
        <v>0</v>
      </c>
      <c r="S293" s="80"/>
      <c r="T293" s="116" t="e">
        <f>'III Plan Rates'!$AA296*'V Consumer Factors'!$N$12</f>
        <v>#DIV/0!</v>
      </c>
      <c r="U293" s="116" t="e">
        <f>'III Plan Rates'!$AA296*'V Consumer Factors'!$N$13</f>
        <v>#DIV/0!</v>
      </c>
      <c r="V293" s="116" t="e">
        <f>'III Plan Rates'!$AA296*'V Consumer Factors'!$N$14</f>
        <v>#DIV/0!</v>
      </c>
      <c r="W293" s="116" t="e">
        <f>'III Plan Rates'!$AA296*'V Consumer Factors'!$N$15</f>
        <v>#DIV/0!</v>
      </c>
      <c r="X293" s="116" t="e">
        <f>'III Plan Rates'!$AA296*'V Consumer Factors'!$N$16</f>
        <v>#DIV/0!</v>
      </c>
      <c r="Y293" s="116" t="e">
        <f>'III Plan Rates'!$AA296*'V Consumer Factors'!$N$17</f>
        <v>#DIV/0!</v>
      </c>
      <c r="Z293" s="116" t="e">
        <f>'III Plan Rates'!$AA296*'V Consumer Factors'!$N$18</f>
        <v>#DIV/0!</v>
      </c>
      <c r="AA293" s="116" t="e">
        <f>'III Plan Rates'!$AA296*'V Consumer Factors'!$N$19</f>
        <v>#DIV/0!</v>
      </c>
      <c r="AB293" s="116" t="e">
        <f>'III Plan Rates'!$AA296*'V Consumer Factors'!$N$20</f>
        <v>#DIV/0!</v>
      </c>
      <c r="AC293" s="116">
        <f>IF('III Plan Rates'!$AP296&gt;0,SUMPRODUCT(T293:AB293,'III Plan Rates'!$AG296:$AO296)/'III Plan Rates'!$AP296,0)</f>
        <v>0</v>
      </c>
      <c r="AE293" s="117" t="e">
        <f t="shared" si="63"/>
        <v>#DIV/0!</v>
      </c>
      <c r="AF293" s="117" t="e">
        <f t="shared" si="64"/>
        <v>#DIV/0!</v>
      </c>
      <c r="AG293" s="117" t="e">
        <f t="shared" si="65"/>
        <v>#DIV/0!</v>
      </c>
      <c r="AH293" s="117" t="e">
        <f t="shared" si="66"/>
        <v>#DIV/0!</v>
      </c>
      <c r="AI293" s="117" t="e">
        <f t="shared" si="67"/>
        <v>#DIV/0!</v>
      </c>
      <c r="AJ293" s="117" t="e">
        <f t="shared" si="68"/>
        <v>#DIV/0!</v>
      </c>
      <c r="AK293" s="117" t="e">
        <f t="shared" si="69"/>
        <v>#DIV/0!</v>
      </c>
      <c r="AL293" s="117" t="e">
        <f t="shared" si="70"/>
        <v>#DIV/0!</v>
      </c>
      <c r="AM293" s="117" t="e">
        <f t="shared" si="71"/>
        <v>#DIV/0!</v>
      </c>
      <c r="AN293" s="503" t="str">
        <f t="shared" si="72"/>
        <v/>
      </c>
      <c r="AP293" s="109"/>
      <c r="AQ293" s="109"/>
      <c r="AR293" s="109"/>
      <c r="AS293" s="109"/>
      <c r="AT293" s="109"/>
      <c r="AU293" s="109"/>
      <c r="AV293" s="109"/>
      <c r="AW293" s="109"/>
      <c r="AX293" s="511" t="str">
        <f>IF(SUM(AP293:AW293)='III Plan Rates'!AG296, "Match", "Don't Match")</f>
        <v>Match</v>
      </c>
      <c r="AY293" s="109"/>
      <c r="AZ293" s="109"/>
      <c r="BA293" s="109"/>
      <c r="BB293" s="511" t="str">
        <f>IF(SUM(AY293:BA293)='III Plan Rates'!AH296, "Match", "Don't Match")</f>
        <v>Match</v>
      </c>
      <c r="BC293" s="109"/>
      <c r="BD293" s="109"/>
      <c r="BE293" s="109"/>
      <c r="BF293" s="109"/>
      <c r="BG293" s="109"/>
      <c r="BH293" s="109"/>
      <c r="BI293" s="109"/>
      <c r="BJ293" s="109"/>
      <c r="BK293" s="109"/>
      <c r="BL293" s="109"/>
      <c r="BM293" s="109"/>
      <c r="BN293" s="109"/>
      <c r="BO293" s="109"/>
      <c r="BP293" s="511" t="str">
        <f>IF(SUM(BC293:BO293)='III Plan Rates'!AI296, "Match", "Don't Match")</f>
        <v>Match</v>
      </c>
      <c r="BQ293" s="109"/>
      <c r="BR293" s="109"/>
      <c r="BS293" s="109"/>
      <c r="BT293" s="109"/>
      <c r="BU293" s="109"/>
      <c r="BV293" s="109"/>
      <c r="BW293" s="109"/>
      <c r="BX293" s="109"/>
      <c r="BY293" s="109"/>
      <c r="BZ293" s="109"/>
      <c r="CA293" s="511" t="str">
        <f>IF(SUM(BQ293:BZ293)='III Plan Rates'!AJ296, "Match", "Don't Match")</f>
        <v>Match</v>
      </c>
      <c r="CB293" s="109"/>
      <c r="CC293" s="109"/>
      <c r="CD293" s="109"/>
      <c r="CE293" s="109"/>
      <c r="CF293" s="109"/>
      <c r="CG293" s="109"/>
      <c r="CH293" s="109"/>
      <c r="CI293" s="511" t="str">
        <f>IF(SUM(CB293:CH293)='III Plan Rates'!AK296, "Match", "Don't Match")</f>
        <v>Match</v>
      </c>
      <c r="CJ293" s="109"/>
      <c r="CK293" s="109"/>
      <c r="CL293" s="109"/>
      <c r="CM293" s="109"/>
      <c r="CN293" s="109"/>
      <c r="CO293" s="109"/>
      <c r="CP293" s="109"/>
      <c r="CQ293" s="109"/>
      <c r="CR293" s="109"/>
      <c r="CS293" s="109"/>
      <c r="CT293" s="511" t="str">
        <f>IF(SUM(CJ293:CS293)='III Plan Rates'!AL296, "Match", "Don't Match")</f>
        <v>Match</v>
      </c>
      <c r="CU293" s="109"/>
      <c r="CV293" s="109"/>
      <c r="CW293" s="109"/>
      <c r="CX293" s="109"/>
      <c r="CY293" s="511" t="str">
        <f>IF(SUM(CU293:CX293)='III Plan Rates'!AM296, "Match", "Don't Match")</f>
        <v>Match</v>
      </c>
      <c r="CZ293" s="109"/>
      <c r="DA293" s="109"/>
      <c r="DB293" s="109"/>
      <c r="DC293" s="109"/>
      <c r="DD293" s="109"/>
      <c r="DE293" s="511" t="str">
        <f>IF(SUM(CZ293:DD293)='III Plan Rates'!AN296, "Match", "Don't Match")</f>
        <v>Match</v>
      </c>
      <c r="DF293" s="109"/>
      <c r="DG293" s="109"/>
      <c r="DH293" s="109"/>
      <c r="DI293" s="109"/>
      <c r="DJ293" s="109"/>
      <c r="DK293" s="109"/>
      <c r="DL293" s="109"/>
      <c r="DM293" s="511" t="str">
        <f>IF(SUM(DF293:DL293)='III Plan Rates'!AO296, "Match", "Don't Match")</f>
        <v>Match</v>
      </c>
    </row>
    <row r="294" spans="1:117" x14ac:dyDescent="0.25">
      <c r="A294" s="406" t="str">
        <f>'III Plan Rates'!A297</f>
        <v>Plan 280</v>
      </c>
      <c r="B294" s="118">
        <f>'III Plan Rates'!B297</f>
        <v>0</v>
      </c>
      <c r="C294" s="127">
        <f>'III Plan Rates'!D297</f>
        <v>0</v>
      </c>
      <c r="D294" s="118">
        <f>'III Plan Rates'!E297</f>
        <v>0</v>
      </c>
      <c r="E294" s="118">
        <f>'III Plan Rates'!F297</f>
        <v>0</v>
      </c>
      <c r="F294" s="118">
        <f>'III Plan Rates'!G297</f>
        <v>0</v>
      </c>
      <c r="G294" s="118">
        <f>'III Plan Rates'!J297</f>
        <v>0</v>
      </c>
      <c r="H294" s="101"/>
      <c r="I294" s="116">
        <f>'III Plan Rates'!$Z297*'V Consumer Factors'!$M$12</f>
        <v>0</v>
      </c>
      <c r="J294" s="116">
        <f>'III Plan Rates'!$Z297*'V Consumer Factors'!$M$13</f>
        <v>0</v>
      </c>
      <c r="K294" s="116">
        <f>'III Plan Rates'!$Z297*'V Consumer Factors'!$M$14</f>
        <v>0</v>
      </c>
      <c r="L294" s="116">
        <f>'III Plan Rates'!$Z297*'V Consumer Factors'!$M$15</f>
        <v>0</v>
      </c>
      <c r="M294" s="116">
        <f>'III Plan Rates'!$Z297*'V Consumer Factors'!$M$16</f>
        <v>0</v>
      </c>
      <c r="N294" s="116">
        <f>'III Plan Rates'!$Z297*'V Consumer Factors'!$M$17</f>
        <v>0</v>
      </c>
      <c r="O294" s="116">
        <f>'III Plan Rates'!$Z297*'V Consumer Factors'!$M$18</f>
        <v>0</v>
      </c>
      <c r="P294" s="116">
        <f>'III Plan Rates'!$Z297*'V Consumer Factors'!$M$19</f>
        <v>0</v>
      </c>
      <c r="Q294" s="116">
        <f>'III Plan Rates'!$Z297*'V Consumer Factors'!$M$20</f>
        <v>0</v>
      </c>
      <c r="R294" s="116">
        <f>IF('III Plan Rates'!$AP297&gt;0,SUMPRODUCT(I294:Q294,'III Plan Rates'!$AG297:$AO297)/'III Plan Rates'!$AP297,0)</f>
        <v>0</v>
      </c>
      <c r="S294" s="80"/>
      <c r="T294" s="116" t="e">
        <f>'III Plan Rates'!$AA297*'V Consumer Factors'!$N$12</f>
        <v>#DIV/0!</v>
      </c>
      <c r="U294" s="116" t="e">
        <f>'III Plan Rates'!$AA297*'V Consumer Factors'!$N$13</f>
        <v>#DIV/0!</v>
      </c>
      <c r="V294" s="116" t="e">
        <f>'III Plan Rates'!$AA297*'V Consumer Factors'!$N$14</f>
        <v>#DIV/0!</v>
      </c>
      <c r="W294" s="116" t="e">
        <f>'III Plan Rates'!$AA297*'V Consumer Factors'!$N$15</f>
        <v>#DIV/0!</v>
      </c>
      <c r="X294" s="116" t="e">
        <f>'III Plan Rates'!$AA297*'V Consumer Factors'!$N$16</f>
        <v>#DIV/0!</v>
      </c>
      <c r="Y294" s="116" t="e">
        <f>'III Plan Rates'!$AA297*'V Consumer Factors'!$N$17</f>
        <v>#DIV/0!</v>
      </c>
      <c r="Z294" s="116" t="e">
        <f>'III Plan Rates'!$AA297*'V Consumer Factors'!$N$18</f>
        <v>#DIV/0!</v>
      </c>
      <c r="AA294" s="116" t="e">
        <f>'III Plan Rates'!$AA297*'V Consumer Factors'!$N$19</f>
        <v>#DIV/0!</v>
      </c>
      <c r="AB294" s="116" t="e">
        <f>'III Plan Rates'!$AA297*'V Consumer Factors'!$N$20</f>
        <v>#DIV/0!</v>
      </c>
      <c r="AC294" s="116">
        <f>IF('III Plan Rates'!$AP297&gt;0,SUMPRODUCT(T294:AB294,'III Plan Rates'!$AG297:$AO297)/'III Plan Rates'!$AP297,0)</f>
        <v>0</v>
      </c>
      <c r="AE294" s="117" t="e">
        <f t="shared" si="63"/>
        <v>#DIV/0!</v>
      </c>
      <c r="AF294" s="117" t="e">
        <f t="shared" si="64"/>
        <v>#DIV/0!</v>
      </c>
      <c r="AG294" s="117" t="e">
        <f t="shared" si="65"/>
        <v>#DIV/0!</v>
      </c>
      <c r="AH294" s="117" t="e">
        <f t="shared" si="66"/>
        <v>#DIV/0!</v>
      </c>
      <c r="AI294" s="117" t="e">
        <f t="shared" si="67"/>
        <v>#DIV/0!</v>
      </c>
      <c r="AJ294" s="117" t="e">
        <f t="shared" si="68"/>
        <v>#DIV/0!</v>
      </c>
      <c r="AK294" s="117" t="e">
        <f t="shared" si="69"/>
        <v>#DIV/0!</v>
      </c>
      <c r="AL294" s="117" t="e">
        <f t="shared" si="70"/>
        <v>#DIV/0!</v>
      </c>
      <c r="AM294" s="117" t="e">
        <f t="shared" si="71"/>
        <v>#DIV/0!</v>
      </c>
      <c r="AN294" s="503" t="str">
        <f t="shared" si="72"/>
        <v/>
      </c>
      <c r="AP294" s="109"/>
      <c r="AQ294" s="109"/>
      <c r="AR294" s="109"/>
      <c r="AS294" s="109"/>
      <c r="AT294" s="109"/>
      <c r="AU294" s="109"/>
      <c r="AV294" s="109"/>
      <c r="AW294" s="109"/>
      <c r="AX294" s="511" t="str">
        <f>IF(SUM(AP294:AW294)='III Plan Rates'!AG297, "Match", "Don't Match")</f>
        <v>Match</v>
      </c>
      <c r="AY294" s="109"/>
      <c r="AZ294" s="109"/>
      <c r="BA294" s="109"/>
      <c r="BB294" s="511" t="str">
        <f>IF(SUM(AY294:BA294)='III Plan Rates'!AH297, "Match", "Don't Match")</f>
        <v>Match</v>
      </c>
      <c r="BC294" s="109"/>
      <c r="BD294" s="109"/>
      <c r="BE294" s="109"/>
      <c r="BF294" s="109"/>
      <c r="BG294" s="109"/>
      <c r="BH294" s="109"/>
      <c r="BI294" s="109"/>
      <c r="BJ294" s="109"/>
      <c r="BK294" s="109"/>
      <c r="BL294" s="109"/>
      <c r="BM294" s="109"/>
      <c r="BN294" s="109"/>
      <c r="BO294" s="109"/>
      <c r="BP294" s="511" t="str">
        <f>IF(SUM(BC294:BO294)='III Plan Rates'!AI297, "Match", "Don't Match")</f>
        <v>Match</v>
      </c>
      <c r="BQ294" s="109"/>
      <c r="BR294" s="109"/>
      <c r="BS294" s="109"/>
      <c r="BT294" s="109"/>
      <c r="BU294" s="109"/>
      <c r="BV294" s="109"/>
      <c r="BW294" s="109"/>
      <c r="BX294" s="109"/>
      <c r="BY294" s="109"/>
      <c r="BZ294" s="109"/>
      <c r="CA294" s="511" t="str">
        <f>IF(SUM(BQ294:BZ294)='III Plan Rates'!AJ297, "Match", "Don't Match")</f>
        <v>Match</v>
      </c>
      <c r="CB294" s="109"/>
      <c r="CC294" s="109"/>
      <c r="CD294" s="109"/>
      <c r="CE294" s="109"/>
      <c r="CF294" s="109"/>
      <c r="CG294" s="109"/>
      <c r="CH294" s="109"/>
      <c r="CI294" s="511" t="str">
        <f>IF(SUM(CB294:CH294)='III Plan Rates'!AK297, "Match", "Don't Match")</f>
        <v>Match</v>
      </c>
      <c r="CJ294" s="109"/>
      <c r="CK294" s="109"/>
      <c r="CL294" s="109"/>
      <c r="CM294" s="109"/>
      <c r="CN294" s="109"/>
      <c r="CO294" s="109"/>
      <c r="CP294" s="109"/>
      <c r="CQ294" s="109"/>
      <c r="CR294" s="109"/>
      <c r="CS294" s="109"/>
      <c r="CT294" s="511" t="str">
        <f>IF(SUM(CJ294:CS294)='III Plan Rates'!AL297, "Match", "Don't Match")</f>
        <v>Match</v>
      </c>
      <c r="CU294" s="109"/>
      <c r="CV294" s="109"/>
      <c r="CW294" s="109"/>
      <c r="CX294" s="109"/>
      <c r="CY294" s="511" t="str">
        <f>IF(SUM(CU294:CX294)='III Plan Rates'!AM297, "Match", "Don't Match")</f>
        <v>Match</v>
      </c>
      <c r="CZ294" s="109"/>
      <c r="DA294" s="109"/>
      <c r="DB294" s="109"/>
      <c r="DC294" s="109"/>
      <c r="DD294" s="109"/>
      <c r="DE294" s="511" t="str">
        <f>IF(SUM(CZ294:DD294)='III Plan Rates'!AN297, "Match", "Don't Match")</f>
        <v>Match</v>
      </c>
      <c r="DF294" s="109"/>
      <c r="DG294" s="109"/>
      <c r="DH294" s="109"/>
      <c r="DI294" s="109"/>
      <c r="DJ294" s="109"/>
      <c r="DK294" s="109"/>
      <c r="DL294" s="109"/>
      <c r="DM294" s="511" t="str">
        <f>IF(SUM(DF294:DL294)='III Plan Rates'!AO297, "Match", "Don't Match")</f>
        <v>Match</v>
      </c>
    </row>
    <row r="295" spans="1:117" x14ac:dyDescent="0.25">
      <c r="A295" s="406" t="str">
        <f>'III Plan Rates'!A298</f>
        <v>Plan 281</v>
      </c>
      <c r="B295" s="118">
        <f>'III Plan Rates'!B298</f>
        <v>0</v>
      </c>
      <c r="C295" s="127">
        <f>'III Plan Rates'!D298</f>
        <v>0</v>
      </c>
      <c r="D295" s="118">
        <f>'III Plan Rates'!E298</f>
        <v>0</v>
      </c>
      <c r="E295" s="118">
        <f>'III Plan Rates'!F298</f>
        <v>0</v>
      </c>
      <c r="F295" s="118">
        <f>'III Plan Rates'!G298</f>
        <v>0</v>
      </c>
      <c r="G295" s="118">
        <f>'III Plan Rates'!J298</f>
        <v>0</v>
      </c>
      <c r="H295" s="101"/>
      <c r="I295" s="116">
        <f>'III Plan Rates'!$Z298*'V Consumer Factors'!$M$12</f>
        <v>0</v>
      </c>
      <c r="J295" s="116">
        <f>'III Plan Rates'!$Z298*'V Consumer Factors'!$M$13</f>
        <v>0</v>
      </c>
      <c r="K295" s="116">
        <f>'III Plan Rates'!$Z298*'V Consumer Factors'!$M$14</f>
        <v>0</v>
      </c>
      <c r="L295" s="116">
        <f>'III Plan Rates'!$Z298*'V Consumer Factors'!$M$15</f>
        <v>0</v>
      </c>
      <c r="M295" s="116">
        <f>'III Plan Rates'!$Z298*'V Consumer Factors'!$M$16</f>
        <v>0</v>
      </c>
      <c r="N295" s="116">
        <f>'III Plan Rates'!$Z298*'V Consumer Factors'!$M$17</f>
        <v>0</v>
      </c>
      <c r="O295" s="116">
        <f>'III Plan Rates'!$Z298*'V Consumer Factors'!$M$18</f>
        <v>0</v>
      </c>
      <c r="P295" s="116">
        <f>'III Plan Rates'!$Z298*'V Consumer Factors'!$M$19</f>
        <v>0</v>
      </c>
      <c r="Q295" s="116">
        <f>'III Plan Rates'!$Z298*'V Consumer Factors'!$M$20</f>
        <v>0</v>
      </c>
      <c r="R295" s="116">
        <f>IF('III Plan Rates'!$AP298&gt;0,SUMPRODUCT(I295:Q295,'III Plan Rates'!$AG298:$AO298)/'III Plan Rates'!$AP298,0)</f>
        <v>0</v>
      </c>
      <c r="S295" s="80"/>
      <c r="T295" s="116" t="e">
        <f>'III Plan Rates'!$AA298*'V Consumer Factors'!$N$12</f>
        <v>#DIV/0!</v>
      </c>
      <c r="U295" s="116" t="e">
        <f>'III Plan Rates'!$AA298*'V Consumer Factors'!$N$13</f>
        <v>#DIV/0!</v>
      </c>
      <c r="V295" s="116" t="e">
        <f>'III Plan Rates'!$AA298*'V Consumer Factors'!$N$14</f>
        <v>#DIV/0!</v>
      </c>
      <c r="W295" s="116" t="e">
        <f>'III Plan Rates'!$AA298*'V Consumer Factors'!$N$15</f>
        <v>#DIV/0!</v>
      </c>
      <c r="X295" s="116" t="e">
        <f>'III Plan Rates'!$AA298*'V Consumer Factors'!$N$16</f>
        <v>#DIV/0!</v>
      </c>
      <c r="Y295" s="116" t="e">
        <f>'III Plan Rates'!$AA298*'V Consumer Factors'!$N$17</f>
        <v>#DIV/0!</v>
      </c>
      <c r="Z295" s="116" t="e">
        <f>'III Plan Rates'!$AA298*'V Consumer Factors'!$N$18</f>
        <v>#DIV/0!</v>
      </c>
      <c r="AA295" s="116" t="e">
        <f>'III Plan Rates'!$AA298*'V Consumer Factors'!$N$19</f>
        <v>#DIV/0!</v>
      </c>
      <c r="AB295" s="116" t="e">
        <f>'III Plan Rates'!$AA298*'V Consumer Factors'!$N$20</f>
        <v>#DIV/0!</v>
      </c>
      <c r="AC295" s="116">
        <f>IF('III Plan Rates'!$AP298&gt;0,SUMPRODUCT(T295:AB295,'III Plan Rates'!$AG298:$AO298)/'III Plan Rates'!$AP298,0)</f>
        <v>0</v>
      </c>
      <c r="AE295" s="117" t="e">
        <f t="shared" si="63"/>
        <v>#DIV/0!</v>
      </c>
      <c r="AF295" s="117" t="e">
        <f t="shared" si="64"/>
        <v>#DIV/0!</v>
      </c>
      <c r="AG295" s="117" t="e">
        <f t="shared" si="65"/>
        <v>#DIV/0!</v>
      </c>
      <c r="AH295" s="117" t="e">
        <f t="shared" si="66"/>
        <v>#DIV/0!</v>
      </c>
      <c r="AI295" s="117" t="e">
        <f t="shared" si="67"/>
        <v>#DIV/0!</v>
      </c>
      <c r="AJ295" s="117" t="e">
        <f t="shared" si="68"/>
        <v>#DIV/0!</v>
      </c>
      <c r="AK295" s="117" t="e">
        <f t="shared" si="69"/>
        <v>#DIV/0!</v>
      </c>
      <c r="AL295" s="117" t="e">
        <f t="shared" si="70"/>
        <v>#DIV/0!</v>
      </c>
      <c r="AM295" s="117" t="e">
        <f t="shared" si="71"/>
        <v>#DIV/0!</v>
      </c>
      <c r="AN295" s="503" t="str">
        <f t="shared" si="72"/>
        <v/>
      </c>
      <c r="AP295" s="109"/>
      <c r="AQ295" s="109"/>
      <c r="AR295" s="109"/>
      <c r="AS295" s="109"/>
      <c r="AT295" s="109"/>
      <c r="AU295" s="109"/>
      <c r="AV295" s="109"/>
      <c r="AW295" s="109"/>
      <c r="AX295" s="511" t="str">
        <f>IF(SUM(AP295:AW295)='III Plan Rates'!AG298, "Match", "Don't Match")</f>
        <v>Match</v>
      </c>
      <c r="AY295" s="109"/>
      <c r="AZ295" s="109"/>
      <c r="BA295" s="109"/>
      <c r="BB295" s="511" t="str">
        <f>IF(SUM(AY295:BA295)='III Plan Rates'!AH298, "Match", "Don't Match")</f>
        <v>Match</v>
      </c>
      <c r="BC295" s="109"/>
      <c r="BD295" s="109"/>
      <c r="BE295" s="109"/>
      <c r="BF295" s="109"/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511" t="str">
        <f>IF(SUM(BC295:BO295)='III Plan Rates'!AI298, "Match", "Don't Match")</f>
        <v>Match</v>
      </c>
      <c r="BQ295" s="109"/>
      <c r="BR295" s="109"/>
      <c r="BS295" s="109"/>
      <c r="BT295" s="109"/>
      <c r="BU295" s="109"/>
      <c r="BV295" s="109"/>
      <c r="BW295" s="109"/>
      <c r="BX295" s="109"/>
      <c r="BY295" s="109"/>
      <c r="BZ295" s="109"/>
      <c r="CA295" s="511" t="str">
        <f>IF(SUM(BQ295:BZ295)='III Plan Rates'!AJ298, "Match", "Don't Match")</f>
        <v>Match</v>
      </c>
      <c r="CB295" s="109"/>
      <c r="CC295" s="109"/>
      <c r="CD295" s="109"/>
      <c r="CE295" s="109"/>
      <c r="CF295" s="109"/>
      <c r="CG295" s="109"/>
      <c r="CH295" s="109"/>
      <c r="CI295" s="511" t="str">
        <f>IF(SUM(CB295:CH295)='III Plan Rates'!AK298, "Match", "Don't Match")</f>
        <v>Match</v>
      </c>
      <c r="CJ295" s="109"/>
      <c r="CK295" s="109"/>
      <c r="CL295" s="109"/>
      <c r="CM295" s="109"/>
      <c r="CN295" s="109"/>
      <c r="CO295" s="109"/>
      <c r="CP295" s="109"/>
      <c r="CQ295" s="109"/>
      <c r="CR295" s="109"/>
      <c r="CS295" s="109"/>
      <c r="CT295" s="511" t="str">
        <f>IF(SUM(CJ295:CS295)='III Plan Rates'!AL298, "Match", "Don't Match")</f>
        <v>Match</v>
      </c>
      <c r="CU295" s="109"/>
      <c r="CV295" s="109"/>
      <c r="CW295" s="109"/>
      <c r="CX295" s="109"/>
      <c r="CY295" s="511" t="str">
        <f>IF(SUM(CU295:CX295)='III Plan Rates'!AM298, "Match", "Don't Match")</f>
        <v>Match</v>
      </c>
      <c r="CZ295" s="109"/>
      <c r="DA295" s="109"/>
      <c r="DB295" s="109"/>
      <c r="DC295" s="109"/>
      <c r="DD295" s="109"/>
      <c r="DE295" s="511" t="str">
        <f>IF(SUM(CZ295:DD295)='III Plan Rates'!AN298, "Match", "Don't Match")</f>
        <v>Match</v>
      </c>
      <c r="DF295" s="109"/>
      <c r="DG295" s="109"/>
      <c r="DH295" s="109"/>
      <c r="DI295" s="109"/>
      <c r="DJ295" s="109"/>
      <c r="DK295" s="109"/>
      <c r="DL295" s="109"/>
      <c r="DM295" s="511" t="str">
        <f>IF(SUM(DF295:DL295)='III Plan Rates'!AO298, "Match", "Don't Match")</f>
        <v>Match</v>
      </c>
    </row>
    <row r="296" spans="1:117" x14ac:dyDescent="0.25">
      <c r="A296" s="406" t="str">
        <f>'III Plan Rates'!A299</f>
        <v>Plan 282</v>
      </c>
      <c r="B296" s="118">
        <f>'III Plan Rates'!B299</f>
        <v>0</v>
      </c>
      <c r="C296" s="127">
        <f>'III Plan Rates'!D299</f>
        <v>0</v>
      </c>
      <c r="D296" s="118">
        <f>'III Plan Rates'!E299</f>
        <v>0</v>
      </c>
      <c r="E296" s="118">
        <f>'III Plan Rates'!F299</f>
        <v>0</v>
      </c>
      <c r="F296" s="118">
        <f>'III Plan Rates'!G299</f>
        <v>0</v>
      </c>
      <c r="G296" s="118">
        <f>'III Plan Rates'!J299</f>
        <v>0</v>
      </c>
      <c r="H296" s="101"/>
      <c r="I296" s="116">
        <f>'III Plan Rates'!$Z299*'V Consumer Factors'!$M$12</f>
        <v>0</v>
      </c>
      <c r="J296" s="116">
        <f>'III Plan Rates'!$Z299*'V Consumer Factors'!$M$13</f>
        <v>0</v>
      </c>
      <c r="K296" s="116">
        <f>'III Plan Rates'!$Z299*'V Consumer Factors'!$M$14</f>
        <v>0</v>
      </c>
      <c r="L296" s="116">
        <f>'III Plan Rates'!$Z299*'V Consumer Factors'!$M$15</f>
        <v>0</v>
      </c>
      <c r="M296" s="116">
        <f>'III Plan Rates'!$Z299*'V Consumer Factors'!$M$16</f>
        <v>0</v>
      </c>
      <c r="N296" s="116">
        <f>'III Plan Rates'!$Z299*'V Consumer Factors'!$M$17</f>
        <v>0</v>
      </c>
      <c r="O296" s="116">
        <f>'III Plan Rates'!$Z299*'V Consumer Factors'!$M$18</f>
        <v>0</v>
      </c>
      <c r="P296" s="116">
        <f>'III Plan Rates'!$Z299*'V Consumer Factors'!$M$19</f>
        <v>0</v>
      </c>
      <c r="Q296" s="116">
        <f>'III Plan Rates'!$Z299*'V Consumer Factors'!$M$20</f>
        <v>0</v>
      </c>
      <c r="R296" s="116">
        <f>IF('III Plan Rates'!$AP299&gt;0,SUMPRODUCT(I296:Q296,'III Plan Rates'!$AG299:$AO299)/'III Plan Rates'!$AP299,0)</f>
        <v>0</v>
      </c>
      <c r="S296" s="80"/>
      <c r="T296" s="116" t="e">
        <f>'III Plan Rates'!$AA299*'V Consumer Factors'!$N$12</f>
        <v>#DIV/0!</v>
      </c>
      <c r="U296" s="116" t="e">
        <f>'III Plan Rates'!$AA299*'V Consumer Factors'!$N$13</f>
        <v>#DIV/0!</v>
      </c>
      <c r="V296" s="116" t="e">
        <f>'III Plan Rates'!$AA299*'V Consumer Factors'!$N$14</f>
        <v>#DIV/0!</v>
      </c>
      <c r="W296" s="116" t="e">
        <f>'III Plan Rates'!$AA299*'V Consumer Factors'!$N$15</f>
        <v>#DIV/0!</v>
      </c>
      <c r="X296" s="116" t="e">
        <f>'III Plan Rates'!$AA299*'V Consumer Factors'!$N$16</f>
        <v>#DIV/0!</v>
      </c>
      <c r="Y296" s="116" t="e">
        <f>'III Plan Rates'!$AA299*'V Consumer Factors'!$N$17</f>
        <v>#DIV/0!</v>
      </c>
      <c r="Z296" s="116" t="e">
        <f>'III Plan Rates'!$AA299*'V Consumer Factors'!$N$18</f>
        <v>#DIV/0!</v>
      </c>
      <c r="AA296" s="116" t="e">
        <f>'III Plan Rates'!$AA299*'V Consumer Factors'!$N$19</f>
        <v>#DIV/0!</v>
      </c>
      <c r="AB296" s="116" t="e">
        <f>'III Plan Rates'!$AA299*'V Consumer Factors'!$N$20</f>
        <v>#DIV/0!</v>
      </c>
      <c r="AC296" s="116">
        <f>IF('III Plan Rates'!$AP299&gt;0,SUMPRODUCT(T296:AB296,'III Plan Rates'!$AG299:$AO299)/'III Plan Rates'!$AP299,0)</f>
        <v>0</v>
      </c>
      <c r="AE296" s="117" t="e">
        <f t="shared" si="63"/>
        <v>#DIV/0!</v>
      </c>
      <c r="AF296" s="117" t="e">
        <f t="shared" si="64"/>
        <v>#DIV/0!</v>
      </c>
      <c r="AG296" s="117" t="e">
        <f t="shared" si="65"/>
        <v>#DIV/0!</v>
      </c>
      <c r="AH296" s="117" t="e">
        <f t="shared" si="66"/>
        <v>#DIV/0!</v>
      </c>
      <c r="AI296" s="117" t="e">
        <f t="shared" si="67"/>
        <v>#DIV/0!</v>
      </c>
      <c r="AJ296" s="117" t="e">
        <f t="shared" si="68"/>
        <v>#DIV/0!</v>
      </c>
      <c r="AK296" s="117" t="e">
        <f t="shared" si="69"/>
        <v>#DIV/0!</v>
      </c>
      <c r="AL296" s="117" t="e">
        <f t="shared" si="70"/>
        <v>#DIV/0!</v>
      </c>
      <c r="AM296" s="117" t="e">
        <f t="shared" si="71"/>
        <v>#DIV/0!</v>
      </c>
      <c r="AN296" s="503" t="str">
        <f t="shared" si="72"/>
        <v/>
      </c>
      <c r="AP296" s="109"/>
      <c r="AQ296" s="109"/>
      <c r="AR296" s="109"/>
      <c r="AS296" s="109"/>
      <c r="AT296" s="109"/>
      <c r="AU296" s="109"/>
      <c r="AV296" s="109"/>
      <c r="AW296" s="109"/>
      <c r="AX296" s="511" t="str">
        <f>IF(SUM(AP296:AW296)='III Plan Rates'!AG299, "Match", "Don't Match")</f>
        <v>Match</v>
      </c>
      <c r="AY296" s="109"/>
      <c r="AZ296" s="109"/>
      <c r="BA296" s="109"/>
      <c r="BB296" s="511" t="str">
        <f>IF(SUM(AY296:BA296)='III Plan Rates'!AH299, "Match", "Don't Match")</f>
        <v>Match</v>
      </c>
      <c r="BC296" s="109"/>
      <c r="BD296" s="109"/>
      <c r="BE296" s="109"/>
      <c r="BF296" s="109"/>
      <c r="BG296" s="109"/>
      <c r="BH296" s="109"/>
      <c r="BI296" s="109"/>
      <c r="BJ296" s="109"/>
      <c r="BK296" s="109"/>
      <c r="BL296" s="109"/>
      <c r="BM296" s="109"/>
      <c r="BN296" s="109"/>
      <c r="BO296" s="109"/>
      <c r="BP296" s="511" t="str">
        <f>IF(SUM(BC296:BO296)='III Plan Rates'!AI299, "Match", "Don't Match")</f>
        <v>Match</v>
      </c>
      <c r="BQ296" s="109"/>
      <c r="BR296" s="109"/>
      <c r="BS296" s="109"/>
      <c r="BT296" s="109"/>
      <c r="BU296" s="109"/>
      <c r="BV296" s="109"/>
      <c r="BW296" s="109"/>
      <c r="BX296" s="109"/>
      <c r="BY296" s="109"/>
      <c r="BZ296" s="109"/>
      <c r="CA296" s="511" t="str">
        <f>IF(SUM(BQ296:BZ296)='III Plan Rates'!AJ299, "Match", "Don't Match")</f>
        <v>Match</v>
      </c>
      <c r="CB296" s="109"/>
      <c r="CC296" s="109"/>
      <c r="CD296" s="109"/>
      <c r="CE296" s="109"/>
      <c r="CF296" s="109"/>
      <c r="CG296" s="109"/>
      <c r="CH296" s="109"/>
      <c r="CI296" s="511" t="str">
        <f>IF(SUM(CB296:CH296)='III Plan Rates'!AK299, "Match", "Don't Match")</f>
        <v>Match</v>
      </c>
      <c r="CJ296" s="109"/>
      <c r="CK296" s="109"/>
      <c r="CL296" s="109"/>
      <c r="CM296" s="109"/>
      <c r="CN296" s="109"/>
      <c r="CO296" s="109"/>
      <c r="CP296" s="109"/>
      <c r="CQ296" s="109"/>
      <c r="CR296" s="109"/>
      <c r="CS296" s="109"/>
      <c r="CT296" s="511" t="str">
        <f>IF(SUM(CJ296:CS296)='III Plan Rates'!AL299, "Match", "Don't Match")</f>
        <v>Match</v>
      </c>
      <c r="CU296" s="109"/>
      <c r="CV296" s="109"/>
      <c r="CW296" s="109"/>
      <c r="CX296" s="109"/>
      <c r="CY296" s="511" t="str">
        <f>IF(SUM(CU296:CX296)='III Plan Rates'!AM299, "Match", "Don't Match")</f>
        <v>Match</v>
      </c>
      <c r="CZ296" s="109"/>
      <c r="DA296" s="109"/>
      <c r="DB296" s="109"/>
      <c r="DC296" s="109"/>
      <c r="DD296" s="109"/>
      <c r="DE296" s="511" t="str">
        <f>IF(SUM(CZ296:DD296)='III Plan Rates'!AN299, "Match", "Don't Match")</f>
        <v>Match</v>
      </c>
      <c r="DF296" s="109"/>
      <c r="DG296" s="109"/>
      <c r="DH296" s="109"/>
      <c r="DI296" s="109"/>
      <c r="DJ296" s="109"/>
      <c r="DK296" s="109"/>
      <c r="DL296" s="109"/>
      <c r="DM296" s="511" t="str">
        <f>IF(SUM(DF296:DL296)='III Plan Rates'!AO299, "Match", "Don't Match")</f>
        <v>Match</v>
      </c>
    </row>
    <row r="297" spans="1:117" x14ac:dyDescent="0.25">
      <c r="A297" s="406" t="str">
        <f>'III Plan Rates'!A300</f>
        <v>Plan 283</v>
      </c>
      <c r="B297" s="118">
        <f>'III Plan Rates'!B300</f>
        <v>0</v>
      </c>
      <c r="C297" s="127">
        <f>'III Plan Rates'!D300</f>
        <v>0</v>
      </c>
      <c r="D297" s="118">
        <f>'III Plan Rates'!E300</f>
        <v>0</v>
      </c>
      <c r="E297" s="118">
        <f>'III Plan Rates'!F300</f>
        <v>0</v>
      </c>
      <c r="F297" s="118">
        <f>'III Plan Rates'!G300</f>
        <v>0</v>
      </c>
      <c r="G297" s="118">
        <f>'III Plan Rates'!J300</f>
        <v>0</v>
      </c>
      <c r="H297" s="101"/>
      <c r="I297" s="116">
        <f>'III Plan Rates'!$Z300*'V Consumer Factors'!$M$12</f>
        <v>0</v>
      </c>
      <c r="J297" s="116">
        <f>'III Plan Rates'!$Z300*'V Consumer Factors'!$M$13</f>
        <v>0</v>
      </c>
      <c r="K297" s="116">
        <f>'III Plan Rates'!$Z300*'V Consumer Factors'!$M$14</f>
        <v>0</v>
      </c>
      <c r="L297" s="116">
        <f>'III Plan Rates'!$Z300*'V Consumer Factors'!$M$15</f>
        <v>0</v>
      </c>
      <c r="M297" s="116">
        <f>'III Plan Rates'!$Z300*'V Consumer Factors'!$M$16</f>
        <v>0</v>
      </c>
      <c r="N297" s="116">
        <f>'III Plan Rates'!$Z300*'V Consumer Factors'!$M$17</f>
        <v>0</v>
      </c>
      <c r="O297" s="116">
        <f>'III Plan Rates'!$Z300*'V Consumer Factors'!$M$18</f>
        <v>0</v>
      </c>
      <c r="P297" s="116">
        <f>'III Plan Rates'!$Z300*'V Consumer Factors'!$M$19</f>
        <v>0</v>
      </c>
      <c r="Q297" s="116">
        <f>'III Plan Rates'!$Z300*'V Consumer Factors'!$M$20</f>
        <v>0</v>
      </c>
      <c r="R297" s="116">
        <f>IF('III Plan Rates'!$AP300&gt;0,SUMPRODUCT(I297:Q297,'III Plan Rates'!$AG300:$AO300)/'III Plan Rates'!$AP300,0)</f>
        <v>0</v>
      </c>
      <c r="S297" s="80"/>
      <c r="T297" s="116" t="e">
        <f>'III Plan Rates'!$AA300*'V Consumer Factors'!$N$12</f>
        <v>#DIV/0!</v>
      </c>
      <c r="U297" s="116" t="e">
        <f>'III Plan Rates'!$AA300*'V Consumer Factors'!$N$13</f>
        <v>#DIV/0!</v>
      </c>
      <c r="V297" s="116" t="e">
        <f>'III Plan Rates'!$AA300*'V Consumer Factors'!$N$14</f>
        <v>#DIV/0!</v>
      </c>
      <c r="W297" s="116" t="e">
        <f>'III Plan Rates'!$AA300*'V Consumer Factors'!$N$15</f>
        <v>#DIV/0!</v>
      </c>
      <c r="X297" s="116" t="e">
        <f>'III Plan Rates'!$AA300*'V Consumer Factors'!$N$16</f>
        <v>#DIV/0!</v>
      </c>
      <c r="Y297" s="116" t="e">
        <f>'III Plan Rates'!$AA300*'V Consumer Factors'!$N$17</f>
        <v>#DIV/0!</v>
      </c>
      <c r="Z297" s="116" t="e">
        <f>'III Plan Rates'!$AA300*'V Consumer Factors'!$N$18</f>
        <v>#DIV/0!</v>
      </c>
      <c r="AA297" s="116" t="e">
        <f>'III Plan Rates'!$AA300*'V Consumer Factors'!$N$19</f>
        <v>#DIV/0!</v>
      </c>
      <c r="AB297" s="116" t="e">
        <f>'III Plan Rates'!$AA300*'V Consumer Factors'!$N$20</f>
        <v>#DIV/0!</v>
      </c>
      <c r="AC297" s="116">
        <f>IF('III Plan Rates'!$AP300&gt;0,SUMPRODUCT(T297:AB297,'III Plan Rates'!$AG300:$AO300)/'III Plan Rates'!$AP300,0)</f>
        <v>0</v>
      </c>
      <c r="AE297" s="117" t="e">
        <f t="shared" si="63"/>
        <v>#DIV/0!</v>
      </c>
      <c r="AF297" s="117" t="e">
        <f t="shared" si="64"/>
        <v>#DIV/0!</v>
      </c>
      <c r="AG297" s="117" t="e">
        <f t="shared" si="65"/>
        <v>#DIV/0!</v>
      </c>
      <c r="AH297" s="117" t="e">
        <f t="shared" si="66"/>
        <v>#DIV/0!</v>
      </c>
      <c r="AI297" s="117" t="e">
        <f t="shared" si="67"/>
        <v>#DIV/0!</v>
      </c>
      <c r="AJ297" s="117" t="e">
        <f t="shared" si="68"/>
        <v>#DIV/0!</v>
      </c>
      <c r="AK297" s="117" t="e">
        <f t="shared" si="69"/>
        <v>#DIV/0!</v>
      </c>
      <c r="AL297" s="117" t="e">
        <f t="shared" si="70"/>
        <v>#DIV/0!</v>
      </c>
      <c r="AM297" s="117" t="e">
        <f t="shared" si="71"/>
        <v>#DIV/0!</v>
      </c>
      <c r="AN297" s="503" t="str">
        <f t="shared" si="72"/>
        <v/>
      </c>
      <c r="AP297" s="109"/>
      <c r="AQ297" s="109"/>
      <c r="AR297" s="109"/>
      <c r="AS297" s="109"/>
      <c r="AT297" s="109"/>
      <c r="AU297" s="109"/>
      <c r="AV297" s="109"/>
      <c r="AW297" s="109"/>
      <c r="AX297" s="511" t="str">
        <f>IF(SUM(AP297:AW297)='III Plan Rates'!AG300, "Match", "Don't Match")</f>
        <v>Match</v>
      </c>
      <c r="AY297" s="109"/>
      <c r="AZ297" s="109"/>
      <c r="BA297" s="109"/>
      <c r="BB297" s="511" t="str">
        <f>IF(SUM(AY297:BA297)='III Plan Rates'!AH300, "Match", "Don't Match")</f>
        <v>Match</v>
      </c>
      <c r="BC297" s="109"/>
      <c r="BD297" s="109"/>
      <c r="BE297" s="109"/>
      <c r="BF297" s="109"/>
      <c r="BG297" s="109"/>
      <c r="BH297" s="109"/>
      <c r="BI297" s="109"/>
      <c r="BJ297" s="109"/>
      <c r="BK297" s="109"/>
      <c r="BL297" s="109"/>
      <c r="BM297" s="109"/>
      <c r="BN297" s="109"/>
      <c r="BO297" s="109"/>
      <c r="BP297" s="511" t="str">
        <f>IF(SUM(BC297:BO297)='III Plan Rates'!AI300, "Match", "Don't Match")</f>
        <v>Match</v>
      </c>
      <c r="BQ297" s="109"/>
      <c r="BR297" s="109"/>
      <c r="BS297" s="109"/>
      <c r="BT297" s="109"/>
      <c r="BU297" s="109"/>
      <c r="BV297" s="109"/>
      <c r="BW297" s="109"/>
      <c r="BX297" s="109"/>
      <c r="BY297" s="109"/>
      <c r="BZ297" s="109"/>
      <c r="CA297" s="511" t="str">
        <f>IF(SUM(BQ297:BZ297)='III Plan Rates'!AJ300, "Match", "Don't Match")</f>
        <v>Match</v>
      </c>
      <c r="CB297" s="109"/>
      <c r="CC297" s="109"/>
      <c r="CD297" s="109"/>
      <c r="CE297" s="109"/>
      <c r="CF297" s="109"/>
      <c r="CG297" s="109"/>
      <c r="CH297" s="109"/>
      <c r="CI297" s="511" t="str">
        <f>IF(SUM(CB297:CH297)='III Plan Rates'!AK300, "Match", "Don't Match")</f>
        <v>Match</v>
      </c>
      <c r="CJ297" s="109"/>
      <c r="CK297" s="109"/>
      <c r="CL297" s="109"/>
      <c r="CM297" s="109"/>
      <c r="CN297" s="109"/>
      <c r="CO297" s="109"/>
      <c r="CP297" s="109"/>
      <c r="CQ297" s="109"/>
      <c r="CR297" s="109"/>
      <c r="CS297" s="109"/>
      <c r="CT297" s="511" t="str">
        <f>IF(SUM(CJ297:CS297)='III Plan Rates'!AL300, "Match", "Don't Match")</f>
        <v>Match</v>
      </c>
      <c r="CU297" s="109"/>
      <c r="CV297" s="109"/>
      <c r="CW297" s="109"/>
      <c r="CX297" s="109"/>
      <c r="CY297" s="511" t="str">
        <f>IF(SUM(CU297:CX297)='III Plan Rates'!AM300, "Match", "Don't Match")</f>
        <v>Match</v>
      </c>
      <c r="CZ297" s="109"/>
      <c r="DA297" s="109"/>
      <c r="DB297" s="109"/>
      <c r="DC297" s="109"/>
      <c r="DD297" s="109"/>
      <c r="DE297" s="511" t="str">
        <f>IF(SUM(CZ297:DD297)='III Plan Rates'!AN300, "Match", "Don't Match")</f>
        <v>Match</v>
      </c>
      <c r="DF297" s="109"/>
      <c r="DG297" s="109"/>
      <c r="DH297" s="109"/>
      <c r="DI297" s="109"/>
      <c r="DJ297" s="109"/>
      <c r="DK297" s="109"/>
      <c r="DL297" s="109"/>
      <c r="DM297" s="511" t="str">
        <f>IF(SUM(DF297:DL297)='III Plan Rates'!AO300, "Match", "Don't Match")</f>
        <v>Match</v>
      </c>
    </row>
    <row r="298" spans="1:117" x14ac:dyDescent="0.25">
      <c r="A298" s="406" t="str">
        <f>'III Plan Rates'!A301</f>
        <v>Plan 284</v>
      </c>
      <c r="B298" s="118">
        <f>'III Plan Rates'!B301</f>
        <v>0</v>
      </c>
      <c r="C298" s="127">
        <f>'III Plan Rates'!D301</f>
        <v>0</v>
      </c>
      <c r="D298" s="118">
        <f>'III Plan Rates'!E301</f>
        <v>0</v>
      </c>
      <c r="E298" s="118">
        <f>'III Plan Rates'!F301</f>
        <v>0</v>
      </c>
      <c r="F298" s="118">
        <f>'III Plan Rates'!G301</f>
        <v>0</v>
      </c>
      <c r="G298" s="118">
        <f>'III Plan Rates'!J301</f>
        <v>0</v>
      </c>
      <c r="H298" s="101"/>
      <c r="I298" s="116">
        <f>'III Plan Rates'!$Z301*'V Consumer Factors'!$M$12</f>
        <v>0</v>
      </c>
      <c r="J298" s="116">
        <f>'III Plan Rates'!$Z301*'V Consumer Factors'!$M$13</f>
        <v>0</v>
      </c>
      <c r="K298" s="116">
        <f>'III Plan Rates'!$Z301*'V Consumer Factors'!$M$14</f>
        <v>0</v>
      </c>
      <c r="L298" s="116">
        <f>'III Plan Rates'!$Z301*'V Consumer Factors'!$M$15</f>
        <v>0</v>
      </c>
      <c r="M298" s="116">
        <f>'III Plan Rates'!$Z301*'V Consumer Factors'!$M$16</f>
        <v>0</v>
      </c>
      <c r="N298" s="116">
        <f>'III Plan Rates'!$Z301*'V Consumer Factors'!$M$17</f>
        <v>0</v>
      </c>
      <c r="O298" s="116">
        <f>'III Plan Rates'!$Z301*'V Consumer Factors'!$M$18</f>
        <v>0</v>
      </c>
      <c r="P298" s="116">
        <f>'III Plan Rates'!$Z301*'V Consumer Factors'!$M$19</f>
        <v>0</v>
      </c>
      <c r="Q298" s="116">
        <f>'III Plan Rates'!$Z301*'V Consumer Factors'!$M$20</f>
        <v>0</v>
      </c>
      <c r="R298" s="116">
        <f>IF('III Plan Rates'!$AP301&gt;0,SUMPRODUCT(I298:Q298,'III Plan Rates'!$AG301:$AO301)/'III Plan Rates'!$AP301,0)</f>
        <v>0</v>
      </c>
      <c r="S298" s="80"/>
      <c r="T298" s="116" t="e">
        <f>'III Plan Rates'!$AA301*'V Consumer Factors'!$N$12</f>
        <v>#DIV/0!</v>
      </c>
      <c r="U298" s="116" t="e">
        <f>'III Plan Rates'!$AA301*'V Consumer Factors'!$N$13</f>
        <v>#DIV/0!</v>
      </c>
      <c r="V298" s="116" t="e">
        <f>'III Plan Rates'!$AA301*'V Consumer Factors'!$N$14</f>
        <v>#DIV/0!</v>
      </c>
      <c r="W298" s="116" t="e">
        <f>'III Plan Rates'!$AA301*'V Consumer Factors'!$N$15</f>
        <v>#DIV/0!</v>
      </c>
      <c r="X298" s="116" t="e">
        <f>'III Plan Rates'!$AA301*'V Consumer Factors'!$N$16</f>
        <v>#DIV/0!</v>
      </c>
      <c r="Y298" s="116" t="e">
        <f>'III Plan Rates'!$AA301*'V Consumer Factors'!$N$17</f>
        <v>#DIV/0!</v>
      </c>
      <c r="Z298" s="116" t="e">
        <f>'III Plan Rates'!$AA301*'V Consumer Factors'!$N$18</f>
        <v>#DIV/0!</v>
      </c>
      <c r="AA298" s="116" t="e">
        <f>'III Plan Rates'!$AA301*'V Consumer Factors'!$N$19</f>
        <v>#DIV/0!</v>
      </c>
      <c r="AB298" s="116" t="e">
        <f>'III Plan Rates'!$AA301*'V Consumer Factors'!$N$20</f>
        <v>#DIV/0!</v>
      </c>
      <c r="AC298" s="116">
        <f>IF('III Plan Rates'!$AP301&gt;0,SUMPRODUCT(T298:AB298,'III Plan Rates'!$AG301:$AO301)/'III Plan Rates'!$AP301,0)</f>
        <v>0</v>
      </c>
      <c r="AE298" s="117" t="e">
        <f t="shared" si="63"/>
        <v>#DIV/0!</v>
      </c>
      <c r="AF298" s="117" t="e">
        <f t="shared" si="64"/>
        <v>#DIV/0!</v>
      </c>
      <c r="AG298" s="117" t="e">
        <f t="shared" si="65"/>
        <v>#DIV/0!</v>
      </c>
      <c r="AH298" s="117" t="e">
        <f t="shared" si="66"/>
        <v>#DIV/0!</v>
      </c>
      <c r="AI298" s="117" t="e">
        <f t="shared" si="67"/>
        <v>#DIV/0!</v>
      </c>
      <c r="AJ298" s="117" t="e">
        <f t="shared" si="68"/>
        <v>#DIV/0!</v>
      </c>
      <c r="AK298" s="117" t="e">
        <f t="shared" si="69"/>
        <v>#DIV/0!</v>
      </c>
      <c r="AL298" s="117" t="e">
        <f t="shared" si="70"/>
        <v>#DIV/0!</v>
      </c>
      <c r="AM298" s="117" t="e">
        <f t="shared" si="71"/>
        <v>#DIV/0!</v>
      </c>
      <c r="AN298" s="503" t="str">
        <f t="shared" si="72"/>
        <v/>
      </c>
      <c r="AP298" s="109"/>
      <c r="AQ298" s="109"/>
      <c r="AR298" s="109"/>
      <c r="AS298" s="109"/>
      <c r="AT298" s="109"/>
      <c r="AU298" s="109"/>
      <c r="AV298" s="109"/>
      <c r="AW298" s="109"/>
      <c r="AX298" s="511" t="str">
        <f>IF(SUM(AP298:AW298)='III Plan Rates'!AG301, "Match", "Don't Match")</f>
        <v>Match</v>
      </c>
      <c r="AY298" s="109"/>
      <c r="AZ298" s="109"/>
      <c r="BA298" s="109"/>
      <c r="BB298" s="511" t="str">
        <f>IF(SUM(AY298:BA298)='III Plan Rates'!AH301, "Match", "Don't Match")</f>
        <v>Match</v>
      </c>
      <c r="BC298" s="109"/>
      <c r="BD298" s="109"/>
      <c r="BE298" s="109"/>
      <c r="BF298" s="109"/>
      <c r="BG298" s="109"/>
      <c r="BH298" s="109"/>
      <c r="BI298" s="109"/>
      <c r="BJ298" s="109"/>
      <c r="BK298" s="109"/>
      <c r="BL298" s="109"/>
      <c r="BM298" s="109"/>
      <c r="BN298" s="109"/>
      <c r="BO298" s="109"/>
      <c r="BP298" s="511" t="str">
        <f>IF(SUM(BC298:BO298)='III Plan Rates'!AI301, "Match", "Don't Match")</f>
        <v>Match</v>
      </c>
      <c r="BQ298" s="109"/>
      <c r="BR298" s="109"/>
      <c r="BS298" s="109"/>
      <c r="BT298" s="109"/>
      <c r="BU298" s="109"/>
      <c r="BV298" s="109"/>
      <c r="BW298" s="109"/>
      <c r="BX298" s="109"/>
      <c r="BY298" s="109"/>
      <c r="BZ298" s="109"/>
      <c r="CA298" s="511" t="str">
        <f>IF(SUM(BQ298:BZ298)='III Plan Rates'!AJ301, "Match", "Don't Match")</f>
        <v>Match</v>
      </c>
      <c r="CB298" s="109"/>
      <c r="CC298" s="109"/>
      <c r="CD298" s="109"/>
      <c r="CE298" s="109"/>
      <c r="CF298" s="109"/>
      <c r="CG298" s="109"/>
      <c r="CH298" s="109"/>
      <c r="CI298" s="511" t="str">
        <f>IF(SUM(CB298:CH298)='III Plan Rates'!AK301, "Match", "Don't Match")</f>
        <v>Match</v>
      </c>
      <c r="CJ298" s="109"/>
      <c r="CK298" s="109"/>
      <c r="CL298" s="109"/>
      <c r="CM298" s="109"/>
      <c r="CN298" s="109"/>
      <c r="CO298" s="109"/>
      <c r="CP298" s="109"/>
      <c r="CQ298" s="109"/>
      <c r="CR298" s="109"/>
      <c r="CS298" s="109"/>
      <c r="CT298" s="511" t="str">
        <f>IF(SUM(CJ298:CS298)='III Plan Rates'!AL301, "Match", "Don't Match")</f>
        <v>Match</v>
      </c>
      <c r="CU298" s="109"/>
      <c r="CV298" s="109"/>
      <c r="CW298" s="109"/>
      <c r="CX298" s="109"/>
      <c r="CY298" s="511" t="str">
        <f>IF(SUM(CU298:CX298)='III Plan Rates'!AM301, "Match", "Don't Match")</f>
        <v>Match</v>
      </c>
      <c r="CZ298" s="109"/>
      <c r="DA298" s="109"/>
      <c r="DB298" s="109"/>
      <c r="DC298" s="109"/>
      <c r="DD298" s="109"/>
      <c r="DE298" s="511" t="str">
        <f>IF(SUM(CZ298:DD298)='III Plan Rates'!AN301, "Match", "Don't Match")</f>
        <v>Match</v>
      </c>
      <c r="DF298" s="109"/>
      <c r="DG298" s="109"/>
      <c r="DH298" s="109"/>
      <c r="DI298" s="109"/>
      <c r="DJ298" s="109"/>
      <c r="DK298" s="109"/>
      <c r="DL298" s="109"/>
      <c r="DM298" s="511" t="str">
        <f>IF(SUM(DF298:DL298)='III Plan Rates'!AO301, "Match", "Don't Match")</f>
        <v>Match</v>
      </c>
    </row>
    <row r="299" spans="1:117" x14ac:dyDescent="0.25">
      <c r="A299" s="406" t="str">
        <f>'III Plan Rates'!A302</f>
        <v>Plan 285</v>
      </c>
      <c r="B299" s="118">
        <f>'III Plan Rates'!B302</f>
        <v>0</v>
      </c>
      <c r="C299" s="127">
        <f>'III Plan Rates'!D302</f>
        <v>0</v>
      </c>
      <c r="D299" s="118">
        <f>'III Plan Rates'!E302</f>
        <v>0</v>
      </c>
      <c r="E299" s="118">
        <f>'III Plan Rates'!F302</f>
        <v>0</v>
      </c>
      <c r="F299" s="118">
        <f>'III Plan Rates'!G302</f>
        <v>0</v>
      </c>
      <c r="G299" s="118">
        <f>'III Plan Rates'!J302</f>
        <v>0</v>
      </c>
      <c r="H299" s="101"/>
      <c r="I299" s="116">
        <f>'III Plan Rates'!$Z302*'V Consumer Factors'!$M$12</f>
        <v>0</v>
      </c>
      <c r="J299" s="116">
        <f>'III Plan Rates'!$Z302*'V Consumer Factors'!$M$13</f>
        <v>0</v>
      </c>
      <c r="K299" s="116">
        <f>'III Plan Rates'!$Z302*'V Consumer Factors'!$M$14</f>
        <v>0</v>
      </c>
      <c r="L299" s="116">
        <f>'III Plan Rates'!$Z302*'V Consumer Factors'!$M$15</f>
        <v>0</v>
      </c>
      <c r="M299" s="116">
        <f>'III Plan Rates'!$Z302*'V Consumer Factors'!$M$16</f>
        <v>0</v>
      </c>
      <c r="N299" s="116">
        <f>'III Plan Rates'!$Z302*'V Consumer Factors'!$M$17</f>
        <v>0</v>
      </c>
      <c r="O299" s="116">
        <f>'III Plan Rates'!$Z302*'V Consumer Factors'!$M$18</f>
        <v>0</v>
      </c>
      <c r="P299" s="116">
        <f>'III Plan Rates'!$Z302*'V Consumer Factors'!$M$19</f>
        <v>0</v>
      </c>
      <c r="Q299" s="116">
        <f>'III Plan Rates'!$Z302*'V Consumer Factors'!$M$20</f>
        <v>0</v>
      </c>
      <c r="R299" s="116">
        <f>IF('III Plan Rates'!$AP302&gt;0,SUMPRODUCT(I299:Q299,'III Plan Rates'!$AG302:$AO302)/'III Plan Rates'!$AP302,0)</f>
        <v>0</v>
      </c>
      <c r="S299" s="80"/>
      <c r="T299" s="116" t="e">
        <f>'III Plan Rates'!$AA302*'V Consumer Factors'!$N$12</f>
        <v>#DIV/0!</v>
      </c>
      <c r="U299" s="116" t="e">
        <f>'III Plan Rates'!$AA302*'V Consumer Factors'!$N$13</f>
        <v>#DIV/0!</v>
      </c>
      <c r="V299" s="116" t="e">
        <f>'III Plan Rates'!$AA302*'V Consumer Factors'!$N$14</f>
        <v>#DIV/0!</v>
      </c>
      <c r="W299" s="116" t="e">
        <f>'III Plan Rates'!$AA302*'V Consumer Factors'!$N$15</f>
        <v>#DIV/0!</v>
      </c>
      <c r="X299" s="116" t="e">
        <f>'III Plan Rates'!$AA302*'V Consumer Factors'!$N$16</f>
        <v>#DIV/0!</v>
      </c>
      <c r="Y299" s="116" t="e">
        <f>'III Plan Rates'!$AA302*'V Consumer Factors'!$N$17</f>
        <v>#DIV/0!</v>
      </c>
      <c r="Z299" s="116" t="e">
        <f>'III Plan Rates'!$AA302*'V Consumer Factors'!$N$18</f>
        <v>#DIV/0!</v>
      </c>
      <c r="AA299" s="116" t="e">
        <f>'III Plan Rates'!$AA302*'V Consumer Factors'!$N$19</f>
        <v>#DIV/0!</v>
      </c>
      <c r="AB299" s="116" t="e">
        <f>'III Plan Rates'!$AA302*'V Consumer Factors'!$N$20</f>
        <v>#DIV/0!</v>
      </c>
      <c r="AC299" s="116">
        <f>IF('III Plan Rates'!$AP302&gt;0,SUMPRODUCT(T299:AB299,'III Plan Rates'!$AG302:$AO302)/'III Plan Rates'!$AP302,0)</f>
        <v>0</v>
      </c>
      <c r="AE299" s="117" t="e">
        <f t="shared" si="63"/>
        <v>#DIV/0!</v>
      </c>
      <c r="AF299" s="117" t="e">
        <f t="shared" si="64"/>
        <v>#DIV/0!</v>
      </c>
      <c r="AG299" s="117" t="e">
        <f t="shared" si="65"/>
        <v>#DIV/0!</v>
      </c>
      <c r="AH299" s="117" t="e">
        <f t="shared" si="66"/>
        <v>#DIV/0!</v>
      </c>
      <c r="AI299" s="117" t="e">
        <f t="shared" si="67"/>
        <v>#DIV/0!</v>
      </c>
      <c r="AJ299" s="117" t="e">
        <f t="shared" si="68"/>
        <v>#DIV/0!</v>
      </c>
      <c r="AK299" s="117" t="e">
        <f t="shared" si="69"/>
        <v>#DIV/0!</v>
      </c>
      <c r="AL299" s="117" t="e">
        <f t="shared" si="70"/>
        <v>#DIV/0!</v>
      </c>
      <c r="AM299" s="117" t="e">
        <f t="shared" si="71"/>
        <v>#DIV/0!</v>
      </c>
      <c r="AN299" s="503" t="str">
        <f t="shared" si="72"/>
        <v/>
      </c>
      <c r="AP299" s="109"/>
      <c r="AQ299" s="109"/>
      <c r="AR299" s="109"/>
      <c r="AS299" s="109"/>
      <c r="AT299" s="109"/>
      <c r="AU299" s="109"/>
      <c r="AV299" s="109"/>
      <c r="AW299" s="109"/>
      <c r="AX299" s="511" t="str">
        <f>IF(SUM(AP299:AW299)='III Plan Rates'!AG302, "Match", "Don't Match")</f>
        <v>Match</v>
      </c>
      <c r="AY299" s="109"/>
      <c r="AZ299" s="109"/>
      <c r="BA299" s="109"/>
      <c r="BB299" s="511" t="str">
        <f>IF(SUM(AY299:BA299)='III Plan Rates'!AH302, "Match", "Don't Match")</f>
        <v>Match</v>
      </c>
      <c r="BC299" s="109"/>
      <c r="BD299" s="109"/>
      <c r="BE299" s="109"/>
      <c r="BF299" s="109"/>
      <c r="BG299" s="109"/>
      <c r="BH299" s="109"/>
      <c r="BI299" s="109"/>
      <c r="BJ299" s="109"/>
      <c r="BK299" s="109"/>
      <c r="BL299" s="109"/>
      <c r="BM299" s="109"/>
      <c r="BN299" s="109"/>
      <c r="BO299" s="109"/>
      <c r="BP299" s="511" t="str">
        <f>IF(SUM(BC299:BO299)='III Plan Rates'!AI302, "Match", "Don't Match")</f>
        <v>Match</v>
      </c>
      <c r="BQ299" s="109"/>
      <c r="BR299" s="109"/>
      <c r="BS299" s="109"/>
      <c r="BT299" s="109"/>
      <c r="BU299" s="109"/>
      <c r="BV299" s="109"/>
      <c r="BW299" s="109"/>
      <c r="BX299" s="109"/>
      <c r="BY299" s="109"/>
      <c r="BZ299" s="109"/>
      <c r="CA299" s="511" t="str">
        <f>IF(SUM(BQ299:BZ299)='III Plan Rates'!AJ302, "Match", "Don't Match")</f>
        <v>Match</v>
      </c>
      <c r="CB299" s="109"/>
      <c r="CC299" s="109"/>
      <c r="CD299" s="109"/>
      <c r="CE299" s="109"/>
      <c r="CF299" s="109"/>
      <c r="CG299" s="109"/>
      <c r="CH299" s="109"/>
      <c r="CI299" s="511" t="str">
        <f>IF(SUM(CB299:CH299)='III Plan Rates'!AK302, "Match", "Don't Match")</f>
        <v>Match</v>
      </c>
      <c r="CJ299" s="109"/>
      <c r="CK299" s="109"/>
      <c r="CL299" s="109"/>
      <c r="CM299" s="109"/>
      <c r="CN299" s="109"/>
      <c r="CO299" s="109"/>
      <c r="CP299" s="109"/>
      <c r="CQ299" s="109"/>
      <c r="CR299" s="109"/>
      <c r="CS299" s="109"/>
      <c r="CT299" s="511" t="str">
        <f>IF(SUM(CJ299:CS299)='III Plan Rates'!AL302, "Match", "Don't Match")</f>
        <v>Match</v>
      </c>
      <c r="CU299" s="109"/>
      <c r="CV299" s="109"/>
      <c r="CW299" s="109"/>
      <c r="CX299" s="109"/>
      <c r="CY299" s="511" t="str">
        <f>IF(SUM(CU299:CX299)='III Plan Rates'!AM302, "Match", "Don't Match")</f>
        <v>Match</v>
      </c>
      <c r="CZ299" s="109"/>
      <c r="DA299" s="109"/>
      <c r="DB299" s="109"/>
      <c r="DC299" s="109"/>
      <c r="DD299" s="109"/>
      <c r="DE299" s="511" t="str">
        <f>IF(SUM(CZ299:DD299)='III Plan Rates'!AN302, "Match", "Don't Match")</f>
        <v>Match</v>
      </c>
      <c r="DF299" s="109"/>
      <c r="DG299" s="109"/>
      <c r="DH299" s="109"/>
      <c r="DI299" s="109"/>
      <c r="DJ299" s="109"/>
      <c r="DK299" s="109"/>
      <c r="DL299" s="109"/>
      <c r="DM299" s="511" t="str">
        <f>IF(SUM(DF299:DL299)='III Plan Rates'!AO302, "Match", "Don't Match")</f>
        <v>Match</v>
      </c>
    </row>
    <row r="300" spans="1:117" x14ac:dyDescent="0.25">
      <c r="A300" s="406" t="str">
        <f>'III Plan Rates'!A303</f>
        <v>Plan 286</v>
      </c>
      <c r="B300" s="118">
        <f>'III Plan Rates'!B303</f>
        <v>0</v>
      </c>
      <c r="C300" s="127">
        <f>'III Plan Rates'!D303</f>
        <v>0</v>
      </c>
      <c r="D300" s="118">
        <f>'III Plan Rates'!E303</f>
        <v>0</v>
      </c>
      <c r="E300" s="118">
        <f>'III Plan Rates'!F303</f>
        <v>0</v>
      </c>
      <c r="F300" s="118">
        <f>'III Plan Rates'!G303</f>
        <v>0</v>
      </c>
      <c r="G300" s="118">
        <f>'III Plan Rates'!J303</f>
        <v>0</v>
      </c>
      <c r="H300" s="101"/>
      <c r="I300" s="116">
        <f>'III Plan Rates'!$Z303*'V Consumer Factors'!$M$12</f>
        <v>0</v>
      </c>
      <c r="J300" s="116">
        <f>'III Plan Rates'!$Z303*'V Consumer Factors'!$M$13</f>
        <v>0</v>
      </c>
      <c r="K300" s="116">
        <f>'III Plan Rates'!$Z303*'V Consumer Factors'!$M$14</f>
        <v>0</v>
      </c>
      <c r="L300" s="116">
        <f>'III Plan Rates'!$Z303*'V Consumer Factors'!$M$15</f>
        <v>0</v>
      </c>
      <c r="M300" s="116">
        <f>'III Plan Rates'!$Z303*'V Consumer Factors'!$M$16</f>
        <v>0</v>
      </c>
      <c r="N300" s="116">
        <f>'III Plan Rates'!$Z303*'V Consumer Factors'!$M$17</f>
        <v>0</v>
      </c>
      <c r="O300" s="116">
        <f>'III Plan Rates'!$Z303*'V Consumer Factors'!$M$18</f>
        <v>0</v>
      </c>
      <c r="P300" s="116">
        <f>'III Plan Rates'!$Z303*'V Consumer Factors'!$M$19</f>
        <v>0</v>
      </c>
      <c r="Q300" s="116">
        <f>'III Plan Rates'!$Z303*'V Consumer Factors'!$M$20</f>
        <v>0</v>
      </c>
      <c r="R300" s="116">
        <f>IF('III Plan Rates'!$AP303&gt;0,SUMPRODUCT(I300:Q300,'III Plan Rates'!$AG303:$AO303)/'III Plan Rates'!$AP303,0)</f>
        <v>0</v>
      </c>
      <c r="S300" s="80"/>
      <c r="T300" s="116" t="e">
        <f>'III Plan Rates'!$AA303*'V Consumer Factors'!$N$12</f>
        <v>#DIV/0!</v>
      </c>
      <c r="U300" s="116" t="e">
        <f>'III Plan Rates'!$AA303*'V Consumer Factors'!$N$13</f>
        <v>#DIV/0!</v>
      </c>
      <c r="V300" s="116" t="e">
        <f>'III Plan Rates'!$AA303*'V Consumer Factors'!$N$14</f>
        <v>#DIV/0!</v>
      </c>
      <c r="W300" s="116" t="e">
        <f>'III Plan Rates'!$AA303*'V Consumer Factors'!$N$15</f>
        <v>#DIV/0!</v>
      </c>
      <c r="X300" s="116" t="e">
        <f>'III Plan Rates'!$AA303*'V Consumer Factors'!$N$16</f>
        <v>#DIV/0!</v>
      </c>
      <c r="Y300" s="116" t="e">
        <f>'III Plan Rates'!$AA303*'V Consumer Factors'!$N$17</f>
        <v>#DIV/0!</v>
      </c>
      <c r="Z300" s="116" t="e">
        <f>'III Plan Rates'!$AA303*'V Consumer Factors'!$N$18</f>
        <v>#DIV/0!</v>
      </c>
      <c r="AA300" s="116" t="e">
        <f>'III Plan Rates'!$AA303*'V Consumer Factors'!$N$19</f>
        <v>#DIV/0!</v>
      </c>
      <c r="AB300" s="116" t="e">
        <f>'III Plan Rates'!$AA303*'V Consumer Factors'!$N$20</f>
        <v>#DIV/0!</v>
      </c>
      <c r="AC300" s="116">
        <f>IF('III Plan Rates'!$AP303&gt;0,SUMPRODUCT(T300:AB300,'III Plan Rates'!$AG303:$AO303)/'III Plan Rates'!$AP303,0)</f>
        <v>0</v>
      </c>
      <c r="AE300" s="117" t="e">
        <f t="shared" si="63"/>
        <v>#DIV/0!</v>
      </c>
      <c r="AF300" s="117" t="e">
        <f t="shared" si="64"/>
        <v>#DIV/0!</v>
      </c>
      <c r="AG300" s="117" t="e">
        <f t="shared" si="65"/>
        <v>#DIV/0!</v>
      </c>
      <c r="AH300" s="117" t="e">
        <f t="shared" si="66"/>
        <v>#DIV/0!</v>
      </c>
      <c r="AI300" s="117" t="e">
        <f t="shared" si="67"/>
        <v>#DIV/0!</v>
      </c>
      <c r="AJ300" s="117" t="e">
        <f t="shared" si="68"/>
        <v>#DIV/0!</v>
      </c>
      <c r="AK300" s="117" t="e">
        <f t="shared" si="69"/>
        <v>#DIV/0!</v>
      </c>
      <c r="AL300" s="117" t="e">
        <f t="shared" si="70"/>
        <v>#DIV/0!</v>
      </c>
      <c r="AM300" s="117" t="e">
        <f t="shared" si="71"/>
        <v>#DIV/0!</v>
      </c>
      <c r="AN300" s="503" t="str">
        <f t="shared" si="72"/>
        <v/>
      </c>
      <c r="AP300" s="109"/>
      <c r="AQ300" s="109"/>
      <c r="AR300" s="109"/>
      <c r="AS300" s="109"/>
      <c r="AT300" s="109"/>
      <c r="AU300" s="109"/>
      <c r="AV300" s="109"/>
      <c r="AW300" s="109"/>
      <c r="AX300" s="511" t="str">
        <f>IF(SUM(AP300:AW300)='III Plan Rates'!AG303, "Match", "Don't Match")</f>
        <v>Match</v>
      </c>
      <c r="AY300" s="109"/>
      <c r="AZ300" s="109"/>
      <c r="BA300" s="109"/>
      <c r="BB300" s="511" t="str">
        <f>IF(SUM(AY300:BA300)='III Plan Rates'!AH303, "Match", "Don't Match")</f>
        <v>Match</v>
      </c>
      <c r="BC300" s="109"/>
      <c r="BD300" s="109"/>
      <c r="BE300" s="109"/>
      <c r="BF300" s="109"/>
      <c r="BG300" s="109"/>
      <c r="BH300" s="109"/>
      <c r="BI300" s="109"/>
      <c r="BJ300" s="109"/>
      <c r="BK300" s="109"/>
      <c r="BL300" s="109"/>
      <c r="BM300" s="109"/>
      <c r="BN300" s="109"/>
      <c r="BO300" s="109"/>
      <c r="BP300" s="511" t="str">
        <f>IF(SUM(BC300:BO300)='III Plan Rates'!AI303, "Match", "Don't Match")</f>
        <v>Match</v>
      </c>
      <c r="BQ300" s="109"/>
      <c r="BR300" s="109"/>
      <c r="BS300" s="109"/>
      <c r="BT300" s="109"/>
      <c r="BU300" s="109"/>
      <c r="BV300" s="109"/>
      <c r="BW300" s="109"/>
      <c r="BX300" s="109"/>
      <c r="BY300" s="109"/>
      <c r="BZ300" s="109"/>
      <c r="CA300" s="511" t="str">
        <f>IF(SUM(BQ300:BZ300)='III Plan Rates'!AJ303, "Match", "Don't Match")</f>
        <v>Match</v>
      </c>
      <c r="CB300" s="109"/>
      <c r="CC300" s="109"/>
      <c r="CD300" s="109"/>
      <c r="CE300" s="109"/>
      <c r="CF300" s="109"/>
      <c r="CG300" s="109"/>
      <c r="CH300" s="109"/>
      <c r="CI300" s="511" t="str">
        <f>IF(SUM(CB300:CH300)='III Plan Rates'!AK303, "Match", "Don't Match")</f>
        <v>Match</v>
      </c>
      <c r="CJ300" s="109"/>
      <c r="CK300" s="109"/>
      <c r="CL300" s="109"/>
      <c r="CM300" s="109"/>
      <c r="CN300" s="109"/>
      <c r="CO300" s="109"/>
      <c r="CP300" s="109"/>
      <c r="CQ300" s="109"/>
      <c r="CR300" s="109"/>
      <c r="CS300" s="109"/>
      <c r="CT300" s="511" t="str">
        <f>IF(SUM(CJ300:CS300)='III Plan Rates'!AL303, "Match", "Don't Match")</f>
        <v>Match</v>
      </c>
      <c r="CU300" s="109"/>
      <c r="CV300" s="109"/>
      <c r="CW300" s="109"/>
      <c r="CX300" s="109"/>
      <c r="CY300" s="511" t="str">
        <f>IF(SUM(CU300:CX300)='III Plan Rates'!AM303, "Match", "Don't Match")</f>
        <v>Match</v>
      </c>
      <c r="CZ300" s="109"/>
      <c r="DA300" s="109"/>
      <c r="DB300" s="109"/>
      <c r="DC300" s="109"/>
      <c r="DD300" s="109"/>
      <c r="DE300" s="511" t="str">
        <f>IF(SUM(CZ300:DD300)='III Plan Rates'!AN303, "Match", "Don't Match")</f>
        <v>Match</v>
      </c>
      <c r="DF300" s="109"/>
      <c r="DG300" s="109"/>
      <c r="DH300" s="109"/>
      <c r="DI300" s="109"/>
      <c r="DJ300" s="109"/>
      <c r="DK300" s="109"/>
      <c r="DL300" s="109"/>
      <c r="DM300" s="511" t="str">
        <f>IF(SUM(DF300:DL300)='III Plan Rates'!AO303, "Match", "Don't Match")</f>
        <v>Match</v>
      </c>
    </row>
    <row r="301" spans="1:117" x14ac:dyDescent="0.25">
      <c r="A301" s="406" t="str">
        <f>'III Plan Rates'!A304</f>
        <v>Plan 287</v>
      </c>
      <c r="B301" s="118">
        <f>'III Plan Rates'!B304</f>
        <v>0</v>
      </c>
      <c r="C301" s="127">
        <f>'III Plan Rates'!D304</f>
        <v>0</v>
      </c>
      <c r="D301" s="118">
        <f>'III Plan Rates'!E304</f>
        <v>0</v>
      </c>
      <c r="E301" s="118">
        <f>'III Plan Rates'!F304</f>
        <v>0</v>
      </c>
      <c r="F301" s="118">
        <f>'III Plan Rates'!G304</f>
        <v>0</v>
      </c>
      <c r="G301" s="118">
        <f>'III Plan Rates'!J304</f>
        <v>0</v>
      </c>
      <c r="H301" s="101"/>
      <c r="I301" s="116">
        <f>'III Plan Rates'!$Z304*'V Consumer Factors'!$M$12</f>
        <v>0</v>
      </c>
      <c r="J301" s="116">
        <f>'III Plan Rates'!$Z304*'V Consumer Factors'!$M$13</f>
        <v>0</v>
      </c>
      <c r="K301" s="116">
        <f>'III Plan Rates'!$Z304*'V Consumer Factors'!$M$14</f>
        <v>0</v>
      </c>
      <c r="L301" s="116">
        <f>'III Plan Rates'!$Z304*'V Consumer Factors'!$M$15</f>
        <v>0</v>
      </c>
      <c r="M301" s="116">
        <f>'III Plan Rates'!$Z304*'V Consumer Factors'!$M$16</f>
        <v>0</v>
      </c>
      <c r="N301" s="116">
        <f>'III Plan Rates'!$Z304*'V Consumer Factors'!$M$17</f>
        <v>0</v>
      </c>
      <c r="O301" s="116">
        <f>'III Plan Rates'!$Z304*'V Consumer Factors'!$M$18</f>
        <v>0</v>
      </c>
      <c r="P301" s="116">
        <f>'III Plan Rates'!$Z304*'V Consumer Factors'!$M$19</f>
        <v>0</v>
      </c>
      <c r="Q301" s="116">
        <f>'III Plan Rates'!$Z304*'V Consumer Factors'!$M$20</f>
        <v>0</v>
      </c>
      <c r="R301" s="116">
        <f>IF('III Plan Rates'!$AP304&gt;0,SUMPRODUCT(I301:Q301,'III Plan Rates'!$AG304:$AO304)/'III Plan Rates'!$AP304,0)</f>
        <v>0</v>
      </c>
      <c r="S301" s="80"/>
      <c r="T301" s="116" t="e">
        <f>'III Plan Rates'!$AA304*'V Consumer Factors'!$N$12</f>
        <v>#DIV/0!</v>
      </c>
      <c r="U301" s="116" t="e">
        <f>'III Plan Rates'!$AA304*'V Consumer Factors'!$N$13</f>
        <v>#DIV/0!</v>
      </c>
      <c r="V301" s="116" t="e">
        <f>'III Plan Rates'!$AA304*'V Consumer Factors'!$N$14</f>
        <v>#DIV/0!</v>
      </c>
      <c r="W301" s="116" t="e">
        <f>'III Plan Rates'!$AA304*'V Consumer Factors'!$N$15</f>
        <v>#DIV/0!</v>
      </c>
      <c r="X301" s="116" t="e">
        <f>'III Plan Rates'!$AA304*'V Consumer Factors'!$N$16</f>
        <v>#DIV/0!</v>
      </c>
      <c r="Y301" s="116" t="e">
        <f>'III Plan Rates'!$AA304*'V Consumer Factors'!$N$17</f>
        <v>#DIV/0!</v>
      </c>
      <c r="Z301" s="116" t="e">
        <f>'III Plan Rates'!$AA304*'V Consumer Factors'!$N$18</f>
        <v>#DIV/0!</v>
      </c>
      <c r="AA301" s="116" t="e">
        <f>'III Plan Rates'!$AA304*'V Consumer Factors'!$N$19</f>
        <v>#DIV/0!</v>
      </c>
      <c r="AB301" s="116" t="e">
        <f>'III Plan Rates'!$AA304*'V Consumer Factors'!$N$20</f>
        <v>#DIV/0!</v>
      </c>
      <c r="AC301" s="116">
        <f>IF('III Plan Rates'!$AP304&gt;0,SUMPRODUCT(T301:AB301,'III Plan Rates'!$AG304:$AO304)/'III Plan Rates'!$AP304,0)</f>
        <v>0</v>
      </c>
      <c r="AE301" s="117" t="e">
        <f t="shared" si="63"/>
        <v>#DIV/0!</v>
      </c>
      <c r="AF301" s="117" t="e">
        <f t="shared" si="64"/>
        <v>#DIV/0!</v>
      </c>
      <c r="AG301" s="117" t="e">
        <f t="shared" si="65"/>
        <v>#DIV/0!</v>
      </c>
      <c r="AH301" s="117" t="e">
        <f t="shared" si="66"/>
        <v>#DIV/0!</v>
      </c>
      <c r="AI301" s="117" t="e">
        <f t="shared" si="67"/>
        <v>#DIV/0!</v>
      </c>
      <c r="AJ301" s="117" t="e">
        <f t="shared" si="68"/>
        <v>#DIV/0!</v>
      </c>
      <c r="AK301" s="117" t="e">
        <f t="shared" si="69"/>
        <v>#DIV/0!</v>
      </c>
      <c r="AL301" s="117" t="e">
        <f t="shared" si="70"/>
        <v>#DIV/0!</v>
      </c>
      <c r="AM301" s="117" t="e">
        <f t="shared" si="71"/>
        <v>#DIV/0!</v>
      </c>
      <c r="AN301" s="503" t="str">
        <f t="shared" si="72"/>
        <v/>
      </c>
      <c r="AP301" s="109"/>
      <c r="AQ301" s="109"/>
      <c r="AR301" s="109"/>
      <c r="AS301" s="109"/>
      <c r="AT301" s="109"/>
      <c r="AU301" s="109"/>
      <c r="AV301" s="109"/>
      <c r="AW301" s="109"/>
      <c r="AX301" s="511" t="str">
        <f>IF(SUM(AP301:AW301)='III Plan Rates'!AG304, "Match", "Don't Match")</f>
        <v>Match</v>
      </c>
      <c r="AY301" s="109"/>
      <c r="AZ301" s="109"/>
      <c r="BA301" s="109"/>
      <c r="BB301" s="511" t="str">
        <f>IF(SUM(AY301:BA301)='III Plan Rates'!AH304, "Match", "Don't Match")</f>
        <v>Match</v>
      </c>
      <c r="BC301" s="109"/>
      <c r="BD301" s="109"/>
      <c r="BE301" s="109"/>
      <c r="BF301" s="109"/>
      <c r="BG301" s="109"/>
      <c r="BH301" s="109"/>
      <c r="BI301" s="109"/>
      <c r="BJ301" s="109"/>
      <c r="BK301" s="109"/>
      <c r="BL301" s="109"/>
      <c r="BM301" s="109"/>
      <c r="BN301" s="109"/>
      <c r="BO301" s="109"/>
      <c r="BP301" s="511" t="str">
        <f>IF(SUM(BC301:BO301)='III Plan Rates'!AI304, "Match", "Don't Match")</f>
        <v>Match</v>
      </c>
      <c r="BQ301" s="109"/>
      <c r="BR301" s="109"/>
      <c r="BS301" s="109"/>
      <c r="BT301" s="109"/>
      <c r="BU301" s="109"/>
      <c r="BV301" s="109"/>
      <c r="BW301" s="109"/>
      <c r="BX301" s="109"/>
      <c r="BY301" s="109"/>
      <c r="BZ301" s="109"/>
      <c r="CA301" s="511" t="str">
        <f>IF(SUM(BQ301:BZ301)='III Plan Rates'!AJ304, "Match", "Don't Match")</f>
        <v>Match</v>
      </c>
      <c r="CB301" s="109"/>
      <c r="CC301" s="109"/>
      <c r="CD301" s="109"/>
      <c r="CE301" s="109"/>
      <c r="CF301" s="109"/>
      <c r="CG301" s="109"/>
      <c r="CH301" s="109"/>
      <c r="CI301" s="511" t="str">
        <f>IF(SUM(CB301:CH301)='III Plan Rates'!AK304, "Match", "Don't Match")</f>
        <v>Match</v>
      </c>
      <c r="CJ301" s="109"/>
      <c r="CK301" s="109"/>
      <c r="CL301" s="109"/>
      <c r="CM301" s="109"/>
      <c r="CN301" s="109"/>
      <c r="CO301" s="109"/>
      <c r="CP301" s="109"/>
      <c r="CQ301" s="109"/>
      <c r="CR301" s="109"/>
      <c r="CS301" s="109"/>
      <c r="CT301" s="511" t="str">
        <f>IF(SUM(CJ301:CS301)='III Plan Rates'!AL304, "Match", "Don't Match")</f>
        <v>Match</v>
      </c>
      <c r="CU301" s="109"/>
      <c r="CV301" s="109"/>
      <c r="CW301" s="109"/>
      <c r="CX301" s="109"/>
      <c r="CY301" s="511" t="str">
        <f>IF(SUM(CU301:CX301)='III Plan Rates'!AM304, "Match", "Don't Match")</f>
        <v>Match</v>
      </c>
      <c r="CZ301" s="109"/>
      <c r="DA301" s="109"/>
      <c r="DB301" s="109"/>
      <c r="DC301" s="109"/>
      <c r="DD301" s="109"/>
      <c r="DE301" s="511" t="str">
        <f>IF(SUM(CZ301:DD301)='III Plan Rates'!AN304, "Match", "Don't Match")</f>
        <v>Match</v>
      </c>
      <c r="DF301" s="109"/>
      <c r="DG301" s="109"/>
      <c r="DH301" s="109"/>
      <c r="DI301" s="109"/>
      <c r="DJ301" s="109"/>
      <c r="DK301" s="109"/>
      <c r="DL301" s="109"/>
      <c r="DM301" s="511" t="str">
        <f>IF(SUM(DF301:DL301)='III Plan Rates'!AO304, "Match", "Don't Match")</f>
        <v>Match</v>
      </c>
    </row>
    <row r="302" spans="1:117" x14ac:dyDescent="0.25">
      <c r="A302" s="406" t="str">
        <f>'III Plan Rates'!A305</f>
        <v>Plan 288</v>
      </c>
      <c r="B302" s="118">
        <f>'III Plan Rates'!B305</f>
        <v>0</v>
      </c>
      <c r="C302" s="127">
        <f>'III Plan Rates'!D305</f>
        <v>0</v>
      </c>
      <c r="D302" s="118">
        <f>'III Plan Rates'!E305</f>
        <v>0</v>
      </c>
      <c r="E302" s="118">
        <f>'III Plan Rates'!F305</f>
        <v>0</v>
      </c>
      <c r="F302" s="118">
        <f>'III Plan Rates'!G305</f>
        <v>0</v>
      </c>
      <c r="G302" s="118">
        <f>'III Plan Rates'!J305</f>
        <v>0</v>
      </c>
      <c r="H302" s="101"/>
      <c r="I302" s="116">
        <f>'III Plan Rates'!$Z305*'V Consumer Factors'!$M$12</f>
        <v>0</v>
      </c>
      <c r="J302" s="116">
        <f>'III Plan Rates'!$Z305*'V Consumer Factors'!$M$13</f>
        <v>0</v>
      </c>
      <c r="K302" s="116">
        <f>'III Plan Rates'!$Z305*'V Consumer Factors'!$M$14</f>
        <v>0</v>
      </c>
      <c r="L302" s="116">
        <f>'III Plan Rates'!$Z305*'V Consumer Factors'!$M$15</f>
        <v>0</v>
      </c>
      <c r="M302" s="116">
        <f>'III Plan Rates'!$Z305*'V Consumer Factors'!$M$16</f>
        <v>0</v>
      </c>
      <c r="N302" s="116">
        <f>'III Plan Rates'!$Z305*'V Consumer Factors'!$M$17</f>
        <v>0</v>
      </c>
      <c r="O302" s="116">
        <f>'III Plan Rates'!$Z305*'V Consumer Factors'!$M$18</f>
        <v>0</v>
      </c>
      <c r="P302" s="116">
        <f>'III Plan Rates'!$Z305*'V Consumer Factors'!$M$19</f>
        <v>0</v>
      </c>
      <c r="Q302" s="116">
        <f>'III Plan Rates'!$Z305*'V Consumer Factors'!$M$20</f>
        <v>0</v>
      </c>
      <c r="R302" s="116">
        <f>IF('III Plan Rates'!$AP305&gt;0,SUMPRODUCT(I302:Q302,'III Plan Rates'!$AG305:$AO305)/'III Plan Rates'!$AP305,0)</f>
        <v>0</v>
      </c>
      <c r="S302" s="80"/>
      <c r="T302" s="116" t="e">
        <f>'III Plan Rates'!$AA305*'V Consumer Factors'!$N$12</f>
        <v>#DIV/0!</v>
      </c>
      <c r="U302" s="116" t="e">
        <f>'III Plan Rates'!$AA305*'V Consumer Factors'!$N$13</f>
        <v>#DIV/0!</v>
      </c>
      <c r="V302" s="116" t="e">
        <f>'III Plan Rates'!$AA305*'V Consumer Factors'!$N$14</f>
        <v>#DIV/0!</v>
      </c>
      <c r="W302" s="116" t="e">
        <f>'III Plan Rates'!$AA305*'V Consumer Factors'!$N$15</f>
        <v>#DIV/0!</v>
      </c>
      <c r="X302" s="116" t="e">
        <f>'III Plan Rates'!$AA305*'V Consumer Factors'!$N$16</f>
        <v>#DIV/0!</v>
      </c>
      <c r="Y302" s="116" t="e">
        <f>'III Plan Rates'!$AA305*'V Consumer Factors'!$N$17</f>
        <v>#DIV/0!</v>
      </c>
      <c r="Z302" s="116" t="e">
        <f>'III Plan Rates'!$AA305*'V Consumer Factors'!$N$18</f>
        <v>#DIV/0!</v>
      </c>
      <c r="AA302" s="116" t="e">
        <f>'III Plan Rates'!$AA305*'V Consumer Factors'!$N$19</f>
        <v>#DIV/0!</v>
      </c>
      <c r="AB302" s="116" t="e">
        <f>'III Plan Rates'!$AA305*'V Consumer Factors'!$N$20</f>
        <v>#DIV/0!</v>
      </c>
      <c r="AC302" s="116">
        <f>IF('III Plan Rates'!$AP305&gt;0,SUMPRODUCT(T302:AB302,'III Plan Rates'!$AG305:$AO305)/'III Plan Rates'!$AP305,0)</f>
        <v>0</v>
      </c>
      <c r="AE302" s="117" t="e">
        <f t="shared" si="63"/>
        <v>#DIV/0!</v>
      </c>
      <c r="AF302" s="117" t="e">
        <f t="shared" si="64"/>
        <v>#DIV/0!</v>
      </c>
      <c r="AG302" s="117" t="e">
        <f t="shared" si="65"/>
        <v>#DIV/0!</v>
      </c>
      <c r="AH302" s="117" t="e">
        <f t="shared" si="66"/>
        <v>#DIV/0!</v>
      </c>
      <c r="AI302" s="117" t="e">
        <f t="shared" si="67"/>
        <v>#DIV/0!</v>
      </c>
      <c r="AJ302" s="117" t="e">
        <f t="shared" si="68"/>
        <v>#DIV/0!</v>
      </c>
      <c r="AK302" s="117" t="e">
        <f t="shared" si="69"/>
        <v>#DIV/0!</v>
      </c>
      <c r="AL302" s="117" t="e">
        <f t="shared" si="70"/>
        <v>#DIV/0!</v>
      </c>
      <c r="AM302" s="117" t="e">
        <f t="shared" si="71"/>
        <v>#DIV/0!</v>
      </c>
      <c r="AN302" s="503" t="str">
        <f t="shared" si="72"/>
        <v/>
      </c>
      <c r="AP302" s="109"/>
      <c r="AQ302" s="109"/>
      <c r="AR302" s="109"/>
      <c r="AS302" s="109"/>
      <c r="AT302" s="109"/>
      <c r="AU302" s="109"/>
      <c r="AV302" s="109"/>
      <c r="AW302" s="109"/>
      <c r="AX302" s="511" t="str">
        <f>IF(SUM(AP302:AW302)='III Plan Rates'!AG305, "Match", "Don't Match")</f>
        <v>Match</v>
      </c>
      <c r="AY302" s="109"/>
      <c r="AZ302" s="109"/>
      <c r="BA302" s="109"/>
      <c r="BB302" s="511" t="str">
        <f>IF(SUM(AY302:BA302)='III Plan Rates'!AH305, "Match", "Don't Match")</f>
        <v>Match</v>
      </c>
      <c r="BC302" s="109"/>
      <c r="BD302" s="109"/>
      <c r="BE302" s="109"/>
      <c r="BF302" s="109"/>
      <c r="BG302" s="109"/>
      <c r="BH302" s="109"/>
      <c r="BI302" s="109"/>
      <c r="BJ302" s="109"/>
      <c r="BK302" s="109"/>
      <c r="BL302" s="109"/>
      <c r="BM302" s="109"/>
      <c r="BN302" s="109"/>
      <c r="BO302" s="109"/>
      <c r="BP302" s="511" t="str">
        <f>IF(SUM(BC302:BO302)='III Plan Rates'!AI305, "Match", "Don't Match")</f>
        <v>Match</v>
      </c>
      <c r="BQ302" s="109"/>
      <c r="BR302" s="109"/>
      <c r="BS302" s="109"/>
      <c r="BT302" s="109"/>
      <c r="BU302" s="109"/>
      <c r="BV302" s="109"/>
      <c r="BW302" s="109"/>
      <c r="BX302" s="109"/>
      <c r="BY302" s="109"/>
      <c r="BZ302" s="109"/>
      <c r="CA302" s="511" t="str">
        <f>IF(SUM(BQ302:BZ302)='III Plan Rates'!AJ305, "Match", "Don't Match")</f>
        <v>Match</v>
      </c>
      <c r="CB302" s="109"/>
      <c r="CC302" s="109"/>
      <c r="CD302" s="109"/>
      <c r="CE302" s="109"/>
      <c r="CF302" s="109"/>
      <c r="CG302" s="109"/>
      <c r="CH302" s="109"/>
      <c r="CI302" s="511" t="str">
        <f>IF(SUM(CB302:CH302)='III Plan Rates'!AK305, "Match", "Don't Match")</f>
        <v>Match</v>
      </c>
      <c r="CJ302" s="109"/>
      <c r="CK302" s="109"/>
      <c r="CL302" s="109"/>
      <c r="CM302" s="109"/>
      <c r="CN302" s="109"/>
      <c r="CO302" s="109"/>
      <c r="CP302" s="109"/>
      <c r="CQ302" s="109"/>
      <c r="CR302" s="109"/>
      <c r="CS302" s="109"/>
      <c r="CT302" s="511" t="str">
        <f>IF(SUM(CJ302:CS302)='III Plan Rates'!AL305, "Match", "Don't Match")</f>
        <v>Match</v>
      </c>
      <c r="CU302" s="109"/>
      <c r="CV302" s="109"/>
      <c r="CW302" s="109"/>
      <c r="CX302" s="109"/>
      <c r="CY302" s="511" t="str">
        <f>IF(SUM(CU302:CX302)='III Plan Rates'!AM305, "Match", "Don't Match")</f>
        <v>Match</v>
      </c>
      <c r="CZ302" s="109"/>
      <c r="DA302" s="109"/>
      <c r="DB302" s="109"/>
      <c r="DC302" s="109"/>
      <c r="DD302" s="109"/>
      <c r="DE302" s="511" t="str">
        <f>IF(SUM(CZ302:DD302)='III Plan Rates'!AN305, "Match", "Don't Match")</f>
        <v>Match</v>
      </c>
      <c r="DF302" s="109"/>
      <c r="DG302" s="109"/>
      <c r="DH302" s="109"/>
      <c r="DI302" s="109"/>
      <c r="DJ302" s="109"/>
      <c r="DK302" s="109"/>
      <c r="DL302" s="109"/>
      <c r="DM302" s="511" t="str">
        <f>IF(SUM(DF302:DL302)='III Plan Rates'!AO305, "Match", "Don't Match")</f>
        <v>Match</v>
      </c>
    </row>
    <row r="303" spans="1:117" x14ac:dyDescent="0.25">
      <c r="A303" s="406" t="str">
        <f>'III Plan Rates'!A306</f>
        <v>Plan 289</v>
      </c>
      <c r="B303" s="118">
        <f>'III Plan Rates'!B306</f>
        <v>0</v>
      </c>
      <c r="C303" s="127">
        <f>'III Plan Rates'!D306</f>
        <v>0</v>
      </c>
      <c r="D303" s="118">
        <f>'III Plan Rates'!E306</f>
        <v>0</v>
      </c>
      <c r="E303" s="118">
        <f>'III Plan Rates'!F306</f>
        <v>0</v>
      </c>
      <c r="F303" s="118">
        <f>'III Plan Rates'!G306</f>
        <v>0</v>
      </c>
      <c r="G303" s="118">
        <f>'III Plan Rates'!J306</f>
        <v>0</v>
      </c>
      <c r="H303" s="101"/>
      <c r="I303" s="116">
        <f>'III Plan Rates'!$Z306*'V Consumer Factors'!$M$12</f>
        <v>0</v>
      </c>
      <c r="J303" s="116">
        <f>'III Plan Rates'!$Z306*'V Consumer Factors'!$M$13</f>
        <v>0</v>
      </c>
      <c r="K303" s="116">
        <f>'III Plan Rates'!$Z306*'V Consumer Factors'!$M$14</f>
        <v>0</v>
      </c>
      <c r="L303" s="116">
        <f>'III Plan Rates'!$Z306*'V Consumer Factors'!$M$15</f>
        <v>0</v>
      </c>
      <c r="M303" s="116">
        <f>'III Plan Rates'!$Z306*'V Consumer Factors'!$M$16</f>
        <v>0</v>
      </c>
      <c r="N303" s="116">
        <f>'III Plan Rates'!$Z306*'V Consumer Factors'!$M$17</f>
        <v>0</v>
      </c>
      <c r="O303" s="116">
        <f>'III Plan Rates'!$Z306*'V Consumer Factors'!$M$18</f>
        <v>0</v>
      </c>
      <c r="P303" s="116">
        <f>'III Plan Rates'!$Z306*'V Consumer Factors'!$M$19</f>
        <v>0</v>
      </c>
      <c r="Q303" s="116">
        <f>'III Plan Rates'!$Z306*'V Consumer Factors'!$M$20</f>
        <v>0</v>
      </c>
      <c r="R303" s="116">
        <f>IF('III Plan Rates'!$AP306&gt;0,SUMPRODUCT(I303:Q303,'III Plan Rates'!$AG306:$AO306)/'III Plan Rates'!$AP306,0)</f>
        <v>0</v>
      </c>
      <c r="S303" s="80"/>
      <c r="T303" s="116" t="e">
        <f>'III Plan Rates'!$AA306*'V Consumer Factors'!$N$12</f>
        <v>#DIV/0!</v>
      </c>
      <c r="U303" s="116" t="e">
        <f>'III Plan Rates'!$AA306*'V Consumer Factors'!$N$13</f>
        <v>#DIV/0!</v>
      </c>
      <c r="V303" s="116" t="e">
        <f>'III Plan Rates'!$AA306*'V Consumer Factors'!$N$14</f>
        <v>#DIV/0!</v>
      </c>
      <c r="W303" s="116" t="e">
        <f>'III Plan Rates'!$AA306*'V Consumer Factors'!$N$15</f>
        <v>#DIV/0!</v>
      </c>
      <c r="X303" s="116" t="e">
        <f>'III Plan Rates'!$AA306*'V Consumer Factors'!$N$16</f>
        <v>#DIV/0!</v>
      </c>
      <c r="Y303" s="116" t="e">
        <f>'III Plan Rates'!$AA306*'V Consumer Factors'!$N$17</f>
        <v>#DIV/0!</v>
      </c>
      <c r="Z303" s="116" t="e">
        <f>'III Plan Rates'!$AA306*'V Consumer Factors'!$N$18</f>
        <v>#DIV/0!</v>
      </c>
      <c r="AA303" s="116" t="e">
        <f>'III Plan Rates'!$AA306*'V Consumer Factors'!$N$19</f>
        <v>#DIV/0!</v>
      </c>
      <c r="AB303" s="116" t="e">
        <f>'III Plan Rates'!$AA306*'V Consumer Factors'!$N$20</f>
        <v>#DIV/0!</v>
      </c>
      <c r="AC303" s="116">
        <f>IF('III Plan Rates'!$AP306&gt;0,SUMPRODUCT(T303:AB303,'III Plan Rates'!$AG306:$AO306)/'III Plan Rates'!$AP306,0)</f>
        <v>0</v>
      </c>
      <c r="AE303" s="117" t="e">
        <f t="shared" si="63"/>
        <v>#DIV/0!</v>
      </c>
      <c r="AF303" s="117" t="e">
        <f t="shared" si="64"/>
        <v>#DIV/0!</v>
      </c>
      <c r="AG303" s="117" t="e">
        <f t="shared" si="65"/>
        <v>#DIV/0!</v>
      </c>
      <c r="AH303" s="117" t="e">
        <f t="shared" si="66"/>
        <v>#DIV/0!</v>
      </c>
      <c r="AI303" s="117" t="e">
        <f t="shared" si="67"/>
        <v>#DIV/0!</v>
      </c>
      <c r="AJ303" s="117" t="e">
        <f t="shared" si="68"/>
        <v>#DIV/0!</v>
      </c>
      <c r="AK303" s="117" t="e">
        <f t="shared" si="69"/>
        <v>#DIV/0!</v>
      </c>
      <c r="AL303" s="117" t="e">
        <f t="shared" si="70"/>
        <v>#DIV/0!</v>
      </c>
      <c r="AM303" s="117" t="e">
        <f t="shared" si="71"/>
        <v>#DIV/0!</v>
      </c>
      <c r="AN303" s="503" t="str">
        <f t="shared" si="72"/>
        <v/>
      </c>
      <c r="AP303" s="109"/>
      <c r="AQ303" s="109"/>
      <c r="AR303" s="109"/>
      <c r="AS303" s="109"/>
      <c r="AT303" s="109"/>
      <c r="AU303" s="109"/>
      <c r="AV303" s="109"/>
      <c r="AW303" s="109"/>
      <c r="AX303" s="511" t="str">
        <f>IF(SUM(AP303:AW303)='III Plan Rates'!AG306, "Match", "Don't Match")</f>
        <v>Match</v>
      </c>
      <c r="AY303" s="109"/>
      <c r="AZ303" s="109"/>
      <c r="BA303" s="109"/>
      <c r="BB303" s="511" t="str">
        <f>IF(SUM(AY303:BA303)='III Plan Rates'!AH306, "Match", "Don't Match")</f>
        <v>Match</v>
      </c>
      <c r="BC303" s="109"/>
      <c r="BD303" s="109"/>
      <c r="BE303" s="109"/>
      <c r="BF303" s="109"/>
      <c r="BG303" s="109"/>
      <c r="BH303" s="109"/>
      <c r="BI303" s="109"/>
      <c r="BJ303" s="109"/>
      <c r="BK303" s="109"/>
      <c r="BL303" s="109"/>
      <c r="BM303" s="109"/>
      <c r="BN303" s="109"/>
      <c r="BO303" s="109"/>
      <c r="BP303" s="511" t="str">
        <f>IF(SUM(BC303:BO303)='III Plan Rates'!AI306, "Match", "Don't Match")</f>
        <v>Match</v>
      </c>
      <c r="BQ303" s="109"/>
      <c r="BR303" s="109"/>
      <c r="BS303" s="109"/>
      <c r="BT303" s="109"/>
      <c r="BU303" s="109"/>
      <c r="BV303" s="109"/>
      <c r="BW303" s="109"/>
      <c r="BX303" s="109"/>
      <c r="BY303" s="109"/>
      <c r="BZ303" s="109"/>
      <c r="CA303" s="511" t="str">
        <f>IF(SUM(BQ303:BZ303)='III Plan Rates'!AJ306, "Match", "Don't Match")</f>
        <v>Match</v>
      </c>
      <c r="CB303" s="109"/>
      <c r="CC303" s="109"/>
      <c r="CD303" s="109"/>
      <c r="CE303" s="109"/>
      <c r="CF303" s="109"/>
      <c r="CG303" s="109"/>
      <c r="CH303" s="109"/>
      <c r="CI303" s="511" t="str">
        <f>IF(SUM(CB303:CH303)='III Plan Rates'!AK306, "Match", "Don't Match")</f>
        <v>Match</v>
      </c>
      <c r="CJ303" s="109"/>
      <c r="CK303" s="109"/>
      <c r="CL303" s="109"/>
      <c r="CM303" s="109"/>
      <c r="CN303" s="109"/>
      <c r="CO303" s="109"/>
      <c r="CP303" s="109"/>
      <c r="CQ303" s="109"/>
      <c r="CR303" s="109"/>
      <c r="CS303" s="109"/>
      <c r="CT303" s="511" t="str">
        <f>IF(SUM(CJ303:CS303)='III Plan Rates'!AL306, "Match", "Don't Match")</f>
        <v>Match</v>
      </c>
      <c r="CU303" s="109"/>
      <c r="CV303" s="109"/>
      <c r="CW303" s="109"/>
      <c r="CX303" s="109"/>
      <c r="CY303" s="511" t="str">
        <f>IF(SUM(CU303:CX303)='III Plan Rates'!AM306, "Match", "Don't Match")</f>
        <v>Match</v>
      </c>
      <c r="CZ303" s="109"/>
      <c r="DA303" s="109"/>
      <c r="DB303" s="109"/>
      <c r="DC303" s="109"/>
      <c r="DD303" s="109"/>
      <c r="DE303" s="511" t="str">
        <f>IF(SUM(CZ303:DD303)='III Plan Rates'!AN306, "Match", "Don't Match")</f>
        <v>Match</v>
      </c>
      <c r="DF303" s="109"/>
      <c r="DG303" s="109"/>
      <c r="DH303" s="109"/>
      <c r="DI303" s="109"/>
      <c r="DJ303" s="109"/>
      <c r="DK303" s="109"/>
      <c r="DL303" s="109"/>
      <c r="DM303" s="511" t="str">
        <f>IF(SUM(DF303:DL303)='III Plan Rates'!AO306, "Match", "Don't Match")</f>
        <v>Match</v>
      </c>
    </row>
    <row r="304" spans="1:117" x14ac:dyDescent="0.25">
      <c r="A304" s="406" t="str">
        <f>'III Plan Rates'!A307</f>
        <v>Plan 290</v>
      </c>
      <c r="B304" s="118">
        <f>'III Plan Rates'!B307</f>
        <v>0</v>
      </c>
      <c r="C304" s="127">
        <f>'III Plan Rates'!D307</f>
        <v>0</v>
      </c>
      <c r="D304" s="118">
        <f>'III Plan Rates'!E307</f>
        <v>0</v>
      </c>
      <c r="E304" s="118">
        <f>'III Plan Rates'!F307</f>
        <v>0</v>
      </c>
      <c r="F304" s="118">
        <f>'III Plan Rates'!G307</f>
        <v>0</v>
      </c>
      <c r="G304" s="118">
        <f>'III Plan Rates'!J307</f>
        <v>0</v>
      </c>
      <c r="H304" s="101"/>
      <c r="I304" s="116">
        <f>'III Plan Rates'!$Z307*'V Consumer Factors'!$M$12</f>
        <v>0</v>
      </c>
      <c r="J304" s="116">
        <f>'III Plan Rates'!$Z307*'V Consumer Factors'!$M$13</f>
        <v>0</v>
      </c>
      <c r="K304" s="116">
        <f>'III Plan Rates'!$Z307*'V Consumer Factors'!$M$14</f>
        <v>0</v>
      </c>
      <c r="L304" s="116">
        <f>'III Plan Rates'!$Z307*'V Consumer Factors'!$M$15</f>
        <v>0</v>
      </c>
      <c r="M304" s="116">
        <f>'III Plan Rates'!$Z307*'V Consumer Factors'!$M$16</f>
        <v>0</v>
      </c>
      <c r="N304" s="116">
        <f>'III Plan Rates'!$Z307*'V Consumer Factors'!$M$17</f>
        <v>0</v>
      </c>
      <c r="O304" s="116">
        <f>'III Plan Rates'!$Z307*'V Consumer Factors'!$M$18</f>
        <v>0</v>
      </c>
      <c r="P304" s="116">
        <f>'III Plan Rates'!$Z307*'V Consumer Factors'!$M$19</f>
        <v>0</v>
      </c>
      <c r="Q304" s="116">
        <f>'III Plan Rates'!$Z307*'V Consumer Factors'!$M$20</f>
        <v>0</v>
      </c>
      <c r="R304" s="116">
        <f>IF('III Plan Rates'!$AP307&gt;0,SUMPRODUCT(I304:Q304,'III Plan Rates'!$AG307:$AO307)/'III Plan Rates'!$AP307,0)</f>
        <v>0</v>
      </c>
      <c r="S304" s="80"/>
      <c r="T304" s="116" t="e">
        <f>'III Plan Rates'!$AA307*'V Consumer Factors'!$N$12</f>
        <v>#DIV/0!</v>
      </c>
      <c r="U304" s="116" t="e">
        <f>'III Plan Rates'!$AA307*'V Consumer Factors'!$N$13</f>
        <v>#DIV/0!</v>
      </c>
      <c r="V304" s="116" t="e">
        <f>'III Plan Rates'!$AA307*'V Consumer Factors'!$N$14</f>
        <v>#DIV/0!</v>
      </c>
      <c r="W304" s="116" t="e">
        <f>'III Plan Rates'!$AA307*'V Consumer Factors'!$N$15</f>
        <v>#DIV/0!</v>
      </c>
      <c r="X304" s="116" t="e">
        <f>'III Plan Rates'!$AA307*'V Consumer Factors'!$N$16</f>
        <v>#DIV/0!</v>
      </c>
      <c r="Y304" s="116" t="e">
        <f>'III Plan Rates'!$AA307*'V Consumer Factors'!$N$17</f>
        <v>#DIV/0!</v>
      </c>
      <c r="Z304" s="116" t="e">
        <f>'III Plan Rates'!$AA307*'V Consumer Factors'!$N$18</f>
        <v>#DIV/0!</v>
      </c>
      <c r="AA304" s="116" t="e">
        <f>'III Plan Rates'!$AA307*'V Consumer Factors'!$N$19</f>
        <v>#DIV/0!</v>
      </c>
      <c r="AB304" s="116" t="e">
        <f>'III Plan Rates'!$AA307*'V Consumer Factors'!$N$20</f>
        <v>#DIV/0!</v>
      </c>
      <c r="AC304" s="116">
        <f>IF('III Plan Rates'!$AP307&gt;0,SUMPRODUCT(T304:AB304,'III Plan Rates'!$AG307:$AO307)/'III Plan Rates'!$AP307,0)</f>
        <v>0</v>
      </c>
      <c r="AE304" s="117" t="e">
        <f t="shared" si="63"/>
        <v>#DIV/0!</v>
      </c>
      <c r="AF304" s="117" t="e">
        <f t="shared" si="64"/>
        <v>#DIV/0!</v>
      </c>
      <c r="AG304" s="117" t="e">
        <f t="shared" si="65"/>
        <v>#DIV/0!</v>
      </c>
      <c r="AH304" s="117" t="e">
        <f t="shared" si="66"/>
        <v>#DIV/0!</v>
      </c>
      <c r="AI304" s="117" t="e">
        <f t="shared" si="67"/>
        <v>#DIV/0!</v>
      </c>
      <c r="AJ304" s="117" t="e">
        <f t="shared" si="68"/>
        <v>#DIV/0!</v>
      </c>
      <c r="AK304" s="117" t="e">
        <f t="shared" si="69"/>
        <v>#DIV/0!</v>
      </c>
      <c r="AL304" s="117" t="e">
        <f t="shared" si="70"/>
        <v>#DIV/0!</v>
      </c>
      <c r="AM304" s="117" t="e">
        <f t="shared" si="71"/>
        <v>#DIV/0!</v>
      </c>
      <c r="AN304" s="503" t="str">
        <f t="shared" si="72"/>
        <v/>
      </c>
      <c r="AP304" s="109"/>
      <c r="AQ304" s="109"/>
      <c r="AR304" s="109"/>
      <c r="AS304" s="109"/>
      <c r="AT304" s="109"/>
      <c r="AU304" s="109"/>
      <c r="AV304" s="109"/>
      <c r="AW304" s="109"/>
      <c r="AX304" s="511" t="str">
        <f>IF(SUM(AP304:AW304)='III Plan Rates'!AG307, "Match", "Don't Match")</f>
        <v>Match</v>
      </c>
      <c r="AY304" s="109"/>
      <c r="AZ304" s="109"/>
      <c r="BA304" s="109"/>
      <c r="BB304" s="511" t="str">
        <f>IF(SUM(AY304:BA304)='III Plan Rates'!AH307, "Match", "Don't Match")</f>
        <v>Match</v>
      </c>
      <c r="BC304" s="109"/>
      <c r="BD304" s="109"/>
      <c r="BE304" s="109"/>
      <c r="BF304" s="109"/>
      <c r="BG304" s="109"/>
      <c r="BH304" s="109"/>
      <c r="BI304" s="109"/>
      <c r="BJ304" s="109"/>
      <c r="BK304" s="109"/>
      <c r="BL304" s="109"/>
      <c r="BM304" s="109"/>
      <c r="BN304" s="109"/>
      <c r="BO304" s="109"/>
      <c r="BP304" s="511" t="str">
        <f>IF(SUM(BC304:BO304)='III Plan Rates'!AI307, "Match", "Don't Match")</f>
        <v>Match</v>
      </c>
      <c r="BQ304" s="109"/>
      <c r="BR304" s="109"/>
      <c r="BS304" s="109"/>
      <c r="BT304" s="109"/>
      <c r="BU304" s="109"/>
      <c r="BV304" s="109"/>
      <c r="BW304" s="109"/>
      <c r="BX304" s="109"/>
      <c r="BY304" s="109"/>
      <c r="BZ304" s="109"/>
      <c r="CA304" s="511" t="str">
        <f>IF(SUM(BQ304:BZ304)='III Plan Rates'!AJ307, "Match", "Don't Match")</f>
        <v>Match</v>
      </c>
      <c r="CB304" s="109"/>
      <c r="CC304" s="109"/>
      <c r="CD304" s="109"/>
      <c r="CE304" s="109"/>
      <c r="CF304" s="109"/>
      <c r="CG304" s="109"/>
      <c r="CH304" s="109"/>
      <c r="CI304" s="511" t="str">
        <f>IF(SUM(CB304:CH304)='III Plan Rates'!AK307, "Match", "Don't Match")</f>
        <v>Match</v>
      </c>
      <c r="CJ304" s="109"/>
      <c r="CK304" s="109"/>
      <c r="CL304" s="109"/>
      <c r="CM304" s="109"/>
      <c r="CN304" s="109"/>
      <c r="CO304" s="109"/>
      <c r="CP304" s="109"/>
      <c r="CQ304" s="109"/>
      <c r="CR304" s="109"/>
      <c r="CS304" s="109"/>
      <c r="CT304" s="511" t="str">
        <f>IF(SUM(CJ304:CS304)='III Plan Rates'!AL307, "Match", "Don't Match")</f>
        <v>Match</v>
      </c>
      <c r="CU304" s="109"/>
      <c r="CV304" s="109"/>
      <c r="CW304" s="109"/>
      <c r="CX304" s="109"/>
      <c r="CY304" s="511" t="str">
        <f>IF(SUM(CU304:CX304)='III Plan Rates'!AM307, "Match", "Don't Match")</f>
        <v>Match</v>
      </c>
      <c r="CZ304" s="109"/>
      <c r="DA304" s="109"/>
      <c r="DB304" s="109"/>
      <c r="DC304" s="109"/>
      <c r="DD304" s="109"/>
      <c r="DE304" s="511" t="str">
        <f>IF(SUM(CZ304:DD304)='III Plan Rates'!AN307, "Match", "Don't Match")</f>
        <v>Match</v>
      </c>
      <c r="DF304" s="109"/>
      <c r="DG304" s="109"/>
      <c r="DH304" s="109"/>
      <c r="DI304" s="109"/>
      <c r="DJ304" s="109"/>
      <c r="DK304" s="109"/>
      <c r="DL304" s="109"/>
      <c r="DM304" s="511" t="str">
        <f>IF(SUM(DF304:DL304)='III Plan Rates'!AO307, "Match", "Don't Match")</f>
        <v>Match</v>
      </c>
    </row>
    <row r="305" spans="1:117" x14ac:dyDescent="0.25">
      <c r="A305" s="406" t="str">
        <f>'III Plan Rates'!A308</f>
        <v>Plan 291</v>
      </c>
      <c r="B305" s="118">
        <f>'III Plan Rates'!B308</f>
        <v>0</v>
      </c>
      <c r="C305" s="127">
        <f>'III Plan Rates'!D308</f>
        <v>0</v>
      </c>
      <c r="D305" s="118">
        <f>'III Plan Rates'!E308</f>
        <v>0</v>
      </c>
      <c r="E305" s="118">
        <f>'III Plan Rates'!F308</f>
        <v>0</v>
      </c>
      <c r="F305" s="118">
        <f>'III Plan Rates'!G308</f>
        <v>0</v>
      </c>
      <c r="G305" s="118">
        <f>'III Plan Rates'!J308</f>
        <v>0</v>
      </c>
      <c r="H305" s="101"/>
      <c r="I305" s="116">
        <f>'III Plan Rates'!$Z308*'V Consumer Factors'!$M$12</f>
        <v>0</v>
      </c>
      <c r="J305" s="116">
        <f>'III Plan Rates'!$Z308*'V Consumer Factors'!$M$13</f>
        <v>0</v>
      </c>
      <c r="K305" s="116">
        <f>'III Plan Rates'!$Z308*'V Consumer Factors'!$M$14</f>
        <v>0</v>
      </c>
      <c r="L305" s="116">
        <f>'III Plan Rates'!$Z308*'V Consumer Factors'!$M$15</f>
        <v>0</v>
      </c>
      <c r="M305" s="116">
        <f>'III Plan Rates'!$Z308*'V Consumer Factors'!$M$16</f>
        <v>0</v>
      </c>
      <c r="N305" s="116">
        <f>'III Plan Rates'!$Z308*'V Consumer Factors'!$M$17</f>
        <v>0</v>
      </c>
      <c r="O305" s="116">
        <f>'III Plan Rates'!$Z308*'V Consumer Factors'!$M$18</f>
        <v>0</v>
      </c>
      <c r="P305" s="116">
        <f>'III Plan Rates'!$Z308*'V Consumer Factors'!$M$19</f>
        <v>0</v>
      </c>
      <c r="Q305" s="116">
        <f>'III Plan Rates'!$Z308*'V Consumer Factors'!$M$20</f>
        <v>0</v>
      </c>
      <c r="R305" s="116">
        <f>IF('III Plan Rates'!$AP308&gt;0,SUMPRODUCT(I305:Q305,'III Plan Rates'!$AG308:$AO308)/'III Plan Rates'!$AP308,0)</f>
        <v>0</v>
      </c>
      <c r="S305" s="80"/>
      <c r="T305" s="116" t="e">
        <f>'III Plan Rates'!$AA308*'V Consumer Factors'!$N$12</f>
        <v>#DIV/0!</v>
      </c>
      <c r="U305" s="116" t="e">
        <f>'III Plan Rates'!$AA308*'V Consumer Factors'!$N$13</f>
        <v>#DIV/0!</v>
      </c>
      <c r="V305" s="116" t="e">
        <f>'III Plan Rates'!$AA308*'V Consumer Factors'!$N$14</f>
        <v>#DIV/0!</v>
      </c>
      <c r="W305" s="116" t="e">
        <f>'III Plan Rates'!$AA308*'V Consumer Factors'!$N$15</f>
        <v>#DIV/0!</v>
      </c>
      <c r="X305" s="116" t="e">
        <f>'III Plan Rates'!$AA308*'V Consumer Factors'!$N$16</f>
        <v>#DIV/0!</v>
      </c>
      <c r="Y305" s="116" t="e">
        <f>'III Plan Rates'!$AA308*'V Consumer Factors'!$N$17</f>
        <v>#DIV/0!</v>
      </c>
      <c r="Z305" s="116" t="e">
        <f>'III Plan Rates'!$AA308*'V Consumer Factors'!$N$18</f>
        <v>#DIV/0!</v>
      </c>
      <c r="AA305" s="116" t="e">
        <f>'III Plan Rates'!$AA308*'V Consumer Factors'!$N$19</f>
        <v>#DIV/0!</v>
      </c>
      <c r="AB305" s="116" t="e">
        <f>'III Plan Rates'!$AA308*'V Consumer Factors'!$N$20</f>
        <v>#DIV/0!</v>
      </c>
      <c r="AC305" s="116">
        <f>IF('III Plan Rates'!$AP308&gt;0,SUMPRODUCT(T305:AB305,'III Plan Rates'!$AG308:$AO308)/'III Plan Rates'!$AP308,0)</f>
        <v>0</v>
      </c>
      <c r="AE305" s="117" t="e">
        <f t="shared" si="63"/>
        <v>#DIV/0!</v>
      </c>
      <c r="AF305" s="117" t="e">
        <f t="shared" si="64"/>
        <v>#DIV/0!</v>
      </c>
      <c r="AG305" s="117" t="e">
        <f t="shared" si="65"/>
        <v>#DIV/0!</v>
      </c>
      <c r="AH305" s="117" t="e">
        <f t="shared" si="66"/>
        <v>#DIV/0!</v>
      </c>
      <c r="AI305" s="117" t="e">
        <f t="shared" si="67"/>
        <v>#DIV/0!</v>
      </c>
      <c r="AJ305" s="117" t="e">
        <f t="shared" si="68"/>
        <v>#DIV/0!</v>
      </c>
      <c r="AK305" s="117" t="e">
        <f t="shared" si="69"/>
        <v>#DIV/0!</v>
      </c>
      <c r="AL305" s="117" t="e">
        <f t="shared" si="70"/>
        <v>#DIV/0!</v>
      </c>
      <c r="AM305" s="117" t="e">
        <f t="shared" si="71"/>
        <v>#DIV/0!</v>
      </c>
      <c r="AN305" s="503" t="str">
        <f t="shared" si="72"/>
        <v/>
      </c>
      <c r="AP305" s="109"/>
      <c r="AQ305" s="109"/>
      <c r="AR305" s="109"/>
      <c r="AS305" s="109"/>
      <c r="AT305" s="109"/>
      <c r="AU305" s="109"/>
      <c r="AV305" s="109"/>
      <c r="AW305" s="109"/>
      <c r="AX305" s="511" t="str">
        <f>IF(SUM(AP305:AW305)='III Plan Rates'!AG308, "Match", "Don't Match")</f>
        <v>Match</v>
      </c>
      <c r="AY305" s="109"/>
      <c r="AZ305" s="109"/>
      <c r="BA305" s="109"/>
      <c r="BB305" s="511" t="str">
        <f>IF(SUM(AY305:BA305)='III Plan Rates'!AH308, "Match", "Don't Match")</f>
        <v>Match</v>
      </c>
      <c r="BC305" s="109"/>
      <c r="BD305" s="109"/>
      <c r="BE305" s="109"/>
      <c r="BF305" s="109"/>
      <c r="BG305" s="109"/>
      <c r="BH305" s="109"/>
      <c r="BI305" s="109"/>
      <c r="BJ305" s="109"/>
      <c r="BK305" s="109"/>
      <c r="BL305" s="109"/>
      <c r="BM305" s="109"/>
      <c r="BN305" s="109"/>
      <c r="BO305" s="109"/>
      <c r="BP305" s="511" t="str">
        <f>IF(SUM(BC305:BO305)='III Plan Rates'!AI308, "Match", "Don't Match")</f>
        <v>Match</v>
      </c>
      <c r="BQ305" s="109"/>
      <c r="BR305" s="109"/>
      <c r="BS305" s="109"/>
      <c r="BT305" s="109"/>
      <c r="BU305" s="109"/>
      <c r="BV305" s="109"/>
      <c r="BW305" s="109"/>
      <c r="BX305" s="109"/>
      <c r="BY305" s="109"/>
      <c r="BZ305" s="109"/>
      <c r="CA305" s="511" t="str">
        <f>IF(SUM(BQ305:BZ305)='III Plan Rates'!AJ308, "Match", "Don't Match")</f>
        <v>Match</v>
      </c>
      <c r="CB305" s="109"/>
      <c r="CC305" s="109"/>
      <c r="CD305" s="109"/>
      <c r="CE305" s="109"/>
      <c r="CF305" s="109"/>
      <c r="CG305" s="109"/>
      <c r="CH305" s="109"/>
      <c r="CI305" s="511" t="str">
        <f>IF(SUM(CB305:CH305)='III Plan Rates'!AK308, "Match", "Don't Match")</f>
        <v>Match</v>
      </c>
      <c r="CJ305" s="109"/>
      <c r="CK305" s="109"/>
      <c r="CL305" s="109"/>
      <c r="CM305" s="109"/>
      <c r="CN305" s="109"/>
      <c r="CO305" s="109"/>
      <c r="CP305" s="109"/>
      <c r="CQ305" s="109"/>
      <c r="CR305" s="109"/>
      <c r="CS305" s="109"/>
      <c r="CT305" s="511" t="str">
        <f>IF(SUM(CJ305:CS305)='III Plan Rates'!AL308, "Match", "Don't Match")</f>
        <v>Match</v>
      </c>
      <c r="CU305" s="109"/>
      <c r="CV305" s="109"/>
      <c r="CW305" s="109"/>
      <c r="CX305" s="109"/>
      <c r="CY305" s="511" t="str">
        <f>IF(SUM(CU305:CX305)='III Plan Rates'!AM308, "Match", "Don't Match")</f>
        <v>Match</v>
      </c>
      <c r="CZ305" s="109"/>
      <c r="DA305" s="109"/>
      <c r="DB305" s="109"/>
      <c r="DC305" s="109"/>
      <c r="DD305" s="109"/>
      <c r="DE305" s="511" t="str">
        <f>IF(SUM(CZ305:DD305)='III Plan Rates'!AN308, "Match", "Don't Match")</f>
        <v>Match</v>
      </c>
      <c r="DF305" s="109"/>
      <c r="DG305" s="109"/>
      <c r="DH305" s="109"/>
      <c r="DI305" s="109"/>
      <c r="DJ305" s="109"/>
      <c r="DK305" s="109"/>
      <c r="DL305" s="109"/>
      <c r="DM305" s="511" t="str">
        <f>IF(SUM(DF305:DL305)='III Plan Rates'!AO308, "Match", "Don't Match")</f>
        <v>Match</v>
      </c>
    </row>
    <row r="306" spans="1:117" x14ac:dyDescent="0.25">
      <c r="A306" s="406" t="str">
        <f>'III Plan Rates'!A309</f>
        <v>Plan 292</v>
      </c>
      <c r="B306" s="118">
        <f>'III Plan Rates'!B309</f>
        <v>0</v>
      </c>
      <c r="C306" s="127">
        <f>'III Plan Rates'!D309</f>
        <v>0</v>
      </c>
      <c r="D306" s="118">
        <f>'III Plan Rates'!E309</f>
        <v>0</v>
      </c>
      <c r="E306" s="118">
        <f>'III Plan Rates'!F309</f>
        <v>0</v>
      </c>
      <c r="F306" s="118">
        <f>'III Plan Rates'!G309</f>
        <v>0</v>
      </c>
      <c r="G306" s="118">
        <f>'III Plan Rates'!J309</f>
        <v>0</v>
      </c>
      <c r="H306" s="101"/>
      <c r="I306" s="116">
        <f>'III Plan Rates'!$Z309*'V Consumer Factors'!$M$12</f>
        <v>0</v>
      </c>
      <c r="J306" s="116">
        <f>'III Plan Rates'!$Z309*'V Consumer Factors'!$M$13</f>
        <v>0</v>
      </c>
      <c r="K306" s="116">
        <f>'III Plan Rates'!$Z309*'V Consumer Factors'!$M$14</f>
        <v>0</v>
      </c>
      <c r="L306" s="116">
        <f>'III Plan Rates'!$Z309*'V Consumer Factors'!$M$15</f>
        <v>0</v>
      </c>
      <c r="M306" s="116">
        <f>'III Plan Rates'!$Z309*'V Consumer Factors'!$M$16</f>
        <v>0</v>
      </c>
      <c r="N306" s="116">
        <f>'III Plan Rates'!$Z309*'V Consumer Factors'!$M$17</f>
        <v>0</v>
      </c>
      <c r="O306" s="116">
        <f>'III Plan Rates'!$Z309*'V Consumer Factors'!$M$18</f>
        <v>0</v>
      </c>
      <c r="P306" s="116">
        <f>'III Plan Rates'!$Z309*'V Consumer Factors'!$M$19</f>
        <v>0</v>
      </c>
      <c r="Q306" s="116">
        <f>'III Plan Rates'!$Z309*'V Consumer Factors'!$M$20</f>
        <v>0</v>
      </c>
      <c r="R306" s="116">
        <f>IF('III Plan Rates'!$AP309&gt;0,SUMPRODUCT(I306:Q306,'III Plan Rates'!$AG309:$AO309)/'III Plan Rates'!$AP309,0)</f>
        <v>0</v>
      </c>
      <c r="S306" s="80"/>
      <c r="T306" s="116" t="e">
        <f>'III Plan Rates'!$AA309*'V Consumer Factors'!$N$12</f>
        <v>#DIV/0!</v>
      </c>
      <c r="U306" s="116" t="e">
        <f>'III Plan Rates'!$AA309*'V Consumer Factors'!$N$13</f>
        <v>#DIV/0!</v>
      </c>
      <c r="V306" s="116" t="e">
        <f>'III Plan Rates'!$AA309*'V Consumer Factors'!$N$14</f>
        <v>#DIV/0!</v>
      </c>
      <c r="W306" s="116" t="e">
        <f>'III Plan Rates'!$AA309*'V Consumer Factors'!$N$15</f>
        <v>#DIV/0!</v>
      </c>
      <c r="X306" s="116" t="e">
        <f>'III Plan Rates'!$AA309*'V Consumer Factors'!$N$16</f>
        <v>#DIV/0!</v>
      </c>
      <c r="Y306" s="116" t="e">
        <f>'III Plan Rates'!$AA309*'V Consumer Factors'!$N$17</f>
        <v>#DIV/0!</v>
      </c>
      <c r="Z306" s="116" t="e">
        <f>'III Plan Rates'!$AA309*'V Consumer Factors'!$N$18</f>
        <v>#DIV/0!</v>
      </c>
      <c r="AA306" s="116" t="e">
        <f>'III Plan Rates'!$AA309*'V Consumer Factors'!$N$19</f>
        <v>#DIV/0!</v>
      </c>
      <c r="AB306" s="116" t="e">
        <f>'III Plan Rates'!$AA309*'V Consumer Factors'!$N$20</f>
        <v>#DIV/0!</v>
      </c>
      <c r="AC306" s="116">
        <f>IF('III Plan Rates'!$AP309&gt;0,SUMPRODUCT(T306:AB306,'III Plan Rates'!$AG309:$AO309)/'III Plan Rates'!$AP309,0)</f>
        <v>0</v>
      </c>
      <c r="AE306" s="117" t="e">
        <f t="shared" si="63"/>
        <v>#DIV/0!</v>
      </c>
      <c r="AF306" s="117" t="e">
        <f t="shared" si="64"/>
        <v>#DIV/0!</v>
      </c>
      <c r="AG306" s="117" t="e">
        <f t="shared" si="65"/>
        <v>#DIV/0!</v>
      </c>
      <c r="AH306" s="117" t="e">
        <f t="shared" si="66"/>
        <v>#DIV/0!</v>
      </c>
      <c r="AI306" s="117" t="e">
        <f t="shared" si="67"/>
        <v>#DIV/0!</v>
      </c>
      <c r="AJ306" s="117" t="e">
        <f t="shared" si="68"/>
        <v>#DIV/0!</v>
      </c>
      <c r="AK306" s="117" t="e">
        <f t="shared" si="69"/>
        <v>#DIV/0!</v>
      </c>
      <c r="AL306" s="117" t="e">
        <f t="shared" si="70"/>
        <v>#DIV/0!</v>
      </c>
      <c r="AM306" s="117" t="e">
        <f t="shared" si="71"/>
        <v>#DIV/0!</v>
      </c>
      <c r="AN306" s="503" t="str">
        <f t="shared" si="72"/>
        <v/>
      </c>
      <c r="AP306" s="109"/>
      <c r="AQ306" s="109"/>
      <c r="AR306" s="109"/>
      <c r="AS306" s="109"/>
      <c r="AT306" s="109"/>
      <c r="AU306" s="109"/>
      <c r="AV306" s="109"/>
      <c r="AW306" s="109"/>
      <c r="AX306" s="511" t="str">
        <f>IF(SUM(AP306:AW306)='III Plan Rates'!AG309, "Match", "Don't Match")</f>
        <v>Match</v>
      </c>
      <c r="AY306" s="109"/>
      <c r="AZ306" s="109"/>
      <c r="BA306" s="109"/>
      <c r="BB306" s="511" t="str">
        <f>IF(SUM(AY306:BA306)='III Plan Rates'!AH309, "Match", "Don't Match")</f>
        <v>Match</v>
      </c>
      <c r="BC306" s="109"/>
      <c r="BD306" s="109"/>
      <c r="BE306" s="109"/>
      <c r="BF306" s="109"/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511" t="str">
        <f>IF(SUM(BC306:BO306)='III Plan Rates'!AI309, "Match", "Don't Match")</f>
        <v>Match</v>
      </c>
      <c r="BQ306" s="109"/>
      <c r="BR306" s="109"/>
      <c r="BS306" s="109"/>
      <c r="BT306" s="109"/>
      <c r="BU306" s="109"/>
      <c r="BV306" s="109"/>
      <c r="BW306" s="109"/>
      <c r="BX306" s="109"/>
      <c r="BY306" s="109"/>
      <c r="BZ306" s="109"/>
      <c r="CA306" s="511" t="str">
        <f>IF(SUM(BQ306:BZ306)='III Plan Rates'!AJ309, "Match", "Don't Match")</f>
        <v>Match</v>
      </c>
      <c r="CB306" s="109"/>
      <c r="CC306" s="109"/>
      <c r="CD306" s="109"/>
      <c r="CE306" s="109"/>
      <c r="CF306" s="109"/>
      <c r="CG306" s="109"/>
      <c r="CH306" s="109"/>
      <c r="CI306" s="511" t="str">
        <f>IF(SUM(CB306:CH306)='III Plan Rates'!AK309, "Match", "Don't Match")</f>
        <v>Match</v>
      </c>
      <c r="CJ306" s="109"/>
      <c r="CK306" s="109"/>
      <c r="CL306" s="109"/>
      <c r="CM306" s="109"/>
      <c r="CN306" s="109"/>
      <c r="CO306" s="109"/>
      <c r="CP306" s="109"/>
      <c r="CQ306" s="109"/>
      <c r="CR306" s="109"/>
      <c r="CS306" s="109"/>
      <c r="CT306" s="511" t="str">
        <f>IF(SUM(CJ306:CS306)='III Plan Rates'!AL309, "Match", "Don't Match")</f>
        <v>Match</v>
      </c>
      <c r="CU306" s="109"/>
      <c r="CV306" s="109"/>
      <c r="CW306" s="109"/>
      <c r="CX306" s="109"/>
      <c r="CY306" s="511" t="str">
        <f>IF(SUM(CU306:CX306)='III Plan Rates'!AM309, "Match", "Don't Match")</f>
        <v>Match</v>
      </c>
      <c r="CZ306" s="109"/>
      <c r="DA306" s="109"/>
      <c r="DB306" s="109"/>
      <c r="DC306" s="109"/>
      <c r="DD306" s="109"/>
      <c r="DE306" s="511" t="str">
        <f>IF(SUM(CZ306:DD306)='III Plan Rates'!AN309, "Match", "Don't Match")</f>
        <v>Match</v>
      </c>
      <c r="DF306" s="109"/>
      <c r="DG306" s="109"/>
      <c r="DH306" s="109"/>
      <c r="DI306" s="109"/>
      <c r="DJ306" s="109"/>
      <c r="DK306" s="109"/>
      <c r="DL306" s="109"/>
      <c r="DM306" s="511" t="str">
        <f>IF(SUM(DF306:DL306)='III Plan Rates'!AO309, "Match", "Don't Match")</f>
        <v>Match</v>
      </c>
    </row>
    <row r="307" spans="1:117" x14ac:dyDescent="0.25">
      <c r="A307" s="406" t="str">
        <f>'III Plan Rates'!A310</f>
        <v>Plan 293</v>
      </c>
      <c r="B307" s="118">
        <f>'III Plan Rates'!B310</f>
        <v>0</v>
      </c>
      <c r="C307" s="127">
        <f>'III Plan Rates'!D310</f>
        <v>0</v>
      </c>
      <c r="D307" s="118">
        <f>'III Plan Rates'!E310</f>
        <v>0</v>
      </c>
      <c r="E307" s="118">
        <f>'III Plan Rates'!F310</f>
        <v>0</v>
      </c>
      <c r="F307" s="118">
        <f>'III Plan Rates'!G310</f>
        <v>0</v>
      </c>
      <c r="G307" s="118">
        <f>'III Plan Rates'!J310</f>
        <v>0</v>
      </c>
      <c r="H307" s="101"/>
      <c r="I307" s="116">
        <f>'III Plan Rates'!$Z310*'V Consumer Factors'!$M$12</f>
        <v>0</v>
      </c>
      <c r="J307" s="116">
        <f>'III Plan Rates'!$Z310*'V Consumer Factors'!$M$13</f>
        <v>0</v>
      </c>
      <c r="K307" s="116">
        <f>'III Plan Rates'!$Z310*'V Consumer Factors'!$M$14</f>
        <v>0</v>
      </c>
      <c r="L307" s="116">
        <f>'III Plan Rates'!$Z310*'V Consumer Factors'!$M$15</f>
        <v>0</v>
      </c>
      <c r="M307" s="116">
        <f>'III Plan Rates'!$Z310*'V Consumer Factors'!$M$16</f>
        <v>0</v>
      </c>
      <c r="N307" s="116">
        <f>'III Plan Rates'!$Z310*'V Consumer Factors'!$M$17</f>
        <v>0</v>
      </c>
      <c r="O307" s="116">
        <f>'III Plan Rates'!$Z310*'V Consumer Factors'!$M$18</f>
        <v>0</v>
      </c>
      <c r="P307" s="116">
        <f>'III Plan Rates'!$Z310*'V Consumer Factors'!$M$19</f>
        <v>0</v>
      </c>
      <c r="Q307" s="116">
        <f>'III Plan Rates'!$Z310*'V Consumer Factors'!$M$20</f>
        <v>0</v>
      </c>
      <c r="R307" s="116">
        <f>IF('III Plan Rates'!$AP310&gt;0,SUMPRODUCT(I307:Q307,'III Plan Rates'!$AG310:$AO310)/'III Plan Rates'!$AP310,0)</f>
        <v>0</v>
      </c>
      <c r="S307" s="80"/>
      <c r="T307" s="116" t="e">
        <f>'III Plan Rates'!$AA310*'V Consumer Factors'!$N$12</f>
        <v>#DIV/0!</v>
      </c>
      <c r="U307" s="116" t="e">
        <f>'III Plan Rates'!$AA310*'V Consumer Factors'!$N$13</f>
        <v>#DIV/0!</v>
      </c>
      <c r="V307" s="116" t="e">
        <f>'III Plan Rates'!$AA310*'V Consumer Factors'!$N$14</f>
        <v>#DIV/0!</v>
      </c>
      <c r="W307" s="116" t="e">
        <f>'III Plan Rates'!$AA310*'V Consumer Factors'!$N$15</f>
        <v>#DIV/0!</v>
      </c>
      <c r="X307" s="116" t="e">
        <f>'III Plan Rates'!$AA310*'V Consumer Factors'!$N$16</f>
        <v>#DIV/0!</v>
      </c>
      <c r="Y307" s="116" t="e">
        <f>'III Plan Rates'!$AA310*'V Consumer Factors'!$N$17</f>
        <v>#DIV/0!</v>
      </c>
      <c r="Z307" s="116" t="e">
        <f>'III Plan Rates'!$AA310*'V Consumer Factors'!$N$18</f>
        <v>#DIV/0!</v>
      </c>
      <c r="AA307" s="116" t="e">
        <f>'III Plan Rates'!$AA310*'V Consumer Factors'!$N$19</f>
        <v>#DIV/0!</v>
      </c>
      <c r="AB307" s="116" t="e">
        <f>'III Plan Rates'!$AA310*'V Consumer Factors'!$N$20</f>
        <v>#DIV/0!</v>
      </c>
      <c r="AC307" s="116">
        <f>IF('III Plan Rates'!$AP310&gt;0,SUMPRODUCT(T307:AB307,'III Plan Rates'!$AG310:$AO310)/'III Plan Rates'!$AP310,0)</f>
        <v>0</v>
      </c>
      <c r="AE307" s="117" t="e">
        <f t="shared" si="63"/>
        <v>#DIV/0!</v>
      </c>
      <c r="AF307" s="117" t="e">
        <f t="shared" si="64"/>
        <v>#DIV/0!</v>
      </c>
      <c r="AG307" s="117" t="e">
        <f t="shared" si="65"/>
        <v>#DIV/0!</v>
      </c>
      <c r="AH307" s="117" t="e">
        <f t="shared" si="66"/>
        <v>#DIV/0!</v>
      </c>
      <c r="AI307" s="117" t="e">
        <f t="shared" si="67"/>
        <v>#DIV/0!</v>
      </c>
      <c r="AJ307" s="117" t="e">
        <f t="shared" si="68"/>
        <v>#DIV/0!</v>
      </c>
      <c r="AK307" s="117" t="e">
        <f t="shared" si="69"/>
        <v>#DIV/0!</v>
      </c>
      <c r="AL307" s="117" t="e">
        <f t="shared" si="70"/>
        <v>#DIV/0!</v>
      </c>
      <c r="AM307" s="117" t="e">
        <f t="shared" si="71"/>
        <v>#DIV/0!</v>
      </c>
      <c r="AN307" s="503" t="str">
        <f t="shared" si="72"/>
        <v/>
      </c>
      <c r="AP307" s="109"/>
      <c r="AQ307" s="109"/>
      <c r="AR307" s="109"/>
      <c r="AS307" s="109"/>
      <c r="AT307" s="109"/>
      <c r="AU307" s="109"/>
      <c r="AV307" s="109"/>
      <c r="AW307" s="109"/>
      <c r="AX307" s="511" t="str">
        <f>IF(SUM(AP307:AW307)='III Plan Rates'!AG310, "Match", "Don't Match")</f>
        <v>Match</v>
      </c>
      <c r="AY307" s="109"/>
      <c r="AZ307" s="109"/>
      <c r="BA307" s="109"/>
      <c r="BB307" s="511" t="str">
        <f>IF(SUM(AY307:BA307)='III Plan Rates'!AH310, "Match", "Don't Match")</f>
        <v>Match</v>
      </c>
      <c r="BC307" s="109"/>
      <c r="BD307" s="109"/>
      <c r="BE307" s="109"/>
      <c r="BF307" s="109"/>
      <c r="BG307" s="109"/>
      <c r="BH307" s="109"/>
      <c r="BI307" s="109"/>
      <c r="BJ307" s="109"/>
      <c r="BK307" s="109"/>
      <c r="BL307" s="109"/>
      <c r="BM307" s="109"/>
      <c r="BN307" s="109"/>
      <c r="BO307" s="109"/>
      <c r="BP307" s="511" t="str">
        <f>IF(SUM(BC307:BO307)='III Plan Rates'!AI310, "Match", "Don't Match")</f>
        <v>Match</v>
      </c>
      <c r="BQ307" s="109"/>
      <c r="BR307" s="109"/>
      <c r="BS307" s="109"/>
      <c r="BT307" s="109"/>
      <c r="BU307" s="109"/>
      <c r="BV307" s="109"/>
      <c r="BW307" s="109"/>
      <c r="BX307" s="109"/>
      <c r="BY307" s="109"/>
      <c r="BZ307" s="109"/>
      <c r="CA307" s="511" t="str">
        <f>IF(SUM(BQ307:BZ307)='III Plan Rates'!AJ310, "Match", "Don't Match")</f>
        <v>Match</v>
      </c>
      <c r="CB307" s="109"/>
      <c r="CC307" s="109"/>
      <c r="CD307" s="109"/>
      <c r="CE307" s="109"/>
      <c r="CF307" s="109"/>
      <c r="CG307" s="109"/>
      <c r="CH307" s="109"/>
      <c r="CI307" s="511" t="str">
        <f>IF(SUM(CB307:CH307)='III Plan Rates'!AK310, "Match", "Don't Match")</f>
        <v>Match</v>
      </c>
      <c r="CJ307" s="109"/>
      <c r="CK307" s="109"/>
      <c r="CL307" s="109"/>
      <c r="CM307" s="109"/>
      <c r="CN307" s="109"/>
      <c r="CO307" s="109"/>
      <c r="CP307" s="109"/>
      <c r="CQ307" s="109"/>
      <c r="CR307" s="109"/>
      <c r="CS307" s="109"/>
      <c r="CT307" s="511" t="str">
        <f>IF(SUM(CJ307:CS307)='III Plan Rates'!AL310, "Match", "Don't Match")</f>
        <v>Match</v>
      </c>
      <c r="CU307" s="109"/>
      <c r="CV307" s="109"/>
      <c r="CW307" s="109"/>
      <c r="CX307" s="109"/>
      <c r="CY307" s="511" t="str">
        <f>IF(SUM(CU307:CX307)='III Plan Rates'!AM310, "Match", "Don't Match")</f>
        <v>Match</v>
      </c>
      <c r="CZ307" s="109"/>
      <c r="DA307" s="109"/>
      <c r="DB307" s="109"/>
      <c r="DC307" s="109"/>
      <c r="DD307" s="109"/>
      <c r="DE307" s="511" t="str">
        <f>IF(SUM(CZ307:DD307)='III Plan Rates'!AN310, "Match", "Don't Match")</f>
        <v>Match</v>
      </c>
      <c r="DF307" s="109"/>
      <c r="DG307" s="109"/>
      <c r="DH307" s="109"/>
      <c r="DI307" s="109"/>
      <c r="DJ307" s="109"/>
      <c r="DK307" s="109"/>
      <c r="DL307" s="109"/>
      <c r="DM307" s="511" t="str">
        <f>IF(SUM(DF307:DL307)='III Plan Rates'!AO310, "Match", "Don't Match")</f>
        <v>Match</v>
      </c>
    </row>
    <row r="308" spans="1:117" x14ac:dyDescent="0.25">
      <c r="A308" s="406" t="str">
        <f>'III Plan Rates'!A311</f>
        <v>Plan 294</v>
      </c>
      <c r="B308" s="118">
        <f>'III Plan Rates'!B311</f>
        <v>0</v>
      </c>
      <c r="C308" s="127">
        <f>'III Plan Rates'!D311</f>
        <v>0</v>
      </c>
      <c r="D308" s="118">
        <f>'III Plan Rates'!E311</f>
        <v>0</v>
      </c>
      <c r="E308" s="118">
        <f>'III Plan Rates'!F311</f>
        <v>0</v>
      </c>
      <c r="F308" s="118">
        <f>'III Plan Rates'!G311</f>
        <v>0</v>
      </c>
      <c r="G308" s="118">
        <f>'III Plan Rates'!J311</f>
        <v>0</v>
      </c>
      <c r="H308" s="101"/>
      <c r="I308" s="116">
        <f>'III Plan Rates'!$Z311*'V Consumer Factors'!$M$12</f>
        <v>0</v>
      </c>
      <c r="J308" s="116">
        <f>'III Plan Rates'!$Z311*'V Consumer Factors'!$M$13</f>
        <v>0</v>
      </c>
      <c r="K308" s="116">
        <f>'III Plan Rates'!$Z311*'V Consumer Factors'!$M$14</f>
        <v>0</v>
      </c>
      <c r="L308" s="116">
        <f>'III Plan Rates'!$Z311*'V Consumer Factors'!$M$15</f>
        <v>0</v>
      </c>
      <c r="M308" s="116">
        <f>'III Plan Rates'!$Z311*'V Consumer Factors'!$M$16</f>
        <v>0</v>
      </c>
      <c r="N308" s="116">
        <f>'III Plan Rates'!$Z311*'V Consumer Factors'!$M$17</f>
        <v>0</v>
      </c>
      <c r="O308" s="116">
        <f>'III Plan Rates'!$Z311*'V Consumer Factors'!$M$18</f>
        <v>0</v>
      </c>
      <c r="P308" s="116">
        <f>'III Plan Rates'!$Z311*'V Consumer Factors'!$M$19</f>
        <v>0</v>
      </c>
      <c r="Q308" s="116">
        <f>'III Plan Rates'!$Z311*'V Consumer Factors'!$M$20</f>
        <v>0</v>
      </c>
      <c r="R308" s="116">
        <f>IF('III Plan Rates'!$AP311&gt;0,SUMPRODUCT(I308:Q308,'III Plan Rates'!$AG311:$AO311)/'III Plan Rates'!$AP311,0)</f>
        <v>0</v>
      </c>
      <c r="S308" s="80"/>
      <c r="T308" s="116" t="e">
        <f>'III Plan Rates'!$AA311*'V Consumer Factors'!$N$12</f>
        <v>#DIV/0!</v>
      </c>
      <c r="U308" s="116" t="e">
        <f>'III Plan Rates'!$AA311*'V Consumer Factors'!$N$13</f>
        <v>#DIV/0!</v>
      </c>
      <c r="V308" s="116" t="e">
        <f>'III Plan Rates'!$AA311*'V Consumer Factors'!$N$14</f>
        <v>#DIV/0!</v>
      </c>
      <c r="W308" s="116" t="e">
        <f>'III Plan Rates'!$AA311*'V Consumer Factors'!$N$15</f>
        <v>#DIV/0!</v>
      </c>
      <c r="X308" s="116" t="e">
        <f>'III Plan Rates'!$AA311*'V Consumer Factors'!$N$16</f>
        <v>#DIV/0!</v>
      </c>
      <c r="Y308" s="116" t="e">
        <f>'III Plan Rates'!$AA311*'V Consumer Factors'!$N$17</f>
        <v>#DIV/0!</v>
      </c>
      <c r="Z308" s="116" t="e">
        <f>'III Plan Rates'!$AA311*'V Consumer Factors'!$N$18</f>
        <v>#DIV/0!</v>
      </c>
      <c r="AA308" s="116" t="e">
        <f>'III Plan Rates'!$AA311*'V Consumer Factors'!$N$19</f>
        <v>#DIV/0!</v>
      </c>
      <c r="AB308" s="116" t="e">
        <f>'III Plan Rates'!$AA311*'V Consumer Factors'!$N$20</f>
        <v>#DIV/0!</v>
      </c>
      <c r="AC308" s="116">
        <f>IF('III Plan Rates'!$AP311&gt;0,SUMPRODUCT(T308:AB308,'III Plan Rates'!$AG311:$AO311)/'III Plan Rates'!$AP311,0)</f>
        <v>0</v>
      </c>
      <c r="AE308" s="117" t="e">
        <f t="shared" si="63"/>
        <v>#DIV/0!</v>
      </c>
      <c r="AF308" s="117" t="e">
        <f t="shared" si="64"/>
        <v>#DIV/0!</v>
      </c>
      <c r="AG308" s="117" t="e">
        <f t="shared" si="65"/>
        <v>#DIV/0!</v>
      </c>
      <c r="AH308" s="117" t="e">
        <f t="shared" si="66"/>
        <v>#DIV/0!</v>
      </c>
      <c r="AI308" s="117" t="e">
        <f t="shared" si="67"/>
        <v>#DIV/0!</v>
      </c>
      <c r="AJ308" s="117" t="e">
        <f t="shared" si="68"/>
        <v>#DIV/0!</v>
      </c>
      <c r="AK308" s="117" t="e">
        <f t="shared" si="69"/>
        <v>#DIV/0!</v>
      </c>
      <c r="AL308" s="117" t="e">
        <f t="shared" si="70"/>
        <v>#DIV/0!</v>
      </c>
      <c r="AM308" s="117" t="e">
        <f t="shared" si="71"/>
        <v>#DIV/0!</v>
      </c>
      <c r="AN308" s="503" t="str">
        <f t="shared" si="72"/>
        <v/>
      </c>
      <c r="AP308" s="109"/>
      <c r="AQ308" s="109"/>
      <c r="AR308" s="109"/>
      <c r="AS308" s="109"/>
      <c r="AT308" s="109"/>
      <c r="AU308" s="109"/>
      <c r="AV308" s="109"/>
      <c r="AW308" s="109"/>
      <c r="AX308" s="511" t="str">
        <f>IF(SUM(AP308:AW308)='III Plan Rates'!AG311, "Match", "Don't Match")</f>
        <v>Match</v>
      </c>
      <c r="AY308" s="109"/>
      <c r="AZ308" s="109"/>
      <c r="BA308" s="109"/>
      <c r="BB308" s="511" t="str">
        <f>IF(SUM(AY308:BA308)='III Plan Rates'!AH311, "Match", "Don't Match")</f>
        <v>Match</v>
      </c>
      <c r="BC308" s="109"/>
      <c r="BD308" s="109"/>
      <c r="BE308" s="109"/>
      <c r="BF308" s="109"/>
      <c r="BG308" s="109"/>
      <c r="BH308" s="109"/>
      <c r="BI308" s="109"/>
      <c r="BJ308" s="109"/>
      <c r="BK308" s="109"/>
      <c r="BL308" s="109"/>
      <c r="BM308" s="109"/>
      <c r="BN308" s="109"/>
      <c r="BO308" s="109"/>
      <c r="BP308" s="511" t="str">
        <f>IF(SUM(BC308:BO308)='III Plan Rates'!AI311, "Match", "Don't Match")</f>
        <v>Match</v>
      </c>
      <c r="BQ308" s="109"/>
      <c r="BR308" s="109"/>
      <c r="BS308" s="109"/>
      <c r="BT308" s="109"/>
      <c r="BU308" s="109"/>
      <c r="BV308" s="109"/>
      <c r="BW308" s="109"/>
      <c r="BX308" s="109"/>
      <c r="BY308" s="109"/>
      <c r="BZ308" s="109"/>
      <c r="CA308" s="511" t="str">
        <f>IF(SUM(BQ308:BZ308)='III Plan Rates'!AJ311, "Match", "Don't Match")</f>
        <v>Match</v>
      </c>
      <c r="CB308" s="109"/>
      <c r="CC308" s="109"/>
      <c r="CD308" s="109"/>
      <c r="CE308" s="109"/>
      <c r="CF308" s="109"/>
      <c r="CG308" s="109"/>
      <c r="CH308" s="109"/>
      <c r="CI308" s="511" t="str">
        <f>IF(SUM(CB308:CH308)='III Plan Rates'!AK311, "Match", "Don't Match")</f>
        <v>Match</v>
      </c>
      <c r="CJ308" s="109"/>
      <c r="CK308" s="109"/>
      <c r="CL308" s="109"/>
      <c r="CM308" s="109"/>
      <c r="CN308" s="109"/>
      <c r="CO308" s="109"/>
      <c r="CP308" s="109"/>
      <c r="CQ308" s="109"/>
      <c r="CR308" s="109"/>
      <c r="CS308" s="109"/>
      <c r="CT308" s="511" t="str">
        <f>IF(SUM(CJ308:CS308)='III Plan Rates'!AL311, "Match", "Don't Match")</f>
        <v>Match</v>
      </c>
      <c r="CU308" s="109"/>
      <c r="CV308" s="109"/>
      <c r="CW308" s="109"/>
      <c r="CX308" s="109"/>
      <c r="CY308" s="511" t="str">
        <f>IF(SUM(CU308:CX308)='III Plan Rates'!AM311, "Match", "Don't Match")</f>
        <v>Match</v>
      </c>
      <c r="CZ308" s="109"/>
      <c r="DA308" s="109"/>
      <c r="DB308" s="109"/>
      <c r="DC308" s="109"/>
      <c r="DD308" s="109"/>
      <c r="DE308" s="511" t="str">
        <f>IF(SUM(CZ308:DD308)='III Plan Rates'!AN311, "Match", "Don't Match")</f>
        <v>Match</v>
      </c>
      <c r="DF308" s="109"/>
      <c r="DG308" s="109"/>
      <c r="DH308" s="109"/>
      <c r="DI308" s="109"/>
      <c r="DJ308" s="109"/>
      <c r="DK308" s="109"/>
      <c r="DL308" s="109"/>
      <c r="DM308" s="511" t="str">
        <f>IF(SUM(DF308:DL308)='III Plan Rates'!AO311, "Match", "Don't Match")</f>
        <v>Match</v>
      </c>
    </row>
    <row r="309" spans="1:117" x14ac:dyDescent="0.25">
      <c r="A309" s="406" t="str">
        <f>'III Plan Rates'!A312</f>
        <v>Plan 295</v>
      </c>
      <c r="B309" s="118">
        <f>'III Plan Rates'!B312</f>
        <v>0</v>
      </c>
      <c r="C309" s="127">
        <f>'III Plan Rates'!D312</f>
        <v>0</v>
      </c>
      <c r="D309" s="118">
        <f>'III Plan Rates'!E312</f>
        <v>0</v>
      </c>
      <c r="E309" s="118">
        <f>'III Plan Rates'!F312</f>
        <v>0</v>
      </c>
      <c r="F309" s="118">
        <f>'III Plan Rates'!G312</f>
        <v>0</v>
      </c>
      <c r="G309" s="118">
        <f>'III Plan Rates'!J312</f>
        <v>0</v>
      </c>
      <c r="H309" s="101"/>
      <c r="I309" s="116">
        <f>'III Plan Rates'!$Z312*'V Consumer Factors'!$M$12</f>
        <v>0</v>
      </c>
      <c r="J309" s="116">
        <f>'III Plan Rates'!$Z312*'V Consumer Factors'!$M$13</f>
        <v>0</v>
      </c>
      <c r="K309" s="116">
        <f>'III Plan Rates'!$Z312*'V Consumer Factors'!$M$14</f>
        <v>0</v>
      </c>
      <c r="L309" s="116">
        <f>'III Plan Rates'!$Z312*'V Consumer Factors'!$M$15</f>
        <v>0</v>
      </c>
      <c r="M309" s="116">
        <f>'III Plan Rates'!$Z312*'V Consumer Factors'!$M$16</f>
        <v>0</v>
      </c>
      <c r="N309" s="116">
        <f>'III Plan Rates'!$Z312*'V Consumer Factors'!$M$17</f>
        <v>0</v>
      </c>
      <c r="O309" s="116">
        <f>'III Plan Rates'!$Z312*'V Consumer Factors'!$M$18</f>
        <v>0</v>
      </c>
      <c r="P309" s="116">
        <f>'III Plan Rates'!$Z312*'V Consumer Factors'!$M$19</f>
        <v>0</v>
      </c>
      <c r="Q309" s="116">
        <f>'III Plan Rates'!$Z312*'V Consumer Factors'!$M$20</f>
        <v>0</v>
      </c>
      <c r="R309" s="116">
        <f>IF('III Plan Rates'!$AP312&gt;0,SUMPRODUCT(I309:Q309,'III Plan Rates'!$AG312:$AO312)/'III Plan Rates'!$AP312,0)</f>
        <v>0</v>
      </c>
      <c r="S309" s="80"/>
      <c r="T309" s="116" t="e">
        <f>'III Plan Rates'!$AA312*'V Consumer Factors'!$N$12</f>
        <v>#DIV/0!</v>
      </c>
      <c r="U309" s="116" t="e">
        <f>'III Plan Rates'!$AA312*'V Consumer Factors'!$N$13</f>
        <v>#DIV/0!</v>
      </c>
      <c r="V309" s="116" t="e">
        <f>'III Plan Rates'!$AA312*'V Consumer Factors'!$N$14</f>
        <v>#DIV/0!</v>
      </c>
      <c r="W309" s="116" t="e">
        <f>'III Plan Rates'!$AA312*'V Consumer Factors'!$N$15</f>
        <v>#DIV/0!</v>
      </c>
      <c r="X309" s="116" t="e">
        <f>'III Plan Rates'!$AA312*'V Consumer Factors'!$N$16</f>
        <v>#DIV/0!</v>
      </c>
      <c r="Y309" s="116" t="e">
        <f>'III Plan Rates'!$AA312*'V Consumer Factors'!$N$17</f>
        <v>#DIV/0!</v>
      </c>
      <c r="Z309" s="116" t="e">
        <f>'III Plan Rates'!$AA312*'V Consumer Factors'!$N$18</f>
        <v>#DIV/0!</v>
      </c>
      <c r="AA309" s="116" t="e">
        <f>'III Plan Rates'!$AA312*'V Consumer Factors'!$N$19</f>
        <v>#DIV/0!</v>
      </c>
      <c r="AB309" s="116" t="e">
        <f>'III Plan Rates'!$AA312*'V Consumer Factors'!$N$20</f>
        <v>#DIV/0!</v>
      </c>
      <c r="AC309" s="116">
        <f>IF('III Plan Rates'!$AP312&gt;0,SUMPRODUCT(T309:AB309,'III Plan Rates'!$AG312:$AO312)/'III Plan Rates'!$AP312,0)</f>
        <v>0</v>
      </c>
      <c r="AE309" s="117" t="e">
        <f t="shared" si="63"/>
        <v>#DIV/0!</v>
      </c>
      <c r="AF309" s="117" t="e">
        <f t="shared" si="64"/>
        <v>#DIV/0!</v>
      </c>
      <c r="AG309" s="117" t="e">
        <f t="shared" si="65"/>
        <v>#DIV/0!</v>
      </c>
      <c r="AH309" s="117" t="e">
        <f t="shared" si="66"/>
        <v>#DIV/0!</v>
      </c>
      <c r="AI309" s="117" t="e">
        <f t="shared" si="67"/>
        <v>#DIV/0!</v>
      </c>
      <c r="AJ309" s="117" t="e">
        <f t="shared" si="68"/>
        <v>#DIV/0!</v>
      </c>
      <c r="AK309" s="117" t="e">
        <f t="shared" si="69"/>
        <v>#DIV/0!</v>
      </c>
      <c r="AL309" s="117" t="e">
        <f t="shared" si="70"/>
        <v>#DIV/0!</v>
      </c>
      <c r="AM309" s="117" t="e">
        <f t="shared" si="71"/>
        <v>#DIV/0!</v>
      </c>
      <c r="AN309" s="503" t="str">
        <f t="shared" si="72"/>
        <v/>
      </c>
      <c r="AP309" s="109"/>
      <c r="AQ309" s="109"/>
      <c r="AR309" s="109"/>
      <c r="AS309" s="109"/>
      <c r="AT309" s="109"/>
      <c r="AU309" s="109"/>
      <c r="AV309" s="109"/>
      <c r="AW309" s="109"/>
      <c r="AX309" s="511" t="str">
        <f>IF(SUM(AP309:AW309)='III Plan Rates'!AG312, "Match", "Don't Match")</f>
        <v>Match</v>
      </c>
      <c r="AY309" s="109"/>
      <c r="AZ309" s="109"/>
      <c r="BA309" s="109"/>
      <c r="BB309" s="511" t="str">
        <f>IF(SUM(AY309:BA309)='III Plan Rates'!AH312, "Match", "Don't Match")</f>
        <v>Match</v>
      </c>
      <c r="BC309" s="109"/>
      <c r="BD309" s="109"/>
      <c r="BE309" s="109"/>
      <c r="BF309" s="109"/>
      <c r="BG309" s="109"/>
      <c r="BH309" s="109"/>
      <c r="BI309" s="109"/>
      <c r="BJ309" s="109"/>
      <c r="BK309" s="109"/>
      <c r="BL309" s="109"/>
      <c r="BM309" s="109"/>
      <c r="BN309" s="109"/>
      <c r="BO309" s="109"/>
      <c r="BP309" s="511" t="str">
        <f>IF(SUM(BC309:BO309)='III Plan Rates'!AI312, "Match", "Don't Match")</f>
        <v>Match</v>
      </c>
      <c r="BQ309" s="109"/>
      <c r="BR309" s="109"/>
      <c r="BS309" s="109"/>
      <c r="BT309" s="109"/>
      <c r="BU309" s="109"/>
      <c r="BV309" s="109"/>
      <c r="BW309" s="109"/>
      <c r="BX309" s="109"/>
      <c r="BY309" s="109"/>
      <c r="BZ309" s="109"/>
      <c r="CA309" s="511" t="str">
        <f>IF(SUM(BQ309:BZ309)='III Plan Rates'!AJ312, "Match", "Don't Match")</f>
        <v>Match</v>
      </c>
      <c r="CB309" s="109"/>
      <c r="CC309" s="109"/>
      <c r="CD309" s="109"/>
      <c r="CE309" s="109"/>
      <c r="CF309" s="109"/>
      <c r="CG309" s="109"/>
      <c r="CH309" s="109"/>
      <c r="CI309" s="511" t="str">
        <f>IF(SUM(CB309:CH309)='III Plan Rates'!AK312, "Match", "Don't Match")</f>
        <v>Match</v>
      </c>
      <c r="CJ309" s="109"/>
      <c r="CK309" s="109"/>
      <c r="CL309" s="109"/>
      <c r="CM309" s="109"/>
      <c r="CN309" s="109"/>
      <c r="CO309" s="109"/>
      <c r="CP309" s="109"/>
      <c r="CQ309" s="109"/>
      <c r="CR309" s="109"/>
      <c r="CS309" s="109"/>
      <c r="CT309" s="511" t="str">
        <f>IF(SUM(CJ309:CS309)='III Plan Rates'!AL312, "Match", "Don't Match")</f>
        <v>Match</v>
      </c>
      <c r="CU309" s="109"/>
      <c r="CV309" s="109"/>
      <c r="CW309" s="109"/>
      <c r="CX309" s="109"/>
      <c r="CY309" s="511" t="str">
        <f>IF(SUM(CU309:CX309)='III Plan Rates'!AM312, "Match", "Don't Match")</f>
        <v>Match</v>
      </c>
      <c r="CZ309" s="109"/>
      <c r="DA309" s="109"/>
      <c r="DB309" s="109"/>
      <c r="DC309" s="109"/>
      <c r="DD309" s="109"/>
      <c r="DE309" s="511" t="str">
        <f>IF(SUM(CZ309:DD309)='III Plan Rates'!AN312, "Match", "Don't Match")</f>
        <v>Match</v>
      </c>
      <c r="DF309" s="109"/>
      <c r="DG309" s="109"/>
      <c r="DH309" s="109"/>
      <c r="DI309" s="109"/>
      <c r="DJ309" s="109"/>
      <c r="DK309" s="109"/>
      <c r="DL309" s="109"/>
      <c r="DM309" s="511" t="str">
        <f>IF(SUM(DF309:DL309)='III Plan Rates'!AO312, "Match", "Don't Match")</f>
        <v>Match</v>
      </c>
    </row>
    <row r="310" spans="1:117" x14ac:dyDescent="0.25">
      <c r="A310" s="406" t="str">
        <f>'III Plan Rates'!A313</f>
        <v>Plan 296</v>
      </c>
      <c r="B310" s="118">
        <f>'III Plan Rates'!B313</f>
        <v>0</v>
      </c>
      <c r="C310" s="127">
        <f>'III Plan Rates'!D313</f>
        <v>0</v>
      </c>
      <c r="D310" s="118">
        <f>'III Plan Rates'!E313</f>
        <v>0</v>
      </c>
      <c r="E310" s="118">
        <f>'III Plan Rates'!F313</f>
        <v>0</v>
      </c>
      <c r="F310" s="118">
        <f>'III Plan Rates'!G313</f>
        <v>0</v>
      </c>
      <c r="G310" s="118">
        <f>'III Plan Rates'!J313</f>
        <v>0</v>
      </c>
      <c r="H310" s="101"/>
      <c r="I310" s="116">
        <f>'III Plan Rates'!$Z313*'V Consumer Factors'!$M$12</f>
        <v>0</v>
      </c>
      <c r="J310" s="116">
        <f>'III Plan Rates'!$Z313*'V Consumer Factors'!$M$13</f>
        <v>0</v>
      </c>
      <c r="K310" s="116">
        <f>'III Plan Rates'!$Z313*'V Consumer Factors'!$M$14</f>
        <v>0</v>
      </c>
      <c r="L310" s="116">
        <f>'III Plan Rates'!$Z313*'V Consumer Factors'!$M$15</f>
        <v>0</v>
      </c>
      <c r="M310" s="116">
        <f>'III Plan Rates'!$Z313*'V Consumer Factors'!$M$16</f>
        <v>0</v>
      </c>
      <c r="N310" s="116">
        <f>'III Plan Rates'!$Z313*'V Consumer Factors'!$M$17</f>
        <v>0</v>
      </c>
      <c r="O310" s="116">
        <f>'III Plan Rates'!$Z313*'V Consumer Factors'!$M$18</f>
        <v>0</v>
      </c>
      <c r="P310" s="116">
        <f>'III Plan Rates'!$Z313*'V Consumer Factors'!$M$19</f>
        <v>0</v>
      </c>
      <c r="Q310" s="116">
        <f>'III Plan Rates'!$Z313*'V Consumer Factors'!$M$20</f>
        <v>0</v>
      </c>
      <c r="R310" s="116">
        <f>IF('III Plan Rates'!$AP313&gt;0,SUMPRODUCT(I310:Q310,'III Plan Rates'!$AG313:$AO313)/'III Plan Rates'!$AP313,0)</f>
        <v>0</v>
      </c>
      <c r="S310" s="80"/>
      <c r="T310" s="116" t="e">
        <f>'III Plan Rates'!$AA313*'V Consumer Factors'!$N$12</f>
        <v>#DIV/0!</v>
      </c>
      <c r="U310" s="116" t="e">
        <f>'III Plan Rates'!$AA313*'V Consumer Factors'!$N$13</f>
        <v>#DIV/0!</v>
      </c>
      <c r="V310" s="116" t="e">
        <f>'III Plan Rates'!$AA313*'V Consumer Factors'!$N$14</f>
        <v>#DIV/0!</v>
      </c>
      <c r="W310" s="116" t="e">
        <f>'III Plan Rates'!$AA313*'V Consumer Factors'!$N$15</f>
        <v>#DIV/0!</v>
      </c>
      <c r="X310" s="116" t="e">
        <f>'III Plan Rates'!$AA313*'V Consumer Factors'!$N$16</f>
        <v>#DIV/0!</v>
      </c>
      <c r="Y310" s="116" t="e">
        <f>'III Plan Rates'!$AA313*'V Consumer Factors'!$N$17</f>
        <v>#DIV/0!</v>
      </c>
      <c r="Z310" s="116" t="e">
        <f>'III Plan Rates'!$AA313*'V Consumer Factors'!$N$18</f>
        <v>#DIV/0!</v>
      </c>
      <c r="AA310" s="116" t="e">
        <f>'III Plan Rates'!$AA313*'V Consumer Factors'!$N$19</f>
        <v>#DIV/0!</v>
      </c>
      <c r="AB310" s="116" t="e">
        <f>'III Plan Rates'!$AA313*'V Consumer Factors'!$N$20</f>
        <v>#DIV/0!</v>
      </c>
      <c r="AC310" s="116">
        <f>IF('III Plan Rates'!$AP313&gt;0,SUMPRODUCT(T310:AB310,'III Plan Rates'!$AG313:$AO313)/'III Plan Rates'!$AP313,0)</f>
        <v>0</v>
      </c>
      <c r="AE310" s="117" t="e">
        <f t="shared" si="63"/>
        <v>#DIV/0!</v>
      </c>
      <c r="AF310" s="117" t="e">
        <f t="shared" si="64"/>
        <v>#DIV/0!</v>
      </c>
      <c r="AG310" s="117" t="e">
        <f t="shared" si="65"/>
        <v>#DIV/0!</v>
      </c>
      <c r="AH310" s="117" t="e">
        <f t="shared" si="66"/>
        <v>#DIV/0!</v>
      </c>
      <c r="AI310" s="117" t="e">
        <f t="shared" si="67"/>
        <v>#DIV/0!</v>
      </c>
      <c r="AJ310" s="117" t="e">
        <f t="shared" si="68"/>
        <v>#DIV/0!</v>
      </c>
      <c r="AK310" s="117" t="e">
        <f t="shared" si="69"/>
        <v>#DIV/0!</v>
      </c>
      <c r="AL310" s="117" t="e">
        <f t="shared" si="70"/>
        <v>#DIV/0!</v>
      </c>
      <c r="AM310" s="117" t="e">
        <f t="shared" si="71"/>
        <v>#DIV/0!</v>
      </c>
      <c r="AN310" s="503" t="str">
        <f t="shared" si="72"/>
        <v/>
      </c>
      <c r="AP310" s="109"/>
      <c r="AQ310" s="109"/>
      <c r="AR310" s="109"/>
      <c r="AS310" s="109"/>
      <c r="AT310" s="109"/>
      <c r="AU310" s="109"/>
      <c r="AV310" s="109"/>
      <c r="AW310" s="109"/>
      <c r="AX310" s="511" t="str">
        <f>IF(SUM(AP310:AW310)='III Plan Rates'!AG313, "Match", "Don't Match")</f>
        <v>Match</v>
      </c>
      <c r="AY310" s="109"/>
      <c r="AZ310" s="109"/>
      <c r="BA310" s="109"/>
      <c r="BB310" s="511" t="str">
        <f>IF(SUM(AY310:BA310)='III Plan Rates'!AH313, "Match", "Don't Match")</f>
        <v>Match</v>
      </c>
      <c r="BC310" s="109"/>
      <c r="BD310" s="109"/>
      <c r="BE310" s="109"/>
      <c r="BF310" s="109"/>
      <c r="BG310" s="109"/>
      <c r="BH310" s="109"/>
      <c r="BI310" s="109"/>
      <c r="BJ310" s="109"/>
      <c r="BK310" s="109"/>
      <c r="BL310" s="109"/>
      <c r="BM310" s="109"/>
      <c r="BN310" s="109"/>
      <c r="BO310" s="109"/>
      <c r="BP310" s="511" t="str">
        <f>IF(SUM(BC310:BO310)='III Plan Rates'!AI313, "Match", "Don't Match")</f>
        <v>Match</v>
      </c>
      <c r="BQ310" s="109"/>
      <c r="BR310" s="109"/>
      <c r="BS310" s="109"/>
      <c r="BT310" s="109"/>
      <c r="BU310" s="109"/>
      <c r="BV310" s="109"/>
      <c r="BW310" s="109"/>
      <c r="BX310" s="109"/>
      <c r="BY310" s="109"/>
      <c r="BZ310" s="109"/>
      <c r="CA310" s="511" t="str">
        <f>IF(SUM(BQ310:BZ310)='III Plan Rates'!AJ313, "Match", "Don't Match")</f>
        <v>Match</v>
      </c>
      <c r="CB310" s="109"/>
      <c r="CC310" s="109"/>
      <c r="CD310" s="109"/>
      <c r="CE310" s="109"/>
      <c r="CF310" s="109"/>
      <c r="CG310" s="109"/>
      <c r="CH310" s="109"/>
      <c r="CI310" s="511" t="str">
        <f>IF(SUM(CB310:CH310)='III Plan Rates'!AK313, "Match", "Don't Match")</f>
        <v>Match</v>
      </c>
      <c r="CJ310" s="109"/>
      <c r="CK310" s="109"/>
      <c r="CL310" s="109"/>
      <c r="CM310" s="109"/>
      <c r="CN310" s="109"/>
      <c r="CO310" s="109"/>
      <c r="CP310" s="109"/>
      <c r="CQ310" s="109"/>
      <c r="CR310" s="109"/>
      <c r="CS310" s="109"/>
      <c r="CT310" s="511" t="str">
        <f>IF(SUM(CJ310:CS310)='III Plan Rates'!AL313, "Match", "Don't Match")</f>
        <v>Match</v>
      </c>
      <c r="CU310" s="109"/>
      <c r="CV310" s="109"/>
      <c r="CW310" s="109"/>
      <c r="CX310" s="109"/>
      <c r="CY310" s="511" t="str">
        <f>IF(SUM(CU310:CX310)='III Plan Rates'!AM313, "Match", "Don't Match")</f>
        <v>Match</v>
      </c>
      <c r="CZ310" s="109"/>
      <c r="DA310" s="109"/>
      <c r="DB310" s="109"/>
      <c r="DC310" s="109"/>
      <c r="DD310" s="109"/>
      <c r="DE310" s="511" t="str">
        <f>IF(SUM(CZ310:DD310)='III Plan Rates'!AN313, "Match", "Don't Match")</f>
        <v>Match</v>
      </c>
      <c r="DF310" s="109"/>
      <c r="DG310" s="109"/>
      <c r="DH310" s="109"/>
      <c r="DI310" s="109"/>
      <c r="DJ310" s="109"/>
      <c r="DK310" s="109"/>
      <c r="DL310" s="109"/>
      <c r="DM310" s="511" t="str">
        <f>IF(SUM(DF310:DL310)='III Plan Rates'!AO313, "Match", "Don't Match")</f>
        <v>Match</v>
      </c>
    </row>
    <row r="311" spans="1:117" x14ac:dyDescent="0.25">
      <c r="A311" s="406" t="str">
        <f>'III Plan Rates'!A314</f>
        <v>Plan 297</v>
      </c>
      <c r="B311" s="118">
        <f>'III Plan Rates'!B314</f>
        <v>0</v>
      </c>
      <c r="C311" s="127">
        <f>'III Plan Rates'!D314</f>
        <v>0</v>
      </c>
      <c r="D311" s="118">
        <f>'III Plan Rates'!E314</f>
        <v>0</v>
      </c>
      <c r="E311" s="118">
        <f>'III Plan Rates'!F314</f>
        <v>0</v>
      </c>
      <c r="F311" s="118">
        <f>'III Plan Rates'!G314</f>
        <v>0</v>
      </c>
      <c r="G311" s="118">
        <f>'III Plan Rates'!J314</f>
        <v>0</v>
      </c>
      <c r="H311" s="101"/>
      <c r="I311" s="116">
        <f>'III Plan Rates'!$Z314*'V Consumer Factors'!$M$12</f>
        <v>0</v>
      </c>
      <c r="J311" s="116">
        <f>'III Plan Rates'!$Z314*'V Consumer Factors'!$M$13</f>
        <v>0</v>
      </c>
      <c r="K311" s="116">
        <f>'III Plan Rates'!$Z314*'V Consumer Factors'!$M$14</f>
        <v>0</v>
      </c>
      <c r="L311" s="116">
        <f>'III Plan Rates'!$Z314*'V Consumer Factors'!$M$15</f>
        <v>0</v>
      </c>
      <c r="M311" s="116">
        <f>'III Plan Rates'!$Z314*'V Consumer Factors'!$M$16</f>
        <v>0</v>
      </c>
      <c r="N311" s="116">
        <f>'III Plan Rates'!$Z314*'V Consumer Factors'!$M$17</f>
        <v>0</v>
      </c>
      <c r="O311" s="116">
        <f>'III Plan Rates'!$Z314*'V Consumer Factors'!$M$18</f>
        <v>0</v>
      </c>
      <c r="P311" s="116">
        <f>'III Plan Rates'!$Z314*'V Consumer Factors'!$M$19</f>
        <v>0</v>
      </c>
      <c r="Q311" s="116">
        <f>'III Plan Rates'!$Z314*'V Consumer Factors'!$M$20</f>
        <v>0</v>
      </c>
      <c r="R311" s="116">
        <f>IF('III Plan Rates'!$AP314&gt;0,SUMPRODUCT(I311:Q311,'III Plan Rates'!$AG314:$AO314)/'III Plan Rates'!$AP314,0)</f>
        <v>0</v>
      </c>
      <c r="S311" s="80"/>
      <c r="T311" s="116" t="e">
        <f>'III Plan Rates'!$AA314*'V Consumer Factors'!$N$12</f>
        <v>#DIV/0!</v>
      </c>
      <c r="U311" s="116" t="e">
        <f>'III Plan Rates'!$AA314*'V Consumer Factors'!$N$13</f>
        <v>#DIV/0!</v>
      </c>
      <c r="V311" s="116" t="e">
        <f>'III Plan Rates'!$AA314*'V Consumer Factors'!$N$14</f>
        <v>#DIV/0!</v>
      </c>
      <c r="W311" s="116" t="e">
        <f>'III Plan Rates'!$AA314*'V Consumer Factors'!$N$15</f>
        <v>#DIV/0!</v>
      </c>
      <c r="X311" s="116" t="e">
        <f>'III Plan Rates'!$AA314*'V Consumer Factors'!$N$16</f>
        <v>#DIV/0!</v>
      </c>
      <c r="Y311" s="116" t="e">
        <f>'III Plan Rates'!$AA314*'V Consumer Factors'!$N$17</f>
        <v>#DIV/0!</v>
      </c>
      <c r="Z311" s="116" t="e">
        <f>'III Plan Rates'!$AA314*'V Consumer Factors'!$N$18</f>
        <v>#DIV/0!</v>
      </c>
      <c r="AA311" s="116" t="e">
        <f>'III Plan Rates'!$AA314*'V Consumer Factors'!$N$19</f>
        <v>#DIV/0!</v>
      </c>
      <c r="AB311" s="116" t="e">
        <f>'III Plan Rates'!$AA314*'V Consumer Factors'!$N$20</f>
        <v>#DIV/0!</v>
      </c>
      <c r="AC311" s="116">
        <f>IF('III Plan Rates'!$AP314&gt;0,SUMPRODUCT(T311:AB311,'III Plan Rates'!$AG314:$AO314)/'III Plan Rates'!$AP314,0)</f>
        <v>0</v>
      </c>
      <c r="AE311" s="117" t="e">
        <f t="shared" si="63"/>
        <v>#DIV/0!</v>
      </c>
      <c r="AF311" s="117" t="e">
        <f t="shared" si="64"/>
        <v>#DIV/0!</v>
      </c>
      <c r="AG311" s="117" t="e">
        <f t="shared" si="65"/>
        <v>#DIV/0!</v>
      </c>
      <c r="AH311" s="117" t="e">
        <f t="shared" si="66"/>
        <v>#DIV/0!</v>
      </c>
      <c r="AI311" s="117" t="e">
        <f t="shared" si="67"/>
        <v>#DIV/0!</v>
      </c>
      <c r="AJ311" s="117" t="e">
        <f t="shared" si="68"/>
        <v>#DIV/0!</v>
      </c>
      <c r="AK311" s="117" t="e">
        <f t="shared" si="69"/>
        <v>#DIV/0!</v>
      </c>
      <c r="AL311" s="117" t="e">
        <f t="shared" si="70"/>
        <v>#DIV/0!</v>
      </c>
      <c r="AM311" s="117" t="e">
        <f t="shared" si="71"/>
        <v>#DIV/0!</v>
      </c>
      <c r="AN311" s="503" t="str">
        <f t="shared" si="72"/>
        <v/>
      </c>
      <c r="AP311" s="109"/>
      <c r="AQ311" s="109"/>
      <c r="AR311" s="109"/>
      <c r="AS311" s="109"/>
      <c r="AT311" s="109"/>
      <c r="AU311" s="109"/>
      <c r="AV311" s="109"/>
      <c r="AW311" s="109"/>
      <c r="AX311" s="511" t="str">
        <f>IF(SUM(AP311:AW311)='III Plan Rates'!AG314, "Match", "Don't Match")</f>
        <v>Match</v>
      </c>
      <c r="AY311" s="109"/>
      <c r="AZ311" s="109"/>
      <c r="BA311" s="109"/>
      <c r="BB311" s="511" t="str">
        <f>IF(SUM(AY311:BA311)='III Plan Rates'!AH314, "Match", "Don't Match")</f>
        <v>Match</v>
      </c>
      <c r="BC311" s="109"/>
      <c r="BD311" s="109"/>
      <c r="BE311" s="109"/>
      <c r="BF311" s="109"/>
      <c r="BG311" s="109"/>
      <c r="BH311" s="109"/>
      <c r="BI311" s="109"/>
      <c r="BJ311" s="109"/>
      <c r="BK311" s="109"/>
      <c r="BL311" s="109"/>
      <c r="BM311" s="109"/>
      <c r="BN311" s="109"/>
      <c r="BO311" s="109"/>
      <c r="BP311" s="511" t="str">
        <f>IF(SUM(BC311:BO311)='III Plan Rates'!AI314, "Match", "Don't Match")</f>
        <v>Match</v>
      </c>
      <c r="BQ311" s="109"/>
      <c r="BR311" s="109"/>
      <c r="BS311" s="109"/>
      <c r="BT311" s="109"/>
      <c r="BU311" s="109"/>
      <c r="BV311" s="109"/>
      <c r="BW311" s="109"/>
      <c r="BX311" s="109"/>
      <c r="BY311" s="109"/>
      <c r="BZ311" s="109"/>
      <c r="CA311" s="511" t="str">
        <f>IF(SUM(BQ311:BZ311)='III Plan Rates'!AJ314, "Match", "Don't Match")</f>
        <v>Match</v>
      </c>
      <c r="CB311" s="109"/>
      <c r="CC311" s="109"/>
      <c r="CD311" s="109"/>
      <c r="CE311" s="109"/>
      <c r="CF311" s="109"/>
      <c r="CG311" s="109"/>
      <c r="CH311" s="109"/>
      <c r="CI311" s="511" t="str">
        <f>IF(SUM(CB311:CH311)='III Plan Rates'!AK314, "Match", "Don't Match")</f>
        <v>Match</v>
      </c>
      <c r="CJ311" s="109"/>
      <c r="CK311" s="109"/>
      <c r="CL311" s="109"/>
      <c r="CM311" s="109"/>
      <c r="CN311" s="109"/>
      <c r="CO311" s="109"/>
      <c r="CP311" s="109"/>
      <c r="CQ311" s="109"/>
      <c r="CR311" s="109"/>
      <c r="CS311" s="109"/>
      <c r="CT311" s="511" t="str">
        <f>IF(SUM(CJ311:CS311)='III Plan Rates'!AL314, "Match", "Don't Match")</f>
        <v>Match</v>
      </c>
      <c r="CU311" s="109"/>
      <c r="CV311" s="109"/>
      <c r="CW311" s="109"/>
      <c r="CX311" s="109"/>
      <c r="CY311" s="511" t="str">
        <f>IF(SUM(CU311:CX311)='III Plan Rates'!AM314, "Match", "Don't Match")</f>
        <v>Match</v>
      </c>
      <c r="CZ311" s="109"/>
      <c r="DA311" s="109"/>
      <c r="DB311" s="109"/>
      <c r="DC311" s="109"/>
      <c r="DD311" s="109"/>
      <c r="DE311" s="511" t="str">
        <f>IF(SUM(CZ311:DD311)='III Plan Rates'!AN314, "Match", "Don't Match")</f>
        <v>Match</v>
      </c>
      <c r="DF311" s="109"/>
      <c r="DG311" s="109"/>
      <c r="DH311" s="109"/>
      <c r="DI311" s="109"/>
      <c r="DJ311" s="109"/>
      <c r="DK311" s="109"/>
      <c r="DL311" s="109"/>
      <c r="DM311" s="511" t="str">
        <f>IF(SUM(DF311:DL311)='III Plan Rates'!AO314, "Match", "Don't Match")</f>
        <v>Match</v>
      </c>
    </row>
    <row r="312" spans="1:117" x14ac:dyDescent="0.25">
      <c r="A312" s="406" t="str">
        <f>'III Plan Rates'!A315</f>
        <v>Plan 298</v>
      </c>
      <c r="B312" s="118">
        <f>'III Plan Rates'!B315</f>
        <v>0</v>
      </c>
      <c r="C312" s="127">
        <f>'III Plan Rates'!D315</f>
        <v>0</v>
      </c>
      <c r="D312" s="118">
        <f>'III Plan Rates'!E315</f>
        <v>0</v>
      </c>
      <c r="E312" s="118">
        <f>'III Plan Rates'!F315</f>
        <v>0</v>
      </c>
      <c r="F312" s="118">
        <f>'III Plan Rates'!G315</f>
        <v>0</v>
      </c>
      <c r="G312" s="118">
        <f>'III Plan Rates'!J315</f>
        <v>0</v>
      </c>
      <c r="H312" s="101"/>
      <c r="I312" s="116">
        <f>'III Plan Rates'!$Z315*'V Consumer Factors'!$M$12</f>
        <v>0</v>
      </c>
      <c r="J312" s="116">
        <f>'III Plan Rates'!$Z315*'V Consumer Factors'!$M$13</f>
        <v>0</v>
      </c>
      <c r="K312" s="116">
        <f>'III Plan Rates'!$Z315*'V Consumer Factors'!$M$14</f>
        <v>0</v>
      </c>
      <c r="L312" s="116">
        <f>'III Plan Rates'!$Z315*'V Consumer Factors'!$M$15</f>
        <v>0</v>
      </c>
      <c r="M312" s="116">
        <f>'III Plan Rates'!$Z315*'V Consumer Factors'!$M$16</f>
        <v>0</v>
      </c>
      <c r="N312" s="116">
        <f>'III Plan Rates'!$Z315*'V Consumer Factors'!$M$17</f>
        <v>0</v>
      </c>
      <c r="O312" s="116">
        <f>'III Plan Rates'!$Z315*'V Consumer Factors'!$M$18</f>
        <v>0</v>
      </c>
      <c r="P312" s="116">
        <f>'III Plan Rates'!$Z315*'V Consumer Factors'!$M$19</f>
        <v>0</v>
      </c>
      <c r="Q312" s="116">
        <f>'III Plan Rates'!$Z315*'V Consumer Factors'!$M$20</f>
        <v>0</v>
      </c>
      <c r="R312" s="116">
        <f>IF('III Plan Rates'!$AP315&gt;0,SUMPRODUCT(I312:Q312,'III Plan Rates'!$AG315:$AO315)/'III Plan Rates'!$AP315,0)</f>
        <v>0</v>
      </c>
      <c r="S312" s="80"/>
      <c r="T312" s="116" t="e">
        <f>'III Plan Rates'!$AA315*'V Consumer Factors'!$N$12</f>
        <v>#DIV/0!</v>
      </c>
      <c r="U312" s="116" t="e">
        <f>'III Plan Rates'!$AA315*'V Consumer Factors'!$N$13</f>
        <v>#DIV/0!</v>
      </c>
      <c r="V312" s="116" t="e">
        <f>'III Plan Rates'!$AA315*'V Consumer Factors'!$N$14</f>
        <v>#DIV/0!</v>
      </c>
      <c r="W312" s="116" t="e">
        <f>'III Plan Rates'!$AA315*'V Consumer Factors'!$N$15</f>
        <v>#DIV/0!</v>
      </c>
      <c r="X312" s="116" t="e">
        <f>'III Plan Rates'!$AA315*'V Consumer Factors'!$N$16</f>
        <v>#DIV/0!</v>
      </c>
      <c r="Y312" s="116" t="e">
        <f>'III Plan Rates'!$AA315*'V Consumer Factors'!$N$17</f>
        <v>#DIV/0!</v>
      </c>
      <c r="Z312" s="116" t="e">
        <f>'III Plan Rates'!$AA315*'V Consumer Factors'!$N$18</f>
        <v>#DIV/0!</v>
      </c>
      <c r="AA312" s="116" t="e">
        <f>'III Plan Rates'!$AA315*'V Consumer Factors'!$N$19</f>
        <v>#DIV/0!</v>
      </c>
      <c r="AB312" s="116" t="e">
        <f>'III Plan Rates'!$AA315*'V Consumer Factors'!$N$20</f>
        <v>#DIV/0!</v>
      </c>
      <c r="AC312" s="116">
        <f>IF('III Plan Rates'!$AP315&gt;0,SUMPRODUCT(T312:AB312,'III Plan Rates'!$AG315:$AO315)/'III Plan Rates'!$AP315,0)</f>
        <v>0</v>
      </c>
      <c r="AE312" s="117" t="e">
        <f t="shared" si="63"/>
        <v>#DIV/0!</v>
      </c>
      <c r="AF312" s="117" t="e">
        <f t="shared" si="64"/>
        <v>#DIV/0!</v>
      </c>
      <c r="AG312" s="117" t="e">
        <f t="shared" si="65"/>
        <v>#DIV/0!</v>
      </c>
      <c r="AH312" s="117" t="e">
        <f t="shared" si="66"/>
        <v>#DIV/0!</v>
      </c>
      <c r="AI312" s="117" t="e">
        <f t="shared" si="67"/>
        <v>#DIV/0!</v>
      </c>
      <c r="AJ312" s="117" t="e">
        <f t="shared" si="68"/>
        <v>#DIV/0!</v>
      </c>
      <c r="AK312" s="117" t="e">
        <f t="shared" si="69"/>
        <v>#DIV/0!</v>
      </c>
      <c r="AL312" s="117" t="e">
        <f t="shared" si="70"/>
        <v>#DIV/0!</v>
      </c>
      <c r="AM312" s="117" t="e">
        <f t="shared" si="71"/>
        <v>#DIV/0!</v>
      </c>
      <c r="AN312" s="503" t="str">
        <f t="shared" si="72"/>
        <v/>
      </c>
      <c r="AP312" s="109"/>
      <c r="AQ312" s="109"/>
      <c r="AR312" s="109"/>
      <c r="AS312" s="109"/>
      <c r="AT312" s="109"/>
      <c r="AU312" s="109"/>
      <c r="AV312" s="109"/>
      <c r="AW312" s="109"/>
      <c r="AX312" s="511" t="str">
        <f>IF(SUM(AP312:AW312)='III Plan Rates'!AG315, "Match", "Don't Match")</f>
        <v>Match</v>
      </c>
      <c r="AY312" s="109"/>
      <c r="AZ312" s="109"/>
      <c r="BA312" s="109"/>
      <c r="BB312" s="511" t="str">
        <f>IF(SUM(AY312:BA312)='III Plan Rates'!AH315, "Match", "Don't Match")</f>
        <v>Match</v>
      </c>
      <c r="BC312" s="109"/>
      <c r="BD312" s="109"/>
      <c r="BE312" s="109"/>
      <c r="BF312" s="109"/>
      <c r="BG312" s="109"/>
      <c r="BH312" s="109"/>
      <c r="BI312" s="109"/>
      <c r="BJ312" s="109"/>
      <c r="BK312" s="109"/>
      <c r="BL312" s="109"/>
      <c r="BM312" s="109"/>
      <c r="BN312" s="109"/>
      <c r="BO312" s="109"/>
      <c r="BP312" s="511" t="str">
        <f>IF(SUM(BC312:BO312)='III Plan Rates'!AI315, "Match", "Don't Match")</f>
        <v>Match</v>
      </c>
      <c r="BQ312" s="109"/>
      <c r="BR312" s="109"/>
      <c r="BS312" s="109"/>
      <c r="BT312" s="109"/>
      <c r="BU312" s="109"/>
      <c r="BV312" s="109"/>
      <c r="BW312" s="109"/>
      <c r="BX312" s="109"/>
      <c r="BY312" s="109"/>
      <c r="BZ312" s="109"/>
      <c r="CA312" s="511" t="str">
        <f>IF(SUM(BQ312:BZ312)='III Plan Rates'!AJ315, "Match", "Don't Match")</f>
        <v>Match</v>
      </c>
      <c r="CB312" s="109"/>
      <c r="CC312" s="109"/>
      <c r="CD312" s="109"/>
      <c r="CE312" s="109"/>
      <c r="CF312" s="109"/>
      <c r="CG312" s="109"/>
      <c r="CH312" s="109"/>
      <c r="CI312" s="511" t="str">
        <f>IF(SUM(CB312:CH312)='III Plan Rates'!AK315, "Match", "Don't Match")</f>
        <v>Match</v>
      </c>
      <c r="CJ312" s="109"/>
      <c r="CK312" s="109"/>
      <c r="CL312" s="109"/>
      <c r="CM312" s="109"/>
      <c r="CN312" s="109"/>
      <c r="CO312" s="109"/>
      <c r="CP312" s="109"/>
      <c r="CQ312" s="109"/>
      <c r="CR312" s="109"/>
      <c r="CS312" s="109"/>
      <c r="CT312" s="511" t="str">
        <f>IF(SUM(CJ312:CS312)='III Plan Rates'!AL315, "Match", "Don't Match")</f>
        <v>Match</v>
      </c>
      <c r="CU312" s="109"/>
      <c r="CV312" s="109"/>
      <c r="CW312" s="109"/>
      <c r="CX312" s="109"/>
      <c r="CY312" s="511" t="str">
        <f>IF(SUM(CU312:CX312)='III Plan Rates'!AM315, "Match", "Don't Match")</f>
        <v>Match</v>
      </c>
      <c r="CZ312" s="109"/>
      <c r="DA312" s="109"/>
      <c r="DB312" s="109"/>
      <c r="DC312" s="109"/>
      <c r="DD312" s="109"/>
      <c r="DE312" s="511" t="str">
        <f>IF(SUM(CZ312:DD312)='III Plan Rates'!AN315, "Match", "Don't Match")</f>
        <v>Match</v>
      </c>
      <c r="DF312" s="109"/>
      <c r="DG312" s="109"/>
      <c r="DH312" s="109"/>
      <c r="DI312" s="109"/>
      <c r="DJ312" s="109"/>
      <c r="DK312" s="109"/>
      <c r="DL312" s="109"/>
      <c r="DM312" s="511" t="str">
        <f>IF(SUM(DF312:DL312)='III Plan Rates'!AO315, "Match", "Don't Match")</f>
        <v>Match</v>
      </c>
    </row>
    <row r="313" spans="1:117" x14ac:dyDescent="0.25">
      <c r="A313" s="406" t="str">
        <f>'III Plan Rates'!A316</f>
        <v>Plan 299</v>
      </c>
      <c r="B313" s="118">
        <f>'III Plan Rates'!B316</f>
        <v>0</v>
      </c>
      <c r="C313" s="127">
        <f>'III Plan Rates'!D316</f>
        <v>0</v>
      </c>
      <c r="D313" s="118">
        <f>'III Plan Rates'!E316</f>
        <v>0</v>
      </c>
      <c r="E313" s="118">
        <f>'III Plan Rates'!F316</f>
        <v>0</v>
      </c>
      <c r="F313" s="118">
        <f>'III Plan Rates'!G316</f>
        <v>0</v>
      </c>
      <c r="G313" s="118">
        <f>'III Plan Rates'!J316</f>
        <v>0</v>
      </c>
      <c r="H313" s="101"/>
      <c r="I313" s="116">
        <f>'III Plan Rates'!$Z316*'V Consumer Factors'!$M$12</f>
        <v>0</v>
      </c>
      <c r="J313" s="116">
        <f>'III Plan Rates'!$Z316*'V Consumer Factors'!$M$13</f>
        <v>0</v>
      </c>
      <c r="K313" s="116">
        <f>'III Plan Rates'!$Z316*'V Consumer Factors'!$M$14</f>
        <v>0</v>
      </c>
      <c r="L313" s="116">
        <f>'III Plan Rates'!$Z316*'V Consumer Factors'!$M$15</f>
        <v>0</v>
      </c>
      <c r="M313" s="116">
        <f>'III Plan Rates'!$Z316*'V Consumer Factors'!$M$16</f>
        <v>0</v>
      </c>
      <c r="N313" s="116">
        <f>'III Plan Rates'!$Z316*'V Consumer Factors'!$M$17</f>
        <v>0</v>
      </c>
      <c r="O313" s="116">
        <f>'III Plan Rates'!$Z316*'V Consumer Factors'!$M$18</f>
        <v>0</v>
      </c>
      <c r="P313" s="116">
        <f>'III Plan Rates'!$Z316*'V Consumer Factors'!$M$19</f>
        <v>0</v>
      </c>
      <c r="Q313" s="116">
        <f>'III Plan Rates'!$Z316*'V Consumer Factors'!$M$20</f>
        <v>0</v>
      </c>
      <c r="R313" s="116">
        <f>IF('III Plan Rates'!$AP316&gt;0,SUMPRODUCT(I313:Q313,'III Plan Rates'!$AG316:$AO316)/'III Plan Rates'!$AP316,0)</f>
        <v>0</v>
      </c>
      <c r="S313" s="80"/>
      <c r="T313" s="116" t="e">
        <f>'III Plan Rates'!$AA316*'V Consumer Factors'!$N$12</f>
        <v>#DIV/0!</v>
      </c>
      <c r="U313" s="116" t="e">
        <f>'III Plan Rates'!$AA316*'V Consumer Factors'!$N$13</f>
        <v>#DIV/0!</v>
      </c>
      <c r="V313" s="116" t="e">
        <f>'III Plan Rates'!$AA316*'V Consumer Factors'!$N$14</f>
        <v>#DIV/0!</v>
      </c>
      <c r="W313" s="116" t="e">
        <f>'III Plan Rates'!$AA316*'V Consumer Factors'!$N$15</f>
        <v>#DIV/0!</v>
      </c>
      <c r="X313" s="116" t="e">
        <f>'III Plan Rates'!$AA316*'V Consumer Factors'!$N$16</f>
        <v>#DIV/0!</v>
      </c>
      <c r="Y313" s="116" t="e">
        <f>'III Plan Rates'!$AA316*'V Consumer Factors'!$N$17</f>
        <v>#DIV/0!</v>
      </c>
      <c r="Z313" s="116" t="e">
        <f>'III Plan Rates'!$AA316*'V Consumer Factors'!$N$18</f>
        <v>#DIV/0!</v>
      </c>
      <c r="AA313" s="116" t="e">
        <f>'III Plan Rates'!$AA316*'V Consumer Factors'!$N$19</f>
        <v>#DIV/0!</v>
      </c>
      <c r="AB313" s="116" t="e">
        <f>'III Plan Rates'!$AA316*'V Consumer Factors'!$N$20</f>
        <v>#DIV/0!</v>
      </c>
      <c r="AC313" s="116">
        <f>IF('III Plan Rates'!$AP316&gt;0,SUMPRODUCT(T313:AB313,'III Plan Rates'!$AG316:$AO316)/'III Plan Rates'!$AP316,0)</f>
        <v>0</v>
      </c>
      <c r="AE313" s="117" t="e">
        <f t="shared" si="63"/>
        <v>#DIV/0!</v>
      </c>
      <c r="AF313" s="117" t="e">
        <f t="shared" si="64"/>
        <v>#DIV/0!</v>
      </c>
      <c r="AG313" s="117" t="e">
        <f t="shared" si="65"/>
        <v>#DIV/0!</v>
      </c>
      <c r="AH313" s="117" t="e">
        <f t="shared" si="66"/>
        <v>#DIV/0!</v>
      </c>
      <c r="AI313" s="117" t="e">
        <f t="shared" si="67"/>
        <v>#DIV/0!</v>
      </c>
      <c r="AJ313" s="117" t="e">
        <f t="shared" si="68"/>
        <v>#DIV/0!</v>
      </c>
      <c r="AK313" s="117" t="e">
        <f t="shared" si="69"/>
        <v>#DIV/0!</v>
      </c>
      <c r="AL313" s="117" t="e">
        <f t="shared" si="70"/>
        <v>#DIV/0!</v>
      </c>
      <c r="AM313" s="117" t="e">
        <f t="shared" si="71"/>
        <v>#DIV/0!</v>
      </c>
      <c r="AN313" s="503" t="str">
        <f t="shared" si="72"/>
        <v/>
      </c>
      <c r="AP313" s="109"/>
      <c r="AQ313" s="109"/>
      <c r="AR313" s="109"/>
      <c r="AS313" s="109"/>
      <c r="AT313" s="109"/>
      <c r="AU313" s="109"/>
      <c r="AV313" s="109"/>
      <c r="AW313" s="109"/>
      <c r="AX313" s="511" t="str">
        <f>IF(SUM(AP313:AW313)='III Plan Rates'!AG316, "Match", "Don't Match")</f>
        <v>Match</v>
      </c>
      <c r="AY313" s="109"/>
      <c r="AZ313" s="109"/>
      <c r="BA313" s="109"/>
      <c r="BB313" s="511" t="str">
        <f>IF(SUM(AY313:BA313)='III Plan Rates'!AH316, "Match", "Don't Match")</f>
        <v>Match</v>
      </c>
      <c r="BC313" s="109"/>
      <c r="BD313" s="109"/>
      <c r="BE313" s="109"/>
      <c r="BF313" s="109"/>
      <c r="BG313" s="109"/>
      <c r="BH313" s="109"/>
      <c r="BI313" s="109"/>
      <c r="BJ313" s="109"/>
      <c r="BK313" s="109"/>
      <c r="BL313" s="109"/>
      <c r="BM313" s="109"/>
      <c r="BN313" s="109"/>
      <c r="BO313" s="109"/>
      <c r="BP313" s="511" t="str">
        <f>IF(SUM(BC313:BO313)='III Plan Rates'!AI316, "Match", "Don't Match")</f>
        <v>Match</v>
      </c>
      <c r="BQ313" s="109"/>
      <c r="BR313" s="109"/>
      <c r="BS313" s="109"/>
      <c r="BT313" s="109"/>
      <c r="BU313" s="109"/>
      <c r="BV313" s="109"/>
      <c r="BW313" s="109"/>
      <c r="BX313" s="109"/>
      <c r="BY313" s="109"/>
      <c r="BZ313" s="109"/>
      <c r="CA313" s="511" t="str">
        <f>IF(SUM(BQ313:BZ313)='III Plan Rates'!AJ316, "Match", "Don't Match")</f>
        <v>Match</v>
      </c>
      <c r="CB313" s="109"/>
      <c r="CC313" s="109"/>
      <c r="CD313" s="109"/>
      <c r="CE313" s="109"/>
      <c r="CF313" s="109"/>
      <c r="CG313" s="109"/>
      <c r="CH313" s="109"/>
      <c r="CI313" s="511" t="str">
        <f>IF(SUM(CB313:CH313)='III Plan Rates'!AK316, "Match", "Don't Match")</f>
        <v>Match</v>
      </c>
      <c r="CJ313" s="109"/>
      <c r="CK313" s="109"/>
      <c r="CL313" s="109"/>
      <c r="CM313" s="109"/>
      <c r="CN313" s="109"/>
      <c r="CO313" s="109"/>
      <c r="CP313" s="109"/>
      <c r="CQ313" s="109"/>
      <c r="CR313" s="109"/>
      <c r="CS313" s="109"/>
      <c r="CT313" s="511" t="str">
        <f>IF(SUM(CJ313:CS313)='III Plan Rates'!AL316, "Match", "Don't Match")</f>
        <v>Match</v>
      </c>
      <c r="CU313" s="109"/>
      <c r="CV313" s="109"/>
      <c r="CW313" s="109"/>
      <c r="CX313" s="109"/>
      <c r="CY313" s="511" t="str">
        <f>IF(SUM(CU313:CX313)='III Plan Rates'!AM316, "Match", "Don't Match")</f>
        <v>Match</v>
      </c>
      <c r="CZ313" s="109"/>
      <c r="DA313" s="109"/>
      <c r="DB313" s="109"/>
      <c r="DC313" s="109"/>
      <c r="DD313" s="109"/>
      <c r="DE313" s="511" t="str">
        <f>IF(SUM(CZ313:DD313)='III Plan Rates'!AN316, "Match", "Don't Match")</f>
        <v>Match</v>
      </c>
      <c r="DF313" s="109"/>
      <c r="DG313" s="109"/>
      <c r="DH313" s="109"/>
      <c r="DI313" s="109"/>
      <c r="DJ313" s="109"/>
      <c r="DK313" s="109"/>
      <c r="DL313" s="109"/>
      <c r="DM313" s="511" t="str">
        <f>IF(SUM(DF313:DL313)='III Plan Rates'!AO316, "Match", "Don't Match")</f>
        <v>Match</v>
      </c>
    </row>
    <row r="314" spans="1:117" x14ac:dyDescent="0.25">
      <c r="A314" s="406" t="str">
        <f>'III Plan Rates'!A317</f>
        <v>Plan 300</v>
      </c>
      <c r="B314" s="118">
        <f>'III Plan Rates'!B317</f>
        <v>0</v>
      </c>
      <c r="C314" s="127">
        <f>'III Plan Rates'!D317</f>
        <v>0</v>
      </c>
      <c r="D314" s="118">
        <f>'III Plan Rates'!E317</f>
        <v>0</v>
      </c>
      <c r="E314" s="118">
        <f>'III Plan Rates'!F317</f>
        <v>0</v>
      </c>
      <c r="F314" s="118">
        <f>'III Plan Rates'!G317</f>
        <v>0</v>
      </c>
      <c r="G314" s="118">
        <f>'III Plan Rates'!J317</f>
        <v>0</v>
      </c>
      <c r="H314" s="101"/>
      <c r="I314" s="116">
        <f>'III Plan Rates'!$Z317*'V Consumer Factors'!$M$12</f>
        <v>0</v>
      </c>
      <c r="J314" s="116">
        <f>'III Plan Rates'!$Z317*'V Consumer Factors'!$M$13</f>
        <v>0</v>
      </c>
      <c r="K314" s="116">
        <f>'III Plan Rates'!$Z317*'V Consumer Factors'!$M$14</f>
        <v>0</v>
      </c>
      <c r="L314" s="116">
        <f>'III Plan Rates'!$Z317*'V Consumer Factors'!$M$15</f>
        <v>0</v>
      </c>
      <c r="M314" s="116">
        <f>'III Plan Rates'!$Z317*'V Consumer Factors'!$M$16</f>
        <v>0</v>
      </c>
      <c r="N314" s="116">
        <f>'III Plan Rates'!$Z317*'V Consumer Factors'!$M$17</f>
        <v>0</v>
      </c>
      <c r="O314" s="116">
        <f>'III Plan Rates'!$Z317*'V Consumer Factors'!$M$18</f>
        <v>0</v>
      </c>
      <c r="P314" s="116">
        <f>'III Plan Rates'!$Z317*'V Consumer Factors'!$M$19</f>
        <v>0</v>
      </c>
      <c r="Q314" s="116">
        <f>'III Plan Rates'!$Z317*'V Consumer Factors'!$M$20</f>
        <v>0</v>
      </c>
      <c r="R314" s="116">
        <f>IF('III Plan Rates'!$AP317&gt;0,SUMPRODUCT(I314:Q314,'III Plan Rates'!$AG317:$AO317)/'III Plan Rates'!$AP317,0)</f>
        <v>0</v>
      </c>
      <c r="S314" s="80"/>
      <c r="T314" s="116" t="e">
        <f>'III Plan Rates'!$AA317*'V Consumer Factors'!$N$12</f>
        <v>#DIV/0!</v>
      </c>
      <c r="U314" s="116" t="e">
        <f>'III Plan Rates'!$AA317*'V Consumer Factors'!$N$13</f>
        <v>#DIV/0!</v>
      </c>
      <c r="V314" s="116" t="e">
        <f>'III Plan Rates'!$AA317*'V Consumer Factors'!$N$14</f>
        <v>#DIV/0!</v>
      </c>
      <c r="W314" s="116" t="e">
        <f>'III Plan Rates'!$AA317*'V Consumer Factors'!$N$15</f>
        <v>#DIV/0!</v>
      </c>
      <c r="X314" s="116" t="e">
        <f>'III Plan Rates'!$AA317*'V Consumer Factors'!$N$16</f>
        <v>#DIV/0!</v>
      </c>
      <c r="Y314" s="116" t="e">
        <f>'III Plan Rates'!$AA317*'V Consumer Factors'!$N$17</f>
        <v>#DIV/0!</v>
      </c>
      <c r="Z314" s="116" t="e">
        <f>'III Plan Rates'!$AA317*'V Consumer Factors'!$N$18</f>
        <v>#DIV/0!</v>
      </c>
      <c r="AA314" s="116" t="e">
        <f>'III Plan Rates'!$AA317*'V Consumer Factors'!$N$19</f>
        <v>#DIV/0!</v>
      </c>
      <c r="AB314" s="116" t="e">
        <f>'III Plan Rates'!$AA317*'V Consumer Factors'!$N$20</f>
        <v>#DIV/0!</v>
      </c>
      <c r="AC314" s="116">
        <f>IF('III Plan Rates'!$AP317&gt;0,SUMPRODUCT(T314:AB314,'III Plan Rates'!$AG317:$AO317)/'III Plan Rates'!$AP317,0)</f>
        <v>0</v>
      </c>
      <c r="AE314" s="117" t="e">
        <f t="shared" si="63"/>
        <v>#DIV/0!</v>
      </c>
      <c r="AF314" s="117" t="e">
        <f t="shared" si="64"/>
        <v>#DIV/0!</v>
      </c>
      <c r="AG314" s="117" t="e">
        <f t="shared" si="65"/>
        <v>#DIV/0!</v>
      </c>
      <c r="AH314" s="117" t="e">
        <f t="shared" si="66"/>
        <v>#DIV/0!</v>
      </c>
      <c r="AI314" s="117" t="e">
        <f t="shared" si="67"/>
        <v>#DIV/0!</v>
      </c>
      <c r="AJ314" s="117" t="e">
        <f t="shared" si="68"/>
        <v>#DIV/0!</v>
      </c>
      <c r="AK314" s="117" t="e">
        <f t="shared" si="69"/>
        <v>#DIV/0!</v>
      </c>
      <c r="AL314" s="117" t="e">
        <f t="shared" si="70"/>
        <v>#DIV/0!</v>
      </c>
      <c r="AM314" s="117" t="e">
        <f t="shared" si="71"/>
        <v>#DIV/0!</v>
      </c>
      <c r="AN314" s="503" t="str">
        <f t="shared" si="72"/>
        <v/>
      </c>
      <c r="AP314" s="109"/>
      <c r="AQ314" s="109"/>
      <c r="AR314" s="109"/>
      <c r="AS314" s="109"/>
      <c r="AT314" s="109"/>
      <c r="AU314" s="109"/>
      <c r="AV314" s="109"/>
      <c r="AW314" s="109"/>
      <c r="AX314" s="511" t="str">
        <f>IF(SUM(AP314:AW314)='III Plan Rates'!AG317, "Match", "Don't Match")</f>
        <v>Match</v>
      </c>
      <c r="AY314" s="109"/>
      <c r="AZ314" s="109"/>
      <c r="BA314" s="109"/>
      <c r="BB314" s="511" t="str">
        <f>IF(SUM(AY314:BA314)='III Plan Rates'!AH317, "Match", "Don't Match")</f>
        <v>Match</v>
      </c>
      <c r="BC314" s="109"/>
      <c r="BD314" s="109"/>
      <c r="BE314" s="109"/>
      <c r="BF314" s="109"/>
      <c r="BG314" s="109"/>
      <c r="BH314" s="109"/>
      <c r="BI314" s="109"/>
      <c r="BJ314" s="109"/>
      <c r="BK314" s="109"/>
      <c r="BL314" s="109"/>
      <c r="BM314" s="109"/>
      <c r="BN314" s="109"/>
      <c r="BO314" s="109"/>
      <c r="BP314" s="511" t="str">
        <f>IF(SUM(BC314:BO314)='III Plan Rates'!AI317, "Match", "Don't Match")</f>
        <v>Match</v>
      </c>
      <c r="BQ314" s="109"/>
      <c r="BR314" s="109"/>
      <c r="BS314" s="109"/>
      <c r="BT314" s="109"/>
      <c r="BU314" s="109"/>
      <c r="BV314" s="109"/>
      <c r="BW314" s="109"/>
      <c r="BX314" s="109"/>
      <c r="BY314" s="109"/>
      <c r="BZ314" s="109"/>
      <c r="CA314" s="511" t="str">
        <f>IF(SUM(BQ314:BZ314)='III Plan Rates'!AJ317, "Match", "Don't Match")</f>
        <v>Match</v>
      </c>
      <c r="CB314" s="109"/>
      <c r="CC314" s="109"/>
      <c r="CD314" s="109"/>
      <c r="CE314" s="109"/>
      <c r="CF314" s="109"/>
      <c r="CG314" s="109"/>
      <c r="CH314" s="109"/>
      <c r="CI314" s="511" t="str">
        <f>IF(SUM(CB314:CH314)='III Plan Rates'!AK317, "Match", "Don't Match")</f>
        <v>Match</v>
      </c>
      <c r="CJ314" s="109"/>
      <c r="CK314" s="109"/>
      <c r="CL314" s="109"/>
      <c r="CM314" s="109"/>
      <c r="CN314" s="109"/>
      <c r="CO314" s="109"/>
      <c r="CP314" s="109"/>
      <c r="CQ314" s="109"/>
      <c r="CR314" s="109"/>
      <c r="CS314" s="109"/>
      <c r="CT314" s="511" t="str">
        <f>IF(SUM(CJ314:CS314)='III Plan Rates'!AL317, "Match", "Don't Match")</f>
        <v>Match</v>
      </c>
      <c r="CU314" s="109"/>
      <c r="CV314" s="109"/>
      <c r="CW314" s="109"/>
      <c r="CX314" s="109"/>
      <c r="CY314" s="511" t="str">
        <f>IF(SUM(CU314:CX314)='III Plan Rates'!AM317, "Match", "Don't Match")</f>
        <v>Match</v>
      </c>
      <c r="CZ314" s="109"/>
      <c r="DA314" s="109"/>
      <c r="DB314" s="109"/>
      <c r="DC314" s="109"/>
      <c r="DD314" s="109"/>
      <c r="DE314" s="511" t="str">
        <f>IF(SUM(CZ314:DD314)='III Plan Rates'!AN317, "Match", "Don't Match")</f>
        <v>Match</v>
      </c>
      <c r="DF314" s="109"/>
      <c r="DG314" s="109"/>
      <c r="DH314" s="109"/>
      <c r="DI314" s="109"/>
      <c r="DJ314" s="109"/>
      <c r="DK314" s="109"/>
      <c r="DL314" s="109"/>
      <c r="DM314" s="511" t="str">
        <f>IF(SUM(DF314:DL314)='III Plan Rates'!AO317, "Match", "Don't Match")</f>
        <v>Match</v>
      </c>
    </row>
    <row r="315" spans="1:117" x14ac:dyDescent="0.25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</row>
  </sheetData>
  <sheetProtection algorithmName="SHA-512" hashValue="HbPLUSTQLDOnwBG3HdTodjZC53quZmbscbUwdEbk88Wb3Qo/OUFsGufYpAp//9NhNG9IZdn4Dx8XvnNShxZwpQ==" saltValue="6uWrKNj1BmchZwQrCFg9FQ==" spinCount="100000" sheet="1" formatColumns="0" formatRows="0"/>
  <mergeCells count="5">
    <mergeCell ref="B13:G13"/>
    <mergeCell ref="I10:R10"/>
    <mergeCell ref="T10:AC10"/>
    <mergeCell ref="AE10:AN10"/>
    <mergeCell ref="AP10:DM10"/>
  </mergeCells>
  <dataValidations count="1">
    <dataValidation allowBlank="1" showErrorMessage="1" sqref="B15:B314" xr:uid="{00000000-0002-0000-0400-000000000000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ET315"/>
  <sheetViews>
    <sheetView showGridLines="0" zoomScale="85" zoomScaleNormal="85" workbookViewId="0">
      <selection activeCell="A9" sqref="A9"/>
    </sheetView>
  </sheetViews>
  <sheetFormatPr defaultColWidth="9" defaultRowHeight="15" x14ac:dyDescent="0.25"/>
  <cols>
    <col min="1" max="1" width="15.42578125" style="1" customWidth="1"/>
    <col min="2" max="2" width="25.85546875" style="1" customWidth="1"/>
    <col min="3" max="3" width="20.5703125" style="1" customWidth="1"/>
    <col min="4" max="4" width="14.5703125" style="1" customWidth="1"/>
    <col min="5" max="5" width="22.5703125" style="1" customWidth="1"/>
    <col min="6" max="6" width="11" style="1" customWidth="1"/>
    <col min="7" max="7" width="10.5703125" style="1" customWidth="1"/>
    <col min="8" max="8" width="5.7109375" style="1" customWidth="1"/>
    <col min="9" max="18" width="10.7109375" style="1" customWidth="1"/>
    <col min="19" max="19" width="5.7109375" style="1" customWidth="1"/>
    <col min="20" max="29" width="10.7109375" style="1" customWidth="1"/>
    <col min="30" max="30" width="5.7109375" style="1" customWidth="1"/>
    <col min="31" max="40" width="10.7109375" style="1" customWidth="1"/>
    <col min="41" max="41" width="5.7109375" style="1" customWidth="1"/>
    <col min="42" max="51" width="10.7109375" style="1" customWidth="1"/>
    <col min="52" max="52" width="5.7109375" style="1" customWidth="1"/>
    <col min="53" max="62" width="10.7109375" style="1" customWidth="1"/>
    <col min="63" max="63" width="5.7109375" style="1" customWidth="1"/>
    <col min="64" max="73" width="10.7109375" style="1" customWidth="1"/>
    <col min="74" max="90" width="9" style="1"/>
    <col min="91" max="91" width="11.7109375" style="1" customWidth="1"/>
    <col min="92" max="96" width="9" style="1"/>
    <col min="97" max="97" width="12.28515625" style="1" customWidth="1"/>
    <col min="98" max="102" width="9" style="1"/>
    <col min="103" max="103" width="10.140625" style="1" customWidth="1"/>
    <col min="104" max="109" width="9" style="1"/>
    <col min="110" max="110" width="10.85546875" style="1" customWidth="1"/>
    <col min="111" max="111" width="13.85546875" style="1" customWidth="1"/>
    <col min="112" max="116" width="9" style="1"/>
    <col min="117" max="117" width="10.85546875" style="1" customWidth="1"/>
    <col min="118" max="125" width="9" style="1"/>
    <col min="126" max="126" width="11.85546875" style="1" customWidth="1"/>
    <col min="127" max="127" width="14.5703125" style="1" customWidth="1"/>
    <col min="128" max="139" width="9" style="1"/>
    <col min="140" max="140" width="12.140625" style="1" customWidth="1"/>
    <col min="141" max="141" width="11.28515625" style="1" customWidth="1"/>
    <col min="142" max="142" width="9" style="1"/>
    <col min="143" max="143" width="11.140625" style="1" customWidth="1"/>
    <col min="144" max="16384" width="9" style="1"/>
  </cols>
  <sheetData>
    <row r="1" spans="1:150" ht="26.25" x14ac:dyDescent="0.4">
      <c r="A1" s="76" t="s">
        <v>299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</row>
    <row r="2" spans="1:150" s="79" customFormat="1" ht="19.5" customHeight="1" x14ac:dyDescent="0.35">
      <c r="A2" s="78" t="s">
        <v>295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</row>
    <row r="3" spans="1:150" ht="15" customHeight="1" x14ac:dyDescent="0.25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</row>
    <row r="4" spans="1:150" ht="15" customHeight="1" x14ac:dyDescent="0.25">
      <c r="A4" s="80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</row>
    <row r="5" spans="1:150" s="21" customFormat="1" ht="15" customHeight="1" x14ac:dyDescent="0.25">
      <c r="A5" s="320" t="s">
        <v>2</v>
      </c>
      <c r="B5" s="380"/>
      <c r="C5" s="383">
        <f>'III Plan Rates'!C5</f>
        <v>0</v>
      </c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  <c r="Z5" s="380"/>
      <c r="AA5" s="380"/>
      <c r="AB5" s="380"/>
      <c r="AC5" s="380"/>
      <c r="AD5" s="380"/>
      <c r="AE5" s="380"/>
      <c r="AF5" s="380"/>
      <c r="AG5" s="380"/>
      <c r="AH5" s="380"/>
      <c r="AI5" s="380"/>
      <c r="AJ5" s="380"/>
      <c r="AK5" s="380"/>
      <c r="AL5" s="380"/>
      <c r="AM5" s="380"/>
      <c r="AN5" s="380"/>
    </row>
    <row r="6" spans="1:150" s="21" customFormat="1" ht="15" customHeight="1" x14ac:dyDescent="0.25">
      <c r="A6" s="320" t="s">
        <v>3</v>
      </c>
      <c r="B6" s="380"/>
      <c r="C6" s="383">
        <f>'III Plan Rates'!C6</f>
        <v>0</v>
      </c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380"/>
      <c r="AD6" s="380"/>
      <c r="AE6" s="380"/>
      <c r="AF6" s="380"/>
      <c r="AG6" s="380"/>
      <c r="AH6" s="380"/>
      <c r="AI6" s="380"/>
      <c r="AJ6" s="380"/>
      <c r="AK6" s="380"/>
      <c r="AL6" s="380"/>
      <c r="AM6" s="380"/>
      <c r="AN6" s="380"/>
    </row>
    <row r="7" spans="1:150" s="21" customFormat="1" ht="15" customHeight="1" x14ac:dyDescent="0.25">
      <c r="A7" s="320" t="s">
        <v>4</v>
      </c>
      <c r="B7" s="320"/>
      <c r="C7" s="410" t="s">
        <v>300</v>
      </c>
      <c r="D7" s="388"/>
      <c r="E7" s="388"/>
      <c r="F7" s="320"/>
      <c r="G7" s="320"/>
      <c r="H7" s="32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  <c r="AA7" s="380"/>
      <c r="AB7" s="380"/>
      <c r="AC7" s="380"/>
      <c r="AD7" s="380"/>
      <c r="AE7" s="380"/>
      <c r="AF7" s="380"/>
      <c r="AG7" s="380"/>
      <c r="AH7" s="380"/>
      <c r="AI7" s="380"/>
      <c r="AJ7" s="380"/>
      <c r="AK7" s="380"/>
      <c r="AL7" s="380"/>
      <c r="AM7" s="380"/>
      <c r="AN7" s="380"/>
    </row>
    <row r="8" spans="1:150" s="21" customFormat="1" ht="15" customHeight="1" x14ac:dyDescent="0.25">
      <c r="A8" s="320" t="s">
        <v>6</v>
      </c>
      <c r="B8" s="320"/>
      <c r="C8" s="396">
        <f>'III Plan Rates'!C8</f>
        <v>45292</v>
      </c>
      <c r="D8" s="398"/>
      <c r="E8" s="398"/>
      <c r="F8" s="320"/>
      <c r="G8" s="320"/>
      <c r="H8" s="320"/>
      <c r="I8" s="380"/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0"/>
      <c r="AK8" s="380"/>
      <c r="AL8" s="380"/>
      <c r="AM8" s="380"/>
      <c r="AN8" s="380"/>
    </row>
    <row r="9" spans="1:150" ht="30" customHeight="1" x14ac:dyDescent="0.25">
      <c r="A9" s="80"/>
      <c r="B9" s="81"/>
      <c r="C9" s="80"/>
      <c r="D9" s="4"/>
      <c r="E9" s="4"/>
      <c r="F9" s="64"/>
      <c r="G9" s="64"/>
      <c r="H9" s="64"/>
      <c r="I9" s="2"/>
      <c r="J9" s="166"/>
      <c r="K9" s="166"/>
      <c r="L9" s="166"/>
      <c r="M9" s="166"/>
      <c r="N9" s="166"/>
      <c r="O9" s="166"/>
      <c r="P9" s="166"/>
      <c r="Q9" s="166"/>
      <c r="R9" s="166"/>
      <c r="S9" s="54"/>
      <c r="T9" s="2"/>
      <c r="U9" s="167"/>
      <c r="V9" s="167"/>
      <c r="W9" s="167"/>
      <c r="X9" s="167"/>
      <c r="Y9" s="167"/>
      <c r="Z9" s="167"/>
      <c r="AA9" s="167"/>
      <c r="AB9" s="167"/>
      <c r="AC9" s="167"/>
      <c r="AD9" s="54"/>
      <c r="AE9" s="2"/>
      <c r="AF9" s="167"/>
      <c r="AG9" s="167"/>
      <c r="AH9" s="167"/>
      <c r="AI9" s="167"/>
      <c r="AJ9" s="167"/>
      <c r="AK9" s="167"/>
      <c r="AL9" s="167"/>
      <c r="AM9" s="167"/>
      <c r="AN9" s="167"/>
      <c r="AO9" s="54"/>
      <c r="AP9" s="2"/>
      <c r="AQ9" s="167"/>
      <c r="AR9" s="167"/>
      <c r="AS9" s="167"/>
      <c r="AT9" s="167"/>
      <c r="AU9" s="167"/>
      <c r="AV9" s="167"/>
      <c r="AW9" s="167"/>
      <c r="AX9" s="167"/>
      <c r="AY9" s="167"/>
      <c r="AZ9" s="54"/>
      <c r="BA9" s="2"/>
      <c r="BB9" s="167"/>
      <c r="BC9" s="167"/>
      <c r="BD9" s="167"/>
      <c r="BE9" s="167"/>
      <c r="BF9" s="167"/>
      <c r="BG9" s="167"/>
      <c r="BH9" s="167"/>
      <c r="BI9" s="167"/>
      <c r="BJ9" s="167"/>
      <c r="BK9" s="54"/>
      <c r="BL9" s="2"/>
      <c r="BM9" s="167"/>
      <c r="BN9" s="167"/>
      <c r="BO9" s="167"/>
      <c r="BP9" s="167"/>
      <c r="BQ9" s="167"/>
      <c r="BR9" s="167"/>
      <c r="BS9" s="167"/>
      <c r="BT9" s="167"/>
      <c r="BU9" s="167"/>
    </row>
    <row r="10" spans="1:150" s="20" customFormat="1" ht="30" customHeight="1" x14ac:dyDescent="0.25">
      <c r="A10" s="403"/>
      <c r="B10" s="403"/>
      <c r="C10" s="320"/>
      <c r="D10" s="403"/>
      <c r="E10" s="403"/>
      <c r="F10" s="403"/>
      <c r="G10" s="403"/>
      <c r="H10" s="403"/>
      <c r="I10" s="564" t="str">
        <f>"Quarter 1 "&amp;YEAR(C8)-1&amp;", 21-year-old Non-Tobacco Premium PMPM"</f>
        <v>Quarter 1 2023, 21-year-old Non-Tobacco Premium PMPM</v>
      </c>
      <c r="J10" s="564"/>
      <c r="K10" s="564"/>
      <c r="L10" s="564"/>
      <c r="M10" s="564"/>
      <c r="N10" s="564"/>
      <c r="O10" s="564"/>
      <c r="P10" s="564"/>
      <c r="Q10" s="564"/>
      <c r="R10" s="564"/>
      <c r="S10" s="411"/>
      <c r="T10" s="562" t="str">
        <f>"Quarter 1 "&amp;YEAR(C8)&amp;", 21-year-old Non-Tobacco Premium PMPM"</f>
        <v>Quarter 1 2024, 21-year-old Non-Tobacco Premium PMPM</v>
      </c>
      <c r="U10" s="562"/>
      <c r="V10" s="562"/>
      <c r="W10" s="562"/>
      <c r="X10" s="562"/>
      <c r="Y10" s="562"/>
      <c r="Z10" s="562"/>
      <c r="AA10" s="562"/>
      <c r="AB10" s="562"/>
      <c r="AC10" s="562"/>
      <c r="AD10" s="24"/>
      <c r="AE10" s="563" t="s">
        <v>301</v>
      </c>
      <c r="AF10" s="563"/>
      <c r="AG10" s="563"/>
      <c r="AH10" s="563"/>
      <c r="AI10" s="563"/>
      <c r="AJ10" s="563"/>
      <c r="AK10" s="563"/>
      <c r="AL10" s="563"/>
      <c r="AM10" s="563"/>
      <c r="AN10" s="563"/>
      <c r="AO10" s="24"/>
      <c r="AP10" s="562" t="str">
        <f>"Quarter 2 "&amp;YEAR(C8)&amp;", 21-year-old Non-Tobacco Premium PMPM"</f>
        <v>Quarter 2 2024, 21-year-old Non-Tobacco Premium PMPM</v>
      </c>
      <c r="AQ10" s="562"/>
      <c r="AR10" s="562"/>
      <c r="AS10" s="562"/>
      <c r="AT10" s="562"/>
      <c r="AU10" s="562"/>
      <c r="AV10" s="562"/>
      <c r="AW10" s="562"/>
      <c r="AX10" s="562"/>
      <c r="AY10" s="562"/>
      <c r="AZ10" s="24"/>
      <c r="BA10" s="562" t="str">
        <f>"Quarter 3 "&amp;YEAR(C8)&amp;", 21-year-old Non-Tobacco Premium PMPM"</f>
        <v>Quarter 3 2024, 21-year-old Non-Tobacco Premium PMPM</v>
      </c>
      <c r="BB10" s="562"/>
      <c r="BC10" s="562"/>
      <c r="BD10" s="562"/>
      <c r="BE10" s="562"/>
      <c r="BF10" s="562"/>
      <c r="BG10" s="562"/>
      <c r="BH10" s="562"/>
      <c r="BI10" s="562"/>
      <c r="BJ10" s="562"/>
      <c r="BK10" s="24"/>
      <c r="BL10" s="562" t="str">
        <f>"Quarter 4 "&amp;YEAR(C8)&amp;", 21-year-old Non-Tobacco Premium PMPM"</f>
        <v>Quarter 4 2024, 21-year-old Non-Tobacco Premium PMPM</v>
      </c>
      <c r="BM10" s="562"/>
      <c r="BN10" s="562"/>
      <c r="BO10" s="562"/>
      <c r="BP10" s="562"/>
      <c r="BQ10" s="562"/>
      <c r="BR10" s="562"/>
      <c r="BS10" s="562"/>
      <c r="BT10" s="562"/>
      <c r="BU10" s="562"/>
      <c r="BW10" s="563" t="str">
        <f>TEXT('III Plan Rates'!C10,"MM-DD-YYYY")&amp;" Number of Covered Lives by County"</f>
        <v>02-01-2023 Number of Covered Lives by County</v>
      </c>
      <c r="BX10" s="563"/>
      <c r="BY10" s="563"/>
      <c r="BZ10" s="563"/>
      <c r="CA10" s="563"/>
      <c r="CB10" s="563"/>
      <c r="CC10" s="563"/>
      <c r="CD10" s="563"/>
      <c r="CE10" s="563"/>
      <c r="CF10" s="563"/>
      <c r="CG10" s="563"/>
      <c r="CH10" s="563"/>
      <c r="CI10" s="563"/>
      <c r="CJ10" s="563"/>
      <c r="CK10" s="563"/>
      <c r="CL10" s="563"/>
      <c r="CM10" s="563"/>
      <c r="CN10" s="563"/>
      <c r="CO10" s="563"/>
      <c r="CP10" s="563"/>
      <c r="CQ10" s="563"/>
      <c r="CR10" s="563"/>
      <c r="CS10" s="563"/>
      <c r="CT10" s="563"/>
      <c r="CU10" s="563"/>
      <c r="CV10" s="563"/>
      <c r="CW10" s="563"/>
      <c r="CX10" s="563"/>
      <c r="CY10" s="563"/>
      <c r="CZ10" s="563"/>
      <c r="DA10" s="563"/>
      <c r="DB10" s="563"/>
      <c r="DC10" s="563"/>
      <c r="DD10" s="563"/>
      <c r="DE10" s="563"/>
      <c r="DF10" s="563"/>
      <c r="DG10" s="563"/>
      <c r="DH10" s="563"/>
      <c r="DI10" s="563"/>
      <c r="DJ10" s="563"/>
      <c r="DK10" s="563"/>
      <c r="DL10" s="563"/>
      <c r="DM10" s="563"/>
      <c r="DN10" s="563"/>
      <c r="DO10" s="563"/>
      <c r="DP10" s="563"/>
      <c r="DQ10" s="563"/>
      <c r="DR10" s="563"/>
      <c r="DS10" s="563"/>
      <c r="DT10" s="563"/>
      <c r="DU10" s="563"/>
      <c r="DV10" s="563"/>
      <c r="DW10" s="563"/>
      <c r="DX10" s="563"/>
      <c r="DY10" s="563"/>
      <c r="DZ10" s="563"/>
      <c r="EA10" s="563"/>
      <c r="EB10" s="563"/>
      <c r="EC10" s="563"/>
      <c r="ED10" s="563"/>
      <c r="EE10" s="563"/>
      <c r="EF10" s="563"/>
      <c r="EG10" s="563"/>
      <c r="EH10" s="563"/>
      <c r="EI10" s="563"/>
      <c r="EJ10" s="563"/>
      <c r="EK10" s="563"/>
      <c r="EL10" s="563"/>
      <c r="EM10" s="563"/>
      <c r="EN10" s="563"/>
      <c r="EO10" s="563"/>
      <c r="EP10" s="563"/>
      <c r="EQ10" s="563"/>
      <c r="ER10" s="563"/>
      <c r="ES10" s="563"/>
      <c r="ET10" s="563"/>
    </row>
    <row r="11" spans="1:150" ht="90" customHeight="1" x14ac:dyDescent="0.25">
      <c r="A11" s="89" t="s">
        <v>178</v>
      </c>
      <c r="B11" s="90" t="s">
        <v>179</v>
      </c>
      <c r="C11" s="90" t="str">
        <f>TEXT(DATE(YEAR(C8)-1,MONTH(C8),DAY(C8)), "M/D/YYYY")&amp;" Plan 
Marketing Name"</f>
        <v>1/1/2023 Plan 
Marketing Name</v>
      </c>
      <c r="D11" s="90" t="str">
        <f>"Discontinued, New, Modified, Existing (D,N,M,E) for "&amp;YEAR(C8)</f>
        <v>Discontinued, New, Modified, Existing (D,N,M,E) for 2024</v>
      </c>
      <c r="E11" s="90" t="str">
        <f>TEXT(C8, "M/D/YYYY")&amp;" HIOS Plan ID (If "&amp;TEXT(DATE(YEAR(C8)-1,MONTH(C8),DAY(C8)), "M/D/YYYY")&amp;" Plan Discontinued &amp; Mapped)"</f>
        <v>1/1/2024 HIOS Plan ID (If 1/1/2023 Plan Discontinued &amp; Mapped)</v>
      </c>
      <c r="F11" s="90" t="s">
        <v>180</v>
      </c>
      <c r="G11" s="90" t="s">
        <v>183</v>
      </c>
      <c r="H11" s="92"/>
      <c r="I11" s="115">
        <v>1</v>
      </c>
      <c r="J11" s="115">
        <v>2</v>
      </c>
      <c r="K11" s="115">
        <v>3</v>
      </c>
      <c r="L11" s="115">
        <v>4</v>
      </c>
      <c r="M11" s="115">
        <v>5</v>
      </c>
      <c r="N11" s="115">
        <v>6</v>
      </c>
      <c r="O11" s="115">
        <v>7</v>
      </c>
      <c r="P11" s="115">
        <v>8</v>
      </c>
      <c r="Q11" s="115">
        <v>9</v>
      </c>
      <c r="R11" s="115" t="s">
        <v>297</v>
      </c>
      <c r="S11" s="80"/>
      <c r="T11" s="115">
        <v>1</v>
      </c>
      <c r="U11" s="115">
        <v>2</v>
      </c>
      <c r="V11" s="115">
        <v>3</v>
      </c>
      <c r="W11" s="115">
        <v>4</v>
      </c>
      <c r="X11" s="115">
        <v>5</v>
      </c>
      <c r="Y11" s="115">
        <v>6</v>
      </c>
      <c r="Z11" s="115">
        <v>7</v>
      </c>
      <c r="AA11" s="115">
        <v>8</v>
      </c>
      <c r="AB11" s="115">
        <v>9</v>
      </c>
      <c r="AC11" s="115" t="s">
        <v>297</v>
      </c>
      <c r="AE11" s="115">
        <v>1</v>
      </c>
      <c r="AF11" s="115">
        <v>2</v>
      </c>
      <c r="AG11" s="115">
        <v>3</v>
      </c>
      <c r="AH11" s="115">
        <v>4</v>
      </c>
      <c r="AI11" s="115">
        <v>5</v>
      </c>
      <c r="AJ11" s="115">
        <v>6</v>
      </c>
      <c r="AK11" s="115">
        <v>7</v>
      </c>
      <c r="AL11" s="115">
        <v>8</v>
      </c>
      <c r="AM11" s="115">
        <v>9</v>
      </c>
      <c r="AN11" s="115" t="s">
        <v>297</v>
      </c>
      <c r="AP11" s="115">
        <v>1</v>
      </c>
      <c r="AQ11" s="115">
        <v>2</v>
      </c>
      <c r="AR11" s="115">
        <v>3</v>
      </c>
      <c r="AS11" s="115">
        <v>4</v>
      </c>
      <c r="AT11" s="115">
        <v>5</v>
      </c>
      <c r="AU11" s="115">
        <v>6</v>
      </c>
      <c r="AV11" s="115">
        <v>7</v>
      </c>
      <c r="AW11" s="115">
        <v>8</v>
      </c>
      <c r="AX11" s="115">
        <v>9</v>
      </c>
      <c r="AY11" s="115" t="s">
        <v>297</v>
      </c>
      <c r="BA11" s="115">
        <v>1</v>
      </c>
      <c r="BB11" s="115">
        <v>2</v>
      </c>
      <c r="BC11" s="115">
        <v>3</v>
      </c>
      <c r="BD11" s="115">
        <v>4</v>
      </c>
      <c r="BE11" s="115">
        <v>5</v>
      </c>
      <c r="BF11" s="115">
        <v>6</v>
      </c>
      <c r="BG11" s="115">
        <v>7</v>
      </c>
      <c r="BH11" s="115">
        <v>8</v>
      </c>
      <c r="BI11" s="115">
        <v>9</v>
      </c>
      <c r="BJ11" s="115" t="s">
        <v>297</v>
      </c>
      <c r="BL11" s="115">
        <v>1</v>
      </c>
      <c r="BM11" s="115">
        <v>2</v>
      </c>
      <c r="BN11" s="115">
        <v>3</v>
      </c>
      <c r="BO11" s="115">
        <v>4</v>
      </c>
      <c r="BP11" s="115">
        <v>5</v>
      </c>
      <c r="BQ11" s="115">
        <v>6</v>
      </c>
      <c r="BR11" s="115">
        <v>7</v>
      </c>
      <c r="BS11" s="115">
        <v>8</v>
      </c>
      <c r="BT11" s="115">
        <v>9</v>
      </c>
      <c r="BU11" s="115" t="s">
        <v>297</v>
      </c>
      <c r="BW11" s="115" t="s">
        <v>615</v>
      </c>
      <c r="BX11" s="115" t="s">
        <v>616</v>
      </c>
      <c r="BY11" s="115" t="s">
        <v>617</v>
      </c>
      <c r="BZ11" s="115" t="s">
        <v>618</v>
      </c>
      <c r="CA11" s="115" t="s">
        <v>619</v>
      </c>
      <c r="CB11" s="115" t="s">
        <v>620</v>
      </c>
      <c r="CC11" s="115" t="s">
        <v>621</v>
      </c>
      <c r="CD11" s="115" t="s">
        <v>622</v>
      </c>
      <c r="CE11" s="115">
        <v>1</v>
      </c>
      <c r="CF11" s="115" t="s">
        <v>623</v>
      </c>
      <c r="CG11" s="115" t="s">
        <v>624</v>
      </c>
      <c r="CH11" s="115" t="s">
        <v>625</v>
      </c>
      <c r="CI11" s="115">
        <v>2</v>
      </c>
      <c r="CJ11" s="115" t="s">
        <v>626</v>
      </c>
      <c r="CK11" s="115" t="s">
        <v>627</v>
      </c>
      <c r="CL11" s="115" t="s">
        <v>628</v>
      </c>
      <c r="CM11" s="115" t="s">
        <v>629</v>
      </c>
      <c r="CN11" s="115" t="s">
        <v>630</v>
      </c>
      <c r="CO11" s="115" t="s">
        <v>631</v>
      </c>
      <c r="CP11" s="115" t="s">
        <v>632</v>
      </c>
      <c r="CQ11" s="115" t="s">
        <v>633</v>
      </c>
      <c r="CR11" s="115" t="s">
        <v>634</v>
      </c>
      <c r="CS11" s="115" t="s">
        <v>635</v>
      </c>
      <c r="CT11" s="115" t="s">
        <v>636</v>
      </c>
      <c r="CU11" s="115" t="s">
        <v>637</v>
      </c>
      <c r="CV11" s="115" t="s">
        <v>638</v>
      </c>
      <c r="CW11" s="115">
        <v>3</v>
      </c>
      <c r="CX11" s="115" t="s">
        <v>639</v>
      </c>
      <c r="CY11" s="115" t="s">
        <v>640</v>
      </c>
      <c r="CZ11" s="115" t="s">
        <v>641</v>
      </c>
      <c r="DA11" s="115" t="s">
        <v>642</v>
      </c>
      <c r="DB11" s="115" t="s">
        <v>643</v>
      </c>
      <c r="DC11" s="115" t="s">
        <v>644</v>
      </c>
      <c r="DD11" s="115" t="s">
        <v>645</v>
      </c>
      <c r="DE11" s="115" t="s">
        <v>646</v>
      </c>
      <c r="DF11" s="115" t="s">
        <v>647</v>
      </c>
      <c r="DG11" s="115" t="s">
        <v>648</v>
      </c>
      <c r="DH11" s="115">
        <v>4</v>
      </c>
      <c r="DI11" s="115" t="s">
        <v>649</v>
      </c>
      <c r="DJ11" s="115" t="s">
        <v>650</v>
      </c>
      <c r="DK11" s="115" t="s">
        <v>651</v>
      </c>
      <c r="DL11" s="115" t="s">
        <v>652</v>
      </c>
      <c r="DM11" s="115" t="s">
        <v>653</v>
      </c>
      <c r="DN11" s="115" t="s">
        <v>654</v>
      </c>
      <c r="DO11" s="115" t="s">
        <v>655</v>
      </c>
      <c r="DP11" s="115">
        <v>5</v>
      </c>
      <c r="DQ11" s="115" t="s">
        <v>656</v>
      </c>
      <c r="DR11" s="115" t="s">
        <v>657</v>
      </c>
      <c r="DS11" s="115" t="s">
        <v>658</v>
      </c>
      <c r="DT11" s="115" t="s">
        <v>659</v>
      </c>
      <c r="DU11" s="115" t="s">
        <v>660</v>
      </c>
      <c r="DV11" s="115" t="s">
        <v>661</v>
      </c>
      <c r="DW11" s="115" t="s">
        <v>662</v>
      </c>
      <c r="DX11" s="115" t="s">
        <v>663</v>
      </c>
      <c r="DY11" s="115" t="s">
        <v>664</v>
      </c>
      <c r="DZ11" s="115" t="s">
        <v>665</v>
      </c>
      <c r="EA11" s="115">
        <v>6</v>
      </c>
      <c r="EB11" s="115" t="s">
        <v>666</v>
      </c>
      <c r="EC11" s="115" t="s">
        <v>667</v>
      </c>
      <c r="ED11" s="115" t="s">
        <v>668</v>
      </c>
      <c r="EE11" s="115" t="s">
        <v>669</v>
      </c>
      <c r="EF11" s="115">
        <v>7</v>
      </c>
      <c r="EG11" s="115" t="s">
        <v>670</v>
      </c>
      <c r="EH11" s="115" t="s">
        <v>671</v>
      </c>
      <c r="EI11" s="115" t="s">
        <v>672</v>
      </c>
      <c r="EJ11" s="115" t="s">
        <v>673</v>
      </c>
      <c r="EK11" s="115" t="s">
        <v>674</v>
      </c>
      <c r="EL11" s="115">
        <v>8</v>
      </c>
      <c r="EM11" s="115" t="s">
        <v>675</v>
      </c>
      <c r="EN11" s="115" t="s">
        <v>676</v>
      </c>
      <c r="EO11" s="115" t="s">
        <v>677</v>
      </c>
      <c r="EP11" s="115" t="s">
        <v>678</v>
      </c>
      <c r="EQ11" s="115" t="s">
        <v>679</v>
      </c>
      <c r="ER11" s="115" t="s">
        <v>680</v>
      </c>
      <c r="ES11" s="115" t="s">
        <v>681</v>
      </c>
      <c r="ET11" s="115">
        <v>9</v>
      </c>
    </row>
    <row r="12" spans="1:150" x14ac:dyDescent="0.25">
      <c r="A12" s="94"/>
      <c r="B12" s="94"/>
      <c r="C12" s="94"/>
      <c r="D12" s="94"/>
      <c r="E12" s="94"/>
      <c r="F12" s="94"/>
      <c r="G12" s="92"/>
      <c r="H12" s="92"/>
      <c r="I12" s="80"/>
      <c r="J12" s="80"/>
      <c r="K12" s="80"/>
      <c r="L12" s="80"/>
      <c r="M12" s="80"/>
      <c r="N12" s="80"/>
      <c r="O12" s="80"/>
      <c r="P12" s="80"/>
      <c r="Q12" s="80"/>
      <c r="R12" s="142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142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P12" s="80"/>
      <c r="AQ12" s="80"/>
      <c r="AR12" s="80"/>
      <c r="AS12" s="80"/>
      <c r="AT12" s="80"/>
      <c r="AU12" s="80"/>
      <c r="AV12" s="80"/>
      <c r="AW12" s="80"/>
      <c r="AX12" s="80"/>
      <c r="AY12" s="142"/>
      <c r="BA12" s="80"/>
      <c r="BB12" s="80"/>
      <c r="BC12" s="80"/>
      <c r="BD12" s="80"/>
      <c r="BE12" s="80"/>
      <c r="BF12" s="80"/>
      <c r="BG12" s="80"/>
      <c r="BH12" s="80"/>
      <c r="BI12" s="80"/>
      <c r="BJ12" s="142"/>
      <c r="BL12" s="80"/>
      <c r="BM12" s="80"/>
      <c r="BN12" s="80"/>
      <c r="BO12" s="80"/>
      <c r="BP12" s="80"/>
      <c r="BQ12" s="80"/>
      <c r="BR12" s="80"/>
      <c r="BS12" s="80"/>
      <c r="BT12" s="80"/>
      <c r="BU12" s="142"/>
    </row>
    <row r="13" spans="1:150" x14ac:dyDescent="0.25">
      <c r="A13" s="81" t="s">
        <v>193</v>
      </c>
      <c r="B13" s="561" t="s">
        <v>298</v>
      </c>
      <c r="C13" s="561"/>
      <c r="D13" s="561"/>
      <c r="E13" s="561"/>
      <c r="F13" s="561"/>
      <c r="G13" s="561"/>
      <c r="H13" s="81"/>
      <c r="I13" s="112">
        <f>IF(AND('III Plan Rates'!AG15&gt;0,SUMPRODUCT('III Plan Rates'!AG18:AG317,'III Plan Rates'!$AQ18:$AQ317)&gt;0),(SUMPRODUCT(I15:I314,'III Plan Rates'!AG18:AG317,'III Plan Rates'!$AQ18:$AQ317))/(SUMPRODUCT('III Plan Rates'!AG18:AG317,'III Plan Rates'!$AQ18:$AQ317)),0)</f>
        <v>0</v>
      </c>
      <c r="J13" s="112">
        <f>IF(AND('III Plan Rates'!AH15&gt;0,SUMPRODUCT('III Plan Rates'!AH18:AH317,'III Plan Rates'!$AQ18:$AQ317)&gt;0),(SUMPRODUCT(J15:J314,'III Plan Rates'!AH18:AH317,'III Plan Rates'!$AQ18:$AQ317))/(SUMPRODUCT('III Plan Rates'!AH18:AH317,'III Plan Rates'!$AQ18:$AQ317)),0)</f>
        <v>0</v>
      </c>
      <c r="K13" s="112">
        <f>IF(AND('III Plan Rates'!AI15&gt;0,SUMPRODUCT('III Plan Rates'!AI18:AI317,'III Plan Rates'!$AQ18:$AQ317)&gt;0),(SUMPRODUCT(K15:K314,'III Plan Rates'!AI18:AI317,'III Plan Rates'!$AQ18:$AQ317))/(SUMPRODUCT('III Plan Rates'!AI18:AI317,'III Plan Rates'!$AQ18:$AQ317)),0)</f>
        <v>0</v>
      </c>
      <c r="L13" s="112">
        <f>IF(AND('III Plan Rates'!AJ15&gt;0,SUMPRODUCT('III Plan Rates'!AJ18:AJ317,'III Plan Rates'!$AQ18:$AQ317)&gt;0),(SUMPRODUCT(L15:L314,'III Plan Rates'!AJ18:AJ317,'III Plan Rates'!$AQ18:$AQ317))/(SUMPRODUCT('III Plan Rates'!AJ18:AJ317,'III Plan Rates'!$AQ18:$AQ317)),0)</f>
        <v>0</v>
      </c>
      <c r="M13" s="112">
        <f>IF(AND('III Plan Rates'!AK15&gt;0,SUMPRODUCT('III Plan Rates'!AK18:AK317,'III Plan Rates'!$AQ18:$AQ317)&gt;0),(SUMPRODUCT(M15:M314,'III Plan Rates'!AK18:AK317,'III Plan Rates'!$AQ18:$AQ317))/(SUMPRODUCT('III Plan Rates'!AK18:AK317,'III Plan Rates'!$AQ18:$AQ317)),0)</f>
        <v>0</v>
      </c>
      <c r="N13" s="112">
        <f>IF(AND('III Plan Rates'!AL15&gt;0,SUMPRODUCT('III Plan Rates'!AL18:AL317,'III Plan Rates'!$AQ18:$AQ317)&gt;0),(SUMPRODUCT(N15:N314,'III Plan Rates'!AL18:AL317,'III Plan Rates'!$AQ18:$AQ317))/(SUMPRODUCT('III Plan Rates'!AL18:AL317,'III Plan Rates'!$AQ18:$AQ317)),0)</f>
        <v>0</v>
      </c>
      <c r="O13" s="112">
        <f>IF(AND('III Plan Rates'!AM15&gt;0,SUMPRODUCT('III Plan Rates'!AM18:AM317,'III Plan Rates'!$AQ18:$AQ317)&gt;0),(SUMPRODUCT(O15:O314,'III Plan Rates'!AM18:AM317,'III Plan Rates'!$AQ18:$AQ317))/(SUMPRODUCT('III Plan Rates'!AM18:AM317,'III Plan Rates'!$AQ18:$AQ317)),0)</f>
        <v>0</v>
      </c>
      <c r="P13" s="112">
        <f>IF(AND('III Plan Rates'!AN15&gt;0,SUMPRODUCT('III Plan Rates'!AN18:AN317,'III Plan Rates'!$AQ18:$AQ317)&gt;0),(SUMPRODUCT(P15:P314,'III Plan Rates'!AN18:AN317,'III Plan Rates'!$AQ18:$AQ317))/(SUMPRODUCT('III Plan Rates'!AN18:AN317,'III Plan Rates'!$AQ18:$AQ317)),0)</f>
        <v>0</v>
      </c>
      <c r="Q13" s="112">
        <f>IF(AND('III Plan Rates'!AO15&gt;0,SUMPRODUCT('III Plan Rates'!AO18:AO317,'III Plan Rates'!$AQ18:$AQ317)&gt;0),(SUMPRODUCT(Q15:Q314,'III Plan Rates'!AO18:AO317,'III Plan Rates'!$AQ18:$AQ317))/(SUMPRODUCT('III Plan Rates'!AO18:AO317,'III Plan Rates'!$AQ18:$AQ317)),0)</f>
        <v>0</v>
      </c>
      <c r="R13" s="112">
        <f>IF(AND('III Plan Rates'!AP15&gt;0,SUMPRODUCT('III Plan Rates'!AP18:AP317,'III Plan Rates'!$AQ18:$AQ317)&gt;0),(SUMPRODUCT(R15:R314,'III Plan Rates'!AP18:AP317,'III Plan Rates'!$AQ18:$AQ317))/(SUMPRODUCT('III Plan Rates'!AP18:AP317,'III Plan Rates'!$AQ18:$AQ317)),0)</f>
        <v>0</v>
      </c>
      <c r="S13" s="141"/>
      <c r="T13" s="112">
        <f>IF(AND('III Plan Rates'!AG15&gt;0,SUMPRODUCT('III Plan Rates'!AG18:AG317,'III Plan Rates'!$AQ18:$AQ317)&gt;0),(SUMPRODUCT(T15:T314,'III Plan Rates'!AG18:AG317,'III Plan Rates'!$AQ18:$AQ317))/(SUMPRODUCT('III Plan Rates'!AG18:AG317,'III Plan Rates'!$AQ18:$AQ317)),0)</f>
        <v>0</v>
      </c>
      <c r="U13" s="112">
        <f>IF(AND('III Plan Rates'!AH15&gt;0,SUMPRODUCT('III Plan Rates'!AH18:AH317,'III Plan Rates'!$AQ18:$AQ317)&gt;0),(SUMPRODUCT(U15:U314,'III Plan Rates'!AH18:AH317,'III Plan Rates'!$AQ18:$AQ317))/(SUMPRODUCT('III Plan Rates'!AH18:AH317,'III Plan Rates'!$AQ18:$AQ317)),0)</f>
        <v>0</v>
      </c>
      <c r="V13" s="112">
        <f>IF(AND('III Plan Rates'!AI15&gt;0,SUMPRODUCT('III Plan Rates'!AI18:AI317,'III Plan Rates'!$AQ18:$AQ317)&gt;0),(SUMPRODUCT(V15:V314,'III Plan Rates'!AI18:AI317,'III Plan Rates'!$AQ18:$AQ317))/(SUMPRODUCT('III Plan Rates'!AI18:AI317,'III Plan Rates'!$AQ18:$AQ317)),0)</f>
        <v>0</v>
      </c>
      <c r="W13" s="112">
        <f>IF(AND('III Plan Rates'!AJ15&gt;0,SUMPRODUCT('III Plan Rates'!AJ18:AJ317,'III Plan Rates'!$AQ18:$AQ317)&gt;0),(SUMPRODUCT(W15:W314,'III Plan Rates'!AJ18:AJ317,'III Plan Rates'!$AQ18:$AQ317))/(SUMPRODUCT('III Plan Rates'!AJ18:AJ317,'III Plan Rates'!$AQ18:$AQ317)),0)</f>
        <v>0</v>
      </c>
      <c r="X13" s="112">
        <f>IF(AND('III Plan Rates'!AK15&gt;0,SUMPRODUCT('III Plan Rates'!AK18:AK317,'III Plan Rates'!$AQ18:$AQ317)&gt;0),(SUMPRODUCT(X15:X314,'III Plan Rates'!AK18:AK317,'III Plan Rates'!$AQ18:$AQ317))/(SUMPRODUCT('III Plan Rates'!AK18:AK317,'III Plan Rates'!$AQ18:$AQ317)),0)</f>
        <v>0</v>
      </c>
      <c r="Y13" s="112">
        <f>IF(AND('III Plan Rates'!AL15&gt;0,SUMPRODUCT('III Plan Rates'!AL18:AL317,'III Plan Rates'!$AQ18:$AQ317)&gt;0),(SUMPRODUCT(Y15:Y314,'III Plan Rates'!AL18:AL317,'III Plan Rates'!$AQ18:$AQ317))/(SUMPRODUCT('III Plan Rates'!AL18:AL317,'III Plan Rates'!$AQ18:$AQ317)),0)</f>
        <v>0</v>
      </c>
      <c r="Z13" s="112">
        <f>IF(AND('III Plan Rates'!AM15&gt;0,SUMPRODUCT('III Plan Rates'!AM18:AM317,'III Plan Rates'!$AQ18:$AQ317)&gt;0),(SUMPRODUCT(Z15:Z314,'III Plan Rates'!AM18:AM317,'III Plan Rates'!$AQ18:$AQ317))/(SUMPRODUCT('III Plan Rates'!AM18:AM317,'III Plan Rates'!$AQ18:$AQ317)),0)</f>
        <v>0</v>
      </c>
      <c r="AA13" s="112">
        <f>IF(AND('III Plan Rates'!AN15&gt;0,SUMPRODUCT('III Plan Rates'!AN18:AN317,'III Plan Rates'!$AQ18:$AQ317)&gt;0),(SUMPRODUCT(AA15:AA314,'III Plan Rates'!AN18:AN317,'III Plan Rates'!$AQ18:$AQ317))/(SUMPRODUCT('III Plan Rates'!AN18:AN317,'III Plan Rates'!$AQ18:$AQ317)),0)</f>
        <v>0</v>
      </c>
      <c r="AB13" s="112">
        <f>IF(AND('III Plan Rates'!AO15&gt;0,SUMPRODUCT('III Plan Rates'!AO18:AO317,'III Plan Rates'!$AQ18:$AQ317)&gt;0),(SUMPRODUCT(AB15:AB314,'III Plan Rates'!AO18:AO317,'III Plan Rates'!$AQ18:$AQ317))/(SUMPRODUCT('III Plan Rates'!AO18:AO317,'III Plan Rates'!$AQ18:$AQ317)),0)</f>
        <v>0</v>
      </c>
      <c r="AC13" s="112">
        <f>IF(AND('III Plan Rates'!AP15&gt;0,SUMPRODUCT('III Plan Rates'!AP18:AP317,'III Plan Rates'!$AQ18:$AQ317)&gt;0),(SUMPRODUCT(AC15:AC314,'III Plan Rates'!AP18:AP317,'III Plan Rates'!$AQ18:$AQ317))/(SUMPRODUCT('III Plan Rates'!AP18:AP317,'III Plan Rates'!$AQ18:$AQ317)),0)</f>
        <v>0</v>
      </c>
      <c r="AD13" s="119"/>
      <c r="AE13" s="120">
        <f>IF(AND(I13&gt;0,T13&gt;0),T13/I13-1,0)</f>
        <v>0</v>
      </c>
      <c r="AF13" s="120">
        <f t="shared" ref="AF13:AM13" si="0">IF(AND(J13&gt;0,U13&gt;0),U13/J13-1,0)</f>
        <v>0</v>
      </c>
      <c r="AG13" s="120">
        <f t="shared" si="0"/>
        <v>0</v>
      </c>
      <c r="AH13" s="120">
        <f t="shared" si="0"/>
        <v>0</v>
      </c>
      <c r="AI13" s="120">
        <f t="shared" si="0"/>
        <v>0</v>
      </c>
      <c r="AJ13" s="120">
        <f t="shared" si="0"/>
        <v>0</v>
      </c>
      <c r="AK13" s="120">
        <f t="shared" si="0"/>
        <v>0</v>
      </c>
      <c r="AL13" s="120">
        <f t="shared" si="0"/>
        <v>0</v>
      </c>
      <c r="AM13" s="120">
        <f t="shared" si="0"/>
        <v>0</v>
      </c>
      <c r="AN13" s="120" t="e">
        <f>SUMPRODUCT(AE13:AM13,'III Plan Rates'!AG15:AO15)/SUM('III Plan Rates'!AG15:AO15)</f>
        <v>#DIV/0!</v>
      </c>
      <c r="AO13" s="144"/>
      <c r="AP13" s="112">
        <f>IF(AND('III Plan Rates'!AG15&gt;0,SUMPRODUCT('III Plan Rates'!AG18:AG317,'III Plan Rates'!$AQ18:$AQ317)&gt;0),(SUMPRODUCT(AP15:AP314,'III Plan Rates'!AG18:AG317,'III Plan Rates'!$AQ18:$AQ317))/(SUMPRODUCT('III Plan Rates'!AG18:AG317,'III Plan Rates'!$AQ18:$AQ317)),0)</f>
        <v>0</v>
      </c>
      <c r="AQ13" s="112">
        <f>IF(AND('III Plan Rates'!AH15&gt;0,SUMPRODUCT('III Plan Rates'!AH18:AH317,'III Plan Rates'!$AQ18:$AQ317)&gt;0),(SUMPRODUCT(AQ15:AQ314,'III Plan Rates'!AH18:AH317,'III Plan Rates'!$AQ18:$AQ317))/(SUMPRODUCT('III Plan Rates'!AH18:AH317,'III Plan Rates'!$AQ18:$AQ317)),0)</f>
        <v>0</v>
      </c>
      <c r="AR13" s="112">
        <f>IF(AND('III Plan Rates'!AI15&gt;0,SUMPRODUCT('III Plan Rates'!AI18:AI317,'III Plan Rates'!$AQ18:$AQ317)&gt;0),(SUMPRODUCT(AR15:AR314,'III Plan Rates'!AI18:AI317,'III Plan Rates'!$AQ18:$AQ317))/(SUMPRODUCT('III Plan Rates'!AI18:AI317,'III Plan Rates'!$AQ18:$AQ317)),0)</f>
        <v>0</v>
      </c>
      <c r="AS13" s="112">
        <f>IF(AND('III Plan Rates'!AJ15&gt;0,SUMPRODUCT('III Plan Rates'!AJ18:AJ317,'III Plan Rates'!$AQ18:$AQ317)&gt;0),(SUMPRODUCT(AS15:AS314,'III Plan Rates'!AJ18:AJ317,'III Plan Rates'!$AQ18:$AQ317))/(SUMPRODUCT('III Plan Rates'!AJ18:AJ317,'III Plan Rates'!$AQ18:$AQ317)),0)</f>
        <v>0</v>
      </c>
      <c r="AT13" s="112">
        <f>IF(AND('III Plan Rates'!AK15&gt;0,SUMPRODUCT('III Plan Rates'!AK18:AK317,'III Plan Rates'!$AQ18:$AQ317)&gt;0),(SUMPRODUCT(AT15:AT314,'III Plan Rates'!AK18:AK317,'III Plan Rates'!$AQ18:$AQ317))/(SUMPRODUCT('III Plan Rates'!AK18:AK317,'III Plan Rates'!$AQ18:$AQ317)),0)</f>
        <v>0</v>
      </c>
      <c r="AU13" s="112">
        <f>IF(AND('III Plan Rates'!AL15&gt;0,SUMPRODUCT('III Plan Rates'!AL18:AL317,'III Plan Rates'!$AQ18:$AQ317)&gt;0),(SUMPRODUCT(AU15:AU314,'III Plan Rates'!AL18:AL317,'III Plan Rates'!$AQ18:$AQ317))/(SUMPRODUCT('III Plan Rates'!AL18:AL317,'III Plan Rates'!$AQ18:$AQ317)),0)</f>
        <v>0</v>
      </c>
      <c r="AV13" s="112">
        <f>IF(AND('III Plan Rates'!AM15&gt;0,SUMPRODUCT('III Plan Rates'!AM18:AM317,'III Plan Rates'!$AQ18:$AQ317)&gt;0),(SUMPRODUCT(AV15:AV314,'III Plan Rates'!AM18:AM317,'III Plan Rates'!$AQ18:$AQ317))/(SUMPRODUCT('III Plan Rates'!AM18:AM317,'III Plan Rates'!$AQ18:$AQ317)),0)</f>
        <v>0</v>
      </c>
      <c r="AW13" s="112">
        <f>IF(AND('III Plan Rates'!AN15&gt;0,SUMPRODUCT('III Plan Rates'!AN18:AN317,'III Plan Rates'!$AQ18:$AQ317)&gt;0),(SUMPRODUCT(AW15:AW314,'III Plan Rates'!AN18:AN317,'III Plan Rates'!$AQ18:$AQ317))/(SUMPRODUCT('III Plan Rates'!AN18:AN317,'III Plan Rates'!$AQ18:$AQ317)),0)</f>
        <v>0</v>
      </c>
      <c r="AX13" s="112">
        <f>IF(AND('III Plan Rates'!AO15&gt;0,SUMPRODUCT('III Plan Rates'!AO18:AO317,'III Plan Rates'!$AQ18:$AQ317)&gt;0),(SUMPRODUCT(AX15:AX314,'III Plan Rates'!AO18:AO317,'III Plan Rates'!$AQ18:$AQ317))/(SUMPRODUCT('III Plan Rates'!AO18:AO317,'III Plan Rates'!$AQ18:$AQ317)),0)</f>
        <v>0</v>
      </c>
      <c r="AY13" s="112">
        <f>IF(AND('III Plan Rates'!AP15&gt;0,SUMPRODUCT('III Plan Rates'!AP18:AP317,'III Plan Rates'!$AQ18:$AQ317)&gt;0),(SUMPRODUCT(AY15:AY314,'III Plan Rates'!AP18:AP317,'III Plan Rates'!$AQ18:$AQ317))/(SUMPRODUCT('III Plan Rates'!AP18:AP317,'III Plan Rates'!$AQ18:$AQ317)),0)</f>
        <v>0</v>
      </c>
      <c r="AZ13" s="119"/>
      <c r="BA13" s="112">
        <f>IF(AND('III Plan Rates'!AG15&gt;0,SUMPRODUCT('III Plan Rates'!AG18:AG317,'III Plan Rates'!$AQ18:$AQ317)&gt;0),(SUMPRODUCT(BA15:BA314,'III Plan Rates'!AG18:AG317,'III Plan Rates'!$AQ18:$AQ317))/(SUMPRODUCT('III Plan Rates'!AG18:AG317,'III Plan Rates'!$AQ18:$AQ317)),0)</f>
        <v>0</v>
      </c>
      <c r="BB13" s="112">
        <f>IF(AND('III Plan Rates'!AH15&gt;0,SUMPRODUCT('III Plan Rates'!AH18:AH317,'III Plan Rates'!$AQ18:$AQ317)&gt;0),(SUMPRODUCT(BB15:BB314,'III Plan Rates'!AH18:AH317,'III Plan Rates'!$AQ18:$AQ317))/(SUMPRODUCT('III Plan Rates'!AH18:AH317,'III Plan Rates'!$AQ18:$AQ317)),0)</f>
        <v>0</v>
      </c>
      <c r="BC13" s="112">
        <f>IF(AND('III Plan Rates'!AI15&gt;0,SUMPRODUCT('III Plan Rates'!AI18:AI317,'III Plan Rates'!$AQ18:$AQ317)&gt;0),(SUMPRODUCT(BC15:BC314,'III Plan Rates'!AI18:AI317,'III Plan Rates'!$AQ18:$AQ317))/(SUMPRODUCT('III Plan Rates'!AI18:AI317,'III Plan Rates'!$AQ18:$AQ317)),0)</f>
        <v>0</v>
      </c>
      <c r="BD13" s="112">
        <f>IF(AND('III Plan Rates'!AJ15&gt;0,SUMPRODUCT('III Plan Rates'!AJ18:AJ317,'III Plan Rates'!$AQ18:$AQ317)&gt;0),(SUMPRODUCT(BD15:BD314,'III Plan Rates'!AJ18:AJ317,'III Plan Rates'!$AQ18:$AQ317))/(SUMPRODUCT('III Plan Rates'!AJ18:AJ317,'III Plan Rates'!$AQ18:$AQ317)),0)</f>
        <v>0</v>
      </c>
      <c r="BE13" s="112">
        <f>IF(AND('III Plan Rates'!AK15&gt;0,SUMPRODUCT('III Plan Rates'!AK18:AK317,'III Plan Rates'!$AQ18:$AQ317)&gt;0),(SUMPRODUCT(BE15:BE314,'III Plan Rates'!AK18:AK317,'III Plan Rates'!$AQ18:$AQ317))/(SUMPRODUCT('III Plan Rates'!AK18:AK317,'III Plan Rates'!$AQ18:$AQ317)),0)</f>
        <v>0</v>
      </c>
      <c r="BF13" s="112">
        <f>IF(AND('III Plan Rates'!AL15&gt;0,SUMPRODUCT('III Plan Rates'!AL18:AL317,'III Plan Rates'!$AQ18:$AQ317)&gt;0),(SUMPRODUCT(BF15:BF314,'III Plan Rates'!AL18:AL317,'III Plan Rates'!$AQ18:$AQ317))/(SUMPRODUCT('III Plan Rates'!AL18:AL317,'III Plan Rates'!$AQ18:$AQ317)),0)</f>
        <v>0</v>
      </c>
      <c r="BG13" s="112">
        <f>IF(AND('III Plan Rates'!AM15&gt;0,SUMPRODUCT('III Plan Rates'!AM18:AM317,'III Plan Rates'!$AQ18:$AQ317)&gt;0),(SUMPRODUCT(BG15:BG314,'III Plan Rates'!AM18:AM317,'III Plan Rates'!$AQ18:$AQ317))/(SUMPRODUCT('III Plan Rates'!AM18:AM317,'III Plan Rates'!$AQ18:$AQ317)),0)</f>
        <v>0</v>
      </c>
      <c r="BH13" s="112">
        <f>IF(AND('III Plan Rates'!AN15&gt;0,SUMPRODUCT('III Plan Rates'!AN18:AN317,'III Plan Rates'!$AQ18:$AQ317)&gt;0),(SUMPRODUCT(BH15:BH314,'III Plan Rates'!AN18:AN317,'III Plan Rates'!$AQ18:$AQ317))/(SUMPRODUCT('III Plan Rates'!AN18:AN317,'III Plan Rates'!$AQ18:$AQ317)),0)</f>
        <v>0</v>
      </c>
      <c r="BI13" s="112">
        <f>IF(AND('III Plan Rates'!AO15&gt;0,SUMPRODUCT('III Plan Rates'!AO18:AO317,'III Plan Rates'!$AQ18:$AQ317)&gt;0),(SUMPRODUCT(BI15:BI314,'III Plan Rates'!AO18:AO317,'III Plan Rates'!$AQ18:$AQ317))/(SUMPRODUCT('III Plan Rates'!AO18:AO317,'III Plan Rates'!$AQ18:$AQ317)),0)</f>
        <v>0</v>
      </c>
      <c r="BJ13" s="112">
        <f>IF(AND('III Plan Rates'!AP15&gt;0,SUMPRODUCT('III Plan Rates'!AP18:AP317,'III Plan Rates'!$AQ18:$AQ317)&gt;0),(SUMPRODUCT(BJ15:BJ314,'III Plan Rates'!AP18:AP317,'III Plan Rates'!$AQ18:$AQ317))/(SUMPRODUCT('III Plan Rates'!AP18:AP317,'III Plan Rates'!$AQ18:$AQ317)),0)</f>
        <v>0</v>
      </c>
      <c r="BK13" s="119"/>
      <c r="BL13" s="112">
        <f>IF(AND('III Plan Rates'!AG15&gt;0,SUMPRODUCT('III Plan Rates'!AG18:AG317,'III Plan Rates'!$AQ18:$AQ317)&gt;0),(SUMPRODUCT(BL15:BL314,'III Plan Rates'!AG18:AG317,'III Plan Rates'!$AQ18:$AQ317))/(SUMPRODUCT('III Plan Rates'!AG18:AG317,'III Plan Rates'!$AQ18:$AQ317)),0)</f>
        <v>0</v>
      </c>
      <c r="BM13" s="112">
        <f>IF(AND('III Plan Rates'!AH15&gt;0,SUMPRODUCT('III Plan Rates'!AH18:AH317,'III Plan Rates'!$AQ18:$AQ317)&gt;0),(SUMPRODUCT(BM15:BM314,'III Plan Rates'!AH18:AH317,'III Plan Rates'!$AQ18:$AQ317))/(SUMPRODUCT('III Plan Rates'!AH18:AH317,'III Plan Rates'!$AQ18:$AQ317)),0)</f>
        <v>0</v>
      </c>
      <c r="BN13" s="112">
        <f>IF(AND('III Plan Rates'!AI15&gt;0,SUMPRODUCT('III Plan Rates'!AI18:AI317,'III Plan Rates'!$AQ18:$AQ317)&gt;0),(SUMPRODUCT(BN15:BN314,'III Plan Rates'!AI18:AI317,'III Plan Rates'!$AQ18:$AQ317))/(SUMPRODUCT('III Plan Rates'!AI18:AI317,'III Plan Rates'!$AQ18:$AQ317)),0)</f>
        <v>0</v>
      </c>
      <c r="BO13" s="112">
        <f>IF(AND('III Plan Rates'!AJ15&gt;0,SUMPRODUCT('III Plan Rates'!AJ18:AJ317,'III Plan Rates'!$AQ18:$AQ317)&gt;0),(SUMPRODUCT(BO15:BO314,'III Plan Rates'!AJ18:AJ317,'III Plan Rates'!$AQ18:$AQ317))/(SUMPRODUCT('III Plan Rates'!AJ18:AJ317,'III Plan Rates'!$AQ18:$AQ317)),0)</f>
        <v>0</v>
      </c>
      <c r="BP13" s="112">
        <f>IF(AND('III Plan Rates'!AK15&gt;0,SUMPRODUCT('III Plan Rates'!AK18:AK317,'III Plan Rates'!$AQ18:$AQ317)&gt;0),(SUMPRODUCT(BP15:BP314,'III Plan Rates'!AK18:AK317,'III Plan Rates'!$AQ18:$AQ317))/(SUMPRODUCT('III Plan Rates'!AK18:AK317,'III Plan Rates'!$AQ18:$AQ317)),0)</f>
        <v>0</v>
      </c>
      <c r="BQ13" s="112">
        <f>IF(AND('III Plan Rates'!AL15&gt;0,SUMPRODUCT('III Plan Rates'!AL18:AL317,'III Plan Rates'!$AQ18:$AQ317)&gt;0),(SUMPRODUCT(BQ15:BQ314,'III Plan Rates'!AL18:AL317,'III Plan Rates'!$AQ18:$AQ317))/(SUMPRODUCT('III Plan Rates'!AL18:AL317,'III Plan Rates'!$AQ18:$AQ317)),0)</f>
        <v>0</v>
      </c>
      <c r="BR13" s="112">
        <f>IF(AND('III Plan Rates'!AM15&gt;0,SUMPRODUCT('III Plan Rates'!AM18:AM317,'III Plan Rates'!$AQ18:$AQ317)&gt;0),(SUMPRODUCT(BR15:BR314,'III Plan Rates'!AM18:AM317,'III Plan Rates'!$AQ18:$AQ317))/(SUMPRODUCT('III Plan Rates'!AM18:AM317,'III Plan Rates'!$AQ18:$AQ317)),0)</f>
        <v>0</v>
      </c>
      <c r="BS13" s="112">
        <f>IF(AND('III Plan Rates'!AN15&gt;0,SUMPRODUCT('III Plan Rates'!AN18:AN317,'III Plan Rates'!$AQ18:$AQ317)&gt;0),(SUMPRODUCT(BS15:BS314,'III Plan Rates'!AN18:AN317,'III Plan Rates'!$AQ18:$AQ317))/(SUMPRODUCT('III Plan Rates'!AN18:AN317,'III Plan Rates'!$AQ18:$AQ317)),0)</f>
        <v>0</v>
      </c>
      <c r="BT13" s="112">
        <f>IF(AND('III Plan Rates'!AO15&gt;0,SUMPRODUCT('III Plan Rates'!AO18:AO317,'III Plan Rates'!$AQ18:$AQ317)&gt;0),(SUMPRODUCT(BT15:BT314,'III Plan Rates'!AO18:AO317,'III Plan Rates'!$AQ18:$AQ317))/(SUMPRODUCT('III Plan Rates'!AO18:AO317,'III Plan Rates'!$AQ18:$AQ317)),0)</f>
        <v>0</v>
      </c>
      <c r="BU13" s="112">
        <f>IF(AND('III Plan Rates'!AP15&gt;0,SUMPRODUCT('III Plan Rates'!AP18:AP317,'III Plan Rates'!$AQ18:$AQ317)&gt;0),(SUMPRODUCT(BU15:BU314,'III Plan Rates'!AP18:AP317,'III Plan Rates'!$AQ18:$AQ317))/(SUMPRODUCT('III Plan Rates'!AP18:AP317,'III Plan Rates'!$AQ18:$AQ317)),0)</f>
        <v>0</v>
      </c>
      <c r="BW13" s="511">
        <f>SUM(BW15:BW314)</f>
        <v>0</v>
      </c>
      <c r="BX13" s="511">
        <f t="shared" ref="BX13:EI13" si="1">SUM(BX15:BX314)</f>
        <v>0</v>
      </c>
      <c r="BY13" s="511">
        <f t="shared" si="1"/>
        <v>0</v>
      </c>
      <c r="BZ13" s="511">
        <f t="shared" si="1"/>
        <v>0</v>
      </c>
      <c r="CA13" s="511">
        <f t="shared" si="1"/>
        <v>0</v>
      </c>
      <c r="CB13" s="511">
        <f t="shared" si="1"/>
        <v>0</v>
      </c>
      <c r="CC13" s="511">
        <f t="shared" si="1"/>
        <v>0</v>
      </c>
      <c r="CD13" s="511">
        <f t="shared" si="1"/>
        <v>0</v>
      </c>
      <c r="CE13" s="511" t="str">
        <f>IF(SUM(BW13:CD13)='III Plan Rates'!AG15, "Match", "Don't Match")</f>
        <v>Match</v>
      </c>
      <c r="CF13" s="511">
        <f t="shared" si="1"/>
        <v>0</v>
      </c>
      <c r="CG13" s="511">
        <f t="shared" si="1"/>
        <v>0</v>
      </c>
      <c r="CH13" s="511">
        <f t="shared" si="1"/>
        <v>0</v>
      </c>
      <c r="CI13" s="511" t="str">
        <f>IF(SUM(CF13:CH13)='III Plan Rates'!AH15, "Match", "Don't Match")</f>
        <v>Match</v>
      </c>
      <c r="CJ13" s="511">
        <f t="shared" si="1"/>
        <v>0</v>
      </c>
      <c r="CK13" s="511">
        <f t="shared" si="1"/>
        <v>0</v>
      </c>
      <c r="CL13" s="511">
        <f t="shared" si="1"/>
        <v>0</v>
      </c>
      <c r="CM13" s="511">
        <f t="shared" si="1"/>
        <v>0</v>
      </c>
      <c r="CN13" s="511">
        <f t="shared" si="1"/>
        <v>0</v>
      </c>
      <c r="CO13" s="511">
        <f t="shared" si="1"/>
        <v>0</v>
      </c>
      <c r="CP13" s="511">
        <f t="shared" si="1"/>
        <v>0</v>
      </c>
      <c r="CQ13" s="511">
        <f t="shared" si="1"/>
        <v>0</v>
      </c>
      <c r="CR13" s="511">
        <f t="shared" si="1"/>
        <v>0</v>
      </c>
      <c r="CS13" s="511">
        <f t="shared" si="1"/>
        <v>0</v>
      </c>
      <c r="CT13" s="511">
        <f t="shared" si="1"/>
        <v>0</v>
      </c>
      <c r="CU13" s="511">
        <f t="shared" si="1"/>
        <v>0</v>
      </c>
      <c r="CV13" s="511">
        <f t="shared" si="1"/>
        <v>0</v>
      </c>
      <c r="CW13" s="511" t="str">
        <f>IF(SUM(CJ13:CV13)='III Plan Rates'!AI15, "Match", "Don't Match")</f>
        <v>Match</v>
      </c>
      <c r="CX13" s="511">
        <f t="shared" si="1"/>
        <v>0</v>
      </c>
      <c r="CY13" s="511">
        <f t="shared" si="1"/>
        <v>0</v>
      </c>
      <c r="CZ13" s="511">
        <f t="shared" si="1"/>
        <v>0</v>
      </c>
      <c r="DA13" s="511">
        <f t="shared" si="1"/>
        <v>0</v>
      </c>
      <c r="DB13" s="511">
        <f t="shared" si="1"/>
        <v>0</v>
      </c>
      <c r="DC13" s="511">
        <f t="shared" si="1"/>
        <v>0</v>
      </c>
      <c r="DD13" s="511">
        <f t="shared" si="1"/>
        <v>0</v>
      </c>
      <c r="DE13" s="511">
        <f t="shared" si="1"/>
        <v>0</v>
      </c>
      <c r="DF13" s="511">
        <f t="shared" si="1"/>
        <v>0</v>
      </c>
      <c r="DG13" s="511">
        <f t="shared" si="1"/>
        <v>0</v>
      </c>
      <c r="DH13" s="511" t="str">
        <f>IF(SUM(CX13:DG13)='III Plan Rates'!AJ15, "Match", "Don't Match")</f>
        <v>Match</v>
      </c>
      <c r="DI13" s="511">
        <f t="shared" si="1"/>
        <v>0</v>
      </c>
      <c r="DJ13" s="511">
        <f t="shared" si="1"/>
        <v>0</v>
      </c>
      <c r="DK13" s="511">
        <f t="shared" si="1"/>
        <v>0</v>
      </c>
      <c r="DL13" s="511">
        <f t="shared" si="1"/>
        <v>0</v>
      </c>
      <c r="DM13" s="511">
        <f t="shared" si="1"/>
        <v>0</v>
      </c>
      <c r="DN13" s="511">
        <f t="shared" si="1"/>
        <v>0</v>
      </c>
      <c r="DO13" s="511">
        <f t="shared" si="1"/>
        <v>0</v>
      </c>
      <c r="DP13" s="511" t="str">
        <f>IF(SUM(DI13:DO13)='III Plan Rates'!AK15, "Match", "Don't Match")</f>
        <v>Match</v>
      </c>
      <c r="DQ13" s="511">
        <f t="shared" si="1"/>
        <v>0</v>
      </c>
      <c r="DR13" s="511">
        <f t="shared" si="1"/>
        <v>0</v>
      </c>
      <c r="DS13" s="511">
        <f t="shared" si="1"/>
        <v>0</v>
      </c>
      <c r="DT13" s="511">
        <f t="shared" si="1"/>
        <v>0</v>
      </c>
      <c r="DU13" s="511">
        <f t="shared" si="1"/>
        <v>0</v>
      </c>
      <c r="DV13" s="511">
        <f t="shared" si="1"/>
        <v>0</v>
      </c>
      <c r="DW13" s="511">
        <f t="shared" si="1"/>
        <v>0</v>
      </c>
      <c r="DX13" s="511">
        <f t="shared" si="1"/>
        <v>0</v>
      </c>
      <c r="DY13" s="511">
        <f t="shared" si="1"/>
        <v>0</v>
      </c>
      <c r="DZ13" s="511">
        <f t="shared" si="1"/>
        <v>0</v>
      </c>
      <c r="EA13" s="511" t="str">
        <f>IF(SUM(DQ13:DZ13)='III Plan Rates'!AL15, "Match", "Don't Match")</f>
        <v>Match</v>
      </c>
      <c r="EB13" s="511">
        <f t="shared" si="1"/>
        <v>0</v>
      </c>
      <c r="EC13" s="511">
        <f t="shared" si="1"/>
        <v>0</v>
      </c>
      <c r="ED13" s="511">
        <f t="shared" si="1"/>
        <v>0</v>
      </c>
      <c r="EE13" s="511">
        <f t="shared" si="1"/>
        <v>0</v>
      </c>
      <c r="EF13" s="511" t="str">
        <f>IF(SUM(EB13:EE13)='III Plan Rates'!AM15, "Match", "Don't Match")</f>
        <v>Match</v>
      </c>
      <c r="EG13" s="511">
        <f t="shared" si="1"/>
        <v>0</v>
      </c>
      <c r="EH13" s="511">
        <f t="shared" si="1"/>
        <v>0</v>
      </c>
      <c r="EI13" s="511">
        <f t="shared" si="1"/>
        <v>0</v>
      </c>
      <c r="EJ13" s="511">
        <f t="shared" ref="EJ13:ES13" si="2">SUM(EJ15:EJ314)</f>
        <v>0</v>
      </c>
      <c r="EK13" s="511">
        <f t="shared" si="2"/>
        <v>0</v>
      </c>
      <c r="EL13" s="511" t="str">
        <f>IF(SUM(EG13:EK13)='III Plan Rates'!AN15, "Match", "Don't Match")</f>
        <v>Match</v>
      </c>
      <c r="EM13" s="511">
        <f t="shared" si="2"/>
        <v>0</v>
      </c>
      <c r="EN13" s="511">
        <f t="shared" si="2"/>
        <v>0</v>
      </c>
      <c r="EO13" s="511">
        <f t="shared" si="2"/>
        <v>0</v>
      </c>
      <c r="EP13" s="511">
        <f t="shared" si="2"/>
        <v>0</v>
      </c>
      <c r="EQ13" s="511">
        <f t="shared" si="2"/>
        <v>0</v>
      </c>
      <c r="ER13" s="511">
        <f t="shared" si="2"/>
        <v>0</v>
      </c>
      <c r="ES13" s="511">
        <f t="shared" si="2"/>
        <v>0</v>
      </c>
      <c r="ET13" s="511" t="str">
        <f>IF(SUM(EM13:ES13)='III Plan Rates'!AO15, "Match", "Don't Match")</f>
        <v>Match</v>
      </c>
    </row>
    <row r="14" spans="1:150" ht="30" customHeight="1" x14ac:dyDescent="0.25">
      <c r="A14" s="80"/>
      <c r="B14" s="80"/>
      <c r="C14" s="101"/>
      <c r="D14" s="101"/>
      <c r="E14" s="101"/>
      <c r="F14" s="101"/>
      <c r="G14" s="101"/>
      <c r="H14" s="101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21"/>
      <c r="AE14" s="101"/>
      <c r="AF14" s="101"/>
      <c r="AG14" s="101"/>
      <c r="AH14" s="101"/>
      <c r="AI14" s="101"/>
      <c r="AJ14" s="101"/>
      <c r="AK14" s="101"/>
      <c r="AL14" s="101"/>
      <c r="AM14" s="101"/>
      <c r="AN14" s="145"/>
      <c r="AO14" s="12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2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2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</row>
    <row r="15" spans="1:150" x14ac:dyDescent="0.25">
      <c r="A15" s="406" t="str">
        <f>'III Plan Rates'!A18</f>
        <v>Plan 1</v>
      </c>
      <c r="B15" s="128">
        <f>'III Plan Rates'!B18</f>
        <v>0</v>
      </c>
      <c r="C15" s="128">
        <f>'III Plan Rates'!D18</f>
        <v>0</v>
      </c>
      <c r="D15" s="128">
        <f>'III Plan Rates'!E18</f>
        <v>0</v>
      </c>
      <c r="E15" s="128">
        <f>'III Plan Rates'!F18</f>
        <v>0</v>
      </c>
      <c r="F15" s="128">
        <f>'III Plan Rates'!G18</f>
        <v>0</v>
      </c>
      <c r="G15" s="128">
        <f>'III Plan Rates'!J18</f>
        <v>0</v>
      </c>
      <c r="H15" s="101"/>
      <c r="I15" s="111"/>
      <c r="J15" s="111"/>
      <c r="K15" s="111"/>
      <c r="L15" s="111"/>
      <c r="M15" s="111"/>
      <c r="N15" s="111"/>
      <c r="O15" s="111"/>
      <c r="P15" s="111"/>
      <c r="Q15" s="111"/>
      <c r="R15" s="112">
        <f>IF('III Plan Rates'!$AP18&gt;0,SUMPRODUCT(I15:Q15,'III Plan Rates'!$AG18:$AO18)/'III Plan Rates'!$AP18,0)</f>
        <v>0</v>
      </c>
      <c r="S15" s="123"/>
      <c r="T15" s="112" t="e">
        <f>'III Plan Rates'!$AA18*'V Consumer Factors'!$N$12*'II Rate Development &amp; Change'!$J$34</f>
        <v>#DIV/0!</v>
      </c>
      <c r="U15" s="112" t="e">
        <f>'III Plan Rates'!$AA18*'V Consumer Factors'!$N$13*'II Rate Development &amp; Change'!$J$34</f>
        <v>#DIV/0!</v>
      </c>
      <c r="V15" s="112" t="e">
        <f>'III Plan Rates'!$AA18*'V Consumer Factors'!$N$14*'II Rate Development &amp; Change'!$J$34</f>
        <v>#DIV/0!</v>
      </c>
      <c r="W15" s="112" t="e">
        <f>'III Plan Rates'!$AA18*'V Consumer Factors'!$N$15*'II Rate Development &amp; Change'!$J$34</f>
        <v>#DIV/0!</v>
      </c>
      <c r="X15" s="112" t="e">
        <f>'III Plan Rates'!$AA18*'V Consumer Factors'!$N$16*'II Rate Development &amp; Change'!$J$34</f>
        <v>#DIV/0!</v>
      </c>
      <c r="Y15" s="112" t="e">
        <f>'III Plan Rates'!$AA18*'V Consumer Factors'!$N$17*'II Rate Development &amp; Change'!$J$34</f>
        <v>#DIV/0!</v>
      </c>
      <c r="Z15" s="112" t="e">
        <f>'III Plan Rates'!$AA18*'V Consumer Factors'!$N$18*'II Rate Development &amp; Change'!$J$34</f>
        <v>#DIV/0!</v>
      </c>
      <c r="AA15" s="112" t="e">
        <f>'III Plan Rates'!$AA18*'V Consumer Factors'!$N$19*'II Rate Development &amp; Change'!$J$34</f>
        <v>#DIV/0!</v>
      </c>
      <c r="AB15" s="112" t="e">
        <f>'III Plan Rates'!$AA18*'V Consumer Factors'!$N$20*'II Rate Development &amp; Change'!$J$34</f>
        <v>#DIV/0!</v>
      </c>
      <c r="AC15" s="112">
        <f>IF('III Plan Rates'!$AP18&gt;0,SUMPRODUCT(T15:AB15,'III Plan Rates'!$AG18:$AO18)/'III Plan Rates'!$AP18,0)</f>
        <v>0</v>
      </c>
      <c r="AD15" s="119"/>
      <c r="AE15" s="120" t="e">
        <f>IF(AND(I15&gt;0,T15&gt;0),T15/I15-1,"")</f>
        <v>#DIV/0!</v>
      </c>
      <c r="AF15" s="120" t="e">
        <f t="shared" ref="AF15:AF78" si="3">IF(AND(J15&gt;0,U15&gt;0),U15/J15-1,"")</f>
        <v>#DIV/0!</v>
      </c>
      <c r="AG15" s="120" t="e">
        <f t="shared" ref="AG15:AG78" si="4">IF(AND(K15&gt;0,V15&gt;0),V15/K15-1,"")</f>
        <v>#DIV/0!</v>
      </c>
      <c r="AH15" s="120" t="e">
        <f t="shared" ref="AH15:AH78" si="5">IF(AND(L15&gt;0,W15&gt;0),W15/L15-1,"")</f>
        <v>#DIV/0!</v>
      </c>
      <c r="AI15" s="120" t="e">
        <f t="shared" ref="AI15:AI78" si="6">IF(AND(M15&gt;0,X15&gt;0),X15/M15-1,"")</f>
        <v>#DIV/0!</v>
      </c>
      <c r="AJ15" s="120" t="e">
        <f t="shared" ref="AJ15:AJ78" si="7">IF(AND(N15&gt;0,Y15&gt;0),Y15/N15-1,"")</f>
        <v>#DIV/0!</v>
      </c>
      <c r="AK15" s="120" t="e">
        <f t="shared" ref="AK15:AK78" si="8">IF(AND(O15&gt;0,Z15&gt;0),Z15/O15-1,"")</f>
        <v>#DIV/0!</v>
      </c>
      <c r="AL15" s="120" t="e">
        <f t="shared" ref="AL15:AL78" si="9">IF(AND(P15&gt;0,AA15&gt;0),AA15/P15-1,"")</f>
        <v>#DIV/0!</v>
      </c>
      <c r="AM15" s="120" t="e">
        <f t="shared" ref="AM15:AM78" si="10">IF(AND(Q15&gt;0,AB15&gt;0),AB15/Q15-1,"")</f>
        <v>#DIV/0!</v>
      </c>
      <c r="AN15" s="120" t="str">
        <f t="shared" ref="AN15:AN78" si="11">IF(AND(R15&gt;0,AC15&gt;0),AC15/R15-1,"")</f>
        <v/>
      </c>
      <c r="AO15" s="119"/>
      <c r="AP15" s="112" t="e">
        <f>'III Plan Rates'!$AA18*'V Consumer Factors'!$N$12*'II Rate Development &amp; Change'!$K$34</f>
        <v>#DIV/0!</v>
      </c>
      <c r="AQ15" s="112" t="e">
        <f>'III Plan Rates'!$AA18*'V Consumer Factors'!$N$13*'II Rate Development &amp; Change'!$K$34</f>
        <v>#DIV/0!</v>
      </c>
      <c r="AR15" s="112" t="e">
        <f>'III Plan Rates'!$AA18*'V Consumer Factors'!$N$14*'II Rate Development &amp; Change'!$K$34</f>
        <v>#DIV/0!</v>
      </c>
      <c r="AS15" s="112" t="e">
        <f>'III Plan Rates'!$AA18*'V Consumer Factors'!$N$15*'II Rate Development &amp; Change'!$K$34</f>
        <v>#DIV/0!</v>
      </c>
      <c r="AT15" s="112" t="e">
        <f>'III Plan Rates'!$AA18*'V Consumer Factors'!$N$16*'II Rate Development &amp; Change'!$K$34</f>
        <v>#DIV/0!</v>
      </c>
      <c r="AU15" s="112" t="e">
        <f>'III Plan Rates'!$AA18*'V Consumer Factors'!$N$17*'II Rate Development &amp; Change'!$K$34</f>
        <v>#DIV/0!</v>
      </c>
      <c r="AV15" s="112" t="e">
        <f>'III Plan Rates'!$AA18*'V Consumer Factors'!$N$18*'II Rate Development &amp; Change'!$K$34</f>
        <v>#DIV/0!</v>
      </c>
      <c r="AW15" s="112" t="e">
        <f>'III Plan Rates'!$AA18*'V Consumer Factors'!$N$19*'II Rate Development &amp; Change'!$K$34</f>
        <v>#DIV/0!</v>
      </c>
      <c r="AX15" s="112" t="e">
        <f>'III Plan Rates'!$AA18*'V Consumer Factors'!$N$20*'II Rate Development &amp; Change'!$K$34</f>
        <v>#DIV/0!</v>
      </c>
      <c r="AY15" s="112">
        <f>IF('III Plan Rates'!$AP18&gt;0,SUMPRODUCT(AP15:AX15,'III Plan Rates'!$AG18:$AO18)/'III Plan Rates'!$AP18,0)</f>
        <v>0</v>
      </c>
      <c r="AZ15" s="124"/>
      <c r="BA15" s="112" t="e">
        <f>'III Plan Rates'!$AA18*'V Consumer Factors'!$N$12*'II Rate Development &amp; Change'!$L$34</f>
        <v>#DIV/0!</v>
      </c>
      <c r="BB15" s="112" t="e">
        <f>'III Plan Rates'!$AA18*'V Consumer Factors'!$N$13*'II Rate Development &amp; Change'!$L$34</f>
        <v>#DIV/0!</v>
      </c>
      <c r="BC15" s="112" t="e">
        <f>'III Plan Rates'!$AA18*'V Consumer Factors'!$N$14*'II Rate Development &amp; Change'!$L$34</f>
        <v>#DIV/0!</v>
      </c>
      <c r="BD15" s="112" t="e">
        <f>'III Plan Rates'!$AA18*'V Consumer Factors'!$N$15*'II Rate Development &amp; Change'!$L$34</f>
        <v>#DIV/0!</v>
      </c>
      <c r="BE15" s="112" t="e">
        <f>'III Plan Rates'!$AA18*'V Consumer Factors'!$N$16*'II Rate Development &amp; Change'!$L$34</f>
        <v>#DIV/0!</v>
      </c>
      <c r="BF15" s="112" t="e">
        <f>'III Plan Rates'!$AA18*'V Consumer Factors'!$N$17*'II Rate Development &amp; Change'!$L$34</f>
        <v>#DIV/0!</v>
      </c>
      <c r="BG15" s="112" t="e">
        <f>'III Plan Rates'!$AA18*'V Consumer Factors'!$N$18*'II Rate Development &amp; Change'!$L$34</f>
        <v>#DIV/0!</v>
      </c>
      <c r="BH15" s="112" t="e">
        <f>'III Plan Rates'!$AA18*'V Consumer Factors'!$N$19*'II Rate Development &amp; Change'!$L$34</f>
        <v>#DIV/0!</v>
      </c>
      <c r="BI15" s="112" t="e">
        <f>'III Plan Rates'!$AA18*'V Consumer Factors'!$N$20*'II Rate Development &amp; Change'!$L$34</f>
        <v>#DIV/0!</v>
      </c>
      <c r="BJ15" s="112">
        <f>IF('III Plan Rates'!$AP18&gt;0,SUMPRODUCT(BA15:BI15,'III Plan Rates'!$AG18:$AO18)/'III Plan Rates'!$AP18,0)</f>
        <v>0</v>
      </c>
      <c r="BK15" s="124"/>
      <c r="BL15" s="442" t="e">
        <f>'III Plan Rates'!$AA18*'V Consumer Factors'!$N$12*'II Rate Development &amp; Change'!$M$34</f>
        <v>#DIV/0!</v>
      </c>
      <c r="BM15" s="112" t="e">
        <f>'III Plan Rates'!$AA18*'V Consumer Factors'!$N$13*'II Rate Development &amp; Change'!$M$34</f>
        <v>#DIV/0!</v>
      </c>
      <c r="BN15" s="112" t="e">
        <f>'III Plan Rates'!$AA18*'V Consumer Factors'!$N$14*'II Rate Development &amp; Change'!$M$34</f>
        <v>#DIV/0!</v>
      </c>
      <c r="BO15" s="112" t="e">
        <f>'III Plan Rates'!$AA18*'V Consumer Factors'!$N$15*'II Rate Development &amp; Change'!$M$34</f>
        <v>#DIV/0!</v>
      </c>
      <c r="BP15" s="112" t="e">
        <f>'III Plan Rates'!$AA18*'V Consumer Factors'!$N$16*'II Rate Development &amp; Change'!$M$34</f>
        <v>#DIV/0!</v>
      </c>
      <c r="BQ15" s="112" t="e">
        <f>'III Plan Rates'!$AA18*'V Consumer Factors'!$N$17*'II Rate Development &amp; Change'!$M$34</f>
        <v>#DIV/0!</v>
      </c>
      <c r="BR15" s="112" t="e">
        <f>'III Plan Rates'!$AA18*'V Consumer Factors'!$N$18*'II Rate Development &amp; Change'!$M$34</f>
        <v>#DIV/0!</v>
      </c>
      <c r="BS15" s="112" t="e">
        <f>'III Plan Rates'!$AA18*'V Consumer Factors'!$N$19*'II Rate Development &amp; Change'!$M$34</f>
        <v>#DIV/0!</v>
      </c>
      <c r="BT15" s="112" t="e">
        <f>'III Plan Rates'!$AA18*'V Consumer Factors'!$N$20*'II Rate Development &amp; Change'!$M$34</f>
        <v>#DIV/0!</v>
      </c>
      <c r="BU15" s="112">
        <f>IF('III Plan Rates'!$AP18&gt;0,SUMPRODUCT(BL15:BT15,'III Plan Rates'!$AG18:$AO18)/'III Plan Rates'!$AP18,0)</f>
        <v>0</v>
      </c>
      <c r="BW15" s="109"/>
      <c r="BX15" s="109"/>
      <c r="BY15" s="109"/>
      <c r="BZ15" s="109"/>
      <c r="CA15" s="109"/>
      <c r="CB15" s="109"/>
      <c r="CC15" s="109"/>
      <c r="CD15" s="109"/>
      <c r="CE15" s="511" t="str">
        <f>IF(SUM(BW15:CD15)='III Plan Rates'!AG18, "Match", "Don't Match")</f>
        <v>Match</v>
      </c>
      <c r="CF15" s="109"/>
      <c r="CG15" s="109"/>
      <c r="CH15" s="109"/>
      <c r="CI15" s="511" t="str">
        <f>IF(SUM(CF15:CH15)='III Plan Rates'!AH18, "Match", "Don't Match")</f>
        <v>Match</v>
      </c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109"/>
      <c r="CU15" s="109"/>
      <c r="CV15" s="109"/>
      <c r="CW15" s="511" t="str">
        <f>IF(SUM(CJ15:CV15)='III Plan Rates'!AI18, "Match", "Don't Match")</f>
        <v>Match</v>
      </c>
      <c r="CX15" s="109"/>
      <c r="CY15" s="109"/>
      <c r="CZ15" s="109"/>
      <c r="DA15" s="109"/>
      <c r="DB15" s="109"/>
      <c r="DC15" s="109"/>
      <c r="DD15" s="109"/>
      <c r="DE15" s="109"/>
      <c r="DF15" s="109"/>
      <c r="DG15" s="109"/>
      <c r="DH15" s="511" t="str">
        <f>IF(SUM(CX15:DG15)='III Plan Rates'!AJ18, "Match", "Don't Match")</f>
        <v>Match</v>
      </c>
      <c r="DI15" s="109"/>
      <c r="DJ15" s="109"/>
      <c r="DK15" s="109"/>
      <c r="DL15" s="109"/>
      <c r="DM15" s="109"/>
      <c r="DN15" s="109"/>
      <c r="DO15" s="109"/>
      <c r="DP15" s="511" t="str">
        <f>IF(SUM(DI15:DO15)='III Plan Rates'!AK18, "Match", "Don't Match")</f>
        <v>Match</v>
      </c>
      <c r="DQ15" s="109"/>
      <c r="DR15" s="109"/>
      <c r="DS15" s="109"/>
      <c r="DT15" s="109"/>
      <c r="DU15" s="109"/>
      <c r="DV15" s="109"/>
      <c r="DW15" s="109"/>
      <c r="DX15" s="109"/>
      <c r="DY15" s="109"/>
      <c r="DZ15" s="109"/>
      <c r="EA15" s="511" t="str">
        <f>IF(SUM(DQ15:DZ15)='III Plan Rates'!AL18, "Match", "Don't Match")</f>
        <v>Match</v>
      </c>
      <c r="EB15" s="109"/>
      <c r="EC15" s="109"/>
      <c r="ED15" s="109"/>
      <c r="EE15" s="109"/>
      <c r="EF15" s="511" t="str">
        <f>IF(SUM(EB15:EE15)='III Plan Rates'!AM18, "Match", "Don't Match")</f>
        <v>Match</v>
      </c>
      <c r="EG15" s="109"/>
      <c r="EH15" s="109"/>
      <c r="EI15" s="109"/>
      <c r="EJ15" s="109"/>
      <c r="EK15" s="109"/>
      <c r="EL15" s="511" t="str">
        <f>IF(SUM(EG15:EK15)='III Plan Rates'!AN18, "Match", "Don't Match")</f>
        <v>Match</v>
      </c>
      <c r="EM15" s="109"/>
      <c r="EN15" s="109"/>
      <c r="EO15" s="109"/>
      <c r="EP15" s="109"/>
      <c r="EQ15" s="109"/>
      <c r="ER15" s="109"/>
      <c r="ES15" s="109"/>
      <c r="ET15" s="511" t="str">
        <f>IF(SUM(EM15:ES15)='III Plan Rates'!AO18, "Match", "Don't Match")</f>
        <v>Match</v>
      </c>
    </row>
    <row r="16" spans="1:150" x14ac:dyDescent="0.25">
      <c r="A16" s="406" t="str">
        <f>'III Plan Rates'!A19</f>
        <v>Plan 2</v>
      </c>
      <c r="B16" s="122">
        <f>'III Plan Rates'!B19</f>
        <v>0</v>
      </c>
      <c r="C16" s="128">
        <f>'III Plan Rates'!D19</f>
        <v>0</v>
      </c>
      <c r="D16" s="122">
        <f>'III Plan Rates'!E19</f>
        <v>0</v>
      </c>
      <c r="E16" s="122">
        <f>'III Plan Rates'!F19</f>
        <v>0</v>
      </c>
      <c r="F16" s="122">
        <f>'III Plan Rates'!G19</f>
        <v>0</v>
      </c>
      <c r="G16" s="122">
        <f>'III Plan Rates'!J19</f>
        <v>0</v>
      </c>
      <c r="H16" s="101"/>
      <c r="I16" s="111"/>
      <c r="J16" s="111"/>
      <c r="K16" s="111"/>
      <c r="L16" s="111"/>
      <c r="M16" s="111"/>
      <c r="N16" s="111"/>
      <c r="O16" s="111"/>
      <c r="P16" s="111"/>
      <c r="Q16" s="111"/>
      <c r="R16" s="112">
        <f>IF('III Plan Rates'!$AP19&gt;0,SUMPRODUCT(I16:Q16,'III Plan Rates'!$AG19:$AO19)/'III Plan Rates'!$AP19,0)</f>
        <v>0</v>
      </c>
      <c r="S16" s="123"/>
      <c r="T16" s="112" t="e">
        <f>'III Plan Rates'!$AA19*'V Consumer Factors'!$N$12*'II Rate Development &amp; Change'!$J$34</f>
        <v>#DIV/0!</v>
      </c>
      <c r="U16" s="112" t="e">
        <f>'III Plan Rates'!$AA19*'V Consumer Factors'!$N$13*'II Rate Development &amp; Change'!$J$34</f>
        <v>#DIV/0!</v>
      </c>
      <c r="V16" s="112" t="e">
        <f>'III Plan Rates'!$AA19*'V Consumer Factors'!$N$14*'II Rate Development &amp; Change'!$J$34</f>
        <v>#DIV/0!</v>
      </c>
      <c r="W16" s="112" t="e">
        <f>'III Plan Rates'!$AA19*'V Consumer Factors'!$N$15*'II Rate Development &amp; Change'!$J$34</f>
        <v>#DIV/0!</v>
      </c>
      <c r="X16" s="112" t="e">
        <f>'III Plan Rates'!$AA19*'V Consumer Factors'!$N$16*'II Rate Development &amp; Change'!$J$34</f>
        <v>#DIV/0!</v>
      </c>
      <c r="Y16" s="112" t="e">
        <f>'III Plan Rates'!$AA19*'V Consumer Factors'!$N$17*'II Rate Development &amp; Change'!$J$34</f>
        <v>#DIV/0!</v>
      </c>
      <c r="Z16" s="112" t="e">
        <f>'III Plan Rates'!$AA19*'V Consumer Factors'!$N$18*'II Rate Development &amp; Change'!$J$34</f>
        <v>#DIV/0!</v>
      </c>
      <c r="AA16" s="112" t="e">
        <f>'III Plan Rates'!$AA19*'V Consumer Factors'!$N$19*'II Rate Development &amp; Change'!$J$34</f>
        <v>#DIV/0!</v>
      </c>
      <c r="AB16" s="112" t="e">
        <f>'III Plan Rates'!$AA19*'V Consumer Factors'!$N$20*'II Rate Development &amp; Change'!$J$34</f>
        <v>#DIV/0!</v>
      </c>
      <c r="AC16" s="112">
        <f>IF('III Plan Rates'!$AP19&gt;0,SUMPRODUCT(T16:AB16,'III Plan Rates'!$AG19:$AO19)/'III Plan Rates'!$AP19,0)</f>
        <v>0</v>
      </c>
      <c r="AD16" s="119"/>
      <c r="AE16" s="120" t="e">
        <f t="shared" ref="AE16:AE79" si="12">IF(AND(I16&gt;0,T16&gt;0),T16/I16-1,"")</f>
        <v>#DIV/0!</v>
      </c>
      <c r="AF16" s="120" t="e">
        <f t="shared" si="3"/>
        <v>#DIV/0!</v>
      </c>
      <c r="AG16" s="120" t="e">
        <f t="shared" si="4"/>
        <v>#DIV/0!</v>
      </c>
      <c r="AH16" s="120" t="e">
        <f t="shared" si="5"/>
        <v>#DIV/0!</v>
      </c>
      <c r="AI16" s="120" t="e">
        <f t="shared" si="6"/>
        <v>#DIV/0!</v>
      </c>
      <c r="AJ16" s="120" t="e">
        <f t="shared" si="7"/>
        <v>#DIV/0!</v>
      </c>
      <c r="AK16" s="120" t="e">
        <f t="shared" si="8"/>
        <v>#DIV/0!</v>
      </c>
      <c r="AL16" s="120" t="e">
        <f t="shared" si="9"/>
        <v>#DIV/0!</v>
      </c>
      <c r="AM16" s="120" t="e">
        <f t="shared" si="10"/>
        <v>#DIV/0!</v>
      </c>
      <c r="AN16" s="120" t="str">
        <f t="shared" si="11"/>
        <v/>
      </c>
      <c r="AO16" s="119"/>
      <c r="AP16" s="112" t="e">
        <f>'III Plan Rates'!$AA19*'V Consumer Factors'!$N$12*'II Rate Development &amp; Change'!$K$34</f>
        <v>#DIV/0!</v>
      </c>
      <c r="AQ16" s="112" t="e">
        <f>'III Plan Rates'!$AA19*'V Consumer Factors'!$N$13*'II Rate Development &amp; Change'!$K$34</f>
        <v>#DIV/0!</v>
      </c>
      <c r="AR16" s="112" t="e">
        <f>'III Plan Rates'!$AA19*'V Consumer Factors'!$N$14*'II Rate Development &amp; Change'!$K$34</f>
        <v>#DIV/0!</v>
      </c>
      <c r="AS16" s="112" t="e">
        <f>'III Plan Rates'!$AA19*'V Consumer Factors'!$N$15*'II Rate Development &amp; Change'!$K$34</f>
        <v>#DIV/0!</v>
      </c>
      <c r="AT16" s="112" t="e">
        <f>'III Plan Rates'!$AA19*'V Consumer Factors'!$N$16*'II Rate Development &amp; Change'!$K$34</f>
        <v>#DIV/0!</v>
      </c>
      <c r="AU16" s="112" t="e">
        <f>'III Plan Rates'!$AA19*'V Consumer Factors'!$N$17*'II Rate Development &amp; Change'!$K$34</f>
        <v>#DIV/0!</v>
      </c>
      <c r="AV16" s="112" t="e">
        <f>'III Plan Rates'!$AA19*'V Consumer Factors'!$N$18*'II Rate Development &amp; Change'!$K$34</f>
        <v>#DIV/0!</v>
      </c>
      <c r="AW16" s="112" t="e">
        <f>'III Plan Rates'!$AA19*'V Consumer Factors'!$N$19*'II Rate Development &amp; Change'!$K$34</f>
        <v>#DIV/0!</v>
      </c>
      <c r="AX16" s="112" t="e">
        <f>'III Plan Rates'!$AA19*'V Consumer Factors'!$N$20*'II Rate Development &amp; Change'!$K$34</f>
        <v>#DIV/0!</v>
      </c>
      <c r="AY16" s="112">
        <f>IF('III Plan Rates'!$AP19&gt;0,SUMPRODUCT(AP16:AX16,'III Plan Rates'!$AG19:$AO19)/'III Plan Rates'!$AP19,0)</f>
        <v>0</v>
      </c>
      <c r="AZ16" s="124"/>
      <c r="BA16" s="112" t="e">
        <f>'III Plan Rates'!$AA19*'V Consumer Factors'!$N$12*'II Rate Development &amp; Change'!$L$34</f>
        <v>#DIV/0!</v>
      </c>
      <c r="BB16" s="112" t="e">
        <f>'III Plan Rates'!$AA19*'V Consumer Factors'!$N$13*'II Rate Development &amp; Change'!$L$34</f>
        <v>#DIV/0!</v>
      </c>
      <c r="BC16" s="112" t="e">
        <f>'III Plan Rates'!$AA19*'V Consumer Factors'!$N$14*'II Rate Development &amp; Change'!$L$34</f>
        <v>#DIV/0!</v>
      </c>
      <c r="BD16" s="112" t="e">
        <f>'III Plan Rates'!$AA19*'V Consumer Factors'!$N$15*'II Rate Development &amp; Change'!$L$34</f>
        <v>#DIV/0!</v>
      </c>
      <c r="BE16" s="112" t="e">
        <f>'III Plan Rates'!$AA19*'V Consumer Factors'!$N$16*'II Rate Development &amp; Change'!$L$34</f>
        <v>#DIV/0!</v>
      </c>
      <c r="BF16" s="112" t="e">
        <f>'III Plan Rates'!$AA19*'V Consumer Factors'!$N$17*'II Rate Development &amp; Change'!$L$34</f>
        <v>#DIV/0!</v>
      </c>
      <c r="BG16" s="112" t="e">
        <f>'III Plan Rates'!$AA19*'V Consumer Factors'!$N$18*'II Rate Development &amp; Change'!$L$34</f>
        <v>#DIV/0!</v>
      </c>
      <c r="BH16" s="112" t="e">
        <f>'III Plan Rates'!$AA19*'V Consumer Factors'!$N$19*'II Rate Development &amp; Change'!$L$34</f>
        <v>#DIV/0!</v>
      </c>
      <c r="BI16" s="112" t="e">
        <f>'III Plan Rates'!$AA19*'V Consumer Factors'!$N$20*'II Rate Development &amp; Change'!$L$34</f>
        <v>#DIV/0!</v>
      </c>
      <c r="BJ16" s="112">
        <f>IF('III Plan Rates'!$AP19&gt;0,SUMPRODUCT(BA16:BI16,'III Plan Rates'!$AG19:$AO19)/'III Plan Rates'!$AP19,0)</f>
        <v>0</v>
      </c>
      <c r="BK16" s="124"/>
      <c r="BL16" s="112" t="e">
        <f>'III Plan Rates'!$AA19*'V Consumer Factors'!$N$12*'II Rate Development &amp; Change'!$M$34</f>
        <v>#DIV/0!</v>
      </c>
      <c r="BM16" s="112" t="e">
        <f>'III Plan Rates'!$AA19*'V Consumer Factors'!$N$13*'II Rate Development &amp; Change'!$M$34</f>
        <v>#DIV/0!</v>
      </c>
      <c r="BN16" s="112" t="e">
        <f>'III Plan Rates'!$AA19*'V Consumer Factors'!$N$14*'II Rate Development &amp; Change'!$M$34</f>
        <v>#DIV/0!</v>
      </c>
      <c r="BO16" s="112" t="e">
        <f>'III Plan Rates'!$AA19*'V Consumer Factors'!$N$15*'II Rate Development &amp; Change'!$M$34</f>
        <v>#DIV/0!</v>
      </c>
      <c r="BP16" s="112" t="e">
        <f>'III Plan Rates'!$AA19*'V Consumer Factors'!$N$16*'II Rate Development &amp; Change'!$M$34</f>
        <v>#DIV/0!</v>
      </c>
      <c r="BQ16" s="112" t="e">
        <f>'III Plan Rates'!$AA19*'V Consumer Factors'!$N$17*'II Rate Development &amp; Change'!$M$34</f>
        <v>#DIV/0!</v>
      </c>
      <c r="BR16" s="112" t="e">
        <f>'III Plan Rates'!$AA19*'V Consumer Factors'!$N$18*'II Rate Development &amp; Change'!$M$34</f>
        <v>#DIV/0!</v>
      </c>
      <c r="BS16" s="112" t="e">
        <f>'III Plan Rates'!$AA19*'V Consumer Factors'!$N$19*'II Rate Development &amp; Change'!$M$34</f>
        <v>#DIV/0!</v>
      </c>
      <c r="BT16" s="112" t="e">
        <f>'III Plan Rates'!$AA19*'V Consumer Factors'!$N$20*'II Rate Development &amp; Change'!$M$34</f>
        <v>#DIV/0!</v>
      </c>
      <c r="BU16" s="112">
        <f>IF('III Plan Rates'!$AP19&gt;0,SUMPRODUCT(BL16:BT16,'III Plan Rates'!$AG19:$AO19)/'III Plan Rates'!$AP19,0)</f>
        <v>0</v>
      </c>
      <c r="BW16" s="109"/>
      <c r="BX16" s="109"/>
      <c r="BY16" s="109"/>
      <c r="BZ16" s="109"/>
      <c r="CA16" s="109"/>
      <c r="CB16" s="109"/>
      <c r="CC16" s="109"/>
      <c r="CD16" s="109"/>
      <c r="CE16" s="511" t="str">
        <f>IF(SUM(BW16:CD16)='III Plan Rates'!AG19, "Match", "Don't Match")</f>
        <v>Match</v>
      </c>
      <c r="CF16" s="109"/>
      <c r="CG16" s="109"/>
      <c r="CH16" s="109"/>
      <c r="CI16" s="511" t="str">
        <f>IF(SUM(CF16:CH16)='III Plan Rates'!AH19, "Match", "Don't Match")</f>
        <v>Match</v>
      </c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511" t="str">
        <f>IF(SUM(CJ16:CV16)='III Plan Rates'!AI19, "Match", "Don't Match")</f>
        <v>Match</v>
      </c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511" t="str">
        <f>IF(SUM(CX16:DG16)='III Plan Rates'!AJ19, "Match", "Don't Match")</f>
        <v>Match</v>
      </c>
      <c r="DI16" s="109"/>
      <c r="DJ16" s="109"/>
      <c r="DK16" s="109"/>
      <c r="DL16" s="109"/>
      <c r="DM16" s="109"/>
      <c r="DN16" s="109"/>
      <c r="DO16" s="109"/>
      <c r="DP16" s="511" t="str">
        <f>IF(SUM(DI16:DO16)='III Plan Rates'!AK19, "Match", "Don't Match")</f>
        <v>Match</v>
      </c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511" t="str">
        <f>IF(SUM(DQ16:DZ16)='III Plan Rates'!AL19, "Match", "Don't Match")</f>
        <v>Match</v>
      </c>
      <c r="EB16" s="109"/>
      <c r="EC16" s="109"/>
      <c r="ED16" s="109"/>
      <c r="EE16" s="109"/>
      <c r="EF16" s="511" t="str">
        <f>IF(SUM(EB16:EE16)='III Plan Rates'!AM19, "Match", "Don't Match")</f>
        <v>Match</v>
      </c>
      <c r="EG16" s="109"/>
      <c r="EH16" s="109"/>
      <c r="EI16" s="109"/>
      <c r="EJ16" s="109"/>
      <c r="EK16" s="109"/>
      <c r="EL16" s="511" t="str">
        <f>IF(SUM(EG16:EK16)='III Plan Rates'!AN19, "Match", "Don't Match")</f>
        <v>Match</v>
      </c>
      <c r="EM16" s="109"/>
      <c r="EN16" s="109"/>
      <c r="EO16" s="109"/>
      <c r="EP16" s="109"/>
      <c r="EQ16" s="109"/>
      <c r="ER16" s="109"/>
      <c r="ES16" s="109"/>
      <c r="ET16" s="511" t="str">
        <f>IF(SUM(EM16:ES16)='III Plan Rates'!AO19, "Match", "Don't Match")</f>
        <v>Match</v>
      </c>
    </row>
    <row r="17" spans="1:150" x14ac:dyDescent="0.25">
      <c r="A17" s="406" t="str">
        <f>'III Plan Rates'!A20</f>
        <v>Plan 3</v>
      </c>
      <c r="B17" s="122">
        <f>'III Plan Rates'!B20</f>
        <v>0</v>
      </c>
      <c r="C17" s="128">
        <f>'III Plan Rates'!D20</f>
        <v>0</v>
      </c>
      <c r="D17" s="122">
        <f>'III Plan Rates'!E20</f>
        <v>0</v>
      </c>
      <c r="E17" s="122">
        <f>'III Plan Rates'!F20</f>
        <v>0</v>
      </c>
      <c r="F17" s="122">
        <f>'III Plan Rates'!G20</f>
        <v>0</v>
      </c>
      <c r="G17" s="122">
        <f>'III Plan Rates'!J20</f>
        <v>0</v>
      </c>
      <c r="H17" s="101"/>
      <c r="I17" s="111"/>
      <c r="J17" s="111"/>
      <c r="K17" s="111"/>
      <c r="L17" s="111"/>
      <c r="M17" s="111"/>
      <c r="N17" s="111"/>
      <c r="O17" s="111"/>
      <c r="P17" s="111"/>
      <c r="Q17" s="111"/>
      <c r="R17" s="112">
        <f>IF('III Plan Rates'!$AP20&gt;0,SUMPRODUCT(I17:Q17,'III Plan Rates'!$AG20:$AO20)/'III Plan Rates'!$AP20,0)</f>
        <v>0</v>
      </c>
      <c r="S17" s="123"/>
      <c r="T17" s="112" t="e">
        <f>'III Plan Rates'!$AA20*'V Consumer Factors'!$N$12*'II Rate Development &amp; Change'!$J$34</f>
        <v>#DIV/0!</v>
      </c>
      <c r="U17" s="112" t="e">
        <f>'III Plan Rates'!$AA20*'V Consumer Factors'!$N$13*'II Rate Development &amp; Change'!$J$34</f>
        <v>#DIV/0!</v>
      </c>
      <c r="V17" s="112" t="e">
        <f>'III Plan Rates'!$AA20*'V Consumer Factors'!$N$14*'II Rate Development &amp; Change'!$J$34</f>
        <v>#DIV/0!</v>
      </c>
      <c r="W17" s="112" t="e">
        <f>'III Plan Rates'!$AA20*'V Consumer Factors'!$N$15*'II Rate Development &amp; Change'!$J$34</f>
        <v>#DIV/0!</v>
      </c>
      <c r="X17" s="112" t="e">
        <f>'III Plan Rates'!$AA20*'V Consumer Factors'!$N$16*'II Rate Development &amp; Change'!$J$34</f>
        <v>#DIV/0!</v>
      </c>
      <c r="Y17" s="112" t="e">
        <f>'III Plan Rates'!$AA20*'V Consumer Factors'!$N$17*'II Rate Development &amp; Change'!$J$34</f>
        <v>#DIV/0!</v>
      </c>
      <c r="Z17" s="112" t="e">
        <f>'III Plan Rates'!$AA20*'V Consumer Factors'!$N$18*'II Rate Development &amp; Change'!$J$34</f>
        <v>#DIV/0!</v>
      </c>
      <c r="AA17" s="112" t="e">
        <f>'III Plan Rates'!$AA20*'V Consumer Factors'!$N$19*'II Rate Development &amp; Change'!$J$34</f>
        <v>#DIV/0!</v>
      </c>
      <c r="AB17" s="112" t="e">
        <f>'III Plan Rates'!$AA20*'V Consumer Factors'!$N$20*'II Rate Development &amp; Change'!$J$34</f>
        <v>#DIV/0!</v>
      </c>
      <c r="AC17" s="112">
        <f>IF('III Plan Rates'!$AP20&gt;0,SUMPRODUCT(T17:AB17,'III Plan Rates'!$AG20:$AO20)/'III Plan Rates'!$AP20,0)</f>
        <v>0</v>
      </c>
      <c r="AD17" s="119"/>
      <c r="AE17" s="120" t="e">
        <f t="shared" si="12"/>
        <v>#DIV/0!</v>
      </c>
      <c r="AF17" s="120" t="e">
        <f t="shared" si="3"/>
        <v>#DIV/0!</v>
      </c>
      <c r="AG17" s="120" t="e">
        <f t="shared" si="4"/>
        <v>#DIV/0!</v>
      </c>
      <c r="AH17" s="120" t="e">
        <f t="shared" si="5"/>
        <v>#DIV/0!</v>
      </c>
      <c r="AI17" s="120" t="e">
        <f t="shared" si="6"/>
        <v>#DIV/0!</v>
      </c>
      <c r="AJ17" s="120" t="e">
        <f t="shared" si="7"/>
        <v>#DIV/0!</v>
      </c>
      <c r="AK17" s="120" t="e">
        <f t="shared" si="8"/>
        <v>#DIV/0!</v>
      </c>
      <c r="AL17" s="120" t="e">
        <f t="shared" si="9"/>
        <v>#DIV/0!</v>
      </c>
      <c r="AM17" s="120" t="e">
        <f t="shared" si="10"/>
        <v>#DIV/0!</v>
      </c>
      <c r="AN17" s="120" t="str">
        <f t="shared" si="11"/>
        <v/>
      </c>
      <c r="AO17" s="119"/>
      <c r="AP17" s="112" t="e">
        <f>'III Plan Rates'!$AA20*'V Consumer Factors'!$N$12*'II Rate Development &amp; Change'!$K$34</f>
        <v>#DIV/0!</v>
      </c>
      <c r="AQ17" s="112" t="e">
        <f>'III Plan Rates'!$AA20*'V Consumer Factors'!$N$13*'II Rate Development &amp; Change'!$K$34</f>
        <v>#DIV/0!</v>
      </c>
      <c r="AR17" s="112" t="e">
        <f>'III Plan Rates'!$AA20*'V Consumer Factors'!$N$14*'II Rate Development &amp; Change'!$K$34</f>
        <v>#DIV/0!</v>
      </c>
      <c r="AS17" s="112" t="e">
        <f>'III Plan Rates'!$AA20*'V Consumer Factors'!$N$15*'II Rate Development &amp; Change'!$K$34</f>
        <v>#DIV/0!</v>
      </c>
      <c r="AT17" s="112" t="e">
        <f>'III Plan Rates'!$AA20*'V Consumer Factors'!$N$16*'II Rate Development &amp; Change'!$K$34</f>
        <v>#DIV/0!</v>
      </c>
      <c r="AU17" s="112" t="e">
        <f>'III Plan Rates'!$AA20*'V Consumer Factors'!$N$17*'II Rate Development &amp; Change'!$K$34</f>
        <v>#DIV/0!</v>
      </c>
      <c r="AV17" s="112" t="e">
        <f>'III Plan Rates'!$AA20*'V Consumer Factors'!$N$18*'II Rate Development &amp; Change'!$K$34</f>
        <v>#DIV/0!</v>
      </c>
      <c r="AW17" s="112" t="e">
        <f>'III Plan Rates'!$AA20*'V Consumer Factors'!$N$19*'II Rate Development &amp; Change'!$K$34</f>
        <v>#DIV/0!</v>
      </c>
      <c r="AX17" s="112" t="e">
        <f>'III Plan Rates'!$AA20*'V Consumer Factors'!$N$20*'II Rate Development &amp; Change'!$K$34</f>
        <v>#DIV/0!</v>
      </c>
      <c r="AY17" s="112">
        <f>IF('III Plan Rates'!$AP20&gt;0,SUMPRODUCT(AP17:AX17,'III Plan Rates'!$AG20:$AO20)/'III Plan Rates'!$AP20,0)</f>
        <v>0</v>
      </c>
      <c r="AZ17" s="124"/>
      <c r="BA17" s="112" t="e">
        <f>'III Plan Rates'!$AA20*'V Consumer Factors'!$N$12*'II Rate Development &amp; Change'!$L$34</f>
        <v>#DIV/0!</v>
      </c>
      <c r="BB17" s="112" t="e">
        <f>'III Plan Rates'!$AA20*'V Consumer Factors'!$N$13*'II Rate Development &amp; Change'!$L$34</f>
        <v>#DIV/0!</v>
      </c>
      <c r="BC17" s="112" t="e">
        <f>'III Plan Rates'!$AA20*'V Consumer Factors'!$N$14*'II Rate Development &amp; Change'!$L$34</f>
        <v>#DIV/0!</v>
      </c>
      <c r="BD17" s="112" t="e">
        <f>'III Plan Rates'!$AA20*'V Consumer Factors'!$N$15*'II Rate Development &amp; Change'!$L$34</f>
        <v>#DIV/0!</v>
      </c>
      <c r="BE17" s="112" t="e">
        <f>'III Plan Rates'!$AA20*'V Consumer Factors'!$N$16*'II Rate Development &amp; Change'!$L$34</f>
        <v>#DIV/0!</v>
      </c>
      <c r="BF17" s="112" t="e">
        <f>'III Plan Rates'!$AA20*'V Consumer Factors'!$N$17*'II Rate Development &amp; Change'!$L$34</f>
        <v>#DIV/0!</v>
      </c>
      <c r="BG17" s="112" t="e">
        <f>'III Plan Rates'!$AA20*'V Consumer Factors'!$N$18*'II Rate Development &amp; Change'!$L$34</f>
        <v>#DIV/0!</v>
      </c>
      <c r="BH17" s="112" t="e">
        <f>'III Plan Rates'!$AA20*'V Consumer Factors'!$N$19*'II Rate Development &amp; Change'!$L$34</f>
        <v>#DIV/0!</v>
      </c>
      <c r="BI17" s="112" t="e">
        <f>'III Plan Rates'!$AA20*'V Consumer Factors'!$N$20*'II Rate Development &amp; Change'!$L$34</f>
        <v>#DIV/0!</v>
      </c>
      <c r="BJ17" s="112">
        <f>IF('III Plan Rates'!$AP20&gt;0,SUMPRODUCT(BA17:BI17,'III Plan Rates'!$AG20:$AO20)/'III Plan Rates'!$AP20,0)</f>
        <v>0</v>
      </c>
      <c r="BK17" s="124"/>
      <c r="BL17" s="112" t="e">
        <f>'III Plan Rates'!$AA20*'V Consumer Factors'!$N$12*'II Rate Development &amp; Change'!$M$34</f>
        <v>#DIV/0!</v>
      </c>
      <c r="BM17" s="112" t="e">
        <f>'III Plan Rates'!$AA20*'V Consumer Factors'!$N$13*'II Rate Development &amp; Change'!$M$34</f>
        <v>#DIV/0!</v>
      </c>
      <c r="BN17" s="112" t="e">
        <f>'III Plan Rates'!$AA20*'V Consumer Factors'!$N$14*'II Rate Development &amp; Change'!$M$34</f>
        <v>#DIV/0!</v>
      </c>
      <c r="BO17" s="112" t="e">
        <f>'III Plan Rates'!$AA20*'V Consumer Factors'!$N$15*'II Rate Development &amp; Change'!$M$34</f>
        <v>#DIV/0!</v>
      </c>
      <c r="BP17" s="112" t="e">
        <f>'III Plan Rates'!$AA20*'V Consumer Factors'!$N$16*'II Rate Development &amp; Change'!$M$34</f>
        <v>#DIV/0!</v>
      </c>
      <c r="BQ17" s="112" t="e">
        <f>'III Plan Rates'!$AA20*'V Consumer Factors'!$N$17*'II Rate Development &amp; Change'!$M$34</f>
        <v>#DIV/0!</v>
      </c>
      <c r="BR17" s="112" t="e">
        <f>'III Plan Rates'!$AA20*'V Consumer Factors'!$N$18*'II Rate Development &amp; Change'!$M$34</f>
        <v>#DIV/0!</v>
      </c>
      <c r="BS17" s="112" t="e">
        <f>'III Plan Rates'!$AA20*'V Consumer Factors'!$N$19*'II Rate Development &amp; Change'!$M$34</f>
        <v>#DIV/0!</v>
      </c>
      <c r="BT17" s="112" t="e">
        <f>'III Plan Rates'!$AA20*'V Consumer Factors'!$N$20*'II Rate Development &amp; Change'!$M$34</f>
        <v>#DIV/0!</v>
      </c>
      <c r="BU17" s="112">
        <f>IF('III Plan Rates'!$AP20&gt;0,SUMPRODUCT(BL17:BT17,'III Plan Rates'!$AG20:$AO20)/'III Plan Rates'!$AP20,0)</f>
        <v>0</v>
      </c>
      <c r="BW17" s="109"/>
      <c r="BX17" s="109"/>
      <c r="BY17" s="109"/>
      <c r="BZ17" s="109"/>
      <c r="CA17" s="109"/>
      <c r="CB17" s="109"/>
      <c r="CC17" s="109"/>
      <c r="CD17" s="109"/>
      <c r="CE17" s="511" t="str">
        <f>IF(SUM(BW17:CD17)='III Plan Rates'!AG20, "Match", "Don't Match")</f>
        <v>Match</v>
      </c>
      <c r="CF17" s="109"/>
      <c r="CG17" s="109"/>
      <c r="CH17" s="109"/>
      <c r="CI17" s="511" t="str">
        <f>IF(SUM(CF17:CH17)='III Plan Rates'!AH20, "Match", "Don't Match")</f>
        <v>Match</v>
      </c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511" t="str">
        <f>IF(SUM(CJ17:CV17)='III Plan Rates'!AI20, "Match", "Don't Match")</f>
        <v>Match</v>
      </c>
      <c r="CX17" s="109"/>
      <c r="CY17" s="109"/>
      <c r="CZ17" s="109"/>
      <c r="DA17" s="109"/>
      <c r="DB17" s="109"/>
      <c r="DC17" s="109"/>
      <c r="DD17" s="109"/>
      <c r="DE17" s="109"/>
      <c r="DF17" s="109"/>
      <c r="DG17" s="109"/>
      <c r="DH17" s="511" t="str">
        <f>IF(SUM(CX17:DG17)='III Plan Rates'!AJ20, "Match", "Don't Match")</f>
        <v>Match</v>
      </c>
      <c r="DI17" s="109"/>
      <c r="DJ17" s="109"/>
      <c r="DK17" s="109"/>
      <c r="DL17" s="109"/>
      <c r="DM17" s="109"/>
      <c r="DN17" s="109"/>
      <c r="DO17" s="109"/>
      <c r="DP17" s="511" t="str">
        <f>IF(SUM(DI17:DO17)='III Plan Rates'!AK20, "Match", "Don't Match")</f>
        <v>Match</v>
      </c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511" t="str">
        <f>IF(SUM(DQ17:DZ17)='III Plan Rates'!AL20, "Match", "Don't Match")</f>
        <v>Match</v>
      </c>
      <c r="EB17" s="109"/>
      <c r="EC17" s="109"/>
      <c r="ED17" s="109"/>
      <c r="EE17" s="109"/>
      <c r="EF17" s="511" t="str">
        <f>IF(SUM(EB17:EE17)='III Plan Rates'!AM20, "Match", "Don't Match")</f>
        <v>Match</v>
      </c>
      <c r="EG17" s="109"/>
      <c r="EH17" s="109"/>
      <c r="EI17" s="109"/>
      <c r="EJ17" s="109"/>
      <c r="EK17" s="109"/>
      <c r="EL17" s="511" t="str">
        <f>IF(SUM(EG17:EK17)='III Plan Rates'!AN20, "Match", "Don't Match")</f>
        <v>Match</v>
      </c>
      <c r="EM17" s="109"/>
      <c r="EN17" s="109"/>
      <c r="EO17" s="109"/>
      <c r="EP17" s="109"/>
      <c r="EQ17" s="109"/>
      <c r="ER17" s="109"/>
      <c r="ES17" s="109"/>
      <c r="ET17" s="511" t="str">
        <f>IF(SUM(EM17:ES17)='III Plan Rates'!AO20, "Match", "Don't Match")</f>
        <v>Match</v>
      </c>
    </row>
    <row r="18" spans="1:150" x14ac:dyDescent="0.25">
      <c r="A18" s="406" t="str">
        <f>'III Plan Rates'!A21</f>
        <v>Plan 4</v>
      </c>
      <c r="B18" s="122">
        <f>'III Plan Rates'!B21</f>
        <v>0</v>
      </c>
      <c r="C18" s="128">
        <f>'III Plan Rates'!D21</f>
        <v>0</v>
      </c>
      <c r="D18" s="122">
        <f>'III Plan Rates'!E21</f>
        <v>0</v>
      </c>
      <c r="E18" s="122">
        <f>'III Plan Rates'!F21</f>
        <v>0</v>
      </c>
      <c r="F18" s="122">
        <f>'III Plan Rates'!G21</f>
        <v>0</v>
      </c>
      <c r="G18" s="122">
        <f>'III Plan Rates'!J21</f>
        <v>0</v>
      </c>
      <c r="H18" s="101"/>
      <c r="I18" s="111"/>
      <c r="J18" s="111"/>
      <c r="K18" s="111"/>
      <c r="L18" s="111"/>
      <c r="M18" s="111"/>
      <c r="N18" s="111"/>
      <c r="O18" s="111"/>
      <c r="P18" s="111"/>
      <c r="Q18" s="111"/>
      <c r="R18" s="112">
        <f>IF('III Plan Rates'!$AP21&gt;0,SUMPRODUCT(I18:Q18,'III Plan Rates'!$AG21:$AO21)/'III Plan Rates'!$AP21,0)</f>
        <v>0</v>
      </c>
      <c r="S18" s="123"/>
      <c r="T18" s="112" t="e">
        <f>'III Plan Rates'!$AA21*'V Consumer Factors'!$N$12*'II Rate Development &amp; Change'!$J$34</f>
        <v>#DIV/0!</v>
      </c>
      <c r="U18" s="112" t="e">
        <f>'III Plan Rates'!$AA21*'V Consumer Factors'!$N$13*'II Rate Development &amp; Change'!$J$34</f>
        <v>#DIV/0!</v>
      </c>
      <c r="V18" s="112" t="e">
        <f>'III Plan Rates'!$AA21*'V Consumer Factors'!$N$14*'II Rate Development &amp; Change'!$J$34</f>
        <v>#DIV/0!</v>
      </c>
      <c r="W18" s="112" t="e">
        <f>'III Plan Rates'!$AA21*'V Consumer Factors'!$N$15*'II Rate Development &amp; Change'!$J$34</f>
        <v>#DIV/0!</v>
      </c>
      <c r="X18" s="112" t="e">
        <f>'III Plan Rates'!$AA21*'V Consumer Factors'!$N$16*'II Rate Development &amp; Change'!$J$34</f>
        <v>#DIV/0!</v>
      </c>
      <c r="Y18" s="112" t="e">
        <f>'III Plan Rates'!$AA21*'V Consumer Factors'!$N$17*'II Rate Development &amp; Change'!$J$34</f>
        <v>#DIV/0!</v>
      </c>
      <c r="Z18" s="112" t="e">
        <f>'III Plan Rates'!$AA21*'V Consumer Factors'!$N$18*'II Rate Development &amp; Change'!$J$34</f>
        <v>#DIV/0!</v>
      </c>
      <c r="AA18" s="112" t="e">
        <f>'III Plan Rates'!$AA21*'V Consumer Factors'!$N$19*'II Rate Development &amp; Change'!$J$34</f>
        <v>#DIV/0!</v>
      </c>
      <c r="AB18" s="112" t="e">
        <f>'III Plan Rates'!$AA21*'V Consumer Factors'!$N$20*'II Rate Development &amp; Change'!$J$34</f>
        <v>#DIV/0!</v>
      </c>
      <c r="AC18" s="112">
        <f>IF('III Plan Rates'!$AP21&gt;0,SUMPRODUCT(T18:AB18,'III Plan Rates'!$AG21:$AO21)/'III Plan Rates'!$AP21,0)</f>
        <v>0</v>
      </c>
      <c r="AD18" s="119"/>
      <c r="AE18" s="120" t="e">
        <f t="shared" si="12"/>
        <v>#DIV/0!</v>
      </c>
      <c r="AF18" s="120" t="e">
        <f t="shared" si="3"/>
        <v>#DIV/0!</v>
      </c>
      <c r="AG18" s="120" t="e">
        <f t="shared" si="4"/>
        <v>#DIV/0!</v>
      </c>
      <c r="AH18" s="120" t="e">
        <f t="shared" si="5"/>
        <v>#DIV/0!</v>
      </c>
      <c r="AI18" s="120" t="e">
        <f t="shared" si="6"/>
        <v>#DIV/0!</v>
      </c>
      <c r="AJ18" s="120" t="e">
        <f t="shared" si="7"/>
        <v>#DIV/0!</v>
      </c>
      <c r="AK18" s="120" t="e">
        <f t="shared" si="8"/>
        <v>#DIV/0!</v>
      </c>
      <c r="AL18" s="120" t="e">
        <f t="shared" si="9"/>
        <v>#DIV/0!</v>
      </c>
      <c r="AM18" s="120" t="e">
        <f t="shared" si="10"/>
        <v>#DIV/0!</v>
      </c>
      <c r="AN18" s="120" t="str">
        <f t="shared" si="11"/>
        <v/>
      </c>
      <c r="AO18" s="119"/>
      <c r="AP18" s="112" t="e">
        <f>'III Plan Rates'!$AA21*'V Consumer Factors'!$N$12*'II Rate Development &amp; Change'!$K$34</f>
        <v>#DIV/0!</v>
      </c>
      <c r="AQ18" s="112" t="e">
        <f>'III Plan Rates'!$AA21*'V Consumer Factors'!$N$13*'II Rate Development &amp; Change'!$K$34</f>
        <v>#DIV/0!</v>
      </c>
      <c r="AR18" s="112" t="e">
        <f>'III Plan Rates'!$AA21*'V Consumer Factors'!$N$14*'II Rate Development &amp; Change'!$K$34</f>
        <v>#DIV/0!</v>
      </c>
      <c r="AS18" s="112" t="e">
        <f>'III Plan Rates'!$AA21*'V Consumer Factors'!$N$15*'II Rate Development &amp; Change'!$K$34</f>
        <v>#DIV/0!</v>
      </c>
      <c r="AT18" s="112" t="e">
        <f>'III Plan Rates'!$AA21*'V Consumer Factors'!$N$16*'II Rate Development &amp; Change'!$K$34</f>
        <v>#DIV/0!</v>
      </c>
      <c r="AU18" s="112" t="e">
        <f>'III Plan Rates'!$AA21*'V Consumer Factors'!$N$17*'II Rate Development &amp; Change'!$K$34</f>
        <v>#DIV/0!</v>
      </c>
      <c r="AV18" s="112" t="e">
        <f>'III Plan Rates'!$AA21*'V Consumer Factors'!$N$18*'II Rate Development &amp; Change'!$K$34</f>
        <v>#DIV/0!</v>
      </c>
      <c r="AW18" s="112" t="e">
        <f>'III Plan Rates'!$AA21*'V Consumer Factors'!$N$19*'II Rate Development &amp; Change'!$K$34</f>
        <v>#DIV/0!</v>
      </c>
      <c r="AX18" s="112" t="e">
        <f>'III Plan Rates'!$AA21*'V Consumer Factors'!$N$20*'II Rate Development &amp; Change'!$K$34</f>
        <v>#DIV/0!</v>
      </c>
      <c r="AY18" s="112">
        <f>IF('III Plan Rates'!$AP21&gt;0,SUMPRODUCT(AP18:AX18,'III Plan Rates'!$AG21:$AO21)/'III Plan Rates'!$AP21,0)</f>
        <v>0</v>
      </c>
      <c r="AZ18" s="124"/>
      <c r="BA18" s="112" t="e">
        <f>'III Plan Rates'!$AA21*'V Consumer Factors'!$N$12*'II Rate Development &amp; Change'!$L$34</f>
        <v>#DIV/0!</v>
      </c>
      <c r="BB18" s="112" t="e">
        <f>'III Plan Rates'!$AA21*'V Consumer Factors'!$N$13*'II Rate Development &amp; Change'!$L$34</f>
        <v>#DIV/0!</v>
      </c>
      <c r="BC18" s="112" t="e">
        <f>'III Plan Rates'!$AA21*'V Consumer Factors'!$N$14*'II Rate Development &amp; Change'!$L$34</f>
        <v>#DIV/0!</v>
      </c>
      <c r="BD18" s="112" t="e">
        <f>'III Plan Rates'!$AA21*'V Consumer Factors'!$N$15*'II Rate Development &amp; Change'!$L$34</f>
        <v>#DIV/0!</v>
      </c>
      <c r="BE18" s="112" t="e">
        <f>'III Plan Rates'!$AA21*'V Consumer Factors'!$N$16*'II Rate Development &amp; Change'!$L$34</f>
        <v>#DIV/0!</v>
      </c>
      <c r="BF18" s="112" t="e">
        <f>'III Plan Rates'!$AA21*'V Consumer Factors'!$N$17*'II Rate Development &amp; Change'!$L$34</f>
        <v>#DIV/0!</v>
      </c>
      <c r="BG18" s="112" t="e">
        <f>'III Plan Rates'!$AA21*'V Consumer Factors'!$N$18*'II Rate Development &amp; Change'!$L$34</f>
        <v>#DIV/0!</v>
      </c>
      <c r="BH18" s="112" t="e">
        <f>'III Plan Rates'!$AA21*'V Consumer Factors'!$N$19*'II Rate Development &amp; Change'!$L$34</f>
        <v>#DIV/0!</v>
      </c>
      <c r="BI18" s="112" t="e">
        <f>'III Plan Rates'!$AA21*'V Consumer Factors'!$N$20*'II Rate Development &amp; Change'!$L$34</f>
        <v>#DIV/0!</v>
      </c>
      <c r="BJ18" s="112">
        <f>IF('III Plan Rates'!$AP21&gt;0,SUMPRODUCT(BA18:BI18,'III Plan Rates'!$AG21:$AO21)/'III Plan Rates'!$AP21,0)</f>
        <v>0</v>
      </c>
      <c r="BK18" s="124"/>
      <c r="BL18" s="112" t="e">
        <f>'III Plan Rates'!$AA21*'V Consumer Factors'!$N$12*'II Rate Development &amp; Change'!$M$34</f>
        <v>#DIV/0!</v>
      </c>
      <c r="BM18" s="112" t="e">
        <f>'III Plan Rates'!$AA21*'V Consumer Factors'!$N$13*'II Rate Development &amp; Change'!$M$34</f>
        <v>#DIV/0!</v>
      </c>
      <c r="BN18" s="112" t="e">
        <f>'III Plan Rates'!$AA21*'V Consumer Factors'!$N$14*'II Rate Development &amp; Change'!$M$34</f>
        <v>#DIV/0!</v>
      </c>
      <c r="BO18" s="112" t="e">
        <f>'III Plan Rates'!$AA21*'V Consumer Factors'!$N$15*'II Rate Development &amp; Change'!$M$34</f>
        <v>#DIV/0!</v>
      </c>
      <c r="BP18" s="112" t="e">
        <f>'III Plan Rates'!$AA21*'V Consumer Factors'!$N$16*'II Rate Development &amp; Change'!$M$34</f>
        <v>#DIV/0!</v>
      </c>
      <c r="BQ18" s="112" t="e">
        <f>'III Plan Rates'!$AA21*'V Consumer Factors'!$N$17*'II Rate Development &amp; Change'!$M$34</f>
        <v>#DIV/0!</v>
      </c>
      <c r="BR18" s="112" t="e">
        <f>'III Plan Rates'!$AA21*'V Consumer Factors'!$N$18*'II Rate Development &amp; Change'!$M$34</f>
        <v>#DIV/0!</v>
      </c>
      <c r="BS18" s="112" t="e">
        <f>'III Plan Rates'!$AA21*'V Consumer Factors'!$N$19*'II Rate Development &amp; Change'!$M$34</f>
        <v>#DIV/0!</v>
      </c>
      <c r="BT18" s="112" t="e">
        <f>'III Plan Rates'!$AA21*'V Consumer Factors'!$N$20*'II Rate Development &amp; Change'!$M$34</f>
        <v>#DIV/0!</v>
      </c>
      <c r="BU18" s="112">
        <f>IF('III Plan Rates'!$AP21&gt;0,SUMPRODUCT(BL18:BT18,'III Plan Rates'!$AG21:$AO21)/'III Plan Rates'!$AP21,0)</f>
        <v>0</v>
      </c>
      <c r="BW18" s="109"/>
      <c r="BX18" s="109"/>
      <c r="BY18" s="109"/>
      <c r="BZ18" s="109"/>
      <c r="CA18" s="109"/>
      <c r="CB18" s="109"/>
      <c r="CC18" s="109"/>
      <c r="CD18" s="109"/>
      <c r="CE18" s="511" t="str">
        <f>IF(SUM(BW18:CD18)='III Plan Rates'!AG21, "Match", "Don't Match")</f>
        <v>Match</v>
      </c>
      <c r="CF18" s="109"/>
      <c r="CG18" s="109"/>
      <c r="CH18" s="109"/>
      <c r="CI18" s="511" t="str">
        <f>IF(SUM(CF18:CH18)='III Plan Rates'!AH21, "Match", "Don't Match")</f>
        <v>Match</v>
      </c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511" t="str">
        <f>IF(SUM(CJ18:CV18)='III Plan Rates'!AI21, "Match", "Don't Match")</f>
        <v>Match</v>
      </c>
      <c r="CX18" s="109"/>
      <c r="CY18" s="109"/>
      <c r="CZ18" s="109"/>
      <c r="DA18" s="109"/>
      <c r="DB18" s="109"/>
      <c r="DC18" s="109"/>
      <c r="DD18" s="109"/>
      <c r="DE18" s="109"/>
      <c r="DF18" s="109"/>
      <c r="DG18" s="109"/>
      <c r="DH18" s="511" t="str">
        <f>IF(SUM(CX18:DG18)='III Plan Rates'!AJ21, "Match", "Don't Match")</f>
        <v>Match</v>
      </c>
      <c r="DI18" s="109"/>
      <c r="DJ18" s="109"/>
      <c r="DK18" s="109"/>
      <c r="DL18" s="109"/>
      <c r="DM18" s="109"/>
      <c r="DN18" s="109"/>
      <c r="DO18" s="109"/>
      <c r="DP18" s="511" t="str">
        <f>IF(SUM(DI18:DO18)='III Plan Rates'!AK21, "Match", "Don't Match")</f>
        <v>Match</v>
      </c>
      <c r="DQ18" s="109"/>
      <c r="DR18" s="109"/>
      <c r="DS18" s="109"/>
      <c r="DT18" s="109"/>
      <c r="DU18" s="109"/>
      <c r="DV18" s="109"/>
      <c r="DW18" s="109"/>
      <c r="DX18" s="109"/>
      <c r="DY18" s="109"/>
      <c r="DZ18" s="109"/>
      <c r="EA18" s="511" t="str">
        <f>IF(SUM(DQ18:DZ18)='III Plan Rates'!AL21, "Match", "Don't Match")</f>
        <v>Match</v>
      </c>
      <c r="EB18" s="109"/>
      <c r="EC18" s="109"/>
      <c r="ED18" s="109"/>
      <c r="EE18" s="109"/>
      <c r="EF18" s="511" t="str">
        <f>IF(SUM(EB18:EE18)='III Plan Rates'!AM21, "Match", "Don't Match")</f>
        <v>Match</v>
      </c>
      <c r="EG18" s="109"/>
      <c r="EH18" s="109"/>
      <c r="EI18" s="109"/>
      <c r="EJ18" s="109"/>
      <c r="EK18" s="109"/>
      <c r="EL18" s="511" t="str">
        <f>IF(SUM(EG18:EK18)='III Plan Rates'!AN21, "Match", "Don't Match")</f>
        <v>Match</v>
      </c>
      <c r="EM18" s="109"/>
      <c r="EN18" s="109"/>
      <c r="EO18" s="109"/>
      <c r="EP18" s="109"/>
      <c r="EQ18" s="109"/>
      <c r="ER18" s="109"/>
      <c r="ES18" s="109"/>
      <c r="ET18" s="511" t="str">
        <f>IF(SUM(EM18:ES18)='III Plan Rates'!AO21, "Match", "Don't Match")</f>
        <v>Match</v>
      </c>
    </row>
    <row r="19" spans="1:150" x14ac:dyDescent="0.25">
      <c r="A19" s="406" t="str">
        <f>'III Plan Rates'!A22</f>
        <v>Plan 5</v>
      </c>
      <c r="B19" s="122">
        <f>'III Plan Rates'!B22</f>
        <v>0</v>
      </c>
      <c r="C19" s="128">
        <f>'III Plan Rates'!D22</f>
        <v>0</v>
      </c>
      <c r="D19" s="122">
        <f>'III Plan Rates'!E22</f>
        <v>0</v>
      </c>
      <c r="E19" s="122">
        <f>'III Plan Rates'!F22</f>
        <v>0</v>
      </c>
      <c r="F19" s="122">
        <f>'III Plan Rates'!G22</f>
        <v>0</v>
      </c>
      <c r="G19" s="122">
        <f>'III Plan Rates'!J22</f>
        <v>0</v>
      </c>
      <c r="H19" s="101"/>
      <c r="I19" s="111"/>
      <c r="J19" s="111"/>
      <c r="K19" s="111"/>
      <c r="L19" s="111"/>
      <c r="M19" s="111"/>
      <c r="N19" s="111"/>
      <c r="O19" s="111"/>
      <c r="P19" s="111"/>
      <c r="Q19" s="111"/>
      <c r="R19" s="112">
        <f>IF('III Plan Rates'!$AP22&gt;0,SUMPRODUCT(I19:Q19,'III Plan Rates'!$AG22:$AO22)/'III Plan Rates'!$AP22,0)</f>
        <v>0</v>
      </c>
      <c r="S19" s="123"/>
      <c r="T19" s="112" t="e">
        <f>'III Plan Rates'!$AA22*'V Consumer Factors'!$N$12*'II Rate Development &amp; Change'!$J$34</f>
        <v>#DIV/0!</v>
      </c>
      <c r="U19" s="112" t="e">
        <f>'III Plan Rates'!$AA22*'V Consumer Factors'!$N$13*'II Rate Development &amp; Change'!$J$34</f>
        <v>#DIV/0!</v>
      </c>
      <c r="V19" s="112" t="e">
        <f>'III Plan Rates'!$AA22*'V Consumer Factors'!$N$14*'II Rate Development &amp; Change'!$J$34</f>
        <v>#DIV/0!</v>
      </c>
      <c r="W19" s="112" t="e">
        <f>'III Plan Rates'!$AA22*'V Consumer Factors'!$N$15*'II Rate Development &amp; Change'!$J$34</f>
        <v>#DIV/0!</v>
      </c>
      <c r="X19" s="112" t="e">
        <f>'III Plan Rates'!$AA22*'V Consumer Factors'!$N$16*'II Rate Development &amp; Change'!$J$34</f>
        <v>#DIV/0!</v>
      </c>
      <c r="Y19" s="112" t="e">
        <f>'III Plan Rates'!$AA22*'V Consumer Factors'!$N$17*'II Rate Development &amp; Change'!$J$34</f>
        <v>#DIV/0!</v>
      </c>
      <c r="Z19" s="112" t="e">
        <f>'III Plan Rates'!$AA22*'V Consumer Factors'!$N$18*'II Rate Development &amp; Change'!$J$34</f>
        <v>#DIV/0!</v>
      </c>
      <c r="AA19" s="112" t="e">
        <f>'III Plan Rates'!$AA22*'V Consumer Factors'!$N$19*'II Rate Development &amp; Change'!$J$34</f>
        <v>#DIV/0!</v>
      </c>
      <c r="AB19" s="112" t="e">
        <f>'III Plan Rates'!$AA22*'V Consumer Factors'!$N$20*'II Rate Development &amp; Change'!$J$34</f>
        <v>#DIV/0!</v>
      </c>
      <c r="AC19" s="112">
        <f>IF('III Plan Rates'!$AP22&gt;0,SUMPRODUCT(T19:AB19,'III Plan Rates'!$AG22:$AO22)/'III Plan Rates'!$AP22,0)</f>
        <v>0</v>
      </c>
      <c r="AD19" s="119"/>
      <c r="AE19" s="120" t="e">
        <f t="shared" si="12"/>
        <v>#DIV/0!</v>
      </c>
      <c r="AF19" s="120" t="e">
        <f t="shared" si="3"/>
        <v>#DIV/0!</v>
      </c>
      <c r="AG19" s="120" t="e">
        <f t="shared" si="4"/>
        <v>#DIV/0!</v>
      </c>
      <c r="AH19" s="120" t="e">
        <f t="shared" si="5"/>
        <v>#DIV/0!</v>
      </c>
      <c r="AI19" s="120" t="e">
        <f t="shared" si="6"/>
        <v>#DIV/0!</v>
      </c>
      <c r="AJ19" s="120" t="e">
        <f t="shared" si="7"/>
        <v>#DIV/0!</v>
      </c>
      <c r="AK19" s="120" t="e">
        <f t="shared" si="8"/>
        <v>#DIV/0!</v>
      </c>
      <c r="AL19" s="120" t="e">
        <f t="shared" si="9"/>
        <v>#DIV/0!</v>
      </c>
      <c r="AM19" s="120" t="e">
        <f t="shared" si="10"/>
        <v>#DIV/0!</v>
      </c>
      <c r="AN19" s="120" t="str">
        <f t="shared" si="11"/>
        <v/>
      </c>
      <c r="AO19" s="119"/>
      <c r="AP19" s="112" t="e">
        <f>'III Plan Rates'!$AA22*'V Consumer Factors'!$N$12*'II Rate Development &amp; Change'!$K$34</f>
        <v>#DIV/0!</v>
      </c>
      <c r="AQ19" s="112" t="e">
        <f>'III Plan Rates'!$AA22*'V Consumer Factors'!$N$13*'II Rate Development &amp; Change'!$K$34</f>
        <v>#DIV/0!</v>
      </c>
      <c r="AR19" s="112" t="e">
        <f>'III Plan Rates'!$AA22*'V Consumer Factors'!$N$14*'II Rate Development &amp; Change'!$K$34</f>
        <v>#DIV/0!</v>
      </c>
      <c r="AS19" s="112" t="e">
        <f>'III Plan Rates'!$AA22*'V Consumer Factors'!$N$15*'II Rate Development &amp; Change'!$K$34</f>
        <v>#DIV/0!</v>
      </c>
      <c r="AT19" s="112" t="e">
        <f>'III Plan Rates'!$AA22*'V Consumer Factors'!$N$16*'II Rate Development &amp; Change'!$K$34</f>
        <v>#DIV/0!</v>
      </c>
      <c r="AU19" s="112" t="e">
        <f>'III Plan Rates'!$AA22*'V Consumer Factors'!$N$17*'II Rate Development &amp; Change'!$K$34</f>
        <v>#DIV/0!</v>
      </c>
      <c r="AV19" s="112" t="e">
        <f>'III Plan Rates'!$AA22*'V Consumer Factors'!$N$18*'II Rate Development &amp; Change'!$K$34</f>
        <v>#DIV/0!</v>
      </c>
      <c r="AW19" s="112" t="e">
        <f>'III Plan Rates'!$AA22*'V Consumer Factors'!$N$19*'II Rate Development &amp; Change'!$K$34</f>
        <v>#DIV/0!</v>
      </c>
      <c r="AX19" s="112" t="e">
        <f>'III Plan Rates'!$AA22*'V Consumer Factors'!$N$20*'II Rate Development &amp; Change'!$K$34</f>
        <v>#DIV/0!</v>
      </c>
      <c r="AY19" s="112">
        <f>IF('III Plan Rates'!$AP22&gt;0,SUMPRODUCT(AP19:AX19,'III Plan Rates'!$AG22:$AO22)/'III Plan Rates'!$AP22,0)</f>
        <v>0</v>
      </c>
      <c r="AZ19" s="124"/>
      <c r="BA19" s="112" t="e">
        <f>'III Plan Rates'!$AA22*'V Consumer Factors'!$N$12*'II Rate Development &amp; Change'!$L$34</f>
        <v>#DIV/0!</v>
      </c>
      <c r="BB19" s="112" t="e">
        <f>'III Plan Rates'!$AA22*'V Consumer Factors'!$N$13*'II Rate Development &amp; Change'!$L$34</f>
        <v>#DIV/0!</v>
      </c>
      <c r="BC19" s="112" t="e">
        <f>'III Plan Rates'!$AA22*'V Consumer Factors'!$N$14*'II Rate Development &amp; Change'!$L$34</f>
        <v>#DIV/0!</v>
      </c>
      <c r="BD19" s="112" t="e">
        <f>'III Plan Rates'!$AA22*'V Consumer Factors'!$N$15*'II Rate Development &amp; Change'!$L$34</f>
        <v>#DIV/0!</v>
      </c>
      <c r="BE19" s="112" t="e">
        <f>'III Plan Rates'!$AA22*'V Consumer Factors'!$N$16*'II Rate Development &amp; Change'!$L$34</f>
        <v>#DIV/0!</v>
      </c>
      <c r="BF19" s="112" t="e">
        <f>'III Plan Rates'!$AA22*'V Consumer Factors'!$N$17*'II Rate Development &amp; Change'!$L$34</f>
        <v>#DIV/0!</v>
      </c>
      <c r="BG19" s="112" t="e">
        <f>'III Plan Rates'!$AA22*'V Consumer Factors'!$N$18*'II Rate Development &amp; Change'!$L$34</f>
        <v>#DIV/0!</v>
      </c>
      <c r="BH19" s="112" t="e">
        <f>'III Plan Rates'!$AA22*'V Consumer Factors'!$N$19*'II Rate Development &amp; Change'!$L$34</f>
        <v>#DIV/0!</v>
      </c>
      <c r="BI19" s="112" t="e">
        <f>'III Plan Rates'!$AA22*'V Consumer Factors'!$N$20*'II Rate Development &amp; Change'!$L$34</f>
        <v>#DIV/0!</v>
      </c>
      <c r="BJ19" s="112">
        <f>IF('III Plan Rates'!$AP22&gt;0,SUMPRODUCT(BA19:BI19,'III Plan Rates'!$AG22:$AO22)/'III Plan Rates'!$AP22,0)</f>
        <v>0</v>
      </c>
      <c r="BK19" s="124"/>
      <c r="BL19" s="112" t="e">
        <f>'III Plan Rates'!$AA22*'V Consumer Factors'!$N$12*'II Rate Development &amp; Change'!$M$34</f>
        <v>#DIV/0!</v>
      </c>
      <c r="BM19" s="112" t="e">
        <f>'III Plan Rates'!$AA22*'V Consumer Factors'!$N$13*'II Rate Development &amp; Change'!$M$34</f>
        <v>#DIV/0!</v>
      </c>
      <c r="BN19" s="112" t="e">
        <f>'III Plan Rates'!$AA22*'V Consumer Factors'!$N$14*'II Rate Development &amp; Change'!$M$34</f>
        <v>#DIV/0!</v>
      </c>
      <c r="BO19" s="112" t="e">
        <f>'III Plan Rates'!$AA22*'V Consumer Factors'!$N$15*'II Rate Development &amp; Change'!$M$34</f>
        <v>#DIV/0!</v>
      </c>
      <c r="BP19" s="112" t="e">
        <f>'III Plan Rates'!$AA22*'V Consumer Factors'!$N$16*'II Rate Development &amp; Change'!$M$34</f>
        <v>#DIV/0!</v>
      </c>
      <c r="BQ19" s="112" t="e">
        <f>'III Plan Rates'!$AA22*'V Consumer Factors'!$N$17*'II Rate Development &amp; Change'!$M$34</f>
        <v>#DIV/0!</v>
      </c>
      <c r="BR19" s="112" t="e">
        <f>'III Plan Rates'!$AA22*'V Consumer Factors'!$N$18*'II Rate Development &amp; Change'!$M$34</f>
        <v>#DIV/0!</v>
      </c>
      <c r="BS19" s="112" t="e">
        <f>'III Plan Rates'!$AA22*'V Consumer Factors'!$N$19*'II Rate Development &amp; Change'!$M$34</f>
        <v>#DIV/0!</v>
      </c>
      <c r="BT19" s="112" t="e">
        <f>'III Plan Rates'!$AA22*'V Consumer Factors'!$N$20*'II Rate Development &amp; Change'!$M$34</f>
        <v>#DIV/0!</v>
      </c>
      <c r="BU19" s="112">
        <f>IF('III Plan Rates'!$AP22&gt;0,SUMPRODUCT(BL19:BT19,'III Plan Rates'!$AG22:$AO22)/'III Plan Rates'!$AP22,0)</f>
        <v>0</v>
      </c>
      <c r="BW19" s="109"/>
      <c r="BX19" s="109"/>
      <c r="BY19" s="109"/>
      <c r="BZ19" s="109"/>
      <c r="CA19" s="109"/>
      <c r="CB19" s="109"/>
      <c r="CC19" s="109"/>
      <c r="CD19" s="109"/>
      <c r="CE19" s="511" t="str">
        <f>IF(SUM(BW19:CD19)='III Plan Rates'!AG22, "Match", "Don't Match")</f>
        <v>Match</v>
      </c>
      <c r="CF19" s="109"/>
      <c r="CG19" s="109"/>
      <c r="CH19" s="109"/>
      <c r="CI19" s="511" t="str">
        <f>IF(SUM(CF19:CH19)='III Plan Rates'!AH22, "Match", "Don't Match")</f>
        <v>Match</v>
      </c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511" t="str">
        <f>IF(SUM(CJ19:CV19)='III Plan Rates'!AI22, "Match", "Don't Match")</f>
        <v>Match</v>
      </c>
      <c r="CX19" s="109"/>
      <c r="CY19" s="109"/>
      <c r="CZ19" s="109"/>
      <c r="DA19" s="109"/>
      <c r="DB19" s="109"/>
      <c r="DC19" s="109"/>
      <c r="DD19" s="109"/>
      <c r="DE19" s="109"/>
      <c r="DF19" s="109"/>
      <c r="DG19" s="109"/>
      <c r="DH19" s="511" t="str">
        <f>IF(SUM(CX19:DG19)='III Plan Rates'!AJ22, "Match", "Don't Match")</f>
        <v>Match</v>
      </c>
      <c r="DI19" s="109"/>
      <c r="DJ19" s="109"/>
      <c r="DK19" s="109"/>
      <c r="DL19" s="109"/>
      <c r="DM19" s="109"/>
      <c r="DN19" s="109"/>
      <c r="DO19" s="109"/>
      <c r="DP19" s="511" t="str">
        <f>IF(SUM(DI19:DO19)='III Plan Rates'!AK22, "Match", "Don't Match")</f>
        <v>Match</v>
      </c>
      <c r="DQ19" s="109"/>
      <c r="DR19" s="109"/>
      <c r="DS19" s="109"/>
      <c r="DT19" s="109"/>
      <c r="DU19" s="109"/>
      <c r="DV19" s="109"/>
      <c r="DW19" s="109"/>
      <c r="DX19" s="109"/>
      <c r="DY19" s="109"/>
      <c r="DZ19" s="109"/>
      <c r="EA19" s="511" t="str">
        <f>IF(SUM(DQ19:DZ19)='III Plan Rates'!AL22, "Match", "Don't Match")</f>
        <v>Match</v>
      </c>
      <c r="EB19" s="109"/>
      <c r="EC19" s="109"/>
      <c r="ED19" s="109"/>
      <c r="EE19" s="109"/>
      <c r="EF19" s="511" t="str">
        <f>IF(SUM(EB19:EE19)='III Plan Rates'!AM22, "Match", "Don't Match")</f>
        <v>Match</v>
      </c>
      <c r="EG19" s="109"/>
      <c r="EH19" s="109"/>
      <c r="EI19" s="109"/>
      <c r="EJ19" s="109"/>
      <c r="EK19" s="109"/>
      <c r="EL19" s="511" t="str">
        <f>IF(SUM(EG19:EK19)='III Plan Rates'!AN22, "Match", "Don't Match")</f>
        <v>Match</v>
      </c>
      <c r="EM19" s="109"/>
      <c r="EN19" s="109"/>
      <c r="EO19" s="109"/>
      <c r="EP19" s="109"/>
      <c r="EQ19" s="109"/>
      <c r="ER19" s="109"/>
      <c r="ES19" s="109"/>
      <c r="ET19" s="511" t="str">
        <f>IF(SUM(EM19:ES19)='III Plan Rates'!AO22, "Match", "Don't Match")</f>
        <v>Match</v>
      </c>
    </row>
    <row r="20" spans="1:150" x14ac:dyDescent="0.25">
      <c r="A20" s="406" t="str">
        <f>'III Plan Rates'!A23</f>
        <v>Plan 6</v>
      </c>
      <c r="B20" s="122">
        <f>'III Plan Rates'!B23</f>
        <v>0</v>
      </c>
      <c r="C20" s="128">
        <f>'III Plan Rates'!D23</f>
        <v>0</v>
      </c>
      <c r="D20" s="122">
        <f>'III Plan Rates'!E23</f>
        <v>0</v>
      </c>
      <c r="E20" s="122">
        <f>'III Plan Rates'!F23</f>
        <v>0</v>
      </c>
      <c r="F20" s="122">
        <f>'III Plan Rates'!G23</f>
        <v>0</v>
      </c>
      <c r="G20" s="122">
        <f>'III Plan Rates'!J23</f>
        <v>0</v>
      </c>
      <c r="H20" s="101"/>
      <c r="I20" s="111"/>
      <c r="J20" s="111"/>
      <c r="K20" s="111"/>
      <c r="L20" s="111"/>
      <c r="M20" s="111"/>
      <c r="N20" s="111"/>
      <c r="O20" s="111"/>
      <c r="P20" s="111"/>
      <c r="Q20" s="111"/>
      <c r="R20" s="112">
        <f>IF('III Plan Rates'!$AP23&gt;0,SUMPRODUCT(I20:Q20,'III Plan Rates'!$AG23:$AO23)/'III Plan Rates'!$AP23,0)</f>
        <v>0</v>
      </c>
      <c r="S20" s="123"/>
      <c r="T20" s="112" t="e">
        <f>'III Plan Rates'!$AA23*'V Consumer Factors'!$N$12*'II Rate Development &amp; Change'!$J$34</f>
        <v>#DIV/0!</v>
      </c>
      <c r="U20" s="112" t="e">
        <f>'III Plan Rates'!$AA23*'V Consumer Factors'!$N$13*'II Rate Development &amp; Change'!$J$34</f>
        <v>#DIV/0!</v>
      </c>
      <c r="V20" s="112" t="e">
        <f>'III Plan Rates'!$AA23*'V Consumer Factors'!$N$14*'II Rate Development &amp; Change'!$J$34</f>
        <v>#DIV/0!</v>
      </c>
      <c r="W20" s="112" t="e">
        <f>'III Plan Rates'!$AA23*'V Consumer Factors'!$N$15*'II Rate Development &amp; Change'!$J$34</f>
        <v>#DIV/0!</v>
      </c>
      <c r="X20" s="112" t="e">
        <f>'III Plan Rates'!$AA23*'V Consumer Factors'!$N$16*'II Rate Development &amp; Change'!$J$34</f>
        <v>#DIV/0!</v>
      </c>
      <c r="Y20" s="112" t="e">
        <f>'III Plan Rates'!$AA23*'V Consumer Factors'!$N$17*'II Rate Development &amp; Change'!$J$34</f>
        <v>#DIV/0!</v>
      </c>
      <c r="Z20" s="112" t="e">
        <f>'III Plan Rates'!$AA23*'V Consumer Factors'!$N$18*'II Rate Development &amp; Change'!$J$34</f>
        <v>#DIV/0!</v>
      </c>
      <c r="AA20" s="112" t="e">
        <f>'III Plan Rates'!$AA23*'V Consumer Factors'!$N$19*'II Rate Development &amp; Change'!$J$34</f>
        <v>#DIV/0!</v>
      </c>
      <c r="AB20" s="112" t="e">
        <f>'III Plan Rates'!$AA23*'V Consumer Factors'!$N$20*'II Rate Development &amp; Change'!$J$34</f>
        <v>#DIV/0!</v>
      </c>
      <c r="AC20" s="112">
        <f>IF('III Plan Rates'!$AP23&gt;0,SUMPRODUCT(T20:AB20,'III Plan Rates'!$AG23:$AO23)/'III Plan Rates'!$AP23,0)</f>
        <v>0</v>
      </c>
      <c r="AD20" s="119"/>
      <c r="AE20" s="120" t="e">
        <f t="shared" si="12"/>
        <v>#DIV/0!</v>
      </c>
      <c r="AF20" s="120" t="e">
        <f t="shared" si="3"/>
        <v>#DIV/0!</v>
      </c>
      <c r="AG20" s="120" t="e">
        <f t="shared" si="4"/>
        <v>#DIV/0!</v>
      </c>
      <c r="AH20" s="120" t="e">
        <f t="shared" si="5"/>
        <v>#DIV/0!</v>
      </c>
      <c r="AI20" s="120" t="e">
        <f t="shared" si="6"/>
        <v>#DIV/0!</v>
      </c>
      <c r="AJ20" s="120" t="e">
        <f t="shared" si="7"/>
        <v>#DIV/0!</v>
      </c>
      <c r="AK20" s="120" t="e">
        <f t="shared" si="8"/>
        <v>#DIV/0!</v>
      </c>
      <c r="AL20" s="120" t="e">
        <f t="shared" si="9"/>
        <v>#DIV/0!</v>
      </c>
      <c r="AM20" s="120" t="e">
        <f t="shared" si="10"/>
        <v>#DIV/0!</v>
      </c>
      <c r="AN20" s="120" t="str">
        <f t="shared" si="11"/>
        <v/>
      </c>
      <c r="AO20" s="119"/>
      <c r="AP20" s="112" t="e">
        <f>'III Plan Rates'!$AA23*'V Consumer Factors'!$N$12*'II Rate Development &amp; Change'!$K$34</f>
        <v>#DIV/0!</v>
      </c>
      <c r="AQ20" s="112" t="e">
        <f>'III Plan Rates'!$AA23*'V Consumer Factors'!$N$13*'II Rate Development &amp; Change'!$K$34</f>
        <v>#DIV/0!</v>
      </c>
      <c r="AR20" s="112" t="e">
        <f>'III Plan Rates'!$AA23*'V Consumer Factors'!$N$14*'II Rate Development &amp; Change'!$K$34</f>
        <v>#DIV/0!</v>
      </c>
      <c r="AS20" s="112" t="e">
        <f>'III Plan Rates'!$AA23*'V Consumer Factors'!$N$15*'II Rate Development &amp; Change'!$K$34</f>
        <v>#DIV/0!</v>
      </c>
      <c r="AT20" s="112" t="e">
        <f>'III Plan Rates'!$AA23*'V Consumer Factors'!$N$16*'II Rate Development &amp; Change'!$K$34</f>
        <v>#DIV/0!</v>
      </c>
      <c r="AU20" s="112" t="e">
        <f>'III Plan Rates'!$AA23*'V Consumer Factors'!$N$17*'II Rate Development &amp; Change'!$K$34</f>
        <v>#DIV/0!</v>
      </c>
      <c r="AV20" s="112" t="e">
        <f>'III Plan Rates'!$AA23*'V Consumer Factors'!$N$18*'II Rate Development &amp; Change'!$K$34</f>
        <v>#DIV/0!</v>
      </c>
      <c r="AW20" s="112" t="e">
        <f>'III Plan Rates'!$AA23*'V Consumer Factors'!$N$19*'II Rate Development &amp; Change'!$K$34</f>
        <v>#DIV/0!</v>
      </c>
      <c r="AX20" s="112" t="e">
        <f>'III Plan Rates'!$AA23*'V Consumer Factors'!$N$20*'II Rate Development &amp; Change'!$K$34</f>
        <v>#DIV/0!</v>
      </c>
      <c r="AY20" s="112">
        <f>IF('III Plan Rates'!$AP23&gt;0,SUMPRODUCT(AP20:AX20,'III Plan Rates'!$AG23:$AO23)/'III Plan Rates'!$AP23,0)</f>
        <v>0</v>
      </c>
      <c r="AZ20" s="124"/>
      <c r="BA20" s="112" t="e">
        <f>'III Plan Rates'!$AA23*'V Consumer Factors'!$N$12*'II Rate Development &amp; Change'!$L$34</f>
        <v>#DIV/0!</v>
      </c>
      <c r="BB20" s="112" t="e">
        <f>'III Plan Rates'!$AA23*'V Consumer Factors'!$N$13*'II Rate Development &amp; Change'!$L$34</f>
        <v>#DIV/0!</v>
      </c>
      <c r="BC20" s="112" t="e">
        <f>'III Plan Rates'!$AA23*'V Consumer Factors'!$N$14*'II Rate Development &amp; Change'!$L$34</f>
        <v>#DIV/0!</v>
      </c>
      <c r="BD20" s="112" t="e">
        <f>'III Plan Rates'!$AA23*'V Consumer Factors'!$N$15*'II Rate Development &amp; Change'!$L$34</f>
        <v>#DIV/0!</v>
      </c>
      <c r="BE20" s="112" t="e">
        <f>'III Plan Rates'!$AA23*'V Consumer Factors'!$N$16*'II Rate Development &amp; Change'!$L$34</f>
        <v>#DIV/0!</v>
      </c>
      <c r="BF20" s="112" t="e">
        <f>'III Plan Rates'!$AA23*'V Consumer Factors'!$N$17*'II Rate Development &amp; Change'!$L$34</f>
        <v>#DIV/0!</v>
      </c>
      <c r="BG20" s="112" t="e">
        <f>'III Plan Rates'!$AA23*'V Consumer Factors'!$N$18*'II Rate Development &amp; Change'!$L$34</f>
        <v>#DIV/0!</v>
      </c>
      <c r="BH20" s="112" t="e">
        <f>'III Plan Rates'!$AA23*'V Consumer Factors'!$N$19*'II Rate Development &amp; Change'!$L$34</f>
        <v>#DIV/0!</v>
      </c>
      <c r="BI20" s="112" t="e">
        <f>'III Plan Rates'!$AA23*'V Consumer Factors'!$N$20*'II Rate Development &amp; Change'!$L$34</f>
        <v>#DIV/0!</v>
      </c>
      <c r="BJ20" s="112">
        <f>IF('III Plan Rates'!$AP23&gt;0,SUMPRODUCT(BA20:BI20,'III Plan Rates'!$AG23:$AO23)/'III Plan Rates'!$AP23,0)</f>
        <v>0</v>
      </c>
      <c r="BK20" s="124"/>
      <c r="BL20" s="112" t="e">
        <f>'III Plan Rates'!$AA23*'V Consumer Factors'!$N$12*'II Rate Development &amp; Change'!$M$34</f>
        <v>#DIV/0!</v>
      </c>
      <c r="BM20" s="112" t="e">
        <f>'III Plan Rates'!$AA23*'V Consumer Factors'!$N$13*'II Rate Development &amp; Change'!$M$34</f>
        <v>#DIV/0!</v>
      </c>
      <c r="BN20" s="112" t="e">
        <f>'III Plan Rates'!$AA23*'V Consumer Factors'!$N$14*'II Rate Development &amp; Change'!$M$34</f>
        <v>#DIV/0!</v>
      </c>
      <c r="BO20" s="112" t="e">
        <f>'III Plan Rates'!$AA23*'V Consumer Factors'!$N$15*'II Rate Development &amp; Change'!$M$34</f>
        <v>#DIV/0!</v>
      </c>
      <c r="BP20" s="112" t="e">
        <f>'III Plan Rates'!$AA23*'V Consumer Factors'!$N$16*'II Rate Development &amp; Change'!$M$34</f>
        <v>#DIV/0!</v>
      </c>
      <c r="BQ20" s="112" t="e">
        <f>'III Plan Rates'!$AA23*'V Consumer Factors'!$N$17*'II Rate Development &amp; Change'!$M$34</f>
        <v>#DIV/0!</v>
      </c>
      <c r="BR20" s="112" t="e">
        <f>'III Plan Rates'!$AA23*'V Consumer Factors'!$N$18*'II Rate Development &amp; Change'!$M$34</f>
        <v>#DIV/0!</v>
      </c>
      <c r="BS20" s="112" t="e">
        <f>'III Plan Rates'!$AA23*'V Consumer Factors'!$N$19*'II Rate Development &amp; Change'!$M$34</f>
        <v>#DIV/0!</v>
      </c>
      <c r="BT20" s="112" t="e">
        <f>'III Plan Rates'!$AA23*'V Consumer Factors'!$N$20*'II Rate Development &amp; Change'!$M$34</f>
        <v>#DIV/0!</v>
      </c>
      <c r="BU20" s="112">
        <f>IF('III Plan Rates'!$AP23&gt;0,SUMPRODUCT(BL20:BT20,'III Plan Rates'!$AG23:$AO23)/'III Plan Rates'!$AP23,0)</f>
        <v>0</v>
      </c>
      <c r="BW20" s="109"/>
      <c r="BX20" s="109"/>
      <c r="BY20" s="109"/>
      <c r="BZ20" s="109"/>
      <c r="CA20" s="109"/>
      <c r="CB20" s="109"/>
      <c r="CC20" s="109"/>
      <c r="CD20" s="109"/>
      <c r="CE20" s="511" t="str">
        <f>IF(SUM(BW20:CD20)='III Plan Rates'!AG23, "Match", "Don't Match")</f>
        <v>Match</v>
      </c>
      <c r="CF20" s="109"/>
      <c r="CG20" s="109"/>
      <c r="CH20" s="109"/>
      <c r="CI20" s="511" t="str">
        <f>IF(SUM(CF20:CH20)='III Plan Rates'!AH23, "Match", "Don't Match")</f>
        <v>Match</v>
      </c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511" t="str">
        <f>IF(SUM(CJ20:CV20)='III Plan Rates'!AI23, "Match", "Don't Match")</f>
        <v>Match</v>
      </c>
      <c r="CX20" s="109"/>
      <c r="CY20" s="109"/>
      <c r="CZ20" s="109"/>
      <c r="DA20" s="109"/>
      <c r="DB20" s="109"/>
      <c r="DC20" s="109"/>
      <c r="DD20" s="109"/>
      <c r="DE20" s="109"/>
      <c r="DF20" s="109"/>
      <c r="DG20" s="109"/>
      <c r="DH20" s="511" t="str">
        <f>IF(SUM(CX20:DG20)='III Plan Rates'!AJ23, "Match", "Don't Match")</f>
        <v>Match</v>
      </c>
      <c r="DI20" s="109"/>
      <c r="DJ20" s="109"/>
      <c r="DK20" s="109"/>
      <c r="DL20" s="109"/>
      <c r="DM20" s="109"/>
      <c r="DN20" s="109"/>
      <c r="DO20" s="109"/>
      <c r="DP20" s="511" t="str">
        <f>IF(SUM(DI20:DO20)='III Plan Rates'!AK23, "Match", "Don't Match")</f>
        <v>Match</v>
      </c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511" t="str">
        <f>IF(SUM(DQ20:DZ20)='III Plan Rates'!AL23, "Match", "Don't Match")</f>
        <v>Match</v>
      </c>
      <c r="EB20" s="109"/>
      <c r="EC20" s="109"/>
      <c r="ED20" s="109"/>
      <c r="EE20" s="109"/>
      <c r="EF20" s="511" t="str">
        <f>IF(SUM(EB20:EE20)='III Plan Rates'!AM23, "Match", "Don't Match")</f>
        <v>Match</v>
      </c>
      <c r="EG20" s="109"/>
      <c r="EH20" s="109"/>
      <c r="EI20" s="109"/>
      <c r="EJ20" s="109"/>
      <c r="EK20" s="109"/>
      <c r="EL20" s="511" t="str">
        <f>IF(SUM(EG20:EK20)='III Plan Rates'!AN23, "Match", "Don't Match")</f>
        <v>Match</v>
      </c>
      <c r="EM20" s="109"/>
      <c r="EN20" s="109"/>
      <c r="EO20" s="109"/>
      <c r="EP20" s="109"/>
      <c r="EQ20" s="109"/>
      <c r="ER20" s="109"/>
      <c r="ES20" s="109"/>
      <c r="ET20" s="511" t="str">
        <f>IF(SUM(EM20:ES20)='III Plan Rates'!AO23, "Match", "Don't Match")</f>
        <v>Match</v>
      </c>
    </row>
    <row r="21" spans="1:150" x14ac:dyDescent="0.25">
      <c r="A21" s="406" t="str">
        <f>'III Plan Rates'!A24</f>
        <v>Plan 7</v>
      </c>
      <c r="B21" s="122">
        <f>'III Plan Rates'!B24</f>
        <v>0</v>
      </c>
      <c r="C21" s="128">
        <f>'III Plan Rates'!D24</f>
        <v>0</v>
      </c>
      <c r="D21" s="122">
        <f>'III Plan Rates'!E24</f>
        <v>0</v>
      </c>
      <c r="E21" s="122">
        <f>'III Plan Rates'!F24</f>
        <v>0</v>
      </c>
      <c r="F21" s="122">
        <f>'III Plan Rates'!G24</f>
        <v>0</v>
      </c>
      <c r="G21" s="122">
        <f>'III Plan Rates'!J24</f>
        <v>0</v>
      </c>
      <c r="H21" s="101"/>
      <c r="I21" s="111"/>
      <c r="J21" s="111"/>
      <c r="K21" s="111"/>
      <c r="L21" s="111"/>
      <c r="M21" s="111"/>
      <c r="N21" s="111"/>
      <c r="O21" s="111"/>
      <c r="P21" s="111"/>
      <c r="Q21" s="111"/>
      <c r="R21" s="112">
        <f>IF('III Plan Rates'!$AP24&gt;0,SUMPRODUCT(I21:Q21,'III Plan Rates'!$AG24:$AO24)/'III Plan Rates'!$AP24,0)</f>
        <v>0</v>
      </c>
      <c r="S21" s="123"/>
      <c r="T21" s="112" t="e">
        <f>'III Plan Rates'!$AA24*'V Consumer Factors'!$N$12*'II Rate Development &amp; Change'!$J$34</f>
        <v>#DIV/0!</v>
      </c>
      <c r="U21" s="112" t="e">
        <f>'III Plan Rates'!$AA24*'V Consumer Factors'!$N$13*'II Rate Development &amp; Change'!$J$34</f>
        <v>#DIV/0!</v>
      </c>
      <c r="V21" s="112" t="e">
        <f>'III Plan Rates'!$AA24*'V Consumer Factors'!$N$14*'II Rate Development &amp; Change'!$J$34</f>
        <v>#DIV/0!</v>
      </c>
      <c r="W21" s="112" t="e">
        <f>'III Plan Rates'!$AA24*'V Consumer Factors'!$N$15*'II Rate Development &amp; Change'!$J$34</f>
        <v>#DIV/0!</v>
      </c>
      <c r="X21" s="112" t="e">
        <f>'III Plan Rates'!$AA24*'V Consumer Factors'!$N$16*'II Rate Development &amp; Change'!$J$34</f>
        <v>#DIV/0!</v>
      </c>
      <c r="Y21" s="112" t="e">
        <f>'III Plan Rates'!$AA24*'V Consumer Factors'!$N$17*'II Rate Development &amp; Change'!$J$34</f>
        <v>#DIV/0!</v>
      </c>
      <c r="Z21" s="112" t="e">
        <f>'III Plan Rates'!$AA24*'V Consumer Factors'!$N$18*'II Rate Development &amp; Change'!$J$34</f>
        <v>#DIV/0!</v>
      </c>
      <c r="AA21" s="112" t="e">
        <f>'III Plan Rates'!$AA24*'V Consumer Factors'!$N$19*'II Rate Development &amp; Change'!$J$34</f>
        <v>#DIV/0!</v>
      </c>
      <c r="AB21" s="112" t="e">
        <f>'III Plan Rates'!$AA24*'V Consumer Factors'!$N$20*'II Rate Development &amp; Change'!$J$34</f>
        <v>#DIV/0!</v>
      </c>
      <c r="AC21" s="112">
        <f>IF('III Plan Rates'!$AP24&gt;0,SUMPRODUCT(T21:AB21,'III Plan Rates'!$AG24:$AO24)/'III Plan Rates'!$AP24,0)</f>
        <v>0</v>
      </c>
      <c r="AD21" s="119"/>
      <c r="AE21" s="120" t="e">
        <f t="shared" si="12"/>
        <v>#DIV/0!</v>
      </c>
      <c r="AF21" s="120" t="e">
        <f t="shared" si="3"/>
        <v>#DIV/0!</v>
      </c>
      <c r="AG21" s="120" t="e">
        <f t="shared" si="4"/>
        <v>#DIV/0!</v>
      </c>
      <c r="AH21" s="120" t="e">
        <f t="shared" si="5"/>
        <v>#DIV/0!</v>
      </c>
      <c r="AI21" s="120" t="e">
        <f t="shared" si="6"/>
        <v>#DIV/0!</v>
      </c>
      <c r="AJ21" s="120" t="e">
        <f t="shared" si="7"/>
        <v>#DIV/0!</v>
      </c>
      <c r="AK21" s="120" t="e">
        <f t="shared" si="8"/>
        <v>#DIV/0!</v>
      </c>
      <c r="AL21" s="120" t="e">
        <f t="shared" si="9"/>
        <v>#DIV/0!</v>
      </c>
      <c r="AM21" s="120" t="e">
        <f t="shared" si="10"/>
        <v>#DIV/0!</v>
      </c>
      <c r="AN21" s="120" t="str">
        <f t="shared" si="11"/>
        <v/>
      </c>
      <c r="AO21" s="119"/>
      <c r="AP21" s="112" t="e">
        <f>'III Plan Rates'!$AA24*'V Consumer Factors'!$N$12*'II Rate Development &amp; Change'!$K$34</f>
        <v>#DIV/0!</v>
      </c>
      <c r="AQ21" s="112" t="e">
        <f>'III Plan Rates'!$AA24*'V Consumer Factors'!$N$13*'II Rate Development &amp; Change'!$K$34</f>
        <v>#DIV/0!</v>
      </c>
      <c r="AR21" s="112" t="e">
        <f>'III Plan Rates'!$AA24*'V Consumer Factors'!$N$14*'II Rate Development &amp; Change'!$K$34</f>
        <v>#DIV/0!</v>
      </c>
      <c r="AS21" s="112" t="e">
        <f>'III Plan Rates'!$AA24*'V Consumer Factors'!$N$15*'II Rate Development &amp; Change'!$K$34</f>
        <v>#DIV/0!</v>
      </c>
      <c r="AT21" s="112" t="e">
        <f>'III Plan Rates'!$AA24*'V Consumer Factors'!$N$16*'II Rate Development &amp; Change'!$K$34</f>
        <v>#DIV/0!</v>
      </c>
      <c r="AU21" s="112" t="e">
        <f>'III Plan Rates'!$AA24*'V Consumer Factors'!$N$17*'II Rate Development &amp; Change'!$K$34</f>
        <v>#DIV/0!</v>
      </c>
      <c r="AV21" s="112" t="e">
        <f>'III Plan Rates'!$AA24*'V Consumer Factors'!$N$18*'II Rate Development &amp; Change'!$K$34</f>
        <v>#DIV/0!</v>
      </c>
      <c r="AW21" s="112" t="e">
        <f>'III Plan Rates'!$AA24*'V Consumer Factors'!$N$19*'II Rate Development &amp; Change'!$K$34</f>
        <v>#DIV/0!</v>
      </c>
      <c r="AX21" s="112" t="e">
        <f>'III Plan Rates'!$AA24*'V Consumer Factors'!$N$20*'II Rate Development &amp; Change'!$K$34</f>
        <v>#DIV/0!</v>
      </c>
      <c r="AY21" s="112">
        <f>IF('III Plan Rates'!$AP24&gt;0,SUMPRODUCT(AP21:AX21,'III Plan Rates'!$AG24:$AO24)/'III Plan Rates'!$AP24,0)</f>
        <v>0</v>
      </c>
      <c r="AZ21" s="124"/>
      <c r="BA21" s="112" t="e">
        <f>'III Plan Rates'!$AA24*'V Consumer Factors'!$N$12*'II Rate Development &amp; Change'!$L$34</f>
        <v>#DIV/0!</v>
      </c>
      <c r="BB21" s="112" t="e">
        <f>'III Plan Rates'!$AA24*'V Consumer Factors'!$N$13*'II Rate Development &amp; Change'!$L$34</f>
        <v>#DIV/0!</v>
      </c>
      <c r="BC21" s="112" t="e">
        <f>'III Plan Rates'!$AA24*'V Consumer Factors'!$N$14*'II Rate Development &amp; Change'!$L$34</f>
        <v>#DIV/0!</v>
      </c>
      <c r="BD21" s="112" t="e">
        <f>'III Plan Rates'!$AA24*'V Consumer Factors'!$N$15*'II Rate Development &amp; Change'!$L$34</f>
        <v>#DIV/0!</v>
      </c>
      <c r="BE21" s="112" t="e">
        <f>'III Plan Rates'!$AA24*'V Consumer Factors'!$N$16*'II Rate Development &amp; Change'!$L$34</f>
        <v>#DIV/0!</v>
      </c>
      <c r="BF21" s="112" t="e">
        <f>'III Plan Rates'!$AA24*'V Consumer Factors'!$N$17*'II Rate Development &amp; Change'!$L$34</f>
        <v>#DIV/0!</v>
      </c>
      <c r="BG21" s="112" t="e">
        <f>'III Plan Rates'!$AA24*'V Consumer Factors'!$N$18*'II Rate Development &amp; Change'!$L$34</f>
        <v>#DIV/0!</v>
      </c>
      <c r="BH21" s="112" t="e">
        <f>'III Plan Rates'!$AA24*'V Consumer Factors'!$N$19*'II Rate Development &amp; Change'!$L$34</f>
        <v>#DIV/0!</v>
      </c>
      <c r="BI21" s="112" t="e">
        <f>'III Plan Rates'!$AA24*'V Consumer Factors'!$N$20*'II Rate Development &amp; Change'!$L$34</f>
        <v>#DIV/0!</v>
      </c>
      <c r="BJ21" s="112">
        <f>IF('III Plan Rates'!$AP24&gt;0,SUMPRODUCT(BA21:BI21,'III Plan Rates'!$AG24:$AO24)/'III Plan Rates'!$AP24,0)</f>
        <v>0</v>
      </c>
      <c r="BK21" s="124"/>
      <c r="BL21" s="112" t="e">
        <f>'III Plan Rates'!$AA24*'V Consumer Factors'!$N$12*'II Rate Development &amp; Change'!$M$34</f>
        <v>#DIV/0!</v>
      </c>
      <c r="BM21" s="112" t="e">
        <f>'III Plan Rates'!$AA24*'V Consumer Factors'!$N$13*'II Rate Development &amp; Change'!$M$34</f>
        <v>#DIV/0!</v>
      </c>
      <c r="BN21" s="112" t="e">
        <f>'III Plan Rates'!$AA24*'V Consumer Factors'!$N$14*'II Rate Development &amp; Change'!$M$34</f>
        <v>#DIV/0!</v>
      </c>
      <c r="BO21" s="112" t="e">
        <f>'III Plan Rates'!$AA24*'V Consumer Factors'!$N$15*'II Rate Development &amp; Change'!$M$34</f>
        <v>#DIV/0!</v>
      </c>
      <c r="BP21" s="112" t="e">
        <f>'III Plan Rates'!$AA24*'V Consumer Factors'!$N$16*'II Rate Development &amp; Change'!$M$34</f>
        <v>#DIV/0!</v>
      </c>
      <c r="BQ21" s="112" t="e">
        <f>'III Plan Rates'!$AA24*'V Consumer Factors'!$N$17*'II Rate Development &amp; Change'!$M$34</f>
        <v>#DIV/0!</v>
      </c>
      <c r="BR21" s="112" t="e">
        <f>'III Plan Rates'!$AA24*'V Consumer Factors'!$N$18*'II Rate Development &amp; Change'!$M$34</f>
        <v>#DIV/0!</v>
      </c>
      <c r="BS21" s="112" t="e">
        <f>'III Plan Rates'!$AA24*'V Consumer Factors'!$N$19*'II Rate Development &amp; Change'!$M$34</f>
        <v>#DIV/0!</v>
      </c>
      <c r="BT21" s="112" t="e">
        <f>'III Plan Rates'!$AA24*'V Consumer Factors'!$N$20*'II Rate Development &amp; Change'!$M$34</f>
        <v>#DIV/0!</v>
      </c>
      <c r="BU21" s="112">
        <f>IF('III Plan Rates'!$AP24&gt;0,SUMPRODUCT(BL21:BT21,'III Plan Rates'!$AG24:$AO24)/'III Plan Rates'!$AP24,0)</f>
        <v>0</v>
      </c>
      <c r="BW21" s="109"/>
      <c r="BX21" s="109"/>
      <c r="BY21" s="109"/>
      <c r="BZ21" s="109"/>
      <c r="CA21" s="109"/>
      <c r="CB21" s="109"/>
      <c r="CC21" s="109"/>
      <c r="CD21" s="109"/>
      <c r="CE21" s="511" t="str">
        <f>IF(SUM(BW21:CD21)='III Plan Rates'!AG24, "Match", "Don't Match")</f>
        <v>Match</v>
      </c>
      <c r="CF21" s="109"/>
      <c r="CG21" s="109"/>
      <c r="CH21" s="109"/>
      <c r="CI21" s="511" t="str">
        <f>IF(SUM(CF21:CH21)='III Plan Rates'!AH24, "Match", "Don't Match")</f>
        <v>Match</v>
      </c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511" t="str">
        <f>IF(SUM(CJ21:CV21)='III Plan Rates'!AI24, "Match", "Don't Match")</f>
        <v>Match</v>
      </c>
      <c r="CX21" s="109"/>
      <c r="CY21" s="109"/>
      <c r="CZ21" s="109"/>
      <c r="DA21" s="109"/>
      <c r="DB21" s="109"/>
      <c r="DC21" s="109"/>
      <c r="DD21" s="109"/>
      <c r="DE21" s="109"/>
      <c r="DF21" s="109"/>
      <c r="DG21" s="109"/>
      <c r="DH21" s="511" t="str">
        <f>IF(SUM(CX21:DG21)='III Plan Rates'!AJ24, "Match", "Don't Match")</f>
        <v>Match</v>
      </c>
      <c r="DI21" s="109"/>
      <c r="DJ21" s="109"/>
      <c r="DK21" s="109"/>
      <c r="DL21" s="109"/>
      <c r="DM21" s="109"/>
      <c r="DN21" s="109"/>
      <c r="DO21" s="109"/>
      <c r="DP21" s="511" t="str">
        <f>IF(SUM(DI21:DO21)='III Plan Rates'!AK24, "Match", "Don't Match")</f>
        <v>Match</v>
      </c>
      <c r="DQ21" s="109"/>
      <c r="DR21" s="109"/>
      <c r="DS21" s="109"/>
      <c r="DT21" s="109"/>
      <c r="DU21" s="109"/>
      <c r="DV21" s="109"/>
      <c r="DW21" s="109"/>
      <c r="DX21" s="109"/>
      <c r="DY21" s="109"/>
      <c r="DZ21" s="109"/>
      <c r="EA21" s="511" t="str">
        <f>IF(SUM(DQ21:DZ21)='III Plan Rates'!AL24, "Match", "Don't Match")</f>
        <v>Match</v>
      </c>
      <c r="EB21" s="109"/>
      <c r="EC21" s="109"/>
      <c r="ED21" s="109"/>
      <c r="EE21" s="109"/>
      <c r="EF21" s="511" t="str">
        <f>IF(SUM(EB21:EE21)='III Plan Rates'!AM24, "Match", "Don't Match")</f>
        <v>Match</v>
      </c>
      <c r="EG21" s="109"/>
      <c r="EH21" s="109"/>
      <c r="EI21" s="109"/>
      <c r="EJ21" s="109"/>
      <c r="EK21" s="109"/>
      <c r="EL21" s="511" t="str">
        <f>IF(SUM(EG21:EK21)='III Plan Rates'!AN24, "Match", "Don't Match")</f>
        <v>Match</v>
      </c>
      <c r="EM21" s="109"/>
      <c r="EN21" s="109"/>
      <c r="EO21" s="109"/>
      <c r="EP21" s="109"/>
      <c r="EQ21" s="109"/>
      <c r="ER21" s="109"/>
      <c r="ES21" s="109"/>
      <c r="ET21" s="511" t="str">
        <f>IF(SUM(EM21:ES21)='III Plan Rates'!AO24, "Match", "Don't Match")</f>
        <v>Match</v>
      </c>
    </row>
    <row r="22" spans="1:150" x14ac:dyDescent="0.25">
      <c r="A22" s="406" t="str">
        <f>'III Plan Rates'!A25</f>
        <v>Plan 8</v>
      </c>
      <c r="B22" s="122">
        <f>'III Plan Rates'!B25</f>
        <v>0</v>
      </c>
      <c r="C22" s="128">
        <f>'III Plan Rates'!D25</f>
        <v>0</v>
      </c>
      <c r="D22" s="122">
        <f>'III Plan Rates'!E25</f>
        <v>0</v>
      </c>
      <c r="E22" s="122">
        <f>'III Plan Rates'!F25</f>
        <v>0</v>
      </c>
      <c r="F22" s="122">
        <f>'III Plan Rates'!G25</f>
        <v>0</v>
      </c>
      <c r="G22" s="122">
        <f>'III Plan Rates'!J25</f>
        <v>0</v>
      </c>
      <c r="H22" s="101"/>
      <c r="I22" s="111"/>
      <c r="J22" s="111"/>
      <c r="K22" s="111"/>
      <c r="L22" s="111"/>
      <c r="M22" s="111"/>
      <c r="N22" s="111"/>
      <c r="O22" s="111"/>
      <c r="P22" s="111"/>
      <c r="Q22" s="111"/>
      <c r="R22" s="112">
        <f>IF('III Plan Rates'!$AP25&gt;0,SUMPRODUCT(I22:Q22,'III Plan Rates'!$AG25:$AO25)/'III Plan Rates'!$AP25,0)</f>
        <v>0</v>
      </c>
      <c r="S22" s="123"/>
      <c r="T22" s="112" t="e">
        <f>'III Plan Rates'!$AA25*'V Consumer Factors'!$N$12*'II Rate Development &amp; Change'!$J$34</f>
        <v>#DIV/0!</v>
      </c>
      <c r="U22" s="112" t="e">
        <f>'III Plan Rates'!$AA25*'V Consumer Factors'!$N$13*'II Rate Development &amp; Change'!$J$34</f>
        <v>#DIV/0!</v>
      </c>
      <c r="V22" s="112" t="e">
        <f>'III Plan Rates'!$AA25*'V Consumer Factors'!$N$14*'II Rate Development &amp; Change'!$J$34</f>
        <v>#DIV/0!</v>
      </c>
      <c r="W22" s="112" t="e">
        <f>'III Plan Rates'!$AA25*'V Consumer Factors'!$N$15*'II Rate Development &amp; Change'!$J$34</f>
        <v>#DIV/0!</v>
      </c>
      <c r="X22" s="112" t="e">
        <f>'III Plan Rates'!$AA25*'V Consumer Factors'!$N$16*'II Rate Development &amp; Change'!$J$34</f>
        <v>#DIV/0!</v>
      </c>
      <c r="Y22" s="112" t="e">
        <f>'III Plan Rates'!$AA25*'V Consumer Factors'!$N$17*'II Rate Development &amp; Change'!$J$34</f>
        <v>#DIV/0!</v>
      </c>
      <c r="Z22" s="112" t="e">
        <f>'III Plan Rates'!$AA25*'V Consumer Factors'!$N$18*'II Rate Development &amp; Change'!$J$34</f>
        <v>#DIV/0!</v>
      </c>
      <c r="AA22" s="112" t="e">
        <f>'III Plan Rates'!$AA25*'V Consumer Factors'!$N$19*'II Rate Development &amp; Change'!$J$34</f>
        <v>#DIV/0!</v>
      </c>
      <c r="AB22" s="112" t="e">
        <f>'III Plan Rates'!$AA25*'V Consumer Factors'!$N$20*'II Rate Development &amp; Change'!$J$34</f>
        <v>#DIV/0!</v>
      </c>
      <c r="AC22" s="112">
        <f>IF('III Plan Rates'!$AP25&gt;0,SUMPRODUCT(T22:AB22,'III Plan Rates'!$AG25:$AO25)/'III Plan Rates'!$AP25,0)</f>
        <v>0</v>
      </c>
      <c r="AD22" s="119"/>
      <c r="AE22" s="120" t="e">
        <f t="shared" si="12"/>
        <v>#DIV/0!</v>
      </c>
      <c r="AF22" s="120" t="e">
        <f t="shared" si="3"/>
        <v>#DIV/0!</v>
      </c>
      <c r="AG22" s="120" t="e">
        <f t="shared" si="4"/>
        <v>#DIV/0!</v>
      </c>
      <c r="AH22" s="120" t="e">
        <f t="shared" si="5"/>
        <v>#DIV/0!</v>
      </c>
      <c r="AI22" s="120" t="e">
        <f t="shared" si="6"/>
        <v>#DIV/0!</v>
      </c>
      <c r="AJ22" s="120" t="e">
        <f t="shared" si="7"/>
        <v>#DIV/0!</v>
      </c>
      <c r="AK22" s="120" t="e">
        <f t="shared" si="8"/>
        <v>#DIV/0!</v>
      </c>
      <c r="AL22" s="120" t="e">
        <f t="shared" si="9"/>
        <v>#DIV/0!</v>
      </c>
      <c r="AM22" s="120" t="e">
        <f t="shared" si="10"/>
        <v>#DIV/0!</v>
      </c>
      <c r="AN22" s="120" t="str">
        <f t="shared" si="11"/>
        <v/>
      </c>
      <c r="AO22" s="119"/>
      <c r="AP22" s="112" t="e">
        <f>'III Plan Rates'!$AA25*'V Consumer Factors'!$N$12*'II Rate Development &amp; Change'!$K$34</f>
        <v>#DIV/0!</v>
      </c>
      <c r="AQ22" s="112" t="e">
        <f>'III Plan Rates'!$AA25*'V Consumer Factors'!$N$13*'II Rate Development &amp; Change'!$K$34</f>
        <v>#DIV/0!</v>
      </c>
      <c r="AR22" s="112" t="e">
        <f>'III Plan Rates'!$AA25*'V Consumer Factors'!$N$14*'II Rate Development &amp; Change'!$K$34</f>
        <v>#DIV/0!</v>
      </c>
      <c r="AS22" s="112" t="e">
        <f>'III Plan Rates'!$AA25*'V Consumer Factors'!$N$15*'II Rate Development &amp; Change'!$K$34</f>
        <v>#DIV/0!</v>
      </c>
      <c r="AT22" s="112" t="e">
        <f>'III Plan Rates'!$AA25*'V Consumer Factors'!$N$16*'II Rate Development &amp; Change'!$K$34</f>
        <v>#DIV/0!</v>
      </c>
      <c r="AU22" s="112" t="e">
        <f>'III Plan Rates'!$AA25*'V Consumer Factors'!$N$17*'II Rate Development &amp; Change'!$K$34</f>
        <v>#DIV/0!</v>
      </c>
      <c r="AV22" s="112" t="e">
        <f>'III Plan Rates'!$AA25*'V Consumer Factors'!$N$18*'II Rate Development &amp; Change'!$K$34</f>
        <v>#DIV/0!</v>
      </c>
      <c r="AW22" s="112" t="e">
        <f>'III Plan Rates'!$AA25*'V Consumer Factors'!$N$19*'II Rate Development &amp; Change'!$K$34</f>
        <v>#DIV/0!</v>
      </c>
      <c r="AX22" s="112" t="e">
        <f>'III Plan Rates'!$AA25*'V Consumer Factors'!$N$20*'II Rate Development &amp; Change'!$K$34</f>
        <v>#DIV/0!</v>
      </c>
      <c r="AY22" s="112">
        <f>IF('III Plan Rates'!$AP25&gt;0,SUMPRODUCT(AP22:AX22,'III Plan Rates'!$AG25:$AO25)/'III Plan Rates'!$AP25,0)</f>
        <v>0</v>
      </c>
      <c r="AZ22" s="124"/>
      <c r="BA22" s="112" t="e">
        <f>'III Plan Rates'!$AA25*'V Consumer Factors'!$N$12*'II Rate Development &amp; Change'!$L$34</f>
        <v>#DIV/0!</v>
      </c>
      <c r="BB22" s="112" t="e">
        <f>'III Plan Rates'!$AA25*'V Consumer Factors'!$N$13*'II Rate Development &amp; Change'!$L$34</f>
        <v>#DIV/0!</v>
      </c>
      <c r="BC22" s="112" t="e">
        <f>'III Plan Rates'!$AA25*'V Consumer Factors'!$N$14*'II Rate Development &amp; Change'!$L$34</f>
        <v>#DIV/0!</v>
      </c>
      <c r="BD22" s="112" t="e">
        <f>'III Plan Rates'!$AA25*'V Consumer Factors'!$N$15*'II Rate Development &amp; Change'!$L$34</f>
        <v>#DIV/0!</v>
      </c>
      <c r="BE22" s="112" t="e">
        <f>'III Plan Rates'!$AA25*'V Consumer Factors'!$N$16*'II Rate Development &amp; Change'!$L$34</f>
        <v>#DIV/0!</v>
      </c>
      <c r="BF22" s="112" t="e">
        <f>'III Plan Rates'!$AA25*'V Consumer Factors'!$N$17*'II Rate Development &amp; Change'!$L$34</f>
        <v>#DIV/0!</v>
      </c>
      <c r="BG22" s="112" t="e">
        <f>'III Plan Rates'!$AA25*'V Consumer Factors'!$N$18*'II Rate Development &amp; Change'!$L$34</f>
        <v>#DIV/0!</v>
      </c>
      <c r="BH22" s="112" t="e">
        <f>'III Plan Rates'!$AA25*'V Consumer Factors'!$N$19*'II Rate Development &amp; Change'!$L$34</f>
        <v>#DIV/0!</v>
      </c>
      <c r="BI22" s="112" t="e">
        <f>'III Plan Rates'!$AA25*'V Consumer Factors'!$N$20*'II Rate Development &amp; Change'!$L$34</f>
        <v>#DIV/0!</v>
      </c>
      <c r="BJ22" s="112">
        <f>IF('III Plan Rates'!$AP25&gt;0,SUMPRODUCT(BA22:BI22,'III Plan Rates'!$AG25:$AO25)/'III Plan Rates'!$AP25,0)</f>
        <v>0</v>
      </c>
      <c r="BK22" s="124"/>
      <c r="BL22" s="112" t="e">
        <f>'III Plan Rates'!$AA25*'V Consumer Factors'!$N$12*'II Rate Development &amp; Change'!$M$34</f>
        <v>#DIV/0!</v>
      </c>
      <c r="BM22" s="112" t="e">
        <f>'III Plan Rates'!$AA25*'V Consumer Factors'!$N$13*'II Rate Development &amp; Change'!$M$34</f>
        <v>#DIV/0!</v>
      </c>
      <c r="BN22" s="112" t="e">
        <f>'III Plan Rates'!$AA25*'V Consumer Factors'!$N$14*'II Rate Development &amp; Change'!$M$34</f>
        <v>#DIV/0!</v>
      </c>
      <c r="BO22" s="112" t="e">
        <f>'III Plan Rates'!$AA25*'V Consumer Factors'!$N$15*'II Rate Development &amp; Change'!$M$34</f>
        <v>#DIV/0!</v>
      </c>
      <c r="BP22" s="112" t="e">
        <f>'III Plan Rates'!$AA25*'V Consumer Factors'!$N$16*'II Rate Development &amp; Change'!$M$34</f>
        <v>#DIV/0!</v>
      </c>
      <c r="BQ22" s="112" t="e">
        <f>'III Plan Rates'!$AA25*'V Consumer Factors'!$N$17*'II Rate Development &amp; Change'!$M$34</f>
        <v>#DIV/0!</v>
      </c>
      <c r="BR22" s="112" t="e">
        <f>'III Plan Rates'!$AA25*'V Consumer Factors'!$N$18*'II Rate Development &amp; Change'!$M$34</f>
        <v>#DIV/0!</v>
      </c>
      <c r="BS22" s="112" t="e">
        <f>'III Plan Rates'!$AA25*'V Consumer Factors'!$N$19*'II Rate Development &amp; Change'!$M$34</f>
        <v>#DIV/0!</v>
      </c>
      <c r="BT22" s="112" t="e">
        <f>'III Plan Rates'!$AA25*'V Consumer Factors'!$N$20*'II Rate Development &amp; Change'!$M$34</f>
        <v>#DIV/0!</v>
      </c>
      <c r="BU22" s="112">
        <f>IF('III Plan Rates'!$AP25&gt;0,SUMPRODUCT(BL22:BT22,'III Plan Rates'!$AG25:$AO25)/'III Plan Rates'!$AP25,0)</f>
        <v>0</v>
      </c>
      <c r="BW22" s="109"/>
      <c r="BX22" s="109"/>
      <c r="BY22" s="109"/>
      <c r="BZ22" s="109"/>
      <c r="CA22" s="109"/>
      <c r="CB22" s="109"/>
      <c r="CC22" s="109"/>
      <c r="CD22" s="109"/>
      <c r="CE22" s="511" t="str">
        <f>IF(SUM(BW22:CD22)='III Plan Rates'!AG25, "Match", "Don't Match")</f>
        <v>Match</v>
      </c>
      <c r="CF22" s="109"/>
      <c r="CG22" s="109"/>
      <c r="CH22" s="109"/>
      <c r="CI22" s="511" t="str">
        <f>IF(SUM(CF22:CH22)='III Plan Rates'!AH25, "Match", "Don't Match")</f>
        <v>Match</v>
      </c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511" t="str">
        <f>IF(SUM(CJ22:CV22)='III Plan Rates'!AI25, "Match", "Don't Match")</f>
        <v>Match</v>
      </c>
      <c r="CX22" s="109"/>
      <c r="CY22" s="109"/>
      <c r="CZ22" s="109"/>
      <c r="DA22" s="109"/>
      <c r="DB22" s="109"/>
      <c r="DC22" s="109"/>
      <c r="DD22" s="109"/>
      <c r="DE22" s="109"/>
      <c r="DF22" s="109"/>
      <c r="DG22" s="109"/>
      <c r="DH22" s="511" t="str">
        <f>IF(SUM(CX22:DG22)='III Plan Rates'!AJ25, "Match", "Don't Match")</f>
        <v>Match</v>
      </c>
      <c r="DI22" s="109"/>
      <c r="DJ22" s="109"/>
      <c r="DK22" s="109"/>
      <c r="DL22" s="109"/>
      <c r="DM22" s="109"/>
      <c r="DN22" s="109"/>
      <c r="DO22" s="109"/>
      <c r="DP22" s="511" t="str">
        <f>IF(SUM(DI22:DO22)='III Plan Rates'!AK25, "Match", "Don't Match")</f>
        <v>Match</v>
      </c>
      <c r="DQ22" s="109"/>
      <c r="DR22" s="109"/>
      <c r="DS22" s="109"/>
      <c r="DT22" s="109"/>
      <c r="DU22" s="109"/>
      <c r="DV22" s="109"/>
      <c r="DW22" s="109"/>
      <c r="DX22" s="109"/>
      <c r="DY22" s="109"/>
      <c r="DZ22" s="109"/>
      <c r="EA22" s="511" t="str">
        <f>IF(SUM(DQ22:DZ22)='III Plan Rates'!AL25, "Match", "Don't Match")</f>
        <v>Match</v>
      </c>
      <c r="EB22" s="109"/>
      <c r="EC22" s="109"/>
      <c r="ED22" s="109"/>
      <c r="EE22" s="109"/>
      <c r="EF22" s="511" t="str">
        <f>IF(SUM(EB22:EE22)='III Plan Rates'!AM25, "Match", "Don't Match")</f>
        <v>Match</v>
      </c>
      <c r="EG22" s="109"/>
      <c r="EH22" s="109"/>
      <c r="EI22" s="109"/>
      <c r="EJ22" s="109"/>
      <c r="EK22" s="109"/>
      <c r="EL22" s="511" t="str">
        <f>IF(SUM(EG22:EK22)='III Plan Rates'!AN25, "Match", "Don't Match")</f>
        <v>Match</v>
      </c>
      <c r="EM22" s="109"/>
      <c r="EN22" s="109"/>
      <c r="EO22" s="109"/>
      <c r="EP22" s="109"/>
      <c r="EQ22" s="109"/>
      <c r="ER22" s="109"/>
      <c r="ES22" s="109"/>
      <c r="ET22" s="511" t="str">
        <f>IF(SUM(EM22:ES22)='III Plan Rates'!AO25, "Match", "Don't Match")</f>
        <v>Match</v>
      </c>
    </row>
    <row r="23" spans="1:150" x14ac:dyDescent="0.25">
      <c r="A23" s="406" t="str">
        <f>'III Plan Rates'!A26</f>
        <v>Plan 9</v>
      </c>
      <c r="B23" s="122">
        <f>'III Plan Rates'!B26</f>
        <v>0</v>
      </c>
      <c r="C23" s="128">
        <f>'III Plan Rates'!D26</f>
        <v>0</v>
      </c>
      <c r="D23" s="122">
        <f>'III Plan Rates'!E26</f>
        <v>0</v>
      </c>
      <c r="E23" s="122">
        <f>'III Plan Rates'!F26</f>
        <v>0</v>
      </c>
      <c r="F23" s="122">
        <f>'III Plan Rates'!G26</f>
        <v>0</v>
      </c>
      <c r="G23" s="122">
        <f>'III Plan Rates'!J26</f>
        <v>0</v>
      </c>
      <c r="H23" s="101"/>
      <c r="I23" s="111"/>
      <c r="J23" s="111"/>
      <c r="K23" s="111"/>
      <c r="L23" s="111"/>
      <c r="M23" s="111"/>
      <c r="N23" s="111"/>
      <c r="O23" s="111"/>
      <c r="P23" s="111"/>
      <c r="Q23" s="111"/>
      <c r="R23" s="112">
        <f>IF('III Plan Rates'!$AP26&gt;0,SUMPRODUCT(I23:Q23,'III Plan Rates'!$AG26:$AO26)/'III Plan Rates'!$AP26,0)</f>
        <v>0</v>
      </c>
      <c r="S23" s="123"/>
      <c r="T23" s="112" t="e">
        <f>'III Plan Rates'!$AA26*'V Consumer Factors'!$N$12*'II Rate Development &amp; Change'!$J$34</f>
        <v>#DIV/0!</v>
      </c>
      <c r="U23" s="112" t="e">
        <f>'III Plan Rates'!$AA26*'V Consumer Factors'!$N$13*'II Rate Development &amp; Change'!$J$34</f>
        <v>#DIV/0!</v>
      </c>
      <c r="V23" s="112" t="e">
        <f>'III Plan Rates'!$AA26*'V Consumer Factors'!$N$14*'II Rate Development &amp; Change'!$J$34</f>
        <v>#DIV/0!</v>
      </c>
      <c r="W23" s="112" t="e">
        <f>'III Plan Rates'!$AA26*'V Consumer Factors'!$N$15*'II Rate Development &amp; Change'!$J$34</f>
        <v>#DIV/0!</v>
      </c>
      <c r="X23" s="112" t="e">
        <f>'III Plan Rates'!$AA26*'V Consumer Factors'!$N$16*'II Rate Development &amp; Change'!$J$34</f>
        <v>#DIV/0!</v>
      </c>
      <c r="Y23" s="112" t="e">
        <f>'III Plan Rates'!$AA26*'V Consumer Factors'!$N$17*'II Rate Development &amp; Change'!$J$34</f>
        <v>#DIV/0!</v>
      </c>
      <c r="Z23" s="112" t="e">
        <f>'III Plan Rates'!$AA26*'V Consumer Factors'!$N$18*'II Rate Development &amp; Change'!$J$34</f>
        <v>#DIV/0!</v>
      </c>
      <c r="AA23" s="112" t="e">
        <f>'III Plan Rates'!$AA26*'V Consumer Factors'!$N$19*'II Rate Development &amp; Change'!$J$34</f>
        <v>#DIV/0!</v>
      </c>
      <c r="AB23" s="112" t="e">
        <f>'III Plan Rates'!$AA26*'V Consumer Factors'!$N$20*'II Rate Development &amp; Change'!$J$34</f>
        <v>#DIV/0!</v>
      </c>
      <c r="AC23" s="112">
        <f>IF('III Plan Rates'!$AP26&gt;0,SUMPRODUCT(T23:AB23,'III Plan Rates'!$AG26:$AO26)/'III Plan Rates'!$AP26,0)</f>
        <v>0</v>
      </c>
      <c r="AD23" s="119"/>
      <c r="AE23" s="120" t="e">
        <f t="shared" si="12"/>
        <v>#DIV/0!</v>
      </c>
      <c r="AF23" s="120" t="e">
        <f t="shared" si="3"/>
        <v>#DIV/0!</v>
      </c>
      <c r="AG23" s="120" t="e">
        <f t="shared" si="4"/>
        <v>#DIV/0!</v>
      </c>
      <c r="AH23" s="120" t="e">
        <f t="shared" si="5"/>
        <v>#DIV/0!</v>
      </c>
      <c r="AI23" s="120" t="e">
        <f t="shared" si="6"/>
        <v>#DIV/0!</v>
      </c>
      <c r="AJ23" s="120" t="e">
        <f t="shared" si="7"/>
        <v>#DIV/0!</v>
      </c>
      <c r="AK23" s="120" t="e">
        <f t="shared" si="8"/>
        <v>#DIV/0!</v>
      </c>
      <c r="AL23" s="120" t="e">
        <f t="shared" si="9"/>
        <v>#DIV/0!</v>
      </c>
      <c r="AM23" s="120" t="e">
        <f t="shared" si="10"/>
        <v>#DIV/0!</v>
      </c>
      <c r="AN23" s="120" t="str">
        <f t="shared" si="11"/>
        <v/>
      </c>
      <c r="AO23" s="119"/>
      <c r="AP23" s="112" t="e">
        <f>'III Plan Rates'!$AA26*'V Consumer Factors'!$N$12*'II Rate Development &amp; Change'!$K$34</f>
        <v>#DIV/0!</v>
      </c>
      <c r="AQ23" s="112" t="e">
        <f>'III Plan Rates'!$AA26*'V Consumer Factors'!$N$13*'II Rate Development &amp; Change'!$K$34</f>
        <v>#DIV/0!</v>
      </c>
      <c r="AR23" s="112" t="e">
        <f>'III Plan Rates'!$AA26*'V Consumer Factors'!$N$14*'II Rate Development &amp; Change'!$K$34</f>
        <v>#DIV/0!</v>
      </c>
      <c r="AS23" s="112" t="e">
        <f>'III Plan Rates'!$AA26*'V Consumer Factors'!$N$15*'II Rate Development &amp; Change'!$K$34</f>
        <v>#DIV/0!</v>
      </c>
      <c r="AT23" s="112" t="e">
        <f>'III Plan Rates'!$AA26*'V Consumer Factors'!$N$16*'II Rate Development &amp; Change'!$K$34</f>
        <v>#DIV/0!</v>
      </c>
      <c r="AU23" s="112" t="e">
        <f>'III Plan Rates'!$AA26*'V Consumer Factors'!$N$17*'II Rate Development &amp; Change'!$K$34</f>
        <v>#DIV/0!</v>
      </c>
      <c r="AV23" s="112" t="e">
        <f>'III Plan Rates'!$AA26*'V Consumer Factors'!$N$18*'II Rate Development &amp; Change'!$K$34</f>
        <v>#DIV/0!</v>
      </c>
      <c r="AW23" s="112" t="e">
        <f>'III Plan Rates'!$AA26*'V Consumer Factors'!$N$19*'II Rate Development &amp; Change'!$K$34</f>
        <v>#DIV/0!</v>
      </c>
      <c r="AX23" s="112" t="e">
        <f>'III Plan Rates'!$AA26*'V Consumer Factors'!$N$20*'II Rate Development &amp; Change'!$K$34</f>
        <v>#DIV/0!</v>
      </c>
      <c r="AY23" s="112">
        <f>IF('III Plan Rates'!$AP26&gt;0,SUMPRODUCT(AP23:AX23,'III Plan Rates'!$AG26:$AO26)/'III Plan Rates'!$AP26,0)</f>
        <v>0</v>
      </c>
      <c r="AZ23" s="124"/>
      <c r="BA23" s="112" t="e">
        <f>'III Plan Rates'!$AA26*'V Consumer Factors'!$N$12*'II Rate Development &amp; Change'!$L$34</f>
        <v>#DIV/0!</v>
      </c>
      <c r="BB23" s="112" t="e">
        <f>'III Plan Rates'!$AA26*'V Consumer Factors'!$N$13*'II Rate Development &amp; Change'!$L$34</f>
        <v>#DIV/0!</v>
      </c>
      <c r="BC23" s="112" t="e">
        <f>'III Plan Rates'!$AA26*'V Consumer Factors'!$N$14*'II Rate Development &amp; Change'!$L$34</f>
        <v>#DIV/0!</v>
      </c>
      <c r="BD23" s="112" t="e">
        <f>'III Plan Rates'!$AA26*'V Consumer Factors'!$N$15*'II Rate Development &amp; Change'!$L$34</f>
        <v>#DIV/0!</v>
      </c>
      <c r="BE23" s="112" t="e">
        <f>'III Plan Rates'!$AA26*'V Consumer Factors'!$N$16*'II Rate Development &amp; Change'!$L$34</f>
        <v>#DIV/0!</v>
      </c>
      <c r="BF23" s="112" t="e">
        <f>'III Plan Rates'!$AA26*'V Consumer Factors'!$N$17*'II Rate Development &amp; Change'!$L$34</f>
        <v>#DIV/0!</v>
      </c>
      <c r="BG23" s="112" t="e">
        <f>'III Plan Rates'!$AA26*'V Consumer Factors'!$N$18*'II Rate Development &amp; Change'!$L$34</f>
        <v>#DIV/0!</v>
      </c>
      <c r="BH23" s="112" t="e">
        <f>'III Plan Rates'!$AA26*'V Consumer Factors'!$N$19*'II Rate Development &amp; Change'!$L$34</f>
        <v>#DIV/0!</v>
      </c>
      <c r="BI23" s="112" t="e">
        <f>'III Plan Rates'!$AA26*'V Consumer Factors'!$N$20*'II Rate Development &amp; Change'!$L$34</f>
        <v>#DIV/0!</v>
      </c>
      <c r="BJ23" s="112">
        <f>IF('III Plan Rates'!$AP26&gt;0,SUMPRODUCT(BA23:BI23,'III Plan Rates'!$AG26:$AO26)/'III Plan Rates'!$AP26,0)</f>
        <v>0</v>
      </c>
      <c r="BK23" s="124"/>
      <c r="BL23" s="112" t="e">
        <f>'III Plan Rates'!$AA26*'V Consumer Factors'!$N$12*'II Rate Development &amp; Change'!$M$34</f>
        <v>#DIV/0!</v>
      </c>
      <c r="BM23" s="112" t="e">
        <f>'III Plan Rates'!$AA26*'V Consumer Factors'!$N$13*'II Rate Development &amp; Change'!$M$34</f>
        <v>#DIV/0!</v>
      </c>
      <c r="BN23" s="112" t="e">
        <f>'III Plan Rates'!$AA26*'V Consumer Factors'!$N$14*'II Rate Development &amp; Change'!$M$34</f>
        <v>#DIV/0!</v>
      </c>
      <c r="BO23" s="112" t="e">
        <f>'III Plan Rates'!$AA26*'V Consumer Factors'!$N$15*'II Rate Development &amp; Change'!$M$34</f>
        <v>#DIV/0!</v>
      </c>
      <c r="BP23" s="112" t="e">
        <f>'III Plan Rates'!$AA26*'V Consumer Factors'!$N$16*'II Rate Development &amp; Change'!$M$34</f>
        <v>#DIV/0!</v>
      </c>
      <c r="BQ23" s="112" t="e">
        <f>'III Plan Rates'!$AA26*'V Consumer Factors'!$N$17*'II Rate Development &amp; Change'!$M$34</f>
        <v>#DIV/0!</v>
      </c>
      <c r="BR23" s="112" t="e">
        <f>'III Plan Rates'!$AA26*'V Consumer Factors'!$N$18*'II Rate Development &amp; Change'!$M$34</f>
        <v>#DIV/0!</v>
      </c>
      <c r="BS23" s="112" t="e">
        <f>'III Plan Rates'!$AA26*'V Consumer Factors'!$N$19*'II Rate Development &amp; Change'!$M$34</f>
        <v>#DIV/0!</v>
      </c>
      <c r="BT23" s="112" t="e">
        <f>'III Plan Rates'!$AA26*'V Consumer Factors'!$N$20*'II Rate Development &amp; Change'!$M$34</f>
        <v>#DIV/0!</v>
      </c>
      <c r="BU23" s="112">
        <f>IF('III Plan Rates'!$AP26&gt;0,SUMPRODUCT(BL23:BT23,'III Plan Rates'!$AG26:$AO26)/'III Plan Rates'!$AP26,0)</f>
        <v>0</v>
      </c>
      <c r="BW23" s="109"/>
      <c r="BX23" s="109"/>
      <c r="BY23" s="109"/>
      <c r="BZ23" s="109"/>
      <c r="CA23" s="109"/>
      <c r="CB23" s="109"/>
      <c r="CC23" s="109"/>
      <c r="CD23" s="109"/>
      <c r="CE23" s="511" t="str">
        <f>IF(SUM(BW23:CD23)='III Plan Rates'!AG26, "Match", "Don't Match")</f>
        <v>Match</v>
      </c>
      <c r="CF23" s="109"/>
      <c r="CG23" s="109"/>
      <c r="CH23" s="109"/>
      <c r="CI23" s="511" t="str">
        <f>IF(SUM(CF23:CH23)='III Plan Rates'!AH26, "Match", "Don't Match")</f>
        <v>Match</v>
      </c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511" t="str">
        <f>IF(SUM(CJ23:CV23)='III Plan Rates'!AI26, "Match", "Don't Match")</f>
        <v>Match</v>
      </c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511" t="str">
        <f>IF(SUM(CX23:DG23)='III Plan Rates'!AJ26, "Match", "Don't Match")</f>
        <v>Match</v>
      </c>
      <c r="DI23" s="109"/>
      <c r="DJ23" s="109"/>
      <c r="DK23" s="109"/>
      <c r="DL23" s="109"/>
      <c r="DM23" s="109"/>
      <c r="DN23" s="109"/>
      <c r="DO23" s="109"/>
      <c r="DP23" s="511" t="str">
        <f>IF(SUM(DI23:DO23)='III Plan Rates'!AK26, "Match", "Don't Match")</f>
        <v>Match</v>
      </c>
      <c r="DQ23" s="109"/>
      <c r="DR23" s="109"/>
      <c r="DS23" s="109"/>
      <c r="DT23" s="109"/>
      <c r="DU23" s="109"/>
      <c r="DV23" s="109"/>
      <c r="DW23" s="109"/>
      <c r="DX23" s="109"/>
      <c r="DY23" s="109"/>
      <c r="DZ23" s="109"/>
      <c r="EA23" s="511" t="str">
        <f>IF(SUM(DQ23:DZ23)='III Plan Rates'!AL26, "Match", "Don't Match")</f>
        <v>Match</v>
      </c>
      <c r="EB23" s="109"/>
      <c r="EC23" s="109"/>
      <c r="ED23" s="109"/>
      <c r="EE23" s="109"/>
      <c r="EF23" s="511" t="str">
        <f>IF(SUM(EB23:EE23)='III Plan Rates'!AM26, "Match", "Don't Match")</f>
        <v>Match</v>
      </c>
      <c r="EG23" s="109"/>
      <c r="EH23" s="109"/>
      <c r="EI23" s="109"/>
      <c r="EJ23" s="109"/>
      <c r="EK23" s="109"/>
      <c r="EL23" s="511" t="str">
        <f>IF(SUM(EG23:EK23)='III Plan Rates'!AN26, "Match", "Don't Match")</f>
        <v>Match</v>
      </c>
      <c r="EM23" s="109"/>
      <c r="EN23" s="109"/>
      <c r="EO23" s="109"/>
      <c r="EP23" s="109"/>
      <c r="EQ23" s="109"/>
      <c r="ER23" s="109"/>
      <c r="ES23" s="109"/>
      <c r="ET23" s="511" t="str">
        <f>IF(SUM(EM23:ES23)='III Plan Rates'!AO26, "Match", "Don't Match")</f>
        <v>Match</v>
      </c>
    </row>
    <row r="24" spans="1:150" x14ac:dyDescent="0.25">
      <c r="A24" s="406" t="str">
        <f>'III Plan Rates'!A27</f>
        <v>Plan 10</v>
      </c>
      <c r="B24" s="122">
        <f>'III Plan Rates'!B27</f>
        <v>0</v>
      </c>
      <c r="C24" s="128">
        <f>'III Plan Rates'!D27</f>
        <v>0</v>
      </c>
      <c r="D24" s="122">
        <f>'III Plan Rates'!E27</f>
        <v>0</v>
      </c>
      <c r="E24" s="122">
        <f>'III Plan Rates'!F27</f>
        <v>0</v>
      </c>
      <c r="F24" s="122">
        <f>'III Plan Rates'!G27</f>
        <v>0</v>
      </c>
      <c r="G24" s="122">
        <f>'III Plan Rates'!J27</f>
        <v>0</v>
      </c>
      <c r="H24" s="101"/>
      <c r="I24" s="111"/>
      <c r="J24" s="111"/>
      <c r="K24" s="111"/>
      <c r="L24" s="111"/>
      <c r="M24" s="111"/>
      <c r="N24" s="111"/>
      <c r="O24" s="111"/>
      <c r="P24" s="111"/>
      <c r="Q24" s="111"/>
      <c r="R24" s="112">
        <f>IF('III Plan Rates'!$AP27&gt;0,SUMPRODUCT(I24:Q24,'III Plan Rates'!$AG27:$AO27)/'III Plan Rates'!$AP27,0)</f>
        <v>0</v>
      </c>
      <c r="S24" s="123"/>
      <c r="T24" s="112" t="e">
        <f>'III Plan Rates'!$AA27*'V Consumer Factors'!$N$12*'II Rate Development &amp; Change'!$J$34</f>
        <v>#DIV/0!</v>
      </c>
      <c r="U24" s="112" t="e">
        <f>'III Plan Rates'!$AA27*'V Consumer Factors'!$N$13*'II Rate Development &amp; Change'!$J$34</f>
        <v>#DIV/0!</v>
      </c>
      <c r="V24" s="112" t="e">
        <f>'III Plan Rates'!$AA27*'V Consumer Factors'!$N$14*'II Rate Development &amp; Change'!$J$34</f>
        <v>#DIV/0!</v>
      </c>
      <c r="W24" s="112" t="e">
        <f>'III Plan Rates'!$AA27*'V Consumer Factors'!$N$15*'II Rate Development &amp; Change'!$J$34</f>
        <v>#DIV/0!</v>
      </c>
      <c r="X24" s="112" t="e">
        <f>'III Plan Rates'!$AA27*'V Consumer Factors'!$N$16*'II Rate Development &amp; Change'!$J$34</f>
        <v>#DIV/0!</v>
      </c>
      <c r="Y24" s="112" t="e">
        <f>'III Plan Rates'!$AA27*'V Consumer Factors'!$N$17*'II Rate Development &amp; Change'!$J$34</f>
        <v>#DIV/0!</v>
      </c>
      <c r="Z24" s="112" t="e">
        <f>'III Plan Rates'!$AA27*'V Consumer Factors'!$N$18*'II Rate Development &amp; Change'!$J$34</f>
        <v>#DIV/0!</v>
      </c>
      <c r="AA24" s="112" t="e">
        <f>'III Plan Rates'!$AA27*'V Consumer Factors'!$N$19*'II Rate Development &amp; Change'!$J$34</f>
        <v>#DIV/0!</v>
      </c>
      <c r="AB24" s="112" t="e">
        <f>'III Plan Rates'!$AA27*'V Consumer Factors'!$N$20*'II Rate Development &amp; Change'!$J$34</f>
        <v>#DIV/0!</v>
      </c>
      <c r="AC24" s="112">
        <f>IF('III Plan Rates'!$AP27&gt;0,SUMPRODUCT(T24:AB24,'III Plan Rates'!$AG27:$AO27)/'III Plan Rates'!$AP27,0)</f>
        <v>0</v>
      </c>
      <c r="AD24" s="119"/>
      <c r="AE24" s="120" t="e">
        <f t="shared" si="12"/>
        <v>#DIV/0!</v>
      </c>
      <c r="AF24" s="120" t="e">
        <f t="shared" si="3"/>
        <v>#DIV/0!</v>
      </c>
      <c r="AG24" s="120" t="e">
        <f t="shared" si="4"/>
        <v>#DIV/0!</v>
      </c>
      <c r="AH24" s="120" t="e">
        <f t="shared" si="5"/>
        <v>#DIV/0!</v>
      </c>
      <c r="AI24" s="120" t="e">
        <f t="shared" si="6"/>
        <v>#DIV/0!</v>
      </c>
      <c r="AJ24" s="120" t="e">
        <f t="shared" si="7"/>
        <v>#DIV/0!</v>
      </c>
      <c r="AK24" s="120" t="e">
        <f t="shared" si="8"/>
        <v>#DIV/0!</v>
      </c>
      <c r="AL24" s="120" t="e">
        <f t="shared" si="9"/>
        <v>#DIV/0!</v>
      </c>
      <c r="AM24" s="120" t="e">
        <f t="shared" si="10"/>
        <v>#DIV/0!</v>
      </c>
      <c r="AN24" s="120" t="str">
        <f t="shared" si="11"/>
        <v/>
      </c>
      <c r="AO24" s="119"/>
      <c r="AP24" s="112" t="e">
        <f>'III Plan Rates'!$AA27*'V Consumer Factors'!$N$12*'II Rate Development &amp; Change'!$K$34</f>
        <v>#DIV/0!</v>
      </c>
      <c r="AQ24" s="112" t="e">
        <f>'III Plan Rates'!$AA27*'V Consumer Factors'!$N$13*'II Rate Development &amp; Change'!$K$34</f>
        <v>#DIV/0!</v>
      </c>
      <c r="AR24" s="112" t="e">
        <f>'III Plan Rates'!$AA27*'V Consumer Factors'!$N$14*'II Rate Development &amp; Change'!$K$34</f>
        <v>#DIV/0!</v>
      </c>
      <c r="AS24" s="112" t="e">
        <f>'III Plan Rates'!$AA27*'V Consumer Factors'!$N$15*'II Rate Development &amp; Change'!$K$34</f>
        <v>#DIV/0!</v>
      </c>
      <c r="AT24" s="112" t="e">
        <f>'III Plan Rates'!$AA27*'V Consumer Factors'!$N$16*'II Rate Development &amp; Change'!$K$34</f>
        <v>#DIV/0!</v>
      </c>
      <c r="AU24" s="112" t="e">
        <f>'III Plan Rates'!$AA27*'V Consumer Factors'!$N$17*'II Rate Development &amp; Change'!$K$34</f>
        <v>#DIV/0!</v>
      </c>
      <c r="AV24" s="112" t="e">
        <f>'III Plan Rates'!$AA27*'V Consumer Factors'!$N$18*'II Rate Development &amp; Change'!$K$34</f>
        <v>#DIV/0!</v>
      </c>
      <c r="AW24" s="112" t="e">
        <f>'III Plan Rates'!$AA27*'V Consumer Factors'!$N$19*'II Rate Development &amp; Change'!$K$34</f>
        <v>#DIV/0!</v>
      </c>
      <c r="AX24" s="112" t="e">
        <f>'III Plan Rates'!$AA27*'V Consumer Factors'!$N$20*'II Rate Development &amp; Change'!$K$34</f>
        <v>#DIV/0!</v>
      </c>
      <c r="AY24" s="112">
        <f>IF('III Plan Rates'!$AP27&gt;0,SUMPRODUCT(AP24:AX24,'III Plan Rates'!$AG27:$AO27)/'III Plan Rates'!$AP27,0)</f>
        <v>0</v>
      </c>
      <c r="AZ24" s="124"/>
      <c r="BA24" s="112" t="e">
        <f>'III Plan Rates'!$AA27*'V Consumer Factors'!$N$12*'II Rate Development &amp; Change'!$L$34</f>
        <v>#DIV/0!</v>
      </c>
      <c r="BB24" s="112" t="e">
        <f>'III Plan Rates'!$AA27*'V Consumer Factors'!$N$13*'II Rate Development &amp; Change'!$L$34</f>
        <v>#DIV/0!</v>
      </c>
      <c r="BC24" s="112" t="e">
        <f>'III Plan Rates'!$AA27*'V Consumer Factors'!$N$14*'II Rate Development &amp; Change'!$L$34</f>
        <v>#DIV/0!</v>
      </c>
      <c r="BD24" s="112" t="e">
        <f>'III Plan Rates'!$AA27*'V Consumer Factors'!$N$15*'II Rate Development &amp; Change'!$L$34</f>
        <v>#DIV/0!</v>
      </c>
      <c r="BE24" s="112" t="e">
        <f>'III Plan Rates'!$AA27*'V Consumer Factors'!$N$16*'II Rate Development &amp; Change'!$L$34</f>
        <v>#DIV/0!</v>
      </c>
      <c r="BF24" s="112" t="e">
        <f>'III Plan Rates'!$AA27*'V Consumer Factors'!$N$17*'II Rate Development &amp; Change'!$L$34</f>
        <v>#DIV/0!</v>
      </c>
      <c r="BG24" s="112" t="e">
        <f>'III Plan Rates'!$AA27*'V Consumer Factors'!$N$18*'II Rate Development &amp; Change'!$L$34</f>
        <v>#DIV/0!</v>
      </c>
      <c r="BH24" s="112" t="e">
        <f>'III Plan Rates'!$AA27*'V Consumer Factors'!$N$19*'II Rate Development &amp; Change'!$L$34</f>
        <v>#DIV/0!</v>
      </c>
      <c r="BI24" s="112" t="e">
        <f>'III Plan Rates'!$AA27*'V Consumer Factors'!$N$20*'II Rate Development &amp; Change'!$L$34</f>
        <v>#DIV/0!</v>
      </c>
      <c r="BJ24" s="112">
        <f>IF('III Plan Rates'!$AP27&gt;0,SUMPRODUCT(BA24:BI24,'III Plan Rates'!$AG27:$AO27)/'III Plan Rates'!$AP27,0)</f>
        <v>0</v>
      </c>
      <c r="BK24" s="124"/>
      <c r="BL24" s="112" t="e">
        <f>'III Plan Rates'!$AA27*'V Consumer Factors'!$N$12*'II Rate Development &amp; Change'!$M$34</f>
        <v>#DIV/0!</v>
      </c>
      <c r="BM24" s="112" t="e">
        <f>'III Plan Rates'!$AA27*'V Consumer Factors'!$N$13*'II Rate Development &amp; Change'!$M$34</f>
        <v>#DIV/0!</v>
      </c>
      <c r="BN24" s="112" t="e">
        <f>'III Plan Rates'!$AA27*'V Consumer Factors'!$N$14*'II Rate Development &amp; Change'!$M$34</f>
        <v>#DIV/0!</v>
      </c>
      <c r="BO24" s="112" t="e">
        <f>'III Plan Rates'!$AA27*'V Consumer Factors'!$N$15*'II Rate Development &amp; Change'!$M$34</f>
        <v>#DIV/0!</v>
      </c>
      <c r="BP24" s="112" t="e">
        <f>'III Plan Rates'!$AA27*'V Consumer Factors'!$N$16*'II Rate Development &amp; Change'!$M$34</f>
        <v>#DIV/0!</v>
      </c>
      <c r="BQ24" s="112" t="e">
        <f>'III Plan Rates'!$AA27*'V Consumer Factors'!$N$17*'II Rate Development &amp; Change'!$M$34</f>
        <v>#DIV/0!</v>
      </c>
      <c r="BR24" s="112" t="e">
        <f>'III Plan Rates'!$AA27*'V Consumer Factors'!$N$18*'II Rate Development &amp; Change'!$M$34</f>
        <v>#DIV/0!</v>
      </c>
      <c r="BS24" s="112" t="e">
        <f>'III Plan Rates'!$AA27*'V Consumer Factors'!$N$19*'II Rate Development &amp; Change'!$M$34</f>
        <v>#DIV/0!</v>
      </c>
      <c r="BT24" s="112" t="e">
        <f>'III Plan Rates'!$AA27*'V Consumer Factors'!$N$20*'II Rate Development &amp; Change'!$M$34</f>
        <v>#DIV/0!</v>
      </c>
      <c r="BU24" s="112">
        <f>IF('III Plan Rates'!$AP27&gt;0,SUMPRODUCT(BL24:BT24,'III Plan Rates'!$AG27:$AO27)/'III Plan Rates'!$AP27,0)</f>
        <v>0</v>
      </c>
      <c r="BW24" s="109"/>
      <c r="BX24" s="109"/>
      <c r="BY24" s="109"/>
      <c r="BZ24" s="109"/>
      <c r="CA24" s="109"/>
      <c r="CB24" s="109"/>
      <c r="CC24" s="109"/>
      <c r="CD24" s="109"/>
      <c r="CE24" s="511" t="str">
        <f>IF(SUM(BW24:CD24)='III Plan Rates'!AG27, "Match", "Don't Match")</f>
        <v>Match</v>
      </c>
      <c r="CF24" s="109"/>
      <c r="CG24" s="109"/>
      <c r="CH24" s="109"/>
      <c r="CI24" s="511" t="str">
        <f>IF(SUM(CF24:CH24)='III Plan Rates'!AH27, "Match", "Don't Match")</f>
        <v>Match</v>
      </c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511" t="str">
        <f>IF(SUM(CJ24:CV24)='III Plan Rates'!AI27, "Match", "Don't Match")</f>
        <v>Match</v>
      </c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511" t="str">
        <f>IF(SUM(CX24:DG24)='III Plan Rates'!AJ27, "Match", "Don't Match")</f>
        <v>Match</v>
      </c>
      <c r="DI24" s="109"/>
      <c r="DJ24" s="109"/>
      <c r="DK24" s="109"/>
      <c r="DL24" s="109"/>
      <c r="DM24" s="109"/>
      <c r="DN24" s="109"/>
      <c r="DO24" s="109"/>
      <c r="DP24" s="511" t="str">
        <f>IF(SUM(DI24:DO24)='III Plan Rates'!AK27, "Match", "Don't Match")</f>
        <v>Match</v>
      </c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511" t="str">
        <f>IF(SUM(DQ24:DZ24)='III Plan Rates'!AL27, "Match", "Don't Match")</f>
        <v>Match</v>
      </c>
      <c r="EB24" s="109"/>
      <c r="EC24" s="109"/>
      <c r="ED24" s="109"/>
      <c r="EE24" s="109"/>
      <c r="EF24" s="511" t="str">
        <f>IF(SUM(EB24:EE24)='III Plan Rates'!AM27, "Match", "Don't Match")</f>
        <v>Match</v>
      </c>
      <c r="EG24" s="109"/>
      <c r="EH24" s="109"/>
      <c r="EI24" s="109"/>
      <c r="EJ24" s="109"/>
      <c r="EK24" s="109"/>
      <c r="EL24" s="511" t="str">
        <f>IF(SUM(EG24:EK24)='III Plan Rates'!AN27, "Match", "Don't Match")</f>
        <v>Match</v>
      </c>
      <c r="EM24" s="109"/>
      <c r="EN24" s="109"/>
      <c r="EO24" s="109"/>
      <c r="EP24" s="109"/>
      <c r="EQ24" s="109"/>
      <c r="ER24" s="109"/>
      <c r="ES24" s="109"/>
      <c r="ET24" s="511" t="str">
        <f>IF(SUM(EM24:ES24)='III Plan Rates'!AO27, "Match", "Don't Match")</f>
        <v>Match</v>
      </c>
    </row>
    <row r="25" spans="1:150" x14ac:dyDescent="0.25">
      <c r="A25" s="406" t="str">
        <f>'III Plan Rates'!A28</f>
        <v>Plan 11</v>
      </c>
      <c r="B25" s="122">
        <f>'III Plan Rates'!B28</f>
        <v>0</v>
      </c>
      <c r="C25" s="128">
        <f>'III Plan Rates'!D28</f>
        <v>0</v>
      </c>
      <c r="D25" s="122">
        <f>'III Plan Rates'!E28</f>
        <v>0</v>
      </c>
      <c r="E25" s="122">
        <f>'III Plan Rates'!F28</f>
        <v>0</v>
      </c>
      <c r="F25" s="122">
        <f>'III Plan Rates'!G28</f>
        <v>0</v>
      </c>
      <c r="G25" s="122">
        <f>'III Plan Rates'!J28</f>
        <v>0</v>
      </c>
      <c r="H25" s="101"/>
      <c r="I25" s="111"/>
      <c r="J25" s="111"/>
      <c r="K25" s="111"/>
      <c r="L25" s="111"/>
      <c r="M25" s="111"/>
      <c r="N25" s="111"/>
      <c r="O25" s="111"/>
      <c r="P25" s="111"/>
      <c r="Q25" s="111"/>
      <c r="R25" s="112">
        <f>IF('III Plan Rates'!$AP28&gt;0,SUMPRODUCT(I25:Q25,'III Plan Rates'!$AG28:$AO28)/'III Plan Rates'!$AP28,0)</f>
        <v>0</v>
      </c>
      <c r="S25" s="123"/>
      <c r="T25" s="112" t="e">
        <f>'III Plan Rates'!$AA28*'V Consumer Factors'!$N$12*'II Rate Development &amp; Change'!$J$34</f>
        <v>#DIV/0!</v>
      </c>
      <c r="U25" s="112" t="e">
        <f>'III Plan Rates'!$AA28*'V Consumer Factors'!$N$13*'II Rate Development &amp; Change'!$J$34</f>
        <v>#DIV/0!</v>
      </c>
      <c r="V25" s="112" t="e">
        <f>'III Plan Rates'!$AA28*'V Consumer Factors'!$N$14*'II Rate Development &amp; Change'!$J$34</f>
        <v>#DIV/0!</v>
      </c>
      <c r="W25" s="112" t="e">
        <f>'III Plan Rates'!$AA28*'V Consumer Factors'!$N$15*'II Rate Development &amp; Change'!$J$34</f>
        <v>#DIV/0!</v>
      </c>
      <c r="X25" s="112" t="e">
        <f>'III Plan Rates'!$AA28*'V Consumer Factors'!$N$16*'II Rate Development &amp; Change'!$J$34</f>
        <v>#DIV/0!</v>
      </c>
      <c r="Y25" s="112" t="e">
        <f>'III Plan Rates'!$AA28*'V Consumer Factors'!$N$17*'II Rate Development &amp; Change'!$J$34</f>
        <v>#DIV/0!</v>
      </c>
      <c r="Z25" s="112" t="e">
        <f>'III Plan Rates'!$AA28*'V Consumer Factors'!$N$18*'II Rate Development &amp; Change'!$J$34</f>
        <v>#DIV/0!</v>
      </c>
      <c r="AA25" s="112" t="e">
        <f>'III Plan Rates'!$AA28*'V Consumer Factors'!$N$19*'II Rate Development &amp; Change'!$J$34</f>
        <v>#DIV/0!</v>
      </c>
      <c r="AB25" s="112" t="e">
        <f>'III Plan Rates'!$AA28*'V Consumer Factors'!$N$20*'II Rate Development &amp; Change'!$J$34</f>
        <v>#DIV/0!</v>
      </c>
      <c r="AC25" s="112">
        <f>IF('III Plan Rates'!$AP28&gt;0,SUMPRODUCT(T25:AB25,'III Plan Rates'!$AG28:$AO28)/'III Plan Rates'!$AP28,0)</f>
        <v>0</v>
      </c>
      <c r="AD25" s="119"/>
      <c r="AE25" s="120" t="e">
        <f t="shared" si="12"/>
        <v>#DIV/0!</v>
      </c>
      <c r="AF25" s="120" t="e">
        <f t="shared" si="3"/>
        <v>#DIV/0!</v>
      </c>
      <c r="AG25" s="120" t="e">
        <f t="shared" si="4"/>
        <v>#DIV/0!</v>
      </c>
      <c r="AH25" s="120" t="e">
        <f t="shared" si="5"/>
        <v>#DIV/0!</v>
      </c>
      <c r="AI25" s="120" t="e">
        <f t="shared" si="6"/>
        <v>#DIV/0!</v>
      </c>
      <c r="AJ25" s="120" t="e">
        <f t="shared" si="7"/>
        <v>#DIV/0!</v>
      </c>
      <c r="AK25" s="120" t="e">
        <f t="shared" si="8"/>
        <v>#DIV/0!</v>
      </c>
      <c r="AL25" s="120" t="e">
        <f t="shared" si="9"/>
        <v>#DIV/0!</v>
      </c>
      <c r="AM25" s="120" t="e">
        <f t="shared" si="10"/>
        <v>#DIV/0!</v>
      </c>
      <c r="AN25" s="120" t="str">
        <f t="shared" si="11"/>
        <v/>
      </c>
      <c r="AO25" s="119"/>
      <c r="AP25" s="112" t="e">
        <f>'III Plan Rates'!$AA28*'V Consumer Factors'!$N$12*'II Rate Development &amp; Change'!$K$34</f>
        <v>#DIV/0!</v>
      </c>
      <c r="AQ25" s="112" t="e">
        <f>'III Plan Rates'!$AA28*'V Consumer Factors'!$N$13*'II Rate Development &amp; Change'!$K$34</f>
        <v>#DIV/0!</v>
      </c>
      <c r="AR25" s="112" t="e">
        <f>'III Plan Rates'!$AA28*'V Consumer Factors'!$N$14*'II Rate Development &amp; Change'!$K$34</f>
        <v>#DIV/0!</v>
      </c>
      <c r="AS25" s="112" t="e">
        <f>'III Plan Rates'!$AA28*'V Consumer Factors'!$N$15*'II Rate Development &amp; Change'!$K$34</f>
        <v>#DIV/0!</v>
      </c>
      <c r="AT25" s="112" t="e">
        <f>'III Plan Rates'!$AA28*'V Consumer Factors'!$N$16*'II Rate Development &amp; Change'!$K$34</f>
        <v>#DIV/0!</v>
      </c>
      <c r="AU25" s="112" t="e">
        <f>'III Plan Rates'!$AA28*'V Consumer Factors'!$N$17*'II Rate Development &amp; Change'!$K$34</f>
        <v>#DIV/0!</v>
      </c>
      <c r="AV25" s="112" t="e">
        <f>'III Plan Rates'!$AA28*'V Consumer Factors'!$N$18*'II Rate Development &amp; Change'!$K$34</f>
        <v>#DIV/0!</v>
      </c>
      <c r="AW25" s="112" t="e">
        <f>'III Plan Rates'!$AA28*'V Consumer Factors'!$N$19*'II Rate Development &amp; Change'!$K$34</f>
        <v>#DIV/0!</v>
      </c>
      <c r="AX25" s="112" t="e">
        <f>'III Plan Rates'!$AA28*'V Consumer Factors'!$N$20*'II Rate Development &amp; Change'!$K$34</f>
        <v>#DIV/0!</v>
      </c>
      <c r="AY25" s="112">
        <f>IF('III Plan Rates'!$AP28&gt;0,SUMPRODUCT(AP25:AX25,'III Plan Rates'!$AG28:$AO28)/'III Plan Rates'!$AP28,0)</f>
        <v>0</v>
      </c>
      <c r="AZ25" s="124"/>
      <c r="BA25" s="112" t="e">
        <f>'III Plan Rates'!$AA28*'V Consumer Factors'!$N$12*'II Rate Development &amp; Change'!$L$34</f>
        <v>#DIV/0!</v>
      </c>
      <c r="BB25" s="112" t="e">
        <f>'III Plan Rates'!$AA28*'V Consumer Factors'!$N$13*'II Rate Development &amp; Change'!$L$34</f>
        <v>#DIV/0!</v>
      </c>
      <c r="BC25" s="112" t="e">
        <f>'III Plan Rates'!$AA28*'V Consumer Factors'!$N$14*'II Rate Development &amp; Change'!$L$34</f>
        <v>#DIV/0!</v>
      </c>
      <c r="BD25" s="112" t="e">
        <f>'III Plan Rates'!$AA28*'V Consumer Factors'!$N$15*'II Rate Development &amp; Change'!$L$34</f>
        <v>#DIV/0!</v>
      </c>
      <c r="BE25" s="112" t="e">
        <f>'III Plan Rates'!$AA28*'V Consumer Factors'!$N$16*'II Rate Development &amp; Change'!$L$34</f>
        <v>#DIV/0!</v>
      </c>
      <c r="BF25" s="112" t="e">
        <f>'III Plan Rates'!$AA28*'V Consumer Factors'!$N$17*'II Rate Development &amp; Change'!$L$34</f>
        <v>#DIV/0!</v>
      </c>
      <c r="BG25" s="112" t="e">
        <f>'III Plan Rates'!$AA28*'V Consumer Factors'!$N$18*'II Rate Development &amp; Change'!$L$34</f>
        <v>#DIV/0!</v>
      </c>
      <c r="BH25" s="112" t="e">
        <f>'III Plan Rates'!$AA28*'V Consumer Factors'!$N$19*'II Rate Development &amp; Change'!$L$34</f>
        <v>#DIV/0!</v>
      </c>
      <c r="BI25" s="112" t="e">
        <f>'III Plan Rates'!$AA28*'V Consumer Factors'!$N$20*'II Rate Development &amp; Change'!$L$34</f>
        <v>#DIV/0!</v>
      </c>
      <c r="BJ25" s="112">
        <f>IF('III Plan Rates'!$AP28&gt;0,SUMPRODUCT(BA25:BI25,'III Plan Rates'!$AG28:$AO28)/'III Plan Rates'!$AP28,0)</f>
        <v>0</v>
      </c>
      <c r="BK25" s="124"/>
      <c r="BL25" s="112" t="e">
        <f>'III Plan Rates'!$AA28*'V Consumer Factors'!$N$12*'II Rate Development &amp; Change'!$M$34</f>
        <v>#DIV/0!</v>
      </c>
      <c r="BM25" s="112" t="e">
        <f>'III Plan Rates'!$AA28*'V Consumer Factors'!$N$13*'II Rate Development &amp; Change'!$M$34</f>
        <v>#DIV/0!</v>
      </c>
      <c r="BN25" s="112" t="e">
        <f>'III Plan Rates'!$AA28*'V Consumer Factors'!$N$14*'II Rate Development &amp; Change'!$M$34</f>
        <v>#DIV/0!</v>
      </c>
      <c r="BO25" s="112" t="e">
        <f>'III Plan Rates'!$AA28*'V Consumer Factors'!$N$15*'II Rate Development &amp; Change'!$M$34</f>
        <v>#DIV/0!</v>
      </c>
      <c r="BP25" s="112" t="e">
        <f>'III Plan Rates'!$AA28*'V Consumer Factors'!$N$16*'II Rate Development &amp; Change'!$M$34</f>
        <v>#DIV/0!</v>
      </c>
      <c r="BQ25" s="112" t="e">
        <f>'III Plan Rates'!$AA28*'V Consumer Factors'!$N$17*'II Rate Development &amp; Change'!$M$34</f>
        <v>#DIV/0!</v>
      </c>
      <c r="BR25" s="112" t="e">
        <f>'III Plan Rates'!$AA28*'V Consumer Factors'!$N$18*'II Rate Development &amp; Change'!$M$34</f>
        <v>#DIV/0!</v>
      </c>
      <c r="BS25" s="112" t="e">
        <f>'III Plan Rates'!$AA28*'V Consumer Factors'!$N$19*'II Rate Development &amp; Change'!$M$34</f>
        <v>#DIV/0!</v>
      </c>
      <c r="BT25" s="112" t="e">
        <f>'III Plan Rates'!$AA28*'V Consumer Factors'!$N$20*'II Rate Development &amp; Change'!$M$34</f>
        <v>#DIV/0!</v>
      </c>
      <c r="BU25" s="112">
        <f>IF('III Plan Rates'!$AP28&gt;0,SUMPRODUCT(BL25:BT25,'III Plan Rates'!$AG28:$AO28)/'III Plan Rates'!$AP28,0)</f>
        <v>0</v>
      </c>
      <c r="BW25" s="109"/>
      <c r="BX25" s="109"/>
      <c r="BY25" s="109"/>
      <c r="BZ25" s="109"/>
      <c r="CA25" s="109"/>
      <c r="CB25" s="109"/>
      <c r="CC25" s="109"/>
      <c r="CD25" s="109"/>
      <c r="CE25" s="511" t="str">
        <f>IF(SUM(BW25:CD25)='III Plan Rates'!AG28, "Match", "Don't Match")</f>
        <v>Match</v>
      </c>
      <c r="CF25" s="109"/>
      <c r="CG25" s="109"/>
      <c r="CH25" s="109"/>
      <c r="CI25" s="511" t="str">
        <f>IF(SUM(CF25:CH25)='III Plan Rates'!AH28, "Match", "Don't Match")</f>
        <v>Match</v>
      </c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511" t="str">
        <f>IF(SUM(CJ25:CV25)='III Plan Rates'!AI28, "Match", "Don't Match")</f>
        <v>Match</v>
      </c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511" t="str">
        <f>IF(SUM(CX25:DG25)='III Plan Rates'!AJ28, "Match", "Don't Match")</f>
        <v>Match</v>
      </c>
      <c r="DI25" s="109"/>
      <c r="DJ25" s="109"/>
      <c r="DK25" s="109"/>
      <c r="DL25" s="109"/>
      <c r="DM25" s="109"/>
      <c r="DN25" s="109"/>
      <c r="DO25" s="109"/>
      <c r="DP25" s="511" t="str">
        <f>IF(SUM(DI25:DO25)='III Plan Rates'!AK28, "Match", "Don't Match")</f>
        <v>Match</v>
      </c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511" t="str">
        <f>IF(SUM(DQ25:DZ25)='III Plan Rates'!AL28, "Match", "Don't Match")</f>
        <v>Match</v>
      </c>
      <c r="EB25" s="109"/>
      <c r="EC25" s="109"/>
      <c r="ED25" s="109"/>
      <c r="EE25" s="109"/>
      <c r="EF25" s="511" t="str">
        <f>IF(SUM(EB25:EE25)='III Plan Rates'!AM28, "Match", "Don't Match")</f>
        <v>Match</v>
      </c>
      <c r="EG25" s="109"/>
      <c r="EH25" s="109"/>
      <c r="EI25" s="109"/>
      <c r="EJ25" s="109"/>
      <c r="EK25" s="109"/>
      <c r="EL25" s="511" t="str">
        <f>IF(SUM(EG25:EK25)='III Plan Rates'!AN28, "Match", "Don't Match")</f>
        <v>Match</v>
      </c>
      <c r="EM25" s="109"/>
      <c r="EN25" s="109"/>
      <c r="EO25" s="109"/>
      <c r="EP25" s="109"/>
      <c r="EQ25" s="109"/>
      <c r="ER25" s="109"/>
      <c r="ES25" s="109"/>
      <c r="ET25" s="511" t="str">
        <f>IF(SUM(EM25:ES25)='III Plan Rates'!AO28, "Match", "Don't Match")</f>
        <v>Match</v>
      </c>
    </row>
    <row r="26" spans="1:150" x14ac:dyDescent="0.25">
      <c r="A26" s="406" t="str">
        <f>'III Plan Rates'!A29</f>
        <v>Plan 12</v>
      </c>
      <c r="B26" s="122">
        <f>'III Plan Rates'!B29</f>
        <v>0</v>
      </c>
      <c r="C26" s="128">
        <f>'III Plan Rates'!D29</f>
        <v>0</v>
      </c>
      <c r="D26" s="122">
        <f>'III Plan Rates'!E29</f>
        <v>0</v>
      </c>
      <c r="E26" s="122">
        <f>'III Plan Rates'!F29</f>
        <v>0</v>
      </c>
      <c r="F26" s="122">
        <f>'III Plan Rates'!G29</f>
        <v>0</v>
      </c>
      <c r="G26" s="122">
        <f>'III Plan Rates'!J29</f>
        <v>0</v>
      </c>
      <c r="H26" s="101"/>
      <c r="I26" s="111"/>
      <c r="J26" s="111"/>
      <c r="K26" s="111"/>
      <c r="L26" s="111"/>
      <c r="M26" s="111"/>
      <c r="N26" s="111"/>
      <c r="O26" s="111"/>
      <c r="P26" s="111"/>
      <c r="Q26" s="111"/>
      <c r="R26" s="112">
        <f>IF('III Plan Rates'!$AP29&gt;0,SUMPRODUCT(I26:Q26,'III Plan Rates'!$AG29:$AO29)/'III Plan Rates'!$AP29,0)</f>
        <v>0</v>
      </c>
      <c r="S26" s="123"/>
      <c r="T26" s="112" t="e">
        <f>'III Plan Rates'!$AA29*'V Consumer Factors'!$N$12*'II Rate Development &amp; Change'!$J$34</f>
        <v>#DIV/0!</v>
      </c>
      <c r="U26" s="112" t="e">
        <f>'III Plan Rates'!$AA29*'V Consumer Factors'!$N$13*'II Rate Development &amp; Change'!$J$34</f>
        <v>#DIV/0!</v>
      </c>
      <c r="V26" s="112" t="e">
        <f>'III Plan Rates'!$AA29*'V Consumer Factors'!$N$14*'II Rate Development &amp; Change'!$J$34</f>
        <v>#DIV/0!</v>
      </c>
      <c r="W26" s="112" t="e">
        <f>'III Plan Rates'!$AA29*'V Consumer Factors'!$N$15*'II Rate Development &amp; Change'!$J$34</f>
        <v>#DIV/0!</v>
      </c>
      <c r="X26" s="112" t="e">
        <f>'III Plan Rates'!$AA29*'V Consumer Factors'!$N$16*'II Rate Development &amp; Change'!$J$34</f>
        <v>#DIV/0!</v>
      </c>
      <c r="Y26" s="112" t="e">
        <f>'III Plan Rates'!$AA29*'V Consumer Factors'!$N$17*'II Rate Development &amp; Change'!$J$34</f>
        <v>#DIV/0!</v>
      </c>
      <c r="Z26" s="112" t="e">
        <f>'III Plan Rates'!$AA29*'V Consumer Factors'!$N$18*'II Rate Development &amp; Change'!$J$34</f>
        <v>#DIV/0!</v>
      </c>
      <c r="AA26" s="112" t="e">
        <f>'III Plan Rates'!$AA29*'V Consumer Factors'!$N$19*'II Rate Development &amp; Change'!$J$34</f>
        <v>#DIV/0!</v>
      </c>
      <c r="AB26" s="112" t="e">
        <f>'III Plan Rates'!$AA29*'V Consumer Factors'!$N$20*'II Rate Development &amp; Change'!$J$34</f>
        <v>#DIV/0!</v>
      </c>
      <c r="AC26" s="112">
        <f>IF('III Plan Rates'!$AP29&gt;0,SUMPRODUCT(T26:AB26,'III Plan Rates'!$AG29:$AO29)/'III Plan Rates'!$AP29,0)</f>
        <v>0</v>
      </c>
      <c r="AD26" s="119"/>
      <c r="AE26" s="120" t="e">
        <f t="shared" si="12"/>
        <v>#DIV/0!</v>
      </c>
      <c r="AF26" s="120" t="e">
        <f t="shared" si="3"/>
        <v>#DIV/0!</v>
      </c>
      <c r="AG26" s="120" t="e">
        <f t="shared" si="4"/>
        <v>#DIV/0!</v>
      </c>
      <c r="AH26" s="120" t="e">
        <f t="shared" si="5"/>
        <v>#DIV/0!</v>
      </c>
      <c r="AI26" s="120" t="e">
        <f t="shared" si="6"/>
        <v>#DIV/0!</v>
      </c>
      <c r="AJ26" s="120" t="e">
        <f t="shared" si="7"/>
        <v>#DIV/0!</v>
      </c>
      <c r="AK26" s="120" t="e">
        <f t="shared" si="8"/>
        <v>#DIV/0!</v>
      </c>
      <c r="AL26" s="120" t="e">
        <f t="shared" si="9"/>
        <v>#DIV/0!</v>
      </c>
      <c r="AM26" s="120" t="e">
        <f t="shared" si="10"/>
        <v>#DIV/0!</v>
      </c>
      <c r="AN26" s="120" t="str">
        <f t="shared" si="11"/>
        <v/>
      </c>
      <c r="AO26" s="119"/>
      <c r="AP26" s="112" t="e">
        <f>'III Plan Rates'!$AA29*'V Consumer Factors'!$N$12*'II Rate Development &amp; Change'!$K$34</f>
        <v>#DIV/0!</v>
      </c>
      <c r="AQ26" s="112" t="e">
        <f>'III Plan Rates'!$AA29*'V Consumer Factors'!$N$13*'II Rate Development &amp; Change'!$K$34</f>
        <v>#DIV/0!</v>
      </c>
      <c r="AR26" s="112" t="e">
        <f>'III Plan Rates'!$AA29*'V Consumer Factors'!$N$14*'II Rate Development &amp; Change'!$K$34</f>
        <v>#DIV/0!</v>
      </c>
      <c r="AS26" s="112" t="e">
        <f>'III Plan Rates'!$AA29*'V Consumer Factors'!$N$15*'II Rate Development &amp; Change'!$K$34</f>
        <v>#DIV/0!</v>
      </c>
      <c r="AT26" s="112" t="e">
        <f>'III Plan Rates'!$AA29*'V Consumer Factors'!$N$16*'II Rate Development &amp; Change'!$K$34</f>
        <v>#DIV/0!</v>
      </c>
      <c r="AU26" s="112" t="e">
        <f>'III Plan Rates'!$AA29*'V Consumer Factors'!$N$17*'II Rate Development &amp; Change'!$K$34</f>
        <v>#DIV/0!</v>
      </c>
      <c r="AV26" s="112" t="e">
        <f>'III Plan Rates'!$AA29*'V Consumer Factors'!$N$18*'II Rate Development &amp; Change'!$K$34</f>
        <v>#DIV/0!</v>
      </c>
      <c r="AW26" s="112" t="e">
        <f>'III Plan Rates'!$AA29*'V Consumer Factors'!$N$19*'II Rate Development &amp; Change'!$K$34</f>
        <v>#DIV/0!</v>
      </c>
      <c r="AX26" s="112" t="e">
        <f>'III Plan Rates'!$AA29*'V Consumer Factors'!$N$20*'II Rate Development &amp; Change'!$K$34</f>
        <v>#DIV/0!</v>
      </c>
      <c r="AY26" s="112">
        <f>IF('III Plan Rates'!$AP29&gt;0,SUMPRODUCT(AP26:AX26,'III Plan Rates'!$AG29:$AO29)/'III Plan Rates'!$AP29,0)</f>
        <v>0</v>
      </c>
      <c r="AZ26" s="124"/>
      <c r="BA26" s="112" t="e">
        <f>'III Plan Rates'!$AA29*'V Consumer Factors'!$N$12*'II Rate Development &amp; Change'!$L$34</f>
        <v>#DIV/0!</v>
      </c>
      <c r="BB26" s="112" t="e">
        <f>'III Plan Rates'!$AA29*'V Consumer Factors'!$N$13*'II Rate Development &amp; Change'!$L$34</f>
        <v>#DIV/0!</v>
      </c>
      <c r="BC26" s="112" t="e">
        <f>'III Plan Rates'!$AA29*'V Consumer Factors'!$N$14*'II Rate Development &amp; Change'!$L$34</f>
        <v>#DIV/0!</v>
      </c>
      <c r="BD26" s="112" t="e">
        <f>'III Plan Rates'!$AA29*'V Consumer Factors'!$N$15*'II Rate Development &amp; Change'!$L$34</f>
        <v>#DIV/0!</v>
      </c>
      <c r="BE26" s="112" t="e">
        <f>'III Plan Rates'!$AA29*'V Consumer Factors'!$N$16*'II Rate Development &amp; Change'!$L$34</f>
        <v>#DIV/0!</v>
      </c>
      <c r="BF26" s="112" t="e">
        <f>'III Plan Rates'!$AA29*'V Consumer Factors'!$N$17*'II Rate Development &amp; Change'!$L$34</f>
        <v>#DIV/0!</v>
      </c>
      <c r="BG26" s="112" t="e">
        <f>'III Plan Rates'!$AA29*'V Consumer Factors'!$N$18*'II Rate Development &amp; Change'!$L$34</f>
        <v>#DIV/0!</v>
      </c>
      <c r="BH26" s="112" t="e">
        <f>'III Plan Rates'!$AA29*'V Consumer Factors'!$N$19*'II Rate Development &amp; Change'!$L$34</f>
        <v>#DIV/0!</v>
      </c>
      <c r="BI26" s="112" t="e">
        <f>'III Plan Rates'!$AA29*'V Consumer Factors'!$N$20*'II Rate Development &amp; Change'!$L$34</f>
        <v>#DIV/0!</v>
      </c>
      <c r="BJ26" s="112">
        <f>IF('III Plan Rates'!$AP29&gt;0,SUMPRODUCT(BA26:BI26,'III Plan Rates'!$AG29:$AO29)/'III Plan Rates'!$AP29,0)</f>
        <v>0</v>
      </c>
      <c r="BK26" s="124"/>
      <c r="BL26" s="112" t="e">
        <f>'III Plan Rates'!$AA29*'V Consumer Factors'!$N$12*'II Rate Development &amp; Change'!$M$34</f>
        <v>#DIV/0!</v>
      </c>
      <c r="BM26" s="112" t="e">
        <f>'III Plan Rates'!$AA29*'V Consumer Factors'!$N$13*'II Rate Development &amp; Change'!$M$34</f>
        <v>#DIV/0!</v>
      </c>
      <c r="BN26" s="112" t="e">
        <f>'III Plan Rates'!$AA29*'V Consumer Factors'!$N$14*'II Rate Development &amp; Change'!$M$34</f>
        <v>#DIV/0!</v>
      </c>
      <c r="BO26" s="112" t="e">
        <f>'III Plan Rates'!$AA29*'V Consumer Factors'!$N$15*'II Rate Development &amp; Change'!$M$34</f>
        <v>#DIV/0!</v>
      </c>
      <c r="BP26" s="112" t="e">
        <f>'III Plan Rates'!$AA29*'V Consumer Factors'!$N$16*'II Rate Development &amp; Change'!$M$34</f>
        <v>#DIV/0!</v>
      </c>
      <c r="BQ26" s="112" t="e">
        <f>'III Plan Rates'!$AA29*'V Consumer Factors'!$N$17*'II Rate Development &amp; Change'!$M$34</f>
        <v>#DIV/0!</v>
      </c>
      <c r="BR26" s="112" t="e">
        <f>'III Plan Rates'!$AA29*'V Consumer Factors'!$N$18*'II Rate Development &amp; Change'!$M$34</f>
        <v>#DIV/0!</v>
      </c>
      <c r="BS26" s="112" t="e">
        <f>'III Plan Rates'!$AA29*'V Consumer Factors'!$N$19*'II Rate Development &amp; Change'!$M$34</f>
        <v>#DIV/0!</v>
      </c>
      <c r="BT26" s="112" t="e">
        <f>'III Plan Rates'!$AA29*'V Consumer Factors'!$N$20*'II Rate Development &amp; Change'!$M$34</f>
        <v>#DIV/0!</v>
      </c>
      <c r="BU26" s="112">
        <f>IF('III Plan Rates'!$AP29&gt;0,SUMPRODUCT(BL26:BT26,'III Plan Rates'!$AG29:$AO29)/'III Plan Rates'!$AP29,0)</f>
        <v>0</v>
      </c>
      <c r="BW26" s="109"/>
      <c r="BX26" s="109"/>
      <c r="BY26" s="109"/>
      <c r="BZ26" s="109"/>
      <c r="CA26" s="109"/>
      <c r="CB26" s="109"/>
      <c r="CC26" s="109"/>
      <c r="CD26" s="109"/>
      <c r="CE26" s="511" t="str">
        <f>IF(SUM(BW26:CD26)='III Plan Rates'!AG29, "Match", "Don't Match")</f>
        <v>Match</v>
      </c>
      <c r="CF26" s="109"/>
      <c r="CG26" s="109"/>
      <c r="CH26" s="109"/>
      <c r="CI26" s="511" t="str">
        <f>IF(SUM(CF26:CH26)='III Plan Rates'!AH29, "Match", "Don't Match")</f>
        <v>Match</v>
      </c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511" t="str">
        <f>IF(SUM(CJ26:CV26)='III Plan Rates'!AI29, "Match", "Don't Match")</f>
        <v>Match</v>
      </c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511" t="str">
        <f>IF(SUM(CX26:DG26)='III Plan Rates'!AJ29, "Match", "Don't Match")</f>
        <v>Match</v>
      </c>
      <c r="DI26" s="109"/>
      <c r="DJ26" s="109"/>
      <c r="DK26" s="109"/>
      <c r="DL26" s="109"/>
      <c r="DM26" s="109"/>
      <c r="DN26" s="109"/>
      <c r="DO26" s="109"/>
      <c r="DP26" s="511" t="str">
        <f>IF(SUM(DI26:DO26)='III Plan Rates'!AK29, "Match", "Don't Match")</f>
        <v>Match</v>
      </c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511" t="str">
        <f>IF(SUM(DQ26:DZ26)='III Plan Rates'!AL29, "Match", "Don't Match")</f>
        <v>Match</v>
      </c>
      <c r="EB26" s="109"/>
      <c r="EC26" s="109"/>
      <c r="ED26" s="109"/>
      <c r="EE26" s="109"/>
      <c r="EF26" s="511" t="str">
        <f>IF(SUM(EB26:EE26)='III Plan Rates'!AM29, "Match", "Don't Match")</f>
        <v>Match</v>
      </c>
      <c r="EG26" s="109"/>
      <c r="EH26" s="109"/>
      <c r="EI26" s="109"/>
      <c r="EJ26" s="109"/>
      <c r="EK26" s="109"/>
      <c r="EL26" s="511" t="str">
        <f>IF(SUM(EG26:EK26)='III Plan Rates'!AN29, "Match", "Don't Match")</f>
        <v>Match</v>
      </c>
      <c r="EM26" s="109"/>
      <c r="EN26" s="109"/>
      <c r="EO26" s="109"/>
      <c r="EP26" s="109"/>
      <c r="EQ26" s="109"/>
      <c r="ER26" s="109"/>
      <c r="ES26" s="109"/>
      <c r="ET26" s="511" t="str">
        <f>IF(SUM(EM26:ES26)='III Plan Rates'!AO29, "Match", "Don't Match")</f>
        <v>Match</v>
      </c>
    </row>
    <row r="27" spans="1:150" x14ac:dyDescent="0.25">
      <c r="A27" s="406" t="str">
        <f>'III Plan Rates'!A30</f>
        <v>Plan 13</v>
      </c>
      <c r="B27" s="122">
        <f>'III Plan Rates'!B30</f>
        <v>0</v>
      </c>
      <c r="C27" s="128">
        <f>'III Plan Rates'!D30</f>
        <v>0</v>
      </c>
      <c r="D27" s="122">
        <f>'III Plan Rates'!E30</f>
        <v>0</v>
      </c>
      <c r="E27" s="122">
        <f>'III Plan Rates'!F30</f>
        <v>0</v>
      </c>
      <c r="F27" s="122">
        <f>'III Plan Rates'!G30</f>
        <v>0</v>
      </c>
      <c r="G27" s="122">
        <f>'III Plan Rates'!J30</f>
        <v>0</v>
      </c>
      <c r="H27" s="101"/>
      <c r="I27" s="111"/>
      <c r="J27" s="111"/>
      <c r="K27" s="111"/>
      <c r="L27" s="111"/>
      <c r="M27" s="111"/>
      <c r="N27" s="111"/>
      <c r="O27" s="111"/>
      <c r="P27" s="111"/>
      <c r="Q27" s="111"/>
      <c r="R27" s="112">
        <f>IF('III Plan Rates'!$AP30&gt;0,SUMPRODUCT(I27:Q27,'III Plan Rates'!$AG30:$AO30)/'III Plan Rates'!$AP30,0)</f>
        <v>0</v>
      </c>
      <c r="S27" s="123"/>
      <c r="T27" s="112" t="e">
        <f>'III Plan Rates'!$AA30*'V Consumer Factors'!$N$12*'II Rate Development &amp; Change'!$J$34</f>
        <v>#DIV/0!</v>
      </c>
      <c r="U27" s="112" t="e">
        <f>'III Plan Rates'!$AA30*'V Consumer Factors'!$N$13*'II Rate Development &amp; Change'!$J$34</f>
        <v>#DIV/0!</v>
      </c>
      <c r="V27" s="112" t="e">
        <f>'III Plan Rates'!$AA30*'V Consumer Factors'!$N$14*'II Rate Development &amp; Change'!$J$34</f>
        <v>#DIV/0!</v>
      </c>
      <c r="W27" s="112" t="e">
        <f>'III Plan Rates'!$AA30*'V Consumer Factors'!$N$15*'II Rate Development &amp; Change'!$J$34</f>
        <v>#DIV/0!</v>
      </c>
      <c r="X27" s="112" t="e">
        <f>'III Plan Rates'!$AA30*'V Consumer Factors'!$N$16*'II Rate Development &amp; Change'!$J$34</f>
        <v>#DIV/0!</v>
      </c>
      <c r="Y27" s="112" t="e">
        <f>'III Plan Rates'!$AA30*'V Consumer Factors'!$N$17*'II Rate Development &amp; Change'!$J$34</f>
        <v>#DIV/0!</v>
      </c>
      <c r="Z27" s="112" t="e">
        <f>'III Plan Rates'!$AA30*'V Consumer Factors'!$N$18*'II Rate Development &amp; Change'!$J$34</f>
        <v>#DIV/0!</v>
      </c>
      <c r="AA27" s="112" t="e">
        <f>'III Plan Rates'!$AA30*'V Consumer Factors'!$N$19*'II Rate Development &amp; Change'!$J$34</f>
        <v>#DIV/0!</v>
      </c>
      <c r="AB27" s="112" t="e">
        <f>'III Plan Rates'!$AA30*'V Consumer Factors'!$N$20*'II Rate Development &amp; Change'!$J$34</f>
        <v>#DIV/0!</v>
      </c>
      <c r="AC27" s="112">
        <f>IF('III Plan Rates'!$AP30&gt;0,SUMPRODUCT(T27:AB27,'III Plan Rates'!$AG30:$AO30)/'III Plan Rates'!$AP30,0)</f>
        <v>0</v>
      </c>
      <c r="AD27" s="119"/>
      <c r="AE27" s="120" t="e">
        <f t="shared" si="12"/>
        <v>#DIV/0!</v>
      </c>
      <c r="AF27" s="120" t="e">
        <f t="shared" si="3"/>
        <v>#DIV/0!</v>
      </c>
      <c r="AG27" s="120" t="e">
        <f t="shared" si="4"/>
        <v>#DIV/0!</v>
      </c>
      <c r="AH27" s="120" t="e">
        <f t="shared" si="5"/>
        <v>#DIV/0!</v>
      </c>
      <c r="AI27" s="120" t="e">
        <f t="shared" si="6"/>
        <v>#DIV/0!</v>
      </c>
      <c r="AJ27" s="120" t="e">
        <f t="shared" si="7"/>
        <v>#DIV/0!</v>
      </c>
      <c r="AK27" s="120" t="e">
        <f t="shared" si="8"/>
        <v>#DIV/0!</v>
      </c>
      <c r="AL27" s="120" t="e">
        <f t="shared" si="9"/>
        <v>#DIV/0!</v>
      </c>
      <c r="AM27" s="120" t="e">
        <f t="shared" si="10"/>
        <v>#DIV/0!</v>
      </c>
      <c r="AN27" s="120" t="str">
        <f t="shared" si="11"/>
        <v/>
      </c>
      <c r="AO27" s="119"/>
      <c r="AP27" s="112" t="e">
        <f>'III Plan Rates'!$AA30*'V Consumer Factors'!$N$12*'II Rate Development &amp; Change'!$K$34</f>
        <v>#DIV/0!</v>
      </c>
      <c r="AQ27" s="112" t="e">
        <f>'III Plan Rates'!$AA30*'V Consumer Factors'!$N$13*'II Rate Development &amp; Change'!$K$34</f>
        <v>#DIV/0!</v>
      </c>
      <c r="AR27" s="112" t="e">
        <f>'III Plan Rates'!$AA30*'V Consumer Factors'!$N$14*'II Rate Development &amp; Change'!$K$34</f>
        <v>#DIV/0!</v>
      </c>
      <c r="AS27" s="112" t="e">
        <f>'III Plan Rates'!$AA30*'V Consumer Factors'!$N$15*'II Rate Development &amp; Change'!$K$34</f>
        <v>#DIV/0!</v>
      </c>
      <c r="AT27" s="112" t="e">
        <f>'III Plan Rates'!$AA30*'V Consumer Factors'!$N$16*'II Rate Development &amp; Change'!$K$34</f>
        <v>#DIV/0!</v>
      </c>
      <c r="AU27" s="112" t="e">
        <f>'III Plan Rates'!$AA30*'V Consumer Factors'!$N$17*'II Rate Development &amp; Change'!$K$34</f>
        <v>#DIV/0!</v>
      </c>
      <c r="AV27" s="112" t="e">
        <f>'III Plan Rates'!$AA30*'V Consumer Factors'!$N$18*'II Rate Development &amp; Change'!$K$34</f>
        <v>#DIV/0!</v>
      </c>
      <c r="AW27" s="112" t="e">
        <f>'III Plan Rates'!$AA30*'V Consumer Factors'!$N$19*'II Rate Development &amp; Change'!$K$34</f>
        <v>#DIV/0!</v>
      </c>
      <c r="AX27" s="112" t="e">
        <f>'III Plan Rates'!$AA30*'V Consumer Factors'!$N$20*'II Rate Development &amp; Change'!$K$34</f>
        <v>#DIV/0!</v>
      </c>
      <c r="AY27" s="112">
        <f>IF('III Plan Rates'!$AP30&gt;0,SUMPRODUCT(AP27:AX27,'III Plan Rates'!$AG30:$AO30)/'III Plan Rates'!$AP30,0)</f>
        <v>0</v>
      </c>
      <c r="AZ27" s="124"/>
      <c r="BA27" s="112" t="e">
        <f>'III Plan Rates'!$AA30*'V Consumer Factors'!$N$12*'II Rate Development &amp; Change'!$L$34</f>
        <v>#DIV/0!</v>
      </c>
      <c r="BB27" s="112" t="e">
        <f>'III Plan Rates'!$AA30*'V Consumer Factors'!$N$13*'II Rate Development &amp; Change'!$L$34</f>
        <v>#DIV/0!</v>
      </c>
      <c r="BC27" s="112" t="e">
        <f>'III Plan Rates'!$AA30*'V Consumer Factors'!$N$14*'II Rate Development &amp; Change'!$L$34</f>
        <v>#DIV/0!</v>
      </c>
      <c r="BD27" s="112" t="e">
        <f>'III Plan Rates'!$AA30*'V Consumer Factors'!$N$15*'II Rate Development &amp; Change'!$L$34</f>
        <v>#DIV/0!</v>
      </c>
      <c r="BE27" s="112" t="e">
        <f>'III Plan Rates'!$AA30*'V Consumer Factors'!$N$16*'II Rate Development &amp; Change'!$L$34</f>
        <v>#DIV/0!</v>
      </c>
      <c r="BF27" s="112" t="e">
        <f>'III Plan Rates'!$AA30*'V Consumer Factors'!$N$17*'II Rate Development &amp; Change'!$L$34</f>
        <v>#DIV/0!</v>
      </c>
      <c r="BG27" s="112" t="e">
        <f>'III Plan Rates'!$AA30*'V Consumer Factors'!$N$18*'II Rate Development &amp; Change'!$L$34</f>
        <v>#DIV/0!</v>
      </c>
      <c r="BH27" s="112" t="e">
        <f>'III Plan Rates'!$AA30*'V Consumer Factors'!$N$19*'II Rate Development &amp; Change'!$L$34</f>
        <v>#DIV/0!</v>
      </c>
      <c r="BI27" s="112" t="e">
        <f>'III Plan Rates'!$AA30*'V Consumer Factors'!$N$20*'II Rate Development &amp; Change'!$L$34</f>
        <v>#DIV/0!</v>
      </c>
      <c r="BJ27" s="112">
        <f>IF('III Plan Rates'!$AP30&gt;0,SUMPRODUCT(BA27:BI27,'III Plan Rates'!$AG30:$AO30)/'III Plan Rates'!$AP30,0)</f>
        <v>0</v>
      </c>
      <c r="BK27" s="124"/>
      <c r="BL27" s="112" t="e">
        <f>'III Plan Rates'!$AA30*'V Consumer Factors'!$N$12*'II Rate Development &amp; Change'!$M$34</f>
        <v>#DIV/0!</v>
      </c>
      <c r="BM27" s="112" t="e">
        <f>'III Plan Rates'!$AA30*'V Consumer Factors'!$N$13*'II Rate Development &amp; Change'!$M$34</f>
        <v>#DIV/0!</v>
      </c>
      <c r="BN27" s="112" t="e">
        <f>'III Plan Rates'!$AA30*'V Consumer Factors'!$N$14*'II Rate Development &amp; Change'!$M$34</f>
        <v>#DIV/0!</v>
      </c>
      <c r="BO27" s="112" t="e">
        <f>'III Plan Rates'!$AA30*'V Consumer Factors'!$N$15*'II Rate Development &amp; Change'!$M$34</f>
        <v>#DIV/0!</v>
      </c>
      <c r="BP27" s="112" t="e">
        <f>'III Plan Rates'!$AA30*'V Consumer Factors'!$N$16*'II Rate Development &amp; Change'!$M$34</f>
        <v>#DIV/0!</v>
      </c>
      <c r="BQ27" s="112" t="e">
        <f>'III Plan Rates'!$AA30*'V Consumer Factors'!$N$17*'II Rate Development &amp; Change'!$M$34</f>
        <v>#DIV/0!</v>
      </c>
      <c r="BR27" s="112" t="e">
        <f>'III Plan Rates'!$AA30*'V Consumer Factors'!$N$18*'II Rate Development &amp; Change'!$M$34</f>
        <v>#DIV/0!</v>
      </c>
      <c r="BS27" s="112" t="e">
        <f>'III Plan Rates'!$AA30*'V Consumer Factors'!$N$19*'II Rate Development &amp; Change'!$M$34</f>
        <v>#DIV/0!</v>
      </c>
      <c r="BT27" s="112" t="e">
        <f>'III Plan Rates'!$AA30*'V Consumer Factors'!$N$20*'II Rate Development &amp; Change'!$M$34</f>
        <v>#DIV/0!</v>
      </c>
      <c r="BU27" s="112">
        <f>IF('III Plan Rates'!$AP30&gt;0,SUMPRODUCT(BL27:BT27,'III Plan Rates'!$AG30:$AO30)/'III Plan Rates'!$AP30,0)</f>
        <v>0</v>
      </c>
      <c r="BW27" s="109"/>
      <c r="BX27" s="109"/>
      <c r="BY27" s="109"/>
      <c r="BZ27" s="109"/>
      <c r="CA27" s="109"/>
      <c r="CB27" s="109"/>
      <c r="CC27" s="109"/>
      <c r="CD27" s="109"/>
      <c r="CE27" s="511" t="str">
        <f>IF(SUM(BW27:CD27)='III Plan Rates'!AG30, "Match", "Don't Match")</f>
        <v>Match</v>
      </c>
      <c r="CF27" s="109"/>
      <c r="CG27" s="109"/>
      <c r="CH27" s="109"/>
      <c r="CI27" s="511" t="str">
        <f>IF(SUM(CF27:CH27)='III Plan Rates'!AH30, "Match", "Don't Match")</f>
        <v>Match</v>
      </c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511" t="str">
        <f>IF(SUM(CJ27:CV27)='III Plan Rates'!AI30, "Match", "Don't Match")</f>
        <v>Match</v>
      </c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511" t="str">
        <f>IF(SUM(CX27:DG27)='III Plan Rates'!AJ30, "Match", "Don't Match")</f>
        <v>Match</v>
      </c>
      <c r="DI27" s="109"/>
      <c r="DJ27" s="109"/>
      <c r="DK27" s="109"/>
      <c r="DL27" s="109"/>
      <c r="DM27" s="109"/>
      <c r="DN27" s="109"/>
      <c r="DO27" s="109"/>
      <c r="DP27" s="511" t="str">
        <f>IF(SUM(DI27:DO27)='III Plan Rates'!AK30, "Match", "Don't Match")</f>
        <v>Match</v>
      </c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511" t="str">
        <f>IF(SUM(DQ27:DZ27)='III Plan Rates'!AL30, "Match", "Don't Match")</f>
        <v>Match</v>
      </c>
      <c r="EB27" s="109"/>
      <c r="EC27" s="109"/>
      <c r="ED27" s="109"/>
      <c r="EE27" s="109"/>
      <c r="EF27" s="511" t="str">
        <f>IF(SUM(EB27:EE27)='III Plan Rates'!AM30, "Match", "Don't Match")</f>
        <v>Match</v>
      </c>
      <c r="EG27" s="109"/>
      <c r="EH27" s="109"/>
      <c r="EI27" s="109"/>
      <c r="EJ27" s="109"/>
      <c r="EK27" s="109"/>
      <c r="EL27" s="511" t="str">
        <f>IF(SUM(EG27:EK27)='III Plan Rates'!AN30, "Match", "Don't Match")</f>
        <v>Match</v>
      </c>
      <c r="EM27" s="109"/>
      <c r="EN27" s="109"/>
      <c r="EO27" s="109"/>
      <c r="EP27" s="109"/>
      <c r="EQ27" s="109"/>
      <c r="ER27" s="109"/>
      <c r="ES27" s="109"/>
      <c r="ET27" s="511" t="str">
        <f>IF(SUM(EM27:ES27)='III Plan Rates'!AO30, "Match", "Don't Match")</f>
        <v>Match</v>
      </c>
    </row>
    <row r="28" spans="1:150" x14ac:dyDescent="0.25">
      <c r="A28" s="406" t="str">
        <f>'III Plan Rates'!A31</f>
        <v>Plan 14</v>
      </c>
      <c r="B28" s="122">
        <f>'III Plan Rates'!B31</f>
        <v>0</v>
      </c>
      <c r="C28" s="128">
        <f>'III Plan Rates'!D31</f>
        <v>0</v>
      </c>
      <c r="D28" s="122">
        <f>'III Plan Rates'!E31</f>
        <v>0</v>
      </c>
      <c r="E28" s="122">
        <f>'III Plan Rates'!F31</f>
        <v>0</v>
      </c>
      <c r="F28" s="122">
        <f>'III Plan Rates'!G31</f>
        <v>0</v>
      </c>
      <c r="G28" s="122">
        <f>'III Plan Rates'!J31</f>
        <v>0</v>
      </c>
      <c r="H28" s="101"/>
      <c r="I28" s="111"/>
      <c r="J28" s="111"/>
      <c r="K28" s="111"/>
      <c r="L28" s="111"/>
      <c r="M28" s="111"/>
      <c r="N28" s="111"/>
      <c r="O28" s="111"/>
      <c r="P28" s="111"/>
      <c r="Q28" s="111"/>
      <c r="R28" s="112">
        <f>IF('III Plan Rates'!$AP31&gt;0,SUMPRODUCT(I28:Q28,'III Plan Rates'!$AG31:$AO31)/'III Plan Rates'!$AP31,0)</f>
        <v>0</v>
      </c>
      <c r="S28" s="123"/>
      <c r="T28" s="112" t="e">
        <f>'III Plan Rates'!$AA31*'V Consumer Factors'!$N$12*'II Rate Development &amp; Change'!$J$34</f>
        <v>#DIV/0!</v>
      </c>
      <c r="U28" s="112" t="e">
        <f>'III Plan Rates'!$AA31*'V Consumer Factors'!$N$13*'II Rate Development &amp; Change'!$J$34</f>
        <v>#DIV/0!</v>
      </c>
      <c r="V28" s="112" t="e">
        <f>'III Plan Rates'!$AA31*'V Consumer Factors'!$N$14*'II Rate Development &amp; Change'!$J$34</f>
        <v>#DIV/0!</v>
      </c>
      <c r="W28" s="112" t="e">
        <f>'III Plan Rates'!$AA31*'V Consumer Factors'!$N$15*'II Rate Development &amp; Change'!$J$34</f>
        <v>#DIV/0!</v>
      </c>
      <c r="X28" s="112" t="e">
        <f>'III Plan Rates'!$AA31*'V Consumer Factors'!$N$16*'II Rate Development &amp; Change'!$J$34</f>
        <v>#DIV/0!</v>
      </c>
      <c r="Y28" s="112" t="e">
        <f>'III Plan Rates'!$AA31*'V Consumer Factors'!$N$17*'II Rate Development &amp; Change'!$J$34</f>
        <v>#DIV/0!</v>
      </c>
      <c r="Z28" s="112" t="e">
        <f>'III Plan Rates'!$AA31*'V Consumer Factors'!$N$18*'II Rate Development &amp; Change'!$J$34</f>
        <v>#DIV/0!</v>
      </c>
      <c r="AA28" s="112" t="e">
        <f>'III Plan Rates'!$AA31*'V Consumer Factors'!$N$19*'II Rate Development &amp; Change'!$J$34</f>
        <v>#DIV/0!</v>
      </c>
      <c r="AB28" s="112" t="e">
        <f>'III Plan Rates'!$AA31*'V Consumer Factors'!$N$20*'II Rate Development &amp; Change'!$J$34</f>
        <v>#DIV/0!</v>
      </c>
      <c r="AC28" s="112">
        <f>IF('III Plan Rates'!$AP31&gt;0,SUMPRODUCT(T28:AB28,'III Plan Rates'!$AG31:$AO31)/'III Plan Rates'!$AP31,0)</f>
        <v>0</v>
      </c>
      <c r="AD28" s="119"/>
      <c r="AE28" s="120" t="e">
        <f t="shared" si="12"/>
        <v>#DIV/0!</v>
      </c>
      <c r="AF28" s="120" t="e">
        <f t="shared" si="3"/>
        <v>#DIV/0!</v>
      </c>
      <c r="AG28" s="120" t="e">
        <f t="shared" si="4"/>
        <v>#DIV/0!</v>
      </c>
      <c r="AH28" s="120" t="e">
        <f t="shared" si="5"/>
        <v>#DIV/0!</v>
      </c>
      <c r="AI28" s="120" t="e">
        <f t="shared" si="6"/>
        <v>#DIV/0!</v>
      </c>
      <c r="AJ28" s="120" t="e">
        <f t="shared" si="7"/>
        <v>#DIV/0!</v>
      </c>
      <c r="AK28" s="120" t="e">
        <f t="shared" si="8"/>
        <v>#DIV/0!</v>
      </c>
      <c r="AL28" s="120" t="e">
        <f t="shared" si="9"/>
        <v>#DIV/0!</v>
      </c>
      <c r="AM28" s="120" t="e">
        <f t="shared" si="10"/>
        <v>#DIV/0!</v>
      </c>
      <c r="AN28" s="120" t="str">
        <f t="shared" si="11"/>
        <v/>
      </c>
      <c r="AO28" s="119"/>
      <c r="AP28" s="112" t="e">
        <f>'III Plan Rates'!$AA31*'V Consumer Factors'!$N$12*'II Rate Development &amp; Change'!$K$34</f>
        <v>#DIV/0!</v>
      </c>
      <c r="AQ28" s="112" t="e">
        <f>'III Plan Rates'!$AA31*'V Consumer Factors'!$N$13*'II Rate Development &amp; Change'!$K$34</f>
        <v>#DIV/0!</v>
      </c>
      <c r="AR28" s="112" t="e">
        <f>'III Plan Rates'!$AA31*'V Consumer Factors'!$N$14*'II Rate Development &amp; Change'!$K$34</f>
        <v>#DIV/0!</v>
      </c>
      <c r="AS28" s="112" t="e">
        <f>'III Plan Rates'!$AA31*'V Consumer Factors'!$N$15*'II Rate Development &amp; Change'!$K$34</f>
        <v>#DIV/0!</v>
      </c>
      <c r="AT28" s="112" t="e">
        <f>'III Plan Rates'!$AA31*'V Consumer Factors'!$N$16*'II Rate Development &amp; Change'!$K$34</f>
        <v>#DIV/0!</v>
      </c>
      <c r="AU28" s="112" t="e">
        <f>'III Plan Rates'!$AA31*'V Consumer Factors'!$N$17*'II Rate Development &amp; Change'!$K$34</f>
        <v>#DIV/0!</v>
      </c>
      <c r="AV28" s="112" t="e">
        <f>'III Plan Rates'!$AA31*'V Consumer Factors'!$N$18*'II Rate Development &amp; Change'!$K$34</f>
        <v>#DIV/0!</v>
      </c>
      <c r="AW28" s="112" t="e">
        <f>'III Plan Rates'!$AA31*'V Consumer Factors'!$N$19*'II Rate Development &amp; Change'!$K$34</f>
        <v>#DIV/0!</v>
      </c>
      <c r="AX28" s="112" t="e">
        <f>'III Plan Rates'!$AA31*'V Consumer Factors'!$N$20*'II Rate Development &amp; Change'!$K$34</f>
        <v>#DIV/0!</v>
      </c>
      <c r="AY28" s="112">
        <f>IF('III Plan Rates'!$AP31&gt;0,SUMPRODUCT(AP28:AX28,'III Plan Rates'!$AG31:$AO31)/'III Plan Rates'!$AP31,0)</f>
        <v>0</v>
      </c>
      <c r="AZ28" s="124"/>
      <c r="BA28" s="112" t="e">
        <f>'III Plan Rates'!$AA31*'V Consumer Factors'!$N$12*'II Rate Development &amp; Change'!$L$34</f>
        <v>#DIV/0!</v>
      </c>
      <c r="BB28" s="112" t="e">
        <f>'III Plan Rates'!$AA31*'V Consumer Factors'!$N$13*'II Rate Development &amp; Change'!$L$34</f>
        <v>#DIV/0!</v>
      </c>
      <c r="BC28" s="112" t="e">
        <f>'III Plan Rates'!$AA31*'V Consumer Factors'!$N$14*'II Rate Development &amp; Change'!$L$34</f>
        <v>#DIV/0!</v>
      </c>
      <c r="BD28" s="112" t="e">
        <f>'III Plan Rates'!$AA31*'V Consumer Factors'!$N$15*'II Rate Development &amp; Change'!$L$34</f>
        <v>#DIV/0!</v>
      </c>
      <c r="BE28" s="112" t="e">
        <f>'III Plan Rates'!$AA31*'V Consumer Factors'!$N$16*'II Rate Development &amp; Change'!$L$34</f>
        <v>#DIV/0!</v>
      </c>
      <c r="BF28" s="112" t="e">
        <f>'III Plan Rates'!$AA31*'V Consumer Factors'!$N$17*'II Rate Development &amp; Change'!$L$34</f>
        <v>#DIV/0!</v>
      </c>
      <c r="BG28" s="112" t="e">
        <f>'III Plan Rates'!$AA31*'V Consumer Factors'!$N$18*'II Rate Development &amp; Change'!$L$34</f>
        <v>#DIV/0!</v>
      </c>
      <c r="BH28" s="112" t="e">
        <f>'III Plan Rates'!$AA31*'V Consumer Factors'!$N$19*'II Rate Development &amp; Change'!$L$34</f>
        <v>#DIV/0!</v>
      </c>
      <c r="BI28" s="112" t="e">
        <f>'III Plan Rates'!$AA31*'V Consumer Factors'!$N$20*'II Rate Development &amp; Change'!$L$34</f>
        <v>#DIV/0!</v>
      </c>
      <c r="BJ28" s="112">
        <f>IF('III Plan Rates'!$AP31&gt;0,SUMPRODUCT(BA28:BI28,'III Plan Rates'!$AG31:$AO31)/'III Plan Rates'!$AP31,0)</f>
        <v>0</v>
      </c>
      <c r="BK28" s="124"/>
      <c r="BL28" s="112" t="e">
        <f>'III Plan Rates'!$AA31*'V Consumer Factors'!$N$12*'II Rate Development &amp; Change'!$M$34</f>
        <v>#DIV/0!</v>
      </c>
      <c r="BM28" s="112" t="e">
        <f>'III Plan Rates'!$AA31*'V Consumer Factors'!$N$13*'II Rate Development &amp; Change'!$M$34</f>
        <v>#DIV/0!</v>
      </c>
      <c r="BN28" s="112" t="e">
        <f>'III Plan Rates'!$AA31*'V Consumer Factors'!$N$14*'II Rate Development &amp; Change'!$M$34</f>
        <v>#DIV/0!</v>
      </c>
      <c r="BO28" s="112" t="e">
        <f>'III Plan Rates'!$AA31*'V Consumer Factors'!$N$15*'II Rate Development &amp; Change'!$M$34</f>
        <v>#DIV/0!</v>
      </c>
      <c r="BP28" s="112" t="e">
        <f>'III Plan Rates'!$AA31*'V Consumer Factors'!$N$16*'II Rate Development &amp; Change'!$M$34</f>
        <v>#DIV/0!</v>
      </c>
      <c r="BQ28" s="112" t="e">
        <f>'III Plan Rates'!$AA31*'V Consumer Factors'!$N$17*'II Rate Development &amp; Change'!$M$34</f>
        <v>#DIV/0!</v>
      </c>
      <c r="BR28" s="112" t="e">
        <f>'III Plan Rates'!$AA31*'V Consumer Factors'!$N$18*'II Rate Development &amp; Change'!$M$34</f>
        <v>#DIV/0!</v>
      </c>
      <c r="BS28" s="112" t="e">
        <f>'III Plan Rates'!$AA31*'V Consumer Factors'!$N$19*'II Rate Development &amp; Change'!$M$34</f>
        <v>#DIV/0!</v>
      </c>
      <c r="BT28" s="112" t="e">
        <f>'III Plan Rates'!$AA31*'V Consumer Factors'!$N$20*'II Rate Development &amp; Change'!$M$34</f>
        <v>#DIV/0!</v>
      </c>
      <c r="BU28" s="112">
        <f>IF('III Plan Rates'!$AP31&gt;0,SUMPRODUCT(BL28:BT28,'III Plan Rates'!$AG31:$AO31)/'III Plan Rates'!$AP31,0)</f>
        <v>0</v>
      </c>
      <c r="BW28" s="109"/>
      <c r="BX28" s="109"/>
      <c r="BY28" s="109"/>
      <c r="BZ28" s="109"/>
      <c r="CA28" s="109"/>
      <c r="CB28" s="109"/>
      <c r="CC28" s="109"/>
      <c r="CD28" s="109"/>
      <c r="CE28" s="511" t="str">
        <f>IF(SUM(BW28:CD28)='III Plan Rates'!AG31, "Match", "Don't Match")</f>
        <v>Match</v>
      </c>
      <c r="CF28" s="109"/>
      <c r="CG28" s="109"/>
      <c r="CH28" s="109"/>
      <c r="CI28" s="511" t="str">
        <f>IF(SUM(CF28:CH28)='III Plan Rates'!AH31, "Match", "Don't Match")</f>
        <v>Match</v>
      </c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511" t="str">
        <f>IF(SUM(CJ28:CV28)='III Plan Rates'!AI31, "Match", "Don't Match")</f>
        <v>Match</v>
      </c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511" t="str">
        <f>IF(SUM(CX28:DG28)='III Plan Rates'!AJ31, "Match", "Don't Match")</f>
        <v>Match</v>
      </c>
      <c r="DI28" s="109"/>
      <c r="DJ28" s="109"/>
      <c r="DK28" s="109"/>
      <c r="DL28" s="109"/>
      <c r="DM28" s="109"/>
      <c r="DN28" s="109"/>
      <c r="DO28" s="109"/>
      <c r="DP28" s="511" t="str">
        <f>IF(SUM(DI28:DO28)='III Plan Rates'!AK31, "Match", "Don't Match")</f>
        <v>Match</v>
      </c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511" t="str">
        <f>IF(SUM(DQ28:DZ28)='III Plan Rates'!AL31, "Match", "Don't Match")</f>
        <v>Match</v>
      </c>
      <c r="EB28" s="109"/>
      <c r="EC28" s="109"/>
      <c r="ED28" s="109"/>
      <c r="EE28" s="109"/>
      <c r="EF28" s="511" t="str">
        <f>IF(SUM(EB28:EE28)='III Plan Rates'!AM31, "Match", "Don't Match")</f>
        <v>Match</v>
      </c>
      <c r="EG28" s="109"/>
      <c r="EH28" s="109"/>
      <c r="EI28" s="109"/>
      <c r="EJ28" s="109"/>
      <c r="EK28" s="109"/>
      <c r="EL28" s="511" t="str">
        <f>IF(SUM(EG28:EK28)='III Plan Rates'!AN31, "Match", "Don't Match")</f>
        <v>Match</v>
      </c>
      <c r="EM28" s="109"/>
      <c r="EN28" s="109"/>
      <c r="EO28" s="109"/>
      <c r="EP28" s="109"/>
      <c r="EQ28" s="109"/>
      <c r="ER28" s="109"/>
      <c r="ES28" s="109"/>
      <c r="ET28" s="511" t="str">
        <f>IF(SUM(EM28:ES28)='III Plan Rates'!AO31, "Match", "Don't Match")</f>
        <v>Match</v>
      </c>
    </row>
    <row r="29" spans="1:150" x14ac:dyDescent="0.25">
      <c r="A29" s="406" t="str">
        <f>'III Plan Rates'!A32</f>
        <v>Plan 15</v>
      </c>
      <c r="B29" s="122">
        <f>'III Plan Rates'!B32</f>
        <v>0</v>
      </c>
      <c r="C29" s="128">
        <f>'III Plan Rates'!D32</f>
        <v>0</v>
      </c>
      <c r="D29" s="122">
        <f>'III Plan Rates'!E32</f>
        <v>0</v>
      </c>
      <c r="E29" s="122">
        <f>'III Plan Rates'!F32</f>
        <v>0</v>
      </c>
      <c r="F29" s="122">
        <f>'III Plan Rates'!G32</f>
        <v>0</v>
      </c>
      <c r="G29" s="122">
        <f>'III Plan Rates'!J32</f>
        <v>0</v>
      </c>
      <c r="H29" s="101"/>
      <c r="I29" s="111"/>
      <c r="J29" s="111"/>
      <c r="K29" s="111"/>
      <c r="L29" s="111"/>
      <c r="M29" s="111"/>
      <c r="N29" s="111"/>
      <c r="O29" s="111"/>
      <c r="P29" s="111"/>
      <c r="Q29" s="111"/>
      <c r="R29" s="112">
        <f>IF('III Plan Rates'!$AP32&gt;0,SUMPRODUCT(I29:Q29,'III Plan Rates'!$AG32:$AO32)/'III Plan Rates'!$AP32,0)</f>
        <v>0</v>
      </c>
      <c r="S29" s="123"/>
      <c r="T29" s="112" t="e">
        <f>'III Plan Rates'!$AA32*'V Consumer Factors'!$N$12*'II Rate Development &amp; Change'!$J$34</f>
        <v>#DIV/0!</v>
      </c>
      <c r="U29" s="112" t="e">
        <f>'III Plan Rates'!$AA32*'V Consumer Factors'!$N$13*'II Rate Development &amp; Change'!$J$34</f>
        <v>#DIV/0!</v>
      </c>
      <c r="V29" s="112" t="e">
        <f>'III Plan Rates'!$AA32*'V Consumer Factors'!$N$14*'II Rate Development &amp; Change'!$J$34</f>
        <v>#DIV/0!</v>
      </c>
      <c r="W29" s="112" t="e">
        <f>'III Plan Rates'!$AA32*'V Consumer Factors'!$N$15*'II Rate Development &amp; Change'!$J$34</f>
        <v>#DIV/0!</v>
      </c>
      <c r="X29" s="112" t="e">
        <f>'III Plan Rates'!$AA32*'V Consumer Factors'!$N$16*'II Rate Development &amp; Change'!$J$34</f>
        <v>#DIV/0!</v>
      </c>
      <c r="Y29" s="112" t="e">
        <f>'III Plan Rates'!$AA32*'V Consumer Factors'!$N$17*'II Rate Development &amp; Change'!$J$34</f>
        <v>#DIV/0!</v>
      </c>
      <c r="Z29" s="112" t="e">
        <f>'III Plan Rates'!$AA32*'V Consumer Factors'!$N$18*'II Rate Development &amp; Change'!$J$34</f>
        <v>#DIV/0!</v>
      </c>
      <c r="AA29" s="112" t="e">
        <f>'III Plan Rates'!$AA32*'V Consumer Factors'!$N$19*'II Rate Development &amp; Change'!$J$34</f>
        <v>#DIV/0!</v>
      </c>
      <c r="AB29" s="112" t="e">
        <f>'III Plan Rates'!$AA32*'V Consumer Factors'!$N$20*'II Rate Development &amp; Change'!$J$34</f>
        <v>#DIV/0!</v>
      </c>
      <c r="AC29" s="112">
        <f>IF('III Plan Rates'!$AP32&gt;0,SUMPRODUCT(T29:AB29,'III Plan Rates'!$AG32:$AO32)/'III Plan Rates'!$AP32,0)</f>
        <v>0</v>
      </c>
      <c r="AD29" s="119"/>
      <c r="AE29" s="120" t="e">
        <f t="shared" si="12"/>
        <v>#DIV/0!</v>
      </c>
      <c r="AF29" s="120" t="e">
        <f t="shared" si="3"/>
        <v>#DIV/0!</v>
      </c>
      <c r="AG29" s="120" t="e">
        <f t="shared" si="4"/>
        <v>#DIV/0!</v>
      </c>
      <c r="AH29" s="120" t="e">
        <f t="shared" si="5"/>
        <v>#DIV/0!</v>
      </c>
      <c r="AI29" s="120" t="e">
        <f t="shared" si="6"/>
        <v>#DIV/0!</v>
      </c>
      <c r="AJ29" s="120" t="e">
        <f t="shared" si="7"/>
        <v>#DIV/0!</v>
      </c>
      <c r="AK29" s="120" t="e">
        <f t="shared" si="8"/>
        <v>#DIV/0!</v>
      </c>
      <c r="AL29" s="120" t="e">
        <f t="shared" si="9"/>
        <v>#DIV/0!</v>
      </c>
      <c r="AM29" s="120" t="e">
        <f t="shared" si="10"/>
        <v>#DIV/0!</v>
      </c>
      <c r="AN29" s="120" t="str">
        <f t="shared" si="11"/>
        <v/>
      </c>
      <c r="AO29" s="119"/>
      <c r="AP29" s="112" t="e">
        <f>'III Plan Rates'!$AA32*'V Consumer Factors'!$N$12*'II Rate Development &amp; Change'!$K$34</f>
        <v>#DIV/0!</v>
      </c>
      <c r="AQ29" s="112" t="e">
        <f>'III Plan Rates'!$AA32*'V Consumer Factors'!$N$13*'II Rate Development &amp; Change'!$K$34</f>
        <v>#DIV/0!</v>
      </c>
      <c r="AR29" s="112" t="e">
        <f>'III Plan Rates'!$AA32*'V Consumer Factors'!$N$14*'II Rate Development &amp; Change'!$K$34</f>
        <v>#DIV/0!</v>
      </c>
      <c r="AS29" s="112" t="e">
        <f>'III Plan Rates'!$AA32*'V Consumer Factors'!$N$15*'II Rate Development &amp; Change'!$K$34</f>
        <v>#DIV/0!</v>
      </c>
      <c r="AT29" s="112" t="e">
        <f>'III Plan Rates'!$AA32*'V Consumer Factors'!$N$16*'II Rate Development &amp; Change'!$K$34</f>
        <v>#DIV/0!</v>
      </c>
      <c r="AU29" s="112" t="e">
        <f>'III Plan Rates'!$AA32*'V Consumer Factors'!$N$17*'II Rate Development &amp; Change'!$K$34</f>
        <v>#DIV/0!</v>
      </c>
      <c r="AV29" s="112" t="e">
        <f>'III Plan Rates'!$AA32*'V Consumer Factors'!$N$18*'II Rate Development &amp; Change'!$K$34</f>
        <v>#DIV/0!</v>
      </c>
      <c r="AW29" s="112" t="e">
        <f>'III Plan Rates'!$AA32*'V Consumer Factors'!$N$19*'II Rate Development &amp; Change'!$K$34</f>
        <v>#DIV/0!</v>
      </c>
      <c r="AX29" s="112" t="e">
        <f>'III Plan Rates'!$AA32*'V Consumer Factors'!$N$20*'II Rate Development &amp; Change'!$K$34</f>
        <v>#DIV/0!</v>
      </c>
      <c r="AY29" s="112">
        <f>IF('III Plan Rates'!$AP32&gt;0,SUMPRODUCT(AP29:AX29,'III Plan Rates'!$AG32:$AO32)/'III Plan Rates'!$AP32,0)</f>
        <v>0</v>
      </c>
      <c r="AZ29" s="124"/>
      <c r="BA29" s="112" t="e">
        <f>'III Plan Rates'!$AA32*'V Consumer Factors'!$N$12*'II Rate Development &amp; Change'!$L$34</f>
        <v>#DIV/0!</v>
      </c>
      <c r="BB29" s="112" t="e">
        <f>'III Plan Rates'!$AA32*'V Consumer Factors'!$N$13*'II Rate Development &amp; Change'!$L$34</f>
        <v>#DIV/0!</v>
      </c>
      <c r="BC29" s="112" t="e">
        <f>'III Plan Rates'!$AA32*'V Consumer Factors'!$N$14*'II Rate Development &amp; Change'!$L$34</f>
        <v>#DIV/0!</v>
      </c>
      <c r="BD29" s="112" t="e">
        <f>'III Plan Rates'!$AA32*'V Consumer Factors'!$N$15*'II Rate Development &amp; Change'!$L$34</f>
        <v>#DIV/0!</v>
      </c>
      <c r="BE29" s="112" t="e">
        <f>'III Plan Rates'!$AA32*'V Consumer Factors'!$N$16*'II Rate Development &amp; Change'!$L$34</f>
        <v>#DIV/0!</v>
      </c>
      <c r="BF29" s="112" t="e">
        <f>'III Plan Rates'!$AA32*'V Consumer Factors'!$N$17*'II Rate Development &amp; Change'!$L$34</f>
        <v>#DIV/0!</v>
      </c>
      <c r="BG29" s="112" t="e">
        <f>'III Plan Rates'!$AA32*'V Consumer Factors'!$N$18*'II Rate Development &amp; Change'!$L$34</f>
        <v>#DIV/0!</v>
      </c>
      <c r="BH29" s="112" t="e">
        <f>'III Plan Rates'!$AA32*'V Consumer Factors'!$N$19*'II Rate Development &amp; Change'!$L$34</f>
        <v>#DIV/0!</v>
      </c>
      <c r="BI29" s="112" t="e">
        <f>'III Plan Rates'!$AA32*'V Consumer Factors'!$N$20*'II Rate Development &amp; Change'!$L$34</f>
        <v>#DIV/0!</v>
      </c>
      <c r="BJ29" s="112">
        <f>IF('III Plan Rates'!$AP32&gt;0,SUMPRODUCT(BA29:BI29,'III Plan Rates'!$AG32:$AO32)/'III Plan Rates'!$AP32,0)</f>
        <v>0</v>
      </c>
      <c r="BK29" s="124"/>
      <c r="BL29" s="112" t="e">
        <f>'III Plan Rates'!$AA32*'V Consumer Factors'!$N$12*'II Rate Development &amp; Change'!$M$34</f>
        <v>#DIV/0!</v>
      </c>
      <c r="BM29" s="112" t="e">
        <f>'III Plan Rates'!$AA32*'V Consumer Factors'!$N$13*'II Rate Development &amp; Change'!$M$34</f>
        <v>#DIV/0!</v>
      </c>
      <c r="BN29" s="112" t="e">
        <f>'III Plan Rates'!$AA32*'V Consumer Factors'!$N$14*'II Rate Development &amp; Change'!$M$34</f>
        <v>#DIV/0!</v>
      </c>
      <c r="BO29" s="112" t="e">
        <f>'III Plan Rates'!$AA32*'V Consumer Factors'!$N$15*'II Rate Development &amp; Change'!$M$34</f>
        <v>#DIV/0!</v>
      </c>
      <c r="BP29" s="112" t="e">
        <f>'III Plan Rates'!$AA32*'V Consumer Factors'!$N$16*'II Rate Development &amp; Change'!$M$34</f>
        <v>#DIV/0!</v>
      </c>
      <c r="BQ29" s="112" t="e">
        <f>'III Plan Rates'!$AA32*'V Consumer Factors'!$N$17*'II Rate Development &amp; Change'!$M$34</f>
        <v>#DIV/0!</v>
      </c>
      <c r="BR29" s="112" t="e">
        <f>'III Plan Rates'!$AA32*'V Consumer Factors'!$N$18*'II Rate Development &amp; Change'!$M$34</f>
        <v>#DIV/0!</v>
      </c>
      <c r="BS29" s="112" t="e">
        <f>'III Plan Rates'!$AA32*'V Consumer Factors'!$N$19*'II Rate Development &amp; Change'!$M$34</f>
        <v>#DIV/0!</v>
      </c>
      <c r="BT29" s="112" t="e">
        <f>'III Plan Rates'!$AA32*'V Consumer Factors'!$N$20*'II Rate Development &amp; Change'!$M$34</f>
        <v>#DIV/0!</v>
      </c>
      <c r="BU29" s="112">
        <f>IF('III Plan Rates'!$AP32&gt;0,SUMPRODUCT(BL29:BT29,'III Plan Rates'!$AG32:$AO32)/'III Plan Rates'!$AP32,0)</f>
        <v>0</v>
      </c>
      <c r="BW29" s="109"/>
      <c r="BX29" s="109"/>
      <c r="BY29" s="109"/>
      <c r="BZ29" s="109"/>
      <c r="CA29" s="109"/>
      <c r="CB29" s="109"/>
      <c r="CC29" s="109"/>
      <c r="CD29" s="109"/>
      <c r="CE29" s="511" t="str">
        <f>IF(SUM(BW29:CD29)='III Plan Rates'!AG32, "Match", "Don't Match")</f>
        <v>Match</v>
      </c>
      <c r="CF29" s="109"/>
      <c r="CG29" s="109"/>
      <c r="CH29" s="109"/>
      <c r="CI29" s="511" t="str">
        <f>IF(SUM(CF29:CH29)='III Plan Rates'!AH32, "Match", "Don't Match")</f>
        <v>Match</v>
      </c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511" t="str">
        <f>IF(SUM(CJ29:CV29)='III Plan Rates'!AI32, "Match", "Don't Match")</f>
        <v>Match</v>
      </c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511" t="str">
        <f>IF(SUM(CX29:DG29)='III Plan Rates'!AJ32, "Match", "Don't Match")</f>
        <v>Match</v>
      </c>
      <c r="DI29" s="109"/>
      <c r="DJ29" s="109"/>
      <c r="DK29" s="109"/>
      <c r="DL29" s="109"/>
      <c r="DM29" s="109"/>
      <c r="DN29" s="109"/>
      <c r="DO29" s="109"/>
      <c r="DP29" s="511" t="str">
        <f>IF(SUM(DI29:DO29)='III Plan Rates'!AK32, "Match", "Don't Match")</f>
        <v>Match</v>
      </c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511" t="str">
        <f>IF(SUM(DQ29:DZ29)='III Plan Rates'!AL32, "Match", "Don't Match")</f>
        <v>Match</v>
      </c>
      <c r="EB29" s="109"/>
      <c r="EC29" s="109"/>
      <c r="ED29" s="109"/>
      <c r="EE29" s="109"/>
      <c r="EF29" s="511" t="str">
        <f>IF(SUM(EB29:EE29)='III Plan Rates'!AM32, "Match", "Don't Match")</f>
        <v>Match</v>
      </c>
      <c r="EG29" s="109"/>
      <c r="EH29" s="109"/>
      <c r="EI29" s="109"/>
      <c r="EJ29" s="109"/>
      <c r="EK29" s="109"/>
      <c r="EL29" s="511" t="str">
        <f>IF(SUM(EG29:EK29)='III Plan Rates'!AN32, "Match", "Don't Match")</f>
        <v>Match</v>
      </c>
      <c r="EM29" s="109"/>
      <c r="EN29" s="109"/>
      <c r="EO29" s="109"/>
      <c r="EP29" s="109"/>
      <c r="EQ29" s="109"/>
      <c r="ER29" s="109"/>
      <c r="ES29" s="109"/>
      <c r="ET29" s="511" t="str">
        <f>IF(SUM(EM29:ES29)='III Plan Rates'!AO32, "Match", "Don't Match")</f>
        <v>Match</v>
      </c>
    </row>
    <row r="30" spans="1:150" x14ac:dyDescent="0.25">
      <c r="A30" s="406" t="str">
        <f>'III Plan Rates'!A33</f>
        <v>Plan 16</v>
      </c>
      <c r="B30" s="122">
        <f>'III Plan Rates'!B33</f>
        <v>0</v>
      </c>
      <c r="C30" s="128">
        <f>'III Plan Rates'!D33</f>
        <v>0</v>
      </c>
      <c r="D30" s="122">
        <f>'III Plan Rates'!E33</f>
        <v>0</v>
      </c>
      <c r="E30" s="122">
        <f>'III Plan Rates'!F33</f>
        <v>0</v>
      </c>
      <c r="F30" s="122">
        <f>'III Plan Rates'!G33</f>
        <v>0</v>
      </c>
      <c r="G30" s="122">
        <f>'III Plan Rates'!J33</f>
        <v>0</v>
      </c>
      <c r="H30" s="101"/>
      <c r="I30" s="111"/>
      <c r="J30" s="111"/>
      <c r="K30" s="111"/>
      <c r="L30" s="111"/>
      <c r="M30" s="111"/>
      <c r="N30" s="111"/>
      <c r="O30" s="111"/>
      <c r="P30" s="111"/>
      <c r="Q30" s="111"/>
      <c r="R30" s="112">
        <f>IF('III Plan Rates'!$AP33&gt;0,SUMPRODUCT(I30:Q30,'III Plan Rates'!$AG33:$AO33)/'III Plan Rates'!$AP33,0)</f>
        <v>0</v>
      </c>
      <c r="S30" s="123"/>
      <c r="T30" s="112" t="e">
        <f>'III Plan Rates'!$AA33*'V Consumer Factors'!$N$12*'II Rate Development &amp; Change'!$J$34</f>
        <v>#DIV/0!</v>
      </c>
      <c r="U30" s="112" t="e">
        <f>'III Plan Rates'!$AA33*'V Consumer Factors'!$N$13*'II Rate Development &amp; Change'!$J$34</f>
        <v>#DIV/0!</v>
      </c>
      <c r="V30" s="112" t="e">
        <f>'III Plan Rates'!$AA33*'V Consumer Factors'!$N$14*'II Rate Development &amp; Change'!$J$34</f>
        <v>#DIV/0!</v>
      </c>
      <c r="W30" s="112" t="e">
        <f>'III Plan Rates'!$AA33*'V Consumer Factors'!$N$15*'II Rate Development &amp; Change'!$J$34</f>
        <v>#DIV/0!</v>
      </c>
      <c r="X30" s="112" t="e">
        <f>'III Plan Rates'!$AA33*'V Consumer Factors'!$N$16*'II Rate Development &amp; Change'!$J$34</f>
        <v>#DIV/0!</v>
      </c>
      <c r="Y30" s="112" t="e">
        <f>'III Plan Rates'!$AA33*'V Consumer Factors'!$N$17*'II Rate Development &amp; Change'!$J$34</f>
        <v>#DIV/0!</v>
      </c>
      <c r="Z30" s="112" t="e">
        <f>'III Plan Rates'!$AA33*'V Consumer Factors'!$N$18*'II Rate Development &amp; Change'!$J$34</f>
        <v>#DIV/0!</v>
      </c>
      <c r="AA30" s="112" t="e">
        <f>'III Plan Rates'!$AA33*'V Consumer Factors'!$N$19*'II Rate Development &amp; Change'!$J$34</f>
        <v>#DIV/0!</v>
      </c>
      <c r="AB30" s="112" t="e">
        <f>'III Plan Rates'!$AA33*'V Consumer Factors'!$N$20*'II Rate Development &amp; Change'!$J$34</f>
        <v>#DIV/0!</v>
      </c>
      <c r="AC30" s="112">
        <f>IF('III Plan Rates'!$AP33&gt;0,SUMPRODUCT(T30:AB30,'III Plan Rates'!$AG33:$AO33)/'III Plan Rates'!$AP33,0)</f>
        <v>0</v>
      </c>
      <c r="AD30" s="119"/>
      <c r="AE30" s="120" t="e">
        <f t="shared" si="12"/>
        <v>#DIV/0!</v>
      </c>
      <c r="AF30" s="120" t="e">
        <f t="shared" si="3"/>
        <v>#DIV/0!</v>
      </c>
      <c r="AG30" s="120" t="e">
        <f t="shared" si="4"/>
        <v>#DIV/0!</v>
      </c>
      <c r="AH30" s="120" t="e">
        <f t="shared" si="5"/>
        <v>#DIV/0!</v>
      </c>
      <c r="AI30" s="120" t="e">
        <f t="shared" si="6"/>
        <v>#DIV/0!</v>
      </c>
      <c r="AJ30" s="120" t="e">
        <f t="shared" si="7"/>
        <v>#DIV/0!</v>
      </c>
      <c r="AK30" s="120" t="e">
        <f t="shared" si="8"/>
        <v>#DIV/0!</v>
      </c>
      <c r="AL30" s="120" t="e">
        <f t="shared" si="9"/>
        <v>#DIV/0!</v>
      </c>
      <c r="AM30" s="120" t="e">
        <f t="shared" si="10"/>
        <v>#DIV/0!</v>
      </c>
      <c r="AN30" s="120" t="str">
        <f t="shared" si="11"/>
        <v/>
      </c>
      <c r="AO30" s="119"/>
      <c r="AP30" s="112" t="e">
        <f>'III Plan Rates'!$AA33*'V Consumer Factors'!$N$12*'II Rate Development &amp; Change'!$K$34</f>
        <v>#DIV/0!</v>
      </c>
      <c r="AQ30" s="112" t="e">
        <f>'III Plan Rates'!$AA33*'V Consumer Factors'!$N$13*'II Rate Development &amp; Change'!$K$34</f>
        <v>#DIV/0!</v>
      </c>
      <c r="AR30" s="112" t="e">
        <f>'III Plan Rates'!$AA33*'V Consumer Factors'!$N$14*'II Rate Development &amp; Change'!$K$34</f>
        <v>#DIV/0!</v>
      </c>
      <c r="AS30" s="112" t="e">
        <f>'III Plan Rates'!$AA33*'V Consumer Factors'!$N$15*'II Rate Development &amp; Change'!$K$34</f>
        <v>#DIV/0!</v>
      </c>
      <c r="AT30" s="112" t="e">
        <f>'III Plan Rates'!$AA33*'V Consumer Factors'!$N$16*'II Rate Development &amp; Change'!$K$34</f>
        <v>#DIV/0!</v>
      </c>
      <c r="AU30" s="112" t="e">
        <f>'III Plan Rates'!$AA33*'V Consumer Factors'!$N$17*'II Rate Development &amp; Change'!$K$34</f>
        <v>#DIV/0!</v>
      </c>
      <c r="AV30" s="112" t="e">
        <f>'III Plan Rates'!$AA33*'V Consumer Factors'!$N$18*'II Rate Development &amp; Change'!$K$34</f>
        <v>#DIV/0!</v>
      </c>
      <c r="AW30" s="112" t="e">
        <f>'III Plan Rates'!$AA33*'V Consumer Factors'!$N$19*'II Rate Development &amp; Change'!$K$34</f>
        <v>#DIV/0!</v>
      </c>
      <c r="AX30" s="112" t="e">
        <f>'III Plan Rates'!$AA33*'V Consumer Factors'!$N$20*'II Rate Development &amp; Change'!$K$34</f>
        <v>#DIV/0!</v>
      </c>
      <c r="AY30" s="112">
        <f>IF('III Plan Rates'!$AP33&gt;0,SUMPRODUCT(AP30:AX30,'III Plan Rates'!$AG33:$AO33)/'III Plan Rates'!$AP33,0)</f>
        <v>0</v>
      </c>
      <c r="AZ30" s="124"/>
      <c r="BA30" s="112" t="e">
        <f>'III Plan Rates'!$AA33*'V Consumer Factors'!$N$12*'II Rate Development &amp; Change'!$L$34</f>
        <v>#DIV/0!</v>
      </c>
      <c r="BB30" s="112" t="e">
        <f>'III Plan Rates'!$AA33*'V Consumer Factors'!$N$13*'II Rate Development &amp; Change'!$L$34</f>
        <v>#DIV/0!</v>
      </c>
      <c r="BC30" s="112" t="e">
        <f>'III Plan Rates'!$AA33*'V Consumer Factors'!$N$14*'II Rate Development &amp; Change'!$L$34</f>
        <v>#DIV/0!</v>
      </c>
      <c r="BD30" s="112" t="e">
        <f>'III Plan Rates'!$AA33*'V Consumer Factors'!$N$15*'II Rate Development &amp; Change'!$L$34</f>
        <v>#DIV/0!</v>
      </c>
      <c r="BE30" s="112" t="e">
        <f>'III Plan Rates'!$AA33*'V Consumer Factors'!$N$16*'II Rate Development &amp; Change'!$L$34</f>
        <v>#DIV/0!</v>
      </c>
      <c r="BF30" s="112" t="e">
        <f>'III Plan Rates'!$AA33*'V Consumer Factors'!$N$17*'II Rate Development &amp; Change'!$L$34</f>
        <v>#DIV/0!</v>
      </c>
      <c r="BG30" s="112" t="e">
        <f>'III Plan Rates'!$AA33*'V Consumer Factors'!$N$18*'II Rate Development &amp; Change'!$L$34</f>
        <v>#DIV/0!</v>
      </c>
      <c r="BH30" s="112" t="e">
        <f>'III Plan Rates'!$AA33*'V Consumer Factors'!$N$19*'II Rate Development &amp; Change'!$L$34</f>
        <v>#DIV/0!</v>
      </c>
      <c r="BI30" s="112" t="e">
        <f>'III Plan Rates'!$AA33*'V Consumer Factors'!$N$20*'II Rate Development &amp; Change'!$L$34</f>
        <v>#DIV/0!</v>
      </c>
      <c r="BJ30" s="112">
        <f>IF('III Plan Rates'!$AP33&gt;0,SUMPRODUCT(BA30:BI30,'III Plan Rates'!$AG33:$AO33)/'III Plan Rates'!$AP33,0)</f>
        <v>0</v>
      </c>
      <c r="BK30" s="124"/>
      <c r="BL30" s="112" t="e">
        <f>'III Plan Rates'!$AA33*'V Consumer Factors'!$N$12*'II Rate Development &amp; Change'!$M$34</f>
        <v>#DIV/0!</v>
      </c>
      <c r="BM30" s="112" t="e">
        <f>'III Plan Rates'!$AA33*'V Consumer Factors'!$N$13*'II Rate Development &amp; Change'!$M$34</f>
        <v>#DIV/0!</v>
      </c>
      <c r="BN30" s="112" t="e">
        <f>'III Plan Rates'!$AA33*'V Consumer Factors'!$N$14*'II Rate Development &amp; Change'!$M$34</f>
        <v>#DIV/0!</v>
      </c>
      <c r="BO30" s="112" t="e">
        <f>'III Plan Rates'!$AA33*'V Consumer Factors'!$N$15*'II Rate Development &amp; Change'!$M$34</f>
        <v>#DIV/0!</v>
      </c>
      <c r="BP30" s="112" t="e">
        <f>'III Plan Rates'!$AA33*'V Consumer Factors'!$N$16*'II Rate Development &amp; Change'!$M$34</f>
        <v>#DIV/0!</v>
      </c>
      <c r="BQ30" s="112" t="e">
        <f>'III Plan Rates'!$AA33*'V Consumer Factors'!$N$17*'II Rate Development &amp; Change'!$M$34</f>
        <v>#DIV/0!</v>
      </c>
      <c r="BR30" s="112" t="e">
        <f>'III Plan Rates'!$AA33*'V Consumer Factors'!$N$18*'II Rate Development &amp; Change'!$M$34</f>
        <v>#DIV/0!</v>
      </c>
      <c r="BS30" s="112" t="e">
        <f>'III Plan Rates'!$AA33*'V Consumer Factors'!$N$19*'II Rate Development &amp; Change'!$M$34</f>
        <v>#DIV/0!</v>
      </c>
      <c r="BT30" s="112" t="e">
        <f>'III Plan Rates'!$AA33*'V Consumer Factors'!$N$20*'II Rate Development &amp; Change'!$M$34</f>
        <v>#DIV/0!</v>
      </c>
      <c r="BU30" s="112">
        <f>IF('III Plan Rates'!$AP33&gt;0,SUMPRODUCT(BL30:BT30,'III Plan Rates'!$AG33:$AO33)/'III Plan Rates'!$AP33,0)</f>
        <v>0</v>
      </c>
      <c r="BW30" s="109"/>
      <c r="BX30" s="109"/>
      <c r="BY30" s="109"/>
      <c r="BZ30" s="109"/>
      <c r="CA30" s="109"/>
      <c r="CB30" s="109"/>
      <c r="CC30" s="109"/>
      <c r="CD30" s="109"/>
      <c r="CE30" s="511" t="str">
        <f>IF(SUM(BW30:CD30)='III Plan Rates'!AG33, "Match", "Don't Match")</f>
        <v>Match</v>
      </c>
      <c r="CF30" s="109"/>
      <c r="CG30" s="109"/>
      <c r="CH30" s="109"/>
      <c r="CI30" s="511" t="str">
        <f>IF(SUM(CF30:CH30)='III Plan Rates'!AH33, "Match", "Don't Match")</f>
        <v>Match</v>
      </c>
      <c r="CJ30" s="109"/>
      <c r="CK30" s="109"/>
      <c r="CL30" s="109"/>
      <c r="CM30" s="109"/>
      <c r="CN30" s="109"/>
      <c r="CO30" s="109"/>
      <c r="CP30" s="109"/>
      <c r="CQ30" s="109"/>
      <c r="CR30" s="109"/>
      <c r="CS30" s="109"/>
      <c r="CT30" s="109"/>
      <c r="CU30" s="109"/>
      <c r="CV30" s="109"/>
      <c r="CW30" s="511" t="str">
        <f>IF(SUM(CJ30:CV30)='III Plan Rates'!AI33, "Match", "Don't Match")</f>
        <v>Match</v>
      </c>
      <c r="CX30" s="109"/>
      <c r="CY30" s="109"/>
      <c r="CZ30" s="109"/>
      <c r="DA30" s="109"/>
      <c r="DB30" s="109"/>
      <c r="DC30" s="109"/>
      <c r="DD30" s="109"/>
      <c r="DE30" s="109"/>
      <c r="DF30" s="109"/>
      <c r="DG30" s="109"/>
      <c r="DH30" s="511" t="str">
        <f>IF(SUM(CX30:DG30)='III Plan Rates'!AJ33, "Match", "Don't Match")</f>
        <v>Match</v>
      </c>
      <c r="DI30" s="109"/>
      <c r="DJ30" s="109"/>
      <c r="DK30" s="109"/>
      <c r="DL30" s="109"/>
      <c r="DM30" s="109"/>
      <c r="DN30" s="109"/>
      <c r="DO30" s="109"/>
      <c r="DP30" s="511" t="str">
        <f>IF(SUM(DI30:DO30)='III Plan Rates'!AK33, "Match", "Don't Match")</f>
        <v>Match</v>
      </c>
      <c r="DQ30" s="109"/>
      <c r="DR30" s="109"/>
      <c r="DS30" s="109"/>
      <c r="DT30" s="109"/>
      <c r="DU30" s="109"/>
      <c r="DV30" s="109"/>
      <c r="DW30" s="109"/>
      <c r="DX30" s="109"/>
      <c r="DY30" s="109"/>
      <c r="DZ30" s="109"/>
      <c r="EA30" s="511" t="str">
        <f>IF(SUM(DQ30:DZ30)='III Plan Rates'!AL33, "Match", "Don't Match")</f>
        <v>Match</v>
      </c>
      <c r="EB30" s="109"/>
      <c r="EC30" s="109"/>
      <c r="ED30" s="109"/>
      <c r="EE30" s="109"/>
      <c r="EF30" s="511" t="str">
        <f>IF(SUM(EB30:EE30)='III Plan Rates'!AM33, "Match", "Don't Match")</f>
        <v>Match</v>
      </c>
      <c r="EG30" s="109"/>
      <c r="EH30" s="109"/>
      <c r="EI30" s="109"/>
      <c r="EJ30" s="109"/>
      <c r="EK30" s="109"/>
      <c r="EL30" s="511" t="str">
        <f>IF(SUM(EG30:EK30)='III Plan Rates'!AN33, "Match", "Don't Match")</f>
        <v>Match</v>
      </c>
      <c r="EM30" s="109"/>
      <c r="EN30" s="109"/>
      <c r="EO30" s="109"/>
      <c r="EP30" s="109"/>
      <c r="EQ30" s="109"/>
      <c r="ER30" s="109"/>
      <c r="ES30" s="109"/>
      <c r="ET30" s="511" t="str">
        <f>IF(SUM(EM30:ES30)='III Plan Rates'!AO33, "Match", "Don't Match")</f>
        <v>Match</v>
      </c>
    </row>
    <row r="31" spans="1:150" x14ac:dyDescent="0.25">
      <c r="A31" s="406" t="str">
        <f>'III Plan Rates'!A34</f>
        <v>Plan 17</v>
      </c>
      <c r="B31" s="122">
        <f>'III Plan Rates'!B34</f>
        <v>0</v>
      </c>
      <c r="C31" s="128">
        <f>'III Plan Rates'!D34</f>
        <v>0</v>
      </c>
      <c r="D31" s="122">
        <f>'III Plan Rates'!E34</f>
        <v>0</v>
      </c>
      <c r="E31" s="122">
        <f>'III Plan Rates'!F34</f>
        <v>0</v>
      </c>
      <c r="F31" s="122">
        <f>'III Plan Rates'!G34</f>
        <v>0</v>
      </c>
      <c r="G31" s="122">
        <f>'III Plan Rates'!J34</f>
        <v>0</v>
      </c>
      <c r="H31" s="101"/>
      <c r="I31" s="111"/>
      <c r="J31" s="111"/>
      <c r="K31" s="111"/>
      <c r="L31" s="111"/>
      <c r="M31" s="111"/>
      <c r="N31" s="111"/>
      <c r="O31" s="111"/>
      <c r="P31" s="111"/>
      <c r="Q31" s="111"/>
      <c r="R31" s="112">
        <f>IF('III Plan Rates'!$AP34&gt;0,SUMPRODUCT(I31:Q31,'III Plan Rates'!$AG34:$AO34)/'III Plan Rates'!$AP34,0)</f>
        <v>0</v>
      </c>
      <c r="S31" s="123"/>
      <c r="T31" s="112" t="e">
        <f>'III Plan Rates'!$AA34*'V Consumer Factors'!$N$12*'II Rate Development &amp; Change'!$J$34</f>
        <v>#DIV/0!</v>
      </c>
      <c r="U31" s="112" t="e">
        <f>'III Plan Rates'!$AA34*'V Consumer Factors'!$N$13*'II Rate Development &amp; Change'!$J$34</f>
        <v>#DIV/0!</v>
      </c>
      <c r="V31" s="112" t="e">
        <f>'III Plan Rates'!$AA34*'V Consumer Factors'!$N$14*'II Rate Development &amp; Change'!$J$34</f>
        <v>#DIV/0!</v>
      </c>
      <c r="W31" s="112" t="e">
        <f>'III Plan Rates'!$AA34*'V Consumer Factors'!$N$15*'II Rate Development &amp; Change'!$J$34</f>
        <v>#DIV/0!</v>
      </c>
      <c r="X31" s="112" t="e">
        <f>'III Plan Rates'!$AA34*'V Consumer Factors'!$N$16*'II Rate Development &amp; Change'!$J$34</f>
        <v>#DIV/0!</v>
      </c>
      <c r="Y31" s="112" t="e">
        <f>'III Plan Rates'!$AA34*'V Consumer Factors'!$N$17*'II Rate Development &amp; Change'!$J$34</f>
        <v>#DIV/0!</v>
      </c>
      <c r="Z31" s="112" t="e">
        <f>'III Plan Rates'!$AA34*'V Consumer Factors'!$N$18*'II Rate Development &amp; Change'!$J$34</f>
        <v>#DIV/0!</v>
      </c>
      <c r="AA31" s="112" t="e">
        <f>'III Plan Rates'!$AA34*'V Consumer Factors'!$N$19*'II Rate Development &amp; Change'!$J$34</f>
        <v>#DIV/0!</v>
      </c>
      <c r="AB31" s="112" t="e">
        <f>'III Plan Rates'!$AA34*'V Consumer Factors'!$N$20*'II Rate Development &amp; Change'!$J$34</f>
        <v>#DIV/0!</v>
      </c>
      <c r="AC31" s="112">
        <f>IF('III Plan Rates'!$AP34&gt;0,SUMPRODUCT(T31:AB31,'III Plan Rates'!$AG34:$AO34)/'III Plan Rates'!$AP34,0)</f>
        <v>0</v>
      </c>
      <c r="AD31" s="119"/>
      <c r="AE31" s="120" t="e">
        <f t="shared" si="12"/>
        <v>#DIV/0!</v>
      </c>
      <c r="AF31" s="120" t="e">
        <f t="shared" si="3"/>
        <v>#DIV/0!</v>
      </c>
      <c r="AG31" s="120" t="e">
        <f t="shared" si="4"/>
        <v>#DIV/0!</v>
      </c>
      <c r="AH31" s="120" t="e">
        <f t="shared" si="5"/>
        <v>#DIV/0!</v>
      </c>
      <c r="AI31" s="120" t="e">
        <f t="shared" si="6"/>
        <v>#DIV/0!</v>
      </c>
      <c r="AJ31" s="120" t="e">
        <f t="shared" si="7"/>
        <v>#DIV/0!</v>
      </c>
      <c r="AK31" s="120" t="e">
        <f t="shared" si="8"/>
        <v>#DIV/0!</v>
      </c>
      <c r="AL31" s="120" t="e">
        <f t="shared" si="9"/>
        <v>#DIV/0!</v>
      </c>
      <c r="AM31" s="120" t="e">
        <f t="shared" si="10"/>
        <v>#DIV/0!</v>
      </c>
      <c r="AN31" s="120" t="str">
        <f t="shared" si="11"/>
        <v/>
      </c>
      <c r="AO31" s="119"/>
      <c r="AP31" s="112" t="e">
        <f>'III Plan Rates'!$AA34*'V Consumer Factors'!$N$12*'II Rate Development &amp; Change'!$K$34</f>
        <v>#DIV/0!</v>
      </c>
      <c r="AQ31" s="112" t="e">
        <f>'III Plan Rates'!$AA34*'V Consumer Factors'!$N$13*'II Rate Development &amp; Change'!$K$34</f>
        <v>#DIV/0!</v>
      </c>
      <c r="AR31" s="112" t="e">
        <f>'III Plan Rates'!$AA34*'V Consumer Factors'!$N$14*'II Rate Development &amp; Change'!$K$34</f>
        <v>#DIV/0!</v>
      </c>
      <c r="AS31" s="112" t="e">
        <f>'III Plan Rates'!$AA34*'V Consumer Factors'!$N$15*'II Rate Development &amp; Change'!$K$34</f>
        <v>#DIV/0!</v>
      </c>
      <c r="AT31" s="112" t="e">
        <f>'III Plan Rates'!$AA34*'V Consumer Factors'!$N$16*'II Rate Development &amp; Change'!$K$34</f>
        <v>#DIV/0!</v>
      </c>
      <c r="AU31" s="112" t="e">
        <f>'III Plan Rates'!$AA34*'V Consumer Factors'!$N$17*'II Rate Development &amp; Change'!$K$34</f>
        <v>#DIV/0!</v>
      </c>
      <c r="AV31" s="112" t="e">
        <f>'III Plan Rates'!$AA34*'V Consumer Factors'!$N$18*'II Rate Development &amp; Change'!$K$34</f>
        <v>#DIV/0!</v>
      </c>
      <c r="AW31" s="112" t="e">
        <f>'III Plan Rates'!$AA34*'V Consumer Factors'!$N$19*'II Rate Development &amp; Change'!$K$34</f>
        <v>#DIV/0!</v>
      </c>
      <c r="AX31" s="112" t="e">
        <f>'III Plan Rates'!$AA34*'V Consumer Factors'!$N$20*'II Rate Development &amp; Change'!$K$34</f>
        <v>#DIV/0!</v>
      </c>
      <c r="AY31" s="112">
        <f>IF('III Plan Rates'!$AP34&gt;0,SUMPRODUCT(AP31:AX31,'III Plan Rates'!$AG34:$AO34)/'III Plan Rates'!$AP34,0)</f>
        <v>0</v>
      </c>
      <c r="AZ31" s="124"/>
      <c r="BA31" s="112" t="e">
        <f>'III Plan Rates'!$AA34*'V Consumer Factors'!$N$12*'II Rate Development &amp; Change'!$L$34</f>
        <v>#DIV/0!</v>
      </c>
      <c r="BB31" s="112" t="e">
        <f>'III Plan Rates'!$AA34*'V Consumer Factors'!$N$13*'II Rate Development &amp; Change'!$L$34</f>
        <v>#DIV/0!</v>
      </c>
      <c r="BC31" s="112" t="e">
        <f>'III Plan Rates'!$AA34*'V Consumer Factors'!$N$14*'II Rate Development &amp; Change'!$L$34</f>
        <v>#DIV/0!</v>
      </c>
      <c r="BD31" s="112" t="e">
        <f>'III Plan Rates'!$AA34*'V Consumer Factors'!$N$15*'II Rate Development &amp; Change'!$L$34</f>
        <v>#DIV/0!</v>
      </c>
      <c r="BE31" s="112" t="e">
        <f>'III Plan Rates'!$AA34*'V Consumer Factors'!$N$16*'II Rate Development &amp; Change'!$L$34</f>
        <v>#DIV/0!</v>
      </c>
      <c r="BF31" s="112" t="e">
        <f>'III Plan Rates'!$AA34*'V Consumer Factors'!$N$17*'II Rate Development &amp; Change'!$L$34</f>
        <v>#DIV/0!</v>
      </c>
      <c r="BG31" s="112" t="e">
        <f>'III Plan Rates'!$AA34*'V Consumer Factors'!$N$18*'II Rate Development &amp; Change'!$L$34</f>
        <v>#DIV/0!</v>
      </c>
      <c r="BH31" s="112" t="e">
        <f>'III Plan Rates'!$AA34*'V Consumer Factors'!$N$19*'II Rate Development &amp; Change'!$L$34</f>
        <v>#DIV/0!</v>
      </c>
      <c r="BI31" s="112" t="e">
        <f>'III Plan Rates'!$AA34*'V Consumer Factors'!$N$20*'II Rate Development &amp; Change'!$L$34</f>
        <v>#DIV/0!</v>
      </c>
      <c r="BJ31" s="112">
        <f>IF('III Plan Rates'!$AP34&gt;0,SUMPRODUCT(BA31:BI31,'III Plan Rates'!$AG34:$AO34)/'III Plan Rates'!$AP34,0)</f>
        <v>0</v>
      </c>
      <c r="BK31" s="124"/>
      <c r="BL31" s="112" t="e">
        <f>'III Plan Rates'!$AA34*'V Consumer Factors'!$N$12*'II Rate Development &amp; Change'!$M$34</f>
        <v>#DIV/0!</v>
      </c>
      <c r="BM31" s="112" t="e">
        <f>'III Plan Rates'!$AA34*'V Consumer Factors'!$N$13*'II Rate Development &amp; Change'!$M$34</f>
        <v>#DIV/0!</v>
      </c>
      <c r="BN31" s="112" t="e">
        <f>'III Plan Rates'!$AA34*'V Consumer Factors'!$N$14*'II Rate Development &amp; Change'!$M$34</f>
        <v>#DIV/0!</v>
      </c>
      <c r="BO31" s="112" t="e">
        <f>'III Plan Rates'!$AA34*'V Consumer Factors'!$N$15*'II Rate Development &amp; Change'!$M$34</f>
        <v>#DIV/0!</v>
      </c>
      <c r="BP31" s="112" t="e">
        <f>'III Plan Rates'!$AA34*'V Consumer Factors'!$N$16*'II Rate Development &amp; Change'!$M$34</f>
        <v>#DIV/0!</v>
      </c>
      <c r="BQ31" s="112" t="e">
        <f>'III Plan Rates'!$AA34*'V Consumer Factors'!$N$17*'II Rate Development &amp; Change'!$M$34</f>
        <v>#DIV/0!</v>
      </c>
      <c r="BR31" s="112" t="e">
        <f>'III Plan Rates'!$AA34*'V Consumer Factors'!$N$18*'II Rate Development &amp; Change'!$M$34</f>
        <v>#DIV/0!</v>
      </c>
      <c r="BS31" s="112" t="e">
        <f>'III Plan Rates'!$AA34*'V Consumer Factors'!$N$19*'II Rate Development &amp; Change'!$M$34</f>
        <v>#DIV/0!</v>
      </c>
      <c r="BT31" s="112" t="e">
        <f>'III Plan Rates'!$AA34*'V Consumer Factors'!$N$20*'II Rate Development &amp; Change'!$M$34</f>
        <v>#DIV/0!</v>
      </c>
      <c r="BU31" s="112">
        <f>IF('III Plan Rates'!$AP34&gt;0,SUMPRODUCT(BL31:BT31,'III Plan Rates'!$AG34:$AO34)/'III Plan Rates'!$AP34,0)</f>
        <v>0</v>
      </c>
      <c r="BW31" s="109"/>
      <c r="BX31" s="109"/>
      <c r="BY31" s="109"/>
      <c r="BZ31" s="109"/>
      <c r="CA31" s="109"/>
      <c r="CB31" s="109"/>
      <c r="CC31" s="109"/>
      <c r="CD31" s="109"/>
      <c r="CE31" s="511" t="str">
        <f>IF(SUM(BW31:CD31)='III Plan Rates'!AG34, "Match", "Don't Match")</f>
        <v>Match</v>
      </c>
      <c r="CF31" s="109"/>
      <c r="CG31" s="109"/>
      <c r="CH31" s="109"/>
      <c r="CI31" s="511" t="str">
        <f>IF(SUM(CF31:CH31)='III Plan Rates'!AH34, "Match", "Don't Match")</f>
        <v>Match</v>
      </c>
      <c r="CJ31" s="109"/>
      <c r="CK31" s="109"/>
      <c r="CL31" s="109"/>
      <c r="CM31" s="109"/>
      <c r="CN31" s="109"/>
      <c r="CO31" s="109"/>
      <c r="CP31" s="109"/>
      <c r="CQ31" s="109"/>
      <c r="CR31" s="109"/>
      <c r="CS31" s="109"/>
      <c r="CT31" s="109"/>
      <c r="CU31" s="109"/>
      <c r="CV31" s="109"/>
      <c r="CW31" s="511" t="str">
        <f>IF(SUM(CJ31:CV31)='III Plan Rates'!AI34, "Match", "Don't Match")</f>
        <v>Match</v>
      </c>
      <c r="CX31" s="109"/>
      <c r="CY31" s="109"/>
      <c r="CZ31" s="109"/>
      <c r="DA31" s="109"/>
      <c r="DB31" s="109"/>
      <c r="DC31" s="109"/>
      <c r="DD31" s="109"/>
      <c r="DE31" s="109"/>
      <c r="DF31" s="109"/>
      <c r="DG31" s="109"/>
      <c r="DH31" s="511" t="str">
        <f>IF(SUM(CX31:DG31)='III Plan Rates'!AJ34, "Match", "Don't Match")</f>
        <v>Match</v>
      </c>
      <c r="DI31" s="109"/>
      <c r="DJ31" s="109"/>
      <c r="DK31" s="109"/>
      <c r="DL31" s="109"/>
      <c r="DM31" s="109"/>
      <c r="DN31" s="109"/>
      <c r="DO31" s="109"/>
      <c r="DP31" s="511" t="str">
        <f>IF(SUM(DI31:DO31)='III Plan Rates'!AK34, "Match", "Don't Match")</f>
        <v>Match</v>
      </c>
      <c r="DQ31" s="109"/>
      <c r="DR31" s="109"/>
      <c r="DS31" s="109"/>
      <c r="DT31" s="109"/>
      <c r="DU31" s="109"/>
      <c r="DV31" s="109"/>
      <c r="DW31" s="109"/>
      <c r="DX31" s="109"/>
      <c r="DY31" s="109"/>
      <c r="DZ31" s="109"/>
      <c r="EA31" s="511" t="str">
        <f>IF(SUM(DQ31:DZ31)='III Plan Rates'!AL34, "Match", "Don't Match")</f>
        <v>Match</v>
      </c>
      <c r="EB31" s="109"/>
      <c r="EC31" s="109"/>
      <c r="ED31" s="109"/>
      <c r="EE31" s="109"/>
      <c r="EF31" s="511" t="str">
        <f>IF(SUM(EB31:EE31)='III Plan Rates'!AM34, "Match", "Don't Match")</f>
        <v>Match</v>
      </c>
      <c r="EG31" s="109"/>
      <c r="EH31" s="109"/>
      <c r="EI31" s="109"/>
      <c r="EJ31" s="109"/>
      <c r="EK31" s="109"/>
      <c r="EL31" s="511" t="str">
        <f>IF(SUM(EG31:EK31)='III Plan Rates'!AN34, "Match", "Don't Match")</f>
        <v>Match</v>
      </c>
      <c r="EM31" s="109"/>
      <c r="EN31" s="109"/>
      <c r="EO31" s="109"/>
      <c r="EP31" s="109"/>
      <c r="EQ31" s="109"/>
      <c r="ER31" s="109"/>
      <c r="ES31" s="109"/>
      <c r="ET31" s="511" t="str">
        <f>IF(SUM(EM31:ES31)='III Plan Rates'!AO34, "Match", "Don't Match")</f>
        <v>Match</v>
      </c>
    </row>
    <row r="32" spans="1:150" x14ac:dyDescent="0.25">
      <c r="A32" s="406" t="str">
        <f>'III Plan Rates'!A35</f>
        <v>Plan 18</v>
      </c>
      <c r="B32" s="122">
        <f>'III Plan Rates'!B35</f>
        <v>0</v>
      </c>
      <c r="C32" s="128">
        <f>'III Plan Rates'!D35</f>
        <v>0</v>
      </c>
      <c r="D32" s="122">
        <f>'III Plan Rates'!E35</f>
        <v>0</v>
      </c>
      <c r="E32" s="122">
        <f>'III Plan Rates'!F35</f>
        <v>0</v>
      </c>
      <c r="F32" s="122">
        <f>'III Plan Rates'!G35</f>
        <v>0</v>
      </c>
      <c r="G32" s="122">
        <f>'III Plan Rates'!J35</f>
        <v>0</v>
      </c>
      <c r="H32" s="101"/>
      <c r="I32" s="111"/>
      <c r="J32" s="111"/>
      <c r="K32" s="111"/>
      <c r="L32" s="111"/>
      <c r="M32" s="111"/>
      <c r="N32" s="111"/>
      <c r="O32" s="111"/>
      <c r="P32" s="111"/>
      <c r="Q32" s="111"/>
      <c r="R32" s="112">
        <f>IF('III Plan Rates'!$AP35&gt;0,SUMPRODUCT(I32:Q32,'III Plan Rates'!$AG35:$AO35)/'III Plan Rates'!$AP35,0)</f>
        <v>0</v>
      </c>
      <c r="S32" s="123"/>
      <c r="T32" s="112" t="e">
        <f>'III Plan Rates'!$AA35*'V Consumer Factors'!$N$12*'II Rate Development &amp; Change'!$J$34</f>
        <v>#DIV/0!</v>
      </c>
      <c r="U32" s="112" t="e">
        <f>'III Plan Rates'!$AA35*'V Consumer Factors'!$N$13*'II Rate Development &amp; Change'!$J$34</f>
        <v>#DIV/0!</v>
      </c>
      <c r="V32" s="112" t="e">
        <f>'III Plan Rates'!$AA35*'V Consumer Factors'!$N$14*'II Rate Development &amp; Change'!$J$34</f>
        <v>#DIV/0!</v>
      </c>
      <c r="W32" s="112" t="e">
        <f>'III Plan Rates'!$AA35*'V Consumer Factors'!$N$15*'II Rate Development &amp; Change'!$J$34</f>
        <v>#DIV/0!</v>
      </c>
      <c r="X32" s="112" t="e">
        <f>'III Plan Rates'!$AA35*'V Consumer Factors'!$N$16*'II Rate Development &amp; Change'!$J$34</f>
        <v>#DIV/0!</v>
      </c>
      <c r="Y32" s="112" t="e">
        <f>'III Plan Rates'!$AA35*'V Consumer Factors'!$N$17*'II Rate Development &amp; Change'!$J$34</f>
        <v>#DIV/0!</v>
      </c>
      <c r="Z32" s="112" t="e">
        <f>'III Plan Rates'!$AA35*'V Consumer Factors'!$N$18*'II Rate Development &amp; Change'!$J$34</f>
        <v>#DIV/0!</v>
      </c>
      <c r="AA32" s="112" t="e">
        <f>'III Plan Rates'!$AA35*'V Consumer Factors'!$N$19*'II Rate Development &amp; Change'!$J$34</f>
        <v>#DIV/0!</v>
      </c>
      <c r="AB32" s="112" t="e">
        <f>'III Plan Rates'!$AA35*'V Consumer Factors'!$N$20*'II Rate Development &amp; Change'!$J$34</f>
        <v>#DIV/0!</v>
      </c>
      <c r="AC32" s="112">
        <f>IF('III Plan Rates'!$AP35&gt;0,SUMPRODUCT(T32:AB32,'III Plan Rates'!$AG35:$AO35)/'III Plan Rates'!$AP35,0)</f>
        <v>0</v>
      </c>
      <c r="AD32" s="119"/>
      <c r="AE32" s="120" t="e">
        <f t="shared" si="12"/>
        <v>#DIV/0!</v>
      </c>
      <c r="AF32" s="120" t="e">
        <f t="shared" si="3"/>
        <v>#DIV/0!</v>
      </c>
      <c r="AG32" s="120" t="e">
        <f t="shared" si="4"/>
        <v>#DIV/0!</v>
      </c>
      <c r="AH32" s="120" t="e">
        <f t="shared" si="5"/>
        <v>#DIV/0!</v>
      </c>
      <c r="AI32" s="120" t="e">
        <f t="shared" si="6"/>
        <v>#DIV/0!</v>
      </c>
      <c r="AJ32" s="120" t="e">
        <f t="shared" si="7"/>
        <v>#DIV/0!</v>
      </c>
      <c r="AK32" s="120" t="e">
        <f t="shared" si="8"/>
        <v>#DIV/0!</v>
      </c>
      <c r="AL32" s="120" t="e">
        <f t="shared" si="9"/>
        <v>#DIV/0!</v>
      </c>
      <c r="AM32" s="120" t="e">
        <f t="shared" si="10"/>
        <v>#DIV/0!</v>
      </c>
      <c r="AN32" s="120" t="str">
        <f t="shared" si="11"/>
        <v/>
      </c>
      <c r="AO32" s="119"/>
      <c r="AP32" s="112" t="e">
        <f>'III Plan Rates'!$AA35*'V Consumer Factors'!$N$12*'II Rate Development &amp; Change'!$K$34</f>
        <v>#DIV/0!</v>
      </c>
      <c r="AQ32" s="112" t="e">
        <f>'III Plan Rates'!$AA35*'V Consumer Factors'!$N$13*'II Rate Development &amp; Change'!$K$34</f>
        <v>#DIV/0!</v>
      </c>
      <c r="AR32" s="112" t="e">
        <f>'III Plan Rates'!$AA35*'V Consumer Factors'!$N$14*'II Rate Development &amp; Change'!$K$34</f>
        <v>#DIV/0!</v>
      </c>
      <c r="AS32" s="112" t="e">
        <f>'III Plan Rates'!$AA35*'V Consumer Factors'!$N$15*'II Rate Development &amp; Change'!$K$34</f>
        <v>#DIV/0!</v>
      </c>
      <c r="AT32" s="112" t="e">
        <f>'III Plan Rates'!$AA35*'V Consumer Factors'!$N$16*'II Rate Development &amp; Change'!$K$34</f>
        <v>#DIV/0!</v>
      </c>
      <c r="AU32" s="112" t="e">
        <f>'III Plan Rates'!$AA35*'V Consumer Factors'!$N$17*'II Rate Development &amp; Change'!$K$34</f>
        <v>#DIV/0!</v>
      </c>
      <c r="AV32" s="112" t="e">
        <f>'III Plan Rates'!$AA35*'V Consumer Factors'!$N$18*'II Rate Development &amp; Change'!$K$34</f>
        <v>#DIV/0!</v>
      </c>
      <c r="AW32" s="112" t="e">
        <f>'III Plan Rates'!$AA35*'V Consumer Factors'!$N$19*'II Rate Development &amp; Change'!$K$34</f>
        <v>#DIV/0!</v>
      </c>
      <c r="AX32" s="112" t="e">
        <f>'III Plan Rates'!$AA35*'V Consumer Factors'!$N$20*'II Rate Development &amp; Change'!$K$34</f>
        <v>#DIV/0!</v>
      </c>
      <c r="AY32" s="112">
        <f>IF('III Plan Rates'!$AP35&gt;0,SUMPRODUCT(AP32:AX32,'III Plan Rates'!$AG35:$AO35)/'III Plan Rates'!$AP35,0)</f>
        <v>0</v>
      </c>
      <c r="AZ32" s="124"/>
      <c r="BA32" s="112" t="e">
        <f>'III Plan Rates'!$AA35*'V Consumer Factors'!$N$12*'II Rate Development &amp; Change'!$L$34</f>
        <v>#DIV/0!</v>
      </c>
      <c r="BB32" s="112" t="e">
        <f>'III Plan Rates'!$AA35*'V Consumer Factors'!$N$13*'II Rate Development &amp; Change'!$L$34</f>
        <v>#DIV/0!</v>
      </c>
      <c r="BC32" s="112" t="e">
        <f>'III Plan Rates'!$AA35*'V Consumer Factors'!$N$14*'II Rate Development &amp; Change'!$L$34</f>
        <v>#DIV/0!</v>
      </c>
      <c r="BD32" s="112" t="e">
        <f>'III Plan Rates'!$AA35*'V Consumer Factors'!$N$15*'II Rate Development &amp; Change'!$L$34</f>
        <v>#DIV/0!</v>
      </c>
      <c r="BE32" s="112" t="e">
        <f>'III Plan Rates'!$AA35*'V Consumer Factors'!$N$16*'II Rate Development &amp; Change'!$L$34</f>
        <v>#DIV/0!</v>
      </c>
      <c r="BF32" s="112" t="e">
        <f>'III Plan Rates'!$AA35*'V Consumer Factors'!$N$17*'II Rate Development &amp; Change'!$L$34</f>
        <v>#DIV/0!</v>
      </c>
      <c r="BG32" s="112" t="e">
        <f>'III Plan Rates'!$AA35*'V Consumer Factors'!$N$18*'II Rate Development &amp; Change'!$L$34</f>
        <v>#DIV/0!</v>
      </c>
      <c r="BH32" s="112" t="e">
        <f>'III Plan Rates'!$AA35*'V Consumer Factors'!$N$19*'II Rate Development &amp; Change'!$L$34</f>
        <v>#DIV/0!</v>
      </c>
      <c r="BI32" s="112" t="e">
        <f>'III Plan Rates'!$AA35*'V Consumer Factors'!$N$20*'II Rate Development &amp; Change'!$L$34</f>
        <v>#DIV/0!</v>
      </c>
      <c r="BJ32" s="112">
        <f>IF('III Plan Rates'!$AP35&gt;0,SUMPRODUCT(BA32:BI32,'III Plan Rates'!$AG35:$AO35)/'III Plan Rates'!$AP35,0)</f>
        <v>0</v>
      </c>
      <c r="BK32" s="124"/>
      <c r="BL32" s="112" t="e">
        <f>'III Plan Rates'!$AA35*'V Consumer Factors'!$N$12*'II Rate Development &amp; Change'!$M$34</f>
        <v>#DIV/0!</v>
      </c>
      <c r="BM32" s="112" t="e">
        <f>'III Plan Rates'!$AA35*'V Consumer Factors'!$N$13*'II Rate Development &amp; Change'!$M$34</f>
        <v>#DIV/0!</v>
      </c>
      <c r="BN32" s="112" t="e">
        <f>'III Plan Rates'!$AA35*'V Consumer Factors'!$N$14*'II Rate Development &amp; Change'!$M$34</f>
        <v>#DIV/0!</v>
      </c>
      <c r="BO32" s="112" t="e">
        <f>'III Plan Rates'!$AA35*'V Consumer Factors'!$N$15*'II Rate Development &amp; Change'!$M$34</f>
        <v>#DIV/0!</v>
      </c>
      <c r="BP32" s="112" t="e">
        <f>'III Plan Rates'!$AA35*'V Consumer Factors'!$N$16*'II Rate Development &amp; Change'!$M$34</f>
        <v>#DIV/0!</v>
      </c>
      <c r="BQ32" s="112" t="e">
        <f>'III Plan Rates'!$AA35*'V Consumer Factors'!$N$17*'II Rate Development &amp; Change'!$M$34</f>
        <v>#DIV/0!</v>
      </c>
      <c r="BR32" s="112" t="e">
        <f>'III Plan Rates'!$AA35*'V Consumer Factors'!$N$18*'II Rate Development &amp; Change'!$M$34</f>
        <v>#DIV/0!</v>
      </c>
      <c r="BS32" s="112" t="e">
        <f>'III Plan Rates'!$AA35*'V Consumer Factors'!$N$19*'II Rate Development &amp; Change'!$M$34</f>
        <v>#DIV/0!</v>
      </c>
      <c r="BT32" s="112" t="e">
        <f>'III Plan Rates'!$AA35*'V Consumer Factors'!$N$20*'II Rate Development &amp; Change'!$M$34</f>
        <v>#DIV/0!</v>
      </c>
      <c r="BU32" s="112">
        <f>IF('III Plan Rates'!$AP35&gt;0,SUMPRODUCT(BL32:BT32,'III Plan Rates'!$AG35:$AO35)/'III Plan Rates'!$AP35,0)</f>
        <v>0</v>
      </c>
      <c r="BW32" s="109"/>
      <c r="BX32" s="109"/>
      <c r="BY32" s="109"/>
      <c r="BZ32" s="109"/>
      <c r="CA32" s="109"/>
      <c r="CB32" s="109"/>
      <c r="CC32" s="109"/>
      <c r="CD32" s="109"/>
      <c r="CE32" s="511" t="str">
        <f>IF(SUM(BW32:CD32)='III Plan Rates'!AG35, "Match", "Don't Match")</f>
        <v>Match</v>
      </c>
      <c r="CF32" s="109"/>
      <c r="CG32" s="109"/>
      <c r="CH32" s="109"/>
      <c r="CI32" s="511" t="str">
        <f>IF(SUM(CF32:CH32)='III Plan Rates'!AH35, "Match", "Don't Match")</f>
        <v>Match</v>
      </c>
      <c r="CJ32" s="109"/>
      <c r="CK32" s="109"/>
      <c r="CL32" s="109"/>
      <c r="CM32" s="109"/>
      <c r="CN32" s="109"/>
      <c r="CO32" s="109"/>
      <c r="CP32" s="109"/>
      <c r="CQ32" s="109"/>
      <c r="CR32" s="109"/>
      <c r="CS32" s="109"/>
      <c r="CT32" s="109"/>
      <c r="CU32" s="109"/>
      <c r="CV32" s="109"/>
      <c r="CW32" s="511" t="str">
        <f>IF(SUM(CJ32:CV32)='III Plan Rates'!AI35, "Match", "Don't Match")</f>
        <v>Match</v>
      </c>
      <c r="CX32" s="109"/>
      <c r="CY32" s="109"/>
      <c r="CZ32" s="109"/>
      <c r="DA32" s="109"/>
      <c r="DB32" s="109"/>
      <c r="DC32" s="109"/>
      <c r="DD32" s="109"/>
      <c r="DE32" s="109"/>
      <c r="DF32" s="109"/>
      <c r="DG32" s="109"/>
      <c r="DH32" s="511" t="str">
        <f>IF(SUM(CX32:DG32)='III Plan Rates'!AJ35, "Match", "Don't Match")</f>
        <v>Match</v>
      </c>
      <c r="DI32" s="109"/>
      <c r="DJ32" s="109"/>
      <c r="DK32" s="109"/>
      <c r="DL32" s="109"/>
      <c r="DM32" s="109"/>
      <c r="DN32" s="109"/>
      <c r="DO32" s="109"/>
      <c r="DP32" s="511" t="str">
        <f>IF(SUM(DI32:DO32)='III Plan Rates'!AK35, "Match", "Don't Match")</f>
        <v>Match</v>
      </c>
      <c r="DQ32" s="109"/>
      <c r="DR32" s="109"/>
      <c r="DS32" s="109"/>
      <c r="DT32" s="109"/>
      <c r="DU32" s="109"/>
      <c r="DV32" s="109"/>
      <c r="DW32" s="109"/>
      <c r="DX32" s="109"/>
      <c r="DY32" s="109"/>
      <c r="DZ32" s="109"/>
      <c r="EA32" s="511" t="str">
        <f>IF(SUM(DQ32:DZ32)='III Plan Rates'!AL35, "Match", "Don't Match")</f>
        <v>Match</v>
      </c>
      <c r="EB32" s="109"/>
      <c r="EC32" s="109"/>
      <c r="ED32" s="109"/>
      <c r="EE32" s="109"/>
      <c r="EF32" s="511" t="str">
        <f>IF(SUM(EB32:EE32)='III Plan Rates'!AM35, "Match", "Don't Match")</f>
        <v>Match</v>
      </c>
      <c r="EG32" s="109"/>
      <c r="EH32" s="109"/>
      <c r="EI32" s="109"/>
      <c r="EJ32" s="109"/>
      <c r="EK32" s="109"/>
      <c r="EL32" s="511" t="str">
        <f>IF(SUM(EG32:EK32)='III Plan Rates'!AN35, "Match", "Don't Match")</f>
        <v>Match</v>
      </c>
      <c r="EM32" s="109"/>
      <c r="EN32" s="109"/>
      <c r="EO32" s="109"/>
      <c r="EP32" s="109"/>
      <c r="EQ32" s="109"/>
      <c r="ER32" s="109"/>
      <c r="ES32" s="109"/>
      <c r="ET32" s="511" t="str">
        <f>IF(SUM(EM32:ES32)='III Plan Rates'!AO35, "Match", "Don't Match")</f>
        <v>Match</v>
      </c>
    </row>
    <row r="33" spans="1:150" x14ac:dyDescent="0.25">
      <c r="A33" s="406" t="str">
        <f>'III Plan Rates'!A36</f>
        <v>Plan 19</v>
      </c>
      <c r="B33" s="122">
        <f>'III Plan Rates'!B36</f>
        <v>0</v>
      </c>
      <c r="C33" s="128">
        <f>'III Plan Rates'!D36</f>
        <v>0</v>
      </c>
      <c r="D33" s="122">
        <f>'III Plan Rates'!E36</f>
        <v>0</v>
      </c>
      <c r="E33" s="122">
        <f>'III Plan Rates'!F36</f>
        <v>0</v>
      </c>
      <c r="F33" s="122">
        <f>'III Plan Rates'!G36</f>
        <v>0</v>
      </c>
      <c r="G33" s="122">
        <f>'III Plan Rates'!J36</f>
        <v>0</v>
      </c>
      <c r="H33" s="101"/>
      <c r="I33" s="111"/>
      <c r="J33" s="111"/>
      <c r="K33" s="111"/>
      <c r="L33" s="111"/>
      <c r="M33" s="111"/>
      <c r="N33" s="111"/>
      <c r="O33" s="111"/>
      <c r="P33" s="111"/>
      <c r="Q33" s="111"/>
      <c r="R33" s="112">
        <f>IF('III Plan Rates'!$AP36&gt;0,SUMPRODUCT(I33:Q33,'III Plan Rates'!$AG36:$AO36)/'III Plan Rates'!$AP36,0)</f>
        <v>0</v>
      </c>
      <c r="S33" s="123"/>
      <c r="T33" s="112" t="e">
        <f>'III Plan Rates'!$AA36*'V Consumer Factors'!$N$12*'II Rate Development &amp; Change'!$J$34</f>
        <v>#DIV/0!</v>
      </c>
      <c r="U33" s="112" t="e">
        <f>'III Plan Rates'!$AA36*'V Consumer Factors'!$N$13*'II Rate Development &amp; Change'!$J$34</f>
        <v>#DIV/0!</v>
      </c>
      <c r="V33" s="112" t="e">
        <f>'III Plan Rates'!$AA36*'V Consumer Factors'!$N$14*'II Rate Development &amp; Change'!$J$34</f>
        <v>#DIV/0!</v>
      </c>
      <c r="W33" s="112" t="e">
        <f>'III Plan Rates'!$AA36*'V Consumer Factors'!$N$15*'II Rate Development &amp; Change'!$J$34</f>
        <v>#DIV/0!</v>
      </c>
      <c r="X33" s="112" t="e">
        <f>'III Plan Rates'!$AA36*'V Consumer Factors'!$N$16*'II Rate Development &amp; Change'!$J$34</f>
        <v>#DIV/0!</v>
      </c>
      <c r="Y33" s="112" t="e">
        <f>'III Plan Rates'!$AA36*'V Consumer Factors'!$N$17*'II Rate Development &amp; Change'!$J$34</f>
        <v>#DIV/0!</v>
      </c>
      <c r="Z33" s="112" t="e">
        <f>'III Plan Rates'!$AA36*'V Consumer Factors'!$N$18*'II Rate Development &amp; Change'!$J$34</f>
        <v>#DIV/0!</v>
      </c>
      <c r="AA33" s="112" t="e">
        <f>'III Plan Rates'!$AA36*'V Consumer Factors'!$N$19*'II Rate Development &amp; Change'!$J$34</f>
        <v>#DIV/0!</v>
      </c>
      <c r="AB33" s="112" t="e">
        <f>'III Plan Rates'!$AA36*'V Consumer Factors'!$N$20*'II Rate Development &amp; Change'!$J$34</f>
        <v>#DIV/0!</v>
      </c>
      <c r="AC33" s="112">
        <f>IF('III Plan Rates'!$AP36&gt;0,SUMPRODUCT(T33:AB33,'III Plan Rates'!$AG36:$AO36)/'III Plan Rates'!$AP36,0)</f>
        <v>0</v>
      </c>
      <c r="AD33" s="119"/>
      <c r="AE33" s="120" t="e">
        <f t="shared" si="12"/>
        <v>#DIV/0!</v>
      </c>
      <c r="AF33" s="120" t="e">
        <f t="shared" si="3"/>
        <v>#DIV/0!</v>
      </c>
      <c r="AG33" s="120" t="e">
        <f t="shared" si="4"/>
        <v>#DIV/0!</v>
      </c>
      <c r="AH33" s="120" t="e">
        <f t="shared" si="5"/>
        <v>#DIV/0!</v>
      </c>
      <c r="AI33" s="120" t="e">
        <f t="shared" si="6"/>
        <v>#DIV/0!</v>
      </c>
      <c r="AJ33" s="120" t="e">
        <f t="shared" si="7"/>
        <v>#DIV/0!</v>
      </c>
      <c r="AK33" s="120" t="e">
        <f t="shared" si="8"/>
        <v>#DIV/0!</v>
      </c>
      <c r="AL33" s="120" t="e">
        <f t="shared" si="9"/>
        <v>#DIV/0!</v>
      </c>
      <c r="AM33" s="120" t="e">
        <f t="shared" si="10"/>
        <v>#DIV/0!</v>
      </c>
      <c r="AN33" s="120" t="str">
        <f t="shared" si="11"/>
        <v/>
      </c>
      <c r="AO33" s="119"/>
      <c r="AP33" s="112" t="e">
        <f>'III Plan Rates'!$AA36*'V Consumer Factors'!$N$12*'II Rate Development &amp; Change'!$K$34</f>
        <v>#DIV/0!</v>
      </c>
      <c r="AQ33" s="112" t="e">
        <f>'III Plan Rates'!$AA36*'V Consumer Factors'!$N$13*'II Rate Development &amp; Change'!$K$34</f>
        <v>#DIV/0!</v>
      </c>
      <c r="AR33" s="112" t="e">
        <f>'III Plan Rates'!$AA36*'V Consumer Factors'!$N$14*'II Rate Development &amp; Change'!$K$34</f>
        <v>#DIV/0!</v>
      </c>
      <c r="AS33" s="112" t="e">
        <f>'III Plan Rates'!$AA36*'V Consumer Factors'!$N$15*'II Rate Development &amp; Change'!$K$34</f>
        <v>#DIV/0!</v>
      </c>
      <c r="AT33" s="112" t="e">
        <f>'III Plan Rates'!$AA36*'V Consumer Factors'!$N$16*'II Rate Development &amp; Change'!$K$34</f>
        <v>#DIV/0!</v>
      </c>
      <c r="AU33" s="112" t="e">
        <f>'III Plan Rates'!$AA36*'V Consumer Factors'!$N$17*'II Rate Development &amp; Change'!$K$34</f>
        <v>#DIV/0!</v>
      </c>
      <c r="AV33" s="112" t="e">
        <f>'III Plan Rates'!$AA36*'V Consumer Factors'!$N$18*'II Rate Development &amp; Change'!$K$34</f>
        <v>#DIV/0!</v>
      </c>
      <c r="AW33" s="112" t="e">
        <f>'III Plan Rates'!$AA36*'V Consumer Factors'!$N$19*'II Rate Development &amp; Change'!$K$34</f>
        <v>#DIV/0!</v>
      </c>
      <c r="AX33" s="112" t="e">
        <f>'III Plan Rates'!$AA36*'V Consumer Factors'!$N$20*'II Rate Development &amp; Change'!$K$34</f>
        <v>#DIV/0!</v>
      </c>
      <c r="AY33" s="112">
        <f>IF('III Plan Rates'!$AP36&gt;0,SUMPRODUCT(AP33:AX33,'III Plan Rates'!$AG36:$AO36)/'III Plan Rates'!$AP36,0)</f>
        <v>0</v>
      </c>
      <c r="AZ33" s="124"/>
      <c r="BA33" s="112" t="e">
        <f>'III Plan Rates'!$AA36*'V Consumer Factors'!$N$12*'II Rate Development &amp; Change'!$L$34</f>
        <v>#DIV/0!</v>
      </c>
      <c r="BB33" s="112" t="e">
        <f>'III Plan Rates'!$AA36*'V Consumer Factors'!$N$13*'II Rate Development &amp; Change'!$L$34</f>
        <v>#DIV/0!</v>
      </c>
      <c r="BC33" s="112" t="e">
        <f>'III Plan Rates'!$AA36*'V Consumer Factors'!$N$14*'II Rate Development &amp; Change'!$L$34</f>
        <v>#DIV/0!</v>
      </c>
      <c r="BD33" s="112" t="e">
        <f>'III Plan Rates'!$AA36*'V Consumer Factors'!$N$15*'II Rate Development &amp; Change'!$L$34</f>
        <v>#DIV/0!</v>
      </c>
      <c r="BE33" s="112" t="e">
        <f>'III Plan Rates'!$AA36*'V Consumer Factors'!$N$16*'II Rate Development &amp; Change'!$L$34</f>
        <v>#DIV/0!</v>
      </c>
      <c r="BF33" s="112" t="e">
        <f>'III Plan Rates'!$AA36*'V Consumer Factors'!$N$17*'II Rate Development &amp; Change'!$L$34</f>
        <v>#DIV/0!</v>
      </c>
      <c r="BG33" s="112" t="e">
        <f>'III Plan Rates'!$AA36*'V Consumer Factors'!$N$18*'II Rate Development &amp; Change'!$L$34</f>
        <v>#DIV/0!</v>
      </c>
      <c r="BH33" s="112" t="e">
        <f>'III Plan Rates'!$AA36*'V Consumer Factors'!$N$19*'II Rate Development &amp; Change'!$L$34</f>
        <v>#DIV/0!</v>
      </c>
      <c r="BI33" s="112" t="e">
        <f>'III Plan Rates'!$AA36*'V Consumer Factors'!$N$20*'II Rate Development &amp; Change'!$L$34</f>
        <v>#DIV/0!</v>
      </c>
      <c r="BJ33" s="112">
        <f>IF('III Plan Rates'!$AP36&gt;0,SUMPRODUCT(BA33:BI33,'III Plan Rates'!$AG36:$AO36)/'III Plan Rates'!$AP36,0)</f>
        <v>0</v>
      </c>
      <c r="BK33" s="124"/>
      <c r="BL33" s="112" t="e">
        <f>'III Plan Rates'!$AA36*'V Consumer Factors'!$N$12*'II Rate Development &amp; Change'!$M$34</f>
        <v>#DIV/0!</v>
      </c>
      <c r="BM33" s="112" t="e">
        <f>'III Plan Rates'!$AA36*'V Consumer Factors'!$N$13*'II Rate Development &amp; Change'!$M$34</f>
        <v>#DIV/0!</v>
      </c>
      <c r="BN33" s="112" t="e">
        <f>'III Plan Rates'!$AA36*'V Consumer Factors'!$N$14*'II Rate Development &amp; Change'!$M$34</f>
        <v>#DIV/0!</v>
      </c>
      <c r="BO33" s="112" t="e">
        <f>'III Plan Rates'!$AA36*'V Consumer Factors'!$N$15*'II Rate Development &amp; Change'!$M$34</f>
        <v>#DIV/0!</v>
      </c>
      <c r="BP33" s="112" t="e">
        <f>'III Plan Rates'!$AA36*'V Consumer Factors'!$N$16*'II Rate Development &amp; Change'!$M$34</f>
        <v>#DIV/0!</v>
      </c>
      <c r="BQ33" s="112" t="e">
        <f>'III Plan Rates'!$AA36*'V Consumer Factors'!$N$17*'II Rate Development &amp; Change'!$M$34</f>
        <v>#DIV/0!</v>
      </c>
      <c r="BR33" s="112" t="e">
        <f>'III Plan Rates'!$AA36*'V Consumer Factors'!$N$18*'II Rate Development &amp; Change'!$M$34</f>
        <v>#DIV/0!</v>
      </c>
      <c r="BS33" s="112" t="e">
        <f>'III Plan Rates'!$AA36*'V Consumer Factors'!$N$19*'II Rate Development &amp; Change'!$M$34</f>
        <v>#DIV/0!</v>
      </c>
      <c r="BT33" s="112" t="e">
        <f>'III Plan Rates'!$AA36*'V Consumer Factors'!$N$20*'II Rate Development &amp; Change'!$M$34</f>
        <v>#DIV/0!</v>
      </c>
      <c r="BU33" s="112">
        <f>IF('III Plan Rates'!$AP36&gt;0,SUMPRODUCT(BL33:BT33,'III Plan Rates'!$AG36:$AO36)/'III Plan Rates'!$AP36,0)</f>
        <v>0</v>
      </c>
      <c r="BW33" s="109"/>
      <c r="BX33" s="109"/>
      <c r="BY33" s="109"/>
      <c r="BZ33" s="109"/>
      <c r="CA33" s="109"/>
      <c r="CB33" s="109"/>
      <c r="CC33" s="109"/>
      <c r="CD33" s="109"/>
      <c r="CE33" s="511" t="str">
        <f>IF(SUM(BW33:CD33)='III Plan Rates'!AG36, "Match", "Don't Match")</f>
        <v>Match</v>
      </c>
      <c r="CF33" s="109"/>
      <c r="CG33" s="109"/>
      <c r="CH33" s="109"/>
      <c r="CI33" s="511" t="str">
        <f>IF(SUM(CF33:CH33)='III Plan Rates'!AH36, "Match", "Don't Match")</f>
        <v>Match</v>
      </c>
      <c r="CJ33" s="109"/>
      <c r="CK33" s="109"/>
      <c r="CL33" s="109"/>
      <c r="CM33" s="109"/>
      <c r="CN33" s="109"/>
      <c r="CO33" s="109"/>
      <c r="CP33" s="109"/>
      <c r="CQ33" s="109"/>
      <c r="CR33" s="109"/>
      <c r="CS33" s="109"/>
      <c r="CT33" s="109"/>
      <c r="CU33" s="109"/>
      <c r="CV33" s="109"/>
      <c r="CW33" s="511" t="str">
        <f>IF(SUM(CJ33:CV33)='III Plan Rates'!AI36, "Match", "Don't Match")</f>
        <v>Match</v>
      </c>
      <c r="CX33" s="109"/>
      <c r="CY33" s="109"/>
      <c r="CZ33" s="109"/>
      <c r="DA33" s="109"/>
      <c r="DB33" s="109"/>
      <c r="DC33" s="109"/>
      <c r="DD33" s="109"/>
      <c r="DE33" s="109"/>
      <c r="DF33" s="109"/>
      <c r="DG33" s="109"/>
      <c r="DH33" s="511" t="str">
        <f>IF(SUM(CX33:DG33)='III Plan Rates'!AJ36, "Match", "Don't Match")</f>
        <v>Match</v>
      </c>
      <c r="DI33" s="109"/>
      <c r="DJ33" s="109"/>
      <c r="DK33" s="109"/>
      <c r="DL33" s="109"/>
      <c r="DM33" s="109"/>
      <c r="DN33" s="109"/>
      <c r="DO33" s="109"/>
      <c r="DP33" s="511" t="str">
        <f>IF(SUM(DI33:DO33)='III Plan Rates'!AK36, "Match", "Don't Match")</f>
        <v>Match</v>
      </c>
      <c r="DQ33" s="109"/>
      <c r="DR33" s="109"/>
      <c r="DS33" s="109"/>
      <c r="DT33" s="109"/>
      <c r="DU33" s="109"/>
      <c r="DV33" s="109"/>
      <c r="DW33" s="109"/>
      <c r="DX33" s="109"/>
      <c r="DY33" s="109"/>
      <c r="DZ33" s="109"/>
      <c r="EA33" s="511" t="str">
        <f>IF(SUM(DQ33:DZ33)='III Plan Rates'!AL36, "Match", "Don't Match")</f>
        <v>Match</v>
      </c>
      <c r="EB33" s="109"/>
      <c r="EC33" s="109"/>
      <c r="ED33" s="109"/>
      <c r="EE33" s="109"/>
      <c r="EF33" s="511" t="str">
        <f>IF(SUM(EB33:EE33)='III Plan Rates'!AM36, "Match", "Don't Match")</f>
        <v>Match</v>
      </c>
      <c r="EG33" s="109"/>
      <c r="EH33" s="109"/>
      <c r="EI33" s="109"/>
      <c r="EJ33" s="109"/>
      <c r="EK33" s="109"/>
      <c r="EL33" s="511" t="str">
        <f>IF(SUM(EG33:EK33)='III Plan Rates'!AN36, "Match", "Don't Match")</f>
        <v>Match</v>
      </c>
      <c r="EM33" s="109"/>
      <c r="EN33" s="109"/>
      <c r="EO33" s="109"/>
      <c r="EP33" s="109"/>
      <c r="EQ33" s="109"/>
      <c r="ER33" s="109"/>
      <c r="ES33" s="109"/>
      <c r="ET33" s="511" t="str">
        <f>IF(SUM(EM33:ES33)='III Plan Rates'!AO36, "Match", "Don't Match")</f>
        <v>Match</v>
      </c>
    </row>
    <row r="34" spans="1:150" x14ac:dyDescent="0.25">
      <c r="A34" s="406" t="str">
        <f>'III Plan Rates'!A37</f>
        <v>Plan 20</v>
      </c>
      <c r="B34" s="122">
        <f>'III Plan Rates'!B37</f>
        <v>0</v>
      </c>
      <c r="C34" s="128">
        <f>'III Plan Rates'!D37</f>
        <v>0</v>
      </c>
      <c r="D34" s="122">
        <f>'III Plan Rates'!E37</f>
        <v>0</v>
      </c>
      <c r="E34" s="122">
        <f>'III Plan Rates'!F37</f>
        <v>0</v>
      </c>
      <c r="F34" s="122">
        <f>'III Plan Rates'!G37</f>
        <v>0</v>
      </c>
      <c r="G34" s="122">
        <f>'III Plan Rates'!J37</f>
        <v>0</v>
      </c>
      <c r="H34" s="101"/>
      <c r="I34" s="111"/>
      <c r="J34" s="111"/>
      <c r="K34" s="111"/>
      <c r="L34" s="111"/>
      <c r="M34" s="111"/>
      <c r="N34" s="111"/>
      <c r="O34" s="111"/>
      <c r="P34" s="111"/>
      <c r="Q34" s="111"/>
      <c r="R34" s="112">
        <f>IF('III Plan Rates'!$AP37&gt;0,SUMPRODUCT(I34:Q34,'III Plan Rates'!$AG37:$AO37)/'III Plan Rates'!$AP37,0)</f>
        <v>0</v>
      </c>
      <c r="S34" s="123"/>
      <c r="T34" s="112" t="e">
        <f>'III Plan Rates'!$AA37*'V Consumer Factors'!$N$12*'II Rate Development &amp; Change'!$J$34</f>
        <v>#DIV/0!</v>
      </c>
      <c r="U34" s="112" t="e">
        <f>'III Plan Rates'!$AA37*'V Consumer Factors'!$N$13*'II Rate Development &amp; Change'!$J$34</f>
        <v>#DIV/0!</v>
      </c>
      <c r="V34" s="112" t="e">
        <f>'III Plan Rates'!$AA37*'V Consumer Factors'!$N$14*'II Rate Development &amp; Change'!$J$34</f>
        <v>#DIV/0!</v>
      </c>
      <c r="W34" s="112" t="e">
        <f>'III Plan Rates'!$AA37*'V Consumer Factors'!$N$15*'II Rate Development &amp; Change'!$J$34</f>
        <v>#DIV/0!</v>
      </c>
      <c r="X34" s="112" t="e">
        <f>'III Plan Rates'!$AA37*'V Consumer Factors'!$N$16*'II Rate Development &amp; Change'!$J$34</f>
        <v>#DIV/0!</v>
      </c>
      <c r="Y34" s="112" t="e">
        <f>'III Plan Rates'!$AA37*'V Consumer Factors'!$N$17*'II Rate Development &amp; Change'!$J$34</f>
        <v>#DIV/0!</v>
      </c>
      <c r="Z34" s="112" t="e">
        <f>'III Plan Rates'!$AA37*'V Consumer Factors'!$N$18*'II Rate Development &amp; Change'!$J$34</f>
        <v>#DIV/0!</v>
      </c>
      <c r="AA34" s="112" t="e">
        <f>'III Plan Rates'!$AA37*'V Consumer Factors'!$N$19*'II Rate Development &amp; Change'!$J$34</f>
        <v>#DIV/0!</v>
      </c>
      <c r="AB34" s="112" t="e">
        <f>'III Plan Rates'!$AA37*'V Consumer Factors'!$N$20*'II Rate Development &amp; Change'!$J$34</f>
        <v>#DIV/0!</v>
      </c>
      <c r="AC34" s="112">
        <f>IF('III Plan Rates'!$AP37&gt;0,SUMPRODUCT(T34:AB34,'III Plan Rates'!$AG37:$AO37)/'III Plan Rates'!$AP37,0)</f>
        <v>0</v>
      </c>
      <c r="AD34" s="119"/>
      <c r="AE34" s="120" t="e">
        <f t="shared" si="12"/>
        <v>#DIV/0!</v>
      </c>
      <c r="AF34" s="120" t="e">
        <f t="shared" si="3"/>
        <v>#DIV/0!</v>
      </c>
      <c r="AG34" s="120" t="e">
        <f t="shared" si="4"/>
        <v>#DIV/0!</v>
      </c>
      <c r="AH34" s="120" t="e">
        <f t="shared" si="5"/>
        <v>#DIV/0!</v>
      </c>
      <c r="AI34" s="120" t="e">
        <f t="shared" si="6"/>
        <v>#DIV/0!</v>
      </c>
      <c r="AJ34" s="120" t="e">
        <f t="shared" si="7"/>
        <v>#DIV/0!</v>
      </c>
      <c r="AK34" s="120" t="e">
        <f t="shared" si="8"/>
        <v>#DIV/0!</v>
      </c>
      <c r="AL34" s="120" t="e">
        <f t="shared" si="9"/>
        <v>#DIV/0!</v>
      </c>
      <c r="AM34" s="120" t="e">
        <f t="shared" si="10"/>
        <v>#DIV/0!</v>
      </c>
      <c r="AN34" s="120" t="str">
        <f t="shared" si="11"/>
        <v/>
      </c>
      <c r="AO34" s="119"/>
      <c r="AP34" s="112" t="e">
        <f>'III Plan Rates'!$AA37*'V Consumer Factors'!$N$12*'II Rate Development &amp; Change'!$K$34</f>
        <v>#DIV/0!</v>
      </c>
      <c r="AQ34" s="112" t="e">
        <f>'III Plan Rates'!$AA37*'V Consumer Factors'!$N$13*'II Rate Development &amp; Change'!$K$34</f>
        <v>#DIV/0!</v>
      </c>
      <c r="AR34" s="112" t="e">
        <f>'III Plan Rates'!$AA37*'V Consumer Factors'!$N$14*'II Rate Development &amp; Change'!$K$34</f>
        <v>#DIV/0!</v>
      </c>
      <c r="AS34" s="112" t="e">
        <f>'III Plan Rates'!$AA37*'V Consumer Factors'!$N$15*'II Rate Development &amp; Change'!$K$34</f>
        <v>#DIV/0!</v>
      </c>
      <c r="AT34" s="112" t="e">
        <f>'III Plan Rates'!$AA37*'V Consumer Factors'!$N$16*'II Rate Development &amp; Change'!$K$34</f>
        <v>#DIV/0!</v>
      </c>
      <c r="AU34" s="112" t="e">
        <f>'III Plan Rates'!$AA37*'V Consumer Factors'!$N$17*'II Rate Development &amp; Change'!$K$34</f>
        <v>#DIV/0!</v>
      </c>
      <c r="AV34" s="112" t="e">
        <f>'III Plan Rates'!$AA37*'V Consumer Factors'!$N$18*'II Rate Development &amp; Change'!$K$34</f>
        <v>#DIV/0!</v>
      </c>
      <c r="AW34" s="112" t="e">
        <f>'III Plan Rates'!$AA37*'V Consumer Factors'!$N$19*'II Rate Development &amp; Change'!$K$34</f>
        <v>#DIV/0!</v>
      </c>
      <c r="AX34" s="112" t="e">
        <f>'III Plan Rates'!$AA37*'V Consumer Factors'!$N$20*'II Rate Development &amp; Change'!$K$34</f>
        <v>#DIV/0!</v>
      </c>
      <c r="AY34" s="112">
        <f>IF('III Plan Rates'!$AP37&gt;0,SUMPRODUCT(AP34:AX34,'III Plan Rates'!$AG37:$AO37)/'III Plan Rates'!$AP37,0)</f>
        <v>0</v>
      </c>
      <c r="AZ34" s="124"/>
      <c r="BA34" s="112" t="e">
        <f>'III Plan Rates'!$AA37*'V Consumer Factors'!$N$12*'II Rate Development &amp; Change'!$L$34</f>
        <v>#DIV/0!</v>
      </c>
      <c r="BB34" s="112" t="e">
        <f>'III Plan Rates'!$AA37*'V Consumer Factors'!$N$13*'II Rate Development &amp; Change'!$L$34</f>
        <v>#DIV/0!</v>
      </c>
      <c r="BC34" s="112" t="e">
        <f>'III Plan Rates'!$AA37*'V Consumer Factors'!$N$14*'II Rate Development &amp; Change'!$L$34</f>
        <v>#DIV/0!</v>
      </c>
      <c r="BD34" s="112" t="e">
        <f>'III Plan Rates'!$AA37*'V Consumer Factors'!$N$15*'II Rate Development &amp; Change'!$L$34</f>
        <v>#DIV/0!</v>
      </c>
      <c r="BE34" s="112" t="e">
        <f>'III Plan Rates'!$AA37*'V Consumer Factors'!$N$16*'II Rate Development &amp; Change'!$L$34</f>
        <v>#DIV/0!</v>
      </c>
      <c r="BF34" s="112" t="e">
        <f>'III Plan Rates'!$AA37*'V Consumer Factors'!$N$17*'II Rate Development &amp; Change'!$L$34</f>
        <v>#DIV/0!</v>
      </c>
      <c r="BG34" s="112" t="e">
        <f>'III Plan Rates'!$AA37*'V Consumer Factors'!$N$18*'II Rate Development &amp; Change'!$L$34</f>
        <v>#DIV/0!</v>
      </c>
      <c r="BH34" s="112" t="e">
        <f>'III Plan Rates'!$AA37*'V Consumer Factors'!$N$19*'II Rate Development &amp; Change'!$L$34</f>
        <v>#DIV/0!</v>
      </c>
      <c r="BI34" s="112" t="e">
        <f>'III Plan Rates'!$AA37*'V Consumer Factors'!$N$20*'II Rate Development &amp; Change'!$L$34</f>
        <v>#DIV/0!</v>
      </c>
      <c r="BJ34" s="112">
        <f>IF('III Plan Rates'!$AP37&gt;0,SUMPRODUCT(BA34:BI34,'III Plan Rates'!$AG37:$AO37)/'III Plan Rates'!$AP37,0)</f>
        <v>0</v>
      </c>
      <c r="BK34" s="124"/>
      <c r="BL34" s="112" t="e">
        <f>'III Plan Rates'!$AA37*'V Consumer Factors'!$N$12*'II Rate Development &amp; Change'!$M$34</f>
        <v>#DIV/0!</v>
      </c>
      <c r="BM34" s="112" t="e">
        <f>'III Plan Rates'!$AA37*'V Consumer Factors'!$N$13*'II Rate Development &amp; Change'!$M$34</f>
        <v>#DIV/0!</v>
      </c>
      <c r="BN34" s="112" t="e">
        <f>'III Plan Rates'!$AA37*'V Consumer Factors'!$N$14*'II Rate Development &amp; Change'!$M$34</f>
        <v>#DIV/0!</v>
      </c>
      <c r="BO34" s="112" t="e">
        <f>'III Plan Rates'!$AA37*'V Consumer Factors'!$N$15*'II Rate Development &amp; Change'!$M$34</f>
        <v>#DIV/0!</v>
      </c>
      <c r="BP34" s="112" t="e">
        <f>'III Plan Rates'!$AA37*'V Consumer Factors'!$N$16*'II Rate Development &amp; Change'!$M$34</f>
        <v>#DIV/0!</v>
      </c>
      <c r="BQ34" s="112" t="e">
        <f>'III Plan Rates'!$AA37*'V Consumer Factors'!$N$17*'II Rate Development &amp; Change'!$M$34</f>
        <v>#DIV/0!</v>
      </c>
      <c r="BR34" s="112" t="e">
        <f>'III Plan Rates'!$AA37*'V Consumer Factors'!$N$18*'II Rate Development &amp; Change'!$M$34</f>
        <v>#DIV/0!</v>
      </c>
      <c r="BS34" s="112" t="e">
        <f>'III Plan Rates'!$AA37*'V Consumer Factors'!$N$19*'II Rate Development &amp; Change'!$M$34</f>
        <v>#DIV/0!</v>
      </c>
      <c r="BT34" s="112" t="e">
        <f>'III Plan Rates'!$AA37*'V Consumer Factors'!$N$20*'II Rate Development &amp; Change'!$M$34</f>
        <v>#DIV/0!</v>
      </c>
      <c r="BU34" s="112">
        <f>IF('III Plan Rates'!$AP37&gt;0,SUMPRODUCT(BL34:BT34,'III Plan Rates'!$AG37:$AO37)/'III Plan Rates'!$AP37,0)</f>
        <v>0</v>
      </c>
      <c r="BW34" s="109"/>
      <c r="BX34" s="109"/>
      <c r="BY34" s="109"/>
      <c r="BZ34" s="109"/>
      <c r="CA34" s="109"/>
      <c r="CB34" s="109"/>
      <c r="CC34" s="109"/>
      <c r="CD34" s="109"/>
      <c r="CE34" s="511" t="str">
        <f>IF(SUM(BW34:CD34)='III Plan Rates'!AG37, "Match", "Don't Match")</f>
        <v>Match</v>
      </c>
      <c r="CF34" s="109"/>
      <c r="CG34" s="109"/>
      <c r="CH34" s="109"/>
      <c r="CI34" s="511" t="str">
        <f>IF(SUM(CF34:CH34)='III Plan Rates'!AH37, "Match", "Don't Match")</f>
        <v>Match</v>
      </c>
      <c r="CJ34" s="109"/>
      <c r="CK34" s="109"/>
      <c r="CL34" s="109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511" t="str">
        <f>IF(SUM(CJ34:CV34)='III Plan Rates'!AI37, "Match", "Don't Match")</f>
        <v>Match</v>
      </c>
      <c r="CX34" s="109"/>
      <c r="CY34" s="109"/>
      <c r="CZ34" s="109"/>
      <c r="DA34" s="109"/>
      <c r="DB34" s="109"/>
      <c r="DC34" s="109"/>
      <c r="DD34" s="109"/>
      <c r="DE34" s="109"/>
      <c r="DF34" s="109"/>
      <c r="DG34" s="109"/>
      <c r="DH34" s="511" t="str">
        <f>IF(SUM(CX34:DG34)='III Plan Rates'!AJ37, "Match", "Don't Match")</f>
        <v>Match</v>
      </c>
      <c r="DI34" s="109"/>
      <c r="DJ34" s="109"/>
      <c r="DK34" s="109"/>
      <c r="DL34" s="109"/>
      <c r="DM34" s="109"/>
      <c r="DN34" s="109"/>
      <c r="DO34" s="109"/>
      <c r="DP34" s="511" t="str">
        <f>IF(SUM(DI34:DO34)='III Plan Rates'!AK37, "Match", "Don't Match")</f>
        <v>Match</v>
      </c>
      <c r="DQ34" s="109"/>
      <c r="DR34" s="109"/>
      <c r="DS34" s="109"/>
      <c r="DT34" s="109"/>
      <c r="DU34" s="109"/>
      <c r="DV34" s="109"/>
      <c r="DW34" s="109"/>
      <c r="DX34" s="109"/>
      <c r="DY34" s="109"/>
      <c r="DZ34" s="109"/>
      <c r="EA34" s="511" t="str">
        <f>IF(SUM(DQ34:DZ34)='III Plan Rates'!AL37, "Match", "Don't Match")</f>
        <v>Match</v>
      </c>
      <c r="EB34" s="109"/>
      <c r="EC34" s="109"/>
      <c r="ED34" s="109"/>
      <c r="EE34" s="109"/>
      <c r="EF34" s="511" t="str">
        <f>IF(SUM(EB34:EE34)='III Plan Rates'!AM37, "Match", "Don't Match")</f>
        <v>Match</v>
      </c>
      <c r="EG34" s="109"/>
      <c r="EH34" s="109"/>
      <c r="EI34" s="109"/>
      <c r="EJ34" s="109"/>
      <c r="EK34" s="109"/>
      <c r="EL34" s="511" t="str">
        <f>IF(SUM(EG34:EK34)='III Plan Rates'!AN37, "Match", "Don't Match")</f>
        <v>Match</v>
      </c>
      <c r="EM34" s="109"/>
      <c r="EN34" s="109"/>
      <c r="EO34" s="109"/>
      <c r="EP34" s="109"/>
      <c r="EQ34" s="109"/>
      <c r="ER34" s="109"/>
      <c r="ES34" s="109"/>
      <c r="ET34" s="511" t="str">
        <f>IF(SUM(EM34:ES34)='III Plan Rates'!AO37, "Match", "Don't Match")</f>
        <v>Match</v>
      </c>
    </row>
    <row r="35" spans="1:150" x14ac:dyDescent="0.25">
      <c r="A35" s="406" t="str">
        <f>'III Plan Rates'!A38</f>
        <v>Plan 21</v>
      </c>
      <c r="B35" s="122">
        <f>'III Plan Rates'!B38</f>
        <v>0</v>
      </c>
      <c r="C35" s="128">
        <f>'III Plan Rates'!D38</f>
        <v>0</v>
      </c>
      <c r="D35" s="122">
        <f>'III Plan Rates'!E38</f>
        <v>0</v>
      </c>
      <c r="E35" s="122">
        <f>'III Plan Rates'!F38</f>
        <v>0</v>
      </c>
      <c r="F35" s="122">
        <f>'III Plan Rates'!G38</f>
        <v>0</v>
      </c>
      <c r="G35" s="122">
        <f>'III Plan Rates'!J38</f>
        <v>0</v>
      </c>
      <c r="H35" s="101"/>
      <c r="I35" s="111"/>
      <c r="J35" s="111"/>
      <c r="K35" s="111"/>
      <c r="L35" s="111"/>
      <c r="M35" s="111"/>
      <c r="N35" s="111"/>
      <c r="O35" s="111"/>
      <c r="P35" s="111"/>
      <c r="Q35" s="111"/>
      <c r="R35" s="112">
        <f>IF('III Plan Rates'!$AP38&gt;0,SUMPRODUCT(I35:Q35,'III Plan Rates'!$AG38:$AO38)/'III Plan Rates'!$AP38,0)</f>
        <v>0</v>
      </c>
      <c r="S35" s="123"/>
      <c r="T35" s="112" t="e">
        <f>'III Plan Rates'!$AA38*'V Consumer Factors'!$N$12*'II Rate Development &amp; Change'!$J$34</f>
        <v>#DIV/0!</v>
      </c>
      <c r="U35" s="112" t="e">
        <f>'III Plan Rates'!$AA38*'V Consumer Factors'!$N$13*'II Rate Development &amp; Change'!$J$34</f>
        <v>#DIV/0!</v>
      </c>
      <c r="V35" s="112" t="e">
        <f>'III Plan Rates'!$AA38*'V Consumer Factors'!$N$14*'II Rate Development &amp; Change'!$J$34</f>
        <v>#DIV/0!</v>
      </c>
      <c r="W35" s="112" t="e">
        <f>'III Plan Rates'!$AA38*'V Consumer Factors'!$N$15*'II Rate Development &amp; Change'!$J$34</f>
        <v>#DIV/0!</v>
      </c>
      <c r="X35" s="112" t="e">
        <f>'III Plan Rates'!$AA38*'V Consumer Factors'!$N$16*'II Rate Development &amp; Change'!$J$34</f>
        <v>#DIV/0!</v>
      </c>
      <c r="Y35" s="112" t="e">
        <f>'III Plan Rates'!$AA38*'V Consumer Factors'!$N$17*'II Rate Development &amp; Change'!$J$34</f>
        <v>#DIV/0!</v>
      </c>
      <c r="Z35" s="112" t="e">
        <f>'III Plan Rates'!$AA38*'V Consumer Factors'!$N$18*'II Rate Development &amp; Change'!$J$34</f>
        <v>#DIV/0!</v>
      </c>
      <c r="AA35" s="112" t="e">
        <f>'III Plan Rates'!$AA38*'V Consumer Factors'!$N$19*'II Rate Development &amp; Change'!$J$34</f>
        <v>#DIV/0!</v>
      </c>
      <c r="AB35" s="112" t="e">
        <f>'III Plan Rates'!$AA38*'V Consumer Factors'!$N$20*'II Rate Development &amp; Change'!$J$34</f>
        <v>#DIV/0!</v>
      </c>
      <c r="AC35" s="112">
        <f>IF('III Plan Rates'!$AP38&gt;0,SUMPRODUCT(T35:AB35,'III Plan Rates'!$AG38:$AO38)/'III Plan Rates'!$AP38,0)</f>
        <v>0</v>
      </c>
      <c r="AD35" s="119"/>
      <c r="AE35" s="120" t="e">
        <f t="shared" si="12"/>
        <v>#DIV/0!</v>
      </c>
      <c r="AF35" s="120" t="e">
        <f t="shared" si="3"/>
        <v>#DIV/0!</v>
      </c>
      <c r="AG35" s="120" t="e">
        <f t="shared" si="4"/>
        <v>#DIV/0!</v>
      </c>
      <c r="AH35" s="120" t="e">
        <f t="shared" si="5"/>
        <v>#DIV/0!</v>
      </c>
      <c r="AI35" s="120" t="e">
        <f t="shared" si="6"/>
        <v>#DIV/0!</v>
      </c>
      <c r="AJ35" s="120" t="e">
        <f t="shared" si="7"/>
        <v>#DIV/0!</v>
      </c>
      <c r="AK35" s="120" t="e">
        <f t="shared" si="8"/>
        <v>#DIV/0!</v>
      </c>
      <c r="AL35" s="120" t="e">
        <f t="shared" si="9"/>
        <v>#DIV/0!</v>
      </c>
      <c r="AM35" s="120" t="e">
        <f t="shared" si="10"/>
        <v>#DIV/0!</v>
      </c>
      <c r="AN35" s="120" t="str">
        <f t="shared" si="11"/>
        <v/>
      </c>
      <c r="AO35" s="119"/>
      <c r="AP35" s="112" t="e">
        <f>'III Plan Rates'!$AA38*'V Consumer Factors'!$N$12*'II Rate Development &amp; Change'!$K$34</f>
        <v>#DIV/0!</v>
      </c>
      <c r="AQ35" s="112" t="e">
        <f>'III Plan Rates'!$AA38*'V Consumer Factors'!$N$13*'II Rate Development &amp; Change'!$K$34</f>
        <v>#DIV/0!</v>
      </c>
      <c r="AR35" s="112" t="e">
        <f>'III Plan Rates'!$AA38*'V Consumer Factors'!$N$14*'II Rate Development &amp; Change'!$K$34</f>
        <v>#DIV/0!</v>
      </c>
      <c r="AS35" s="112" t="e">
        <f>'III Plan Rates'!$AA38*'V Consumer Factors'!$N$15*'II Rate Development &amp; Change'!$K$34</f>
        <v>#DIV/0!</v>
      </c>
      <c r="AT35" s="112" t="e">
        <f>'III Plan Rates'!$AA38*'V Consumer Factors'!$N$16*'II Rate Development &amp; Change'!$K$34</f>
        <v>#DIV/0!</v>
      </c>
      <c r="AU35" s="112" t="e">
        <f>'III Plan Rates'!$AA38*'V Consumer Factors'!$N$17*'II Rate Development &amp; Change'!$K$34</f>
        <v>#DIV/0!</v>
      </c>
      <c r="AV35" s="112" t="e">
        <f>'III Plan Rates'!$AA38*'V Consumer Factors'!$N$18*'II Rate Development &amp; Change'!$K$34</f>
        <v>#DIV/0!</v>
      </c>
      <c r="AW35" s="112" t="e">
        <f>'III Plan Rates'!$AA38*'V Consumer Factors'!$N$19*'II Rate Development &amp; Change'!$K$34</f>
        <v>#DIV/0!</v>
      </c>
      <c r="AX35" s="112" t="e">
        <f>'III Plan Rates'!$AA38*'V Consumer Factors'!$N$20*'II Rate Development &amp; Change'!$K$34</f>
        <v>#DIV/0!</v>
      </c>
      <c r="AY35" s="112">
        <f>IF('III Plan Rates'!$AP38&gt;0,SUMPRODUCT(AP35:AX35,'III Plan Rates'!$AG38:$AO38)/'III Plan Rates'!$AP38,0)</f>
        <v>0</v>
      </c>
      <c r="AZ35" s="124"/>
      <c r="BA35" s="112" t="e">
        <f>'III Plan Rates'!$AA38*'V Consumer Factors'!$N$12*'II Rate Development &amp; Change'!$L$34</f>
        <v>#DIV/0!</v>
      </c>
      <c r="BB35" s="112" t="e">
        <f>'III Plan Rates'!$AA38*'V Consumer Factors'!$N$13*'II Rate Development &amp; Change'!$L$34</f>
        <v>#DIV/0!</v>
      </c>
      <c r="BC35" s="112" t="e">
        <f>'III Plan Rates'!$AA38*'V Consumer Factors'!$N$14*'II Rate Development &amp; Change'!$L$34</f>
        <v>#DIV/0!</v>
      </c>
      <c r="BD35" s="112" t="e">
        <f>'III Plan Rates'!$AA38*'V Consumer Factors'!$N$15*'II Rate Development &amp; Change'!$L$34</f>
        <v>#DIV/0!</v>
      </c>
      <c r="BE35" s="112" t="e">
        <f>'III Plan Rates'!$AA38*'V Consumer Factors'!$N$16*'II Rate Development &amp; Change'!$L$34</f>
        <v>#DIV/0!</v>
      </c>
      <c r="BF35" s="112" t="e">
        <f>'III Plan Rates'!$AA38*'V Consumer Factors'!$N$17*'II Rate Development &amp; Change'!$L$34</f>
        <v>#DIV/0!</v>
      </c>
      <c r="BG35" s="112" t="e">
        <f>'III Plan Rates'!$AA38*'V Consumer Factors'!$N$18*'II Rate Development &amp; Change'!$L$34</f>
        <v>#DIV/0!</v>
      </c>
      <c r="BH35" s="112" t="e">
        <f>'III Plan Rates'!$AA38*'V Consumer Factors'!$N$19*'II Rate Development &amp; Change'!$L$34</f>
        <v>#DIV/0!</v>
      </c>
      <c r="BI35" s="112" t="e">
        <f>'III Plan Rates'!$AA38*'V Consumer Factors'!$N$20*'II Rate Development &amp; Change'!$L$34</f>
        <v>#DIV/0!</v>
      </c>
      <c r="BJ35" s="112">
        <f>IF('III Plan Rates'!$AP38&gt;0,SUMPRODUCT(BA35:BI35,'III Plan Rates'!$AG38:$AO38)/'III Plan Rates'!$AP38,0)</f>
        <v>0</v>
      </c>
      <c r="BK35" s="124"/>
      <c r="BL35" s="112" t="e">
        <f>'III Plan Rates'!$AA38*'V Consumer Factors'!$N$12*'II Rate Development &amp; Change'!$M$34</f>
        <v>#DIV/0!</v>
      </c>
      <c r="BM35" s="112" t="e">
        <f>'III Plan Rates'!$AA38*'V Consumer Factors'!$N$13*'II Rate Development &amp; Change'!$M$34</f>
        <v>#DIV/0!</v>
      </c>
      <c r="BN35" s="112" t="e">
        <f>'III Plan Rates'!$AA38*'V Consumer Factors'!$N$14*'II Rate Development &amp; Change'!$M$34</f>
        <v>#DIV/0!</v>
      </c>
      <c r="BO35" s="112" t="e">
        <f>'III Plan Rates'!$AA38*'V Consumer Factors'!$N$15*'II Rate Development &amp; Change'!$M$34</f>
        <v>#DIV/0!</v>
      </c>
      <c r="BP35" s="112" t="e">
        <f>'III Plan Rates'!$AA38*'V Consumer Factors'!$N$16*'II Rate Development &amp; Change'!$M$34</f>
        <v>#DIV/0!</v>
      </c>
      <c r="BQ35" s="112" t="e">
        <f>'III Plan Rates'!$AA38*'V Consumer Factors'!$N$17*'II Rate Development &amp; Change'!$M$34</f>
        <v>#DIV/0!</v>
      </c>
      <c r="BR35" s="112" t="e">
        <f>'III Plan Rates'!$AA38*'V Consumer Factors'!$N$18*'II Rate Development &amp; Change'!$M$34</f>
        <v>#DIV/0!</v>
      </c>
      <c r="BS35" s="112" t="e">
        <f>'III Plan Rates'!$AA38*'V Consumer Factors'!$N$19*'II Rate Development &amp; Change'!$M$34</f>
        <v>#DIV/0!</v>
      </c>
      <c r="BT35" s="112" t="e">
        <f>'III Plan Rates'!$AA38*'V Consumer Factors'!$N$20*'II Rate Development &amp; Change'!$M$34</f>
        <v>#DIV/0!</v>
      </c>
      <c r="BU35" s="112">
        <f>IF('III Plan Rates'!$AP38&gt;0,SUMPRODUCT(BL35:BT35,'III Plan Rates'!$AG38:$AO38)/'III Plan Rates'!$AP38,0)</f>
        <v>0</v>
      </c>
      <c r="BW35" s="109"/>
      <c r="BX35" s="109"/>
      <c r="BY35" s="109"/>
      <c r="BZ35" s="109"/>
      <c r="CA35" s="109"/>
      <c r="CB35" s="109"/>
      <c r="CC35" s="109"/>
      <c r="CD35" s="109"/>
      <c r="CE35" s="511" t="str">
        <f>IF(SUM(BW35:CD35)='III Plan Rates'!AG38, "Match", "Don't Match")</f>
        <v>Match</v>
      </c>
      <c r="CF35" s="109"/>
      <c r="CG35" s="109"/>
      <c r="CH35" s="109"/>
      <c r="CI35" s="511" t="str">
        <f>IF(SUM(CF35:CH35)='III Plan Rates'!AH38, "Match", "Don't Match")</f>
        <v>Match</v>
      </c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511" t="str">
        <f>IF(SUM(CJ35:CV35)='III Plan Rates'!AI38, "Match", "Don't Match")</f>
        <v>Match</v>
      </c>
      <c r="CX35" s="109"/>
      <c r="CY35" s="109"/>
      <c r="CZ35" s="109"/>
      <c r="DA35" s="109"/>
      <c r="DB35" s="109"/>
      <c r="DC35" s="109"/>
      <c r="DD35" s="109"/>
      <c r="DE35" s="109"/>
      <c r="DF35" s="109"/>
      <c r="DG35" s="109"/>
      <c r="DH35" s="511" t="str">
        <f>IF(SUM(CX35:DG35)='III Plan Rates'!AJ38, "Match", "Don't Match")</f>
        <v>Match</v>
      </c>
      <c r="DI35" s="109"/>
      <c r="DJ35" s="109"/>
      <c r="DK35" s="109"/>
      <c r="DL35" s="109"/>
      <c r="DM35" s="109"/>
      <c r="DN35" s="109"/>
      <c r="DO35" s="109"/>
      <c r="DP35" s="511" t="str">
        <f>IF(SUM(DI35:DO35)='III Plan Rates'!AK38, "Match", "Don't Match")</f>
        <v>Match</v>
      </c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511" t="str">
        <f>IF(SUM(DQ35:DZ35)='III Plan Rates'!AL38, "Match", "Don't Match")</f>
        <v>Match</v>
      </c>
      <c r="EB35" s="109"/>
      <c r="EC35" s="109"/>
      <c r="ED35" s="109"/>
      <c r="EE35" s="109"/>
      <c r="EF35" s="511" t="str">
        <f>IF(SUM(EB35:EE35)='III Plan Rates'!AM38, "Match", "Don't Match")</f>
        <v>Match</v>
      </c>
      <c r="EG35" s="109"/>
      <c r="EH35" s="109"/>
      <c r="EI35" s="109"/>
      <c r="EJ35" s="109"/>
      <c r="EK35" s="109"/>
      <c r="EL35" s="511" t="str">
        <f>IF(SUM(EG35:EK35)='III Plan Rates'!AN38, "Match", "Don't Match")</f>
        <v>Match</v>
      </c>
      <c r="EM35" s="109"/>
      <c r="EN35" s="109"/>
      <c r="EO35" s="109"/>
      <c r="EP35" s="109"/>
      <c r="EQ35" s="109"/>
      <c r="ER35" s="109"/>
      <c r="ES35" s="109"/>
      <c r="ET35" s="511" t="str">
        <f>IF(SUM(EM35:ES35)='III Plan Rates'!AO38, "Match", "Don't Match")</f>
        <v>Match</v>
      </c>
    </row>
    <row r="36" spans="1:150" x14ac:dyDescent="0.25">
      <c r="A36" s="406" t="str">
        <f>'III Plan Rates'!A39</f>
        <v>Plan 22</v>
      </c>
      <c r="B36" s="122">
        <f>'III Plan Rates'!B39</f>
        <v>0</v>
      </c>
      <c r="C36" s="128">
        <f>'III Plan Rates'!D39</f>
        <v>0</v>
      </c>
      <c r="D36" s="122">
        <f>'III Plan Rates'!E39</f>
        <v>0</v>
      </c>
      <c r="E36" s="122">
        <f>'III Plan Rates'!F39</f>
        <v>0</v>
      </c>
      <c r="F36" s="122">
        <f>'III Plan Rates'!G39</f>
        <v>0</v>
      </c>
      <c r="G36" s="122">
        <f>'III Plan Rates'!J39</f>
        <v>0</v>
      </c>
      <c r="H36" s="101"/>
      <c r="I36" s="111"/>
      <c r="J36" s="111"/>
      <c r="K36" s="111"/>
      <c r="L36" s="111"/>
      <c r="M36" s="111"/>
      <c r="N36" s="111"/>
      <c r="O36" s="111"/>
      <c r="P36" s="111"/>
      <c r="Q36" s="111"/>
      <c r="R36" s="112">
        <f>IF('III Plan Rates'!$AP39&gt;0,SUMPRODUCT(I36:Q36,'III Plan Rates'!$AG39:$AO39)/'III Plan Rates'!$AP39,0)</f>
        <v>0</v>
      </c>
      <c r="S36" s="123"/>
      <c r="T36" s="112" t="e">
        <f>'III Plan Rates'!$AA39*'V Consumer Factors'!$N$12*'II Rate Development &amp; Change'!$J$34</f>
        <v>#DIV/0!</v>
      </c>
      <c r="U36" s="112" t="e">
        <f>'III Plan Rates'!$AA39*'V Consumer Factors'!$N$13*'II Rate Development &amp; Change'!$J$34</f>
        <v>#DIV/0!</v>
      </c>
      <c r="V36" s="112" t="e">
        <f>'III Plan Rates'!$AA39*'V Consumer Factors'!$N$14*'II Rate Development &amp; Change'!$J$34</f>
        <v>#DIV/0!</v>
      </c>
      <c r="W36" s="112" t="e">
        <f>'III Plan Rates'!$AA39*'V Consumer Factors'!$N$15*'II Rate Development &amp; Change'!$J$34</f>
        <v>#DIV/0!</v>
      </c>
      <c r="X36" s="112" t="e">
        <f>'III Plan Rates'!$AA39*'V Consumer Factors'!$N$16*'II Rate Development &amp; Change'!$J$34</f>
        <v>#DIV/0!</v>
      </c>
      <c r="Y36" s="112" t="e">
        <f>'III Plan Rates'!$AA39*'V Consumer Factors'!$N$17*'II Rate Development &amp; Change'!$J$34</f>
        <v>#DIV/0!</v>
      </c>
      <c r="Z36" s="112" t="e">
        <f>'III Plan Rates'!$AA39*'V Consumer Factors'!$N$18*'II Rate Development &amp; Change'!$J$34</f>
        <v>#DIV/0!</v>
      </c>
      <c r="AA36" s="112" t="e">
        <f>'III Plan Rates'!$AA39*'V Consumer Factors'!$N$19*'II Rate Development &amp; Change'!$J$34</f>
        <v>#DIV/0!</v>
      </c>
      <c r="AB36" s="112" t="e">
        <f>'III Plan Rates'!$AA39*'V Consumer Factors'!$N$20*'II Rate Development &amp; Change'!$J$34</f>
        <v>#DIV/0!</v>
      </c>
      <c r="AC36" s="112">
        <f>IF('III Plan Rates'!$AP39&gt;0,SUMPRODUCT(T36:AB36,'III Plan Rates'!$AG39:$AO39)/'III Plan Rates'!$AP39,0)</f>
        <v>0</v>
      </c>
      <c r="AD36" s="119"/>
      <c r="AE36" s="120" t="e">
        <f t="shared" si="12"/>
        <v>#DIV/0!</v>
      </c>
      <c r="AF36" s="120" t="e">
        <f t="shared" si="3"/>
        <v>#DIV/0!</v>
      </c>
      <c r="AG36" s="120" t="e">
        <f t="shared" si="4"/>
        <v>#DIV/0!</v>
      </c>
      <c r="AH36" s="120" t="e">
        <f t="shared" si="5"/>
        <v>#DIV/0!</v>
      </c>
      <c r="AI36" s="120" t="e">
        <f t="shared" si="6"/>
        <v>#DIV/0!</v>
      </c>
      <c r="AJ36" s="120" t="e">
        <f t="shared" si="7"/>
        <v>#DIV/0!</v>
      </c>
      <c r="AK36" s="120" t="e">
        <f t="shared" si="8"/>
        <v>#DIV/0!</v>
      </c>
      <c r="AL36" s="120" t="e">
        <f t="shared" si="9"/>
        <v>#DIV/0!</v>
      </c>
      <c r="AM36" s="120" t="e">
        <f t="shared" si="10"/>
        <v>#DIV/0!</v>
      </c>
      <c r="AN36" s="120" t="str">
        <f t="shared" si="11"/>
        <v/>
      </c>
      <c r="AO36" s="119"/>
      <c r="AP36" s="112" t="e">
        <f>'III Plan Rates'!$AA39*'V Consumer Factors'!$N$12*'II Rate Development &amp; Change'!$K$34</f>
        <v>#DIV/0!</v>
      </c>
      <c r="AQ36" s="112" t="e">
        <f>'III Plan Rates'!$AA39*'V Consumer Factors'!$N$13*'II Rate Development &amp; Change'!$K$34</f>
        <v>#DIV/0!</v>
      </c>
      <c r="AR36" s="112" t="e">
        <f>'III Plan Rates'!$AA39*'V Consumer Factors'!$N$14*'II Rate Development &amp; Change'!$K$34</f>
        <v>#DIV/0!</v>
      </c>
      <c r="AS36" s="112" t="e">
        <f>'III Plan Rates'!$AA39*'V Consumer Factors'!$N$15*'II Rate Development &amp; Change'!$K$34</f>
        <v>#DIV/0!</v>
      </c>
      <c r="AT36" s="112" t="e">
        <f>'III Plan Rates'!$AA39*'V Consumer Factors'!$N$16*'II Rate Development &amp; Change'!$K$34</f>
        <v>#DIV/0!</v>
      </c>
      <c r="AU36" s="112" t="e">
        <f>'III Plan Rates'!$AA39*'V Consumer Factors'!$N$17*'II Rate Development &amp; Change'!$K$34</f>
        <v>#DIV/0!</v>
      </c>
      <c r="AV36" s="112" t="e">
        <f>'III Plan Rates'!$AA39*'V Consumer Factors'!$N$18*'II Rate Development &amp; Change'!$K$34</f>
        <v>#DIV/0!</v>
      </c>
      <c r="AW36" s="112" t="e">
        <f>'III Plan Rates'!$AA39*'V Consumer Factors'!$N$19*'II Rate Development &amp; Change'!$K$34</f>
        <v>#DIV/0!</v>
      </c>
      <c r="AX36" s="112" t="e">
        <f>'III Plan Rates'!$AA39*'V Consumer Factors'!$N$20*'II Rate Development &amp; Change'!$K$34</f>
        <v>#DIV/0!</v>
      </c>
      <c r="AY36" s="112">
        <f>IF('III Plan Rates'!$AP39&gt;0,SUMPRODUCT(AP36:AX36,'III Plan Rates'!$AG39:$AO39)/'III Plan Rates'!$AP39,0)</f>
        <v>0</v>
      </c>
      <c r="AZ36" s="124"/>
      <c r="BA36" s="112" t="e">
        <f>'III Plan Rates'!$AA39*'V Consumer Factors'!$N$12*'II Rate Development &amp; Change'!$L$34</f>
        <v>#DIV/0!</v>
      </c>
      <c r="BB36" s="112" t="e">
        <f>'III Plan Rates'!$AA39*'V Consumer Factors'!$N$13*'II Rate Development &amp; Change'!$L$34</f>
        <v>#DIV/0!</v>
      </c>
      <c r="BC36" s="112" t="e">
        <f>'III Plan Rates'!$AA39*'V Consumer Factors'!$N$14*'II Rate Development &amp; Change'!$L$34</f>
        <v>#DIV/0!</v>
      </c>
      <c r="BD36" s="112" t="e">
        <f>'III Plan Rates'!$AA39*'V Consumer Factors'!$N$15*'II Rate Development &amp; Change'!$L$34</f>
        <v>#DIV/0!</v>
      </c>
      <c r="BE36" s="112" t="e">
        <f>'III Plan Rates'!$AA39*'V Consumer Factors'!$N$16*'II Rate Development &amp; Change'!$L$34</f>
        <v>#DIV/0!</v>
      </c>
      <c r="BF36" s="112" t="e">
        <f>'III Plan Rates'!$AA39*'V Consumer Factors'!$N$17*'II Rate Development &amp; Change'!$L$34</f>
        <v>#DIV/0!</v>
      </c>
      <c r="BG36" s="112" t="e">
        <f>'III Plan Rates'!$AA39*'V Consumer Factors'!$N$18*'II Rate Development &amp; Change'!$L$34</f>
        <v>#DIV/0!</v>
      </c>
      <c r="BH36" s="112" t="e">
        <f>'III Plan Rates'!$AA39*'V Consumer Factors'!$N$19*'II Rate Development &amp; Change'!$L$34</f>
        <v>#DIV/0!</v>
      </c>
      <c r="BI36" s="112" t="e">
        <f>'III Plan Rates'!$AA39*'V Consumer Factors'!$N$20*'II Rate Development &amp; Change'!$L$34</f>
        <v>#DIV/0!</v>
      </c>
      <c r="BJ36" s="112">
        <f>IF('III Plan Rates'!$AP39&gt;0,SUMPRODUCT(BA36:BI36,'III Plan Rates'!$AG39:$AO39)/'III Plan Rates'!$AP39,0)</f>
        <v>0</v>
      </c>
      <c r="BK36" s="124"/>
      <c r="BL36" s="112" t="e">
        <f>'III Plan Rates'!$AA39*'V Consumer Factors'!$N$12*'II Rate Development &amp; Change'!$M$34</f>
        <v>#DIV/0!</v>
      </c>
      <c r="BM36" s="112" t="e">
        <f>'III Plan Rates'!$AA39*'V Consumer Factors'!$N$13*'II Rate Development &amp; Change'!$M$34</f>
        <v>#DIV/0!</v>
      </c>
      <c r="BN36" s="112" t="e">
        <f>'III Plan Rates'!$AA39*'V Consumer Factors'!$N$14*'II Rate Development &amp; Change'!$M$34</f>
        <v>#DIV/0!</v>
      </c>
      <c r="BO36" s="112" t="e">
        <f>'III Plan Rates'!$AA39*'V Consumer Factors'!$N$15*'II Rate Development &amp; Change'!$M$34</f>
        <v>#DIV/0!</v>
      </c>
      <c r="BP36" s="112" t="e">
        <f>'III Plan Rates'!$AA39*'V Consumer Factors'!$N$16*'II Rate Development &amp; Change'!$M$34</f>
        <v>#DIV/0!</v>
      </c>
      <c r="BQ36" s="112" t="e">
        <f>'III Plan Rates'!$AA39*'V Consumer Factors'!$N$17*'II Rate Development &amp; Change'!$M$34</f>
        <v>#DIV/0!</v>
      </c>
      <c r="BR36" s="112" t="e">
        <f>'III Plan Rates'!$AA39*'V Consumer Factors'!$N$18*'II Rate Development &amp; Change'!$M$34</f>
        <v>#DIV/0!</v>
      </c>
      <c r="BS36" s="112" t="e">
        <f>'III Plan Rates'!$AA39*'V Consumer Factors'!$N$19*'II Rate Development &amp; Change'!$M$34</f>
        <v>#DIV/0!</v>
      </c>
      <c r="BT36" s="112" t="e">
        <f>'III Plan Rates'!$AA39*'V Consumer Factors'!$N$20*'II Rate Development &amp; Change'!$M$34</f>
        <v>#DIV/0!</v>
      </c>
      <c r="BU36" s="112">
        <f>IF('III Plan Rates'!$AP39&gt;0,SUMPRODUCT(BL36:BT36,'III Plan Rates'!$AG39:$AO39)/'III Plan Rates'!$AP39,0)</f>
        <v>0</v>
      </c>
      <c r="BW36" s="109"/>
      <c r="BX36" s="109"/>
      <c r="BY36" s="109"/>
      <c r="BZ36" s="109"/>
      <c r="CA36" s="109"/>
      <c r="CB36" s="109"/>
      <c r="CC36" s="109"/>
      <c r="CD36" s="109"/>
      <c r="CE36" s="511" t="str">
        <f>IF(SUM(BW36:CD36)='III Plan Rates'!AG39, "Match", "Don't Match")</f>
        <v>Match</v>
      </c>
      <c r="CF36" s="109"/>
      <c r="CG36" s="109"/>
      <c r="CH36" s="109"/>
      <c r="CI36" s="511" t="str">
        <f>IF(SUM(CF36:CH36)='III Plan Rates'!AH39, "Match", "Don't Match")</f>
        <v>Match</v>
      </c>
      <c r="CJ36" s="109"/>
      <c r="CK36" s="109"/>
      <c r="CL36" s="109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/>
      <c r="CW36" s="511" t="str">
        <f>IF(SUM(CJ36:CV36)='III Plan Rates'!AI39, "Match", "Don't Match")</f>
        <v>Match</v>
      </c>
      <c r="CX36" s="109"/>
      <c r="CY36" s="109"/>
      <c r="CZ36" s="109"/>
      <c r="DA36" s="109"/>
      <c r="DB36" s="109"/>
      <c r="DC36" s="109"/>
      <c r="DD36" s="109"/>
      <c r="DE36" s="109"/>
      <c r="DF36" s="109"/>
      <c r="DG36" s="109"/>
      <c r="DH36" s="511" t="str">
        <f>IF(SUM(CX36:DG36)='III Plan Rates'!AJ39, "Match", "Don't Match")</f>
        <v>Match</v>
      </c>
      <c r="DI36" s="109"/>
      <c r="DJ36" s="109"/>
      <c r="DK36" s="109"/>
      <c r="DL36" s="109"/>
      <c r="DM36" s="109"/>
      <c r="DN36" s="109"/>
      <c r="DO36" s="109"/>
      <c r="DP36" s="511" t="str">
        <f>IF(SUM(DI36:DO36)='III Plan Rates'!AK39, "Match", "Don't Match")</f>
        <v>Match</v>
      </c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511" t="str">
        <f>IF(SUM(DQ36:DZ36)='III Plan Rates'!AL39, "Match", "Don't Match")</f>
        <v>Match</v>
      </c>
      <c r="EB36" s="109"/>
      <c r="EC36" s="109"/>
      <c r="ED36" s="109"/>
      <c r="EE36" s="109"/>
      <c r="EF36" s="511" t="str">
        <f>IF(SUM(EB36:EE36)='III Plan Rates'!AM39, "Match", "Don't Match")</f>
        <v>Match</v>
      </c>
      <c r="EG36" s="109"/>
      <c r="EH36" s="109"/>
      <c r="EI36" s="109"/>
      <c r="EJ36" s="109"/>
      <c r="EK36" s="109"/>
      <c r="EL36" s="511" t="str">
        <f>IF(SUM(EG36:EK36)='III Plan Rates'!AN39, "Match", "Don't Match")</f>
        <v>Match</v>
      </c>
      <c r="EM36" s="109"/>
      <c r="EN36" s="109"/>
      <c r="EO36" s="109"/>
      <c r="EP36" s="109"/>
      <c r="EQ36" s="109"/>
      <c r="ER36" s="109"/>
      <c r="ES36" s="109"/>
      <c r="ET36" s="511" t="str">
        <f>IF(SUM(EM36:ES36)='III Plan Rates'!AO39, "Match", "Don't Match")</f>
        <v>Match</v>
      </c>
    </row>
    <row r="37" spans="1:150" x14ac:dyDescent="0.25">
      <c r="A37" s="406" t="str">
        <f>'III Plan Rates'!A40</f>
        <v>Plan 23</v>
      </c>
      <c r="B37" s="122">
        <f>'III Plan Rates'!B40</f>
        <v>0</v>
      </c>
      <c r="C37" s="128">
        <f>'III Plan Rates'!D40</f>
        <v>0</v>
      </c>
      <c r="D37" s="122">
        <f>'III Plan Rates'!E40</f>
        <v>0</v>
      </c>
      <c r="E37" s="122">
        <f>'III Plan Rates'!F40</f>
        <v>0</v>
      </c>
      <c r="F37" s="122">
        <f>'III Plan Rates'!G40</f>
        <v>0</v>
      </c>
      <c r="G37" s="122">
        <f>'III Plan Rates'!J40</f>
        <v>0</v>
      </c>
      <c r="H37" s="101"/>
      <c r="I37" s="111"/>
      <c r="J37" s="111"/>
      <c r="K37" s="111"/>
      <c r="L37" s="111"/>
      <c r="M37" s="111"/>
      <c r="N37" s="111"/>
      <c r="O37" s="111"/>
      <c r="P37" s="111"/>
      <c r="Q37" s="111"/>
      <c r="R37" s="112">
        <f>IF('III Plan Rates'!$AP40&gt;0,SUMPRODUCT(I37:Q37,'III Plan Rates'!$AG40:$AO40)/'III Plan Rates'!$AP40,0)</f>
        <v>0</v>
      </c>
      <c r="S37" s="123"/>
      <c r="T37" s="112" t="e">
        <f>'III Plan Rates'!$AA40*'V Consumer Factors'!$N$12*'II Rate Development &amp; Change'!$J$34</f>
        <v>#DIV/0!</v>
      </c>
      <c r="U37" s="112" t="e">
        <f>'III Plan Rates'!$AA40*'V Consumer Factors'!$N$13*'II Rate Development &amp; Change'!$J$34</f>
        <v>#DIV/0!</v>
      </c>
      <c r="V37" s="112" t="e">
        <f>'III Plan Rates'!$AA40*'V Consumer Factors'!$N$14*'II Rate Development &amp; Change'!$J$34</f>
        <v>#DIV/0!</v>
      </c>
      <c r="W37" s="112" t="e">
        <f>'III Plan Rates'!$AA40*'V Consumer Factors'!$N$15*'II Rate Development &amp; Change'!$J$34</f>
        <v>#DIV/0!</v>
      </c>
      <c r="X37" s="112" t="e">
        <f>'III Plan Rates'!$AA40*'V Consumer Factors'!$N$16*'II Rate Development &amp; Change'!$J$34</f>
        <v>#DIV/0!</v>
      </c>
      <c r="Y37" s="112" t="e">
        <f>'III Plan Rates'!$AA40*'V Consumer Factors'!$N$17*'II Rate Development &amp; Change'!$J$34</f>
        <v>#DIV/0!</v>
      </c>
      <c r="Z37" s="112" t="e">
        <f>'III Plan Rates'!$AA40*'V Consumer Factors'!$N$18*'II Rate Development &amp; Change'!$J$34</f>
        <v>#DIV/0!</v>
      </c>
      <c r="AA37" s="112" t="e">
        <f>'III Plan Rates'!$AA40*'V Consumer Factors'!$N$19*'II Rate Development &amp; Change'!$J$34</f>
        <v>#DIV/0!</v>
      </c>
      <c r="AB37" s="112" t="e">
        <f>'III Plan Rates'!$AA40*'V Consumer Factors'!$N$20*'II Rate Development &amp; Change'!$J$34</f>
        <v>#DIV/0!</v>
      </c>
      <c r="AC37" s="112">
        <f>IF('III Plan Rates'!$AP40&gt;0,SUMPRODUCT(T37:AB37,'III Plan Rates'!$AG40:$AO40)/'III Plan Rates'!$AP40,0)</f>
        <v>0</v>
      </c>
      <c r="AD37" s="119"/>
      <c r="AE37" s="120" t="e">
        <f t="shared" si="12"/>
        <v>#DIV/0!</v>
      </c>
      <c r="AF37" s="120" t="e">
        <f t="shared" si="3"/>
        <v>#DIV/0!</v>
      </c>
      <c r="AG37" s="120" t="e">
        <f t="shared" si="4"/>
        <v>#DIV/0!</v>
      </c>
      <c r="AH37" s="120" t="e">
        <f t="shared" si="5"/>
        <v>#DIV/0!</v>
      </c>
      <c r="AI37" s="120" t="e">
        <f t="shared" si="6"/>
        <v>#DIV/0!</v>
      </c>
      <c r="AJ37" s="120" t="e">
        <f t="shared" si="7"/>
        <v>#DIV/0!</v>
      </c>
      <c r="AK37" s="120" t="e">
        <f t="shared" si="8"/>
        <v>#DIV/0!</v>
      </c>
      <c r="AL37" s="120" t="e">
        <f t="shared" si="9"/>
        <v>#DIV/0!</v>
      </c>
      <c r="AM37" s="120" t="e">
        <f t="shared" si="10"/>
        <v>#DIV/0!</v>
      </c>
      <c r="AN37" s="120" t="str">
        <f t="shared" si="11"/>
        <v/>
      </c>
      <c r="AO37" s="119"/>
      <c r="AP37" s="112" t="e">
        <f>'III Plan Rates'!$AA40*'V Consumer Factors'!$N$12*'II Rate Development &amp; Change'!$K$34</f>
        <v>#DIV/0!</v>
      </c>
      <c r="AQ37" s="112" t="e">
        <f>'III Plan Rates'!$AA40*'V Consumer Factors'!$N$13*'II Rate Development &amp; Change'!$K$34</f>
        <v>#DIV/0!</v>
      </c>
      <c r="AR37" s="112" t="e">
        <f>'III Plan Rates'!$AA40*'V Consumer Factors'!$N$14*'II Rate Development &amp; Change'!$K$34</f>
        <v>#DIV/0!</v>
      </c>
      <c r="AS37" s="112" t="e">
        <f>'III Plan Rates'!$AA40*'V Consumer Factors'!$N$15*'II Rate Development &amp; Change'!$K$34</f>
        <v>#DIV/0!</v>
      </c>
      <c r="AT37" s="112" t="e">
        <f>'III Plan Rates'!$AA40*'V Consumer Factors'!$N$16*'II Rate Development &amp; Change'!$K$34</f>
        <v>#DIV/0!</v>
      </c>
      <c r="AU37" s="112" t="e">
        <f>'III Plan Rates'!$AA40*'V Consumer Factors'!$N$17*'II Rate Development &amp; Change'!$K$34</f>
        <v>#DIV/0!</v>
      </c>
      <c r="AV37" s="112" t="e">
        <f>'III Plan Rates'!$AA40*'V Consumer Factors'!$N$18*'II Rate Development &amp; Change'!$K$34</f>
        <v>#DIV/0!</v>
      </c>
      <c r="AW37" s="112" t="e">
        <f>'III Plan Rates'!$AA40*'V Consumer Factors'!$N$19*'II Rate Development &amp; Change'!$K$34</f>
        <v>#DIV/0!</v>
      </c>
      <c r="AX37" s="112" t="e">
        <f>'III Plan Rates'!$AA40*'V Consumer Factors'!$N$20*'II Rate Development &amp; Change'!$K$34</f>
        <v>#DIV/0!</v>
      </c>
      <c r="AY37" s="112">
        <f>IF('III Plan Rates'!$AP40&gt;0,SUMPRODUCT(AP37:AX37,'III Plan Rates'!$AG40:$AO40)/'III Plan Rates'!$AP40,0)</f>
        <v>0</v>
      </c>
      <c r="AZ37" s="124"/>
      <c r="BA37" s="112" t="e">
        <f>'III Plan Rates'!$AA40*'V Consumer Factors'!$N$12*'II Rate Development &amp; Change'!$L$34</f>
        <v>#DIV/0!</v>
      </c>
      <c r="BB37" s="112" t="e">
        <f>'III Plan Rates'!$AA40*'V Consumer Factors'!$N$13*'II Rate Development &amp; Change'!$L$34</f>
        <v>#DIV/0!</v>
      </c>
      <c r="BC37" s="112" t="e">
        <f>'III Plan Rates'!$AA40*'V Consumer Factors'!$N$14*'II Rate Development &amp; Change'!$L$34</f>
        <v>#DIV/0!</v>
      </c>
      <c r="BD37" s="112" t="e">
        <f>'III Plan Rates'!$AA40*'V Consumer Factors'!$N$15*'II Rate Development &amp; Change'!$L$34</f>
        <v>#DIV/0!</v>
      </c>
      <c r="BE37" s="112" t="e">
        <f>'III Plan Rates'!$AA40*'V Consumer Factors'!$N$16*'II Rate Development &amp; Change'!$L$34</f>
        <v>#DIV/0!</v>
      </c>
      <c r="BF37" s="112" t="e">
        <f>'III Plan Rates'!$AA40*'V Consumer Factors'!$N$17*'II Rate Development &amp; Change'!$L$34</f>
        <v>#DIV/0!</v>
      </c>
      <c r="BG37" s="112" t="e">
        <f>'III Plan Rates'!$AA40*'V Consumer Factors'!$N$18*'II Rate Development &amp; Change'!$L$34</f>
        <v>#DIV/0!</v>
      </c>
      <c r="BH37" s="112" t="e">
        <f>'III Plan Rates'!$AA40*'V Consumer Factors'!$N$19*'II Rate Development &amp; Change'!$L$34</f>
        <v>#DIV/0!</v>
      </c>
      <c r="BI37" s="112" t="e">
        <f>'III Plan Rates'!$AA40*'V Consumer Factors'!$N$20*'II Rate Development &amp; Change'!$L$34</f>
        <v>#DIV/0!</v>
      </c>
      <c r="BJ37" s="112">
        <f>IF('III Plan Rates'!$AP40&gt;0,SUMPRODUCT(BA37:BI37,'III Plan Rates'!$AG40:$AO40)/'III Plan Rates'!$AP40,0)</f>
        <v>0</v>
      </c>
      <c r="BK37" s="124"/>
      <c r="BL37" s="112" t="e">
        <f>'III Plan Rates'!$AA40*'V Consumer Factors'!$N$12*'II Rate Development &amp; Change'!$M$34</f>
        <v>#DIV/0!</v>
      </c>
      <c r="BM37" s="112" t="e">
        <f>'III Plan Rates'!$AA40*'V Consumer Factors'!$N$13*'II Rate Development &amp; Change'!$M$34</f>
        <v>#DIV/0!</v>
      </c>
      <c r="BN37" s="112" t="e">
        <f>'III Plan Rates'!$AA40*'V Consumer Factors'!$N$14*'II Rate Development &amp; Change'!$M$34</f>
        <v>#DIV/0!</v>
      </c>
      <c r="BO37" s="112" t="e">
        <f>'III Plan Rates'!$AA40*'V Consumer Factors'!$N$15*'II Rate Development &amp; Change'!$M$34</f>
        <v>#DIV/0!</v>
      </c>
      <c r="BP37" s="112" t="e">
        <f>'III Plan Rates'!$AA40*'V Consumer Factors'!$N$16*'II Rate Development &amp; Change'!$M$34</f>
        <v>#DIV/0!</v>
      </c>
      <c r="BQ37" s="112" t="e">
        <f>'III Plan Rates'!$AA40*'V Consumer Factors'!$N$17*'II Rate Development &amp; Change'!$M$34</f>
        <v>#DIV/0!</v>
      </c>
      <c r="BR37" s="112" t="e">
        <f>'III Plan Rates'!$AA40*'V Consumer Factors'!$N$18*'II Rate Development &amp; Change'!$M$34</f>
        <v>#DIV/0!</v>
      </c>
      <c r="BS37" s="112" t="e">
        <f>'III Plan Rates'!$AA40*'V Consumer Factors'!$N$19*'II Rate Development &amp; Change'!$M$34</f>
        <v>#DIV/0!</v>
      </c>
      <c r="BT37" s="112" t="e">
        <f>'III Plan Rates'!$AA40*'V Consumer Factors'!$N$20*'II Rate Development &amp; Change'!$M$34</f>
        <v>#DIV/0!</v>
      </c>
      <c r="BU37" s="112">
        <f>IF('III Plan Rates'!$AP40&gt;0,SUMPRODUCT(BL37:BT37,'III Plan Rates'!$AG40:$AO40)/'III Plan Rates'!$AP40,0)</f>
        <v>0</v>
      </c>
      <c r="BW37" s="109"/>
      <c r="BX37" s="109"/>
      <c r="BY37" s="109"/>
      <c r="BZ37" s="109"/>
      <c r="CA37" s="109"/>
      <c r="CB37" s="109"/>
      <c r="CC37" s="109"/>
      <c r="CD37" s="109"/>
      <c r="CE37" s="511" t="str">
        <f>IF(SUM(BW37:CD37)='III Plan Rates'!AG40, "Match", "Don't Match")</f>
        <v>Match</v>
      </c>
      <c r="CF37" s="109"/>
      <c r="CG37" s="109"/>
      <c r="CH37" s="109"/>
      <c r="CI37" s="511" t="str">
        <f>IF(SUM(CF37:CH37)='III Plan Rates'!AH40, "Match", "Don't Match")</f>
        <v>Match</v>
      </c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511" t="str">
        <f>IF(SUM(CJ37:CV37)='III Plan Rates'!AI40, "Match", "Don't Match")</f>
        <v>Match</v>
      </c>
      <c r="CX37" s="109"/>
      <c r="CY37" s="109"/>
      <c r="CZ37" s="109"/>
      <c r="DA37" s="109"/>
      <c r="DB37" s="109"/>
      <c r="DC37" s="109"/>
      <c r="DD37" s="109"/>
      <c r="DE37" s="109"/>
      <c r="DF37" s="109"/>
      <c r="DG37" s="109"/>
      <c r="DH37" s="511" t="str">
        <f>IF(SUM(CX37:DG37)='III Plan Rates'!AJ40, "Match", "Don't Match")</f>
        <v>Match</v>
      </c>
      <c r="DI37" s="109"/>
      <c r="DJ37" s="109"/>
      <c r="DK37" s="109"/>
      <c r="DL37" s="109"/>
      <c r="DM37" s="109"/>
      <c r="DN37" s="109"/>
      <c r="DO37" s="109"/>
      <c r="DP37" s="511" t="str">
        <f>IF(SUM(DI37:DO37)='III Plan Rates'!AK40, "Match", "Don't Match")</f>
        <v>Match</v>
      </c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511" t="str">
        <f>IF(SUM(DQ37:DZ37)='III Plan Rates'!AL40, "Match", "Don't Match")</f>
        <v>Match</v>
      </c>
      <c r="EB37" s="109"/>
      <c r="EC37" s="109"/>
      <c r="ED37" s="109"/>
      <c r="EE37" s="109"/>
      <c r="EF37" s="511" t="str">
        <f>IF(SUM(EB37:EE37)='III Plan Rates'!AM40, "Match", "Don't Match")</f>
        <v>Match</v>
      </c>
      <c r="EG37" s="109"/>
      <c r="EH37" s="109"/>
      <c r="EI37" s="109"/>
      <c r="EJ37" s="109"/>
      <c r="EK37" s="109"/>
      <c r="EL37" s="511" t="str">
        <f>IF(SUM(EG37:EK37)='III Plan Rates'!AN40, "Match", "Don't Match")</f>
        <v>Match</v>
      </c>
      <c r="EM37" s="109"/>
      <c r="EN37" s="109"/>
      <c r="EO37" s="109"/>
      <c r="EP37" s="109"/>
      <c r="EQ37" s="109"/>
      <c r="ER37" s="109"/>
      <c r="ES37" s="109"/>
      <c r="ET37" s="511" t="str">
        <f>IF(SUM(EM37:ES37)='III Plan Rates'!AO40, "Match", "Don't Match")</f>
        <v>Match</v>
      </c>
    </row>
    <row r="38" spans="1:150" x14ac:dyDescent="0.25">
      <c r="A38" s="406" t="str">
        <f>'III Plan Rates'!A41</f>
        <v>Plan 24</v>
      </c>
      <c r="B38" s="122">
        <f>'III Plan Rates'!B41</f>
        <v>0</v>
      </c>
      <c r="C38" s="128">
        <f>'III Plan Rates'!D41</f>
        <v>0</v>
      </c>
      <c r="D38" s="122">
        <f>'III Plan Rates'!E41</f>
        <v>0</v>
      </c>
      <c r="E38" s="122">
        <f>'III Plan Rates'!F41</f>
        <v>0</v>
      </c>
      <c r="F38" s="122">
        <f>'III Plan Rates'!G41</f>
        <v>0</v>
      </c>
      <c r="G38" s="122">
        <f>'III Plan Rates'!J41</f>
        <v>0</v>
      </c>
      <c r="H38" s="101"/>
      <c r="I38" s="111"/>
      <c r="J38" s="111"/>
      <c r="K38" s="111"/>
      <c r="L38" s="111"/>
      <c r="M38" s="111"/>
      <c r="N38" s="111"/>
      <c r="O38" s="111"/>
      <c r="P38" s="111"/>
      <c r="Q38" s="111"/>
      <c r="R38" s="112">
        <f>IF('III Plan Rates'!$AP41&gt;0,SUMPRODUCT(I38:Q38,'III Plan Rates'!$AG41:$AO41)/'III Plan Rates'!$AP41,0)</f>
        <v>0</v>
      </c>
      <c r="S38" s="123"/>
      <c r="T38" s="112" t="e">
        <f>'III Plan Rates'!$AA41*'V Consumer Factors'!$N$12*'II Rate Development &amp; Change'!$J$34</f>
        <v>#DIV/0!</v>
      </c>
      <c r="U38" s="112" t="e">
        <f>'III Plan Rates'!$AA41*'V Consumer Factors'!$N$13*'II Rate Development &amp; Change'!$J$34</f>
        <v>#DIV/0!</v>
      </c>
      <c r="V38" s="112" t="e">
        <f>'III Plan Rates'!$AA41*'V Consumer Factors'!$N$14*'II Rate Development &amp; Change'!$J$34</f>
        <v>#DIV/0!</v>
      </c>
      <c r="W38" s="112" t="e">
        <f>'III Plan Rates'!$AA41*'V Consumer Factors'!$N$15*'II Rate Development &amp; Change'!$J$34</f>
        <v>#DIV/0!</v>
      </c>
      <c r="X38" s="112" t="e">
        <f>'III Plan Rates'!$AA41*'V Consumer Factors'!$N$16*'II Rate Development &amp; Change'!$J$34</f>
        <v>#DIV/0!</v>
      </c>
      <c r="Y38" s="112" t="e">
        <f>'III Plan Rates'!$AA41*'V Consumer Factors'!$N$17*'II Rate Development &amp; Change'!$J$34</f>
        <v>#DIV/0!</v>
      </c>
      <c r="Z38" s="112" t="e">
        <f>'III Plan Rates'!$AA41*'V Consumer Factors'!$N$18*'II Rate Development &amp; Change'!$J$34</f>
        <v>#DIV/0!</v>
      </c>
      <c r="AA38" s="112" t="e">
        <f>'III Plan Rates'!$AA41*'V Consumer Factors'!$N$19*'II Rate Development &amp; Change'!$J$34</f>
        <v>#DIV/0!</v>
      </c>
      <c r="AB38" s="112" t="e">
        <f>'III Plan Rates'!$AA41*'V Consumer Factors'!$N$20*'II Rate Development &amp; Change'!$J$34</f>
        <v>#DIV/0!</v>
      </c>
      <c r="AC38" s="112">
        <f>IF('III Plan Rates'!$AP41&gt;0,SUMPRODUCT(T38:AB38,'III Plan Rates'!$AG41:$AO41)/'III Plan Rates'!$AP41,0)</f>
        <v>0</v>
      </c>
      <c r="AD38" s="119"/>
      <c r="AE38" s="120" t="e">
        <f t="shared" si="12"/>
        <v>#DIV/0!</v>
      </c>
      <c r="AF38" s="120" t="e">
        <f t="shared" si="3"/>
        <v>#DIV/0!</v>
      </c>
      <c r="AG38" s="120" t="e">
        <f t="shared" si="4"/>
        <v>#DIV/0!</v>
      </c>
      <c r="AH38" s="120" t="e">
        <f t="shared" si="5"/>
        <v>#DIV/0!</v>
      </c>
      <c r="AI38" s="120" t="e">
        <f t="shared" si="6"/>
        <v>#DIV/0!</v>
      </c>
      <c r="AJ38" s="120" t="e">
        <f t="shared" si="7"/>
        <v>#DIV/0!</v>
      </c>
      <c r="AK38" s="120" t="e">
        <f t="shared" si="8"/>
        <v>#DIV/0!</v>
      </c>
      <c r="AL38" s="120" t="e">
        <f t="shared" si="9"/>
        <v>#DIV/0!</v>
      </c>
      <c r="AM38" s="120" t="e">
        <f t="shared" si="10"/>
        <v>#DIV/0!</v>
      </c>
      <c r="AN38" s="120" t="str">
        <f t="shared" si="11"/>
        <v/>
      </c>
      <c r="AO38" s="119"/>
      <c r="AP38" s="112" t="e">
        <f>'III Plan Rates'!$AA41*'V Consumer Factors'!$N$12*'II Rate Development &amp; Change'!$K$34</f>
        <v>#DIV/0!</v>
      </c>
      <c r="AQ38" s="112" t="e">
        <f>'III Plan Rates'!$AA41*'V Consumer Factors'!$N$13*'II Rate Development &amp; Change'!$K$34</f>
        <v>#DIV/0!</v>
      </c>
      <c r="AR38" s="112" t="e">
        <f>'III Plan Rates'!$AA41*'V Consumer Factors'!$N$14*'II Rate Development &amp; Change'!$K$34</f>
        <v>#DIV/0!</v>
      </c>
      <c r="AS38" s="112" t="e">
        <f>'III Plan Rates'!$AA41*'V Consumer Factors'!$N$15*'II Rate Development &amp; Change'!$K$34</f>
        <v>#DIV/0!</v>
      </c>
      <c r="AT38" s="112" t="e">
        <f>'III Plan Rates'!$AA41*'V Consumer Factors'!$N$16*'II Rate Development &amp; Change'!$K$34</f>
        <v>#DIV/0!</v>
      </c>
      <c r="AU38" s="112" t="e">
        <f>'III Plan Rates'!$AA41*'V Consumer Factors'!$N$17*'II Rate Development &amp; Change'!$K$34</f>
        <v>#DIV/0!</v>
      </c>
      <c r="AV38" s="112" t="e">
        <f>'III Plan Rates'!$AA41*'V Consumer Factors'!$N$18*'II Rate Development &amp; Change'!$K$34</f>
        <v>#DIV/0!</v>
      </c>
      <c r="AW38" s="112" t="e">
        <f>'III Plan Rates'!$AA41*'V Consumer Factors'!$N$19*'II Rate Development &amp; Change'!$K$34</f>
        <v>#DIV/0!</v>
      </c>
      <c r="AX38" s="112" t="e">
        <f>'III Plan Rates'!$AA41*'V Consumer Factors'!$N$20*'II Rate Development &amp; Change'!$K$34</f>
        <v>#DIV/0!</v>
      </c>
      <c r="AY38" s="112">
        <f>IF('III Plan Rates'!$AP41&gt;0,SUMPRODUCT(AP38:AX38,'III Plan Rates'!$AG41:$AO41)/'III Plan Rates'!$AP41,0)</f>
        <v>0</v>
      </c>
      <c r="AZ38" s="124"/>
      <c r="BA38" s="112" t="e">
        <f>'III Plan Rates'!$AA41*'V Consumer Factors'!$N$12*'II Rate Development &amp; Change'!$L$34</f>
        <v>#DIV/0!</v>
      </c>
      <c r="BB38" s="112" t="e">
        <f>'III Plan Rates'!$AA41*'V Consumer Factors'!$N$13*'II Rate Development &amp; Change'!$L$34</f>
        <v>#DIV/0!</v>
      </c>
      <c r="BC38" s="112" t="e">
        <f>'III Plan Rates'!$AA41*'V Consumer Factors'!$N$14*'II Rate Development &amp; Change'!$L$34</f>
        <v>#DIV/0!</v>
      </c>
      <c r="BD38" s="112" t="e">
        <f>'III Plan Rates'!$AA41*'V Consumer Factors'!$N$15*'II Rate Development &amp; Change'!$L$34</f>
        <v>#DIV/0!</v>
      </c>
      <c r="BE38" s="112" t="e">
        <f>'III Plan Rates'!$AA41*'V Consumer Factors'!$N$16*'II Rate Development &amp; Change'!$L$34</f>
        <v>#DIV/0!</v>
      </c>
      <c r="BF38" s="112" t="e">
        <f>'III Plan Rates'!$AA41*'V Consumer Factors'!$N$17*'II Rate Development &amp; Change'!$L$34</f>
        <v>#DIV/0!</v>
      </c>
      <c r="BG38" s="112" t="e">
        <f>'III Plan Rates'!$AA41*'V Consumer Factors'!$N$18*'II Rate Development &amp; Change'!$L$34</f>
        <v>#DIV/0!</v>
      </c>
      <c r="BH38" s="112" t="e">
        <f>'III Plan Rates'!$AA41*'V Consumer Factors'!$N$19*'II Rate Development &amp; Change'!$L$34</f>
        <v>#DIV/0!</v>
      </c>
      <c r="BI38" s="112" t="e">
        <f>'III Plan Rates'!$AA41*'V Consumer Factors'!$N$20*'II Rate Development &amp; Change'!$L$34</f>
        <v>#DIV/0!</v>
      </c>
      <c r="BJ38" s="112">
        <f>IF('III Plan Rates'!$AP41&gt;0,SUMPRODUCT(BA38:BI38,'III Plan Rates'!$AG41:$AO41)/'III Plan Rates'!$AP41,0)</f>
        <v>0</v>
      </c>
      <c r="BK38" s="124"/>
      <c r="BL38" s="112" t="e">
        <f>'III Plan Rates'!$AA41*'V Consumer Factors'!$N$12*'II Rate Development &amp; Change'!$M$34</f>
        <v>#DIV/0!</v>
      </c>
      <c r="BM38" s="112" t="e">
        <f>'III Plan Rates'!$AA41*'V Consumer Factors'!$N$13*'II Rate Development &amp; Change'!$M$34</f>
        <v>#DIV/0!</v>
      </c>
      <c r="BN38" s="112" t="e">
        <f>'III Plan Rates'!$AA41*'V Consumer Factors'!$N$14*'II Rate Development &amp; Change'!$M$34</f>
        <v>#DIV/0!</v>
      </c>
      <c r="BO38" s="112" t="e">
        <f>'III Plan Rates'!$AA41*'V Consumer Factors'!$N$15*'II Rate Development &amp; Change'!$M$34</f>
        <v>#DIV/0!</v>
      </c>
      <c r="BP38" s="112" t="e">
        <f>'III Plan Rates'!$AA41*'V Consumer Factors'!$N$16*'II Rate Development &amp; Change'!$M$34</f>
        <v>#DIV/0!</v>
      </c>
      <c r="BQ38" s="112" t="e">
        <f>'III Plan Rates'!$AA41*'V Consumer Factors'!$N$17*'II Rate Development &amp; Change'!$M$34</f>
        <v>#DIV/0!</v>
      </c>
      <c r="BR38" s="112" t="e">
        <f>'III Plan Rates'!$AA41*'V Consumer Factors'!$N$18*'II Rate Development &amp; Change'!$M$34</f>
        <v>#DIV/0!</v>
      </c>
      <c r="BS38" s="112" t="e">
        <f>'III Plan Rates'!$AA41*'V Consumer Factors'!$N$19*'II Rate Development &amp; Change'!$M$34</f>
        <v>#DIV/0!</v>
      </c>
      <c r="BT38" s="112" t="e">
        <f>'III Plan Rates'!$AA41*'V Consumer Factors'!$N$20*'II Rate Development &amp; Change'!$M$34</f>
        <v>#DIV/0!</v>
      </c>
      <c r="BU38" s="112">
        <f>IF('III Plan Rates'!$AP41&gt;0,SUMPRODUCT(BL38:BT38,'III Plan Rates'!$AG41:$AO41)/'III Plan Rates'!$AP41,0)</f>
        <v>0</v>
      </c>
      <c r="BW38" s="109"/>
      <c r="BX38" s="109"/>
      <c r="BY38" s="109"/>
      <c r="BZ38" s="109"/>
      <c r="CA38" s="109"/>
      <c r="CB38" s="109"/>
      <c r="CC38" s="109"/>
      <c r="CD38" s="109"/>
      <c r="CE38" s="511" t="str">
        <f>IF(SUM(BW38:CD38)='III Plan Rates'!AG41, "Match", "Don't Match")</f>
        <v>Match</v>
      </c>
      <c r="CF38" s="109"/>
      <c r="CG38" s="109"/>
      <c r="CH38" s="109"/>
      <c r="CI38" s="511" t="str">
        <f>IF(SUM(CF38:CH38)='III Plan Rates'!AH41, "Match", "Don't Match")</f>
        <v>Match</v>
      </c>
      <c r="CJ38" s="109"/>
      <c r="CK38" s="109"/>
      <c r="CL38" s="109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511" t="str">
        <f>IF(SUM(CJ38:CV38)='III Plan Rates'!AI41, "Match", "Don't Match")</f>
        <v>Match</v>
      </c>
      <c r="CX38" s="109"/>
      <c r="CY38" s="109"/>
      <c r="CZ38" s="109"/>
      <c r="DA38" s="109"/>
      <c r="DB38" s="109"/>
      <c r="DC38" s="109"/>
      <c r="DD38" s="109"/>
      <c r="DE38" s="109"/>
      <c r="DF38" s="109"/>
      <c r="DG38" s="109"/>
      <c r="DH38" s="511" t="str">
        <f>IF(SUM(CX38:DG38)='III Plan Rates'!AJ41, "Match", "Don't Match")</f>
        <v>Match</v>
      </c>
      <c r="DI38" s="109"/>
      <c r="DJ38" s="109"/>
      <c r="DK38" s="109"/>
      <c r="DL38" s="109"/>
      <c r="DM38" s="109"/>
      <c r="DN38" s="109"/>
      <c r="DO38" s="109"/>
      <c r="DP38" s="511" t="str">
        <f>IF(SUM(DI38:DO38)='III Plan Rates'!AK41, "Match", "Don't Match")</f>
        <v>Match</v>
      </c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511" t="str">
        <f>IF(SUM(DQ38:DZ38)='III Plan Rates'!AL41, "Match", "Don't Match")</f>
        <v>Match</v>
      </c>
      <c r="EB38" s="109"/>
      <c r="EC38" s="109"/>
      <c r="ED38" s="109"/>
      <c r="EE38" s="109"/>
      <c r="EF38" s="511" t="str">
        <f>IF(SUM(EB38:EE38)='III Plan Rates'!AM41, "Match", "Don't Match")</f>
        <v>Match</v>
      </c>
      <c r="EG38" s="109"/>
      <c r="EH38" s="109"/>
      <c r="EI38" s="109"/>
      <c r="EJ38" s="109"/>
      <c r="EK38" s="109"/>
      <c r="EL38" s="511" t="str">
        <f>IF(SUM(EG38:EK38)='III Plan Rates'!AN41, "Match", "Don't Match")</f>
        <v>Match</v>
      </c>
      <c r="EM38" s="109"/>
      <c r="EN38" s="109"/>
      <c r="EO38" s="109"/>
      <c r="EP38" s="109"/>
      <c r="EQ38" s="109"/>
      <c r="ER38" s="109"/>
      <c r="ES38" s="109"/>
      <c r="ET38" s="511" t="str">
        <f>IF(SUM(EM38:ES38)='III Plan Rates'!AO41, "Match", "Don't Match")</f>
        <v>Match</v>
      </c>
    </row>
    <row r="39" spans="1:150" x14ac:dyDescent="0.25">
      <c r="A39" s="406" t="str">
        <f>'III Plan Rates'!A42</f>
        <v>Plan 25</v>
      </c>
      <c r="B39" s="122">
        <f>'III Plan Rates'!B42</f>
        <v>0</v>
      </c>
      <c r="C39" s="128">
        <f>'III Plan Rates'!D42</f>
        <v>0</v>
      </c>
      <c r="D39" s="122">
        <f>'III Plan Rates'!E42</f>
        <v>0</v>
      </c>
      <c r="E39" s="122">
        <f>'III Plan Rates'!F42</f>
        <v>0</v>
      </c>
      <c r="F39" s="122">
        <f>'III Plan Rates'!G42</f>
        <v>0</v>
      </c>
      <c r="G39" s="122">
        <f>'III Plan Rates'!J42</f>
        <v>0</v>
      </c>
      <c r="H39" s="101"/>
      <c r="I39" s="111"/>
      <c r="J39" s="111"/>
      <c r="K39" s="111"/>
      <c r="L39" s="111"/>
      <c r="M39" s="111"/>
      <c r="N39" s="111"/>
      <c r="O39" s="111"/>
      <c r="P39" s="111"/>
      <c r="Q39" s="111"/>
      <c r="R39" s="112">
        <f>IF('III Plan Rates'!$AP42&gt;0,SUMPRODUCT(I39:Q39,'III Plan Rates'!$AG42:$AO42)/'III Plan Rates'!$AP42,0)</f>
        <v>0</v>
      </c>
      <c r="S39" s="123"/>
      <c r="T39" s="112" t="e">
        <f>'III Plan Rates'!$AA42*'V Consumer Factors'!$N$12*'II Rate Development &amp; Change'!$J$34</f>
        <v>#DIV/0!</v>
      </c>
      <c r="U39" s="112" t="e">
        <f>'III Plan Rates'!$AA42*'V Consumer Factors'!$N$13*'II Rate Development &amp; Change'!$J$34</f>
        <v>#DIV/0!</v>
      </c>
      <c r="V39" s="112" t="e">
        <f>'III Plan Rates'!$AA42*'V Consumer Factors'!$N$14*'II Rate Development &amp; Change'!$J$34</f>
        <v>#DIV/0!</v>
      </c>
      <c r="W39" s="112" t="e">
        <f>'III Plan Rates'!$AA42*'V Consumer Factors'!$N$15*'II Rate Development &amp; Change'!$J$34</f>
        <v>#DIV/0!</v>
      </c>
      <c r="X39" s="112" t="e">
        <f>'III Plan Rates'!$AA42*'V Consumer Factors'!$N$16*'II Rate Development &amp; Change'!$J$34</f>
        <v>#DIV/0!</v>
      </c>
      <c r="Y39" s="112" t="e">
        <f>'III Plan Rates'!$AA42*'V Consumer Factors'!$N$17*'II Rate Development &amp; Change'!$J$34</f>
        <v>#DIV/0!</v>
      </c>
      <c r="Z39" s="112" t="e">
        <f>'III Plan Rates'!$AA42*'V Consumer Factors'!$N$18*'II Rate Development &amp; Change'!$J$34</f>
        <v>#DIV/0!</v>
      </c>
      <c r="AA39" s="112" t="e">
        <f>'III Plan Rates'!$AA42*'V Consumer Factors'!$N$19*'II Rate Development &amp; Change'!$J$34</f>
        <v>#DIV/0!</v>
      </c>
      <c r="AB39" s="112" t="e">
        <f>'III Plan Rates'!$AA42*'V Consumer Factors'!$N$20*'II Rate Development &amp; Change'!$J$34</f>
        <v>#DIV/0!</v>
      </c>
      <c r="AC39" s="112">
        <f>IF('III Plan Rates'!$AP42&gt;0,SUMPRODUCT(T39:AB39,'III Plan Rates'!$AG42:$AO42)/'III Plan Rates'!$AP42,0)</f>
        <v>0</v>
      </c>
      <c r="AD39" s="119"/>
      <c r="AE39" s="120" t="e">
        <f t="shared" si="12"/>
        <v>#DIV/0!</v>
      </c>
      <c r="AF39" s="120" t="e">
        <f t="shared" si="3"/>
        <v>#DIV/0!</v>
      </c>
      <c r="AG39" s="120" t="e">
        <f t="shared" si="4"/>
        <v>#DIV/0!</v>
      </c>
      <c r="AH39" s="120" t="e">
        <f t="shared" si="5"/>
        <v>#DIV/0!</v>
      </c>
      <c r="AI39" s="120" t="e">
        <f t="shared" si="6"/>
        <v>#DIV/0!</v>
      </c>
      <c r="AJ39" s="120" t="e">
        <f t="shared" si="7"/>
        <v>#DIV/0!</v>
      </c>
      <c r="AK39" s="120" t="e">
        <f t="shared" si="8"/>
        <v>#DIV/0!</v>
      </c>
      <c r="AL39" s="120" t="e">
        <f t="shared" si="9"/>
        <v>#DIV/0!</v>
      </c>
      <c r="AM39" s="120" t="e">
        <f t="shared" si="10"/>
        <v>#DIV/0!</v>
      </c>
      <c r="AN39" s="120" t="str">
        <f t="shared" si="11"/>
        <v/>
      </c>
      <c r="AO39" s="119"/>
      <c r="AP39" s="112" t="e">
        <f>'III Plan Rates'!$AA42*'V Consumer Factors'!$N$12*'II Rate Development &amp; Change'!$K$34</f>
        <v>#DIV/0!</v>
      </c>
      <c r="AQ39" s="112" t="e">
        <f>'III Plan Rates'!$AA42*'V Consumer Factors'!$N$13*'II Rate Development &amp; Change'!$K$34</f>
        <v>#DIV/0!</v>
      </c>
      <c r="AR39" s="112" t="e">
        <f>'III Plan Rates'!$AA42*'V Consumer Factors'!$N$14*'II Rate Development &amp; Change'!$K$34</f>
        <v>#DIV/0!</v>
      </c>
      <c r="AS39" s="112" t="e">
        <f>'III Plan Rates'!$AA42*'V Consumer Factors'!$N$15*'II Rate Development &amp; Change'!$K$34</f>
        <v>#DIV/0!</v>
      </c>
      <c r="AT39" s="112" t="e">
        <f>'III Plan Rates'!$AA42*'V Consumer Factors'!$N$16*'II Rate Development &amp; Change'!$K$34</f>
        <v>#DIV/0!</v>
      </c>
      <c r="AU39" s="112" t="e">
        <f>'III Plan Rates'!$AA42*'V Consumer Factors'!$N$17*'II Rate Development &amp; Change'!$K$34</f>
        <v>#DIV/0!</v>
      </c>
      <c r="AV39" s="112" t="e">
        <f>'III Plan Rates'!$AA42*'V Consumer Factors'!$N$18*'II Rate Development &amp; Change'!$K$34</f>
        <v>#DIV/0!</v>
      </c>
      <c r="AW39" s="112" t="e">
        <f>'III Plan Rates'!$AA42*'V Consumer Factors'!$N$19*'II Rate Development &amp; Change'!$K$34</f>
        <v>#DIV/0!</v>
      </c>
      <c r="AX39" s="112" t="e">
        <f>'III Plan Rates'!$AA42*'V Consumer Factors'!$N$20*'II Rate Development &amp; Change'!$K$34</f>
        <v>#DIV/0!</v>
      </c>
      <c r="AY39" s="112">
        <f>IF('III Plan Rates'!$AP42&gt;0,SUMPRODUCT(AP39:AX39,'III Plan Rates'!$AG42:$AO42)/'III Plan Rates'!$AP42,0)</f>
        <v>0</v>
      </c>
      <c r="AZ39" s="124"/>
      <c r="BA39" s="112" t="e">
        <f>'III Plan Rates'!$AA42*'V Consumer Factors'!$N$12*'II Rate Development &amp; Change'!$L$34</f>
        <v>#DIV/0!</v>
      </c>
      <c r="BB39" s="112" t="e">
        <f>'III Plan Rates'!$AA42*'V Consumer Factors'!$N$13*'II Rate Development &amp; Change'!$L$34</f>
        <v>#DIV/0!</v>
      </c>
      <c r="BC39" s="112" t="e">
        <f>'III Plan Rates'!$AA42*'V Consumer Factors'!$N$14*'II Rate Development &amp; Change'!$L$34</f>
        <v>#DIV/0!</v>
      </c>
      <c r="BD39" s="112" t="e">
        <f>'III Plan Rates'!$AA42*'V Consumer Factors'!$N$15*'II Rate Development &amp; Change'!$L$34</f>
        <v>#DIV/0!</v>
      </c>
      <c r="BE39" s="112" t="e">
        <f>'III Plan Rates'!$AA42*'V Consumer Factors'!$N$16*'II Rate Development &amp; Change'!$L$34</f>
        <v>#DIV/0!</v>
      </c>
      <c r="BF39" s="112" t="e">
        <f>'III Plan Rates'!$AA42*'V Consumer Factors'!$N$17*'II Rate Development &amp; Change'!$L$34</f>
        <v>#DIV/0!</v>
      </c>
      <c r="BG39" s="112" t="e">
        <f>'III Plan Rates'!$AA42*'V Consumer Factors'!$N$18*'II Rate Development &amp; Change'!$L$34</f>
        <v>#DIV/0!</v>
      </c>
      <c r="BH39" s="112" t="e">
        <f>'III Plan Rates'!$AA42*'V Consumer Factors'!$N$19*'II Rate Development &amp; Change'!$L$34</f>
        <v>#DIV/0!</v>
      </c>
      <c r="BI39" s="112" t="e">
        <f>'III Plan Rates'!$AA42*'V Consumer Factors'!$N$20*'II Rate Development &amp; Change'!$L$34</f>
        <v>#DIV/0!</v>
      </c>
      <c r="BJ39" s="112">
        <f>IF('III Plan Rates'!$AP42&gt;0,SUMPRODUCT(BA39:BI39,'III Plan Rates'!$AG42:$AO42)/'III Plan Rates'!$AP42,0)</f>
        <v>0</v>
      </c>
      <c r="BK39" s="124"/>
      <c r="BL39" s="112" t="e">
        <f>'III Plan Rates'!$AA42*'V Consumer Factors'!$N$12*'II Rate Development &amp; Change'!$M$34</f>
        <v>#DIV/0!</v>
      </c>
      <c r="BM39" s="112" t="e">
        <f>'III Plan Rates'!$AA42*'V Consumer Factors'!$N$13*'II Rate Development &amp; Change'!$M$34</f>
        <v>#DIV/0!</v>
      </c>
      <c r="BN39" s="112" t="e">
        <f>'III Plan Rates'!$AA42*'V Consumer Factors'!$N$14*'II Rate Development &amp; Change'!$M$34</f>
        <v>#DIV/0!</v>
      </c>
      <c r="BO39" s="112" t="e">
        <f>'III Plan Rates'!$AA42*'V Consumer Factors'!$N$15*'II Rate Development &amp; Change'!$M$34</f>
        <v>#DIV/0!</v>
      </c>
      <c r="BP39" s="112" t="e">
        <f>'III Plan Rates'!$AA42*'V Consumer Factors'!$N$16*'II Rate Development &amp; Change'!$M$34</f>
        <v>#DIV/0!</v>
      </c>
      <c r="BQ39" s="112" t="e">
        <f>'III Plan Rates'!$AA42*'V Consumer Factors'!$N$17*'II Rate Development &amp; Change'!$M$34</f>
        <v>#DIV/0!</v>
      </c>
      <c r="BR39" s="112" t="e">
        <f>'III Plan Rates'!$AA42*'V Consumer Factors'!$N$18*'II Rate Development &amp; Change'!$M$34</f>
        <v>#DIV/0!</v>
      </c>
      <c r="BS39" s="112" t="e">
        <f>'III Plan Rates'!$AA42*'V Consumer Factors'!$N$19*'II Rate Development &amp; Change'!$M$34</f>
        <v>#DIV/0!</v>
      </c>
      <c r="BT39" s="112" t="e">
        <f>'III Plan Rates'!$AA42*'V Consumer Factors'!$N$20*'II Rate Development &amp; Change'!$M$34</f>
        <v>#DIV/0!</v>
      </c>
      <c r="BU39" s="112">
        <f>IF('III Plan Rates'!$AP42&gt;0,SUMPRODUCT(BL39:BT39,'III Plan Rates'!$AG42:$AO42)/'III Plan Rates'!$AP42,0)</f>
        <v>0</v>
      </c>
      <c r="BW39" s="109"/>
      <c r="BX39" s="109"/>
      <c r="BY39" s="109"/>
      <c r="BZ39" s="109"/>
      <c r="CA39" s="109"/>
      <c r="CB39" s="109"/>
      <c r="CC39" s="109"/>
      <c r="CD39" s="109"/>
      <c r="CE39" s="511" t="str">
        <f>IF(SUM(BW39:CD39)='III Plan Rates'!AG42, "Match", "Don't Match")</f>
        <v>Match</v>
      </c>
      <c r="CF39" s="109"/>
      <c r="CG39" s="109"/>
      <c r="CH39" s="109"/>
      <c r="CI39" s="511" t="str">
        <f>IF(SUM(CF39:CH39)='III Plan Rates'!AH42, "Match", "Don't Match")</f>
        <v>Match</v>
      </c>
      <c r="CJ39" s="109"/>
      <c r="CK39" s="109"/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511" t="str">
        <f>IF(SUM(CJ39:CV39)='III Plan Rates'!AI42, "Match", "Don't Match")</f>
        <v>Match</v>
      </c>
      <c r="CX39" s="109"/>
      <c r="CY39" s="109"/>
      <c r="CZ39" s="109"/>
      <c r="DA39" s="109"/>
      <c r="DB39" s="109"/>
      <c r="DC39" s="109"/>
      <c r="DD39" s="109"/>
      <c r="DE39" s="109"/>
      <c r="DF39" s="109"/>
      <c r="DG39" s="109"/>
      <c r="DH39" s="511" t="str">
        <f>IF(SUM(CX39:DG39)='III Plan Rates'!AJ42, "Match", "Don't Match")</f>
        <v>Match</v>
      </c>
      <c r="DI39" s="109"/>
      <c r="DJ39" s="109"/>
      <c r="DK39" s="109"/>
      <c r="DL39" s="109"/>
      <c r="DM39" s="109"/>
      <c r="DN39" s="109"/>
      <c r="DO39" s="109"/>
      <c r="DP39" s="511" t="str">
        <f>IF(SUM(DI39:DO39)='III Plan Rates'!AK42, "Match", "Don't Match")</f>
        <v>Match</v>
      </c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511" t="str">
        <f>IF(SUM(DQ39:DZ39)='III Plan Rates'!AL42, "Match", "Don't Match")</f>
        <v>Match</v>
      </c>
      <c r="EB39" s="109"/>
      <c r="EC39" s="109"/>
      <c r="ED39" s="109"/>
      <c r="EE39" s="109"/>
      <c r="EF39" s="511" t="str">
        <f>IF(SUM(EB39:EE39)='III Plan Rates'!AM42, "Match", "Don't Match")</f>
        <v>Match</v>
      </c>
      <c r="EG39" s="109"/>
      <c r="EH39" s="109"/>
      <c r="EI39" s="109"/>
      <c r="EJ39" s="109"/>
      <c r="EK39" s="109"/>
      <c r="EL39" s="511" t="str">
        <f>IF(SUM(EG39:EK39)='III Plan Rates'!AN42, "Match", "Don't Match")</f>
        <v>Match</v>
      </c>
      <c r="EM39" s="109"/>
      <c r="EN39" s="109"/>
      <c r="EO39" s="109"/>
      <c r="EP39" s="109"/>
      <c r="EQ39" s="109"/>
      <c r="ER39" s="109"/>
      <c r="ES39" s="109"/>
      <c r="ET39" s="511" t="str">
        <f>IF(SUM(EM39:ES39)='III Plan Rates'!AO42, "Match", "Don't Match")</f>
        <v>Match</v>
      </c>
    </row>
    <row r="40" spans="1:150" x14ac:dyDescent="0.25">
      <c r="A40" s="406" t="str">
        <f>'III Plan Rates'!A43</f>
        <v>Plan 26</v>
      </c>
      <c r="B40" s="122">
        <f>'III Plan Rates'!B43</f>
        <v>0</v>
      </c>
      <c r="C40" s="128">
        <f>'III Plan Rates'!D43</f>
        <v>0</v>
      </c>
      <c r="D40" s="122">
        <f>'III Plan Rates'!E43</f>
        <v>0</v>
      </c>
      <c r="E40" s="122">
        <f>'III Plan Rates'!F43</f>
        <v>0</v>
      </c>
      <c r="F40" s="122">
        <f>'III Plan Rates'!G43</f>
        <v>0</v>
      </c>
      <c r="G40" s="122">
        <f>'III Plan Rates'!J43</f>
        <v>0</v>
      </c>
      <c r="H40" s="101"/>
      <c r="I40" s="111"/>
      <c r="J40" s="111"/>
      <c r="K40" s="111"/>
      <c r="L40" s="111"/>
      <c r="M40" s="111"/>
      <c r="N40" s="111"/>
      <c r="O40" s="111"/>
      <c r="P40" s="111"/>
      <c r="Q40" s="111"/>
      <c r="R40" s="112">
        <f>IF('III Plan Rates'!$AP43&gt;0,SUMPRODUCT(I40:Q40,'III Plan Rates'!$AG43:$AO43)/'III Plan Rates'!$AP43,0)</f>
        <v>0</v>
      </c>
      <c r="S40" s="123"/>
      <c r="T40" s="112" t="e">
        <f>'III Plan Rates'!$AA43*'V Consumer Factors'!$N$12*'II Rate Development &amp; Change'!$J$34</f>
        <v>#DIV/0!</v>
      </c>
      <c r="U40" s="112" t="e">
        <f>'III Plan Rates'!$AA43*'V Consumer Factors'!$N$13*'II Rate Development &amp; Change'!$J$34</f>
        <v>#DIV/0!</v>
      </c>
      <c r="V40" s="112" t="e">
        <f>'III Plan Rates'!$AA43*'V Consumer Factors'!$N$14*'II Rate Development &amp; Change'!$J$34</f>
        <v>#DIV/0!</v>
      </c>
      <c r="W40" s="112" t="e">
        <f>'III Plan Rates'!$AA43*'V Consumer Factors'!$N$15*'II Rate Development &amp; Change'!$J$34</f>
        <v>#DIV/0!</v>
      </c>
      <c r="X40" s="112" t="e">
        <f>'III Plan Rates'!$AA43*'V Consumer Factors'!$N$16*'II Rate Development &amp; Change'!$J$34</f>
        <v>#DIV/0!</v>
      </c>
      <c r="Y40" s="112" t="e">
        <f>'III Plan Rates'!$AA43*'V Consumer Factors'!$N$17*'II Rate Development &amp; Change'!$J$34</f>
        <v>#DIV/0!</v>
      </c>
      <c r="Z40" s="112" t="e">
        <f>'III Plan Rates'!$AA43*'V Consumer Factors'!$N$18*'II Rate Development &amp; Change'!$J$34</f>
        <v>#DIV/0!</v>
      </c>
      <c r="AA40" s="112" t="e">
        <f>'III Plan Rates'!$AA43*'V Consumer Factors'!$N$19*'II Rate Development &amp; Change'!$J$34</f>
        <v>#DIV/0!</v>
      </c>
      <c r="AB40" s="112" t="e">
        <f>'III Plan Rates'!$AA43*'V Consumer Factors'!$N$20*'II Rate Development &amp; Change'!$J$34</f>
        <v>#DIV/0!</v>
      </c>
      <c r="AC40" s="112">
        <f>IF('III Plan Rates'!$AP43&gt;0,SUMPRODUCT(T40:AB40,'III Plan Rates'!$AG43:$AO43)/'III Plan Rates'!$AP43,0)</f>
        <v>0</v>
      </c>
      <c r="AD40" s="119"/>
      <c r="AE40" s="120" t="e">
        <f t="shared" si="12"/>
        <v>#DIV/0!</v>
      </c>
      <c r="AF40" s="120" t="e">
        <f t="shared" si="3"/>
        <v>#DIV/0!</v>
      </c>
      <c r="AG40" s="120" t="e">
        <f t="shared" si="4"/>
        <v>#DIV/0!</v>
      </c>
      <c r="AH40" s="120" t="e">
        <f t="shared" si="5"/>
        <v>#DIV/0!</v>
      </c>
      <c r="AI40" s="120" t="e">
        <f t="shared" si="6"/>
        <v>#DIV/0!</v>
      </c>
      <c r="AJ40" s="120" t="e">
        <f t="shared" si="7"/>
        <v>#DIV/0!</v>
      </c>
      <c r="AK40" s="120" t="e">
        <f t="shared" si="8"/>
        <v>#DIV/0!</v>
      </c>
      <c r="AL40" s="120" t="e">
        <f t="shared" si="9"/>
        <v>#DIV/0!</v>
      </c>
      <c r="AM40" s="120" t="e">
        <f t="shared" si="10"/>
        <v>#DIV/0!</v>
      </c>
      <c r="AN40" s="120" t="str">
        <f t="shared" si="11"/>
        <v/>
      </c>
      <c r="AO40" s="119"/>
      <c r="AP40" s="112" t="e">
        <f>'III Plan Rates'!$AA43*'V Consumer Factors'!$N$12*'II Rate Development &amp; Change'!$K$34</f>
        <v>#DIV/0!</v>
      </c>
      <c r="AQ40" s="112" t="e">
        <f>'III Plan Rates'!$AA43*'V Consumer Factors'!$N$13*'II Rate Development &amp; Change'!$K$34</f>
        <v>#DIV/0!</v>
      </c>
      <c r="AR40" s="112" t="e">
        <f>'III Plan Rates'!$AA43*'V Consumer Factors'!$N$14*'II Rate Development &amp; Change'!$K$34</f>
        <v>#DIV/0!</v>
      </c>
      <c r="AS40" s="112" t="e">
        <f>'III Plan Rates'!$AA43*'V Consumer Factors'!$N$15*'II Rate Development &amp; Change'!$K$34</f>
        <v>#DIV/0!</v>
      </c>
      <c r="AT40" s="112" t="e">
        <f>'III Plan Rates'!$AA43*'V Consumer Factors'!$N$16*'II Rate Development &amp; Change'!$K$34</f>
        <v>#DIV/0!</v>
      </c>
      <c r="AU40" s="112" t="e">
        <f>'III Plan Rates'!$AA43*'V Consumer Factors'!$N$17*'II Rate Development &amp; Change'!$K$34</f>
        <v>#DIV/0!</v>
      </c>
      <c r="AV40" s="112" t="e">
        <f>'III Plan Rates'!$AA43*'V Consumer Factors'!$N$18*'II Rate Development &amp; Change'!$K$34</f>
        <v>#DIV/0!</v>
      </c>
      <c r="AW40" s="112" t="e">
        <f>'III Plan Rates'!$AA43*'V Consumer Factors'!$N$19*'II Rate Development &amp; Change'!$K$34</f>
        <v>#DIV/0!</v>
      </c>
      <c r="AX40" s="112" t="e">
        <f>'III Plan Rates'!$AA43*'V Consumer Factors'!$N$20*'II Rate Development &amp; Change'!$K$34</f>
        <v>#DIV/0!</v>
      </c>
      <c r="AY40" s="112">
        <f>IF('III Plan Rates'!$AP43&gt;0,SUMPRODUCT(AP40:AX40,'III Plan Rates'!$AG43:$AO43)/'III Plan Rates'!$AP43,0)</f>
        <v>0</v>
      </c>
      <c r="AZ40" s="124"/>
      <c r="BA40" s="112" t="e">
        <f>'III Plan Rates'!$AA43*'V Consumer Factors'!$N$12*'II Rate Development &amp; Change'!$L$34</f>
        <v>#DIV/0!</v>
      </c>
      <c r="BB40" s="112" t="e">
        <f>'III Plan Rates'!$AA43*'V Consumer Factors'!$N$13*'II Rate Development &amp; Change'!$L$34</f>
        <v>#DIV/0!</v>
      </c>
      <c r="BC40" s="112" t="e">
        <f>'III Plan Rates'!$AA43*'V Consumer Factors'!$N$14*'II Rate Development &amp; Change'!$L$34</f>
        <v>#DIV/0!</v>
      </c>
      <c r="BD40" s="112" t="e">
        <f>'III Plan Rates'!$AA43*'V Consumer Factors'!$N$15*'II Rate Development &amp; Change'!$L$34</f>
        <v>#DIV/0!</v>
      </c>
      <c r="BE40" s="112" t="e">
        <f>'III Plan Rates'!$AA43*'V Consumer Factors'!$N$16*'II Rate Development &amp; Change'!$L$34</f>
        <v>#DIV/0!</v>
      </c>
      <c r="BF40" s="112" t="e">
        <f>'III Plan Rates'!$AA43*'V Consumer Factors'!$N$17*'II Rate Development &amp; Change'!$L$34</f>
        <v>#DIV/0!</v>
      </c>
      <c r="BG40" s="112" t="e">
        <f>'III Plan Rates'!$AA43*'V Consumer Factors'!$N$18*'II Rate Development &amp; Change'!$L$34</f>
        <v>#DIV/0!</v>
      </c>
      <c r="BH40" s="112" t="e">
        <f>'III Plan Rates'!$AA43*'V Consumer Factors'!$N$19*'II Rate Development &amp; Change'!$L$34</f>
        <v>#DIV/0!</v>
      </c>
      <c r="BI40" s="112" t="e">
        <f>'III Plan Rates'!$AA43*'V Consumer Factors'!$N$20*'II Rate Development &amp; Change'!$L$34</f>
        <v>#DIV/0!</v>
      </c>
      <c r="BJ40" s="112">
        <f>IF('III Plan Rates'!$AP43&gt;0,SUMPRODUCT(BA40:BI40,'III Plan Rates'!$AG43:$AO43)/'III Plan Rates'!$AP43,0)</f>
        <v>0</v>
      </c>
      <c r="BK40" s="124"/>
      <c r="BL40" s="112" t="e">
        <f>'III Plan Rates'!$AA43*'V Consumer Factors'!$N$12*'II Rate Development &amp; Change'!$M$34</f>
        <v>#DIV/0!</v>
      </c>
      <c r="BM40" s="112" t="e">
        <f>'III Plan Rates'!$AA43*'V Consumer Factors'!$N$13*'II Rate Development &amp; Change'!$M$34</f>
        <v>#DIV/0!</v>
      </c>
      <c r="BN40" s="112" t="e">
        <f>'III Plan Rates'!$AA43*'V Consumer Factors'!$N$14*'II Rate Development &amp; Change'!$M$34</f>
        <v>#DIV/0!</v>
      </c>
      <c r="BO40" s="112" t="e">
        <f>'III Plan Rates'!$AA43*'V Consumer Factors'!$N$15*'II Rate Development &amp; Change'!$M$34</f>
        <v>#DIV/0!</v>
      </c>
      <c r="BP40" s="112" t="e">
        <f>'III Plan Rates'!$AA43*'V Consumer Factors'!$N$16*'II Rate Development &amp; Change'!$M$34</f>
        <v>#DIV/0!</v>
      </c>
      <c r="BQ40" s="112" t="e">
        <f>'III Plan Rates'!$AA43*'V Consumer Factors'!$N$17*'II Rate Development &amp; Change'!$M$34</f>
        <v>#DIV/0!</v>
      </c>
      <c r="BR40" s="112" t="e">
        <f>'III Plan Rates'!$AA43*'V Consumer Factors'!$N$18*'II Rate Development &amp; Change'!$M$34</f>
        <v>#DIV/0!</v>
      </c>
      <c r="BS40" s="112" t="e">
        <f>'III Plan Rates'!$AA43*'V Consumer Factors'!$N$19*'II Rate Development &amp; Change'!$M$34</f>
        <v>#DIV/0!</v>
      </c>
      <c r="BT40" s="112" t="e">
        <f>'III Plan Rates'!$AA43*'V Consumer Factors'!$N$20*'II Rate Development &amp; Change'!$M$34</f>
        <v>#DIV/0!</v>
      </c>
      <c r="BU40" s="112">
        <f>IF('III Plan Rates'!$AP43&gt;0,SUMPRODUCT(BL40:BT40,'III Plan Rates'!$AG43:$AO43)/'III Plan Rates'!$AP43,0)</f>
        <v>0</v>
      </c>
      <c r="BW40" s="109"/>
      <c r="BX40" s="109"/>
      <c r="BY40" s="109"/>
      <c r="BZ40" s="109"/>
      <c r="CA40" s="109"/>
      <c r="CB40" s="109"/>
      <c r="CC40" s="109"/>
      <c r="CD40" s="109"/>
      <c r="CE40" s="511" t="str">
        <f>IF(SUM(BW40:CD40)='III Plan Rates'!AG43, "Match", "Don't Match")</f>
        <v>Match</v>
      </c>
      <c r="CF40" s="109"/>
      <c r="CG40" s="109"/>
      <c r="CH40" s="109"/>
      <c r="CI40" s="511" t="str">
        <f>IF(SUM(CF40:CH40)='III Plan Rates'!AH43, "Match", "Don't Match")</f>
        <v>Match</v>
      </c>
      <c r="CJ40" s="109"/>
      <c r="CK40" s="109"/>
      <c r="CL40" s="109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511" t="str">
        <f>IF(SUM(CJ40:CV40)='III Plan Rates'!AI43, "Match", "Don't Match")</f>
        <v>Match</v>
      </c>
      <c r="CX40" s="109"/>
      <c r="CY40" s="109"/>
      <c r="CZ40" s="109"/>
      <c r="DA40" s="109"/>
      <c r="DB40" s="109"/>
      <c r="DC40" s="109"/>
      <c r="DD40" s="109"/>
      <c r="DE40" s="109"/>
      <c r="DF40" s="109"/>
      <c r="DG40" s="109"/>
      <c r="DH40" s="511" t="str">
        <f>IF(SUM(CX40:DG40)='III Plan Rates'!AJ43, "Match", "Don't Match")</f>
        <v>Match</v>
      </c>
      <c r="DI40" s="109"/>
      <c r="DJ40" s="109"/>
      <c r="DK40" s="109"/>
      <c r="DL40" s="109"/>
      <c r="DM40" s="109"/>
      <c r="DN40" s="109"/>
      <c r="DO40" s="109"/>
      <c r="DP40" s="511" t="str">
        <f>IF(SUM(DI40:DO40)='III Plan Rates'!AK43, "Match", "Don't Match")</f>
        <v>Match</v>
      </c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511" t="str">
        <f>IF(SUM(DQ40:DZ40)='III Plan Rates'!AL43, "Match", "Don't Match")</f>
        <v>Match</v>
      </c>
      <c r="EB40" s="109"/>
      <c r="EC40" s="109"/>
      <c r="ED40" s="109"/>
      <c r="EE40" s="109"/>
      <c r="EF40" s="511" t="str">
        <f>IF(SUM(EB40:EE40)='III Plan Rates'!AM43, "Match", "Don't Match")</f>
        <v>Match</v>
      </c>
      <c r="EG40" s="109"/>
      <c r="EH40" s="109"/>
      <c r="EI40" s="109"/>
      <c r="EJ40" s="109"/>
      <c r="EK40" s="109"/>
      <c r="EL40" s="511" t="str">
        <f>IF(SUM(EG40:EK40)='III Plan Rates'!AN43, "Match", "Don't Match")</f>
        <v>Match</v>
      </c>
      <c r="EM40" s="109"/>
      <c r="EN40" s="109"/>
      <c r="EO40" s="109"/>
      <c r="EP40" s="109"/>
      <c r="EQ40" s="109"/>
      <c r="ER40" s="109"/>
      <c r="ES40" s="109"/>
      <c r="ET40" s="511" t="str">
        <f>IF(SUM(EM40:ES40)='III Plan Rates'!AO43, "Match", "Don't Match")</f>
        <v>Match</v>
      </c>
    </row>
    <row r="41" spans="1:150" x14ac:dyDescent="0.25">
      <c r="A41" s="406" t="str">
        <f>'III Plan Rates'!A44</f>
        <v>Plan 27</v>
      </c>
      <c r="B41" s="122">
        <f>'III Plan Rates'!B44</f>
        <v>0</v>
      </c>
      <c r="C41" s="128">
        <f>'III Plan Rates'!D44</f>
        <v>0</v>
      </c>
      <c r="D41" s="122">
        <f>'III Plan Rates'!E44</f>
        <v>0</v>
      </c>
      <c r="E41" s="122">
        <f>'III Plan Rates'!F44</f>
        <v>0</v>
      </c>
      <c r="F41" s="122">
        <f>'III Plan Rates'!G44</f>
        <v>0</v>
      </c>
      <c r="G41" s="122">
        <f>'III Plan Rates'!J44</f>
        <v>0</v>
      </c>
      <c r="H41" s="101"/>
      <c r="I41" s="111"/>
      <c r="J41" s="111"/>
      <c r="K41" s="111"/>
      <c r="L41" s="111"/>
      <c r="M41" s="111"/>
      <c r="N41" s="111"/>
      <c r="O41" s="111"/>
      <c r="P41" s="111"/>
      <c r="Q41" s="111"/>
      <c r="R41" s="112">
        <f>IF('III Plan Rates'!$AP44&gt;0,SUMPRODUCT(I41:Q41,'III Plan Rates'!$AG44:$AO44)/'III Plan Rates'!$AP44,0)</f>
        <v>0</v>
      </c>
      <c r="S41" s="123"/>
      <c r="T41" s="112" t="e">
        <f>'III Plan Rates'!$AA44*'V Consumer Factors'!$N$12*'II Rate Development &amp; Change'!$J$34</f>
        <v>#DIV/0!</v>
      </c>
      <c r="U41" s="112" t="e">
        <f>'III Plan Rates'!$AA44*'V Consumer Factors'!$N$13*'II Rate Development &amp; Change'!$J$34</f>
        <v>#DIV/0!</v>
      </c>
      <c r="V41" s="112" t="e">
        <f>'III Plan Rates'!$AA44*'V Consumer Factors'!$N$14*'II Rate Development &amp; Change'!$J$34</f>
        <v>#DIV/0!</v>
      </c>
      <c r="W41" s="112" t="e">
        <f>'III Plan Rates'!$AA44*'V Consumer Factors'!$N$15*'II Rate Development &amp; Change'!$J$34</f>
        <v>#DIV/0!</v>
      </c>
      <c r="X41" s="112" t="e">
        <f>'III Plan Rates'!$AA44*'V Consumer Factors'!$N$16*'II Rate Development &amp; Change'!$J$34</f>
        <v>#DIV/0!</v>
      </c>
      <c r="Y41" s="112" t="e">
        <f>'III Plan Rates'!$AA44*'V Consumer Factors'!$N$17*'II Rate Development &amp; Change'!$J$34</f>
        <v>#DIV/0!</v>
      </c>
      <c r="Z41" s="112" t="e">
        <f>'III Plan Rates'!$AA44*'V Consumer Factors'!$N$18*'II Rate Development &amp; Change'!$J$34</f>
        <v>#DIV/0!</v>
      </c>
      <c r="AA41" s="112" t="e">
        <f>'III Plan Rates'!$AA44*'V Consumer Factors'!$N$19*'II Rate Development &amp; Change'!$J$34</f>
        <v>#DIV/0!</v>
      </c>
      <c r="AB41" s="112" t="e">
        <f>'III Plan Rates'!$AA44*'V Consumer Factors'!$N$20*'II Rate Development &amp; Change'!$J$34</f>
        <v>#DIV/0!</v>
      </c>
      <c r="AC41" s="112">
        <f>IF('III Plan Rates'!$AP44&gt;0,SUMPRODUCT(T41:AB41,'III Plan Rates'!$AG44:$AO44)/'III Plan Rates'!$AP44,0)</f>
        <v>0</v>
      </c>
      <c r="AD41" s="119"/>
      <c r="AE41" s="120" t="e">
        <f t="shared" si="12"/>
        <v>#DIV/0!</v>
      </c>
      <c r="AF41" s="120" t="e">
        <f t="shared" si="3"/>
        <v>#DIV/0!</v>
      </c>
      <c r="AG41" s="120" t="e">
        <f t="shared" si="4"/>
        <v>#DIV/0!</v>
      </c>
      <c r="AH41" s="120" t="e">
        <f t="shared" si="5"/>
        <v>#DIV/0!</v>
      </c>
      <c r="AI41" s="120" t="e">
        <f t="shared" si="6"/>
        <v>#DIV/0!</v>
      </c>
      <c r="AJ41" s="120" t="e">
        <f t="shared" si="7"/>
        <v>#DIV/0!</v>
      </c>
      <c r="AK41" s="120" t="e">
        <f t="shared" si="8"/>
        <v>#DIV/0!</v>
      </c>
      <c r="AL41" s="120" t="e">
        <f t="shared" si="9"/>
        <v>#DIV/0!</v>
      </c>
      <c r="AM41" s="120" t="e">
        <f t="shared" si="10"/>
        <v>#DIV/0!</v>
      </c>
      <c r="AN41" s="120" t="str">
        <f t="shared" si="11"/>
        <v/>
      </c>
      <c r="AO41" s="119"/>
      <c r="AP41" s="112" t="e">
        <f>'III Plan Rates'!$AA44*'V Consumer Factors'!$N$12*'II Rate Development &amp; Change'!$K$34</f>
        <v>#DIV/0!</v>
      </c>
      <c r="AQ41" s="112" t="e">
        <f>'III Plan Rates'!$AA44*'V Consumer Factors'!$N$13*'II Rate Development &amp; Change'!$K$34</f>
        <v>#DIV/0!</v>
      </c>
      <c r="AR41" s="112" t="e">
        <f>'III Plan Rates'!$AA44*'V Consumer Factors'!$N$14*'II Rate Development &amp; Change'!$K$34</f>
        <v>#DIV/0!</v>
      </c>
      <c r="AS41" s="112" t="e">
        <f>'III Plan Rates'!$AA44*'V Consumer Factors'!$N$15*'II Rate Development &amp; Change'!$K$34</f>
        <v>#DIV/0!</v>
      </c>
      <c r="AT41" s="112" t="e">
        <f>'III Plan Rates'!$AA44*'V Consumer Factors'!$N$16*'II Rate Development &amp; Change'!$K$34</f>
        <v>#DIV/0!</v>
      </c>
      <c r="AU41" s="112" t="e">
        <f>'III Plan Rates'!$AA44*'V Consumer Factors'!$N$17*'II Rate Development &amp; Change'!$K$34</f>
        <v>#DIV/0!</v>
      </c>
      <c r="AV41" s="112" t="e">
        <f>'III Plan Rates'!$AA44*'V Consumer Factors'!$N$18*'II Rate Development &amp; Change'!$K$34</f>
        <v>#DIV/0!</v>
      </c>
      <c r="AW41" s="112" t="e">
        <f>'III Plan Rates'!$AA44*'V Consumer Factors'!$N$19*'II Rate Development &amp; Change'!$K$34</f>
        <v>#DIV/0!</v>
      </c>
      <c r="AX41" s="112" t="e">
        <f>'III Plan Rates'!$AA44*'V Consumer Factors'!$N$20*'II Rate Development &amp; Change'!$K$34</f>
        <v>#DIV/0!</v>
      </c>
      <c r="AY41" s="112">
        <f>IF('III Plan Rates'!$AP44&gt;0,SUMPRODUCT(AP41:AX41,'III Plan Rates'!$AG44:$AO44)/'III Plan Rates'!$AP44,0)</f>
        <v>0</v>
      </c>
      <c r="AZ41" s="124"/>
      <c r="BA41" s="112" t="e">
        <f>'III Plan Rates'!$AA44*'V Consumer Factors'!$N$12*'II Rate Development &amp; Change'!$L$34</f>
        <v>#DIV/0!</v>
      </c>
      <c r="BB41" s="112" t="e">
        <f>'III Plan Rates'!$AA44*'V Consumer Factors'!$N$13*'II Rate Development &amp; Change'!$L$34</f>
        <v>#DIV/0!</v>
      </c>
      <c r="BC41" s="112" t="e">
        <f>'III Plan Rates'!$AA44*'V Consumer Factors'!$N$14*'II Rate Development &amp; Change'!$L$34</f>
        <v>#DIV/0!</v>
      </c>
      <c r="BD41" s="112" t="e">
        <f>'III Plan Rates'!$AA44*'V Consumer Factors'!$N$15*'II Rate Development &amp; Change'!$L$34</f>
        <v>#DIV/0!</v>
      </c>
      <c r="BE41" s="112" t="e">
        <f>'III Plan Rates'!$AA44*'V Consumer Factors'!$N$16*'II Rate Development &amp; Change'!$L$34</f>
        <v>#DIV/0!</v>
      </c>
      <c r="BF41" s="112" t="e">
        <f>'III Plan Rates'!$AA44*'V Consumer Factors'!$N$17*'II Rate Development &amp; Change'!$L$34</f>
        <v>#DIV/0!</v>
      </c>
      <c r="BG41" s="112" t="e">
        <f>'III Plan Rates'!$AA44*'V Consumer Factors'!$N$18*'II Rate Development &amp; Change'!$L$34</f>
        <v>#DIV/0!</v>
      </c>
      <c r="BH41" s="112" t="e">
        <f>'III Plan Rates'!$AA44*'V Consumer Factors'!$N$19*'II Rate Development &amp; Change'!$L$34</f>
        <v>#DIV/0!</v>
      </c>
      <c r="BI41" s="112" t="e">
        <f>'III Plan Rates'!$AA44*'V Consumer Factors'!$N$20*'II Rate Development &amp; Change'!$L$34</f>
        <v>#DIV/0!</v>
      </c>
      <c r="BJ41" s="112">
        <f>IF('III Plan Rates'!$AP44&gt;0,SUMPRODUCT(BA41:BI41,'III Plan Rates'!$AG44:$AO44)/'III Plan Rates'!$AP44,0)</f>
        <v>0</v>
      </c>
      <c r="BK41" s="124"/>
      <c r="BL41" s="112" t="e">
        <f>'III Plan Rates'!$AA44*'V Consumer Factors'!$N$12*'II Rate Development &amp; Change'!$M$34</f>
        <v>#DIV/0!</v>
      </c>
      <c r="BM41" s="112" t="e">
        <f>'III Plan Rates'!$AA44*'V Consumer Factors'!$N$13*'II Rate Development &amp; Change'!$M$34</f>
        <v>#DIV/0!</v>
      </c>
      <c r="BN41" s="112" t="e">
        <f>'III Plan Rates'!$AA44*'V Consumer Factors'!$N$14*'II Rate Development &amp; Change'!$M$34</f>
        <v>#DIV/0!</v>
      </c>
      <c r="BO41" s="112" t="e">
        <f>'III Plan Rates'!$AA44*'V Consumer Factors'!$N$15*'II Rate Development &amp; Change'!$M$34</f>
        <v>#DIV/0!</v>
      </c>
      <c r="BP41" s="112" t="e">
        <f>'III Plan Rates'!$AA44*'V Consumer Factors'!$N$16*'II Rate Development &amp; Change'!$M$34</f>
        <v>#DIV/0!</v>
      </c>
      <c r="BQ41" s="112" t="e">
        <f>'III Plan Rates'!$AA44*'V Consumer Factors'!$N$17*'II Rate Development &amp; Change'!$M$34</f>
        <v>#DIV/0!</v>
      </c>
      <c r="BR41" s="112" t="e">
        <f>'III Plan Rates'!$AA44*'V Consumer Factors'!$N$18*'II Rate Development &amp; Change'!$M$34</f>
        <v>#DIV/0!</v>
      </c>
      <c r="BS41" s="112" t="e">
        <f>'III Plan Rates'!$AA44*'V Consumer Factors'!$N$19*'II Rate Development &amp; Change'!$M$34</f>
        <v>#DIV/0!</v>
      </c>
      <c r="BT41" s="112" t="e">
        <f>'III Plan Rates'!$AA44*'V Consumer Factors'!$N$20*'II Rate Development &amp; Change'!$M$34</f>
        <v>#DIV/0!</v>
      </c>
      <c r="BU41" s="112">
        <f>IF('III Plan Rates'!$AP44&gt;0,SUMPRODUCT(BL41:BT41,'III Plan Rates'!$AG44:$AO44)/'III Plan Rates'!$AP44,0)</f>
        <v>0</v>
      </c>
      <c r="BW41" s="109"/>
      <c r="BX41" s="109"/>
      <c r="BY41" s="109"/>
      <c r="BZ41" s="109"/>
      <c r="CA41" s="109"/>
      <c r="CB41" s="109"/>
      <c r="CC41" s="109"/>
      <c r="CD41" s="109"/>
      <c r="CE41" s="511" t="str">
        <f>IF(SUM(BW41:CD41)='III Plan Rates'!AG44, "Match", "Don't Match")</f>
        <v>Match</v>
      </c>
      <c r="CF41" s="109"/>
      <c r="CG41" s="109"/>
      <c r="CH41" s="109"/>
      <c r="CI41" s="511" t="str">
        <f>IF(SUM(CF41:CH41)='III Plan Rates'!AH44, "Match", "Don't Match")</f>
        <v>Match</v>
      </c>
      <c r="CJ41" s="109"/>
      <c r="CK41" s="109"/>
      <c r="CL41" s="109"/>
      <c r="CM41" s="109"/>
      <c r="CN41" s="109"/>
      <c r="CO41" s="109"/>
      <c r="CP41" s="109"/>
      <c r="CQ41" s="109"/>
      <c r="CR41" s="109"/>
      <c r="CS41" s="109"/>
      <c r="CT41" s="109"/>
      <c r="CU41" s="109"/>
      <c r="CV41" s="109"/>
      <c r="CW41" s="511" t="str">
        <f>IF(SUM(CJ41:CV41)='III Plan Rates'!AI44, "Match", "Don't Match")</f>
        <v>Match</v>
      </c>
      <c r="CX41" s="109"/>
      <c r="CY41" s="109"/>
      <c r="CZ41" s="109"/>
      <c r="DA41" s="109"/>
      <c r="DB41" s="109"/>
      <c r="DC41" s="109"/>
      <c r="DD41" s="109"/>
      <c r="DE41" s="109"/>
      <c r="DF41" s="109"/>
      <c r="DG41" s="109"/>
      <c r="DH41" s="511" t="str">
        <f>IF(SUM(CX41:DG41)='III Plan Rates'!AJ44, "Match", "Don't Match")</f>
        <v>Match</v>
      </c>
      <c r="DI41" s="109"/>
      <c r="DJ41" s="109"/>
      <c r="DK41" s="109"/>
      <c r="DL41" s="109"/>
      <c r="DM41" s="109"/>
      <c r="DN41" s="109"/>
      <c r="DO41" s="109"/>
      <c r="DP41" s="511" t="str">
        <f>IF(SUM(DI41:DO41)='III Plan Rates'!AK44, "Match", "Don't Match")</f>
        <v>Match</v>
      </c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511" t="str">
        <f>IF(SUM(DQ41:DZ41)='III Plan Rates'!AL44, "Match", "Don't Match")</f>
        <v>Match</v>
      </c>
      <c r="EB41" s="109"/>
      <c r="EC41" s="109"/>
      <c r="ED41" s="109"/>
      <c r="EE41" s="109"/>
      <c r="EF41" s="511" t="str">
        <f>IF(SUM(EB41:EE41)='III Plan Rates'!AM44, "Match", "Don't Match")</f>
        <v>Match</v>
      </c>
      <c r="EG41" s="109"/>
      <c r="EH41" s="109"/>
      <c r="EI41" s="109"/>
      <c r="EJ41" s="109"/>
      <c r="EK41" s="109"/>
      <c r="EL41" s="511" t="str">
        <f>IF(SUM(EG41:EK41)='III Plan Rates'!AN44, "Match", "Don't Match")</f>
        <v>Match</v>
      </c>
      <c r="EM41" s="109"/>
      <c r="EN41" s="109"/>
      <c r="EO41" s="109"/>
      <c r="EP41" s="109"/>
      <c r="EQ41" s="109"/>
      <c r="ER41" s="109"/>
      <c r="ES41" s="109"/>
      <c r="ET41" s="511" t="str">
        <f>IF(SUM(EM41:ES41)='III Plan Rates'!AO44, "Match", "Don't Match")</f>
        <v>Match</v>
      </c>
    </row>
    <row r="42" spans="1:150" x14ac:dyDescent="0.25">
      <c r="A42" s="406" t="str">
        <f>'III Plan Rates'!A45</f>
        <v>Plan 28</v>
      </c>
      <c r="B42" s="122">
        <f>'III Plan Rates'!B45</f>
        <v>0</v>
      </c>
      <c r="C42" s="128">
        <f>'III Plan Rates'!D45</f>
        <v>0</v>
      </c>
      <c r="D42" s="122">
        <f>'III Plan Rates'!E45</f>
        <v>0</v>
      </c>
      <c r="E42" s="122">
        <f>'III Plan Rates'!F45</f>
        <v>0</v>
      </c>
      <c r="F42" s="122">
        <f>'III Plan Rates'!G45</f>
        <v>0</v>
      </c>
      <c r="G42" s="122">
        <f>'III Plan Rates'!J45</f>
        <v>0</v>
      </c>
      <c r="H42" s="101"/>
      <c r="I42" s="111"/>
      <c r="J42" s="111"/>
      <c r="K42" s="111"/>
      <c r="L42" s="111"/>
      <c r="M42" s="111"/>
      <c r="N42" s="111"/>
      <c r="O42" s="111"/>
      <c r="P42" s="111"/>
      <c r="Q42" s="111"/>
      <c r="R42" s="112">
        <f>IF('III Plan Rates'!$AP45&gt;0,SUMPRODUCT(I42:Q42,'III Plan Rates'!$AG45:$AO45)/'III Plan Rates'!$AP45,0)</f>
        <v>0</v>
      </c>
      <c r="S42" s="123"/>
      <c r="T42" s="112" t="e">
        <f>'III Plan Rates'!$AA45*'V Consumer Factors'!$N$12*'II Rate Development &amp; Change'!$J$34</f>
        <v>#DIV/0!</v>
      </c>
      <c r="U42" s="112" t="e">
        <f>'III Plan Rates'!$AA45*'V Consumer Factors'!$N$13*'II Rate Development &amp; Change'!$J$34</f>
        <v>#DIV/0!</v>
      </c>
      <c r="V42" s="112" t="e">
        <f>'III Plan Rates'!$AA45*'V Consumer Factors'!$N$14*'II Rate Development &amp; Change'!$J$34</f>
        <v>#DIV/0!</v>
      </c>
      <c r="W42" s="112" t="e">
        <f>'III Plan Rates'!$AA45*'V Consumer Factors'!$N$15*'II Rate Development &amp; Change'!$J$34</f>
        <v>#DIV/0!</v>
      </c>
      <c r="X42" s="112" t="e">
        <f>'III Plan Rates'!$AA45*'V Consumer Factors'!$N$16*'II Rate Development &amp; Change'!$J$34</f>
        <v>#DIV/0!</v>
      </c>
      <c r="Y42" s="112" t="e">
        <f>'III Plan Rates'!$AA45*'V Consumer Factors'!$N$17*'II Rate Development &amp; Change'!$J$34</f>
        <v>#DIV/0!</v>
      </c>
      <c r="Z42" s="112" t="e">
        <f>'III Plan Rates'!$AA45*'V Consumer Factors'!$N$18*'II Rate Development &amp; Change'!$J$34</f>
        <v>#DIV/0!</v>
      </c>
      <c r="AA42" s="112" t="e">
        <f>'III Plan Rates'!$AA45*'V Consumer Factors'!$N$19*'II Rate Development &amp; Change'!$J$34</f>
        <v>#DIV/0!</v>
      </c>
      <c r="AB42" s="112" t="e">
        <f>'III Plan Rates'!$AA45*'V Consumer Factors'!$N$20*'II Rate Development &amp; Change'!$J$34</f>
        <v>#DIV/0!</v>
      </c>
      <c r="AC42" s="112">
        <f>IF('III Plan Rates'!$AP45&gt;0,SUMPRODUCT(T42:AB42,'III Plan Rates'!$AG45:$AO45)/'III Plan Rates'!$AP45,0)</f>
        <v>0</v>
      </c>
      <c r="AD42" s="119"/>
      <c r="AE42" s="120" t="e">
        <f t="shared" si="12"/>
        <v>#DIV/0!</v>
      </c>
      <c r="AF42" s="120" t="e">
        <f t="shared" si="3"/>
        <v>#DIV/0!</v>
      </c>
      <c r="AG42" s="120" t="e">
        <f t="shared" si="4"/>
        <v>#DIV/0!</v>
      </c>
      <c r="AH42" s="120" t="e">
        <f t="shared" si="5"/>
        <v>#DIV/0!</v>
      </c>
      <c r="AI42" s="120" t="e">
        <f t="shared" si="6"/>
        <v>#DIV/0!</v>
      </c>
      <c r="AJ42" s="120" t="e">
        <f t="shared" si="7"/>
        <v>#DIV/0!</v>
      </c>
      <c r="AK42" s="120" t="e">
        <f t="shared" si="8"/>
        <v>#DIV/0!</v>
      </c>
      <c r="AL42" s="120" t="e">
        <f t="shared" si="9"/>
        <v>#DIV/0!</v>
      </c>
      <c r="AM42" s="120" t="e">
        <f t="shared" si="10"/>
        <v>#DIV/0!</v>
      </c>
      <c r="AN42" s="120" t="str">
        <f t="shared" si="11"/>
        <v/>
      </c>
      <c r="AO42" s="119"/>
      <c r="AP42" s="112" t="e">
        <f>'III Plan Rates'!$AA45*'V Consumer Factors'!$N$12*'II Rate Development &amp; Change'!$K$34</f>
        <v>#DIV/0!</v>
      </c>
      <c r="AQ42" s="112" t="e">
        <f>'III Plan Rates'!$AA45*'V Consumer Factors'!$N$13*'II Rate Development &amp; Change'!$K$34</f>
        <v>#DIV/0!</v>
      </c>
      <c r="AR42" s="112" t="e">
        <f>'III Plan Rates'!$AA45*'V Consumer Factors'!$N$14*'II Rate Development &amp; Change'!$K$34</f>
        <v>#DIV/0!</v>
      </c>
      <c r="AS42" s="112" t="e">
        <f>'III Plan Rates'!$AA45*'V Consumer Factors'!$N$15*'II Rate Development &amp; Change'!$K$34</f>
        <v>#DIV/0!</v>
      </c>
      <c r="AT42" s="112" t="e">
        <f>'III Plan Rates'!$AA45*'V Consumer Factors'!$N$16*'II Rate Development &amp; Change'!$K$34</f>
        <v>#DIV/0!</v>
      </c>
      <c r="AU42" s="112" t="e">
        <f>'III Plan Rates'!$AA45*'V Consumer Factors'!$N$17*'II Rate Development &amp; Change'!$K$34</f>
        <v>#DIV/0!</v>
      </c>
      <c r="AV42" s="112" t="e">
        <f>'III Plan Rates'!$AA45*'V Consumer Factors'!$N$18*'II Rate Development &amp; Change'!$K$34</f>
        <v>#DIV/0!</v>
      </c>
      <c r="AW42" s="112" t="e">
        <f>'III Plan Rates'!$AA45*'V Consumer Factors'!$N$19*'II Rate Development &amp; Change'!$K$34</f>
        <v>#DIV/0!</v>
      </c>
      <c r="AX42" s="112" t="e">
        <f>'III Plan Rates'!$AA45*'V Consumer Factors'!$N$20*'II Rate Development &amp; Change'!$K$34</f>
        <v>#DIV/0!</v>
      </c>
      <c r="AY42" s="112">
        <f>IF('III Plan Rates'!$AP45&gt;0,SUMPRODUCT(AP42:AX42,'III Plan Rates'!$AG45:$AO45)/'III Plan Rates'!$AP45,0)</f>
        <v>0</v>
      </c>
      <c r="AZ42" s="124"/>
      <c r="BA42" s="112" t="e">
        <f>'III Plan Rates'!$AA45*'V Consumer Factors'!$N$12*'II Rate Development &amp; Change'!$L$34</f>
        <v>#DIV/0!</v>
      </c>
      <c r="BB42" s="112" t="e">
        <f>'III Plan Rates'!$AA45*'V Consumer Factors'!$N$13*'II Rate Development &amp; Change'!$L$34</f>
        <v>#DIV/0!</v>
      </c>
      <c r="BC42" s="112" t="e">
        <f>'III Plan Rates'!$AA45*'V Consumer Factors'!$N$14*'II Rate Development &amp; Change'!$L$34</f>
        <v>#DIV/0!</v>
      </c>
      <c r="BD42" s="112" t="e">
        <f>'III Plan Rates'!$AA45*'V Consumer Factors'!$N$15*'II Rate Development &amp; Change'!$L$34</f>
        <v>#DIV/0!</v>
      </c>
      <c r="BE42" s="112" t="e">
        <f>'III Plan Rates'!$AA45*'V Consumer Factors'!$N$16*'II Rate Development &amp; Change'!$L$34</f>
        <v>#DIV/0!</v>
      </c>
      <c r="BF42" s="112" t="e">
        <f>'III Plan Rates'!$AA45*'V Consumer Factors'!$N$17*'II Rate Development &amp; Change'!$L$34</f>
        <v>#DIV/0!</v>
      </c>
      <c r="BG42" s="112" t="e">
        <f>'III Plan Rates'!$AA45*'V Consumer Factors'!$N$18*'II Rate Development &amp; Change'!$L$34</f>
        <v>#DIV/0!</v>
      </c>
      <c r="BH42" s="112" t="e">
        <f>'III Plan Rates'!$AA45*'V Consumer Factors'!$N$19*'II Rate Development &amp; Change'!$L$34</f>
        <v>#DIV/0!</v>
      </c>
      <c r="BI42" s="112" t="e">
        <f>'III Plan Rates'!$AA45*'V Consumer Factors'!$N$20*'II Rate Development &amp; Change'!$L$34</f>
        <v>#DIV/0!</v>
      </c>
      <c r="BJ42" s="112">
        <f>IF('III Plan Rates'!$AP45&gt;0,SUMPRODUCT(BA42:BI42,'III Plan Rates'!$AG45:$AO45)/'III Plan Rates'!$AP45,0)</f>
        <v>0</v>
      </c>
      <c r="BK42" s="124"/>
      <c r="BL42" s="112" t="e">
        <f>'III Plan Rates'!$AA45*'V Consumer Factors'!$N$12*'II Rate Development &amp; Change'!$M$34</f>
        <v>#DIV/0!</v>
      </c>
      <c r="BM42" s="112" t="e">
        <f>'III Plan Rates'!$AA45*'V Consumer Factors'!$N$13*'II Rate Development &amp; Change'!$M$34</f>
        <v>#DIV/0!</v>
      </c>
      <c r="BN42" s="112" t="e">
        <f>'III Plan Rates'!$AA45*'V Consumer Factors'!$N$14*'II Rate Development &amp; Change'!$M$34</f>
        <v>#DIV/0!</v>
      </c>
      <c r="BO42" s="112" t="e">
        <f>'III Plan Rates'!$AA45*'V Consumer Factors'!$N$15*'II Rate Development &amp; Change'!$M$34</f>
        <v>#DIV/0!</v>
      </c>
      <c r="BP42" s="112" t="e">
        <f>'III Plan Rates'!$AA45*'V Consumer Factors'!$N$16*'II Rate Development &amp; Change'!$M$34</f>
        <v>#DIV/0!</v>
      </c>
      <c r="BQ42" s="112" t="e">
        <f>'III Plan Rates'!$AA45*'V Consumer Factors'!$N$17*'II Rate Development &amp; Change'!$M$34</f>
        <v>#DIV/0!</v>
      </c>
      <c r="BR42" s="112" t="e">
        <f>'III Plan Rates'!$AA45*'V Consumer Factors'!$N$18*'II Rate Development &amp; Change'!$M$34</f>
        <v>#DIV/0!</v>
      </c>
      <c r="BS42" s="112" t="e">
        <f>'III Plan Rates'!$AA45*'V Consumer Factors'!$N$19*'II Rate Development &amp; Change'!$M$34</f>
        <v>#DIV/0!</v>
      </c>
      <c r="BT42" s="112" t="e">
        <f>'III Plan Rates'!$AA45*'V Consumer Factors'!$N$20*'II Rate Development &amp; Change'!$M$34</f>
        <v>#DIV/0!</v>
      </c>
      <c r="BU42" s="112">
        <f>IF('III Plan Rates'!$AP45&gt;0,SUMPRODUCT(BL42:BT42,'III Plan Rates'!$AG45:$AO45)/'III Plan Rates'!$AP45,0)</f>
        <v>0</v>
      </c>
      <c r="BW42" s="109"/>
      <c r="BX42" s="109"/>
      <c r="BY42" s="109"/>
      <c r="BZ42" s="109"/>
      <c r="CA42" s="109"/>
      <c r="CB42" s="109"/>
      <c r="CC42" s="109"/>
      <c r="CD42" s="109"/>
      <c r="CE42" s="511" t="str">
        <f>IF(SUM(BW42:CD42)='III Plan Rates'!AG45, "Match", "Don't Match")</f>
        <v>Match</v>
      </c>
      <c r="CF42" s="109"/>
      <c r="CG42" s="109"/>
      <c r="CH42" s="109"/>
      <c r="CI42" s="511" t="str">
        <f>IF(SUM(CF42:CH42)='III Plan Rates'!AH45, "Match", "Don't Match")</f>
        <v>Match</v>
      </c>
      <c r="CJ42" s="109"/>
      <c r="CK42" s="109"/>
      <c r="CL42" s="109"/>
      <c r="CM42" s="109"/>
      <c r="CN42" s="109"/>
      <c r="CO42" s="109"/>
      <c r="CP42" s="109"/>
      <c r="CQ42" s="109"/>
      <c r="CR42" s="109"/>
      <c r="CS42" s="109"/>
      <c r="CT42" s="109"/>
      <c r="CU42" s="109"/>
      <c r="CV42" s="109"/>
      <c r="CW42" s="511" t="str">
        <f>IF(SUM(CJ42:CV42)='III Plan Rates'!AI45, "Match", "Don't Match")</f>
        <v>Match</v>
      </c>
      <c r="CX42" s="109"/>
      <c r="CY42" s="109"/>
      <c r="CZ42" s="109"/>
      <c r="DA42" s="109"/>
      <c r="DB42" s="109"/>
      <c r="DC42" s="109"/>
      <c r="DD42" s="109"/>
      <c r="DE42" s="109"/>
      <c r="DF42" s="109"/>
      <c r="DG42" s="109"/>
      <c r="DH42" s="511" t="str">
        <f>IF(SUM(CX42:DG42)='III Plan Rates'!AJ45, "Match", "Don't Match")</f>
        <v>Match</v>
      </c>
      <c r="DI42" s="109"/>
      <c r="DJ42" s="109"/>
      <c r="DK42" s="109"/>
      <c r="DL42" s="109"/>
      <c r="DM42" s="109"/>
      <c r="DN42" s="109"/>
      <c r="DO42" s="109"/>
      <c r="DP42" s="511" t="str">
        <f>IF(SUM(DI42:DO42)='III Plan Rates'!AK45, "Match", "Don't Match")</f>
        <v>Match</v>
      </c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511" t="str">
        <f>IF(SUM(DQ42:DZ42)='III Plan Rates'!AL45, "Match", "Don't Match")</f>
        <v>Match</v>
      </c>
      <c r="EB42" s="109"/>
      <c r="EC42" s="109"/>
      <c r="ED42" s="109"/>
      <c r="EE42" s="109"/>
      <c r="EF42" s="511" t="str">
        <f>IF(SUM(EB42:EE42)='III Plan Rates'!AM45, "Match", "Don't Match")</f>
        <v>Match</v>
      </c>
      <c r="EG42" s="109"/>
      <c r="EH42" s="109"/>
      <c r="EI42" s="109"/>
      <c r="EJ42" s="109"/>
      <c r="EK42" s="109"/>
      <c r="EL42" s="511" t="str">
        <f>IF(SUM(EG42:EK42)='III Plan Rates'!AN45, "Match", "Don't Match")</f>
        <v>Match</v>
      </c>
      <c r="EM42" s="109"/>
      <c r="EN42" s="109"/>
      <c r="EO42" s="109"/>
      <c r="EP42" s="109"/>
      <c r="EQ42" s="109"/>
      <c r="ER42" s="109"/>
      <c r="ES42" s="109"/>
      <c r="ET42" s="511" t="str">
        <f>IF(SUM(EM42:ES42)='III Plan Rates'!AO45, "Match", "Don't Match")</f>
        <v>Match</v>
      </c>
    </row>
    <row r="43" spans="1:150" x14ac:dyDescent="0.25">
      <c r="A43" s="406" t="str">
        <f>'III Plan Rates'!A46</f>
        <v>Plan 29</v>
      </c>
      <c r="B43" s="122">
        <f>'III Plan Rates'!B46</f>
        <v>0</v>
      </c>
      <c r="C43" s="128">
        <f>'III Plan Rates'!D46</f>
        <v>0</v>
      </c>
      <c r="D43" s="122">
        <f>'III Plan Rates'!E46</f>
        <v>0</v>
      </c>
      <c r="E43" s="122">
        <f>'III Plan Rates'!F46</f>
        <v>0</v>
      </c>
      <c r="F43" s="122">
        <f>'III Plan Rates'!G46</f>
        <v>0</v>
      </c>
      <c r="G43" s="122">
        <f>'III Plan Rates'!J46</f>
        <v>0</v>
      </c>
      <c r="H43" s="101"/>
      <c r="I43" s="111"/>
      <c r="J43" s="111"/>
      <c r="K43" s="111"/>
      <c r="L43" s="111"/>
      <c r="M43" s="111"/>
      <c r="N43" s="111"/>
      <c r="O43" s="111"/>
      <c r="P43" s="111"/>
      <c r="Q43" s="111"/>
      <c r="R43" s="112">
        <f>IF('III Plan Rates'!$AP46&gt;0,SUMPRODUCT(I43:Q43,'III Plan Rates'!$AG46:$AO46)/'III Plan Rates'!$AP46,0)</f>
        <v>0</v>
      </c>
      <c r="S43" s="123"/>
      <c r="T43" s="112" t="e">
        <f>'III Plan Rates'!$AA46*'V Consumer Factors'!$N$12*'II Rate Development &amp; Change'!$J$34</f>
        <v>#DIV/0!</v>
      </c>
      <c r="U43" s="112" t="e">
        <f>'III Plan Rates'!$AA46*'V Consumer Factors'!$N$13*'II Rate Development &amp; Change'!$J$34</f>
        <v>#DIV/0!</v>
      </c>
      <c r="V43" s="112" t="e">
        <f>'III Plan Rates'!$AA46*'V Consumer Factors'!$N$14*'II Rate Development &amp; Change'!$J$34</f>
        <v>#DIV/0!</v>
      </c>
      <c r="W43" s="112" t="e">
        <f>'III Plan Rates'!$AA46*'V Consumer Factors'!$N$15*'II Rate Development &amp; Change'!$J$34</f>
        <v>#DIV/0!</v>
      </c>
      <c r="X43" s="112" t="e">
        <f>'III Plan Rates'!$AA46*'V Consumer Factors'!$N$16*'II Rate Development &amp; Change'!$J$34</f>
        <v>#DIV/0!</v>
      </c>
      <c r="Y43" s="112" t="e">
        <f>'III Plan Rates'!$AA46*'V Consumer Factors'!$N$17*'II Rate Development &amp; Change'!$J$34</f>
        <v>#DIV/0!</v>
      </c>
      <c r="Z43" s="112" t="e">
        <f>'III Plan Rates'!$AA46*'V Consumer Factors'!$N$18*'II Rate Development &amp; Change'!$J$34</f>
        <v>#DIV/0!</v>
      </c>
      <c r="AA43" s="112" t="e">
        <f>'III Plan Rates'!$AA46*'V Consumer Factors'!$N$19*'II Rate Development &amp; Change'!$J$34</f>
        <v>#DIV/0!</v>
      </c>
      <c r="AB43" s="112" t="e">
        <f>'III Plan Rates'!$AA46*'V Consumer Factors'!$N$20*'II Rate Development &amp; Change'!$J$34</f>
        <v>#DIV/0!</v>
      </c>
      <c r="AC43" s="112">
        <f>IF('III Plan Rates'!$AP46&gt;0,SUMPRODUCT(T43:AB43,'III Plan Rates'!$AG46:$AO46)/'III Plan Rates'!$AP46,0)</f>
        <v>0</v>
      </c>
      <c r="AD43" s="119"/>
      <c r="AE43" s="120" t="e">
        <f t="shared" si="12"/>
        <v>#DIV/0!</v>
      </c>
      <c r="AF43" s="120" t="e">
        <f t="shared" si="3"/>
        <v>#DIV/0!</v>
      </c>
      <c r="AG43" s="120" t="e">
        <f t="shared" si="4"/>
        <v>#DIV/0!</v>
      </c>
      <c r="AH43" s="120" t="e">
        <f t="shared" si="5"/>
        <v>#DIV/0!</v>
      </c>
      <c r="AI43" s="120" t="e">
        <f t="shared" si="6"/>
        <v>#DIV/0!</v>
      </c>
      <c r="AJ43" s="120" t="e">
        <f t="shared" si="7"/>
        <v>#DIV/0!</v>
      </c>
      <c r="AK43" s="120" t="e">
        <f t="shared" si="8"/>
        <v>#DIV/0!</v>
      </c>
      <c r="AL43" s="120" t="e">
        <f t="shared" si="9"/>
        <v>#DIV/0!</v>
      </c>
      <c r="AM43" s="120" t="e">
        <f t="shared" si="10"/>
        <v>#DIV/0!</v>
      </c>
      <c r="AN43" s="120" t="str">
        <f t="shared" si="11"/>
        <v/>
      </c>
      <c r="AO43" s="119"/>
      <c r="AP43" s="112" t="e">
        <f>'III Plan Rates'!$AA46*'V Consumer Factors'!$N$12*'II Rate Development &amp; Change'!$K$34</f>
        <v>#DIV/0!</v>
      </c>
      <c r="AQ43" s="112" t="e">
        <f>'III Plan Rates'!$AA46*'V Consumer Factors'!$N$13*'II Rate Development &amp; Change'!$K$34</f>
        <v>#DIV/0!</v>
      </c>
      <c r="AR43" s="112" t="e">
        <f>'III Plan Rates'!$AA46*'V Consumer Factors'!$N$14*'II Rate Development &amp; Change'!$K$34</f>
        <v>#DIV/0!</v>
      </c>
      <c r="AS43" s="112" t="e">
        <f>'III Plan Rates'!$AA46*'V Consumer Factors'!$N$15*'II Rate Development &amp; Change'!$K$34</f>
        <v>#DIV/0!</v>
      </c>
      <c r="AT43" s="112" t="e">
        <f>'III Plan Rates'!$AA46*'V Consumer Factors'!$N$16*'II Rate Development &amp; Change'!$K$34</f>
        <v>#DIV/0!</v>
      </c>
      <c r="AU43" s="112" t="e">
        <f>'III Plan Rates'!$AA46*'V Consumer Factors'!$N$17*'II Rate Development &amp; Change'!$K$34</f>
        <v>#DIV/0!</v>
      </c>
      <c r="AV43" s="112" t="e">
        <f>'III Plan Rates'!$AA46*'V Consumer Factors'!$N$18*'II Rate Development &amp; Change'!$K$34</f>
        <v>#DIV/0!</v>
      </c>
      <c r="AW43" s="112" t="e">
        <f>'III Plan Rates'!$AA46*'V Consumer Factors'!$N$19*'II Rate Development &amp; Change'!$K$34</f>
        <v>#DIV/0!</v>
      </c>
      <c r="AX43" s="112" t="e">
        <f>'III Plan Rates'!$AA46*'V Consumer Factors'!$N$20*'II Rate Development &amp; Change'!$K$34</f>
        <v>#DIV/0!</v>
      </c>
      <c r="AY43" s="112">
        <f>IF('III Plan Rates'!$AP46&gt;0,SUMPRODUCT(AP43:AX43,'III Plan Rates'!$AG46:$AO46)/'III Plan Rates'!$AP46,0)</f>
        <v>0</v>
      </c>
      <c r="AZ43" s="124"/>
      <c r="BA43" s="112" t="e">
        <f>'III Plan Rates'!$AA46*'V Consumer Factors'!$N$12*'II Rate Development &amp; Change'!$L$34</f>
        <v>#DIV/0!</v>
      </c>
      <c r="BB43" s="112" t="e">
        <f>'III Plan Rates'!$AA46*'V Consumer Factors'!$N$13*'II Rate Development &amp; Change'!$L$34</f>
        <v>#DIV/0!</v>
      </c>
      <c r="BC43" s="112" t="e">
        <f>'III Plan Rates'!$AA46*'V Consumer Factors'!$N$14*'II Rate Development &amp; Change'!$L$34</f>
        <v>#DIV/0!</v>
      </c>
      <c r="BD43" s="112" t="e">
        <f>'III Plan Rates'!$AA46*'V Consumer Factors'!$N$15*'II Rate Development &amp; Change'!$L$34</f>
        <v>#DIV/0!</v>
      </c>
      <c r="BE43" s="112" t="e">
        <f>'III Plan Rates'!$AA46*'V Consumer Factors'!$N$16*'II Rate Development &amp; Change'!$L$34</f>
        <v>#DIV/0!</v>
      </c>
      <c r="BF43" s="112" t="e">
        <f>'III Plan Rates'!$AA46*'V Consumer Factors'!$N$17*'II Rate Development &amp; Change'!$L$34</f>
        <v>#DIV/0!</v>
      </c>
      <c r="BG43" s="112" t="e">
        <f>'III Plan Rates'!$AA46*'V Consumer Factors'!$N$18*'II Rate Development &amp; Change'!$L$34</f>
        <v>#DIV/0!</v>
      </c>
      <c r="BH43" s="112" t="e">
        <f>'III Plan Rates'!$AA46*'V Consumer Factors'!$N$19*'II Rate Development &amp; Change'!$L$34</f>
        <v>#DIV/0!</v>
      </c>
      <c r="BI43" s="112" t="e">
        <f>'III Plan Rates'!$AA46*'V Consumer Factors'!$N$20*'II Rate Development &amp; Change'!$L$34</f>
        <v>#DIV/0!</v>
      </c>
      <c r="BJ43" s="112">
        <f>IF('III Plan Rates'!$AP46&gt;0,SUMPRODUCT(BA43:BI43,'III Plan Rates'!$AG46:$AO46)/'III Plan Rates'!$AP46,0)</f>
        <v>0</v>
      </c>
      <c r="BK43" s="124"/>
      <c r="BL43" s="112" t="e">
        <f>'III Plan Rates'!$AA46*'V Consumer Factors'!$N$12*'II Rate Development &amp; Change'!$M$34</f>
        <v>#DIV/0!</v>
      </c>
      <c r="BM43" s="112" t="e">
        <f>'III Plan Rates'!$AA46*'V Consumer Factors'!$N$13*'II Rate Development &amp; Change'!$M$34</f>
        <v>#DIV/0!</v>
      </c>
      <c r="BN43" s="112" t="e">
        <f>'III Plan Rates'!$AA46*'V Consumer Factors'!$N$14*'II Rate Development &amp; Change'!$M$34</f>
        <v>#DIV/0!</v>
      </c>
      <c r="BO43" s="112" t="e">
        <f>'III Plan Rates'!$AA46*'V Consumer Factors'!$N$15*'II Rate Development &amp; Change'!$M$34</f>
        <v>#DIV/0!</v>
      </c>
      <c r="BP43" s="112" t="e">
        <f>'III Plan Rates'!$AA46*'V Consumer Factors'!$N$16*'II Rate Development &amp; Change'!$M$34</f>
        <v>#DIV/0!</v>
      </c>
      <c r="BQ43" s="112" t="e">
        <f>'III Plan Rates'!$AA46*'V Consumer Factors'!$N$17*'II Rate Development &amp; Change'!$M$34</f>
        <v>#DIV/0!</v>
      </c>
      <c r="BR43" s="112" t="e">
        <f>'III Plan Rates'!$AA46*'V Consumer Factors'!$N$18*'II Rate Development &amp; Change'!$M$34</f>
        <v>#DIV/0!</v>
      </c>
      <c r="BS43" s="112" t="e">
        <f>'III Plan Rates'!$AA46*'V Consumer Factors'!$N$19*'II Rate Development &amp; Change'!$M$34</f>
        <v>#DIV/0!</v>
      </c>
      <c r="BT43" s="112" t="e">
        <f>'III Plan Rates'!$AA46*'V Consumer Factors'!$N$20*'II Rate Development &amp; Change'!$M$34</f>
        <v>#DIV/0!</v>
      </c>
      <c r="BU43" s="112">
        <f>IF('III Plan Rates'!$AP46&gt;0,SUMPRODUCT(BL43:BT43,'III Plan Rates'!$AG46:$AO46)/'III Plan Rates'!$AP46,0)</f>
        <v>0</v>
      </c>
      <c r="BW43" s="109"/>
      <c r="BX43" s="109"/>
      <c r="BY43" s="109"/>
      <c r="BZ43" s="109"/>
      <c r="CA43" s="109"/>
      <c r="CB43" s="109"/>
      <c r="CC43" s="109"/>
      <c r="CD43" s="109"/>
      <c r="CE43" s="511" t="str">
        <f>IF(SUM(BW43:CD43)='III Plan Rates'!AG46, "Match", "Don't Match")</f>
        <v>Match</v>
      </c>
      <c r="CF43" s="109"/>
      <c r="CG43" s="109"/>
      <c r="CH43" s="109"/>
      <c r="CI43" s="511" t="str">
        <f>IF(SUM(CF43:CH43)='III Plan Rates'!AH46, "Match", "Don't Match")</f>
        <v>Match</v>
      </c>
      <c r="CJ43" s="109"/>
      <c r="CK43" s="109"/>
      <c r="CL43" s="109"/>
      <c r="CM43" s="109"/>
      <c r="CN43" s="109"/>
      <c r="CO43" s="109"/>
      <c r="CP43" s="109"/>
      <c r="CQ43" s="109"/>
      <c r="CR43" s="109"/>
      <c r="CS43" s="109"/>
      <c r="CT43" s="109"/>
      <c r="CU43" s="109"/>
      <c r="CV43" s="109"/>
      <c r="CW43" s="511" t="str">
        <f>IF(SUM(CJ43:CV43)='III Plan Rates'!AI46, "Match", "Don't Match")</f>
        <v>Match</v>
      </c>
      <c r="CX43" s="109"/>
      <c r="CY43" s="109"/>
      <c r="CZ43" s="109"/>
      <c r="DA43" s="109"/>
      <c r="DB43" s="109"/>
      <c r="DC43" s="109"/>
      <c r="DD43" s="109"/>
      <c r="DE43" s="109"/>
      <c r="DF43" s="109"/>
      <c r="DG43" s="109"/>
      <c r="DH43" s="511" t="str">
        <f>IF(SUM(CX43:DG43)='III Plan Rates'!AJ46, "Match", "Don't Match")</f>
        <v>Match</v>
      </c>
      <c r="DI43" s="109"/>
      <c r="DJ43" s="109"/>
      <c r="DK43" s="109"/>
      <c r="DL43" s="109"/>
      <c r="DM43" s="109"/>
      <c r="DN43" s="109"/>
      <c r="DO43" s="109"/>
      <c r="DP43" s="511" t="str">
        <f>IF(SUM(DI43:DO43)='III Plan Rates'!AK46, "Match", "Don't Match")</f>
        <v>Match</v>
      </c>
      <c r="DQ43" s="109"/>
      <c r="DR43" s="109"/>
      <c r="DS43" s="109"/>
      <c r="DT43" s="109"/>
      <c r="DU43" s="109"/>
      <c r="DV43" s="109"/>
      <c r="DW43" s="109"/>
      <c r="DX43" s="109"/>
      <c r="DY43" s="109"/>
      <c r="DZ43" s="109"/>
      <c r="EA43" s="511" t="str">
        <f>IF(SUM(DQ43:DZ43)='III Plan Rates'!AL46, "Match", "Don't Match")</f>
        <v>Match</v>
      </c>
      <c r="EB43" s="109"/>
      <c r="EC43" s="109"/>
      <c r="ED43" s="109"/>
      <c r="EE43" s="109"/>
      <c r="EF43" s="511" t="str">
        <f>IF(SUM(EB43:EE43)='III Plan Rates'!AM46, "Match", "Don't Match")</f>
        <v>Match</v>
      </c>
      <c r="EG43" s="109"/>
      <c r="EH43" s="109"/>
      <c r="EI43" s="109"/>
      <c r="EJ43" s="109"/>
      <c r="EK43" s="109"/>
      <c r="EL43" s="511" t="str">
        <f>IF(SUM(EG43:EK43)='III Plan Rates'!AN46, "Match", "Don't Match")</f>
        <v>Match</v>
      </c>
      <c r="EM43" s="109"/>
      <c r="EN43" s="109"/>
      <c r="EO43" s="109"/>
      <c r="EP43" s="109"/>
      <c r="EQ43" s="109"/>
      <c r="ER43" s="109"/>
      <c r="ES43" s="109"/>
      <c r="ET43" s="511" t="str">
        <f>IF(SUM(EM43:ES43)='III Plan Rates'!AO46, "Match", "Don't Match")</f>
        <v>Match</v>
      </c>
    </row>
    <row r="44" spans="1:150" x14ac:dyDescent="0.25">
      <c r="A44" s="406" t="str">
        <f>'III Plan Rates'!A47</f>
        <v>Plan 30</v>
      </c>
      <c r="B44" s="122">
        <f>'III Plan Rates'!B47</f>
        <v>0</v>
      </c>
      <c r="C44" s="128">
        <f>'III Plan Rates'!D47</f>
        <v>0</v>
      </c>
      <c r="D44" s="122">
        <f>'III Plan Rates'!E47</f>
        <v>0</v>
      </c>
      <c r="E44" s="122">
        <f>'III Plan Rates'!F47</f>
        <v>0</v>
      </c>
      <c r="F44" s="122">
        <f>'III Plan Rates'!G47</f>
        <v>0</v>
      </c>
      <c r="G44" s="122">
        <f>'III Plan Rates'!J47</f>
        <v>0</v>
      </c>
      <c r="H44" s="101"/>
      <c r="I44" s="111"/>
      <c r="J44" s="111"/>
      <c r="K44" s="111"/>
      <c r="L44" s="111"/>
      <c r="M44" s="111"/>
      <c r="N44" s="111"/>
      <c r="O44" s="111"/>
      <c r="P44" s="111"/>
      <c r="Q44" s="111"/>
      <c r="R44" s="112">
        <f>IF('III Plan Rates'!$AP47&gt;0,SUMPRODUCT(I44:Q44,'III Plan Rates'!$AG47:$AO47)/'III Plan Rates'!$AP47,0)</f>
        <v>0</v>
      </c>
      <c r="S44" s="123"/>
      <c r="T44" s="112" t="e">
        <f>'III Plan Rates'!$AA47*'V Consumer Factors'!$N$12*'II Rate Development &amp; Change'!$J$34</f>
        <v>#DIV/0!</v>
      </c>
      <c r="U44" s="112" t="e">
        <f>'III Plan Rates'!$AA47*'V Consumer Factors'!$N$13*'II Rate Development &amp; Change'!$J$34</f>
        <v>#DIV/0!</v>
      </c>
      <c r="V44" s="112" t="e">
        <f>'III Plan Rates'!$AA47*'V Consumer Factors'!$N$14*'II Rate Development &amp; Change'!$J$34</f>
        <v>#DIV/0!</v>
      </c>
      <c r="W44" s="112" t="e">
        <f>'III Plan Rates'!$AA47*'V Consumer Factors'!$N$15*'II Rate Development &amp; Change'!$J$34</f>
        <v>#DIV/0!</v>
      </c>
      <c r="X44" s="112" t="e">
        <f>'III Plan Rates'!$AA47*'V Consumer Factors'!$N$16*'II Rate Development &amp; Change'!$J$34</f>
        <v>#DIV/0!</v>
      </c>
      <c r="Y44" s="112" t="e">
        <f>'III Plan Rates'!$AA47*'V Consumer Factors'!$N$17*'II Rate Development &amp; Change'!$J$34</f>
        <v>#DIV/0!</v>
      </c>
      <c r="Z44" s="112" t="e">
        <f>'III Plan Rates'!$AA47*'V Consumer Factors'!$N$18*'II Rate Development &amp; Change'!$J$34</f>
        <v>#DIV/0!</v>
      </c>
      <c r="AA44" s="112" t="e">
        <f>'III Plan Rates'!$AA47*'V Consumer Factors'!$N$19*'II Rate Development &amp; Change'!$J$34</f>
        <v>#DIV/0!</v>
      </c>
      <c r="AB44" s="112" t="e">
        <f>'III Plan Rates'!$AA47*'V Consumer Factors'!$N$20*'II Rate Development &amp; Change'!$J$34</f>
        <v>#DIV/0!</v>
      </c>
      <c r="AC44" s="112">
        <f>IF('III Plan Rates'!$AP47&gt;0,SUMPRODUCT(T44:AB44,'III Plan Rates'!$AG47:$AO47)/'III Plan Rates'!$AP47,0)</f>
        <v>0</v>
      </c>
      <c r="AD44" s="119"/>
      <c r="AE44" s="120" t="e">
        <f t="shared" si="12"/>
        <v>#DIV/0!</v>
      </c>
      <c r="AF44" s="120" t="e">
        <f t="shared" si="3"/>
        <v>#DIV/0!</v>
      </c>
      <c r="AG44" s="120" t="e">
        <f t="shared" si="4"/>
        <v>#DIV/0!</v>
      </c>
      <c r="AH44" s="120" t="e">
        <f t="shared" si="5"/>
        <v>#DIV/0!</v>
      </c>
      <c r="AI44" s="120" t="e">
        <f t="shared" si="6"/>
        <v>#DIV/0!</v>
      </c>
      <c r="AJ44" s="120" t="e">
        <f t="shared" si="7"/>
        <v>#DIV/0!</v>
      </c>
      <c r="AK44" s="120" t="e">
        <f t="shared" si="8"/>
        <v>#DIV/0!</v>
      </c>
      <c r="AL44" s="120" t="e">
        <f t="shared" si="9"/>
        <v>#DIV/0!</v>
      </c>
      <c r="AM44" s="120" t="e">
        <f t="shared" si="10"/>
        <v>#DIV/0!</v>
      </c>
      <c r="AN44" s="120" t="str">
        <f t="shared" si="11"/>
        <v/>
      </c>
      <c r="AO44" s="119"/>
      <c r="AP44" s="112" t="e">
        <f>'III Plan Rates'!$AA47*'V Consumer Factors'!$N$12*'II Rate Development &amp; Change'!$K$34</f>
        <v>#DIV/0!</v>
      </c>
      <c r="AQ44" s="112" t="e">
        <f>'III Plan Rates'!$AA47*'V Consumer Factors'!$N$13*'II Rate Development &amp; Change'!$K$34</f>
        <v>#DIV/0!</v>
      </c>
      <c r="AR44" s="112" t="e">
        <f>'III Plan Rates'!$AA47*'V Consumer Factors'!$N$14*'II Rate Development &amp; Change'!$K$34</f>
        <v>#DIV/0!</v>
      </c>
      <c r="AS44" s="112" t="e">
        <f>'III Plan Rates'!$AA47*'V Consumer Factors'!$N$15*'II Rate Development &amp; Change'!$K$34</f>
        <v>#DIV/0!</v>
      </c>
      <c r="AT44" s="112" t="e">
        <f>'III Plan Rates'!$AA47*'V Consumer Factors'!$N$16*'II Rate Development &amp; Change'!$K$34</f>
        <v>#DIV/0!</v>
      </c>
      <c r="AU44" s="112" t="e">
        <f>'III Plan Rates'!$AA47*'V Consumer Factors'!$N$17*'II Rate Development &amp; Change'!$K$34</f>
        <v>#DIV/0!</v>
      </c>
      <c r="AV44" s="112" t="e">
        <f>'III Plan Rates'!$AA47*'V Consumer Factors'!$N$18*'II Rate Development &amp; Change'!$K$34</f>
        <v>#DIV/0!</v>
      </c>
      <c r="AW44" s="112" t="e">
        <f>'III Plan Rates'!$AA47*'V Consumer Factors'!$N$19*'II Rate Development &amp; Change'!$K$34</f>
        <v>#DIV/0!</v>
      </c>
      <c r="AX44" s="112" t="e">
        <f>'III Plan Rates'!$AA47*'V Consumer Factors'!$N$20*'II Rate Development &amp; Change'!$K$34</f>
        <v>#DIV/0!</v>
      </c>
      <c r="AY44" s="112">
        <f>IF('III Plan Rates'!$AP47&gt;0,SUMPRODUCT(AP44:AX44,'III Plan Rates'!$AG47:$AO47)/'III Plan Rates'!$AP47,0)</f>
        <v>0</v>
      </c>
      <c r="AZ44" s="124"/>
      <c r="BA44" s="112" t="e">
        <f>'III Plan Rates'!$AA47*'V Consumer Factors'!$N$12*'II Rate Development &amp; Change'!$L$34</f>
        <v>#DIV/0!</v>
      </c>
      <c r="BB44" s="112" t="e">
        <f>'III Plan Rates'!$AA47*'V Consumer Factors'!$N$13*'II Rate Development &amp; Change'!$L$34</f>
        <v>#DIV/0!</v>
      </c>
      <c r="BC44" s="112" t="e">
        <f>'III Plan Rates'!$AA47*'V Consumer Factors'!$N$14*'II Rate Development &amp; Change'!$L$34</f>
        <v>#DIV/0!</v>
      </c>
      <c r="BD44" s="112" t="e">
        <f>'III Plan Rates'!$AA47*'V Consumer Factors'!$N$15*'II Rate Development &amp; Change'!$L$34</f>
        <v>#DIV/0!</v>
      </c>
      <c r="BE44" s="112" t="e">
        <f>'III Plan Rates'!$AA47*'V Consumer Factors'!$N$16*'II Rate Development &amp; Change'!$L$34</f>
        <v>#DIV/0!</v>
      </c>
      <c r="BF44" s="112" t="e">
        <f>'III Plan Rates'!$AA47*'V Consumer Factors'!$N$17*'II Rate Development &amp; Change'!$L$34</f>
        <v>#DIV/0!</v>
      </c>
      <c r="BG44" s="112" t="e">
        <f>'III Plan Rates'!$AA47*'V Consumer Factors'!$N$18*'II Rate Development &amp; Change'!$L$34</f>
        <v>#DIV/0!</v>
      </c>
      <c r="BH44" s="112" t="e">
        <f>'III Plan Rates'!$AA47*'V Consumer Factors'!$N$19*'II Rate Development &amp; Change'!$L$34</f>
        <v>#DIV/0!</v>
      </c>
      <c r="BI44" s="112" t="e">
        <f>'III Plan Rates'!$AA47*'V Consumer Factors'!$N$20*'II Rate Development &amp; Change'!$L$34</f>
        <v>#DIV/0!</v>
      </c>
      <c r="BJ44" s="112">
        <f>IF('III Plan Rates'!$AP47&gt;0,SUMPRODUCT(BA44:BI44,'III Plan Rates'!$AG47:$AO47)/'III Plan Rates'!$AP47,0)</f>
        <v>0</v>
      </c>
      <c r="BK44" s="124"/>
      <c r="BL44" s="112" t="e">
        <f>'III Plan Rates'!$AA47*'V Consumer Factors'!$N$12*'II Rate Development &amp; Change'!$M$34</f>
        <v>#DIV/0!</v>
      </c>
      <c r="BM44" s="112" t="e">
        <f>'III Plan Rates'!$AA47*'V Consumer Factors'!$N$13*'II Rate Development &amp; Change'!$M$34</f>
        <v>#DIV/0!</v>
      </c>
      <c r="BN44" s="112" t="e">
        <f>'III Plan Rates'!$AA47*'V Consumer Factors'!$N$14*'II Rate Development &amp; Change'!$M$34</f>
        <v>#DIV/0!</v>
      </c>
      <c r="BO44" s="112" t="e">
        <f>'III Plan Rates'!$AA47*'V Consumer Factors'!$N$15*'II Rate Development &amp; Change'!$M$34</f>
        <v>#DIV/0!</v>
      </c>
      <c r="BP44" s="112" t="e">
        <f>'III Plan Rates'!$AA47*'V Consumer Factors'!$N$16*'II Rate Development &amp; Change'!$M$34</f>
        <v>#DIV/0!</v>
      </c>
      <c r="BQ44" s="112" t="e">
        <f>'III Plan Rates'!$AA47*'V Consumer Factors'!$N$17*'II Rate Development &amp; Change'!$M$34</f>
        <v>#DIV/0!</v>
      </c>
      <c r="BR44" s="112" t="e">
        <f>'III Plan Rates'!$AA47*'V Consumer Factors'!$N$18*'II Rate Development &amp; Change'!$M$34</f>
        <v>#DIV/0!</v>
      </c>
      <c r="BS44" s="112" t="e">
        <f>'III Plan Rates'!$AA47*'V Consumer Factors'!$N$19*'II Rate Development &amp; Change'!$M$34</f>
        <v>#DIV/0!</v>
      </c>
      <c r="BT44" s="112" t="e">
        <f>'III Plan Rates'!$AA47*'V Consumer Factors'!$N$20*'II Rate Development &amp; Change'!$M$34</f>
        <v>#DIV/0!</v>
      </c>
      <c r="BU44" s="112">
        <f>IF('III Plan Rates'!$AP47&gt;0,SUMPRODUCT(BL44:BT44,'III Plan Rates'!$AG47:$AO47)/'III Plan Rates'!$AP47,0)</f>
        <v>0</v>
      </c>
      <c r="BW44" s="109"/>
      <c r="BX44" s="109"/>
      <c r="BY44" s="109"/>
      <c r="BZ44" s="109"/>
      <c r="CA44" s="109"/>
      <c r="CB44" s="109"/>
      <c r="CC44" s="109"/>
      <c r="CD44" s="109"/>
      <c r="CE44" s="511" t="str">
        <f>IF(SUM(BW44:CD44)='III Plan Rates'!AG47, "Match", "Don't Match")</f>
        <v>Match</v>
      </c>
      <c r="CF44" s="109"/>
      <c r="CG44" s="109"/>
      <c r="CH44" s="109"/>
      <c r="CI44" s="511" t="str">
        <f>IF(SUM(CF44:CH44)='III Plan Rates'!AH47, "Match", "Don't Match")</f>
        <v>Match</v>
      </c>
      <c r="CJ44" s="109"/>
      <c r="CK44" s="109"/>
      <c r="CL44" s="109"/>
      <c r="CM44" s="109"/>
      <c r="CN44" s="109"/>
      <c r="CO44" s="109"/>
      <c r="CP44" s="109"/>
      <c r="CQ44" s="109"/>
      <c r="CR44" s="109"/>
      <c r="CS44" s="109"/>
      <c r="CT44" s="109"/>
      <c r="CU44" s="109"/>
      <c r="CV44" s="109"/>
      <c r="CW44" s="511" t="str">
        <f>IF(SUM(CJ44:CV44)='III Plan Rates'!AI47, "Match", "Don't Match")</f>
        <v>Match</v>
      </c>
      <c r="CX44" s="109"/>
      <c r="CY44" s="109"/>
      <c r="CZ44" s="109"/>
      <c r="DA44" s="109"/>
      <c r="DB44" s="109"/>
      <c r="DC44" s="109"/>
      <c r="DD44" s="109"/>
      <c r="DE44" s="109"/>
      <c r="DF44" s="109"/>
      <c r="DG44" s="109"/>
      <c r="DH44" s="511" t="str">
        <f>IF(SUM(CX44:DG44)='III Plan Rates'!AJ47, "Match", "Don't Match")</f>
        <v>Match</v>
      </c>
      <c r="DI44" s="109"/>
      <c r="DJ44" s="109"/>
      <c r="DK44" s="109"/>
      <c r="DL44" s="109"/>
      <c r="DM44" s="109"/>
      <c r="DN44" s="109"/>
      <c r="DO44" s="109"/>
      <c r="DP44" s="511" t="str">
        <f>IF(SUM(DI44:DO44)='III Plan Rates'!AK47, "Match", "Don't Match")</f>
        <v>Match</v>
      </c>
      <c r="DQ44" s="109"/>
      <c r="DR44" s="109"/>
      <c r="DS44" s="109"/>
      <c r="DT44" s="109"/>
      <c r="DU44" s="109"/>
      <c r="DV44" s="109"/>
      <c r="DW44" s="109"/>
      <c r="DX44" s="109"/>
      <c r="DY44" s="109"/>
      <c r="DZ44" s="109"/>
      <c r="EA44" s="511" t="str">
        <f>IF(SUM(DQ44:DZ44)='III Plan Rates'!AL47, "Match", "Don't Match")</f>
        <v>Match</v>
      </c>
      <c r="EB44" s="109"/>
      <c r="EC44" s="109"/>
      <c r="ED44" s="109"/>
      <c r="EE44" s="109"/>
      <c r="EF44" s="511" t="str">
        <f>IF(SUM(EB44:EE44)='III Plan Rates'!AM47, "Match", "Don't Match")</f>
        <v>Match</v>
      </c>
      <c r="EG44" s="109"/>
      <c r="EH44" s="109"/>
      <c r="EI44" s="109"/>
      <c r="EJ44" s="109"/>
      <c r="EK44" s="109"/>
      <c r="EL44" s="511" t="str">
        <f>IF(SUM(EG44:EK44)='III Plan Rates'!AN47, "Match", "Don't Match")</f>
        <v>Match</v>
      </c>
      <c r="EM44" s="109"/>
      <c r="EN44" s="109"/>
      <c r="EO44" s="109"/>
      <c r="EP44" s="109"/>
      <c r="EQ44" s="109"/>
      <c r="ER44" s="109"/>
      <c r="ES44" s="109"/>
      <c r="ET44" s="511" t="str">
        <f>IF(SUM(EM44:ES44)='III Plan Rates'!AO47, "Match", "Don't Match")</f>
        <v>Match</v>
      </c>
    </row>
    <row r="45" spans="1:150" x14ac:dyDescent="0.25">
      <c r="A45" s="406" t="str">
        <f>'III Plan Rates'!A48</f>
        <v>Plan 31</v>
      </c>
      <c r="B45" s="122">
        <f>'III Plan Rates'!B48</f>
        <v>0</v>
      </c>
      <c r="C45" s="128">
        <f>'III Plan Rates'!D48</f>
        <v>0</v>
      </c>
      <c r="D45" s="122">
        <f>'III Plan Rates'!E48</f>
        <v>0</v>
      </c>
      <c r="E45" s="122">
        <f>'III Plan Rates'!F48</f>
        <v>0</v>
      </c>
      <c r="F45" s="122">
        <f>'III Plan Rates'!G48</f>
        <v>0</v>
      </c>
      <c r="G45" s="122">
        <f>'III Plan Rates'!J48</f>
        <v>0</v>
      </c>
      <c r="H45" s="101"/>
      <c r="I45" s="111"/>
      <c r="J45" s="111"/>
      <c r="K45" s="111"/>
      <c r="L45" s="111"/>
      <c r="M45" s="111"/>
      <c r="N45" s="111"/>
      <c r="O45" s="111"/>
      <c r="P45" s="111"/>
      <c r="Q45" s="111"/>
      <c r="R45" s="112">
        <f>IF('III Plan Rates'!$AP48&gt;0,SUMPRODUCT(I45:Q45,'III Plan Rates'!$AG48:$AO48)/'III Plan Rates'!$AP48,0)</f>
        <v>0</v>
      </c>
      <c r="S45" s="123"/>
      <c r="T45" s="112" t="e">
        <f>'III Plan Rates'!$AA48*'V Consumer Factors'!$N$12*'II Rate Development &amp; Change'!$J$34</f>
        <v>#DIV/0!</v>
      </c>
      <c r="U45" s="112" t="e">
        <f>'III Plan Rates'!$AA48*'V Consumer Factors'!$N$13*'II Rate Development &amp; Change'!$J$34</f>
        <v>#DIV/0!</v>
      </c>
      <c r="V45" s="112" t="e">
        <f>'III Plan Rates'!$AA48*'V Consumer Factors'!$N$14*'II Rate Development &amp; Change'!$J$34</f>
        <v>#DIV/0!</v>
      </c>
      <c r="W45" s="112" t="e">
        <f>'III Plan Rates'!$AA48*'V Consumer Factors'!$N$15*'II Rate Development &amp; Change'!$J$34</f>
        <v>#DIV/0!</v>
      </c>
      <c r="X45" s="112" t="e">
        <f>'III Plan Rates'!$AA48*'V Consumer Factors'!$N$16*'II Rate Development &amp; Change'!$J$34</f>
        <v>#DIV/0!</v>
      </c>
      <c r="Y45" s="112" t="e">
        <f>'III Plan Rates'!$AA48*'V Consumer Factors'!$N$17*'II Rate Development &amp; Change'!$J$34</f>
        <v>#DIV/0!</v>
      </c>
      <c r="Z45" s="112" t="e">
        <f>'III Plan Rates'!$AA48*'V Consumer Factors'!$N$18*'II Rate Development &amp; Change'!$J$34</f>
        <v>#DIV/0!</v>
      </c>
      <c r="AA45" s="112" t="e">
        <f>'III Plan Rates'!$AA48*'V Consumer Factors'!$N$19*'II Rate Development &amp; Change'!$J$34</f>
        <v>#DIV/0!</v>
      </c>
      <c r="AB45" s="112" t="e">
        <f>'III Plan Rates'!$AA48*'V Consumer Factors'!$N$20*'II Rate Development &amp; Change'!$J$34</f>
        <v>#DIV/0!</v>
      </c>
      <c r="AC45" s="112">
        <f>IF('III Plan Rates'!$AP48&gt;0,SUMPRODUCT(T45:AB45,'III Plan Rates'!$AG48:$AO48)/'III Plan Rates'!$AP48,0)</f>
        <v>0</v>
      </c>
      <c r="AD45" s="119"/>
      <c r="AE45" s="120" t="e">
        <f t="shared" si="12"/>
        <v>#DIV/0!</v>
      </c>
      <c r="AF45" s="120" t="e">
        <f t="shared" si="3"/>
        <v>#DIV/0!</v>
      </c>
      <c r="AG45" s="120" t="e">
        <f t="shared" si="4"/>
        <v>#DIV/0!</v>
      </c>
      <c r="AH45" s="120" t="e">
        <f t="shared" si="5"/>
        <v>#DIV/0!</v>
      </c>
      <c r="AI45" s="120" t="e">
        <f t="shared" si="6"/>
        <v>#DIV/0!</v>
      </c>
      <c r="AJ45" s="120" t="e">
        <f t="shared" si="7"/>
        <v>#DIV/0!</v>
      </c>
      <c r="AK45" s="120" t="e">
        <f t="shared" si="8"/>
        <v>#DIV/0!</v>
      </c>
      <c r="AL45" s="120" t="e">
        <f t="shared" si="9"/>
        <v>#DIV/0!</v>
      </c>
      <c r="AM45" s="120" t="e">
        <f t="shared" si="10"/>
        <v>#DIV/0!</v>
      </c>
      <c r="AN45" s="120" t="str">
        <f t="shared" si="11"/>
        <v/>
      </c>
      <c r="AO45" s="119"/>
      <c r="AP45" s="112" t="e">
        <f>'III Plan Rates'!$AA48*'V Consumer Factors'!$N$12*'II Rate Development &amp; Change'!$K$34</f>
        <v>#DIV/0!</v>
      </c>
      <c r="AQ45" s="112" t="e">
        <f>'III Plan Rates'!$AA48*'V Consumer Factors'!$N$13*'II Rate Development &amp; Change'!$K$34</f>
        <v>#DIV/0!</v>
      </c>
      <c r="AR45" s="112" t="e">
        <f>'III Plan Rates'!$AA48*'V Consumer Factors'!$N$14*'II Rate Development &amp; Change'!$K$34</f>
        <v>#DIV/0!</v>
      </c>
      <c r="AS45" s="112" t="e">
        <f>'III Plan Rates'!$AA48*'V Consumer Factors'!$N$15*'II Rate Development &amp; Change'!$K$34</f>
        <v>#DIV/0!</v>
      </c>
      <c r="AT45" s="112" t="e">
        <f>'III Plan Rates'!$AA48*'V Consumer Factors'!$N$16*'II Rate Development &amp; Change'!$K$34</f>
        <v>#DIV/0!</v>
      </c>
      <c r="AU45" s="112" t="e">
        <f>'III Plan Rates'!$AA48*'V Consumer Factors'!$N$17*'II Rate Development &amp; Change'!$K$34</f>
        <v>#DIV/0!</v>
      </c>
      <c r="AV45" s="112" t="e">
        <f>'III Plan Rates'!$AA48*'V Consumer Factors'!$N$18*'II Rate Development &amp; Change'!$K$34</f>
        <v>#DIV/0!</v>
      </c>
      <c r="AW45" s="112" t="e">
        <f>'III Plan Rates'!$AA48*'V Consumer Factors'!$N$19*'II Rate Development &amp; Change'!$K$34</f>
        <v>#DIV/0!</v>
      </c>
      <c r="AX45" s="112" t="e">
        <f>'III Plan Rates'!$AA48*'V Consumer Factors'!$N$20*'II Rate Development &amp; Change'!$K$34</f>
        <v>#DIV/0!</v>
      </c>
      <c r="AY45" s="112">
        <f>IF('III Plan Rates'!$AP48&gt;0,SUMPRODUCT(AP45:AX45,'III Plan Rates'!$AG48:$AO48)/'III Plan Rates'!$AP48,0)</f>
        <v>0</v>
      </c>
      <c r="AZ45" s="124"/>
      <c r="BA45" s="112" t="e">
        <f>'III Plan Rates'!$AA48*'V Consumer Factors'!$N$12*'II Rate Development &amp; Change'!$L$34</f>
        <v>#DIV/0!</v>
      </c>
      <c r="BB45" s="112" t="e">
        <f>'III Plan Rates'!$AA48*'V Consumer Factors'!$N$13*'II Rate Development &amp; Change'!$L$34</f>
        <v>#DIV/0!</v>
      </c>
      <c r="BC45" s="112" t="e">
        <f>'III Plan Rates'!$AA48*'V Consumer Factors'!$N$14*'II Rate Development &amp; Change'!$L$34</f>
        <v>#DIV/0!</v>
      </c>
      <c r="BD45" s="112" t="e">
        <f>'III Plan Rates'!$AA48*'V Consumer Factors'!$N$15*'II Rate Development &amp; Change'!$L$34</f>
        <v>#DIV/0!</v>
      </c>
      <c r="BE45" s="112" t="e">
        <f>'III Plan Rates'!$AA48*'V Consumer Factors'!$N$16*'II Rate Development &amp; Change'!$L$34</f>
        <v>#DIV/0!</v>
      </c>
      <c r="BF45" s="112" t="e">
        <f>'III Plan Rates'!$AA48*'V Consumer Factors'!$N$17*'II Rate Development &amp; Change'!$L$34</f>
        <v>#DIV/0!</v>
      </c>
      <c r="BG45" s="112" t="e">
        <f>'III Plan Rates'!$AA48*'V Consumer Factors'!$N$18*'II Rate Development &amp; Change'!$L$34</f>
        <v>#DIV/0!</v>
      </c>
      <c r="BH45" s="112" t="e">
        <f>'III Plan Rates'!$AA48*'V Consumer Factors'!$N$19*'II Rate Development &amp; Change'!$L$34</f>
        <v>#DIV/0!</v>
      </c>
      <c r="BI45" s="112" t="e">
        <f>'III Plan Rates'!$AA48*'V Consumer Factors'!$N$20*'II Rate Development &amp; Change'!$L$34</f>
        <v>#DIV/0!</v>
      </c>
      <c r="BJ45" s="112">
        <f>IF('III Plan Rates'!$AP48&gt;0,SUMPRODUCT(BA45:BI45,'III Plan Rates'!$AG48:$AO48)/'III Plan Rates'!$AP48,0)</f>
        <v>0</v>
      </c>
      <c r="BK45" s="124"/>
      <c r="BL45" s="112" t="e">
        <f>'III Plan Rates'!$AA48*'V Consumer Factors'!$N$12*'II Rate Development &amp; Change'!$M$34</f>
        <v>#DIV/0!</v>
      </c>
      <c r="BM45" s="112" t="e">
        <f>'III Plan Rates'!$AA48*'V Consumer Factors'!$N$13*'II Rate Development &amp; Change'!$M$34</f>
        <v>#DIV/0!</v>
      </c>
      <c r="BN45" s="112" t="e">
        <f>'III Plan Rates'!$AA48*'V Consumer Factors'!$N$14*'II Rate Development &amp; Change'!$M$34</f>
        <v>#DIV/0!</v>
      </c>
      <c r="BO45" s="112" t="e">
        <f>'III Plan Rates'!$AA48*'V Consumer Factors'!$N$15*'II Rate Development &amp; Change'!$M$34</f>
        <v>#DIV/0!</v>
      </c>
      <c r="BP45" s="112" t="e">
        <f>'III Plan Rates'!$AA48*'V Consumer Factors'!$N$16*'II Rate Development &amp; Change'!$M$34</f>
        <v>#DIV/0!</v>
      </c>
      <c r="BQ45" s="112" t="e">
        <f>'III Plan Rates'!$AA48*'V Consumer Factors'!$N$17*'II Rate Development &amp; Change'!$M$34</f>
        <v>#DIV/0!</v>
      </c>
      <c r="BR45" s="112" t="e">
        <f>'III Plan Rates'!$AA48*'V Consumer Factors'!$N$18*'II Rate Development &amp; Change'!$M$34</f>
        <v>#DIV/0!</v>
      </c>
      <c r="BS45" s="112" t="e">
        <f>'III Plan Rates'!$AA48*'V Consumer Factors'!$N$19*'II Rate Development &amp; Change'!$M$34</f>
        <v>#DIV/0!</v>
      </c>
      <c r="BT45" s="112" t="e">
        <f>'III Plan Rates'!$AA48*'V Consumer Factors'!$N$20*'II Rate Development &amp; Change'!$M$34</f>
        <v>#DIV/0!</v>
      </c>
      <c r="BU45" s="112">
        <f>IF('III Plan Rates'!$AP48&gt;0,SUMPRODUCT(BL45:BT45,'III Plan Rates'!$AG48:$AO48)/'III Plan Rates'!$AP48,0)</f>
        <v>0</v>
      </c>
      <c r="BW45" s="109"/>
      <c r="BX45" s="109"/>
      <c r="BY45" s="109"/>
      <c r="BZ45" s="109"/>
      <c r="CA45" s="109"/>
      <c r="CB45" s="109"/>
      <c r="CC45" s="109"/>
      <c r="CD45" s="109"/>
      <c r="CE45" s="511" t="str">
        <f>IF(SUM(BW45:CD45)='III Plan Rates'!AG48, "Match", "Don't Match")</f>
        <v>Match</v>
      </c>
      <c r="CF45" s="109"/>
      <c r="CG45" s="109"/>
      <c r="CH45" s="109"/>
      <c r="CI45" s="511" t="str">
        <f>IF(SUM(CF45:CH45)='III Plan Rates'!AH48, "Match", "Don't Match")</f>
        <v>Match</v>
      </c>
      <c r="CJ45" s="109"/>
      <c r="CK45" s="109"/>
      <c r="CL45" s="109"/>
      <c r="CM45" s="109"/>
      <c r="CN45" s="109"/>
      <c r="CO45" s="109"/>
      <c r="CP45" s="109"/>
      <c r="CQ45" s="109"/>
      <c r="CR45" s="109"/>
      <c r="CS45" s="109"/>
      <c r="CT45" s="109"/>
      <c r="CU45" s="109"/>
      <c r="CV45" s="109"/>
      <c r="CW45" s="511" t="str">
        <f>IF(SUM(CJ45:CV45)='III Plan Rates'!AI48, "Match", "Don't Match")</f>
        <v>Match</v>
      </c>
      <c r="CX45" s="109"/>
      <c r="CY45" s="109"/>
      <c r="CZ45" s="109"/>
      <c r="DA45" s="109"/>
      <c r="DB45" s="109"/>
      <c r="DC45" s="109"/>
      <c r="DD45" s="109"/>
      <c r="DE45" s="109"/>
      <c r="DF45" s="109"/>
      <c r="DG45" s="109"/>
      <c r="DH45" s="511" t="str">
        <f>IF(SUM(CX45:DG45)='III Plan Rates'!AJ48, "Match", "Don't Match")</f>
        <v>Match</v>
      </c>
      <c r="DI45" s="109"/>
      <c r="DJ45" s="109"/>
      <c r="DK45" s="109"/>
      <c r="DL45" s="109"/>
      <c r="DM45" s="109"/>
      <c r="DN45" s="109"/>
      <c r="DO45" s="109"/>
      <c r="DP45" s="511" t="str">
        <f>IF(SUM(DI45:DO45)='III Plan Rates'!AK48, "Match", "Don't Match")</f>
        <v>Match</v>
      </c>
      <c r="DQ45" s="109"/>
      <c r="DR45" s="109"/>
      <c r="DS45" s="109"/>
      <c r="DT45" s="109"/>
      <c r="DU45" s="109"/>
      <c r="DV45" s="109"/>
      <c r="DW45" s="109"/>
      <c r="DX45" s="109"/>
      <c r="DY45" s="109"/>
      <c r="DZ45" s="109"/>
      <c r="EA45" s="511" t="str">
        <f>IF(SUM(DQ45:DZ45)='III Plan Rates'!AL48, "Match", "Don't Match")</f>
        <v>Match</v>
      </c>
      <c r="EB45" s="109"/>
      <c r="EC45" s="109"/>
      <c r="ED45" s="109"/>
      <c r="EE45" s="109"/>
      <c r="EF45" s="511" t="str">
        <f>IF(SUM(EB45:EE45)='III Plan Rates'!AM48, "Match", "Don't Match")</f>
        <v>Match</v>
      </c>
      <c r="EG45" s="109"/>
      <c r="EH45" s="109"/>
      <c r="EI45" s="109"/>
      <c r="EJ45" s="109"/>
      <c r="EK45" s="109"/>
      <c r="EL45" s="511" t="str">
        <f>IF(SUM(EG45:EK45)='III Plan Rates'!AN48, "Match", "Don't Match")</f>
        <v>Match</v>
      </c>
      <c r="EM45" s="109"/>
      <c r="EN45" s="109"/>
      <c r="EO45" s="109"/>
      <c r="EP45" s="109"/>
      <c r="EQ45" s="109"/>
      <c r="ER45" s="109"/>
      <c r="ES45" s="109"/>
      <c r="ET45" s="511" t="str">
        <f>IF(SUM(EM45:ES45)='III Plan Rates'!AO48, "Match", "Don't Match")</f>
        <v>Match</v>
      </c>
    </row>
    <row r="46" spans="1:150" x14ac:dyDescent="0.25">
      <c r="A46" s="406" t="str">
        <f>'III Plan Rates'!A49</f>
        <v>Plan 32</v>
      </c>
      <c r="B46" s="122">
        <f>'III Plan Rates'!B49</f>
        <v>0</v>
      </c>
      <c r="C46" s="128">
        <f>'III Plan Rates'!D49</f>
        <v>0</v>
      </c>
      <c r="D46" s="122">
        <f>'III Plan Rates'!E49</f>
        <v>0</v>
      </c>
      <c r="E46" s="122">
        <f>'III Plan Rates'!F49</f>
        <v>0</v>
      </c>
      <c r="F46" s="122">
        <f>'III Plan Rates'!G49</f>
        <v>0</v>
      </c>
      <c r="G46" s="122">
        <f>'III Plan Rates'!J49</f>
        <v>0</v>
      </c>
      <c r="H46" s="101"/>
      <c r="I46" s="111"/>
      <c r="J46" s="111"/>
      <c r="K46" s="111"/>
      <c r="L46" s="111"/>
      <c r="M46" s="111"/>
      <c r="N46" s="111"/>
      <c r="O46" s="111"/>
      <c r="P46" s="111"/>
      <c r="Q46" s="111"/>
      <c r="R46" s="112">
        <f>IF('III Plan Rates'!$AP49&gt;0,SUMPRODUCT(I46:Q46,'III Plan Rates'!$AG49:$AO49)/'III Plan Rates'!$AP49,0)</f>
        <v>0</v>
      </c>
      <c r="S46" s="123"/>
      <c r="T46" s="112" t="e">
        <f>'III Plan Rates'!$AA49*'V Consumer Factors'!$N$12*'II Rate Development &amp; Change'!$J$34</f>
        <v>#DIV/0!</v>
      </c>
      <c r="U46" s="112" t="e">
        <f>'III Plan Rates'!$AA49*'V Consumer Factors'!$N$13*'II Rate Development &amp; Change'!$J$34</f>
        <v>#DIV/0!</v>
      </c>
      <c r="V46" s="112" t="e">
        <f>'III Plan Rates'!$AA49*'V Consumer Factors'!$N$14*'II Rate Development &amp; Change'!$J$34</f>
        <v>#DIV/0!</v>
      </c>
      <c r="W46" s="112" t="e">
        <f>'III Plan Rates'!$AA49*'V Consumer Factors'!$N$15*'II Rate Development &amp; Change'!$J$34</f>
        <v>#DIV/0!</v>
      </c>
      <c r="X46" s="112" t="e">
        <f>'III Plan Rates'!$AA49*'V Consumer Factors'!$N$16*'II Rate Development &amp; Change'!$J$34</f>
        <v>#DIV/0!</v>
      </c>
      <c r="Y46" s="112" t="e">
        <f>'III Plan Rates'!$AA49*'V Consumer Factors'!$N$17*'II Rate Development &amp; Change'!$J$34</f>
        <v>#DIV/0!</v>
      </c>
      <c r="Z46" s="112" t="e">
        <f>'III Plan Rates'!$AA49*'V Consumer Factors'!$N$18*'II Rate Development &amp; Change'!$J$34</f>
        <v>#DIV/0!</v>
      </c>
      <c r="AA46" s="112" t="e">
        <f>'III Plan Rates'!$AA49*'V Consumer Factors'!$N$19*'II Rate Development &amp; Change'!$J$34</f>
        <v>#DIV/0!</v>
      </c>
      <c r="AB46" s="112" t="e">
        <f>'III Plan Rates'!$AA49*'V Consumer Factors'!$N$20*'II Rate Development &amp; Change'!$J$34</f>
        <v>#DIV/0!</v>
      </c>
      <c r="AC46" s="112">
        <f>IF('III Plan Rates'!$AP49&gt;0,SUMPRODUCT(T46:AB46,'III Plan Rates'!$AG49:$AO49)/'III Plan Rates'!$AP49,0)</f>
        <v>0</v>
      </c>
      <c r="AD46" s="119"/>
      <c r="AE46" s="120" t="e">
        <f t="shared" si="12"/>
        <v>#DIV/0!</v>
      </c>
      <c r="AF46" s="120" t="e">
        <f t="shared" si="3"/>
        <v>#DIV/0!</v>
      </c>
      <c r="AG46" s="120" t="e">
        <f t="shared" si="4"/>
        <v>#DIV/0!</v>
      </c>
      <c r="AH46" s="120" t="e">
        <f t="shared" si="5"/>
        <v>#DIV/0!</v>
      </c>
      <c r="AI46" s="120" t="e">
        <f t="shared" si="6"/>
        <v>#DIV/0!</v>
      </c>
      <c r="AJ46" s="120" t="e">
        <f t="shared" si="7"/>
        <v>#DIV/0!</v>
      </c>
      <c r="AK46" s="120" t="e">
        <f t="shared" si="8"/>
        <v>#DIV/0!</v>
      </c>
      <c r="AL46" s="120" t="e">
        <f t="shared" si="9"/>
        <v>#DIV/0!</v>
      </c>
      <c r="AM46" s="120" t="e">
        <f t="shared" si="10"/>
        <v>#DIV/0!</v>
      </c>
      <c r="AN46" s="120" t="str">
        <f t="shared" si="11"/>
        <v/>
      </c>
      <c r="AO46" s="119"/>
      <c r="AP46" s="112" t="e">
        <f>'III Plan Rates'!$AA49*'V Consumer Factors'!$N$12*'II Rate Development &amp; Change'!$K$34</f>
        <v>#DIV/0!</v>
      </c>
      <c r="AQ46" s="112" t="e">
        <f>'III Plan Rates'!$AA49*'V Consumer Factors'!$N$13*'II Rate Development &amp; Change'!$K$34</f>
        <v>#DIV/0!</v>
      </c>
      <c r="AR46" s="112" t="e">
        <f>'III Plan Rates'!$AA49*'V Consumer Factors'!$N$14*'II Rate Development &amp; Change'!$K$34</f>
        <v>#DIV/0!</v>
      </c>
      <c r="AS46" s="112" t="e">
        <f>'III Plan Rates'!$AA49*'V Consumer Factors'!$N$15*'II Rate Development &amp; Change'!$K$34</f>
        <v>#DIV/0!</v>
      </c>
      <c r="AT46" s="112" t="e">
        <f>'III Plan Rates'!$AA49*'V Consumer Factors'!$N$16*'II Rate Development &amp; Change'!$K$34</f>
        <v>#DIV/0!</v>
      </c>
      <c r="AU46" s="112" t="e">
        <f>'III Plan Rates'!$AA49*'V Consumer Factors'!$N$17*'II Rate Development &amp; Change'!$K$34</f>
        <v>#DIV/0!</v>
      </c>
      <c r="AV46" s="112" t="e">
        <f>'III Plan Rates'!$AA49*'V Consumer Factors'!$N$18*'II Rate Development &amp; Change'!$K$34</f>
        <v>#DIV/0!</v>
      </c>
      <c r="AW46" s="112" t="e">
        <f>'III Plan Rates'!$AA49*'V Consumer Factors'!$N$19*'II Rate Development &amp; Change'!$K$34</f>
        <v>#DIV/0!</v>
      </c>
      <c r="AX46" s="112" t="e">
        <f>'III Plan Rates'!$AA49*'V Consumer Factors'!$N$20*'II Rate Development &amp; Change'!$K$34</f>
        <v>#DIV/0!</v>
      </c>
      <c r="AY46" s="112">
        <f>IF('III Plan Rates'!$AP49&gt;0,SUMPRODUCT(AP46:AX46,'III Plan Rates'!$AG49:$AO49)/'III Plan Rates'!$AP49,0)</f>
        <v>0</v>
      </c>
      <c r="AZ46" s="124"/>
      <c r="BA46" s="112" t="e">
        <f>'III Plan Rates'!$AA49*'V Consumer Factors'!$N$12*'II Rate Development &amp; Change'!$L$34</f>
        <v>#DIV/0!</v>
      </c>
      <c r="BB46" s="112" t="e">
        <f>'III Plan Rates'!$AA49*'V Consumer Factors'!$N$13*'II Rate Development &amp; Change'!$L$34</f>
        <v>#DIV/0!</v>
      </c>
      <c r="BC46" s="112" t="e">
        <f>'III Plan Rates'!$AA49*'V Consumer Factors'!$N$14*'II Rate Development &amp; Change'!$L$34</f>
        <v>#DIV/0!</v>
      </c>
      <c r="BD46" s="112" t="e">
        <f>'III Plan Rates'!$AA49*'V Consumer Factors'!$N$15*'II Rate Development &amp; Change'!$L$34</f>
        <v>#DIV/0!</v>
      </c>
      <c r="BE46" s="112" t="e">
        <f>'III Plan Rates'!$AA49*'V Consumer Factors'!$N$16*'II Rate Development &amp; Change'!$L$34</f>
        <v>#DIV/0!</v>
      </c>
      <c r="BF46" s="112" t="e">
        <f>'III Plan Rates'!$AA49*'V Consumer Factors'!$N$17*'II Rate Development &amp; Change'!$L$34</f>
        <v>#DIV/0!</v>
      </c>
      <c r="BG46" s="112" t="e">
        <f>'III Plan Rates'!$AA49*'V Consumer Factors'!$N$18*'II Rate Development &amp; Change'!$L$34</f>
        <v>#DIV/0!</v>
      </c>
      <c r="BH46" s="112" t="e">
        <f>'III Plan Rates'!$AA49*'V Consumer Factors'!$N$19*'II Rate Development &amp; Change'!$L$34</f>
        <v>#DIV/0!</v>
      </c>
      <c r="BI46" s="112" t="e">
        <f>'III Plan Rates'!$AA49*'V Consumer Factors'!$N$20*'II Rate Development &amp; Change'!$L$34</f>
        <v>#DIV/0!</v>
      </c>
      <c r="BJ46" s="112">
        <f>IF('III Plan Rates'!$AP49&gt;0,SUMPRODUCT(BA46:BI46,'III Plan Rates'!$AG49:$AO49)/'III Plan Rates'!$AP49,0)</f>
        <v>0</v>
      </c>
      <c r="BK46" s="124"/>
      <c r="BL46" s="112" t="e">
        <f>'III Plan Rates'!$AA49*'V Consumer Factors'!$N$12*'II Rate Development &amp; Change'!$M$34</f>
        <v>#DIV/0!</v>
      </c>
      <c r="BM46" s="112" t="e">
        <f>'III Plan Rates'!$AA49*'V Consumer Factors'!$N$13*'II Rate Development &amp; Change'!$M$34</f>
        <v>#DIV/0!</v>
      </c>
      <c r="BN46" s="112" t="e">
        <f>'III Plan Rates'!$AA49*'V Consumer Factors'!$N$14*'II Rate Development &amp; Change'!$M$34</f>
        <v>#DIV/0!</v>
      </c>
      <c r="BO46" s="112" t="e">
        <f>'III Plan Rates'!$AA49*'V Consumer Factors'!$N$15*'II Rate Development &amp; Change'!$M$34</f>
        <v>#DIV/0!</v>
      </c>
      <c r="BP46" s="112" t="e">
        <f>'III Plan Rates'!$AA49*'V Consumer Factors'!$N$16*'II Rate Development &amp; Change'!$M$34</f>
        <v>#DIV/0!</v>
      </c>
      <c r="BQ46" s="112" t="e">
        <f>'III Plan Rates'!$AA49*'V Consumer Factors'!$N$17*'II Rate Development &amp; Change'!$M$34</f>
        <v>#DIV/0!</v>
      </c>
      <c r="BR46" s="112" t="e">
        <f>'III Plan Rates'!$AA49*'V Consumer Factors'!$N$18*'II Rate Development &amp; Change'!$M$34</f>
        <v>#DIV/0!</v>
      </c>
      <c r="BS46" s="112" t="e">
        <f>'III Plan Rates'!$AA49*'V Consumer Factors'!$N$19*'II Rate Development &amp; Change'!$M$34</f>
        <v>#DIV/0!</v>
      </c>
      <c r="BT46" s="112" t="e">
        <f>'III Plan Rates'!$AA49*'V Consumer Factors'!$N$20*'II Rate Development &amp; Change'!$M$34</f>
        <v>#DIV/0!</v>
      </c>
      <c r="BU46" s="112">
        <f>IF('III Plan Rates'!$AP49&gt;0,SUMPRODUCT(BL46:BT46,'III Plan Rates'!$AG49:$AO49)/'III Plan Rates'!$AP49,0)</f>
        <v>0</v>
      </c>
      <c r="BW46" s="109"/>
      <c r="BX46" s="109"/>
      <c r="BY46" s="109"/>
      <c r="BZ46" s="109"/>
      <c r="CA46" s="109"/>
      <c r="CB46" s="109"/>
      <c r="CC46" s="109"/>
      <c r="CD46" s="109"/>
      <c r="CE46" s="511" t="str">
        <f>IF(SUM(BW46:CD46)='III Plan Rates'!AG49, "Match", "Don't Match")</f>
        <v>Match</v>
      </c>
      <c r="CF46" s="109"/>
      <c r="CG46" s="109"/>
      <c r="CH46" s="109"/>
      <c r="CI46" s="511" t="str">
        <f>IF(SUM(CF46:CH46)='III Plan Rates'!AH49, "Match", "Don't Match")</f>
        <v>Match</v>
      </c>
      <c r="CJ46" s="109"/>
      <c r="CK46" s="109"/>
      <c r="CL46" s="109"/>
      <c r="CM46" s="109"/>
      <c r="CN46" s="109"/>
      <c r="CO46" s="109"/>
      <c r="CP46" s="109"/>
      <c r="CQ46" s="109"/>
      <c r="CR46" s="109"/>
      <c r="CS46" s="109"/>
      <c r="CT46" s="109"/>
      <c r="CU46" s="109"/>
      <c r="CV46" s="109"/>
      <c r="CW46" s="511" t="str">
        <f>IF(SUM(CJ46:CV46)='III Plan Rates'!AI49, "Match", "Don't Match")</f>
        <v>Match</v>
      </c>
      <c r="CX46" s="109"/>
      <c r="CY46" s="109"/>
      <c r="CZ46" s="109"/>
      <c r="DA46" s="109"/>
      <c r="DB46" s="109"/>
      <c r="DC46" s="109"/>
      <c r="DD46" s="109"/>
      <c r="DE46" s="109"/>
      <c r="DF46" s="109"/>
      <c r="DG46" s="109"/>
      <c r="DH46" s="511" t="str">
        <f>IF(SUM(CX46:DG46)='III Plan Rates'!AJ49, "Match", "Don't Match")</f>
        <v>Match</v>
      </c>
      <c r="DI46" s="109"/>
      <c r="DJ46" s="109"/>
      <c r="DK46" s="109"/>
      <c r="DL46" s="109"/>
      <c r="DM46" s="109"/>
      <c r="DN46" s="109"/>
      <c r="DO46" s="109"/>
      <c r="DP46" s="511" t="str">
        <f>IF(SUM(DI46:DO46)='III Plan Rates'!AK49, "Match", "Don't Match")</f>
        <v>Match</v>
      </c>
      <c r="DQ46" s="109"/>
      <c r="DR46" s="109"/>
      <c r="DS46" s="109"/>
      <c r="DT46" s="109"/>
      <c r="DU46" s="109"/>
      <c r="DV46" s="109"/>
      <c r="DW46" s="109"/>
      <c r="DX46" s="109"/>
      <c r="DY46" s="109"/>
      <c r="DZ46" s="109"/>
      <c r="EA46" s="511" t="str">
        <f>IF(SUM(DQ46:DZ46)='III Plan Rates'!AL49, "Match", "Don't Match")</f>
        <v>Match</v>
      </c>
      <c r="EB46" s="109"/>
      <c r="EC46" s="109"/>
      <c r="ED46" s="109"/>
      <c r="EE46" s="109"/>
      <c r="EF46" s="511" t="str">
        <f>IF(SUM(EB46:EE46)='III Plan Rates'!AM49, "Match", "Don't Match")</f>
        <v>Match</v>
      </c>
      <c r="EG46" s="109"/>
      <c r="EH46" s="109"/>
      <c r="EI46" s="109"/>
      <c r="EJ46" s="109"/>
      <c r="EK46" s="109"/>
      <c r="EL46" s="511" t="str">
        <f>IF(SUM(EG46:EK46)='III Plan Rates'!AN49, "Match", "Don't Match")</f>
        <v>Match</v>
      </c>
      <c r="EM46" s="109"/>
      <c r="EN46" s="109"/>
      <c r="EO46" s="109"/>
      <c r="EP46" s="109"/>
      <c r="EQ46" s="109"/>
      <c r="ER46" s="109"/>
      <c r="ES46" s="109"/>
      <c r="ET46" s="511" t="str">
        <f>IF(SUM(EM46:ES46)='III Plan Rates'!AO49, "Match", "Don't Match")</f>
        <v>Match</v>
      </c>
    </row>
    <row r="47" spans="1:150" x14ac:dyDescent="0.25">
      <c r="A47" s="406" t="str">
        <f>'III Plan Rates'!A50</f>
        <v>Plan 33</v>
      </c>
      <c r="B47" s="122">
        <f>'III Plan Rates'!B50</f>
        <v>0</v>
      </c>
      <c r="C47" s="128">
        <f>'III Plan Rates'!D50</f>
        <v>0</v>
      </c>
      <c r="D47" s="122">
        <f>'III Plan Rates'!E50</f>
        <v>0</v>
      </c>
      <c r="E47" s="122">
        <f>'III Plan Rates'!F50</f>
        <v>0</v>
      </c>
      <c r="F47" s="122">
        <f>'III Plan Rates'!G50</f>
        <v>0</v>
      </c>
      <c r="G47" s="122">
        <f>'III Plan Rates'!J50</f>
        <v>0</v>
      </c>
      <c r="H47" s="101"/>
      <c r="I47" s="111"/>
      <c r="J47" s="111"/>
      <c r="K47" s="111"/>
      <c r="L47" s="111"/>
      <c r="M47" s="111"/>
      <c r="N47" s="111"/>
      <c r="O47" s="111"/>
      <c r="P47" s="111"/>
      <c r="Q47" s="111"/>
      <c r="R47" s="112">
        <f>IF('III Plan Rates'!$AP50&gt;0,SUMPRODUCT(I47:Q47,'III Plan Rates'!$AG50:$AO50)/'III Plan Rates'!$AP50,0)</f>
        <v>0</v>
      </c>
      <c r="S47" s="123"/>
      <c r="T47" s="112" t="e">
        <f>'III Plan Rates'!$AA50*'V Consumer Factors'!$N$12*'II Rate Development &amp; Change'!$J$34</f>
        <v>#DIV/0!</v>
      </c>
      <c r="U47" s="112" t="e">
        <f>'III Plan Rates'!$AA50*'V Consumer Factors'!$N$13*'II Rate Development &amp; Change'!$J$34</f>
        <v>#DIV/0!</v>
      </c>
      <c r="V47" s="112" t="e">
        <f>'III Plan Rates'!$AA50*'V Consumer Factors'!$N$14*'II Rate Development &amp; Change'!$J$34</f>
        <v>#DIV/0!</v>
      </c>
      <c r="W47" s="112" t="e">
        <f>'III Plan Rates'!$AA50*'V Consumer Factors'!$N$15*'II Rate Development &amp; Change'!$J$34</f>
        <v>#DIV/0!</v>
      </c>
      <c r="X47" s="112" t="e">
        <f>'III Plan Rates'!$AA50*'V Consumer Factors'!$N$16*'II Rate Development &amp; Change'!$J$34</f>
        <v>#DIV/0!</v>
      </c>
      <c r="Y47" s="112" t="e">
        <f>'III Plan Rates'!$AA50*'V Consumer Factors'!$N$17*'II Rate Development &amp; Change'!$J$34</f>
        <v>#DIV/0!</v>
      </c>
      <c r="Z47" s="112" t="e">
        <f>'III Plan Rates'!$AA50*'V Consumer Factors'!$N$18*'II Rate Development &amp; Change'!$J$34</f>
        <v>#DIV/0!</v>
      </c>
      <c r="AA47" s="112" t="e">
        <f>'III Plan Rates'!$AA50*'V Consumer Factors'!$N$19*'II Rate Development &amp; Change'!$J$34</f>
        <v>#DIV/0!</v>
      </c>
      <c r="AB47" s="112" t="e">
        <f>'III Plan Rates'!$AA50*'V Consumer Factors'!$N$20*'II Rate Development &amp; Change'!$J$34</f>
        <v>#DIV/0!</v>
      </c>
      <c r="AC47" s="112">
        <f>IF('III Plan Rates'!$AP50&gt;0,SUMPRODUCT(T47:AB47,'III Plan Rates'!$AG50:$AO50)/'III Plan Rates'!$AP50,0)</f>
        <v>0</v>
      </c>
      <c r="AD47" s="119"/>
      <c r="AE47" s="120" t="e">
        <f t="shared" si="12"/>
        <v>#DIV/0!</v>
      </c>
      <c r="AF47" s="120" t="e">
        <f t="shared" si="3"/>
        <v>#DIV/0!</v>
      </c>
      <c r="AG47" s="120" t="e">
        <f t="shared" si="4"/>
        <v>#DIV/0!</v>
      </c>
      <c r="AH47" s="120" t="e">
        <f t="shared" si="5"/>
        <v>#DIV/0!</v>
      </c>
      <c r="AI47" s="120" t="e">
        <f t="shared" si="6"/>
        <v>#DIV/0!</v>
      </c>
      <c r="AJ47" s="120" t="e">
        <f t="shared" si="7"/>
        <v>#DIV/0!</v>
      </c>
      <c r="AK47" s="120" t="e">
        <f t="shared" si="8"/>
        <v>#DIV/0!</v>
      </c>
      <c r="AL47" s="120" t="e">
        <f t="shared" si="9"/>
        <v>#DIV/0!</v>
      </c>
      <c r="AM47" s="120" t="e">
        <f t="shared" si="10"/>
        <v>#DIV/0!</v>
      </c>
      <c r="AN47" s="120" t="str">
        <f t="shared" si="11"/>
        <v/>
      </c>
      <c r="AO47" s="119"/>
      <c r="AP47" s="112" t="e">
        <f>'III Plan Rates'!$AA50*'V Consumer Factors'!$N$12*'II Rate Development &amp; Change'!$K$34</f>
        <v>#DIV/0!</v>
      </c>
      <c r="AQ47" s="112" t="e">
        <f>'III Plan Rates'!$AA50*'V Consumer Factors'!$N$13*'II Rate Development &amp; Change'!$K$34</f>
        <v>#DIV/0!</v>
      </c>
      <c r="AR47" s="112" t="e">
        <f>'III Plan Rates'!$AA50*'V Consumer Factors'!$N$14*'II Rate Development &amp; Change'!$K$34</f>
        <v>#DIV/0!</v>
      </c>
      <c r="AS47" s="112" t="e">
        <f>'III Plan Rates'!$AA50*'V Consumer Factors'!$N$15*'II Rate Development &amp; Change'!$K$34</f>
        <v>#DIV/0!</v>
      </c>
      <c r="AT47" s="112" t="e">
        <f>'III Plan Rates'!$AA50*'V Consumer Factors'!$N$16*'II Rate Development &amp; Change'!$K$34</f>
        <v>#DIV/0!</v>
      </c>
      <c r="AU47" s="112" t="e">
        <f>'III Plan Rates'!$AA50*'V Consumer Factors'!$N$17*'II Rate Development &amp; Change'!$K$34</f>
        <v>#DIV/0!</v>
      </c>
      <c r="AV47" s="112" t="e">
        <f>'III Plan Rates'!$AA50*'V Consumer Factors'!$N$18*'II Rate Development &amp; Change'!$K$34</f>
        <v>#DIV/0!</v>
      </c>
      <c r="AW47" s="112" t="e">
        <f>'III Plan Rates'!$AA50*'V Consumer Factors'!$N$19*'II Rate Development &amp; Change'!$K$34</f>
        <v>#DIV/0!</v>
      </c>
      <c r="AX47" s="112" t="e">
        <f>'III Plan Rates'!$AA50*'V Consumer Factors'!$N$20*'II Rate Development &amp; Change'!$K$34</f>
        <v>#DIV/0!</v>
      </c>
      <c r="AY47" s="112">
        <f>IF('III Plan Rates'!$AP50&gt;0,SUMPRODUCT(AP47:AX47,'III Plan Rates'!$AG50:$AO50)/'III Plan Rates'!$AP50,0)</f>
        <v>0</v>
      </c>
      <c r="AZ47" s="124"/>
      <c r="BA47" s="112" t="e">
        <f>'III Plan Rates'!$AA50*'V Consumer Factors'!$N$12*'II Rate Development &amp; Change'!$L$34</f>
        <v>#DIV/0!</v>
      </c>
      <c r="BB47" s="112" t="e">
        <f>'III Plan Rates'!$AA50*'V Consumer Factors'!$N$13*'II Rate Development &amp; Change'!$L$34</f>
        <v>#DIV/0!</v>
      </c>
      <c r="BC47" s="112" t="e">
        <f>'III Plan Rates'!$AA50*'V Consumer Factors'!$N$14*'II Rate Development &amp; Change'!$L$34</f>
        <v>#DIV/0!</v>
      </c>
      <c r="BD47" s="112" t="e">
        <f>'III Plan Rates'!$AA50*'V Consumer Factors'!$N$15*'II Rate Development &amp; Change'!$L$34</f>
        <v>#DIV/0!</v>
      </c>
      <c r="BE47" s="112" t="e">
        <f>'III Plan Rates'!$AA50*'V Consumer Factors'!$N$16*'II Rate Development &amp; Change'!$L$34</f>
        <v>#DIV/0!</v>
      </c>
      <c r="BF47" s="112" t="e">
        <f>'III Plan Rates'!$AA50*'V Consumer Factors'!$N$17*'II Rate Development &amp; Change'!$L$34</f>
        <v>#DIV/0!</v>
      </c>
      <c r="BG47" s="112" t="e">
        <f>'III Plan Rates'!$AA50*'V Consumer Factors'!$N$18*'II Rate Development &amp; Change'!$L$34</f>
        <v>#DIV/0!</v>
      </c>
      <c r="BH47" s="112" t="e">
        <f>'III Plan Rates'!$AA50*'V Consumer Factors'!$N$19*'II Rate Development &amp; Change'!$L$34</f>
        <v>#DIV/0!</v>
      </c>
      <c r="BI47" s="112" t="e">
        <f>'III Plan Rates'!$AA50*'V Consumer Factors'!$N$20*'II Rate Development &amp; Change'!$L$34</f>
        <v>#DIV/0!</v>
      </c>
      <c r="BJ47" s="112">
        <f>IF('III Plan Rates'!$AP50&gt;0,SUMPRODUCT(BA47:BI47,'III Plan Rates'!$AG50:$AO50)/'III Plan Rates'!$AP50,0)</f>
        <v>0</v>
      </c>
      <c r="BK47" s="124"/>
      <c r="BL47" s="112" t="e">
        <f>'III Plan Rates'!$AA50*'V Consumer Factors'!$N$12*'II Rate Development &amp; Change'!$M$34</f>
        <v>#DIV/0!</v>
      </c>
      <c r="BM47" s="112" t="e">
        <f>'III Plan Rates'!$AA50*'V Consumer Factors'!$N$13*'II Rate Development &amp; Change'!$M$34</f>
        <v>#DIV/0!</v>
      </c>
      <c r="BN47" s="112" t="e">
        <f>'III Plan Rates'!$AA50*'V Consumer Factors'!$N$14*'II Rate Development &amp; Change'!$M$34</f>
        <v>#DIV/0!</v>
      </c>
      <c r="BO47" s="112" t="e">
        <f>'III Plan Rates'!$AA50*'V Consumer Factors'!$N$15*'II Rate Development &amp; Change'!$M$34</f>
        <v>#DIV/0!</v>
      </c>
      <c r="BP47" s="112" t="e">
        <f>'III Plan Rates'!$AA50*'V Consumer Factors'!$N$16*'II Rate Development &amp; Change'!$M$34</f>
        <v>#DIV/0!</v>
      </c>
      <c r="BQ47" s="112" t="e">
        <f>'III Plan Rates'!$AA50*'V Consumer Factors'!$N$17*'II Rate Development &amp; Change'!$M$34</f>
        <v>#DIV/0!</v>
      </c>
      <c r="BR47" s="112" t="e">
        <f>'III Plan Rates'!$AA50*'V Consumer Factors'!$N$18*'II Rate Development &amp; Change'!$M$34</f>
        <v>#DIV/0!</v>
      </c>
      <c r="BS47" s="112" t="e">
        <f>'III Plan Rates'!$AA50*'V Consumer Factors'!$N$19*'II Rate Development &amp; Change'!$M$34</f>
        <v>#DIV/0!</v>
      </c>
      <c r="BT47" s="112" t="e">
        <f>'III Plan Rates'!$AA50*'V Consumer Factors'!$N$20*'II Rate Development &amp; Change'!$M$34</f>
        <v>#DIV/0!</v>
      </c>
      <c r="BU47" s="112">
        <f>IF('III Plan Rates'!$AP50&gt;0,SUMPRODUCT(BL47:BT47,'III Plan Rates'!$AG50:$AO50)/'III Plan Rates'!$AP50,0)</f>
        <v>0</v>
      </c>
      <c r="BW47" s="109"/>
      <c r="BX47" s="109"/>
      <c r="BY47" s="109"/>
      <c r="BZ47" s="109"/>
      <c r="CA47" s="109"/>
      <c r="CB47" s="109"/>
      <c r="CC47" s="109"/>
      <c r="CD47" s="109"/>
      <c r="CE47" s="511" t="str">
        <f>IF(SUM(BW47:CD47)='III Plan Rates'!AG50, "Match", "Don't Match")</f>
        <v>Match</v>
      </c>
      <c r="CF47" s="109"/>
      <c r="CG47" s="109"/>
      <c r="CH47" s="109"/>
      <c r="CI47" s="511" t="str">
        <f>IF(SUM(CF47:CH47)='III Plan Rates'!AH50, "Match", "Don't Match")</f>
        <v>Match</v>
      </c>
      <c r="CJ47" s="109"/>
      <c r="CK47" s="109"/>
      <c r="CL47" s="109"/>
      <c r="CM47" s="109"/>
      <c r="CN47" s="109"/>
      <c r="CO47" s="109"/>
      <c r="CP47" s="109"/>
      <c r="CQ47" s="109"/>
      <c r="CR47" s="109"/>
      <c r="CS47" s="109"/>
      <c r="CT47" s="109"/>
      <c r="CU47" s="109"/>
      <c r="CV47" s="109"/>
      <c r="CW47" s="511" t="str">
        <f>IF(SUM(CJ47:CV47)='III Plan Rates'!AI50, "Match", "Don't Match")</f>
        <v>Match</v>
      </c>
      <c r="CX47" s="109"/>
      <c r="CY47" s="109"/>
      <c r="CZ47" s="109"/>
      <c r="DA47" s="109"/>
      <c r="DB47" s="109"/>
      <c r="DC47" s="109"/>
      <c r="DD47" s="109"/>
      <c r="DE47" s="109"/>
      <c r="DF47" s="109"/>
      <c r="DG47" s="109"/>
      <c r="DH47" s="511" t="str">
        <f>IF(SUM(CX47:DG47)='III Plan Rates'!AJ50, "Match", "Don't Match")</f>
        <v>Match</v>
      </c>
      <c r="DI47" s="109"/>
      <c r="DJ47" s="109"/>
      <c r="DK47" s="109"/>
      <c r="DL47" s="109"/>
      <c r="DM47" s="109"/>
      <c r="DN47" s="109"/>
      <c r="DO47" s="109"/>
      <c r="DP47" s="511" t="str">
        <f>IF(SUM(DI47:DO47)='III Plan Rates'!AK50, "Match", "Don't Match")</f>
        <v>Match</v>
      </c>
      <c r="DQ47" s="109"/>
      <c r="DR47" s="109"/>
      <c r="DS47" s="109"/>
      <c r="DT47" s="109"/>
      <c r="DU47" s="109"/>
      <c r="DV47" s="109"/>
      <c r="DW47" s="109"/>
      <c r="DX47" s="109"/>
      <c r="DY47" s="109"/>
      <c r="DZ47" s="109"/>
      <c r="EA47" s="511" t="str">
        <f>IF(SUM(DQ47:DZ47)='III Plan Rates'!AL50, "Match", "Don't Match")</f>
        <v>Match</v>
      </c>
      <c r="EB47" s="109"/>
      <c r="EC47" s="109"/>
      <c r="ED47" s="109"/>
      <c r="EE47" s="109"/>
      <c r="EF47" s="511" t="str">
        <f>IF(SUM(EB47:EE47)='III Plan Rates'!AM50, "Match", "Don't Match")</f>
        <v>Match</v>
      </c>
      <c r="EG47" s="109"/>
      <c r="EH47" s="109"/>
      <c r="EI47" s="109"/>
      <c r="EJ47" s="109"/>
      <c r="EK47" s="109"/>
      <c r="EL47" s="511" t="str">
        <f>IF(SUM(EG47:EK47)='III Plan Rates'!AN50, "Match", "Don't Match")</f>
        <v>Match</v>
      </c>
      <c r="EM47" s="109"/>
      <c r="EN47" s="109"/>
      <c r="EO47" s="109"/>
      <c r="EP47" s="109"/>
      <c r="EQ47" s="109"/>
      <c r="ER47" s="109"/>
      <c r="ES47" s="109"/>
      <c r="ET47" s="511" t="str">
        <f>IF(SUM(EM47:ES47)='III Plan Rates'!AO50, "Match", "Don't Match")</f>
        <v>Match</v>
      </c>
    </row>
    <row r="48" spans="1:150" x14ac:dyDescent="0.25">
      <c r="A48" s="406" t="str">
        <f>'III Plan Rates'!A51</f>
        <v>Plan 34</v>
      </c>
      <c r="B48" s="122">
        <f>'III Plan Rates'!B51</f>
        <v>0</v>
      </c>
      <c r="C48" s="128">
        <f>'III Plan Rates'!D51</f>
        <v>0</v>
      </c>
      <c r="D48" s="122">
        <f>'III Plan Rates'!E51</f>
        <v>0</v>
      </c>
      <c r="E48" s="122">
        <f>'III Plan Rates'!F51</f>
        <v>0</v>
      </c>
      <c r="F48" s="122">
        <f>'III Plan Rates'!G51</f>
        <v>0</v>
      </c>
      <c r="G48" s="122">
        <f>'III Plan Rates'!J51</f>
        <v>0</v>
      </c>
      <c r="H48" s="101"/>
      <c r="I48" s="111"/>
      <c r="J48" s="111"/>
      <c r="K48" s="111"/>
      <c r="L48" s="111"/>
      <c r="M48" s="111"/>
      <c r="N48" s="111"/>
      <c r="O48" s="111"/>
      <c r="P48" s="111"/>
      <c r="Q48" s="111"/>
      <c r="R48" s="112">
        <f>IF('III Plan Rates'!$AP51&gt;0,SUMPRODUCT(I48:Q48,'III Plan Rates'!$AG51:$AO51)/'III Plan Rates'!$AP51,0)</f>
        <v>0</v>
      </c>
      <c r="S48" s="123"/>
      <c r="T48" s="112" t="e">
        <f>'III Plan Rates'!$AA51*'V Consumer Factors'!$N$12*'II Rate Development &amp; Change'!$J$34</f>
        <v>#DIV/0!</v>
      </c>
      <c r="U48" s="112" t="e">
        <f>'III Plan Rates'!$AA51*'V Consumer Factors'!$N$13*'II Rate Development &amp; Change'!$J$34</f>
        <v>#DIV/0!</v>
      </c>
      <c r="V48" s="112" t="e">
        <f>'III Plan Rates'!$AA51*'V Consumer Factors'!$N$14*'II Rate Development &amp; Change'!$J$34</f>
        <v>#DIV/0!</v>
      </c>
      <c r="W48" s="112" t="e">
        <f>'III Plan Rates'!$AA51*'V Consumer Factors'!$N$15*'II Rate Development &amp; Change'!$J$34</f>
        <v>#DIV/0!</v>
      </c>
      <c r="X48" s="112" t="e">
        <f>'III Plan Rates'!$AA51*'V Consumer Factors'!$N$16*'II Rate Development &amp; Change'!$J$34</f>
        <v>#DIV/0!</v>
      </c>
      <c r="Y48" s="112" t="e">
        <f>'III Plan Rates'!$AA51*'V Consumer Factors'!$N$17*'II Rate Development &amp; Change'!$J$34</f>
        <v>#DIV/0!</v>
      </c>
      <c r="Z48" s="112" t="e">
        <f>'III Plan Rates'!$AA51*'V Consumer Factors'!$N$18*'II Rate Development &amp; Change'!$J$34</f>
        <v>#DIV/0!</v>
      </c>
      <c r="AA48" s="112" t="e">
        <f>'III Plan Rates'!$AA51*'V Consumer Factors'!$N$19*'II Rate Development &amp; Change'!$J$34</f>
        <v>#DIV/0!</v>
      </c>
      <c r="AB48" s="112" t="e">
        <f>'III Plan Rates'!$AA51*'V Consumer Factors'!$N$20*'II Rate Development &amp; Change'!$J$34</f>
        <v>#DIV/0!</v>
      </c>
      <c r="AC48" s="112">
        <f>IF('III Plan Rates'!$AP51&gt;0,SUMPRODUCT(T48:AB48,'III Plan Rates'!$AG51:$AO51)/'III Plan Rates'!$AP51,0)</f>
        <v>0</v>
      </c>
      <c r="AD48" s="119"/>
      <c r="AE48" s="120" t="e">
        <f t="shared" si="12"/>
        <v>#DIV/0!</v>
      </c>
      <c r="AF48" s="120" t="e">
        <f t="shared" si="3"/>
        <v>#DIV/0!</v>
      </c>
      <c r="AG48" s="120" t="e">
        <f t="shared" si="4"/>
        <v>#DIV/0!</v>
      </c>
      <c r="AH48" s="120" t="e">
        <f t="shared" si="5"/>
        <v>#DIV/0!</v>
      </c>
      <c r="AI48" s="120" t="e">
        <f t="shared" si="6"/>
        <v>#DIV/0!</v>
      </c>
      <c r="AJ48" s="120" t="e">
        <f t="shared" si="7"/>
        <v>#DIV/0!</v>
      </c>
      <c r="AK48" s="120" t="e">
        <f t="shared" si="8"/>
        <v>#DIV/0!</v>
      </c>
      <c r="AL48" s="120" t="e">
        <f t="shared" si="9"/>
        <v>#DIV/0!</v>
      </c>
      <c r="AM48" s="120" t="e">
        <f t="shared" si="10"/>
        <v>#DIV/0!</v>
      </c>
      <c r="AN48" s="120" t="str">
        <f t="shared" si="11"/>
        <v/>
      </c>
      <c r="AO48" s="119"/>
      <c r="AP48" s="112" t="e">
        <f>'III Plan Rates'!$AA51*'V Consumer Factors'!$N$12*'II Rate Development &amp; Change'!$K$34</f>
        <v>#DIV/0!</v>
      </c>
      <c r="AQ48" s="112" t="e">
        <f>'III Plan Rates'!$AA51*'V Consumer Factors'!$N$13*'II Rate Development &amp; Change'!$K$34</f>
        <v>#DIV/0!</v>
      </c>
      <c r="AR48" s="112" t="e">
        <f>'III Plan Rates'!$AA51*'V Consumer Factors'!$N$14*'II Rate Development &amp; Change'!$K$34</f>
        <v>#DIV/0!</v>
      </c>
      <c r="AS48" s="112" t="e">
        <f>'III Plan Rates'!$AA51*'V Consumer Factors'!$N$15*'II Rate Development &amp; Change'!$K$34</f>
        <v>#DIV/0!</v>
      </c>
      <c r="AT48" s="112" t="e">
        <f>'III Plan Rates'!$AA51*'V Consumer Factors'!$N$16*'II Rate Development &amp; Change'!$K$34</f>
        <v>#DIV/0!</v>
      </c>
      <c r="AU48" s="112" t="e">
        <f>'III Plan Rates'!$AA51*'V Consumer Factors'!$N$17*'II Rate Development &amp; Change'!$K$34</f>
        <v>#DIV/0!</v>
      </c>
      <c r="AV48" s="112" t="e">
        <f>'III Plan Rates'!$AA51*'V Consumer Factors'!$N$18*'II Rate Development &amp; Change'!$K$34</f>
        <v>#DIV/0!</v>
      </c>
      <c r="AW48" s="112" t="e">
        <f>'III Plan Rates'!$AA51*'V Consumer Factors'!$N$19*'II Rate Development &amp; Change'!$K$34</f>
        <v>#DIV/0!</v>
      </c>
      <c r="AX48" s="112" t="e">
        <f>'III Plan Rates'!$AA51*'V Consumer Factors'!$N$20*'II Rate Development &amp; Change'!$K$34</f>
        <v>#DIV/0!</v>
      </c>
      <c r="AY48" s="112">
        <f>IF('III Plan Rates'!$AP51&gt;0,SUMPRODUCT(AP48:AX48,'III Plan Rates'!$AG51:$AO51)/'III Plan Rates'!$AP51,0)</f>
        <v>0</v>
      </c>
      <c r="AZ48" s="124"/>
      <c r="BA48" s="112" t="e">
        <f>'III Plan Rates'!$AA51*'V Consumer Factors'!$N$12*'II Rate Development &amp; Change'!$L$34</f>
        <v>#DIV/0!</v>
      </c>
      <c r="BB48" s="112" t="e">
        <f>'III Plan Rates'!$AA51*'V Consumer Factors'!$N$13*'II Rate Development &amp; Change'!$L$34</f>
        <v>#DIV/0!</v>
      </c>
      <c r="BC48" s="112" t="e">
        <f>'III Plan Rates'!$AA51*'V Consumer Factors'!$N$14*'II Rate Development &amp; Change'!$L$34</f>
        <v>#DIV/0!</v>
      </c>
      <c r="BD48" s="112" t="e">
        <f>'III Plan Rates'!$AA51*'V Consumer Factors'!$N$15*'II Rate Development &amp; Change'!$L$34</f>
        <v>#DIV/0!</v>
      </c>
      <c r="BE48" s="112" t="e">
        <f>'III Plan Rates'!$AA51*'V Consumer Factors'!$N$16*'II Rate Development &amp; Change'!$L$34</f>
        <v>#DIV/0!</v>
      </c>
      <c r="BF48" s="112" t="e">
        <f>'III Plan Rates'!$AA51*'V Consumer Factors'!$N$17*'II Rate Development &amp; Change'!$L$34</f>
        <v>#DIV/0!</v>
      </c>
      <c r="BG48" s="112" t="e">
        <f>'III Plan Rates'!$AA51*'V Consumer Factors'!$N$18*'II Rate Development &amp; Change'!$L$34</f>
        <v>#DIV/0!</v>
      </c>
      <c r="BH48" s="112" t="e">
        <f>'III Plan Rates'!$AA51*'V Consumer Factors'!$N$19*'II Rate Development &amp; Change'!$L$34</f>
        <v>#DIV/0!</v>
      </c>
      <c r="BI48" s="112" t="e">
        <f>'III Plan Rates'!$AA51*'V Consumer Factors'!$N$20*'II Rate Development &amp; Change'!$L$34</f>
        <v>#DIV/0!</v>
      </c>
      <c r="BJ48" s="112">
        <f>IF('III Plan Rates'!$AP51&gt;0,SUMPRODUCT(BA48:BI48,'III Plan Rates'!$AG51:$AO51)/'III Plan Rates'!$AP51,0)</f>
        <v>0</v>
      </c>
      <c r="BK48" s="124"/>
      <c r="BL48" s="112" t="e">
        <f>'III Plan Rates'!$AA51*'V Consumer Factors'!$N$12*'II Rate Development &amp; Change'!$M$34</f>
        <v>#DIV/0!</v>
      </c>
      <c r="BM48" s="112" t="e">
        <f>'III Plan Rates'!$AA51*'V Consumer Factors'!$N$13*'II Rate Development &amp; Change'!$M$34</f>
        <v>#DIV/0!</v>
      </c>
      <c r="BN48" s="112" t="e">
        <f>'III Plan Rates'!$AA51*'V Consumer Factors'!$N$14*'II Rate Development &amp; Change'!$M$34</f>
        <v>#DIV/0!</v>
      </c>
      <c r="BO48" s="112" t="e">
        <f>'III Plan Rates'!$AA51*'V Consumer Factors'!$N$15*'II Rate Development &amp; Change'!$M$34</f>
        <v>#DIV/0!</v>
      </c>
      <c r="BP48" s="112" t="e">
        <f>'III Plan Rates'!$AA51*'V Consumer Factors'!$N$16*'II Rate Development &amp; Change'!$M$34</f>
        <v>#DIV/0!</v>
      </c>
      <c r="BQ48" s="112" t="e">
        <f>'III Plan Rates'!$AA51*'V Consumer Factors'!$N$17*'II Rate Development &amp; Change'!$M$34</f>
        <v>#DIV/0!</v>
      </c>
      <c r="BR48" s="112" t="e">
        <f>'III Plan Rates'!$AA51*'V Consumer Factors'!$N$18*'II Rate Development &amp; Change'!$M$34</f>
        <v>#DIV/0!</v>
      </c>
      <c r="BS48" s="112" t="e">
        <f>'III Plan Rates'!$AA51*'V Consumer Factors'!$N$19*'II Rate Development &amp; Change'!$M$34</f>
        <v>#DIV/0!</v>
      </c>
      <c r="BT48" s="112" t="e">
        <f>'III Plan Rates'!$AA51*'V Consumer Factors'!$N$20*'II Rate Development &amp; Change'!$M$34</f>
        <v>#DIV/0!</v>
      </c>
      <c r="BU48" s="112">
        <f>IF('III Plan Rates'!$AP51&gt;0,SUMPRODUCT(BL48:BT48,'III Plan Rates'!$AG51:$AO51)/'III Plan Rates'!$AP51,0)</f>
        <v>0</v>
      </c>
      <c r="BW48" s="109"/>
      <c r="BX48" s="109"/>
      <c r="BY48" s="109"/>
      <c r="BZ48" s="109"/>
      <c r="CA48" s="109"/>
      <c r="CB48" s="109"/>
      <c r="CC48" s="109"/>
      <c r="CD48" s="109"/>
      <c r="CE48" s="511" t="str">
        <f>IF(SUM(BW48:CD48)='III Plan Rates'!AG51, "Match", "Don't Match")</f>
        <v>Match</v>
      </c>
      <c r="CF48" s="109"/>
      <c r="CG48" s="109"/>
      <c r="CH48" s="109"/>
      <c r="CI48" s="511" t="str">
        <f>IF(SUM(CF48:CH48)='III Plan Rates'!AH51, "Match", "Don't Match")</f>
        <v>Match</v>
      </c>
      <c r="CJ48" s="109"/>
      <c r="CK48" s="109"/>
      <c r="CL48" s="109"/>
      <c r="CM48" s="109"/>
      <c r="CN48" s="109"/>
      <c r="CO48" s="109"/>
      <c r="CP48" s="109"/>
      <c r="CQ48" s="109"/>
      <c r="CR48" s="109"/>
      <c r="CS48" s="109"/>
      <c r="CT48" s="109"/>
      <c r="CU48" s="109"/>
      <c r="CV48" s="109"/>
      <c r="CW48" s="511" t="str">
        <f>IF(SUM(CJ48:CV48)='III Plan Rates'!AI51, "Match", "Don't Match")</f>
        <v>Match</v>
      </c>
      <c r="CX48" s="109"/>
      <c r="CY48" s="109"/>
      <c r="CZ48" s="109"/>
      <c r="DA48" s="109"/>
      <c r="DB48" s="109"/>
      <c r="DC48" s="109"/>
      <c r="DD48" s="109"/>
      <c r="DE48" s="109"/>
      <c r="DF48" s="109"/>
      <c r="DG48" s="109"/>
      <c r="DH48" s="511" t="str">
        <f>IF(SUM(CX48:DG48)='III Plan Rates'!AJ51, "Match", "Don't Match")</f>
        <v>Match</v>
      </c>
      <c r="DI48" s="109"/>
      <c r="DJ48" s="109"/>
      <c r="DK48" s="109"/>
      <c r="DL48" s="109"/>
      <c r="DM48" s="109"/>
      <c r="DN48" s="109"/>
      <c r="DO48" s="109"/>
      <c r="DP48" s="511" t="str">
        <f>IF(SUM(DI48:DO48)='III Plan Rates'!AK51, "Match", "Don't Match")</f>
        <v>Match</v>
      </c>
      <c r="DQ48" s="109"/>
      <c r="DR48" s="109"/>
      <c r="DS48" s="109"/>
      <c r="DT48" s="109"/>
      <c r="DU48" s="109"/>
      <c r="DV48" s="109"/>
      <c r="DW48" s="109"/>
      <c r="DX48" s="109"/>
      <c r="DY48" s="109"/>
      <c r="DZ48" s="109"/>
      <c r="EA48" s="511" t="str">
        <f>IF(SUM(DQ48:DZ48)='III Plan Rates'!AL51, "Match", "Don't Match")</f>
        <v>Match</v>
      </c>
      <c r="EB48" s="109"/>
      <c r="EC48" s="109"/>
      <c r="ED48" s="109"/>
      <c r="EE48" s="109"/>
      <c r="EF48" s="511" t="str">
        <f>IF(SUM(EB48:EE48)='III Plan Rates'!AM51, "Match", "Don't Match")</f>
        <v>Match</v>
      </c>
      <c r="EG48" s="109"/>
      <c r="EH48" s="109"/>
      <c r="EI48" s="109"/>
      <c r="EJ48" s="109"/>
      <c r="EK48" s="109"/>
      <c r="EL48" s="511" t="str">
        <f>IF(SUM(EG48:EK48)='III Plan Rates'!AN51, "Match", "Don't Match")</f>
        <v>Match</v>
      </c>
      <c r="EM48" s="109"/>
      <c r="EN48" s="109"/>
      <c r="EO48" s="109"/>
      <c r="EP48" s="109"/>
      <c r="EQ48" s="109"/>
      <c r="ER48" s="109"/>
      <c r="ES48" s="109"/>
      <c r="ET48" s="511" t="str">
        <f>IF(SUM(EM48:ES48)='III Plan Rates'!AO51, "Match", "Don't Match")</f>
        <v>Match</v>
      </c>
    </row>
    <row r="49" spans="1:150" x14ac:dyDescent="0.25">
      <c r="A49" s="406" t="str">
        <f>'III Plan Rates'!A52</f>
        <v>Plan 35</v>
      </c>
      <c r="B49" s="122">
        <f>'III Plan Rates'!B52</f>
        <v>0</v>
      </c>
      <c r="C49" s="128">
        <f>'III Plan Rates'!D52</f>
        <v>0</v>
      </c>
      <c r="D49" s="122">
        <f>'III Plan Rates'!E52</f>
        <v>0</v>
      </c>
      <c r="E49" s="122">
        <f>'III Plan Rates'!F52</f>
        <v>0</v>
      </c>
      <c r="F49" s="122">
        <f>'III Plan Rates'!G52</f>
        <v>0</v>
      </c>
      <c r="G49" s="122">
        <f>'III Plan Rates'!J52</f>
        <v>0</v>
      </c>
      <c r="H49" s="101"/>
      <c r="I49" s="111"/>
      <c r="J49" s="111"/>
      <c r="K49" s="111"/>
      <c r="L49" s="111"/>
      <c r="M49" s="111"/>
      <c r="N49" s="111"/>
      <c r="O49" s="111"/>
      <c r="P49" s="111"/>
      <c r="Q49" s="111"/>
      <c r="R49" s="112">
        <f>IF('III Plan Rates'!$AP52&gt;0,SUMPRODUCT(I49:Q49,'III Plan Rates'!$AG52:$AO52)/'III Plan Rates'!$AP52,0)</f>
        <v>0</v>
      </c>
      <c r="S49" s="123"/>
      <c r="T49" s="112" t="e">
        <f>'III Plan Rates'!$AA52*'V Consumer Factors'!$N$12*'II Rate Development &amp; Change'!$J$34</f>
        <v>#DIV/0!</v>
      </c>
      <c r="U49" s="112" t="e">
        <f>'III Plan Rates'!$AA52*'V Consumer Factors'!$N$13*'II Rate Development &amp; Change'!$J$34</f>
        <v>#DIV/0!</v>
      </c>
      <c r="V49" s="112" t="e">
        <f>'III Plan Rates'!$AA52*'V Consumer Factors'!$N$14*'II Rate Development &amp; Change'!$J$34</f>
        <v>#DIV/0!</v>
      </c>
      <c r="W49" s="112" t="e">
        <f>'III Plan Rates'!$AA52*'V Consumer Factors'!$N$15*'II Rate Development &amp; Change'!$J$34</f>
        <v>#DIV/0!</v>
      </c>
      <c r="X49" s="112" t="e">
        <f>'III Plan Rates'!$AA52*'V Consumer Factors'!$N$16*'II Rate Development &amp; Change'!$J$34</f>
        <v>#DIV/0!</v>
      </c>
      <c r="Y49" s="112" t="e">
        <f>'III Plan Rates'!$AA52*'V Consumer Factors'!$N$17*'II Rate Development &amp; Change'!$J$34</f>
        <v>#DIV/0!</v>
      </c>
      <c r="Z49" s="112" t="e">
        <f>'III Plan Rates'!$AA52*'V Consumer Factors'!$N$18*'II Rate Development &amp; Change'!$J$34</f>
        <v>#DIV/0!</v>
      </c>
      <c r="AA49" s="112" t="e">
        <f>'III Plan Rates'!$AA52*'V Consumer Factors'!$N$19*'II Rate Development &amp; Change'!$J$34</f>
        <v>#DIV/0!</v>
      </c>
      <c r="AB49" s="112" t="e">
        <f>'III Plan Rates'!$AA52*'V Consumer Factors'!$N$20*'II Rate Development &amp; Change'!$J$34</f>
        <v>#DIV/0!</v>
      </c>
      <c r="AC49" s="112">
        <f>IF('III Plan Rates'!$AP52&gt;0,SUMPRODUCT(T49:AB49,'III Plan Rates'!$AG52:$AO52)/'III Plan Rates'!$AP52,0)</f>
        <v>0</v>
      </c>
      <c r="AD49" s="119"/>
      <c r="AE49" s="120" t="e">
        <f t="shared" si="12"/>
        <v>#DIV/0!</v>
      </c>
      <c r="AF49" s="120" t="e">
        <f t="shared" si="3"/>
        <v>#DIV/0!</v>
      </c>
      <c r="AG49" s="120" t="e">
        <f t="shared" si="4"/>
        <v>#DIV/0!</v>
      </c>
      <c r="AH49" s="120" t="e">
        <f t="shared" si="5"/>
        <v>#DIV/0!</v>
      </c>
      <c r="AI49" s="120" t="e">
        <f t="shared" si="6"/>
        <v>#DIV/0!</v>
      </c>
      <c r="AJ49" s="120" t="e">
        <f t="shared" si="7"/>
        <v>#DIV/0!</v>
      </c>
      <c r="AK49" s="120" t="e">
        <f t="shared" si="8"/>
        <v>#DIV/0!</v>
      </c>
      <c r="AL49" s="120" t="e">
        <f t="shared" si="9"/>
        <v>#DIV/0!</v>
      </c>
      <c r="AM49" s="120" t="e">
        <f t="shared" si="10"/>
        <v>#DIV/0!</v>
      </c>
      <c r="AN49" s="120" t="str">
        <f t="shared" si="11"/>
        <v/>
      </c>
      <c r="AO49" s="119"/>
      <c r="AP49" s="112" t="e">
        <f>'III Plan Rates'!$AA52*'V Consumer Factors'!$N$12*'II Rate Development &amp; Change'!$K$34</f>
        <v>#DIV/0!</v>
      </c>
      <c r="AQ49" s="112" t="e">
        <f>'III Plan Rates'!$AA52*'V Consumer Factors'!$N$13*'II Rate Development &amp; Change'!$K$34</f>
        <v>#DIV/0!</v>
      </c>
      <c r="AR49" s="112" t="e">
        <f>'III Plan Rates'!$AA52*'V Consumer Factors'!$N$14*'II Rate Development &amp; Change'!$K$34</f>
        <v>#DIV/0!</v>
      </c>
      <c r="AS49" s="112" t="e">
        <f>'III Plan Rates'!$AA52*'V Consumer Factors'!$N$15*'II Rate Development &amp; Change'!$K$34</f>
        <v>#DIV/0!</v>
      </c>
      <c r="AT49" s="112" t="e">
        <f>'III Plan Rates'!$AA52*'V Consumer Factors'!$N$16*'II Rate Development &amp; Change'!$K$34</f>
        <v>#DIV/0!</v>
      </c>
      <c r="AU49" s="112" t="e">
        <f>'III Plan Rates'!$AA52*'V Consumer Factors'!$N$17*'II Rate Development &amp; Change'!$K$34</f>
        <v>#DIV/0!</v>
      </c>
      <c r="AV49" s="112" t="e">
        <f>'III Plan Rates'!$AA52*'V Consumer Factors'!$N$18*'II Rate Development &amp; Change'!$K$34</f>
        <v>#DIV/0!</v>
      </c>
      <c r="AW49" s="112" t="e">
        <f>'III Plan Rates'!$AA52*'V Consumer Factors'!$N$19*'II Rate Development &amp; Change'!$K$34</f>
        <v>#DIV/0!</v>
      </c>
      <c r="AX49" s="112" t="e">
        <f>'III Plan Rates'!$AA52*'V Consumer Factors'!$N$20*'II Rate Development &amp; Change'!$K$34</f>
        <v>#DIV/0!</v>
      </c>
      <c r="AY49" s="112">
        <f>IF('III Plan Rates'!$AP52&gt;0,SUMPRODUCT(AP49:AX49,'III Plan Rates'!$AG52:$AO52)/'III Plan Rates'!$AP52,0)</f>
        <v>0</v>
      </c>
      <c r="AZ49" s="124"/>
      <c r="BA49" s="112" t="e">
        <f>'III Plan Rates'!$AA52*'V Consumer Factors'!$N$12*'II Rate Development &amp; Change'!$L$34</f>
        <v>#DIV/0!</v>
      </c>
      <c r="BB49" s="112" t="e">
        <f>'III Plan Rates'!$AA52*'V Consumer Factors'!$N$13*'II Rate Development &amp; Change'!$L$34</f>
        <v>#DIV/0!</v>
      </c>
      <c r="BC49" s="112" t="e">
        <f>'III Plan Rates'!$AA52*'V Consumer Factors'!$N$14*'II Rate Development &amp; Change'!$L$34</f>
        <v>#DIV/0!</v>
      </c>
      <c r="BD49" s="112" t="e">
        <f>'III Plan Rates'!$AA52*'V Consumer Factors'!$N$15*'II Rate Development &amp; Change'!$L$34</f>
        <v>#DIV/0!</v>
      </c>
      <c r="BE49" s="112" t="e">
        <f>'III Plan Rates'!$AA52*'V Consumer Factors'!$N$16*'II Rate Development &amp; Change'!$L$34</f>
        <v>#DIV/0!</v>
      </c>
      <c r="BF49" s="112" t="e">
        <f>'III Plan Rates'!$AA52*'V Consumer Factors'!$N$17*'II Rate Development &amp; Change'!$L$34</f>
        <v>#DIV/0!</v>
      </c>
      <c r="BG49" s="112" t="e">
        <f>'III Plan Rates'!$AA52*'V Consumer Factors'!$N$18*'II Rate Development &amp; Change'!$L$34</f>
        <v>#DIV/0!</v>
      </c>
      <c r="BH49" s="112" t="e">
        <f>'III Plan Rates'!$AA52*'V Consumer Factors'!$N$19*'II Rate Development &amp; Change'!$L$34</f>
        <v>#DIV/0!</v>
      </c>
      <c r="BI49" s="112" t="e">
        <f>'III Plan Rates'!$AA52*'V Consumer Factors'!$N$20*'II Rate Development &amp; Change'!$L$34</f>
        <v>#DIV/0!</v>
      </c>
      <c r="BJ49" s="112">
        <f>IF('III Plan Rates'!$AP52&gt;0,SUMPRODUCT(BA49:BI49,'III Plan Rates'!$AG52:$AO52)/'III Plan Rates'!$AP52,0)</f>
        <v>0</v>
      </c>
      <c r="BK49" s="124"/>
      <c r="BL49" s="112" t="e">
        <f>'III Plan Rates'!$AA52*'V Consumer Factors'!$N$12*'II Rate Development &amp; Change'!$M$34</f>
        <v>#DIV/0!</v>
      </c>
      <c r="BM49" s="112" t="e">
        <f>'III Plan Rates'!$AA52*'V Consumer Factors'!$N$13*'II Rate Development &amp; Change'!$M$34</f>
        <v>#DIV/0!</v>
      </c>
      <c r="BN49" s="112" t="e">
        <f>'III Plan Rates'!$AA52*'V Consumer Factors'!$N$14*'II Rate Development &amp; Change'!$M$34</f>
        <v>#DIV/0!</v>
      </c>
      <c r="BO49" s="112" t="e">
        <f>'III Plan Rates'!$AA52*'V Consumer Factors'!$N$15*'II Rate Development &amp; Change'!$M$34</f>
        <v>#DIV/0!</v>
      </c>
      <c r="BP49" s="112" t="e">
        <f>'III Plan Rates'!$AA52*'V Consumer Factors'!$N$16*'II Rate Development &amp; Change'!$M$34</f>
        <v>#DIV/0!</v>
      </c>
      <c r="BQ49" s="112" t="e">
        <f>'III Plan Rates'!$AA52*'V Consumer Factors'!$N$17*'II Rate Development &amp; Change'!$M$34</f>
        <v>#DIV/0!</v>
      </c>
      <c r="BR49" s="112" t="e">
        <f>'III Plan Rates'!$AA52*'V Consumer Factors'!$N$18*'II Rate Development &amp; Change'!$M$34</f>
        <v>#DIV/0!</v>
      </c>
      <c r="BS49" s="112" t="e">
        <f>'III Plan Rates'!$AA52*'V Consumer Factors'!$N$19*'II Rate Development &amp; Change'!$M$34</f>
        <v>#DIV/0!</v>
      </c>
      <c r="BT49" s="112" t="e">
        <f>'III Plan Rates'!$AA52*'V Consumer Factors'!$N$20*'II Rate Development &amp; Change'!$M$34</f>
        <v>#DIV/0!</v>
      </c>
      <c r="BU49" s="112">
        <f>IF('III Plan Rates'!$AP52&gt;0,SUMPRODUCT(BL49:BT49,'III Plan Rates'!$AG52:$AO52)/'III Plan Rates'!$AP52,0)</f>
        <v>0</v>
      </c>
      <c r="BW49" s="109"/>
      <c r="BX49" s="109"/>
      <c r="BY49" s="109"/>
      <c r="BZ49" s="109"/>
      <c r="CA49" s="109"/>
      <c r="CB49" s="109"/>
      <c r="CC49" s="109"/>
      <c r="CD49" s="109"/>
      <c r="CE49" s="511" t="str">
        <f>IF(SUM(BW49:CD49)='III Plan Rates'!AG52, "Match", "Don't Match")</f>
        <v>Match</v>
      </c>
      <c r="CF49" s="109"/>
      <c r="CG49" s="109"/>
      <c r="CH49" s="109"/>
      <c r="CI49" s="511" t="str">
        <f>IF(SUM(CF49:CH49)='III Plan Rates'!AH52, "Match", "Don't Match")</f>
        <v>Match</v>
      </c>
      <c r="CJ49" s="109"/>
      <c r="CK49" s="109"/>
      <c r="CL49" s="109"/>
      <c r="CM49" s="109"/>
      <c r="CN49" s="109"/>
      <c r="CO49" s="109"/>
      <c r="CP49" s="109"/>
      <c r="CQ49" s="109"/>
      <c r="CR49" s="109"/>
      <c r="CS49" s="109"/>
      <c r="CT49" s="109"/>
      <c r="CU49" s="109"/>
      <c r="CV49" s="109"/>
      <c r="CW49" s="511" t="str">
        <f>IF(SUM(CJ49:CV49)='III Plan Rates'!AI52, "Match", "Don't Match")</f>
        <v>Match</v>
      </c>
      <c r="CX49" s="109"/>
      <c r="CY49" s="109"/>
      <c r="CZ49" s="109"/>
      <c r="DA49" s="109"/>
      <c r="DB49" s="109"/>
      <c r="DC49" s="109"/>
      <c r="DD49" s="109"/>
      <c r="DE49" s="109"/>
      <c r="DF49" s="109"/>
      <c r="DG49" s="109"/>
      <c r="DH49" s="511" t="str">
        <f>IF(SUM(CX49:DG49)='III Plan Rates'!AJ52, "Match", "Don't Match")</f>
        <v>Match</v>
      </c>
      <c r="DI49" s="109"/>
      <c r="DJ49" s="109"/>
      <c r="DK49" s="109"/>
      <c r="DL49" s="109"/>
      <c r="DM49" s="109"/>
      <c r="DN49" s="109"/>
      <c r="DO49" s="109"/>
      <c r="DP49" s="511" t="str">
        <f>IF(SUM(DI49:DO49)='III Plan Rates'!AK52, "Match", "Don't Match")</f>
        <v>Match</v>
      </c>
      <c r="DQ49" s="109"/>
      <c r="DR49" s="109"/>
      <c r="DS49" s="109"/>
      <c r="DT49" s="109"/>
      <c r="DU49" s="109"/>
      <c r="DV49" s="109"/>
      <c r="DW49" s="109"/>
      <c r="DX49" s="109"/>
      <c r="DY49" s="109"/>
      <c r="DZ49" s="109"/>
      <c r="EA49" s="511" t="str">
        <f>IF(SUM(DQ49:DZ49)='III Plan Rates'!AL52, "Match", "Don't Match")</f>
        <v>Match</v>
      </c>
      <c r="EB49" s="109"/>
      <c r="EC49" s="109"/>
      <c r="ED49" s="109"/>
      <c r="EE49" s="109"/>
      <c r="EF49" s="511" t="str">
        <f>IF(SUM(EB49:EE49)='III Plan Rates'!AM52, "Match", "Don't Match")</f>
        <v>Match</v>
      </c>
      <c r="EG49" s="109"/>
      <c r="EH49" s="109"/>
      <c r="EI49" s="109"/>
      <c r="EJ49" s="109"/>
      <c r="EK49" s="109"/>
      <c r="EL49" s="511" t="str">
        <f>IF(SUM(EG49:EK49)='III Plan Rates'!AN52, "Match", "Don't Match")</f>
        <v>Match</v>
      </c>
      <c r="EM49" s="109"/>
      <c r="EN49" s="109"/>
      <c r="EO49" s="109"/>
      <c r="EP49" s="109"/>
      <c r="EQ49" s="109"/>
      <c r="ER49" s="109"/>
      <c r="ES49" s="109"/>
      <c r="ET49" s="511" t="str">
        <f>IF(SUM(EM49:ES49)='III Plan Rates'!AO52, "Match", "Don't Match")</f>
        <v>Match</v>
      </c>
    </row>
    <row r="50" spans="1:150" x14ac:dyDescent="0.25">
      <c r="A50" s="406" t="str">
        <f>'III Plan Rates'!A53</f>
        <v>Plan 36</v>
      </c>
      <c r="B50" s="122">
        <f>'III Plan Rates'!B53</f>
        <v>0</v>
      </c>
      <c r="C50" s="128">
        <f>'III Plan Rates'!D53</f>
        <v>0</v>
      </c>
      <c r="D50" s="122">
        <f>'III Plan Rates'!E53</f>
        <v>0</v>
      </c>
      <c r="E50" s="122">
        <f>'III Plan Rates'!F53</f>
        <v>0</v>
      </c>
      <c r="F50" s="122">
        <f>'III Plan Rates'!G53</f>
        <v>0</v>
      </c>
      <c r="G50" s="122">
        <f>'III Plan Rates'!J53</f>
        <v>0</v>
      </c>
      <c r="H50" s="101"/>
      <c r="I50" s="111"/>
      <c r="J50" s="111"/>
      <c r="K50" s="111"/>
      <c r="L50" s="111"/>
      <c r="M50" s="111"/>
      <c r="N50" s="111"/>
      <c r="O50" s="111"/>
      <c r="P50" s="111"/>
      <c r="Q50" s="111"/>
      <c r="R50" s="112">
        <f>IF('III Plan Rates'!$AP53&gt;0,SUMPRODUCT(I50:Q50,'III Plan Rates'!$AG53:$AO53)/'III Plan Rates'!$AP53,0)</f>
        <v>0</v>
      </c>
      <c r="S50" s="123"/>
      <c r="T50" s="112" t="e">
        <f>'III Plan Rates'!$AA53*'V Consumer Factors'!$N$12*'II Rate Development &amp; Change'!$J$34</f>
        <v>#DIV/0!</v>
      </c>
      <c r="U50" s="112" t="e">
        <f>'III Plan Rates'!$AA53*'V Consumer Factors'!$N$13*'II Rate Development &amp; Change'!$J$34</f>
        <v>#DIV/0!</v>
      </c>
      <c r="V50" s="112" t="e">
        <f>'III Plan Rates'!$AA53*'V Consumer Factors'!$N$14*'II Rate Development &amp; Change'!$J$34</f>
        <v>#DIV/0!</v>
      </c>
      <c r="W50" s="112" t="e">
        <f>'III Plan Rates'!$AA53*'V Consumer Factors'!$N$15*'II Rate Development &amp; Change'!$J$34</f>
        <v>#DIV/0!</v>
      </c>
      <c r="X50" s="112" t="e">
        <f>'III Plan Rates'!$AA53*'V Consumer Factors'!$N$16*'II Rate Development &amp; Change'!$J$34</f>
        <v>#DIV/0!</v>
      </c>
      <c r="Y50" s="112" t="e">
        <f>'III Plan Rates'!$AA53*'V Consumer Factors'!$N$17*'II Rate Development &amp; Change'!$J$34</f>
        <v>#DIV/0!</v>
      </c>
      <c r="Z50" s="112" t="e">
        <f>'III Plan Rates'!$AA53*'V Consumer Factors'!$N$18*'II Rate Development &amp; Change'!$J$34</f>
        <v>#DIV/0!</v>
      </c>
      <c r="AA50" s="112" t="e">
        <f>'III Plan Rates'!$AA53*'V Consumer Factors'!$N$19*'II Rate Development &amp; Change'!$J$34</f>
        <v>#DIV/0!</v>
      </c>
      <c r="AB50" s="112" t="e">
        <f>'III Plan Rates'!$AA53*'V Consumer Factors'!$N$20*'II Rate Development &amp; Change'!$J$34</f>
        <v>#DIV/0!</v>
      </c>
      <c r="AC50" s="112">
        <f>IF('III Plan Rates'!$AP53&gt;0,SUMPRODUCT(T50:AB50,'III Plan Rates'!$AG53:$AO53)/'III Plan Rates'!$AP53,0)</f>
        <v>0</v>
      </c>
      <c r="AD50" s="119"/>
      <c r="AE50" s="120" t="e">
        <f t="shared" si="12"/>
        <v>#DIV/0!</v>
      </c>
      <c r="AF50" s="120" t="e">
        <f t="shared" si="3"/>
        <v>#DIV/0!</v>
      </c>
      <c r="AG50" s="120" t="e">
        <f t="shared" si="4"/>
        <v>#DIV/0!</v>
      </c>
      <c r="AH50" s="120" t="e">
        <f t="shared" si="5"/>
        <v>#DIV/0!</v>
      </c>
      <c r="AI50" s="120" t="e">
        <f t="shared" si="6"/>
        <v>#DIV/0!</v>
      </c>
      <c r="AJ50" s="120" t="e">
        <f t="shared" si="7"/>
        <v>#DIV/0!</v>
      </c>
      <c r="AK50" s="120" t="e">
        <f t="shared" si="8"/>
        <v>#DIV/0!</v>
      </c>
      <c r="AL50" s="120" t="e">
        <f t="shared" si="9"/>
        <v>#DIV/0!</v>
      </c>
      <c r="AM50" s="120" t="e">
        <f t="shared" si="10"/>
        <v>#DIV/0!</v>
      </c>
      <c r="AN50" s="120" t="str">
        <f t="shared" si="11"/>
        <v/>
      </c>
      <c r="AO50" s="119"/>
      <c r="AP50" s="112" t="e">
        <f>'III Plan Rates'!$AA53*'V Consumer Factors'!$N$12*'II Rate Development &amp; Change'!$K$34</f>
        <v>#DIV/0!</v>
      </c>
      <c r="AQ50" s="112" t="e">
        <f>'III Plan Rates'!$AA53*'V Consumer Factors'!$N$13*'II Rate Development &amp; Change'!$K$34</f>
        <v>#DIV/0!</v>
      </c>
      <c r="AR50" s="112" t="e">
        <f>'III Plan Rates'!$AA53*'V Consumer Factors'!$N$14*'II Rate Development &amp; Change'!$K$34</f>
        <v>#DIV/0!</v>
      </c>
      <c r="AS50" s="112" t="e">
        <f>'III Plan Rates'!$AA53*'V Consumer Factors'!$N$15*'II Rate Development &amp; Change'!$K$34</f>
        <v>#DIV/0!</v>
      </c>
      <c r="AT50" s="112" t="e">
        <f>'III Plan Rates'!$AA53*'V Consumer Factors'!$N$16*'II Rate Development &amp; Change'!$K$34</f>
        <v>#DIV/0!</v>
      </c>
      <c r="AU50" s="112" t="e">
        <f>'III Plan Rates'!$AA53*'V Consumer Factors'!$N$17*'II Rate Development &amp; Change'!$K$34</f>
        <v>#DIV/0!</v>
      </c>
      <c r="AV50" s="112" t="e">
        <f>'III Plan Rates'!$AA53*'V Consumer Factors'!$N$18*'II Rate Development &amp; Change'!$K$34</f>
        <v>#DIV/0!</v>
      </c>
      <c r="AW50" s="112" t="e">
        <f>'III Plan Rates'!$AA53*'V Consumer Factors'!$N$19*'II Rate Development &amp; Change'!$K$34</f>
        <v>#DIV/0!</v>
      </c>
      <c r="AX50" s="112" t="e">
        <f>'III Plan Rates'!$AA53*'V Consumer Factors'!$N$20*'II Rate Development &amp; Change'!$K$34</f>
        <v>#DIV/0!</v>
      </c>
      <c r="AY50" s="112">
        <f>IF('III Plan Rates'!$AP53&gt;0,SUMPRODUCT(AP50:AX50,'III Plan Rates'!$AG53:$AO53)/'III Plan Rates'!$AP53,0)</f>
        <v>0</v>
      </c>
      <c r="AZ50" s="124"/>
      <c r="BA50" s="112" t="e">
        <f>'III Plan Rates'!$AA53*'V Consumer Factors'!$N$12*'II Rate Development &amp; Change'!$L$34</f>
        <v>#DIV/0!</v>
      </c>
      <c r="BB50" s="112" t="e">
        <f>'III Plan Rates'!$AA53*'V Consumer Factors'!$N$13*'II Rate Development &amp; Change'!$L$34</f>
        <v>#DIV/0!</v>
      </c>
      <c r="BC50" s="112" t="e">
        <f>'III Plan Rates'!$AA53*'V Consumer Factors'!$N$14*'II Rate Development &amp; Change'!$L$34</f>
        <v>#DIV/0!</v>
      </c>
      <c r="BD50" s="112" t="e">
        <f>'III Plan Rates'!$AA53*'V Consumer Factors'!$N$15*'II Rate Development &amp; Change'!$L$34</f>
        <v>#DIV/0!</v>
      </c>
      <c r="BE50" s="112" t="e">
        <f>'III Plan Rates'!$AA53*'V Consumer Factors'!$N$16*'II Rate Development &amp; Change'!$L$34</f>
        <v>#DIV/0!</v>
      </c>
      <c r="BF50" s="112" t="e">
        <f>'III Plan Rates'!$AA53*'V Consumer Factors'!$N$17*'II Rate Development &amp; Change'!$L$34</f>
        <v>#DIV/0!</v>
      </c>
      <c r="BG50" s="112" t="e">
        <f>'III Plan Rates'!$AA53*'V Consumer Factors'!$N$18*'II Rate Development &amp; Change'!$L$34</f>
        <v>#DIV/0!</v>
      </c>
      <c r="BH50" s="112" t="e">
        <f>'III Plan Rates'!$AA53*'V Consumer Factors'!$N$19*'II Rate Development &amp; Change'!$L$34</f>
        <v>#DIV/0!</v>
      </c>
      <c r="BI50" s="112" t="e">
        <f>'III Plan Rates'!$AA53*'V Consumer Factors'!$N$20*'II Rate Development &amp; Change'!$L$34</f>
        <v>#DIV/0!</v>
      </c>
      <c r="BJ50" s="112">
        <f>IF('III Plan Rates'!$AP53&gt;0,SUMPRODUCT(BA50:BI50,'III Plan Rates'!$AG53:$AO53)/'III Plan Rates'!$AP53,0)</f>
        <v>0</v>
      </c>
      <c r="BK50" s="124"/>
      <c r="BL50" s="112" t="e">
        <f>'III Plan Rates'!$AA53*'V Consumer Factors'!$N$12*'II Rate Development &amp; Change'!$M$34</f>
        <v>#DIV/0!</v>
      </c>
      <c r="BM50" s="112" t="e">
        <f>'III Plan Rates'!$AA53*'V Consumer Factors'!$N$13*'II Rate Development &amp; Change'!$M$34</f>
        <v>#DIV/0!</v>
      </c>
      <c r="BN50" s="112" t="e">
        <f>'III Plan Rates'!$AA53*'V Consumer Factors'!$N$14*'II Rate Development &amp; Change'!$M$34</f>
        <v>#DIV/0!</v>
      </c>
      <c r="BO50" s="112" t="e">
        <f>'III Plan Rates'!$AA53*'V Consumer Factors'!$N$15*'II Rate Development &amp; Change'!$M$34</f>
        <v>#DIV/0!</v>
      </c>
      <c r="BP50" s="112" t="e">
        <f>'III Plan Rates'!$AA53*'V Consumer Factors'!$N$16*'II Rate Development &amp; Change'!$M$34</f>
        <v>#DIV/0!</v>
      </c>
      <c r="BQ50" s="112" t="e">
        <f>'III Plan Rates'!$AA53*'V Consumer Factors'!$N$17*'II Rate Development &amp; Change'!$M$34</f>
        <v>#DIV/0!</v>
      </c>
      <c r="BR50" s="112" t="e">
        <f>'III Plan Rates'!$AA53*'V Consumer Factors'!$N$18*'II Rate Development &amp; Change'!$M$34</f>
        <v>#DIV/0!</v>
      </c>
      <c r="BS50" s="112" t="e">
        <f>'III Plan Rates'!$AA53*'V Consumer Factors'!$N$19*'II Rate Development &amp; Change'!$M$34</f>
        <v>#DIV/0!</v>
      </c>
      <c r="BT50" s="112" t="e">
        <f>'III Plan Rates'!$AA53*'V Consumer Factors'!$N$20*'II Rate Development &amp; Change'!$M$34</f>
        <v>#DIV/0!</v>
      </c>
      <c r="BU50" s="112">
        <f>IF('III Plan Rates'!$AP53&gt;0,SUMPRODUCT(BL50:BT50,'III Plan Rates'!$AG53:$AO53)/'III Plan Rates'!$AP53,0)</f>
        <v>0</v>
      </c>
      <c r="BW50" s="109"/>
      <c r="BX50" s="109"/>
      <c r="BY50" s="109"/>
      <c r="BZ50" s="109"/>
      <c r="CA50" s="109"/>
      <c r="CB50" s="109"/>
      <c r="CC50" s="109"/>
      <c r="CD50" s="109"/>
      <c r="CE50" s="511" t="str">
        <f>IF(SUM(BW50:CD50)='III Plan Rates'!AG53, "Match", "Don't Match")</f>
        <v>Match</v>
      </c>
      <c r="CF50" s="109"/>
      <c r="CG50" s="109"/>
      <c r="CH50" s="109"/>
      <c r="CI50" s="511" t="str">
        <f>IF(SUM(CF50:CH50)='III Plan Rates'!AH53, "Match", "Don't Match")</f>
        <v>Match</v>
      </c>
      <c r="CJ50" s="109"/>
      <c r="CK50" s="109"/>
      <c r="CL50" s="109"/>
      <c r="CM50" s="109"/>
      <c r="CN50" s="109"/>
      <c r="CO50" s="109"/>
      <c r="CP50" s="109"/>
      <c r="CQ50" s="109"/>
      <c r="CR50" s="109"/>
      <c r="CS50" s="109"/>
      <c r="CT50" s="109"/>
      <c r="CU50" s="109"/>
      <c r="CV50" s="109"/>
      <c r="CW50" s="511" t="str">
        <f>IF(SUM(CJ50:CV50)='III Plan Rates'!AI53, "Match", "Don't Match")</f>
        <v>Match</v>
      </c>
      <c r="CX50" s="109"/>
      <c r="CY50" s="109"/>
      <c r="CZ50" s="109"/>
      <c r="DA50" s="109"/>
      <c r="DB50" s="109"/>
      <c r="DC50" s="109"/>
      <c r="DD50" s="109"/>
      <c r="DE50" s="109"/>
      <c r="DF50" s="109"/>
      <c r="DG50" s="109"/>
      <c r="DH50" s="511" t="str">
        <f>IF(SUM(CX50:DG50)='III Plan Rates'!AJ53, "Match", "Don't Match")</f>
        <v>Match</v>
      </c>
      <c r="DI50" s="109"/>
      <c r="DJ50" s="109"/>
      <c r="DK50" s="109"/>
      <c r="DL50" s="109"/>
      <c r="DM50" s="109"/>
      <c r="DN50" s="109"/>
      <c r="DO50" s="109"/>
      <c r="DP50" s="511" t="str">
        <f>IF(SUM(DI50:DO50)='III Plan Rates'!AK53, "Match", "Don't Match")</f>
        <v>Match</v>
      </c>
      <c r="DQ50" s="109"/>
      <c r="DR50" s="109"/>
      <c r="DS50" s="109"/>
      <c r="DT50" s="109"/>
      <c r="DU50" s="109"/>
      <c r="DV50" s="109"/>
      <c r="DW50" s="109"/>
      <c r="DX50" s="109"/>
      <c r="DY50" s="109"/>
      <c r="DZ50" s="109"/>
      <c r="EA50" s="511" t="str">
        <f>IF(SUM(DQ50:DZ50)='III Plan Rates'!AL53, "Match", "Don't Match")</f>
        <v>Match</v>
      </c>
      <c r="EB50" s="109"/>
      <c r="EC50" s="109"/>
      <c r="ED50" s="109"/>
      <c r="EE50" s="109"/>
      <c r="EF50" s="511" t="str">
        <f>IF(SUM(EB50:EE50)='III Plan Rates'!AM53, "Match", "Don't Match")</f>
        <v>Match</v>
      </c>
      <c r="EG50" s="109"/>
      <c r="EH50" s="109"/>
      <c r="EI50" s="109"/>
      <c r="EJ50" s="109"/>
      <c r="EK50" s="109"/>
      <c r="EL50" s="511" t="str">
        <f>IF(SUM(EG50:EK50)='III Plan Rates'!AN53, "Match", "Don't Match")</f>
        <v>Match</v>
      </c>
      <c r="EM50" s="109"/>
      <c r="EN50" s="109"/>
      <c r="EO50" s="109"/>
      <c r="EP50" s="109"/>
      <c r="EQ50" s="109"/>
      <c r="ER50" s="109"/>
      <c r="ES50" s="109"/>
      <c r="ET50" s="511" t="str">
        <f>IF(SUM(EM50:ES50)='III Plan Rates'!AO53, "Match", "Don't Match")</f>
        <v>Match</v>
      </c>
    </row>
    <row r="51" spans="1:150" x14ac:dyDescent="0.25">
      <c r="A51" s="406" t="str">
        <f>'III Plan Rates'!A54</f>
        <v>Plan 37</v>
      </c>
      <c r="B51" s="122">
        <f>'III Plan Rates'!B54</f>
        <v>0</v>
      </c>
      <c r="C51" s="128">
        <f>'III Plan Rates'!D54</f>
        <v>0</v>
      </c>
      <c r="D51" s="122">
        <f>'III Plan Rates'!E54</f>
        <v>0</v>
      </c>
      <c r="E51" s="122">
        <f>'III Plan Rates'!F54</f>
        <v>0</v>
      </c>
      <c r="F51" s="122">
        <f>'III Plan Rates'!G54</f>
        <v>0</v>
      </c>
      <c r="G51" s="122">
        <f>'III Plan Rates'!J54</f>
        <v>0</v>
      </c>
      <c r="H51" s="101"/>
      <c r="I51" s="111"/>
      <c r="J51" s="111"/>
      <c r="K51" s="111"/>
      <c r="L51" s="111"/>
      <c r="M51" s="111"/>
      <c r="N51" s="111"/>
      <c r="O51" s="111"/>
      <c r="P51" s="111"/>
      <c r="Q51" s="111"/>
      <c r="R51" s="112">
        <f>IF('III Plan Rates'!$AP54&gt;0,SUMPRODUCT(I51:Q51,'III Plan Rates'!$AG54:$AO54)/'III Plan Rates'!$AP54,0)</f>
        <v>0</v>
      </c>
      <c r="S51" s="123"/>
      <c r="T51" s="112" t="e">
        <f>'III Plan Rates'!$AA54*'V Consumer Factors'!$N$12*'II Rate Development &amp; Change'!$J$34</f>
        <v>#DIV/0!</v>
      </c>
      <c r="U51" s="112" t="e">
        <f>'III Plan Rates'!$AA54*'V Consumer Factors'!$N$13*'II Rate Development &amp; Change'!$J$34</f>
        <v>#DIV/0!</v>
      </c>
      <c r="V51" s="112" t="e">
        <f>'III Plan Rates'!$AA54*'V Consumer Factors'!$N$14*'II Rate Development &amp; Change'!$J$34</f>
        <v>#DIV/0!</v>
      </c>
      <c r="W51" s="112" t="e">
        <f>'III Plan Rates'!$AA54*'V Consumer Factors'!$N$15*'II Rate Development &amp; Change'!$J$34</f>
        <v>#DIV/0!</v>
      </c>
      <c r="X51" s="112" t="e">
        <f>'III Plan Rates'!$AA54*'V Consumer Factors'!$N$16*'II Rate Development &amp; Change'!$J$34</f>
        <v>#DIV/0!</v>
      </c>
      <c r="Y51" s="112" t="e">
        <f>'III Plan Rates'!$AA54*'V Consumer Factors'!$N$17*'II Rate Development &amp; Change'!$J$34</f>
        <v>#DIV/0!</v>
      </c>
      <c r="Z51" s="112" t="e">
        <f>'III Plan Rates'!$AA54*'V Consumer Factors'!$N$18*'II Rate Development &amp; Change'!$J$34</f>
        <v>#DIV/0!</v>
      </c>
      <c r="AA51" s="112" t="e">
        <f>'III Plan Rates'!$AA54*'V Consumer Factors'!$N$19*'II Rate Development &amp; Change'!$J$34</f>
        <v>#DIV/0!</v>
      </c>
      <c r="AB51" s="112" t="e">
        <f>'III Plan Rates'!$AA54*'V Consumer Factors'!$N$20*'II Rate Development &amp; Change'!$J$34</f>
        <v>#DIV/0!</v>
      </c>
      <c r="AC51" s="112">
        <f>IF('III Plan Rates'!$AP54&gt;0,SUMPRODUCT(T51:AB51,'III Plan Rates'!$AG54:$AO54)/'III Plan Rates'!$AP54,0)</f>
        <v>0</v>
      </c>
      <c r="AD51" s="119"/>
      <c r="AE51" s="120" t="e">
        <f t="shared" si="12"/>
        <v>#DIV/0!</v>
      </c>
      <c r="AF51" s="120" t="e">
        <f t="shared" si="3"/>
        <v>#DIV/0!</v>
      </c>
      <c r="AG51" s="120" t="e">
        <f t="shared" si="4"/>
        <v>#DIV/0!</v>
      </c>
      <c r="AH51" s="120" t="e">
        <f t="shared" si="5"/>
        <v>#DIV/0!</v>
      </c>
      <c r="AI51" s="120" t="e">
        <f t="shared" si="6"/>
        <v>#DIV/0!</v>
      </c>
      <c r="AJ51" s="120" t="e">
        <f t="shared" si="7"/>
        <v>#DIV/0!</v>
      </c>
      <c r="AK51" s="120" t="e">
        <f t="shared" si="8"/>
        <v>#DIV/0!</v>
      </c>
      <c r="AL51" s="120" t="e">
        <f t="shared" si="9"/>
        <v>#DIV/0!</v>
      </c>
      <c r="AM51" s="120" t="e">
        <f t="shared" si="10"/>
        <v>#DIV/0!</v>
      </c>
      <c r="AN51" s="120" t="str">
        <f t="shared" si="11"/>
        <v/>
      </c>
      <c r="AO51" s="119"/>
      <c r="AP51" s="112" t="e">
        <f>'III Plan Rates'!$AA54*'V Consumer Factors'!$N$12*'II Rate Development &amp; Change'!$K$34</f>
        <v>#DIV/0!</v>
      </c>
      <c r="AQ51" s="112" t="e">
        <f>'III Plan Rates'!$AA54*'V Consumer Factors'!$N$13*'II Rate Development &amp; Change'!$K$34</f>
        <v>#DIV/0!</v>
      </c>
      <c r="AR51" s="112" t="e">
        <f>'III Plan Rates'!$AA54*'V Consumer Factors'!$N$14*'II Rate Development &amp; Change'!$K$34</f>
        <v>#DIV/0!</v>
      </c>
      <c r="AS51" s="112" t="e">
        <f>'III Plan Rates'!$AA54*'V Consumer Factors'!$N$15*'II Rate Development &amp; Change'!$K$34</f>
        <v>#DIV/0!</v>
      </c>
      <c r="AT51" s="112" t="e">
        <f>'III Plan Rates'!$AA54*'V Consumer Factors'!$N$16*'II Rate Development &amp; Change'!$K$34</f>
        <v>#DIV/0!</v>
      </c>
      <c r="AU51" s="112" t="e">
        <f>'III Plan Rates'!$AA54*'V Consumer Factors'!$N$17*'II Rate Development &amp; Change'!$K$34</f>
        <v>#DIV/0!</v>
      </c>
      <c r="AV51" s="112" t="e">
        <f>'III Plan Rates'!$AA54*'V Consumer Factors'!$N$18*'II Rate Development &amp; Change'!$K$34</f>
        <v>#DIV/0!</v>
      </c>
      <c r="AW51" s="112" t="e">
        <f>'III Plan Rates'!$AA54*'V Consumer Factors'!$N$19*'II Rate Development &amp; Change'!$K$34</f>
        <v>#DIV/0!</v>
      </c>
      <c r="AX51" s="112" t="e">
        <f>'III Plan Rates'!$AA54*'V Consumer Factors'!$N$20*'II Rate Development &amp; Change'!$K$34</f>
        <v>#DIV/0!</v>
      </c>
      <c r="AY51" s="112">
        <f>IF('III Plan Rates'!$AP54&gt;0,SUMPRODUCT(AP51:AX51,'III Plan Rates'!$AG54:$AO54)/'III Plan Rates'!$AP54,0)</f>
        <v>0</v>
      </c>
      <c r="AZ51" s="124"/>
      <c r="BA51" s="112" t="e">
        <f>'III Plan Rates'!$AA54*'V Consumer Factors'!$N$12*'II Rate Development &amp; Change'!$L$34</f>
        <v>#DIV/0!</v>
      </c>
      <c r="BB51" s="112" t="e">
        <f>'III Plan Rates'!$AA54*'V Consumer Factors'!$N$13*'II Rate Development &amp; Change'!$L$34</f>
        <v>#DIV/0!</v>
      </c>
      <c r="BC51" s="112" t="e">
        <f>'III Plan Rates'!$AA54*'V Consumer Factors'!$N$14*'II Rate Development &amp; Change'!$L$34</f>
        <v>#DIV/0!</v>
      </c>
      <c r="BD51" s="112" t="e">
        <f>'III Plan Rates'!$AA54*'V Consumer Factors'!$N$15*'II Rate Development &amp; Change'!$L$34</f>
        <v>#DIV/0!</v>
      </c>
      <c r="BE51" s="112" t="e">
        <f>'III Plan Rates'!$AA54*'V Consumer Factors'!$N$16*'II Rate Development &amp; Change'!$L$34</f>
        <v>#DIV/0!</v>
      </c>
      <c r="BF51" s="112" t="e">
        <f>'III Plan Rates'!$AA54*'V Consumer Factors'!$N$17*'II Rate Development &amp; Change'!$L$34</f>
        <v>#DIV/0!</v>
      </c>
      <c r="BG51" s="112" t="e">
        <f>'III Plan Rates'!$AA54*'V Consumer Factors'!$N$18*'II Rate Development &amp; Change'!$L$34</f>
        <v>#DIV/0!</v>
      </c>
      <c r="BH51" s="112" t="e">
        <f>'III Plan Rates'!$AA54*'V Consumer Factors'!$N$19*'II Rate Development &amp; Change'!$L$34</f>
        <v>#DIV/0!</v>
      </c>
      <c r="BI51" s="112" t="e">
        <f>'III Plan Rates'!$AA54*'V Consumer Factors'!$N$20*'II Rate Development &amp; Change'!$L$34</f>
        <v>#DIV/0!</v>
      </c>
      <c r="BJ51" s="112">
        <f>IF('III Plan Rates'!$AP54&gt;0,SUMPRODUCT(BA51:BI51,'III Plan Rates'!$AG54:$AO54)/'III Plan Rates'!$AP54,0)</f>
        <v>0</v>
      </c>
      <c r="BK51" s="124"/>
      <c r="BL51" s="112" t="e">
        <f>'III Plan Rates'!$AA54*'V Consumer Factors'!$N$12*'II Rate Development &amp; Change'!$M$34</f>
        <v>#DIV/0!</v>
      </c>
      <c r="BM51" s="112" t="e">
        <f>'III Plan Rates'!$AA54*'V Consumer Factors'!$N$13*'II Rate Development &amp; Change'!$M$34</f>
        <v>#DIV/0!</v>
      </c>
      <c r="BN51" s="112" t="e">
        <f>'III Plan Rates'!$AA54*'V Consumer Factors'!$N$14*'II Rate Development &amp; Change'!$M$34</f>
        <v>#DIV/0!</v>
      </c>
      <c r="BO51" s="112" t="e">
        <f>'III Plan Rates'!$AA54*'V Consumer Factors'!$N$15*'II Rate Development &amp; Change'!$M$34</f>
        <v>#DIV/0!</v>
      </c>
      <c r="BP51" s="112" t="e">
        <f>'III Plan Rates'!$AA54*'V Consumer Factors'!$N$16*'II Rate Development &amp; Change'!$M$34</f>
        <v>#DIV/0!</v>
      </c>
      <c r="BQ51" s="112" t="e">
        <f>'III Plan Rates'!$AA54*'V Consumer Factors'!$N$17*'II Rate Development &amp; Change'!$M$34</f>
        <v>#DIV/0!</v>
      </c>
      <c r="BR51" s="112" t="e">
        <f>'III Plan Rates'!$AA54*'V Consumer Factors'!$N$18*'II Rate Development &amp; Change'!$M$34</f>
        <v>#DIV/0!</v>
      </c>
      <c r="BS51" s="112" t="e">
        <f>'III Plan Rates'!$AA54*'V Consumer Factors'!$N$19*'II Rate Development &amp; Change'!$M$34</f>
        <v>#DIV/0!</v>
      </c>
      <c r="BT51" s="112" t="e">
        <f>'III Plan Rates'!$AA54*'V Consumer Factors'!$N$20*'II Rate Development &amp; Change'!$M$34</f>
        <v>#DIV/0!</v>
      </c>
      <c r="BU51" s="112">
        <f>IF('III Plan Rates'!$AP54&gt;0,SUMPRODUCT(BL51:BT51,'III Plan Rates'!$AG54:$AO54)/'III Plan Rates'!$AP54,0)</f>
        <v>0</v>
      </c>
      <c r="BW51" s="109"/>
      <c r="BX51" s="109"/>
      <c r="BY51" s="109"/>
      <c r="BZ51" s="109"/>
      <c r="CA51" s="109"/>
      <c r="CB51" s="109"/>
      <c r="CC51" s="109"/>
      <c r="CD51" s="109"/>
      <c r="CE51" s="511" t="str">
        <f>IF(SUM(BW51:CD51)='III Plan Rates'!AG54, "Match", "Don't Match")</f>
        <v>Match</v>
      </c>
      <c r="CF51" s="109"/>
      <c r="CG51" s="109"/>
      <c r="CH51" s="109"/>
      <c r="CI51" s="511" t="str">
        <f>IF(SUM(CF51:CH51)='III Plan Rates'!AH54, "Match", "Don't Match")</f>
        <v>Match</v>
      </c>
      <c r="CJ51" s="109"/>
      <c r="CK51" s="109"/>
      <c r="CL51" s="109"/>
      <c r="CM51" s="109"/>
      <c r="CN51" s="109"/>
      <c r="CO51" s="109"/>
      <c r="CP51" s="109"/>
      <c r="CQ51" s="109"/>
      <c r="CR51" s="109"/>
      <c r="CS51" s="109"/>
      <c r="CT51" s="109"/>
      <c r="CU51" s="109"/>
      <c r="CV51" s="109"/>
      <c r="CW51" s="511" t="str">
        <f>IF(SUM(CJ51:CV51)='III Plan Rates'!AI54, "Match", "Don't Match")</f>
        <v>Match</v>
      </c>
      <c r="CX51" s="109"/>
      <c r="CY51" s="109"/>
      <c r="CZ51" s="109"/>
      <c r="DA51" s="109"/>
      <c r="DB51" s="109"/>
      <c r="DC51" s="109"/>
      <c r="DD51" s="109"/>
      <c r="DE51" s="109"/>
      <c r="DF51" s="109"/>
      <c r="DG51" s="109"/>
      <c r="DH51" s="511" t="str">
        <f>IF(SUM(CX51:DG51)='III Plan Rates'!AJ54, "Match", "Don't Match")</f>
        <v>Match</v>
      </c>
      <c r="DI51" s="109"/>
      <c r="DJ51" s="109"/>
      <c r="DK51" s="109"/>
      <c r="DL51" s="109"/>
      <c r="DM51" s="109"/>
      <c r="DN51" s="109"/>
      <c r="DO51" s="109"/>
      <c r="DP51" s="511" t="str">
        <f>IF(SUM(DI51:DO51)='III Plan Rates'!AK54, "Match", "Don't Match")</f>
        <v>Match</v>
      </c>
      <c r="DQ51" s="109"/>
      <c r="DR51" s="109"/>
      <c r="DS51" s="109"/>
      <c r="DT51" s="109"/>
      <c r="DU51" s="109"/>
      <c r="DV51" s="109"/>
      <c r="DW51" s="109"/>
      <c r="DX51" s="109"/>
      <c r="DY51" s="109"/>
      <c r="DZ51" s="109"/>
      <c r="EA51" s="511" t="str">
        <f>IF(SUM(DQ51:DZ51)='III Plan Rates'!AL54, "Match", "Don't Match")</f>
        <v>Match</v>
      </c>
      <c r="EB51" s="109"/>
      <c r="EC51" s="109"/>
      <c r="ED51" s="109"/>
      <c r="EE51" s="109"/>
      <c r="EF51" s="511" t="str">
        <f>IF(SUM(EB51:EE51)='III Plan Rates'!AM54, "Match", "Don't Match")</f>
        <v>Match</v>
      </c>
      <c r="EG51" s="109"/>
      <c r="EH51" s="109"/>
      <c r="EI51" s="109"/>
      <c r="EJ51" s="109"/>
      <c r="EK51" s="109"/>
      <c r="EL51" s="511" t="str">
        <f>IF(SUM(EG51:EK51)='III Plan Rates'!AN54, "Match", "Don't Match")</f>
        <v>Match</v>
      </c>
      <c r="EM51" s="109"/>
      <c r="EN51" s="109"/>
      <c r="EO51" s="109"/>
      <c r="EP51" s="109"/>
      <c r="EQ51" s="109"/>
      <c r="ER51" s="109"/>
      <c r="ES51" s="109"/>
      <c r="ET51" s="511" t="str">
        <f>IF(SUM(EM51:ES51)='III Plan Rates'!AO54, "Match", "Don't Match")</f>
        <v>Match</v>
      </c>
    </row>
    <row r="52" spans="1:150" x14ac:dyDescent="0.25">
      <c r="A52" s="406" t="str">
        <f>'III Plan Rates'!A55</f>
        <v>Plan 38</v>
      </c>
      <c r="B52" s="122">
        <f>'III Plan Rates'!B55</f>
        <v>0</v>
      </c>
      <c r="C52" s="128">
        <f>'III Plan Rates'!D55</f>
        <v>0</v>
      </c>
      <c r="D52" s="122">
        <f>'III Plan Rates'!E55</f>
        <v>0</v>
      </c>
      <c r="E52" s="122">
        <f>'III Plan Rates'!F55</f>
        <v>0</v>
      </c>
      <c r="F52" s="122">
        <f>'III Plan Rates'!G55</f>
        <v>0</v>
      </c>
      <c r="G52" s="122">
        <f>'III Plan Rates'!J55</f>
        <v>0</v>
      </c>
      <c r="H52" s="101"/>
      <c r="I52" s="111"/>
      <c r="J52" s="111"/>
      <c r="K52" s="111"/>
      <c r="L52" s="111"/>
      <c r="M52" s="111"/>
      <c r="N52" s="111"/>
      <c r="O52" s="111"/>
      <c r="P52" s="111"/>
      <c r="Q52" s="111"/>
      <c r="R52" s="112">
        <f>IF('III Plan Rates'!$AP55&gt;0,SUMPRODUCT(I52:Q52,'III Plan Rates'!$AG55:$AO55)/'III Plan Rates'!$AP55,0)</f>
        <v>0</v>
      </c>
      <c r="S52" s="123"/>
      <c r="T52" s="112" t="e">
        <f>'III Plan Rates'!$AA55*'V Consumer Factors'!$N$12*'II Rate Development &amp; Change'!$J$34</f>
        <v>#DIV/0!</v>
      </c>
      <c r="U52" s="112" t="e">
        <f>'III Plan Rates'!$AA55*'V Consumer Factors'!$N$13*'II Rate Development &amp; Change'!$J$34</f>
        <v>#DIV/0!</v>
      </c>
      <c r="V52" s="112" t="e">
        <f>'III Plan Rates'!$AA55*'V Consumer Factors'!$N$14*'II Rate Development &amp; Change'!$J$34</f>
        <v>#DIV/0!</v>
      </c>
      <c r="W52" s="112" t="e">
        <f>'III Plan Rates'!$AA55*'V Consumer Factors'!$N$15*'II Rate Development &amp; Change'!$J$34</f>
        <v>#DIV/0!</v>
      </c>
      <c r="X52" s="112" t="e">
        <f>'III Plan Rates'!$AA55*'V Consumer Factors'!$N$16*'II Rate Development &amp; Change'!$J$34</f>
        <v>#DIV/0!</v>
      </c>
      <c r="Y52" s="112" t="e">
        <f>'III Plan Rates'!$AA55*'V Consumer Factors'!$N$17*'II Rate Development &amp; Change'!$J$34</f>
        <v>#DIV/0!</v>
      </c>
      <c r="Z52" s="112" t="e">
        <f>'III Plan Rates'!$AA55*'V Consumer Factors'!$N$18*'II Rate Development &amp; Change'!$J$34</f>
        <v>#DIV/0!</v>
      </c>
      <c r="AA52" s="112" t="e">
        <f>'III Plan Rates'!$AA55*'V Consumer Factors'!$N$19*'II Rate Development &amp; Change'!$J$34</f>
        <v>#DIV/0!</v>
      </c>
      <c r="AB52" s="112" t="e">
        <f>'III Plan Rates'!$AA55*'V Consumer Factors'!$N$20*'II Rate Development &amp; Change'!$J$34</f>
        <v>#DIV/0!</v>
      </c>
      <c r="AC52" s="112">
        <f>IF('III Plan Rates'!$AP55&gt;0,SUMPRODUCT(T52:AB52,'III Plan Rates'!$AG55:$AO55)/'III Plan Rates'!$AP55,0)</f>
        <v>0</v>
      </c>
      <c r="AD52" s="119"/>
      <c r="AE52" s="120" t="e">
        <f t="shared" si="12"/>
        <v>#DIV/0!</v>
      </c>
      <c r="AF52" s="120" t="e">
        <f t="shared" si="3"/>
        <v>#DIV/0!</v>
      </c>
      <c r="AG52" s="120" t="e">
        <f t="shared" si="4"/>
        <v>#DIV/0!</v>
      </c>
      <c r="AH52" s="120" t="e">
        <f t="shared" si="5"/>
        <v>#DIV/0!</v>
      </c>
      <c r="AI52" s="120" t="e">
        <f t="shared" si="6"/>
        <v>#DIV/0!</v>
      </c>
      <c r="AJ52" s="120" t="e">
        <f t="shared" si="7"/>
        <v>#DIV/0!</v>
      </c>
      <c r="AK52" s="120" t="e">
        <f t="shared" si="8"/>
        <v>#DIV/0!</v>
      </c>
      <c r="AL52" s="120" t="e">
        <f t="shared" si="9"/>
        <v>#DIV/0!</v>
      </c>
      <c r="AM52" s="120" t="e">
        <f t="shared" si="10"/>
        <v>#DIV/0!</v>
      </c>
      <c r="AN52" s="120" t="str">
        <f t="shared" si="11"/>
        <v/>
      </c>
      <c r="AO52" s="119"/>
      <c r="AP52" s="112" t="e">
        <f>'III Plan Rates'!$AA55*'V Consumer Factors'!$N$12*'II Rate Development &amp; Change'!$K$34</f>
        <v>#DIV/0!</v>
      </c>
      <c r="AQ52" s="112" t="e">
        <f>'III Plan Rates'!$AA55*'V Consumer Factors'!$N$13*'II Rate Development &amp; Change'!$K$34</f>
        <v>#DIV/0!</v>
      </c>
      <c r="AR52" s="112" t="e">
        <f>'III Plan Rates'!$AA55*'V Consumer Factors'!$N$14*'II Rate Development &amp; Change'!$K$34</f>
        <v>#DIV/0!</v>
      </c>
      <c r="AS52" s="112" t="e">
        <f>'III Plan Rates'!$AA55*'V Consumer Factors'!$N$15*'II Rate Development &amp; Change'!$K$34</f>
        <v>#DIV/0!</v>
      </c>
      <c r="AT52" s="112" t="e">
        <f>'III Plan Rates'!$AA55*'V Consumer Factors'!$N$16*'II Rate Development &amp; Change'!$K$34</f>
        <v>#DIV/0!</v>
      </c>
      <c r="AU52" s="112" t="e">
        <f>'III Plan Rates'!$AA55*'V Consumer Factors'!$N$17*'II Rate Development &amp; Change'!$K$34</f>
        <v>#DIV/0!</v>
      </c>
      <c r="AV52" s="112" t="e">
        <f>'III Plan Rates'!$AA55*'V Consumer Factors'!$N$18*'II Rate Development &amp; Change'!$K$34</f>
        <v>#DIV/0!</v>
      </c>
      <c r="AW52" s="112" t="e">
        <f>'III Plan Rates'!$AA55*'V Consumer Factors'!$N$19*'II Rate Development &amp; Change'!$K$34</f>
        <v>#DIV/0!</v>
      </c>
      <c r="AX52" s="112" t="e">
        <f>'III Plan Rates'!$AA55*'V Consumer Factors'!$N$20*'II Rate Development &amp; Change'!$K$34</f>
        <v>#DIV/0!</v>
      </c>
      <c r="AY52" s="112">
        <f>IF('III Plan Rates'!$AP55&gt;0,SUMPRODUCT(AP52:AX52,'III Plan Rates'!$AG55:$AO55)/'III Plan Rates'!$AP55,0)</f>
        <v>0</v>
      </c>
      <c r="AZ52" s="124"/>
      <c r="BA52" s="112" t="e">
        <f>'III Plan Rates'!$AA55*'V Consumer Factors'!$N$12*'II Rate Development &amp; Change'!$L$34</f>
        <v>#DIV/0!</v>
      </c>
      <c r="BB52" s="112" t="e">
        <f>'III Plan Rates'!$AA55*'V Consumer Factors'!$N$13*'II Rate Development &amp; Change'!$L$34</f>
        <v>#DIV/0!</v>
      </c>
      <c r="BC52" s="112" t="e">
        <f>'III Plan Rates'!$AA55*'V Consumer Factors'!$N$14*'II Rate Development &amp; Change'!$L$34</f>
        <v>#DIV/0!</v>
      </c>
      <c r="BD52" s="112" t="e">
        <f>'III Plan Rates'!$AA55*'V Consumer Factors'!$N$15*'II Rate Development &amp; Change'!$L$34</f>
        <v>#DIV/0!</v>
      </c>
      <c r="BE52" s="112" t="e">
        <f>'III Plan Rates'!$AA55*'V Consumer Factors'!$N$16*'II Rate Development &amp; Change'!$L$34</f>
        <v>#DIV/0!</v>
      </c>
      <c r="BF52" s="112" t="e">
        <f>'III Plan Rates'!$AA55*'V Consumer Factors'!$N$17*'II Rate Development &amp; Change'!$L$34</f>
        <v>#DIV/0!</v>
      </c>
      <c r="BG52" s="112" t="e">
        <f>'III Plan Rates'!$AA55*'V Consumer Factors'!$N$18*'II Rate Development &amp; Change'!$L$34</f>
        <v>#DIV/0!</v>
      </c>
      <c r="BH52" s="112" t="e">
        <f>'III Plan Rates'!$AA55*'V Consumer Factors'!$N$19*'II Rate Development &amp; Change'!$L$34</f>
        <v>#DIV/0!</v>
      </c>
      <c r="BI52" s="112" t="e">
        <f>'III Plan Rates'!$AA55*'V Consumer Factors'!$N$20*'II Rate Development &amp; Change'!$L$34</f>
        <v>#DIV/0!</v>
      </c>
      <c r="BJ52" s="112">
        <f>IF('III Plan Rates'!$AP55&gt;0,SUMPRODUCT(BA52:BI52,'III Plan Rates'!$AG55:$AO55)/'III Plan Rates'!$AP55,0)</f>
        <v>0</v>
      </c>
      <c r="BK52" s="124"/>
      <c r="BL52" s="112" t="e">
        <f>'III Plan Rates'!$AA55*'V Consumer Factors'!$N$12*'II Rate Development &amp; Change'!$M$34</f>
        <v>#DIV/0!</v>
      </c>
      <c r="BM52" s="112" t="e">
        <f>'III Plan Rates'!$AA55*'V Consumer Factors'!$N$13*'II Rate Development &amp; Change'!$M$34</f>
        <v>#DIV/0!</v>
      </c>
      <c r="BN52" s="112" t="e">
        <f>'III Plan Rates'!$AA55*'V Consumer Factors'!$N$14*'II Rate Development &amp; Change'!$M$34</f>
        <v>#DIV/0!</v>
      </c>
      <c r="BO52" s="112" t="e">
        <f>'III Plan Rates'!$AA55*'V Consumer Factors'!$N$15*'II Rate Development &amp; Change'!$M$34</f>
        <v>#DIV/0!</v>
      </c>
      <c r="BP52" s="112" t="e">
        <f>'III Plan Rates'!$AA55*'V Consumer Factors'!$N$16*'II Rate Development &amp; Change'!$M$34</f>
        <v>#DIV/0!</v>
      </c>
      <c r="BQ52" s="112" t="e">
        <f>'III Plan Rates'!$AA55*'V Consumer Factors'!$N$17*'II Rate Development &amp; Change'!$M$34</f>
        <v>#DIV/0!</v>
      </c>
      <c r="BR52" s="112" t="e">
        <f>'III Plan Rates'!$AA55*'V Consumer Factors'!$N$18*'II Rate Development &amp; Change'!$M$34</f>
        <v>#DIV/0!</v>
      </c>
      <c r="BS52" s="112" t="e">
        <f>'III Plan Rates'!$AA55*'V Consumer Factors'!$N$19*'II Rate Development &amp; Change'!$M$34</f>
        <v>#DIV/0!</v>
      </c>
      <c r="BT52" s="112" t="e">
        <f>'III Plan Rates'!$AA55*'V Consumer Factors'!$N$20*'II Rate Development &amp; Change'!$M$34</f>
        <v>#DIV/0!</v>
      </c>
      <c r="BU52" s="112">
        <f>IF('III Plan Rates'!$AP55&gt;0,SUMPRODUCT(BL52:BT52,'III Plan Rates'!$AG55:$AO55)/'III Plan Rates'!$AP55,0)</f>
        <v>0</v>
      </c>
      <c r="BW52" s="109"/>
      <c r="BX52" s="109"/>
      <c r="BY52" s="109"/>
      <c r="BZ52" s="109"/>
      <c r="CA52" s="109"/>
      <c r="CB52" s="109"/>
      <c r="CC52" s="109"/>
      <c r="CD52" s="109"/>
      <c r="CE52" s="511" t="str">
        <f>IF(SUM(BW52:CD52)='III Plan Rates'!AG55, "Match", "Don't Match")</f>
        <v>Match</v>
      </c>
      <c r="CF52" s="109"/>
      <c r="CG52" s="109"/>
      <c r="CH52" s="109"/>
      <c r="CI52" s="511" t="str">
        <f>IF(SUM(CF52:CH52)='III Plan Rates'!AH55, "Match", "Don't Match")</f>
        <v>Match</v>
      </c>
      <c r="CJ52" s="109"/>
      <c r="CK52" s="109"/>
      <c r="CL52" s="109"/>
      <c r="CM52" s="109"/>
      <c r="CN52" s="109"/>
      <c r="CO52" s="109"/>
      <c r="CP52" s="109"/>
      <c r="CQ52" s="109"/>
      <c r="CR52" s="109"/>
      <c r="CS52" s="109"/>
      <c r="CT52" s="109"/>
      <c r="CU52" s="109"/>
      <c r="CV52" s="109"/>
      <c r="CW52" s="511" t="str">
        <f>IF(SUM(CJ52:CV52)='III Plan Rates'!AI55, "Match", "Don't Match")</f>
        <v>Match</v>
      </c>
      <c r="CX52" s="109"/>
      <c r="CY52" s="109"/>
      <c r="CZ52" s="109"/>
      <c r="DA52" s="109"/>
      <c r="DB52" s="109"/>
      <c r="DC52" s="109"/>
      <c r="DD52" s="109"/>
      <c r="DE52" s="109"/>
      <c r="DF52" s="109"/>
      <c r="DG52" s="109"/>
      <c r="DH52" s="511" t="str">
        <f>IF(SUM(CX52:DG52)='III Plan Rates'!AJ55, "Match", "Don't Match")</f>
        <v>Match</v>
      </c>
      <c r="DI52" s="109"/>
      <c r="DJ52" s="109"/>
      <c r="DK52" s="109"/>
      <c r="DL52" s="109"/>
      <c r="DM52" s="109"/>
      <c r="DN52" s="109"/>
      <c r="DO52" s="109"/>
      <c r="DP52" s="511" t="str">
        <f>IF(SUM(DI52:DO52)='III Plan Rates'!AK55, "Match", "Don't Match")</f>
        <v>Match</v>
      </c>
      <c r="DQ52" s="109"/>
      <c r="DR52" s="109"/>
      <c r="DS52" s="109"/>
      <c r="DT52" s="109"/>
      <c r="DU52" s="109"/>
      <c r="DV52" s="109"/>
      <c r="DW52" s="109"/>
      <c r="DX52" s="109"/>
      <c r="DY52" s="109"/>
      <c r="DZ52" s="109"/>
      <c r="EA52" s="511" t="str">
        <f>IF(SUM(DQ52:DZ52)='III Plan Rates'!AL55, "Match", "Don't Match")</f>
        <v>Match</v>
      </c>
      <c r="EB52" s="109"/>
      <c r="EC52" s="109"/>
      <c r="ED52" s="109"/>
      <c r="EE52" s="109"/>
      <c r="EF52" s="511" t="str">
        <f>IF(SUM(EB52:EE52)='III Plan Rates'!AM55, "Match", "Don't Match")</f>
        <v>Match</v>
      </c>
      <c r="EG52" s="109"/>
      <c r="EH52" s="109"/>
      <c r="EI52" s="109"/>
      <c r="EJ52" s="109"/>
      <c r="EK52" s="109"/>
      <c r="EL52" s="511" t="str">
        <f>IF(SUM(EG52:EK52)='III Plan Rates'!AN55, "Match", "Don't Match")</f>
        <v>Match</v>
      </c>
      <c r="EM52" s="109"/>
      <c r="EN52" s="109"/>
      <c r="EO52" s="109"/>
      <c r="EP52" s="109"/>
      <c r="EQ52" s="109"/>
      <c r="ER52" s="109"/>
      <c r="ES52" s="109"/>
      <c r="ET52" s="511" t="str">
        <f>IF(SUM(EM52:ES52)='III Plan Rates'!AO55, "Match", "Don't Match")</f>
        <v>Match</v>
      </c>
    </row>
    <row r="53" spans="1:150" x14ac:dyDescent="0.25">
      <c r="A53" s="406" t="str">
        <f>'III Plan Rates'!A56</f>
        <v>Plan 39</v>
      </c>
      <c r="B53" s="122">
        <f>'III Plan Rates'!B56</f>
        <v>0</v>
      </c>
      <c r="C53" s="128">
        <f>'III Plan Rates'!D56</f>
        <v>0</v>
      </c>
      <c r="D53" s="122">
        <f>'III Plan Rates'!E56</f>
        <v>0</v>
      </c>
      <c r="E53" s="122">
        <f>'III Plan Rates'!F56</f>
        <v>0</v>
      </c>
      <c r="F53" s="122">
        <f>'III Plan Rates'!G56</f>
        <v>0</v>
      </c>
      <c r="G53" s="122">
        <f>'III Plan Rates'!J56</f>
        <v>0</v>
      </c>
      <c r="H53" s="101"/>
      <c r="I53" s="111"/>
      <c r="J53" s="111"/>
      <c r="K53" s="111"/>
      <c r="L53" s="111"/>
      <c r="M53" s="111"/>
      <c r="N53" s="111"/>
      <c r="O53" s="111"/>
      <c r="P53" s="111"/>
      <c r="Q53" s="111"/>
      <c r="R53" s="112">
        <f>IF('III Plan Rates'!$AP56&gt;0,SUMPRODUCT(I53:Q53,'III Plan Rates'!$AG56:$AO56)/'III Plan Rates'!$AP56,0)</f>
        <v>0</v>
      </c>
      <c r="S53" s="123"/>
      <c r="T53" s="112" t="e">
        <f>'III Plan Rates'!$AA56*'V Consumer Factors'!$N$12*'II Rate Development &amp; Change'!$J$34</f>
        <v>#DIV/0!</v>
      </c>
      <c r="U53" s="112" t="e">
        <f>'III Plan Rates'!$AA56*'V Consumer Factors'!$N$13*'II Rate Development &amp; Change'!$J$34</f>
        <v>#DIV/0!</v>
      </c>
      <c r="V53" s="112" t="e">
        <f>'III Plan Rates'!$AA56*'V Consumer Factors'!$N$14*'II Rate Development &amp; Change'!$J$34</f>
        <v>#DIV/0!</v>
      </c>
      <c r="W53" s="112" t="e">
        <f>'III Plan Rates'!$AA56*'V Consumer Factors'!$N$15*'II Rate Development &amp; Change'!$J$34</f>
        <v>#DIV/0!</v>
      </c>
      <c r="X53" s="112" t="e">
        <f>'III Plan Rates'!$AA56*'V Consumer Factors'!$N$16*'II Rate Development &amp; Change'!$J$34</f>
        <v>#DIV/0!</v>
      </c>
      <c r="Y53" s="112" t="e">
        <f>'III Plan Rates'!$AA56*'V Consumer Factors'!$N$17*'II Rate Development &amp; Change'!$J$34</f>
        <v>#DIV/0!</v>
      </c>
      <c r="Z53" s="112" t="e">
        <f>'III Plan Rates'!$AA56*'V Consumer Factors'!$N$18*'II Rate Development &amp; Change'!$J$34</f>
        <v>#DIV/0!</v>
      </c>
      <c r="AA53" s="112" t="e">
        <f>'III Plan Rates'!$AA56*'V Consumer Factors'!$N$19*'II Rate Development &amp; Change'!$J$34</f>
        <v>#DIV/0!</v>
      </c>
      <c r="AB53" s="112" t="e">
        <f>'III Plan Rates'!$AA56*'V Consumer Factors'!$N$20*'II Rate Development &amp; Change'!$J$34</f>
        <v>#DIV/0!</v>
      </c>
      <c r="AC53" s="112">
        <f>IF('III Plan Rates'!$AP56&gt;0,SUMPRODUCT(T53:AB53,'III Plan Rates'!$AG56:$AO56)/'III Plan Rates'!$AP56,0)</f>
        <v>0</v>
      </c>
      <c r="AD53" s="119"/>
      <c r="AE53" s="120" t="e">
        <f t="shared" si="12"/>
        <v>#DIV/0!</v>
      </c>
      <c r="AF53" s="120" t="e">
        <f t="shared" si="3"/>
        <v>#DIV/0!</v>
      </c>
      <c r="AG53" s="120" t="e">
        <f t="shared" si="4"/>
        <v>#DIV/0!</v>
      </c>
      <c r="AH53" s="120" t="e">
        <f t="shared" si="5"/>
        <v>#DIV/0!</v>
      </c>
      <c r="AI53" s="120" t="e">
        <f t="shared" si="6"/>
        <v>#DIV/0!</v>
      </c>
      <c r="AJ53" s="120" t="e">
        <f t="shared" si="7"/>
        <v>#DIV/0!</v>
      </c>
      <c r="AK53" s="120" t="e">
        <f t="shared" si="8"/>
        <v>#DIV/0!</v>
      </c>
      <c r="AL53" s="120" t="e">
        <f t="shared" si="9"/>
        <v>#DIV/0!</v>
      </c>
      <c r="AM53" s="120" t="e">
        <f t="shared" si="10"/>
        <v>#DIV/0!</v>
      </c>
      <c r="AN53" s="120" t="str">
        <f t="shared" si="11"/>
        <v/>
      </c>
      <c r="AO53" s="119"/>
      <c r="AP53" s="112" t="e">
        <f>'III Plan Rates'!$AA56*'V Consumer Factors'!$N$12*'II Rate Development &amp; Change'!$K$34</f>
        <v>#DIV/0!</v>
      </c>
      <c r="AQ53" s="112" t="e">
        <f>'III Plan Rates'!$AA56*'V Consumer Factors'!$N$13*'II Rate Development &amp; Change'!$K$34</f>
        <v>#DIV/0!</v>
      </c>
      <c r="AR53" s="112" t="e">
        <f>'III Plan Rates'!$AA56*'V Consumer Factors'!$N$14*'II Rate Development &amp; Change'!$K$34</f>
        <v>#DIV/0!</v>
      </c>
      <c r="AS53" s="112" t="e">
        <f>'III Plan Rates'!$AA56*'V Consumer Factors'!$N$15*'II Rate Development &amp; Change'!$K$34</f>
        <v>#DIV/0!</v>
      </c>
      <c r="AT53" s="112" t="e">
        <f>'III Plan Rates'!$AA56*'V Consumer Factors'!$N$16*'II Rate Development &amp; Change'!$K$34</f>
        <v>#DIV/0!</v>
      </c>
      <c r="AU53" s="112" t="e">
        <f>'III Plan Rates'!$AA56*'V Consumer Factors'!$N$17*'II Rate Development &amp; Change'!$K$34</f>
        <v>#DIV/0!</v>
      </c>
      <c r="AV53" s="112" t="e">
        <f>'III Plan Rates'!$AA56*'V Consumer Factors'!$N$18*'II Rate Development &amp; Change'!$K$34</f>
        <v>#DIV/0!</v>
      </c>
      <c r="AW53" s="112" t="e">
        <f>'III Plan Rates'!$AA56*'V Consumer Factors'!$N$19*'II Rate Development &amp; Change'!$K$34</f>
        <v>#DIV/0!</v>
      </c>
      <c r="AX53" s="112" t="e">
        <f>'III Plan Rates'!$AA56*'V Consumer Factors'!$N$20*'II Rate Development &amp; Change'!$K$34</f>
        <v>#DIV/0!</v>
      </c>
      <c r="AY53" s="112">
        <f>IF('III Plan Rates'!$AP56&gt;0,SUMPRODUCT(AP53:AX53,'III Plan Rates'!$AG56:$AO56)/'III Plan Rates'!$AP56,0)</f>
        <v>0</v>
      </c>
      <c r="AZ53" s="124"/>
      <c r="BA53" s="112" t="e">
        <f>'III Plan Rates'!$AA56*'V Consumer Factors'!$N$12*'II Rate Development &amp; Change'!$L$34</f>
        <v>#DIV/0!</v>
      </c>
      <c r="BB53" s="112" t="e">
        <f>'III Plan Rates'!$AA56*'V Consumer Factors'!$N$13*'II Rate Development &amp; Change'!$L$34</f>
        <v>#DIV/0!</v>
      </c>
      <c r="BC53" s="112" t="e">
        <f>'III Plan Rates'!$AA56*'V Consumer Factors'!$N$14*'II Rate Development &amp; Change'!$L$34</f>
        <v>#DIV/0!</v>
      </c>
      <c r="BD53" s="112" t="e">
        <f>'III Plan Rates'!$AA56*'V Consumer Factors'!$N$15*'II Rate Development &amp; Change'!$L$34</f>
        <v>#DIV/0!</v>
      </c>
      <c r="BE53" s="112" t="e">
        <f>'III Plan Rates'!$AA56*'V Consumer Factors'!$N$16*'II Rate Development &amp; Change'!$L$34</f>
        <v>#DIV/0!</v>
      </c>
      <c r="BF53" s="112" t="e">
        <f>'III Plan Rates'!$AA56*'V Consumer Factors'!$N$17*'II Rate Development &amp; Change'!$L$34</f>
        <v>#DIV/0!</v>
      </c>
      <c r="BG53" s="112" t="e">
        <f>'III Plan Rates'!$AA56*'V Consumer Factors'!$N$18*'II Rate Development &amp; Change'!$L$34</f>
        <v>#DIV/0!</v>
      </c>
      <c r="BH53" s="112" t="e">
        <f>'III Plan Rates'!$AA56*'V Consumer Factors'!$N$19*'II Rate Development &amp; Change'!$L$34</f>
        <v>#DIV/0!</v>
      </c>
      <c r="BI53" s="112" t="e">
        <f>'III Plan Rates'!$AA56*'V Consumer Factors'!$N$20*'II Rate Development &amp; Change'!$L$34</f>
        <v>#DIV/0!</v>
      </c>
      <c r="BJ53" s="112">
        <f>IF('III Plan Rates'!$AP56&gt;0,SUMPRODUCT(BA53:BI53,'III Plan Rates'!$AG56:$AO56)/'III Plan Rates'!$AP56,0)</f>
        <v>0</v>
      </c>
      <c r="BK53" s="124"/>
      <c r="BL53" s="112" t="e">
        <f>'III Plan Rates'!$AA56*'V Consumer Factors'!$N$12*'II Rate Development &amp; Change'!$M$34</f>
        <v>#DIV/0!</v>
      </c>
      <c r="BM53" s="112" t="e">
        <f>'III Plan Rates'!$AA56*'V Consumer Factors'!$N$13*'II Rate Development &amp; Change'!$M$34</f>
        <v>#DIV/0!</v>
      </c>
      <c r="BN53" s="112" t="e">
        <f>'III Plan Rates'!$AA56*'V Consumer Factors'!$N$14*'II Rate Development &amp; Change'!$M$34</f>
        <v>#DIV/0!</v>
      </c>
      <c r="BO53" s="112" t="e">
        <f>'III Plan Rates'!$AA56*'V Consumer Factors'!$N$15*'II Rate Development &amp; Change'!$M$34</f>
        <v>#DIV/0!</v>
      </c>
      <c r="BP53" s="112" t="e">
        <f>'III Plan Rates'!$AA56*'V Consumer Factors'!$N$16*'II Rate Development &amp; Change'!$M$34</f>
        <v>#DIV/0!</v>
      </c>
      <c r="BQ53" s="112" t="e">
        <f>'III Plan Rates'!$AA56*'V Consumer Factors'!$N$17*'II Rate Development &amp; Change'!$M$34</f>
        <v>#DIV/0!</v>
      </c>
      <c r="BR53" s="112" t="e">
        <f>'III Plan Rates'!$AA56*'V Consumer Factors'!$N$18*'II Rate Development &amp; Change'!$M$34</f>
        <v>#DIV/0!</v>
      </c>
      <c r="BS53" s="112" t="e">
        <f>'III Plan Rates'!$AA56*'V Consumer Factors'!$N$19*'II Rate Development &amp; Change'!$M$34</f>
        <v>#DIV/0!</v>
      </c>
      <c r="BT53" s="112" t="e">
        <f>'III Plan Rates'!$AA56*'V Consumer Factors'!$N$20*'II Rate Development &amp; Change'!$M$34</f>
        <v>#DIV/0!</v>
      </c>
      <c r="BU53" s="112">
        <f>IF('III Plan Rates'!$AP56&gt;0,SUMPRODUCT(BL53:BT53,'III Plan Rates'!$AG56:$AO56)/'III Plan Rates'!$AP56,0)</f>
        <v>0</v>
      </c>
      <c r="BW53" s="109"/>
      <c r="BX53" s="109"/>
      <c r="BY53" s="109"/>
      <c r="BZ53" s="109"/>
      <c r="CA53" s="109"/>
      <c r="CB53" s="109"/>
      <c r="CC53" s="109"/>
      <c r="CD53" s="109"/>
      <c r="CE53" s="511" t="str">
        <f>IF(SUM(BW53:CD53)='III Plan Rates'!AG56, "Match", "Don't Match")</f>
        <v>Match</v>
      </c>
      <c r="CF53" s="109"/>
      <c r="CG53" s="109"/>
      <c r="CH53" s="109"/>
      <c r="CI53" s="511" t="str">
        <f>IF(SUM(CF53:CH53)='III Plan Rates'!AH56, "Match", "Don't Match")</f>
        <v>Match</v>
      </c>
      <c r="CJ53" s="109"/>
      <c r="CK53" s="109"/>
      <c r="CL53" s="109"/>
      <c r="CM53" s="109"/>
      <c r="CN53" s="109"/>
      <c r="CO53" s="109"/>
      <c r="CP53" s="109"/>
      <c r="CQ53" s="109"/>
      <c r="CR53" s="109"/>
      <c r="CS53" s="109"/>
      <c r="CT53" s="109"/>
      <c r="CU53" s="109"/>
      <c r="CV53" s="109"/>
      <c r="CW53" s="511" t="str">
        <f>IF(SUM(CJ53:CV53)='III Plan Rates'!AI56, "Match", "Don't Match")</f>
        <v>Match</v>
      </c>
      <c r="CX53" s="109"/>
      <c r="CY53" s="109"/>
      <c r="CZ53" s="109"/>
      <c r="DA53" s="109"/>
      <c r="DB53" s="109"/>
      <c r="DC53" s="109"/>
      <c r="DD53" s="109"/>
      <c r="DE53" s="109"/>
      <c r="DF53" s="109"/>
      <c r="DG53" s="109"/>
      <c r="DH53" s="511" t="str">
        <f>IF(SUM(CX53:DG53)='III Plan Rates'!AJ56, "Match", "Don't Match")</f>
        <v>Match</v>
      </c>
      <c r="DI53" s="109"/>
      <c r="DJ53" s="109"/>
      <c r="DK53" s="109"/>
      <c r="DL53" s="109"/>
      <c r="DM53" s="109"/>
      <c r="DN53" s="109"/>
      <c r="DO53" s="109"/>
      <c r="DP53" s="511" t="str">
        <f>IF(SUM(DI53:DO53)='III Plan Rates'!AK56, "Match", "Don't Match")</f>
        <v>Match</v>
      </c>
      <c r="DQ53" s="109"/>
      <c r="DR53" s="109"/>
      <c r="DS53" s="109"/>
      <c r="DT53" s="109"/>
      <c r="DU53" s="109"/>
      <c r="DV53" s="109"/>
      <c r="DW53" s="109"/>
      <c r="DX53" s="109"/>
      <c r="DY53" s="109"/>
      <c r="DZ53" s="109"/>
      <c r="EA53" s="511" t="str">
        <f>IF(SUM(DQ53:DZ53)='III Plan Rates'!AL56, "Match", "Don't Match")</f>
        <v>Match</v>
      </c>
      <c r="EB53" s="109"/>
      <c r="EC53" s="109"/>
      <c r="ED53" s="109"/>
      <c r="EE53" s="109"/>
      <c r="EF53" s="511" t="str">
        <f>IF(SUM(EB53:EE53)='III Plan Rates'!AM56, "Match", "Don't Match")</f>
        <v>Match</v>
      </c>
      <c r="EG53" s="109"/>
      <c r="EH53" s="109"/>
      <c r="EI53" s="109"/>
      <c r="EJ53" s="109"/>
      <c r="EK53" s="109"/>
      <c r="EL53" s="511" t="str">
        <f>IF(SUM(EG53:EK53)='III Plan Rates'!AN56, "Match", "Don't Match")</f>
        <v>Match</v>
      </c>
      <c r="EM53" s="109"/>
      <c r="EN53" s="109"/>
      <c r="EO53" s="109"/>
      <c r="EP53" s="109"/>
      <c r="EQ53" s="109"/>
      <c r="ER53" s="109"/>
      <c r="ES53" s="109"/>
      <c r="ET53" s="511" t="str">
        <f>IF(SUM(EM53:ES53)='III Plan Rates'!AO56, "Match", "Don't Match")</f>
        <v>Match</v>
      </c>
    </row>
    <row r="54" spans="1:150" x14ac:dyDescent="0.25">
      <c r="A54" s="406" t="str">
        <f>'III Plan Rates'!A57</f>
        <v>Plan 40</v>
      </c>
      <c r="B54" s="122">
        <f>'III Plan Rates'!B57</f>
        <v>0</v>
      </c>
      <c r="C54" s="128">
        <f>'III Plan Rates'!D57</f>
        <v>0</v>
      </c>
      <c r="D54" s="122">
        <f>'III Plan Rates'!E57</f>
        <v>0</v>
      </c>
      <c r="E54" s="122">
        <f>'III Plan Rates'!F57</f>
        <v>0</v>
      </c>
      <c r="F54" s="122">
        <f>'III Plan Rates'!G57</f>
        <v>0</v>
      </c>
      <c r="G54" s="122">
        <f>'III Plan Rates'!J57</f>
        <v>0</v>
      </c>
      <c r="H54" s="101"/>
      <c r="I54" s="111"/>
      <c r="J54" s="111"/>
      <c r="K54" s="111"/>
      <c r="L54" s="111"/>
      <c r="M54" s="111"/>
      <c r="N54" s="111"/>
      <c r="O54" s="111"/>
      <c r="P54" s="111"/>
      <c r="Q54" s="111"/>
      <c r="R54" s="112">
        <f>IF('III Plan Rates'!$AP57&gt;0,SUMPRODUCT(I54:Q54,'III Plan Rates'!$AG57:$AO57)/'III Plan Rates'!$AP57,0)</f>
        <v>0</v>
      </c>
      <c r="S54" s="123"/>
      <c r="T54" s="112" t="e">
        <f>'III Plan Rates'!$AA57*'V Consumer Factors'!$N$12*'II Rate Development &amp; Change'!$J$34</f>
        <v>#DIV/0!</v>
      </c>
      <c r="U54" s="112" t="e">
        <f>'III Plan Rates'!$AA57*'V Consumer Factors'!$N$13*'II Rate Development &amp; Change'!$J$34</f>
        <v>#DIV/0!</v>
      </c>
      <c r="V54" s="112" t="e">
        <f>'III Plan Rates'!$AA57*'V Consumer Factors'!$N$14*'II Rate Development &amp; Change'!$J$34</f>
        <v>#DIV/0!</v>
      </c>
      <c r="W54" s="112" t="e">
        <f>'III Plan Rates'!$AA57*'V Consumer Factors'!$N$15*'II Rate Development &amp; Change'!$J$34</f>
        <v>#DIV/0!</v>
      </c>
      <c r="X54" s="112" t="e">
        <f>'III Plan Rates'!$AA57*'V Consumer Factors'!$N$16*'II Rate Development &amp; Change'!$J$34</f>
        <v>#DIV/0!</v>
      </c>
      <c r="Y54" s="112" t="e">
        <f>'III Plan Rates'!$AA57*'V Consumer Factors'!$N$17*'II Rate Development &amp; Change'!$J$34</f>
        <v>#DIV/0!</v>
      </c>
      <c r="Z54" s="112" t="e">
        <f>'III Plan Rates'!$AA57*'V Consumer Factors'!$N$18*'II Rate Development &amp; Change'!$J$34</f>
        <v>#DIV/0!</v>
      </c>
      <c r="AA54" s="112" t="e">
        <f>'III Plan Rates'!$AA57*'V Consumer Factors'!$N$19*'II Rate Development &amp; Change'!$J$34</f>
        <v>#DIV/0!</v>
      </c>
      <c r="AB54" s="112" t="e">
        <f>'III Plan Rates'!$AA57*'V Consumer Factors'!$N$20*'II Rate Development &amp; Change'!$J$34</f>
        <v>#DIV/0!</v>
      </c>
      <c r="AC54" s="112">
        <f>IF('III Plan Rates'!$AP57&gt;0,SUMPRODUCT(T54:AB54,'III Plan Rates'!$AG57:$AO57)/'III Plan Rates'!$AP57,0)</f>
        <v>0</v>
      </c>
      <c r="AD54" s="119"/>
      <c r="AE54" s="120" t="e">
        <f t="shared" si="12"/>
        <v>#DIV/0!</v>
      </c>
      <c r="AF54" s="120" t="e">
        <f t="shared" si="3"/>
        <v>#DIV/0!</v>
      </c>
      <c r="AG54" s="120" t="e">
        <f t="shared" si="4"/>
        <v>#DIV/0!</v>
      </c>
      <c r="AH54" s="120" t="e">
        <f t="shared" si="5"/>
        <v>#DIV/0!</v>
      </c>
      <c r="AI54" s="120" t="e">
        <f t="shared" si="6"/>
        <v>#DIV/0!</v>
      </c>
      <c r="AJ54" s="120" t="e">
        <f t="shared" si="7"/>
        <v>#DIV/0!</v>
      </c>
      <c r="AK54" s="120" t="e">
        <f t="shared" si="8"/>
        <v>#DIV/0!</v>
      </c>
      <c r="AL54" s="120" t="e">
        <f t="shared" si="9"/>
        <v>#DIV/0!</v>
      </c>
      <c r="AM54" s="120" t="e">
        <f t="shared" si="10"/>
        <v>#DIV/0!</v>
      </c>
      <c r="AN54" s="120" t="str">
        <f t="shared" si="11"/>
        <v/>
      </c>
      <c r="AO54" s="119"/>
      <c r="AP54" s="112" t="e">
        <f>'III Plan Rates'!$AA57*'V Consumer Factors'!$N$12*'II Rate Development &amp; Change'!$K$34</f>
        <v>#DIV/0!</v>
      </c>
      <c r="AQ54" s="112" t="e">
        <f>'III Plan Rates'!$AA57*'V Consumer Factors'!$N$13*'II Rate Development &amp; Change'!$K$34</f>
        <v>#DIV/0!</v>
      </c>
      <c r="AR54" s="112" t="e">
        <f>'III Plan Rates'!$AA57*'V Consumer Factors'!$N$14*'II Rate Development &amp; Change'!$K$34</f>
        <v>#DIV/0!</v>
      </c>
      <c r="AS54" s="112" t="e">
        <f>'III Plan Rates'!$AA57*'V Consumer Factors'!$N$15*'II Rate Development &amp; Change'!$K$34</f>
        <v>#DIV/0!</v>
      </c>
      <c r="AT54" s="112" t="e">
        <f>'III Plan Rates'!$AA57*'V Consumer Factors'!$N$16*'II Rate Development &amp; Change'!$K$34</f>
        <v>#DIV/0!</v>
      </c>
      <c r="AU54" s="112" t="e">
        <f>'III Plan Rates'!$AA57*'V Consumer Factors'!$N$17*'II Rate Development &amp; Change'!$K$34</f>
        <v>#DIV/0!</v>
      </c>
      <c r="AV54" s="112" t="e">
        <f>'III Plan Rates'!$AA57*'V Consumer Factors'!$N$18*'II Rate Development &amp; Change'!$K$34</f>
        <v>#DIV/0!</v>
      </c>
      <c r="AW54" s="112" t="e">
        <f>'III Plan Rates'!$AA57*'V Consumer Factors'!$N$19*'II Rate Development &amp; Change'!$K$34</f>
        <v>#DIV/0!</v>
      </c>
      <c r="AX54" s="112" t="e">
        <f>'III Plan Rates'!$AA57*'V Consumer Factors'!$N$20*'II Rate Development &amp; Change'!$K$34</f>
        <v>#DIV/0!</v>
      </c>
      <c r="AY54" s="112">
        <f>IF('III Plan Rates'!$AP57&gt;0,SUMPRODUCT(AP54:AX54,'III Plan Rates'!$AG57:$AO57)/'III Plan Rates'!$AP57,0)</f>
        <v>0</v>
      </c>
      <c r="AZ54" s="124"/>
      <c r="BA54" s="112" t="e">
        <f>'III Plan Rates'!$AA57*'V Consumer Factors'!$N$12*'II Rate Development &amp; Change'!$L$34</f>
        <v>#DIV/0!</v>
      </c>
      <c r="BB54" s="112" t="e">
        <f>'III Plan Rates'!$AA57*'V Consumer Factors'!$N$13*'II Rate Development &amp; Change'!$L$34</f>
        <v>#DIV/0!</v>
      </c>
      <c r="BC54" s="112" t="e">
        <f>'III Plan Rates'!$AA57*'V Consumer Factors'!$N$14*'II Rate Development &amp; Change'!$L$34</f>
        <v>#DIV/0!</v>
      </c>
      <c r="BD54" s="112" t="e">
        <f>'III Plan Rates'!$AA57*'V Consumer Factors'!$N$15*'II Rate Development &amp; Change'!$L$34</f>
        <v>#DIV/0!</v>
      </c>
      <c r="BE54" s="112" t="e">
        <f>'III Plan Rates'!$AA57*'V Consumer Factors'!$N$16*'II Rate Development &amp; Change'!$L$34</f>
        <v>#DIV/0!</v>
      </c>
      <c r="BF54" s="112" t="e">
        <f>'III Plan Rates'!$AA57*'V Consumer Factors'!$N$17*'II Rate Development &amp; Change'!$L$34</f>
        <v>#DIV/0!</v>
      </c>
      <c r="BG54" s="112" t="e">
        <f>'III Plan Rates'!$AA57*'V Consumer Factors'!$N$18*'II Rate Development &amp; Change'!$L$34</f>
        <v>#DIV/0!</v>
      </c>
      <c r="BH54" s="112" t="e">
        <f>'III Plan Rates'!$AA57*'V Consumer Factors'!$N$19*'II Rate Development &amp; Change'!$L$34</f>
        <v>#DIV/0!</v>
      </c>
      <c r="BI54" s="112" t="e">
        <f>'III Plan Rates'!$AA57*'V Consumer Factors'!$N$20*'II Rate Development &amp; Change'!$L$34</f>
        <v>#DIV/0!</v>
      </c>
      <c r="BJ54" s="112">
        <f>IF('III Plan Rates'!$AP57&gt;0,SUMPRODUCT(BA54:BI54,'III Plan Rates'!$AG57:$AO57)/'III Plan Rates'!$AP57,0)</f>
        <v>0</v>
      </c>
      <c r="BK54" s="124"/>
      <c r="BL54" s="112" t="e">
        <f>'III Plan Rates'!$AA57*'V Consumer Factors'!$N$12*'II Rate Development &amp; Change'!$M$34</f>
        <v>#DIV/0!</v>
      </c>
      <c r="BM54" s="112" t="e">
        <f>'III Plan Rates'!$AA57*'V Consumer Factors'!$N$13*'II Rate Development &amp; Change'!$M$34</f>
        <v>#DIV/0!</v>
      </c>
      <c r="BN54" s="112" t="e">
        <f>'III Plan Rates'!$AA57*'V Consumer Factors'!$N$14*'II Rate Development &amp; Change'!$M$34</f>
        <v>#DIV/0!</v>
      </c>
      <c r="BO54" s="112" t="e">
        <f>'III Plan Rates'!$AA57*'V Consumer Factors'!$N$15*'II Rate Development &amp; Change'!$M$34</f>
        <v>#DIV/0!</v>
      </c>
      <c r="BP54" s="112" t="e">
        <f>'III Plan Rates'!$AA57*'V Consumer Factors'!$N$16*'II Rate Development &amp; Change'!$M$34</f>
        <v>#DIV/0!</v>
      </c>
      <c r="BQ54" s="112" t="e">
        <f>'III Plan Rates'!$AA57*'V Consumer Factors'!$N$17*'II Rate Development &amp; Change'!$M$34</f>
        <v>#DIV/0!</v>
      </c>
      <c r="BR54" s="112" t="e">
        <f>'III Plan Rates'!$AA57*'V Consumer Factors'!$N$18*'II Rate Development &amp; Change'!$M$34</f>
        <v>#DIV/0!</v>
      </c>
      <c r="BS54" s="112" t="e">
        <f>'III Plan Rates'!$AA57*'V Consumer Factors'!$N$19*'II Rate Development &amp; Change'!$M$34</f>
        <v>#DIV/0!</v>
      </c>
      <c r="BT54" s="112" t="e">
        <f>'III Plan Rates'!$AA57*'V Consumer Factors'!$N$20*'II Rate Development &amp; Change'!$M$34</f>
        <v>#DIV/0!</v>
      </c>
      <c r="BU54" s="112">
        <f>IF('III Plan Rates'!$AP57&gt;0,SUMPRODUCT(BL54:BT54,'III Plan Rates'!$AG57:$AO57)/'III Plan Rates'!$AP57,0)</f>
        <v>0</v>
      </c>
      <c r="BW54" s="109"/>
      <c r="BX54" s="109"/>
      <c r="BY54" s="109"/>
      <c r="BZ54" s="109"/>
      <c r="CA54" s="109"/>
      <c r="CB54" s="109"/>
      <c r="CC54" s="109"/>
      <c r="CD54" s="109"/>
      <c r="CE54" s="511" t="str">
        <f>IF(SUM(BW54:CD54)='III Plan Rates'!AG57, "Match", "Don't Match")</f>
        <v>Match</v>
      </c>
      <c r="CF54" s="109"/>
      <c r="CG54" s="109"/>
      <c r="CH54" s="109"/>
      <c r="CI54" s="511" t="str">
        <f>IF(SUM(CF54:CH54)='III Plan Rates'!AH57, "Match", "Don't Match")</f>
        <v>Match</v>
      </c>
      <c r="CJ54" s="109"/>
      <c r="CK54" s="109"/>
      <c r="CL54" s="109"/>
      <c r="CM54" s="109"/>
      <c r="CN54" s="109"/>
      <c r="CO54" s="109"/>
      <c r="CP54" s="109"/>
      <c r="CQ54" s="109"/>
      <c r="CR54" s="109"/>
      <c r="CS54" s="109"/>
      <c r="CT54" s="109"/>
      <c r="CU54" s="109"/>
      <c r="CV54" s="109"/>
      <c r="CW54" s="511" t="str">
        <f>IF(SUM(CJ54:CV54)='III Plan Rates'!AI57, "Match", "Don't Match")</f>
        <v>Match</v>
      </c>
      <c r="CX54" s="109"/>
      <c r="CY54" s="109"/>
      <c r="CZ54" s="109"/>
      <c r="DA54" s="109"/>
      <c r="DB54" s="109"/>
      <c r="DC54" s="109"/>
      <c r="DD54" s="109"/>
      <c r="DE54" s="109"/>
      <c r="DF54" s="109"/>
      <c r="DG54" s="109"/>
      <c r="DH54" s="511" t="str">
        <f>IF(SUM(CX54:DG54)='III Plan Rates'!AJ57, "Match", "Don't Match")</f>
        <v>Match</v>
      </c>
      <c r="DI54" s="109"/>
      <c r="DJ54" s="109"/>
      <c r="DK54" s="109"/>
      <c r="DL54" s="109"/>
      <c r="DM54" s="109"/>
      <c r="DN54" s="109"/>
      <c r="DO54" s="109"/>
      <c r="DP54" s="511" t="str">
        <f>IF(SUM(DI54:DO54)='III Plan Rates'!AK57, "Match", "Don't Match")</f>
        <v>Match</v>
      </c>
      <c r="DQ54" s="109"/>
      <c r="DR54" s="109"/>
      <c r="DS54" s="109"/>
      <c r="DT54" s="109"/>
      <c r="DU54" s="109"/>
      <c r="DV54" s="109"/>
      <c r="DW54" s="109"/>
      <c r="DX54" s="109"/>
      <c r="DY54" s="109"/>
      <c r="DZ54" s="109"/>
      <c r="EA54" s="511" t="str">
        <f>IF(SUM(DQ54:DZ54)='III Plan Rates'!AL57, "Match", "Don't Match")</f>
        <v>Match</v>
      </c>
      <c r="EB54" s="109"/>
      <c r="EC54" s="109"/>
      <c r="ED54" s="109"/>
      <c r="EE54" s="109"/>
      <c r="EF54" s="511" t="str">
        <f>IF(SUM(EB54:EE54)='III Plan Rates'!AM57, "Match", "Don't Match")</f>
        <v>Match</v>
      </c>
      <c r="EG54" s="109"/>
      <c r="EH54" s="109"/>
      <c r="EI54" s="109"/>
      <c r="EJ54" s="109"/>
      <c r="EK54" s="109"/>
      <c r="EL54" s="511" t="str">
        <f>IF(SUM(EG54:EK54)='III Plan Rates'!AN57, "Match", "Don't Match")</f>
        <v>Match</v>
      </c>
      <c r="EM54" s="109"/>
      <c r="EN54" s="109"/>
      <c r="EO54" s="109"/>
      <c r="EP54" s="109"/>
      <c r="EQ54" s="109"/>
      <c r="ER54" s="109"/>
      <c r="ES54" s="109"/>
      <c r="ET54" s="511" t="str">
        <f>IF(SUM(EM54:ES54)='III Plan Rates'!AO57, "Match", "Don't Match")</f>
        <v>Match</v>
      </c>
    </row>
    <row r="55" spans="1:150" x14ac:dyDescent="0.25">
      <c r="A55" s="406" t="str">
        <f>'III Plan Rates'!A58</f>
        <v>Plan 41</v>
      </c>
      <c r="B55" s="122">
        <f>'III Plan Rates'!B58</f>
        <v>0</v>
      </c>
      <c r="C55" s="128">
        <f>'III Plan Rates'!D58</f>
        <v>0</v>
      </c>
      <c r="D55" s="122">
        <f>'III Plan Rates'!E58</f>
        <v>0</v>
      </c>
      <c r="E55" s="122">
        <f>'III Plan Rates'!F58</f>
        <v>0</v>
      </c>
      <c r="F55" s="122">
        <f>'III Plan Rates'!G58</f>
        <v>0</v>
      </c>
      <c r="G55" s="122">
        <f>'III Plan Rates'!J58</f>
        <v>0</v>
      </c>
      <c r="H55" s="101"/>
      <c r="I55" s="111"/>
      <c r="J55" s="111"/>
      <c r="K55" s="111"/>
      <c r="L55" s="111"/>
      <c r="M55" s="111"/>
      <c r="N55" s="111"/>
      <c r="O55" s="111"/>
      <c r="P55" s="111"/>
      <c r="Q55" s="111"/>
      <c r="R55" s="112">
        <f>IF('III Plan Rates'!$AP58&gt;0,SUMPRODUCT(I55:Q55,'III Plan Rates'!$AG58:$AO58)/'III Plan Rates'!$AP58,0)</f>
        <v>0</v>
      </c>
      <c r="S55" s="123"/>
      <c r="T55" s="112" t="e">
        <f>'III Plan Rates'!$AA58*'V Consumer Factors'!$N$12*'II Rate Development &amp; Change'!$J$34</f>
        <v>#DIV/0!</v>
      </c>
      <c r="U55" s="112" t="e">
        <f>'III Plan Rates'!$AA58*'V Consumer Factors'!$N$13*'II Rate Development &amp; Change'!$J$34</f>
        <v>#DIV/0!</v>
      </c>
      <c r="V55" s="112" t="e">
        <f>'III Plan Rates'!$AA58*'V Consumer Factors'!$N$14*'II Rate Development &amp; Change'!$J$34</f>
        <v>#DIV/0!</v>
      </c>
      <c r="W55" s="112" t="e">
        <f>'III Plan Rates'!$AA58*'V Consumer Factors'!$N$15*'II Rate Development &amp; Change'!$J$34</f>
        <v>#DIV/0!</v>
      </c>
      <c r="X55" s="112" t="e">
        <f>'III Plan Rates'!$AA58*'V Consumer Factors'!$N$16*'II Rate Development &amp; Change'!$J$34</f>
        <v>#DIV/0!</v>
      </c>
      <c r="Y55" s="112" t="e">
        <f>'III Plan Rates'!$AA58*'V Consumer Factors'!$N$17*'II Rate Development &amp; Change'!$J$34</f>
        <v>#DIV/0!</v>
      </c>
      <c r="Z55" s="112" t="e">
        <f>'III Plan Rates'!$AA58*'V Consumer Factors'!$N$18*'II Rate Development &amp; Change'!$J$34</f>
        <v>#DIV/0!</v>
      </c>
      <c r="AA55" s="112" t="e">
        <f>'III Plan Rates'!$AA58*'V Consumer Factors'!$N$19*'II Rate Development &amp; Change'!$J$34</f>
        <v>#DIV/0!</v>
      </c>
      <c r="AB55" s="112" t="e">
        <f>'III Plan Rates'!$AA58*'V Consumer Factors'!$N$20*'II Rate Development &amp; Change'!$J$34</f>
        <v>#DIV/0!</v>
      </c>
      <c r="AC55" s="112">
        <f>IF('III Plan Rates'!$AP58&gt;0,SUMPRODUCT(T55:AB55,'III Plan Rates'!$AG58:$AO58)/'III Plan Rates'!$AP58,0)</f>
        <v>0</v>
      </c>
      <c r="AD55" s="119"/>
      <c r="AE55" s="120" t="e">
        <f t="shared" si="12"/>
        <v>#DIV/0!</v>
      </c>
      <c r="AF55" s="120" t="e">
        <f t="shared" si="3"/>
        <v>#DIV/0!</v>
      </c>
      <c r="AG55" s="120" t="e">
        <f t="shared" si="4"/>
        <v>#DIV/0!</v>
      </c>
      <c r="AH55" s="120" t="e">
        <f t="shared" si="5"/>
        <v>#DIV/0!</v>
      </c>
      <c r="AI55" s="120" t="e">
        <f t="shared" si="6"/>
        <v>#DIV/0!</v>
      </c>
      <c r="AJ55" s="120" t="e">
        <f t="shared" si="7"/>
        <v>#DIV/0!</v>
      </c>
      <c r="AK55" s="120" t="e">
        <f t="shared" si="8"/>
        <v>#DIV/0!</v>
      </c>
      <c r="AL55" s="120" t="e">
        <f t="shared" si="9"/>
        <v>#DIV/0!</v>
      </c>
      <c r="AM55" s="120" t="e">
        <f t="shared" si="10"/>
        <v>#DIV/0!</v>
      </c>
      <c r="AN55" s="120" t="str">
        <f t="shared" si="11"/>
        <v/>
      </c>
      <c r="AO55" s="119"/>
      <c r="AP55" s="112" t="e">
        <f>'III Plan Rates'!$AA58*'V Consumer Factors'!$N$12*'II Rate Development &amp; Change'!$K$34</f>
        <v>#DIV/0!</v>
      </c>
      <c r="AQ55" s="112" t="e">
        <f>'III Plan Rates'!$AA58*'V Consumer Factors'!$N$13*'II Rate Development &amp; Change'!$K$34</f>
        <v>#DIV/0!</v>
      </c>
      <c r="AR55" s="112" t="e">
        <f>'III Plan Rates'!$AA58*'V Consumer Factors'!$N$14*'II Rate Development &amp; Change'!$K$34</f>
        <v>#DIV/0!</v>
      </c>
      <c r="AS55" s="112" t="e">
        <f>'III Plan Rates'!$AA58*'V Consumer Factors'!$N$15*'II Rate Development &amp; Change'!$K$34</f>
        <v>#DIV/0!</v>
      </c>
      <c r="AT55" s="112" t="e">
        <f>'III Plan Rates'!$AA58*'V Consumer Factors'!$N$16*'II Rate Development &amp; Change'!$K$34</f>
        <v>#DIV/0!</v>
      </c>
      <c r="AU55" s="112" t="e">
        <f>'III Plan Rates'!$AA58*'V Consumer Factors'!$N$17*'II Rate Development &amp; Change'!$K$34</f>
        <v>#DIV/0!</v>
      </c>
      <c r="AV55" s="112" t="e">
        <f>'III Plan Rates'!$AA58*'V Consumer Factors'!$N$18*'II Rate Development &amp; Change'!$K$34</f>
        <v>#DIV/0!</v>
      </c>
      <c r="AW55" s="112" t="e">
        <f>'III Plan Rates'!$AA58*'V Consumer Factors'!$N$19*'II Rate Development &amp; Change'!$K$34</f>
        <v>#DIV/0!</v>
      </c>
      <c r="AX55" s="112" t="e">
        <f>'III Plan Rates'!$AA58*'V Consumer Factors'!$N$20*'II Rate Development &amp; Change'!$K$34</f>
        <v>#DIV/0!</v>
      </c>
      <c r="AY55" s="112">
        <f>IF('III Plan Rates'!$AP58&gt;0,SUMPRODUCT(AP55:AX55,'III Plan Rates'!$AG58:$AO58)/'III Plan Rates'!$AP58,0)</f>
        <v>0</v>
      </c>
      <c r="AZ55" s="124"/>
      <c r="BA55" s="112" t="e">
        <f>'III Plan Rates'!$AA58*'V Consumer Factors'!$N$12*'II Rate Development &amp; Change'!$L$34</f>
        <v>#DIV/0!</v>
      </c>
      <c r="BB55" s="112" t="e">
        <f>'III Plan Rates'!$AA58*'V Consumer Factors'!$N$13*'II Rate Development &amp; Change'!$L$34</f>
        <v>#DIV/0!</v>
      </c>
      <c r="BC55" s="112" t="e">
        <f>'III Plan Rates'!$AA58*'V Consumer Factors'!$N$14*'II Rate Development &amp; Change'!$L$34</f>
        <v>#DIV/0!</v>
      </c>
      <c r="BD55" s="112" t="e">
        <f>'III Plan Rates'!$AA58*'V Consumer Factors'!$N$15*'II Rate Development &amp; Change'!$L$34</f>
        <v>#DIV/0!</v>
      </c>
      <c r="BE55" s="112" t="e">
        <f>'III Plan Rates'!$AA58*'V Consumer Factors'!$N$16*'II Rate Development &amp; Change'!$L$34</f>
        <v>#DIV/0!</v>
      </c>
      <c r="BF55" s="112" t="e">
        <f>'III Plan Rates'!$AA58*'V Consumer Factors'!$N$17*'II Rate Development &amp; Change'!$L$34</f>
        <v>#DIV/0!</v>
      </c>
      <c r="BG55" s="112" t="e">
        <f>'III Plan Rates'!$AA58*'V Consumer Factors'!$N$18*'II Rate Development &amp; Change'!$L$34</f>
        <v>#DIV/0!</v>
      </c>
      <c r="BH55" s="112" t="e">
        <f>'III Plan Rates'!$AA58*'V Consumer Factors'!$N$19*'II Rate Development &amp; Change'!$L$34</f>
        <v>#DIV/0!</v>
      </c>
      <c r="BI55" s="112" t="e">
        <f>'III Plan Rates'!$AA58*'V Consumer Factors'!$N$20*'II Rate Development &amp; Change'!$L$34</f>
        <v>#DIV/0!</v>
      </c>
      <c r="BJ55" s="112">
        <f>IF('III Plan Rates'!$AP58&gt;0,SUMPRODUCT(BA55:BI55,'III Plan Rates'!$AG58:$AO58)/'III Plan Rates'!$AP58,0)</f>
        <v>0</v>
      </c>
      <c r="BK55" s="124"/>
      <c r="BL55" s="112" t="e">
        <f>'III Plan Rates'!$AA58*'V Consumer Factors'!$N$12*'II Rate Development &amp; Change'!$M$34</f>
        <v>#DIV/0!</v>
      </c>
      <c r="BM55" s="112" t="e">
        <f>'III Plan Rates'!$AA58*'V Consumer Factors'!$N$13*'II Rate Development &amp; Change'!$M$34</f>
        <v>#DIV/0!</v>
      </c>
      <c r="BN55" s="112" t="e">
        <f>'III Plan Rates'!$AA58*'V Consumer Factors'!$N$14*'II Rate Development &amp; Change'!$M$34</f>
        <v>#DIV/0!</v>
      </c>
      <c r="BO55" s="112" t="e">
        <f>'III Plan Rates'!$AA58*'V Consumer Factors'!$N$15*'II Rate Development &amp; Change'!$M$34</f>
        <v>#DIV/0!</v>
      </c>
      <c r="BP55" s="112" t="e">
        <f>'III Plan Rates'!$AA58*'V Consumer Factors'!$N$16*'II Rate Development &amp; Change'!$M$34</f>
        <v>#DIV/0!</v>
      </c>
      <c r="BQ55" s="112" t="e">
        <f>'III Plan Rates'!$AA58*'V Consumer Factors'!$N$17*'II Rate Development &amp; Change'!$M$34</f>
        <v>#DIV/0!</v>
      </c>
      <c r="BR55" s="112" t="e">
        <f>'III Plan Rates'!$AA58*'V Consumer Factors'!$N$18*'II Rate Development &amp; Change'!$M$34</f>
        <v>#DIV/0!</v>
      </c>
      <c r="BS55" s="112" t="e">
        <f>'III Plan Rates'!$AA58*'V Consumer Factors'!$N$19*'II Rate Development &amp; Change'!$M$34</f>
        <v>#DIV/0!</v>
      </c>
      <c r="BT55" s="112" t="e">
        <f>'III Plan Rates'!$AA58*'V Consumer Factors'!$N$20*'II Rate Development &amp; Change'!$M$34</f>
        <v>#DIV/0!</v>
      </c>
      <c r="BU55" s="112">
        <f>IF('III Plan Rates'!$AP58&gt;0,SUMPRODUCT(BL55:BT55,'III Plan Rates'!$AG58:$AO58)/'III Plan Rates'!$AP58,0)</f>
        <v>0</v>
      </c>
      <c r="BW55" s="109"/>
      <c r="BX55" s="109"/>
      <c r="BY55" s="109"/>
      <c r="BZ55" s="109"/>
      <c r="CA55" s="109"/>
      <c r="CB55" s="109"/>
      <c r="CC55" s="109"/>
      <c r="CD55" s="109"/>
      <c r="CE55" s="511" t="str">
        <f>IF(SUM(BW55:CD55)='III Plan Rates'!AG58, "Match", "Don't Match")</f>
        <v>Match</v>
      </c>
      <c r="CF55" s="109"/>
      <c r="CG55" s="109"/>
      <c r="CH55" s="109"/>
      <c r="CI55" s="511" t="str">
        <f>IF(SUM(CF55:CH55)='III Plan Rates'!AH58, "Match", "Don't Match")</f>
        <v>Match</v>
      </c>
      <c r="CJ55" s="109"/>
      <c r="CK55" s="109"/>
      <c r="CL55" s="109"/>
      <c r="CM55" s="109"/>
      <c r="CN55" s="109"/>
      <c r="CO55" s="109"/>
      <c r="CP55" s="109"/>
      <c r="CQ55" s="109"/>
      <c r="CR55" s="109"/>
      <c r="CS55" s="109"/>
      <c r="CT55" s="109"/>
      <c r="CU55" s="109"/>
      <c r="CV55" s="109"/>
      <c r="CW55" s="511" t="str">
        <f>IF(SUM(CJ55:CV55)='III Plan Rates'!AI58, "Match", "Don't Match")</f>
        <v>Match</v>
      </c>
      <c r="CX55" s="109"/>
      <c r="CY55" s="109"/>
      <c r="CZ55" s="109"/>
      <c r="DA55" s="109"/>
      <c r="DB55" s="109"/>
      <c r="DC55" s="109"/>
      <c r="DD55" s="109"/>
      <c r="DE55" s="109"/>
      <c r="DF55" s="109"/>
      <c r="DG55" s="109"/>
      <c r="DH55" s="511" t="str">
        <f>IF(SUM(CX55:DG55)='III Plan Rates'!AJ58, "Match", "Don't Match")</f>
        <v>Match</v>
      </c>
      <c r="DI55" s="109"/>
      <c r="DJ55" s="109"/>
      <c r="DK55" s="109"/>
      <c r="DL55" s="109"/>
      <c r="DM55" s="109"/>
      <c r="DN55" s="109"/>
      <c r="DO55" s="109"/>
      <c r="DP55" s="511" t="str">
        <f>IF(SUM(DI55:DO55)='III Plan Rates'!AK58, "Match", "Don't Match")</f>
        <v>Match</v>
      </c>
      <c r="DQ55" s="109"/>
      <c r="DR55" s="109"/>
      <c r="DS55" s="109"/>
      <c r="DT55" s="109"/>
      <c r="DU55" s="109"/>
      <c r="DV55" s="109"/>
      <c r="DW55" s="109"/>
      <c r="DX55" s="109"/>
      <c r="DY55" s="109"/>
      <c r="DZ55" s="109"/>
      <c r="EA55" s="511" t="str">
        <f>IF(SUM(DQ55:DZ55)='III Plan Rates'!AL58, "Match", "Don't Match")</f>
        <v>Match</v>
      </c>
      <c r="EB55" s="109"/>
      <c r="EC55" s="109"/>
      <c r="ED55" s="109"/>
      <c r="EE55" s="109"/>
      <c r="EF55" s="511" t="str">
        <f>IF(SUM(EB55:EE55)='III Plan Rates'!AM58, "Match", "Don't Match")</f>
        <v>Match</v>
      </c>
      <c r="EG55" s="109"/>
      <c r="EH55" s="109"/>
      <c r="EI55" s="109"/>
      <c r="EJ55" s="109"/>
      <c r="EK55" s="109"/>
      <c r="EL55" s="511" t="str">
        <f>IF(SUM(EG55:EK55)='III Plan Rates'!AN58, "Match", "Don't Match")</f>
        <v>Match</v>
      </c>
      <c r="EM55" s="109"/>
      <c r="EN55" s="109"/>
      <c r="EO55" s="109"/>
      <c r="EP55" s="109"/>
      <c r="EQ55" s="109"/>
      <c r="ER55" s="109"/>
      <c r="ES55" s="109"/>
      <c r="ET55" s="511" t="str">
        <f>IF(SUM(EM55:ES55)='III Plan Rates'!AO58, "Match", "Don't Match")</f>
        <v>Match</v>
      </c>
    </row>
    <row r="56" spans="1:150" x14ac:dyDescent="0.25">
      <c r="A56" s="406" t="str">
        <f>'III Plan Rates'!A59</f>
        <v>Plan 42</v>
      </c>
      <c r="B56" s="122">
        <f>'III Plan Rates'!B59</f>
        <v>0</v>
      </c>
      <c r="C56" s="128">
        <f>'III Plan Rates'!D59</f>
        <v>0</v>
      </c>
      <c r="D56" s="122">
        <f>'III Plan Rates'!E59</f>
        <v>0</v>
      </c>
      <c r="E56" s="122">
        <f>'III Plan Rates'!F59</f>
        <v>0</v>
      </c>
      <c r="F56" s="122">
        <f>'III Plan Rates'!G59</f>
        <v>0</v>
      </c>
      <c r="G56" s="122">
        <f>'III Plan Rates'!J59</f>
        <v>0</v>
      </c>
      <c r="H56" s="101"/>
      <c r="I56" s="111"/>
      <c r="J56" s="111"/>
      <c r="K56" s="111"/>
      <c r="L56" s="111"/>
      <c r="M56" s="111"/>
      <c r="N56" s="111"/>
      <c r="O56" s="111"/>
      <c r="P56" s="111"/>
      <c r="Q56" s="111"/>
      <c r="R56" s="112">
        <f>IF('III Plan Rates'!$AP59&gt;0,SUMPRODUCT(I56:Q56,'III Plan Rates'!$AG59:$AO59)/'III Plan Rates'!$AP59,0)</f>
        <v>0</v>
      </c>
      <c r="S56" s="123"/>
      <c r="T56" s="112" t="e">
        <f>'III Plan Rates'!$AA59*'V Consumer Factors'!$N$12*'II Rate Development &amp; Change'!$J$34</f>
        <v>#DIV/0!</v>
      </c>
      <c r="U56" s="112" t="e">
        <f>'III Plan Rates'!$AA59*'V Consumer Factors'!$N$13*'II Rate Development &amp; Change'!$J$34</f>
        <v>#DIV/0!</v>
      </c>
      <c r="V56" s="112" t="e">
        <f>'III Plan Rates'!$AA59*'V Consumer Factors'!$N$14*'II Rate Development &amp; Change'!$J$34</f>
        <v>#DIV/0!</v>
      </c>
      <c r="W56" s="112" t="e">
        <f>'III Plan Rates'!$AA59*'V Consumer Factors'!$N$15*'II Rate Development &amp; Change'!$J$34</f>
        <v>#DIV/0!</v>
      </c>
      <c r="X56" s="112" t="e">
        <f>'III Plan Rates'!$AA59*'V Consumer Factors'!$N$16*'II Rate Development &amp; Change'!$J$34</f>
        <v>#DIV/0!</v>
      </c>
      <c r="Y56" s="112" t="e">
        <f>'III Plan Rates'!$AA59*'V Consumer Factors'!$N$17*'II Rate Development &amp; Change'!$J$34</f>
        <v>#DIV/0!</v>
      </c>
      <c r="Z56" s="112" t="e">
        <f>'III Plan Rates'!$AA59*'V Consumer Factors'!$N$18*'II Rate Development &amp; Change'!$J$34</f>
        <v>#DIV/0!</v>
      </c>
      <c r="AA56" s="112" t="e">
        <f>'III Plan Rates'!$AA59*'V Consumer Factors'!$N$19*'II Rate Development &amp; Change'!$J$34</f>
        <v>#DIV/0!</v>
      </c>
      <c r="AB56" s="112" t="e">
        <f>'III Plan Rates'!$AA59*'V Consumer Factors'!$N$20*'II Rate Development &amp; Change'!$J$34</f>
        <v>#DIV/0!</v>
      </c>
      <c r="AC56" s="112">
        <f>IF('III Plan Rates'!$AP59&gt;0,SUMPRODUCT(T56:AB56,'III Plan Rates'!$AG59:$AO59)/'III Plan Rates'!$AP59,0)</f>
        <v>0</v>
      </c>
      <c r="AD56" s="119"/>
      <c r="AE56" s="120" t="e">
        <f t="shared" si="12"/>
        <v>#DIV/0!</v>
      </c>
      <c r="AF56" s="120" t="e">
        <f t="shared" si="3"/>
        <v>#DIV/0!</v>
      </c>
      <c r="AG56" s="120" t="e">
        <f t="shared" si="4"/>
        <v>#DIV/0!</v>
      </c>
      <c r="AH56" s="120" t="e">
        <f t="shared" si="5"/>
        <v>#DIV/0!</v>
      </c>
      <c r="AI56" s="120" t="e">
        <f t="shared" si="6"/>
        <v>#DIV/0!</v>
      </c>
      <c r="AJ56" s="120" t="e">
        <f t="shared" si="7"/>
        <v>#DIV/0!</v>
      </c>
      <c r="AK56" s="120" t="e">
        <f t="shared" si="8"/>
        <v>#DIV/0!</v>
      </c>
      <c r="AL56" s="120" t="e">
        <f t="shared" si="9"/>
        <v>#DIV/0!</v>
      </c>
      <c r="AM56" s="120" t="e">
        <f t="shared" si="10"/>
        <v>#DIV/0!</v>
      </c>
      <c r="AN56" s="120" t="str">
        <f t="shared" si="11"/>
        <v/>
      </c>
      <c r="AO56" s="119"/>
      <c r="AP56" s="112" t="e">
        <f>'III Plan Rates'!$AA59*'V Consumer Factors'!$N$12*'II Rate Development &amp; Change'!$K$34</f>
        <v>#DIV/0!</v>
      </c>
      <c r="AQ56" s="112" t="e">
        <f>'III Plan Rates'!$AA59*'V Consumer Factors'!$N$13*'II Rate Development &amp; Change'!$K$34</f>
        <v>#DIV/0!</v>
      </c>
      <c r="AR56" s="112" t="e">
        <f>'III Plan Rates'!$AA59*'V Consumer Factors'!$N$14*'II Rate Development &amp; Change'!$K$34</f>
        <v>#DIV/0!</v>
      </c>
      <c r="AS56" s="112" t="e">
        <f>'III Plan Rates'!$AA59*'V Consumer Factors'!$N$15*'II Rate Development &amp; Change'!$K$34</f>
        <v>#DIV/0!</v>
      </c>
      <c r="AT56" s="112" t="e">
        <f>'III Plan Rates'!$AA59*'V Consumer Factors'!$N$16*'II Rate Development &amp; Change'!$K$34</f>
        <v>#DIV/0!</v>
      </c>
      <c r="AU56" s="112" t="e">
        <f>'III Plan Rates'!$AA59*'V Consumer Factors'!$N$17*'II Rate Development &amp; Change'!$K$34</f>
        <v>#DIV/0!</v>
      </c>
      <c r="AV56" s="112" t="e">
        <f>'III Plan Rates'!$AA59*'V Consumer Factors'!$N$18*'II Rate Development &amp; Change'!$K$34</f>
        <v>#DIV/0!</v>
      </c>
      <c r="AW56" s="112" t="e">
        <f>'III Plan Rates'!$AA59*'V Consumer Factors'!$N$19*'II Rate Development &amp; Change'!$K$34</f>
        <v>#DIV/0!</v>
      </c>
      <c r="AX56" s="112" t="e">
        <f>'III Plan Rates'!$AA59*'V Consumer Factors'!$N$20*'II Rate Development &amp; Change'!$K$34</f>
        <v>#DIV/0!</v>
      </c>
      <c r="AY56" s="112">
        <f>IF('III Plan Rates'!$AP59&gt;0,SUMPRODUCT(AP56:AX56,'III Plan Rates'!$AG59:$AO59)/'III Plan Rates'!$AP59,0)</f>
        <v>0</v>
      </c>
      <c r="AZ56" s="124"/>
      <c r="BA56" s="112" t="e">
        <f>'III Plan Rates'!$AA59*'V Consumer Factors'!$N$12*'II Rate Development &amp; Change'!$L$34</f>
        <v>#DIV/0!</v>
      </c>
      <c r="BB56" s="112" t="e">
        <f>'III Plan Rates'!$AA59*'V Consumer Factors'!$N$13*'II Rate Development &amp; Change'!$L$34</f>
        <v>#DIV/0!</v>
      </c>
      <c r="BC56" s="112" t="e">
        <f>'III Plan Rates'!$AA59*'V Consumer Factors'!$N$14*'II Rate Development &amp; Change'!$L$34</f>
        <v>#DIV/0!</v>
      </c>
      <c r="BD56" s="112" t="e">
        <f>'III Plan Rates'!$AA59*'V Consumer Factors'!$N$15*'II Rate Development &amp; Change'!$L$34</f>
        <v>#DIV/0!</v>
      </c>
      <c r="BE56" s="112" t="e">
        <f>'III Plan Rates'!$AA59*'V Consumer Factors'!$N$16*'II Rate Development &amp; Change'!$L$34</f>
        <v>#DIV/0!</v>
      </c>
      <c r="BF56" s="112" t="e">
        <f>'III Plan Rates'!$AA59*'V Consumer Factors'!$N$17*'II Rate Development &amp; Change'!$L$34</f>
        <v>#DIV/0!</v>
      </c>
      <c r="BG56" s="112" t="e">
        <f>'III Plan Rates'!$AA59*'V Consumer Factors'!$N$18*'II Rate Development &amp; Change'!$L$34</f>
        <v>#DIV/0!</v>
      </c>
      <c r="BH56" s="112" t="e">
        <f>'III Plan Rates'!$AA59*'V Consumer Factors'!$N$19*'II Rate Development &amp; Change'!$L$34</f>
        <v>#DIV/0!</v>
      </c>
      <c r="BI56" s="112" t="e">
        <f>'III Plan Rates'!$AA59*'V Consumer Factors'!$N$20*'II Rate Development &amp; Change'!$L$34</f>
        <v>#DIV/0!</v>
      </c>
      <c r="BJ56" s="112">
        <f>IF('III Plan Rates'!$AP59&gt;0,SUMPRODUCT(BA56:BI56,'III Plan Rates'!$AG59:$AO59)/'III Plan Rates'!$AP59,0)</f>
        <v>0</v>
      </c>
      <c r="BK56" s="124"/>
      <c r="BL56" s="112" t="e">
        <f>'III Plan Rates'!$AA59*'V Consumer Factors'!$N$12*'II Rate Development &amp; Change'!$M$34</f>
        <v>#DIV/0!</v>
      </c>
      <c r="BM56" s="112" t="e">
        <f>'III Plan Rates'!$AA59*'V Consumer Factors'!$N$13*'II Rate Development &amp; Change'!$M$34</f>
        <v>#DIV/0!</v>
      </c>
      <c r="BN56" s="112" t="e">
        <f>'III Plan Rates'!$AA59*'V Consumer Factors'!$N$14*'II Rate Development &amp; Change'!$M$34</f>
        <v>#DIV/0!</v>
      </c>
      <c r="BO56" s="112" t="e">
        <f>'III Plan Rates'!$AA59*'V Consumer Factors'!$N$15*'II Rate Development &amp; Change'!$M$34</f>
        <v>#DIV/0!</v>
      </c>
      <c r="BP56" s="112" t="e">
        <f>'III Plan Rates'!$AA59*'V Consumer Factors'!$N$16*'II Rate Development &amp; Change'!$M$34</f>
        <v>#DIV/0!</v>
      </c>
      <c r="BQ56" s="112" t="e">
        <f>'III Plan Rates'!$AA59*'V Consumer Factors'!$N$17*'II Rate Development &amp; Change'!$M$34</f>
        <v>#DIV/0!</v>
      </c>
      <c r="BR56" s="112" t="e">
        <f>'III Plan Rates'!$AA59*'V Consumer Factors'!$N$18*'II Rate Development &amp; Change'!$M$34</f>
        <v>#DIV/0!</v>
      </c>
      <c r="BS56" s="112" t="e">
        <f>'III Plan Rates'!$AA59*'V Consumer Factors'!$N$19*'II Rate Development &amp; Change'!$M$34</f>
        <v>#DIV/0!</v>
      </c>
      <c r="BT56" s="112" t="e">
        <f>'III Plan Rates'!$AA59*'V Consumer Factors'!$N$20*'II Rate Development &amp; Change'!$M$34</f>
        <v>#DIV/0!</v>
      </c>
      <c r="BU56" s="112">
        <f>IF('III Plan Rates'!$AP59&gt;0,SUMPRODUCT(BL56:BT56,'III Plan Rates'!$AG59:$AO59)/'III Plan Rates'!$AP59,0)</f>
        <v>0</v>
      </c>
      <c r="BW56" s="109"/>
      <c r="BX56" s="109"/>
      <c r="BY56" s="109"/>
      <c r="BZ56" s="109"/>
      <c r="CA56" s="109"/>
      <c r="CB56" s="109"/>
      <c r="CC56" s="109"/>
      <c r="CD56" s="109"/>
      <c r="CE56" s="511" t="str">
        <f>IF(SUM(BW56:CD56)='III Plan Rates'!AG59, "Match", "Don't Match")</f>
        <v>Match</v>
      </c>
      <c r="CF56" s="109"/>
      <c r="CG56" s="109"/>
      <c r="CH56" s="109"/>
      <c r="CI56" s="511" t="str">
        <f>IF(SUM(CF56:CH56)='III Plan Rates'!AH59, "Match", "Don't Match")</f>
        <v>Match</v>
      </c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511" t="str">
        <f>IF(SUM(CJ56:CV56)='III Plan Rates'!AI59, "Match", "Don't Match")</f>
        <v>Match</v>
      </c>
      <c r="CX56" s="109"/>
      <c r="CY56" s="109"/>
      <c r="CZ56" s="109"/>
      <c r="DA56" s="109"/>
      <c r="DB56" s="109"/>
      <c r="DC56" s="109"/>
      <c r="DD56" s="109"/>
      <c r="DE56" s="109"/>
      <c r="DF56" s="109"/>
      <c r="DG56" s="109"/>
      <c r="DH56" s="511" t="str">
        <f>IF(SUM(CX56:DG56)='III Plan Rates'!AJ59, "Match", "Don't Match")</f>
        <v>Match</v>
      </c>
      <c r="DI56" s="109"/>
      <c r="DJ56" s="109"/>
      <c r="DK56" s="109"/>
      <c r="DL56" s="109"/>
      <c r="DM56" s="109"/>
      <c r="DN56" s="109"/>
      <c r="DO56" s="109"/>
      <c r="DP56" s="511" t="str">
        <f>IF(SUM(DI56:DO56)='III Plan Rates'!AK59, "Match", "Don't Match")</f>
        <v>Match</v>
      </c>
      <c r="DQ56" s="109"/>
      <c r="DR56" s="109"/>
      <c r="DS56" s="109"/>
      <c r="DT56" s="109"/>
      <c r="DU56" s="109"/>
      <c r="DV56" s="109"/>
      <c r="DW56" s="109"/>
      <c r="DX56" s="109"/>
      <c r="DY56" s="109"/>
      <c r="DZ56" s="109"/>
      <c r="EA56" s="511" t="str">
        <f>IF(SUM(DQ56:DZ56)='III Plan Rates'!AL59, "Match", "Don't Match")</f>
        <v>Match</v>
      </c>
      <c r="EB56" s="109"/>
      <c r="EC56" s="109"/>
      <c r="ED56" s="109"/>
      <c r="EE56" s="109"/>
      <c r="EF56" s="511" t="str">
        <f>IF(SUM(EB56:EE56)='III Plan Rates'!AM59, "Match", "Don't Match")</f>
        <v>Match</v>
      </c>
      <c r="EG56" s="109"/>
      <c r="EH56" s="109"/>
      <c r="EI56" s="109"/>
      <c r="EJ56" s="109"/>
      <c r="EK56" s="109"/>
      <c r="EL56" s="511" t="str">
        <f>IF(SUM(EG56:EK56)='III Plan Rates'!AN59, "Match", "Don't Match")</f>
        <v>Match</v>
      </c>
      <c r="EM56" s="109"/>
      <c r="EN56" s="109"/>
      <c r="EO56" s="109"/>
      <c r="EP56" s="109"/>
      <c r="EQ56" s="109"/>
      <c r="ER56" s="109"/>
      <c r="ES56" s="109"/>
      <c r="ET56" s="511" t="str">
        <f>IF(SUM(EM56:ES56)='III Plan Rates'!AO59, "Match", "Don't Match")</f>
        <v>Match</v>
      </c>
    </row>
    <row r="57" spans="1:150" x14ac:dyDescent="0.25">
      <c r="A57" s="406" t="str">
        <f>'III Plan Rates'!A60</f>
        <v>Plan 43</v>
      </c>
      <c r="B57" s="122">
        <f>'III Plan Rates'!B60</f>
        <v>0</v>
      </c>
      <c r="C57" s="128">
        <f>'III Plan Rates'!D60</f>
        <v>0</v>
      </c>
      <c r="D57" s="122">
        <f>'III Plan Rates'!E60</f>
        <v>0</v>
      </c>
      <c r="E57" s="122">
        <f>'III Plan Rates'!F60</f>
        <v>0</v>
      </c>
      <c r="F57" s="122">
        <f>'III Plan Rates'!G60</f>
        <v>0</v>
      </c>
      <c r="G57" s="122">
        <f>'III Plan Rates'!J60</f>
        <v>0</v>
      </c>
      <c r="H57" s="101"/>
      <c r="I57" s="111"/>
      <c r="J57" s="111"/>
      <c r="K57" s="111"/>
      <c r="L57" s="111"/>
      <c r="M57" s="111"/>
      <c r="N57" s="111"/>
      <c r="O57" s="111"/>
      <c r="P57" s="111"/>
      <c r="Q57" s="111"/>
      <c r="R57" s="112">
        <f>IF('III Plan Rates'!$AP60&gt;0,SUMPRODUCT(I57:Q57,'III Plan Rates'!$AG60:$AO60)/'III Plan Rates'!$AP60,0)</f>
        <v>0</v>
      </c>
      <c r="S57" s="123"/>
      <c r="T57" s="112" t="e">
        <f>'III Plan Rates'!$AA60*'V Consumer Factors'!$N$12*'II Rate Development &amp; Change'!$J$34</f>
        <v>#DIV/0!</v>
      </c>
      <c r="U57" s="112" t="e">
        <f>'III Plan Rates'!$AA60*'V Consumer Factors'!$N$13*'II Rate Development &amp; Change'!$J$34</f>
        <v>#DIV/0!</v>
      </c>
      <c r="V57" s="112" t="e">
        <f>'III Plan Rates'!$AA60*'V Consumer Factors'!$N$14*'II Rate Development &amp; Change'!$J$34</f>
        <v>#DIV/0!</v>
      </c>
      <c r="W57" s="112" t="e">
        <f>'III Plan Rates'!$AA60*'V Consumer Factors'!$N$15*'II Rate Development &amp; Change'!$J$34</f>
        <v>#DIV/0!</v>
      </c>
      <c r="X57" s="112" t="e">
        <f>'III Plan Rates'!$AA60*'V Consumer Factors'!$N$16*'II Rate Development &amp; Change'!$J$34</f>
        <v>#DIV/0!</v>
      </c>
      <c r="Y57" s="112" t="e">
        <f>'III Plan Rates'!$AA60*'V Consumer Factors'!$N$17*'II Rate Development &amp; Change'!$J$34</f>
        <v>#DIV/0!</v>
      </c>
      <c r="Z57" s="112" t="e">
        <f>'III Plan Rates'!$AA60*'V Consumer Factors'!$N$18*'II Rate Development &amp; Change'!$J$34</f>
        <v>#DIV/0!</v>
      </c>
      <c r="AA57" s="112" t="e">
        <f>'III Plan Rates'!$AA60*'V Consumer Factors'!$N$19*'II Rate Development &amp; Change'!$J$34</f>
        <v>#DIV/0!</v>
      </c>
      <c r="AB57" s="112" t="e">
        <f>'III Plan Rates'!$AA60*'V Consumer Factors'!$N$20*'II Rate Development &amp; Change'!$J$34</f>
        <v>#DIV/0!</v>
      </c>
      <c r="AC57" s="112">
        <f>IF('III Plan Rates'!$AP60&gt;0,SUMPRODUCT(T57:AB57,'III Plan Rates'!$AG60:$AO60)/'III Plan Rates'!$AP60,0)</f>
        <v>0</v>
      </c>
      <c r="AD57" s="119"/>
      <c r="AE57" s="120" t="e">
        <f t="shared" si="12"/>
        <v>#DIV/0!</v>
      </c>
      <c r="AF57" s="120" t="e">
        <f t="shared" si="3"/>
        <v>#DIV/0!</v>
      </c>
      <c r="AG57" s="120" t="e">
        <f t="shared" si="4"/>
        <v>#DIV/0!</v>
      </c>
      <c r="AH57" s="120" t="e">
        <f t="shared" si="5"/>
        <v>#DIV/0!</v>
      </c>
      <c r="AI57" s="120" t="e">
        <f t="shared" si="6"/>
        <v>#DIV/0!</v>
      </c>
      <c r="AJ57" s="120" t="e">
        <f t="shared" si="7"/>
        <v>#DIV/0!</v>
      </c>
      <c r="AK57" s="120" t="e">
        <f t="shared" si="8"/>
        <v>#DIV/0!</v>
      </c>
      <c r="AL57" s="120" t="e">
        <f t="shared" si="9"/>
        <v>#DIV/0!</v>
      </c>
      <c r="AM57" s="120" t="e">
        <f t="shared" si="10"/>
        <v>#DIV/0!</v>
      </c>
      <c r="AN57" s="120" t="str">
        <f t="shared" si="11"/>
        <v/>
      </c>
      <c r="AO57" s="119"/>
      <c r="AP57" s="112" t="e">
        <f>'III Plan Rates'!$AA60*'V Consumer Factors'!$N$12*'II Rate Development &amp; Change'!$K$34</f>
        <v>#DIV/0!</v>
      </c>
      <c r="AQ57" s="112" t="e">
        <f>'III Plan Rates'!$AA60*'V Consumer Factors'!$N$13*'II Rate Development &amp; Change'!$K$34</f>
        <v>#DIV/0!</v>
      </c>
      <c r="AR57" s="112" t="e">
        <f>'III Plan Rates'!$AA60*'V Consumer Factors'!$N$14*'II Rate Development &amp; Change'!$K$34</f>
        <v>#DIV/0!</v>
      </c>
      <c r="AS57" s="112" t="e">
        <f>'III Plan Rates'!$AA60*'V Consumer Factors'!$N$15*'II Rate Development &amp; Change'!$K$34</f>
        <v>#DIV/0!</v>
      </c>
      <c r="AT57" s="112" t="e">
        <f>'III Plan Rates'!$AA60*'V Consumer Factors'!$N$16*'II Rate Development &amp; Change'!$K$34</f>
        <v>#DIV/0!</v>
      </c>
      <c r="AU57" s="112" t="e">
        <f>'III Plan Rates'!$AA60*'V Consumer Factors'!$N$17*'II Rate Development &amp; Change'!$K$34</f>
        <v>#DIV/0!</v>
      </c>
      <c r="AV57" s="112" t="e">
        <f>'III Plan Rates'!$AA60*'V Consumer Factors'!$N$18*'II Rate Development &amp; Change'!$K$34</f>
        <v>#DIV/0!</v>
      </c>
      <c r="AW57" s="112" t="e">
        <f>'III Plan Rates'!$AA60*'V Consumer Factors'!$N$19*'II Rate Development &amp; Change'!$K$34</f>
        <v>#DIV/0!</v>
      </c>
      <c r="AX57" s="112" t="e">
        <f>'III Plan Rates'!$AA60*'V Consumer Factors'!$N$20*'II Rate Development &amp; Change'!$K$34</f>
        <v>#DIV/0!</v>
      </c>
      <c r="AY57" s="112">
        <f>IF('III Plan Rates'!$AP60&gt;0,SUMPRODUCT(AP57:AX57,'III Plan Rates'!$AG60:$AO60)/'III Plan Rates'!$AP60,0)</f>
        <v>0</v>
      </c>
      <c r="AZ57" s="124"/>
      <c r="BA57" s="112" t="e">
        <f>'III Plan Rates'!$AA60*'V Consumer Factors'!$N$12*'II Rate Development &amp; Change'!$L$34</f>
        <v>#DIV/0!</v>
      </c>
      <c r="BB57" s="112" t="e">
        <f>'III Plan Rates'!$AA60*'V Consumer Factors'!$N$13*'II Rate Development &amp; Change'!$L$34</f>
        <v>#DIV/0!</v>
      </c>
      <c r="BC57" s="112" t="e">
        <f>'III Plan Rates'!$AA60*'V Consumer Factors'!$N$14*'II Rate Development &amp; Change'!$L$34</f>
        <v>#DIV/0!</v>
      </c>
      <c r="BD57" s="112" t="e">
        <f>'III Plan Rates'!$AA60*'V Consumer Factors'!$N$15*'II Rate Development &amp; Change'!$L$34</f>
        <v>#DIV/0!</v>
      </c>
      <c r="BE57" s="112" t="e">
        <f>'III Plan Rates'!$AA60*'V Consumer Factors'!$N$16*'II Rate Development &amp; Change'!$L$34</f>
        <v>#DIV/0!</v>
      </c>
      <c r="BF57" s="112" t="e">
        <f>'III Plan Rates'!$AA60*'V Consumer Factors'!$N$17*'II Rate Development &amp; Change'!$L$34</f>
        <v>#DIV/0!</v>
      </c>
      <c r="BG57" s="112" t="e">
        <f>'III Plan Rates'!$AA60*'V Consumer Factors'!$N$18*'II Rate Development &amp; Change'!$L$34</f>
        <v>#DIV/0!</v>
      </c>
      <c r="BH57" s="112" t="e">
        <f>'III Plan Rates'!$AA60*'V Consumer Factors'!$N$19*'II Rate Development &amp; Change'!$L$34</f>
        <v>#DIV/0!</v>
      </c>
      <c r="BI57" s="112" t="e">
        <f>'III Plan Rates'!$AA60*'V Consumer Factors'!$N$20*'II Rate Development &amp; Change'!$L$34</f>
        <v>#DIV/0!</v>
      </c>
      <c r="BJ57" s="112">
        <f>IF('III Plan Rates'!$AP60&gt;0,SUMPRODUCT(BA57:BI57,'III Plan Rates'!$AG60:$AO60)/'III Plan Rates'!$AP60,0)</f>
        <v>0</v>
      </c>
      <c r="BK57" s="124"/>
      <c r="BL57" s="112" t="e">
        <f>'III Plan Rates'!$AA60*'V Consumer Factors'!$N$12*'II Rate Development &amp; Change'!$M$34</f>
        <v>#DIV/0!</v>
      </c>
      <c r="BM57" s="112" t="e">
        <f>'III Plan Rates'!$AA60*'V Consumer Factors'!$N$13*'II Rate Development &amp; Change'!$M$34</f>
        <v>#DIV/0!</v>
      </c>
      <c r="BN57" s="112" t="e">
        <f>'III Plan Rates'!$AA60*'V Consumer Factors'!$N$14*'II Rate Development &amp; Change'!$M$34</f>
        <v>#DIV/0!</v>
      </c>
      <c r="BO57" s="112" t="e">
        <f>'III Plan Rates'!$AA60*'V Consumer Factors'!$N$15*'II Rate Development &amp; Change'!$M$34</f>
        <v>#DIV/0!</v>
      </c>
      <c r="BP57" s="112" t="e">
        <f>'III Plan Rates'!$AA60*'V Consumer Factors'!$N$16*'II Rate Development &amp; Change'!$M$34</f>
        <v>#DIV/0!</v>
      </c>
      <c r="BQ57" s="112" t="e">
        <f>'III Plan Rates'!$AA60*'V Consumer Factors'!$N$17*'II Rate Development &amp; Change'!$M$34</f>
        <v>#DIV/0!</v>
      </c>
      <c r="BR57" s="112" t="e">
        <f>'III Plan Rates'!$AA60*'V Consumer Factors'!$N$18*'II Rate Development &amp; Change'!$M$34</f>
        <v>#DIV/0!</v>
      </c>
      <c r="BS57" s="112" t="e">
        <f>'III Plan Rates'!$AA60*'V Consumer Factors'!$N$19*'II Rate Development &amp; Change'!$M$34</f>
        <v>#DIV/0!</v>
      </c>
      <c r="BT57" s="112" t="e">
        <f>'III Plan Rates'!$AA60*'V Consumer Factors'!$N$20*'II Rate Development &amp; Change'!$M$34</f>
        <v>#DIV/0!</v>
      </c>
      <c r="BU57" s="112">
        <f>IF('III Plan Rates'!$AP60&gt;0,SUMPRODUCT(BL57:BT57,'III Plan Rates'!$AG60:$AO60)/'III Plan Rates'!$AP60,0)</f>
        <v>0</v>
      </c>
      <c r="BW57" s="109"/>
      <c r="BX57" s="109"/>
      <c r="BY57" s="109"/>
      <c r="BZ57" s="109"/>
      <c r="CA57" s="109"/>
      <c r="CB57" s="109"/>
      <c r="CC57" s="109"/>
      <c r="CD57" s="109"/>
      <c r="CE57" s="511" t="str">
        <f>IF(SUM(BW57:CD57)='III Plan Rates'!AG60, "Match", "Don't Match")</f>
        <v>Match</v>
      </c>
      <c r="CF57" s="109"/>
      <c r="CG57" s="109"/>
      <c r="CH57" s="109"/>
      <c r="CI57" s="511" t="str">
        <f>IF(SUM(CF57:CH57)='III Plan Rates'!AH60, "Match", "Don't Match")</f>
        <v>Match</v>
      </c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511" t="str">
        <f>IF(SUM(CJ57:CV57)='III Plan Rates'!AI60, "Match", "Don't Match")</f>
        <v>Match</v>
      </c>
      <c r="CX57" s="109"/>
      <c r="CY57" s="109"/>
      <c r="CZ57" s="109"/>
      <c r="DA57" s="109"/>
      <c r="DB57" s="109"/>
      <c r="DC57" s="109"/>
      <c r="DD57" s="109"/>
      <c r="DE57" s="109"/>
      <c r="DF57" s="109"/>
      <c r="DG57" s="109"/>
      <c r="DH57" s="511" t="str">
        <f>IF(SUM(CX57:DG57)='III Plan Rates'!AJ60, "Match", "Don't Match")</f>
        <v>Match</v>
      </c>
      <c r="DI57" s="109"/>
      <c r="DJ57" s="109"/>
      <c r="DK57" s="109"/>
      <c r="DL57" s="109"/>
      <c r="DM57" s="109"/>
      <c r="DN57" s="109"/>
      <c r="DO57" s="109"/>
      <c r="DP57" s="511" t="str">
        <f>IF(SUM(DI57:DO57)='III Plan Rates'!AK60, "Match", "Don't Match")</f>
        <v>Match</v>
      </c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511" t="str">
        <f>IF(SUM(DQ57:DZ57)='III Plan Rates'!AL60, "Match", "Don't Match")</f>
        <v>Match</v>
      </c>
      <c r="EB57" s="109"/>
      <c r="EC57" s="109"/>
      <c r="ED57" s="109"/>
      <c r="EE57" s="109"/>
      <c r="EF57" s="511" t="str">
        <f>IF(SUM(EB57:EE57)='III Plan Rates'!AM60, "Match", "Don't Match")</f>
        <v>Match</v>
      </c>
      <c r="EG57" s="109"/>
      <c r="EH57" s="109"/>
      <c r="EI57" s="109"/>
      <c r="EJ57" s="109"/>
      <c r="EK57" s="109"/>
      <c r="EL57" s="511" t="str">
        <f>IF(SUM(EG57:EK57)='III Plan Rates'!AN60, "Match", "Don't Match")</f>
        <v>Match</v>
      </c>
      <c r="EM57" s="109"/>
      <c r="EN57" s="109"/>
      <c r="EO57" s="109"/>
      <c r="EP57" s="109"/>
      <c r="EQ57" s="109"/>
      <c r="ER57" s="109"/>
      <c r="ES57" s="109"/>
      <c r="ET57" s="511" t="str">
        <f>IF(SUM(EM57:ES57)='III Plan Rates'!AO60, "Match", "Don't Match")</f>
        <v>Match</v>
      </c>
    </row>
    <row r="58" spans="1:150" x14ac:dyDescent="0.25">
      <c r="A58" s="406" t="str">
        <f>'III Plan Rates'!A61</f>
        <v>Plan 44</v>
      </c>
      <c r="B58" s="122">
        <f>'III Plan Rates'!B61</f>
        <v>0</v>
      </c>
      <c r="C58" s="128">
        <f>'III Plan Rates'!D61</f>
        <v>0</v>
      </c>
      <c r="D58" s="122">
        <f>'III Plan Rates'!E61</f>
        <v>0</v>
      </c>
      <c r="E58" s="122">
        <f>'III Plan Rates'!F61</f>
        <v>0</v>
      </c>
      <c r="F58" s="122">
        <f>'III Plan Rates'!G61</f>
        <v>0</v>
      </c>
      <c r="G58" s="122">
        <f>'III Plan Rates'!J61</f>
        <v>0</v>
      </c>
      <c r="H58" s="101"/>
      <c r="I58" s="111"/>
      <c r="J58" s="111"/>
      <c r="K58" s="111"/>
      <c r="L58" s="111"/>
      <c r="M58" s="111"/>
      <c r="N58" s="111"/>
      <c r="O58" s="111"/>
      <c r="P58" s="111"/>
      <c r="Q58" s="111"/>
      <c r="R58" s="112">
        <f>IF('III Plan Rates'!$AP61&gt;0,SUMPRODUCT(I58:Q58,'III Plan Rates'!$AG61:$AO61)/'III Plan Rates'!$AP61,0)</f>
        <v>0</v>
      </c>
      <c r="S58" s="123"/>
      <c r="T58" s="112" t="e">
        <f>'III Plan Rates'!$AA61*'V Consumer Factors'!$N$12*'II Rate Development &amp; Change'!$J$34</f>
        <v>#DIV/0!</v>
      </c>
      <c r="U58" s="112" t="e">
        <f>'III Plan Rates'!$AA61*'V Consumer Factors'!$N$13*'II Rate Development &amp; Change'!$J$34</f>
        <v>#DIV/0!</v>
      </c>
      <c r="V58" s="112" t="e">
        <f>'III Plan Rates'!$AA61*'V Consumer Factors'!$N$14*'II Rate Development &amp; Change'!$J$34</f>
        <v>#DIV/0!</v>
      </c>
      <c r="W58" s="112" t="e">
        <f>'III Plan Rates'!$AA61*'V Consumer Factors'!$N$15*'II Rate Development &amp; Change'!$J$34</f>
        <v>#DIV/0!</v>
      </c>
      <c r="X58" s="112" t="e">
        <f>'III Plan Rates'!$AA61*'V Consumer Factors'!$N$16*'II Rate Development &amp; Change'!$J$34</f>
        <v>#DIV/0!</v>
      </c>
      <c r="Y58" s="112" t="e">
        <f>'III Plan Rates'!$AA61*'V Consumer Factors'!$N$17*'II Rate Development &amp; Change'!$J$34</f>
        <v>#DIV/0!</v>
      </c>
      <c r="Z58" s="112" t="e">
        <f>'III Plan Rates'!$AA61*'V Consumer Factors'!$N$18*'II Rate Development &amp; Change'!$J$34</f>
        <v>#DIV/0!</v>
      </c>
      <c r="AA58" s="112" t="e">
        <f>'III Plan Rates'!$AA61*'V Consumer Factors'!$N$19*'II Rate Development &amp; Change'!$J$34</f>
        <v>#DIV/0!</v>
      </c>
      <c r="AB58" s="112" t="e">
        <f>'III Plan Rates'!$AA61*'V Consumer Factors'!$N$20*'II Rate Development &amp; Change'!$J$34</f>
        <v>#DIV/0!</v>
      </c>
      <c r="AC58" s="112">
        <f>IF('III Plan Rates'!$AP61&gt;0,SUMPRODUCT(T58:AB58,'III Plan Rates'!$AG61:$AO61)/'III Plan Rates'!$AP61,0)</f>
        <v>0</v>
      </c>
      <c r="AD58" s="119"/>
      <c r="AE58" s="120" t="e">
        <f t="shared" si="12"/>
        <v>#DIV/0!</v>
      </c>
      <c r="AF58" s="120" t="e">
        <f t="shared" si="3"/>
        <v>#DIV/0!</v>
      </c>
      <c r="AG58" s="120" t="e">
        <f t="shared" si="4"/>
        <v>#DIV/0!</v>
      </c>
      <c r="AH58" s="120" t="e">
        <f t="shared" si="5"/>
        <v>#DIV/0!</v>
      </c>
      <c r="AI58" s="120" t="e">
        <f t="shared" si="6"/>
        <v>#DIV/0!</v>
      </c>
      <c r="AJ58" s="120" t="e">
        <f t="shared" si="7"/>
        <v>#DIV/0!</v>
      </c>
      <c r="AK58" s="120" t="e">
        <f t="shared" si="8"/>
        <v>#DIV/0!</v>
      </c>
      <c r="AL58" s="120" t="e">
        <f t="shared" si="9"/>
        <v>#DIV/0!</v>
      </c>
      <c r="AM58" s="120" t="e">
        <f t="shared" si="10"/>
        <v>#DIV/0!</v>
      </c>
      <c r="AN58" s="120" t="str">
        <f t="shared" si="11"/>
        <v/>
      </c>
      <c r="AO58" s="119"/>
      <c r="AP58" s="112" t="e">
        <f>'III Plan Rates'!$AA61*'V Consumer Factors'!$N$12*'II Rate Development &amp; Change'!$K$34</f>
        <v>#DIV/0!</v>
      </c>
      <c r="AQ58" s="112" t="e">
        <f>'III Plan Rates'!$AA61*'V Consumer Factors'!$N$13*'II Rate Development &amp; Change'!$K$34</f>
        <v>#DIV/0!</v>
      </c>
      <c r="AR58" s="112" t="e">
        <f>'III Plan Rates'!$AA61*'V Consumer Factors'!$N$14*'II Rate Development &amp; Change'!$K$34</f>
        <v>#DIV/0!</v>
      </c>
      <c r="AS58" s="112" t="e">
        <f>'III Plan Rates'!$AA61*'V Consumer Factors'!$N$15*'II Rate Development &amp; Change'!$K$34</f>
        <v>#DIV/0!</v>
      </c>
      <c r="AT58" s="112" t="e">
        <f>'III Plan Rates'!$AA61*'V Consumer Factors'!$N$16*'II Rate Development &amp; Change'!$K$34</f>
        <v>#DIV/0!</v>
      </c>
      <c r="AU58" s="112" t="e">
        <f>'III Plan Rates'!$AA61*'V Consumer Factors'!$N$17*'II Rate Development &amp; Change'!$K$34</f>
        <v>#DIV/0!</v>
      </c>
      <c r="AV58" s="112" t="e">
        <f>'III Plan Rates'!$AA61*'V Consumer Factors'!$N$18*'II Rate Development &amp; Change'!$K$34</f>
        <v>#DIV/0!</v>
      </c>
      <c r="AW58" s="112" t="e">
        <f>'III Plan Rates'!$AA61*'V Consumer Factors'!$N$19*'II Rate Development &amp; Change'!$K$34</f>
        <v>#DIV/0!</v>
      </c>
      <c r="AX58" s="112" t="e">
        <f>'III Plan Rates'!$AA61*'V Consumer Factors'!$N$20*'II Rate Development &amp; Change'!$K$34</f>
        <v>#DIV/0!</v>
      </c>
      <c r="AY58" s="112">
        <f>IF('III Plan Rates'!$AP61&gt;0,SUMPRODUCT(AP58:AX58,'III Plan Rates'!$AG61:$AO61)/'III Plan Rates'!$AP61,0)</f>
        <v>0</v>
      </c>
      <c r="AZ58" s="124"/>
      <c r="BA58" s="112" t="e">
        <f>'III Plan Rates'!$AA61*'V Consumer Factors'!$N$12*'II Rate Development &amp; Change'!$L$34</f>
        <v>#DIV/0!</v>
      </c>
      <c r="BB58" s="112" t="e">
        <f>'III Plan Rates'!$AA61*'V Consumer Factors'!$N$13*'II Rate Development &amp; Change'!$L$34</f>
        <v>#DIV/0!</v>
      </c>
      <c r="BC58" s="112" t="e">
        <f>'III Plan Rates'!$AA61*'V Consumer Factors'!$N$14*'II Rate Development &amp; Change'!$L$34</f>
        <v>#DIV/0!</v>
      </c>
      <c r="BD58" s="112" t="e">
        <f>'III Plan Rates'!$AA61*'V Consumer Factors'!$N$15*'II Rate Development &amp; Change'!$L$34</f>
        <v>#DIV/0!</v>
      </c>
      <c r="BE58" s="112" t="e">
        <f>'III Plan Rates'!$AA61*'V Consumer Factors'!$N$16*'II Rate Development &amp; Change'!$L$34</f>
        <v>#DIV/0!</v>
      </c>
      <c r="BF58" s="112" t="e">
        <f>'III Plan Rates'!$AA61*'V Consumer Factors'!$N$17*'II Rate Development &amp; Change'!$L$34</f>
        <v>#DIV/0!</v>
      </c>
      <c r="BG58" s="112" t="e">
        <f>'III Plan Rates'!$AA61*'V Consumer Factors'!$N$18*'II Rate Development &amp; Change'!$L$34</f>
        <v>#DIV/0!</v>
      </c>
      <c r="BH58" s="112" t="e">
        <f>'III Plan Rates'!$AA61*'V Consumer Factors'!$N$19*'II Rate Development &amp; Change'!$L$34</f>
        <v>#DIV/0!</v>
      </c>
      <c r="BI58" s="112" t="e">
        <f>'III Plan Rates'!$AA61*'V Consumer Factors'!$N$20*'II Rate Development &amp; Change'!$L$34</f>
        <v>#DIV/0!</v>
      </c>
      <c r="BJ58" s="112">
        <f>IF('III Plan Rates'!$AP61&gt;0,SUMPRODUCT(BA58:BI58,'III Plan Rates'!$AG61:$AO61)/'III Plan Rates'!$AP61,0)</f>
        <v>0</v>
      </c>
      <c r="BK58" s="124"/>
      <c r="BL58" s="112" t="e">
        <f>'III Plan Rates'!$AA61*'V Consumer Factors'!$N$12*'II Rate Development &amp; Change'!$M$34</f>
        <v>#DIV/0!</v>
      </c>
      <c r="BM58" s="112" t="e">
        <f>'III Plan Rates'!$AA61*'V Consumer Factors'!$N$13*'II Rate Development &amp; Change'!$M$34</f>
        <v>#DIV/0!</v>
      </c>
      <c r="BN58" s="112" t="e">
        <f>'III Plan Rates'!$AA61*'V Consumer Factors'!$N$14*'II Rate Development &amp; Change'!$M$34</f>
        <v>#DIV/0!</v>
      </c>
      <c r="BO58" s="112" t="e">
        <f>'III Plan Rates'!$AA61*'V Consumer Factors'!$N$15*'II Rate Development &amp; Change'!$M$34</f>
        <v>#DIV/0!</v>
      </c>
      <c r="BP58" s="112" t="e">
        <f>'III Plan Rates'!$AA61*'V Consumer Factors'!$N$16*'II Rate Development &amp; Change'!$M$34</f>
        <v>#DIV/0!</v>
      </c>
      <c r="BQ58" s="112" t="e">
        <f>'III Plan Rates'!$AA61*'V Consumer Factors'!$N$17*'II Rate Development &amp; Change'!$M$34</f>
        <v>#DIV/0!</v>
      </c>
      <c r="BR58" s="112" t="e">
        <f>'III Plan Rates'!$AA61*'V Consumer Factors'!$N$18*'II Rate Development &amp; Change'!$M$34</f>
        <v>#DIV/0!</v>
      </c>
      <c r="BS58" s="112" t="e">
        <f>'III Plan Rates'!$AA61*'V Consumer Factors'!$N$19*'II Rate Development &amp; Change'!$M$34</f>
        <v>#DIV/0!</v>
      </c>
      <c r="BT58" s="112" t="e">
        <f>'III Plan Rates'!$AA61*'V Consumer Factors'!$N$20*'II Rate Development &amp; Change'!$M$34</f>
        <v>#DIV/0!</v>
      </c>
      <c r="BU58" s="112">
        <f>IF('III Plan Rates'!$AP61&gt;0,SUMPRODUCT(BL58:BT58,'III Plan Rates'!$AG61:$AO61)/'III Plan Rates'!$AP61,0)</f>
        <v>0</v>
      </c>
      <c r="BW58" s="109"/>
      <c r="BX58" s="109"/>
      <c r="BY58" s="109"/>
      <c r="BZ58" s="109"/>
      <c r="CA58" s="109"/>
      <c r="CB58" s="109"/>
      <c r="CC58" s="109"/>
      <c r="CD58" s="109"/>
      <c r="CE58" s="511" t="str">
        <f>IF(SUM(BW58:CD58)='III Plan Rates'!AG61, "Match", "Don't Match")</f>
        <v>Match</v>
      </c>
      <c r="CF58" s="109"/>
      <c r="CG58" s="109"/>
      <c r="CH58" s="109"/>
      <c r="CI58" s="511" t="str">
        <f>IF(SUM(CF58:CH58)='III Plan Rates'!AH61, "Match", "Don't Match")</f>
        <v>Match</v>
      </c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511" t="str">
        <f>IF(SUM(CJ58:CV58)='III Plan Rates'!AI61, "Match", "Don't Match")</f>
        <v>Match</v>
      </c>
      <c r="CX58" s="109"/>
      <c r="CY58" s="109"/>
      <c r="CZ58" s="109"/>
      <c r="DA58" s="109"/>
      <c r="DB58" s="109"/>
      <c r="DC58" s="109"/>
      <c r="DD58" s="109"/>
      <c r="DE58" s="109"/>
      <c r="DF58" s="109"/>
      <c r="DG58" s="109"/>
      <c r="DH58" s="511" t="str">
        <f>IF(SUM(CX58:DG58)='III Plan Rates'!AJ61, "Match", "Don't Match")</f>
        <v>Match</v>
      </c>
      <c r="DI58" s="109"/>
      <c r="DJ58" s="109"/>
      <c r="DK58" s="109"/>
      <c r="DL58" s="109"/>
      <c r="DM58" s="109"/>
      <c r="DN58" s="109"/>
      <c r="DO58" s="109"/>
      <c r="DP58" s="511" t="str">
        <f>IF(SUM(DI58:DO58)='III Plan Rates'!AK61, "Match", "Don't Match")</f>
        <v>Match</v>
      </c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511" t="str">
        <f>IF(SUM(DQ58:DZ58)='III Plan Rates'!AL61, "Match", "Don't Match")</f>
        <v>Match</v>
      </c>
      <c r="EB58" s="109"/>
      <c r="EC58" s="109"/>
      <c r="ED58" s="109"/>
      <c r="EE58" s="109"/>
      <c r="EF58" s="511" t="str">
        <f>IF(SUM(EB58:EE58)='III Plan Rates'!AM61, "Match", "Don't Match")</f>
        <v>Match</v>
      </c>
      <c r="EG58" s="109"/>
      <c r="EH58" s="109"/>
      <c r="EI58" s="109"/>
      <c r="EJ58" s="109"/>
      <c r="EK58" s="109"/>
      <c r="EL58" s="511" t="str">
        <f>IF(SUM(EG58:EK58)='III Plan Rates'!AN61, "Match", "Don't Match")</f>
        <v>Match</v>
      </c>
      <c r="EM58" s="109"/>
      <c r="EN58" s="109"/>
      <c r="EO58" s="109"/>
      <c r="EP58" s="109"/>
      <c r="EQ58" s="109"/>
      <c r="ER58" s="109"/>
      <c r="ES58" s="109"/>
      <c r="ET58" s="511" t="str">
        <f>IF(SUM(EM58:ES58)='III Plan Rates'!AO61, "Match", "Don't Match")</f>
        <v>Match</v>
      </c>
    </row>
    <row r="59" spans="1:150" x14ac:dyDescent="0.25">
      <c r="A59" s="406" t="str">
        <f>'III Plan Rates'!A62</f>
        <v>Plan 45</v>
      </c>
      <c r="B59" s="122">
        <f>'III Plan Rates'!B62</f>
        <v>0</v>
      </c>
      <c r="C59" s="128">
        <f>'III Plan Rates'!D62</f>
        <v>0</v>
      </c>
      <c r="D59" s="122">
        <f>'III Plan Rates'!E62</f>
        <v>0</v>
      </c>
      <c r="E59" s="122">
        <f>'III Plan Rates'!F62</f>
        <v>0</v>
      </c>
      <c r="F59" s="122">
        <f>'III Plan Rates'!G62</f>
        <v>0</v>
      </c>
      <c r="G59" s="122">
        <f>'III Plan Rates'!J62</f>
        <v>0</v>
      </c>
      <c r="H59" s="101"/>
      <c r="I59" s="111"/>
      <c r="J59" s="111"/>
      <c r="K59" s="111"/>
      <c r="L59" s="111"/>
      <c r="M59" s="111"/>
      <c r="N59" s="111"/>
      <c r="O59" s="111"/>
      <c r="P59" s="111"/>
      <c r="Q59" s="111"/>
      <c r="R59" s="112">
        <f>IF('III Plan Rates'!$AP62&gt;0,SUMPRODUCT(I59:Q59,'III Plan Rates'!$AG62:$AO62)/'III Plan Rates'!$AP62,0)</f>
        <v>0</v>
      </c>
      <c r="S59" s="123"/>
      <c r="T59" s="112" t="e">
        <f>'III Plan Rates'!$AA62*'V Consumer Factors'!$N$12*'II Rate Development &amp; Change'!$J$34</f>
        <v>#DIV/0!</v>
      </c>
      <c r="U59" s="112" t="e">
        <f>'III Plan Rates'!$AA62*'V Consumer Factors'!$N$13*'II Rate Development &amp; Change'!$J$34</f>
        <v>#DIV/0!</v>
      </c>
      <c r="V59" s="112" t="e">
        <f>'III Plan Rates'!$AA62*'V Consumer Factors'!$N$14*'II Rate Development &amp; Change'!$J$34</f>
        <v>#DIV/0!</v>
      </c>
      <c r="W59" s="112" t="e">
        <f>'III Plan Rates'!$AA62*'V Consumer Factors'!$N$15*'II Rate Development &amp; Change'!$J$34</f>
        <v>#DIV/0!</v>
      </c>
      <c r="X59" s="112" t="e">
        <f>'III Plan Rates'!$AA62*'V Consumer Factors'!$N$16*'II Rate Development &amp; Change'!$J$34</f>
        <v>#DIV/0!</v>
      </c>
      <c r="Y59" s="112" t="e">
        <f>'III Plan Rates'!$AA62*'V Consumer Factors'!$N$17*'II Rate Development &amp; Change'!$J$34</f>
        <v>#DIV/0!</v>
      </c>
      <c r="Z59" s="112" t="e">
        <f>'III Plan Rates'!$AA62*'V Consumer Factors'!$N$18*'II Rate Development &amp; Change'!$J$34</f>
        <v>#DIV/0!</v>
      </c>
      <c r="AA59" s="112" t="e">
        <f>'III Plan Rates'!$AA62*'V Consumer Factors'!$N$19*'II Rate Development &amp; Change'!$J$34</f>
        <v>#DIV/0!</v>
      </c>
      <c r="AB59" s="112" t="e">
        <f>'III Plan Rates'!$AA62*'V Consumer Factors'!$N$20*'II Rate Development &amp; Change'!$J$34</f>
        <v>#DIV/0!</v>
      </c>
      <c r="AC59" s="112">
        <f>IF('III Plan Rates'!$AP62&gt;0,SUMPRODUCT(T59:AB59,'III Plan Rates'!$AG62:$AO62)/'III Plan Rates'!$AP62,0)</f>
        <v>0</v>
      </c>
      <c r="AD59" s="119"/>
      <c r="AE59" s="120" t="e">
        <f t="shared" si="12"/>
        <v>#DIV/0!</v>
      </c>
      <c r="AF59" s="120" t="e">
        <f t="shared" si="3"/>
        <v>#DIV/0!</v>
      </c>
      <c r="AG59" s="120" t="e">
        <f t="shared" si="4"/>
        <v>#DIV/0!</v>
      </c>
      <c r="AH59" s="120" t="e">
        <f t="shared" si="5"/>
        <v>#DIV/0!</v>
      </c>
      <c r="AI59" s="120" t="e">
        <f t="shared" si="6"/>
        <v>#DIV/0!</v>
      </c>
      <c r="AJ59" s="120" t="e">
        <f t="shared" si="7"/>
        <v>#DIV/0!</v>
      </c>
      <c r="AK59" s="120" t="e">
        <f t="shared" si="8"/>
        <v>#DIV/0!</v>
      </c>
      <c r="AL59" s="120" t="e">
        <f t="shared" si="9"/>
        <v>#DIV/0!</v>
      </c>
      <c r="AM59" s="120" t="e">
        <f t="shared" si="10"/>
        <v>#DIV/0!</v>
      </c>
      <c r="AN59" s="120" t="str">
        <f t="shared" si="11"/>
        <v/>
      </c>
      <c r="AO59" s="119"/>
      <c r="AP59" s="112" t="e">
        <f>'III Plan Rates'!$AA62*'V Consumer Factors'!$N$12*'II Rate Development &amp; Change'!$K$34</f>
        <v>#DIV/0!</v>
      </c>
      <c r="AQ59" s="112" t="e">
        <f>'III Plan Rates'!$AA62*'V Consumer Factors'!$N$13*'II Rate Development &amp; Change'!$K$34</f>
        <v>#DIV/0!</v>
      </c>
      <c r="AR59" s="112" t="e">
        <f>'III Plan Rates'!$AA62*'V Consumer Factors'!$N$14*'II Rate Development &amp; Change'!$K$34</f>
        <v>#DIV/0!</v>
      </c>
      <c r="AS59" s="112" t="e">
        <f>'III Plan Rates'!$AA62*'V Consumer Factors'!$N$15*'II Rate Development &amp; Change'!$K$34</f>
        <v>#DIV/0!</v>
      </c>
      <c r="AT59" s="112" t="e">
        <f>'III Plan Rates'!$AA62*'V Consumer Factors'!$N$16*'II Rate Development &amp; Change'!$K$34</f>
        <v>#DIV/0!</v>
      </c>
      <c r="AU59" s="112" t="e">
        <f>'III Plan Rates'!$AA62*'V Consumer Factors'!$N$17*'II Rate Development &amp; Change'!$K$34</f>
        <v>#DIV/0!</v>
      </c>
      <c r="AV59" s="112" t="e">
        <f>'III Plan Rates'!$AA62*'V Consumer Factors'!$N$18*'II Rate Development &amp; Change'!$K$34</f>
        <v>#DIV/0!</v>
      </c>
      <c r="AW59" s="112" t="e">
        <f>'III Plan Rates'!$AA62*'V Consumer Factors'!$N$19*'II Rate Development &amp; Change'!$K$34</f>
        <v>#DIV/0!</v>
      </c>
      <c r="AX59" s="112" t="e">
        <f>'III Plan Rates'!$AA62*'V Consumer Factors'!$N$20*'II Rate Development &amp; Change'!$K$34</f>
        <v>#DIV/0!</v>
      </c>
      <c r="AY59" s="112">
        <f>IF('III Plan Rates'!$AP62&gt;0,SUMPRODUCT(AP59:AX59,'III Plan Rates'!$AG62:$AO62)/'III Plan Rates'!$AP62,0)</f>
        <v>0</v>
      </c>
      <c r="AZ59" s="124"/>
      <c r="BA59" s="112" t="e">
        <f>'III Plan Rates'!$AA62*'V Consumer Factors'!$N$12*'II Rate Development &amp; Change'!$L$34</f>
        <v>#DIV/0!</v>
      </c>
      <c r="BB59" s="112" t="e">
        <f>'III Plan Rates'!$AA62*'V Consumer Factors'!$N$13*'II Rate Development &amp; Change'!$L$34</f>
        <v>#DIV/0!</v>
      </c>
      <c r="BC59" s="112" t="e">
        <f>'III Plan Rates'!$AA62*'V Consumer Factors'!$N$14*'II Rate Development &amp; Change'!$L$34</f>
        <v>#DIV/0!</v>
      </c>
      <c r="BD59" s="112" t="e">
        <f>'III Plan Rates'!$AA62*'V Consumer Factors'!$N$15*'II Rate Development &amp; Change'!$L$34</f>
        <v>#DIV/0!</v>
      </c>
      <c r="BE59" s="112" t="e">
        <f>'III Plan Rates'!$AA62*'V Consumer Factors'!$N$16*'II Rate Development &amp; Change'!$L$34</f>
        <v>#DIV/0!</v>
      </c>
      <c r="BF59" s="112" t="e">
        <f>'III Plan Rates'!$AA62*'V Consumer Factors'!$N$17*'II Rate Development &amp; Change'!$L$34</f>
        <v>#DIV/0!</v>
      </c>
      <c r="BG59" s="112" t="e">
        <f>'III Plan Rates'!$AA62*'V Consumer Factors'!$N$18*'II Rate Development &amp; Change'!$L$34</f>
        <v>#DIV/0!</v>
      </c>
      <c r="BH59" s="112" t="e">
        <f>'III Plan Rates'!$AA62*'V Consumer Factors'!$N$19*'II Rate Development &amp; Change'!$L$34</f>
        <v>#DIV/0!</v>
      </c>
      <c r="BI59" s="112" t="e">
        <f>'III Plan Rates'!$AA62*'V Consumer Factors'!$N$20*'II Rate Development &amp; Change'!$L$34</f>
        <v>#DIV/0!</v>
      </c>
      <c r="BJ59" s="112">
        <f>IF('III Plan Rates'!$AP62&gt;0,SUMPRODUCT(BA59:BI59,'III Plan Rates'!$AG62:$AO62)/'III Plan Rates'!$AP62,0)</f>
        <v>0</v>
      </c>
      <c r="BK59" s="124"/>
      <c r="BL59" s="112" t="e">
        <f>'III Plan Rates'!$AA62*'V Consumer Factors'!$N$12*'II Rate Development &amp; Change'!$M$34</f>
        <v>#DIV/0!</v>
      </c>
      <c r="BM59" s="112" t="e">
        <f>'III Plan Rates'!$AA62*'V Consumer Factors'!$N$13*'II Rate Development &amp; Change'!$M$34</f>
        <v>#DIV/0!</v>
      </c>
      <c r="BN59" s="112" t="e">
        <f>'III Plan Rates'!$AA62*'V Consumer Factors'!$N$14*'II Rate Development &amp; Change'!$M$34</f>
        <v>#DIV/0!</v>
      </c>
      <c r="BO59" s="112" t="e">
        <f>'III Plan Rates'!$AA62*'V Consumer Factors'!$N$15*'II Rate Development &amp; Change'!$M$34</f>
        <v>#DIV/0!</v>
      </c>
      <c r="BP59" s="112" t="e">
        <f>'III Plan Rates'!$AA62*'V Consumer Factors'!$N$16*'II Rate Development &amp; Change'!$M$34</f>
        <v>#DIV/0!</v>
      </c>
      <c r="BQ59" s="112" t="e">
        <f>'III Plan Rates'!$AA62*'V Consumer Factors'!$N$17*'II Rate Development &amp; Change'!$M$34</f>
        <v>#DIV/0!</v>
      </c>
      <c r="BR59" s="112" t="e">
        <f>'III Plan Rates'!$AA62*'V Consumer Factors'!$N$18*'II Rate Development &amp; Change'!$M$34</f>
        <v>#DIV/0!</v>
      </c>
      <c r="BS59" s="112" t="e">
        <f>'III Plan Rates'!$AA62*'V Consumer Factors'!$N$19*'II Rate Development &amp; Change'!$M$34</f>
        <v>#DIV/0!</v>
      </c>
      <c r="BT59" s="112" t="e">
        <f>'III Plan Rates'!$AA62*'V Consumer Factors'!$N$20*'II Rate Development &amp; Change'!$M$34</f>
        <v>#DIV/0!</v>
      </c>
      <c r="BU59" s="112">
        <f>IF('III Plan Rates'!$AP62&gt;0,SUMPRODUCT(BL59:BT59,'III Plan Rates'!$AG62:$AO62)/'III Plan Rates'!$AP62,0)</f>
        <v>0</v>
      </c>
      <c r="BW59" s="109"/>
      <c r="BX59" s="109"/>
      <c r="BY59" s="109"/>
      <c r="BZ59" s="109"/>
      <c r="CA59" s="109"/>
      <c r="CB59" s="109"/>
      <c r="CC59" s="109"/>
      <c r="CD59" s="109"/>
      <c r="CE59" s="511" t="str">
        <f>IF(SUM(BW59:CD59)='III Plan Rates'!AG62, "Match", "Don't Match")</f>
        <v>Match</v>
      </c>
      <c r="CF59" s="109"/>
      <c r="CG59" s="109"/>
      <c r="CH59" s="109"/>
      <c r="CI59" s="511" t="str">
        <f>IF(SUM(CF59:CH59)='III Plan Rates'!AH62, "Match", "Don't Match")</f>
        <v>Match</v>
      </c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511" t="str">
        <f>IF(SUM(CJ59:CV59)='III Plan Rates'!AI62, "Match", "Don't Match")</f>
        <v>Match</v>
      </c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511" t="str">
        <f>IF(SUM(CX59:DG59)='III Plan Rates'!AJ62, "Match", "Don't Match")</f>
        <v>Match</v>
      </c>
      <c r="DI59" s="109"/>
      <c r="DJ59" s="109"/>
      <c r="DK59" s="109"/>
      <c r="DL59" s="109"/>
      <c r="DM59" s="109"/>
      <c r="DN59" s="109"/>
      <c r="DO59" s="109"/>
      <c r="DP59" s="511" t="str">
        <f>IF(SUM(DI59:DO59)='III Plan Rates'!AK62, "Match", "Don't Match")</f>
        <v>Match</v>
      </c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511" t="str">
        <f>IF(SUM(DQ59:DZ59)='III Plan Rates'!AL62, "Match", "Don't Match")</f>
        <v>Match</v>
      </c>
      <c r="EB59" s="109"/>
      <c r="EC59" s="109"/>
      <c r="ED59" s="109"/>
      <c r="EE59" s="109"/>
      <c r="EF59" s="511" t="str">
        <f>IF(SUM(EB59:EE59)='III Plan Rates'!AM62, "Match", "Don't Match")</f>
        <v>Match</v>
      </c>
      <c r="EG59" s="109"/>
      <c r="EH59" s="109"/>
      <c r="EI59" s="109"/>
      <c r="EJ59" s="109"/>
      <c r="EK59" s="109"/>
      <c r="EL59" s="511" t="str">
        <f>IF(SUM(EG59:EK59)='III Plan Rates'!AN62, "Match", "Don't Match")</f>
        <v>Match</v>
      </c>
      <c r="EM59" s="109"/>
      <c r="EN59" s="109"/>
      <c r="EO59" s="109"/>
      <c r="EP59" s="109"/>
      <c r="EQ59" s="109"/>
      <c r="ER59" s="109"/>
      <c r="ES59" s="109"/>
      <c r="ET59" s="511" t="str">
        <f>IF(SUM(EM59:ES59)='III Plan Rates'!AO62, "Match", "Don't Match")</f>
        <v>Match</v>
      </c>
    </row>
    <row r="60" spans="1:150" x14ac:dyDescent="0.25">
      <c r="A60" s="406" t="str">
        <f>'III Plan Rates'!A63</f>
        <v>Plan 46</v>
      </c>
      <c r="B60" s="122">
        <f>'III Plan Rates'!B63</f>
        <v>0</v>
      </c>
      <c r="C60" s="128">
        <f>'III Plan Rates'!D63</f>
        <v>0</v>
      </c>
      <c r="D60" s="122">
        <f>'III Plan Rates'!E63</f>
        <v>0</v>
      </c>
      <c r="E60" s="122">
        <f>'III Plan Rates'!F63</f>
        <v>0</v>
      </c>
      <c r="F60" s="122">
        <f>'III Plan Rates'!G63</f>
        <v>0</v>
      </c>
      <c r="G60" s="122">
        <f>'III Plan Rates'!J63</f>
        <v>0</v>
      </c>
      <c r="H60" s="101"/>
      <c r="I60" s="111"/>
      <c r="J60" s="111"/>
      <c r="K60" s="111"/>
      <c r="L60" s="111"/>
      <c r="M60" s="111"/>
      <c r="N60" s="111"/>
      <c r="O60" s="111"/>
      <c r="P60" s="111"/>
      <c r="Q60" s="111"/>
      <c r="R60" s="112">
        <f>IF('III Plan Rates'!$AP63&gt;0,SUMPRODUCT(I60:Q60,'III Plan Rates'!$AG63:$AO63)/'III Plan Rates'!$AP63,0)</f>
        <v>0</v>
      </c>
      <c r="S60" s="123"/>
      <c r="T60" s="112" t="e">
        <f>'III Plan Rates'!$AA63*'V Consumer Factors'!$N$12*'II Rate Development &amp; Change'!$J$34</f>
        <v>#DIV/0!</v>
      </c>
      <c r="U60" s="112" t="e">
        <f>'III Plan Rates'!$AA63*'V Consumer Factors'!$N$13*'II Rate Development &amp; Change'!$J$34</f>
        <v>#DIV/0!</v>
      </c>
      <c r="V60" s="112" t="e">
        <f>'III Plan Rates'!$AA63*'V Consumer Factors'!$N$14*'II Rate Development &amp; Change'!$J$34</f>
        <v>#DIV/0!</v>
      </c>
      <c r="W60" s="112" t="e">
        <f>'III Plan Rates'!$AA63*'V Consumer Factors'!$N$15*'II Rate Development &amp; Change'!$J$34</f>
        <v>#DIV/0!</v>
      </c>
      <c r="X60" s="112" t="e">
        <f>'III Plan Rates'!$AA63*'V Consumer Factors'!$N$16*'II Rate Development &amp; Change'!$J$34</f>
        <v>#DIV/0!</v>
      </c>
      <c r="Y60" s="112" t="e">
        <f>'III Plan Rates'!$AA63*'V Consumer Factors'!$N$17*'II Rate Development &amp; Change'!$J$34</f>
        <v>#DIV/0!</v>
      </c>
      <c r="Z60" s="112" t="e">
        <f>'III Plan Rates'!$AA63*'V Consumer Factors'!$N$18*'II Rate Development &amp; Change'!$J$34</f>
        <v>#DIV/0!</v>
      </c>
      <c r="AA60" s="112" t="e">
        <f>'III Plan Rates'!$AA63*'V Consumer Factors'!$N$19*'II Rate Development &amp; Change'!$J$34</f>
        <v>#DIV/0!</v>
      </c>
      <c r="AB60" s="112" t="e">
        <f>'III Plan Rates'!$AA63*'V Consumer Factors'!$N$20*'II Rate Development &amp; Change'!$J$34</f>
        <v>#DIV/0!</v>
      </c>
      <c r="AC60" s="112">
        <f>IF('III Plan Rates'!$AP63&gt;0,SUMPRODUCT(T60:AB60,'III Plan Rates'!$AG63:$AO63)/'III Plan Rates'!$AP63,0)</f>
        <v>0</v>
      </c>
      <c r="AD60" s="119"/>
      <c r="AE60" s="120" t="e">
        <f t="shared" si="12"/>
        <v>#DIV/0!</v>
      </c>
      <c r="AF60" s="120" t="e">
        <f t="shared" si="3"/>
        <v>#DIV/0!</v>
      </c>
      <c r="AG60" s="120" t="e">
        <f t="shared" si="4"/>
        <v>#DIV/0!</v>
      </c>
      <c r="AH60" s="120" t="e">
        <f t="shared" si="5"/>
        <v>#DIV/0!</v>
      </c>
      <c r="AI60" s="120" t="e">
        <f t="shared" si="6"/>
        <v>#DIV/0!</v>
      </c>
      <c r="AJ60" s="120" t="e">
        <f t="shared" si="7"/>
        <v>#DIV/0!</v>
      </c>
      <c r="AK60" s="120" t="e">
        <f t="shared" si="8"/>
        <v>#DIV/0!</v>
      </c>
      <c r="AL60" s="120" t="e">
        <f t="shared" si="9"/>
        <v>#DIV/0!</v>
      </c>
      <c r="AM60" s="120" t="e">
        <f t="shared" si="10"/>
        <v>#DIV/0!</v>
      </c>
      <c r="AN60" s="120" t="str">
        <f t="shared" si="11"/>
        <v/>
      </c>
      <c r="AO60" s="119"/>
      <c r="AP60" s="112" t="e">
        <f>'III Plan Rates'!$AA63*'V Consumer Factors'!$N$12*'II Rate Development &amp; Change'!$K$34</f>
        <v>#DIV/0!</v>
      </c>
      <c r="AQ60" s="112" t="e">
        <f>'III Plan Rates'!$AA63*'V Consumer Factors'!$N$13*'II Rate Development &amp; Change'!$K$34</f>
        <v>#DIV/0!</v>
      </c>
      <c r="AR60" s="112" t="e">
        <f>'III Plan Rates'!$AA63*'V Consumer Factors'!$N$14*'II Rate Development &amp; Change'!$K$34</f>
        <v>#DIV/0!</v>
      </c>
      <c r="AS60" s="112" t="e">
        <f>'III Plan Rates'!$AA63*'V Consumer Factors'!$N$15*'II Rate Development &amp; Change'!$K$34</f>
        <v>#DIV/0!</v>
      </c>
      <c r="AT60" s="112" t="e">
        <f>'III Plan Rates'!$AA63*'V Consumer Factors'!$N$16*'II Rate Development &amp; Change'!$K$34</f>
        <v>#DIV/0!</v>
      </c>
      <c r="AU60" s="112" t="e">
        <f>'III Plan Rates'!$AA63*'V Consumer Factors'!$N$17*'II Rate Development &amp; Change'!$K$34</f>
        <v>#DIV/0!</v>
      </c>
      <c r="AV60" s="112" t="e">
        <f>'III Plan Rates'!$AA63*'V Consumer Factors'!$N$18*'II Rate Development &amp; Change'!$K$34</f>
        <v>#DIV/0!</v>
      </c>
      <c r="AW60" s="112" t="e">
        <f>'III Plan Rates'!$AA63*'V Consumer Factors'!$N$19*'II Rate Development &amp; Change'!$K$34</f>
        <v>#DIV/0!</v>
      </c>
      <c r="AX60" s="112" t="e">
        <f>'III Plan Rates'!$AA63*'V Consumer Factors'!$N$20*'II Rate Development &amp; Change'!$K$34</f>
        <v>#DIV/0!</v>
      </c>
      <c r="AY60" s="112">
        <f>IF('III Plan Rates'!$AP63&gt;0,SUMPRODUCT(AP60:AX60,'III Plan Rates'!$AG63:$AO63)/'III Plan Rates'!$AP63,0)</f>
        <v>0</v>
      </c>
      <c r="AZ60" s="124"/>
      <c r="BA60" s="112" t="e">
        <f>'III Plan Rates'!$AA63*'V Consumer Factors'!$N$12*'II Rate Development &amp; Change'!$L$34</f>
        <v>#DIV/0!</v>
      </c>
      <c r="BB60" s="112" t="e">
        <f>'III Plan Rates'!$AA63*'V Consumer Factors'!$N$13*'II Rate Development &amp; Change'!$L$34</f>
        <v>#DIV/0!</v>
      </c>
      <c r="BC60" s="112" t="e">
        <f>'III Plan Rates'!$AA63*'V Consumer Factors'!$N$14*'II Rate Development &amp; Change'!$L$34</f>
        <v>#DIV/0!</v>
      </c>
      <c r="BD60" s="112" t="e">
        <f>'III Plan Rates'!$AA63*'V Consumer Factors'!$N$15*'II Rate Development &amp; Change'!$L$34</f>
        <v>#DIV/0!</v>
      </c>
      <c r="BE60" s="112" t="e">
        <f>'III Plan Rates'!$AA63*'V Consumer Factors'!$N$16*'II Rate Development &amp; Change'!$L$34</f>
        <v>#DIV/0!</v>
      </c>
      <c r="BF60" s="112" t="e">
        <f>'III Plan Rates'!$AA63*'V Consumer Factors'!$N$17*'II Rate Development &amp; Change'!$L$34</f>
        <v>#DIV/0!</v>
      </c>
      <c r="BG60" s="112" t="e">
        <f>'III Plan Rates'!$AA63*'V Consumer Factors'!$N$18*'II Rate Development &amp; Change'!$L$34</f>
        <v>#DIV/0!</v>
      </c>
      <c r="BH60" s="112" t="e">
        <f>'III Plan Rates'!$AA63*'V Consumer Factors'!$N$19*'II Rate Development &amp; Change'!$L$34</f>
        <v>#DIV/0!</v>
      </c>
      <c r="BI60" s="112" t="e">
        <f>'III Plan Rates'!$AA63*'V Consumer Factors'!$N$20*'II Rate Development &amp; Change'!$L$34</f>
        <v>#DIV/0!</v>
      </c>
      <c r="BJ60" s="112">
        <f>IF('III Plan Rates'!$AP63&gt;0,SUMPRODUCT(BA60:BI60,'III Plan Rates'!$AG63:$AO63)/'III Plan Rates'!$AP63,0)</f>
        <v>0</v>
      </c>
      <c r="BK60" s="124"/>
      <c r="BL60" s="112" t="e">
        <f>'III Plan Rates'!$AA63*'V Consumer Factors'!$N$12*'II Rate Development &amp; Change'!$M$34</f>
        <v>#DIV/0!</v>
      </c>
      <c r="BM60" s="112" t="e">
        <f>'III Plan Rates'!$AA63*'V Consumer Factors'!$N$13*'II Rate Development &amp; Change'!$M$34</f>
        <v>#DIV/0!</v>
      </c>
      <c r="BN60" s="112" t="e">
        <f>'III Plan Rates'!$AA63*'V Consumer Factors'!$N$14*'II Rate Development &amp; Change'!$M$34</f>
        <v>#DIV/0!</v>
      </c>
      <c r="BO60" s="112" t="e">
        <f>'III Plan Rates'!$AA63*'V Consumer Factors'!$N$15*'II Rate Development &amp; Change'!$M$34</f>
        <v>#DIV/0!</v>
      </c>
      <c r="BP60" s="112" t="e">
        <f>'III Plan Rates'!$AA63*'V Consumer Factors'!$N$16*'II Rate Development &amp; Change'!$M$34</f>
        <v>#DIV/0!</v>
      </c>
      <c r="BQ60" s="112" t="e">
        <f>'III Plan Rates'!$AA63*'V Consumer Factors'!$N$17*'II Rate Development &amp; Change'!$M$34</f>
        <v>#DIV/0!</v>
      </c>
      <c r="BR60" s="112" t="e">
        <f>'III Plan Rates'!$AA63*'V Consumer Factors'!$N$18*'II Rate Development &amp; Change'!$M$34</f>
        <v>#DIV/0!</v>
      </c>
      <c r="BS60" s="112" t="e">
        <f>'III Plan Rates'!$AA63*'V Consumer Factors'!$N$19*'II Rate Development &amp; Change'!$M$34</f>
        <v>#DIV/0!</v>
      </c>
      <c r="BT60" s="112" t="e">
        <f>'III Plan Rates'!$AA63*'V Consumer Factors'!$N$20*'II Rate Development &amp; Change'!$M$34</f>
        <v>#DIV/0!</v>
      </c>
      <c r="BU60" s="112">
        <f>IF('III Plan Rates'!$AP63&gt;0,SUMPRODUCT(BL60:BT60,'III Plan Rates'!$AG63:$AO63)/'III Plan Rates'!$AP63,0)</f>
        <v>0</v>
      </c>
      <c r="BW60" s="109"/>
      <c r="BX60" s="109"/>
      <c r="BY60" s="109"/>
      <c r="BZ60" s="109"/>
      <c r="CA60" s="109"/>
      <c r="CB60" s="109"/>
      <c r="CC60" s="109"/>
      <c r="CD60" s="109"/>
      <c r="CE60" s="511" t="str">
        <f>IF(SUM(BW60:CD60)='III Plan Rates'!AG63, "Match", "Don't Match")</f>
        <v>Match</v>
      </c>
      <c r="CF60" s="109"/>
      <c r="CG60" s="109"/>
      <c r="CH60" s="109"/>
      <c r="CI60" s="511" t="str">
        <f>IF(SUM(CF60:CH60)='III Plan Rates'!AH63, "Match", "Don't Match")</f>
        <v>Match</v>
      </c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109"/>
      <c r="CW60" s="511" t="str">
        <f>IF(SUM(CJ60:CV60)='III Plan Rates'!AI63, "Match", "Don't Match")</f>
        <v>Match</v>
      </c>
      <c r="CX60" s="109"/>
      <c r="CY60" s="109"/>
      <c r="CZ60" s="109"/>
      <c r="DA60" s="109"/>
      <c r="DB60" s="109"/>
      <c r="DC60" s="109"/>
      <c r="DD60" s="109"/>
      <c r="DE60" s="109"/>
      <c r="DF60" s="109"/>
      <c r="DG60" s="109"/>
      <c r="DH60" s="511" t="str">
        <f>IF(SUM(CX60:DG60)='III Plan Rates'!AJ63, "Match", "Don't Match")</f>
        <v>Match</v>
      </c>
      <c r="DI60" s="109"/>
      <c r="DJ60" s="109"/>
      <c r="DK60" s="109"/>
      <c r="DL60" s="109"/>
      <c r="DM60" s="109"/>
      <c r="DN60" s="109"/>
      <c r="DO60" s="109"/>
      <c r="DP60" s="511" t="str">
        <f>IF(SUM(DI60:DO60)='III Plan Rates'!AK63, "Match", "Don't Match")</f>
        <v>Match</v>
      </c>
      <c r="DQ60" s="109"/>
      <c r="DR60" s="109"/>
      <c r="DS60" s="109"/>
      <c r="DT60" s="109"/>
      <c r="DU60" s="109"/>
      <c r="DV60" s="109"/>
      <c r="DW60" s="109"/>
      <c r="DX60" s="109"/>
      <c r="DY60" s="109"/>
      <c r="DZ60" s="109"/>
      <c r="EA60" s="511" t="str">
        <f>IF(SUM(DQ60:DZ60)='III Plan Rates'!AL63, "Match", "Don't Match")</f>
        <v>Match</v>
      </c>
      <c r="EB60" s="109"/>
      <c r="EC60" s="109"/>
      <c r="ED60" s="109"/>
      <c r="EE60" s="109"/>
      <c r="EF60" s="511" t="str">
        <f>IF(SUM(EB60:EE60)='III Plan Rates'!AM63, "Match", "Don't Match")</f>
        <v>Match</v>
      </c>
      <c r="EG60" s="109"/>
      <c r="EH60" s="109"/>
      <c r="EI60" s="109"/>
      <c r="EJ60" s="109"/>
      <c r="EK60" s="109"/>
      <c r="EL60" s="511" t="str">
        <f>IF(SUM(EG60:EK60)='III Plan Rates'!AN63, "Match", "Don't Match")</f>
        <v>Match</v>
      </c>
      <c r="EM60" s="109"/>
      <c r="EN60" s="109"/>
      <c r="EO60" s="109"/>
      <c r="EP60" s="109"/>
      <c r="EQ60" s="109"/>
      <c r="ER60" s="109"/>
      <c r="ES60" s="109"/>
      <c r="ET60" s="511" t="str">
        <f>IF(SUM(EM60:ES60)='III Plan Rates'!AO63, "Match", "Don't Match")</f>
        <v>Match</v>
      </c>
    </row>
    <row r="61" spans="1:150" x14ac:dyDescent="0.25">
      <c r="A61" s="406" t="str">
        <f>'III Plan Rates'!A64</f>
        <v>Plan 47</v>
      </c>
      <c r="B61" s="122">
        <f>'III Plan Rates'!B64</f>
        <v>0</v>
      </c>
      <c r="C61" s="128">
        <f>'III Plan Rates'!D64</f>
        <v>0</v>
      </c>
      <c r="D61" s="122">
        <f>'III Plan Rates'!E64</f>
        <v>0</v>
      </c>
      <c r="E61" s="122">
        <f>'III Plan Rates'!F64</f>
        <v>0</v>
      </c>
      <c r="F61" s="122">
        <f>'III Plan Rates'!G64</f>
        <v>0</v>
      </c>
      <c r="G61" s="122">
        <f>'III Plan Rates'!J64</f>
        <v>0</v>
      </c>
      <c r="H61" s="101"/>
      <c r="I61" s="111"/>
      <c r="J61" s="111"/>
      <c r="K61" s="111"/>
      <c r="L61" s="111"/>
      <c r="M61" s="111"/>
      <c r="N61" s="111"/>
      <c r="O61" s="111"/>
      <c r="P61" s="111"/>
      <c r="Q61" s="111"/>
      <c r="R61" s="112">
        <f>IF('III Plan Rates'!$AP64&gt;0,SUMPRODUCT(I61:Q61,'III Plan Rates'!$AG64:$AO64)/'III Plan Rates'!$AP64,0)</f>
        <v>0</v>
      </c>
      <c r="S61" s="123"/>
      <c r="T61" s="112" t="e">
        <f>'III Plan Rates'!$AA64*'V Consumer Factors'!$N$12*'II Rate Development &amp; Change'!$J$34</f>
        <v>#DIV/0!</v>
      </c>
      <c r="U61" s="112" t="e">
        <f>'III Plan Rates'!$AA64*'V Consumer Factors'!$N$13*'II Rate Development &amp; Change'!$J$34</f>
        <v>#DIV/0!</v>
      </c>
      <c r="V61" s="112" t="e">
        <f>'III Plan Rates'!$AA64*'V Consumer Factors'!$N$14*'II Rate Development &amp; Change'!$J$34</f>
        <v>#DIV/0!</v>
      </c>
      <c r="W61" s="112" t="e">
        <f>'III Plan Rates'!$AA64*'V Consumer Factors'!$N$15*'II Rate Development &amp; Change'!$J$34</f>
        <v>#DIV/0!</v>
      </c>
      <c r="X61" s="112" t="e">
        <f>'III Plan Rates'!$AA64*'V Consumer Factors'!$N$16*'II Rate Development &amp; Change'!$J$34</f>
        <v>#DIV/0!</v>
      </c>
      <c r="Y61" s="112" t="e">
        <f>'III Plan Rates'!$AA64*'V Consumer Factors'!$N$17*'II Rate Development &amp; Change'!$J$34</f>
        <v>#DIV/0!</v>
      </c>
      <c r="Z61" s="112" t="e">
        <f>'III Plan Rates'!$AA64*'V Consumer Factors'!$N$18*'II Rate Development &amp; Change'!$J$34</f>
        <v>#DIV/0!</v>
      </c>
      <c r="AA61" s="112" t="e">
        <f>'III Plan Rates'!$AA64*'V Consumer Factors'!$N$19*'II Rate Development &amp; Change'!$J$34</f>
        <v>#DIV/0!</v>
      </c>
      <c r="AB61" s="112" t="e">
        <f>'III Plan Rates'!$AA64*'V Consumer Factors'!$N$20*'II Rate Development &amp; Change'!$J$34</f>
        <v>#DIV/0!</v>
      </c>
      <c r="AC61" s="112">
        <f>IF('III Plan Rates'!$AP64&gt;0,SUMPRODUCT(T61:AB61,'III Plan Rates'!$AG64:$AO64)/'III Plan Rates'!$AP64,0)</f>
        <v>0</v>
      </c>
      <c r="AD61" s="119"/>
      <c r="AE61" s="120" t="e">
        <f t="shared" si="12"/>
        <v>#DIV/0!</v>
      </c>
      <c r="AF61" s="120" t="e">
        <f t="shared" si="3"/>
        <v>#DIV/0!</v>
      </c>
      <c r="AG61" s="120" t="e">
        <f t="shared" si="4"/>
        <v>#DIV/0!</v>
      </c>
      <c r="AH61" s="120" t="e">
        <f t="shared" si="5"/>
        <v>#DIV/0!</v>
      </c>
      <c r="AI61" s="120" t="e">
        <f t="shared" si="6"/>
        <v>#DIV/0!</v>
      </c>
      <c r="AJ61" s="120" t="e">
        <f t="shared" si="7"/>
        <v>#DIV/0!</v>
      </c>
      <c r="AK61" s="120" t="e">
        <f t="shared" si="8"/>
        <v>#DIV/0!</v>
      </c>
      <c r="AL61" s="120" t="e">
        <f t="shared" si="9"/>
        <v>#DIV/0!</v>
      </c>
      <c r="AM61" s="120" t="e">
        <f t="shared" si="10"/>
        <v>#DIV/0!</v>
      </c>
      <c r="AN61" s="120" t="str">
        <f t="shared" si="11"/>
        <v/>
      </c>
      <c r="AO61" s="119"/>
      <c r="AP61" s="112" t="e">
        <f>'III Plan Rates'!$AA64*'V Consumer Factors'!$N$12*'II Rate Development &amp; Change'!$K$34</f>
        <v>#DIV/0!</v>
      </c>
      <c r="AQ61" s="112" t="e">
        <f>'III Plan Rates'!$AA64*'V Consumer Factors'!$N$13*'II Rate Development &amp; Change'!$K$34</f>
        <v>#DIV/0!</v>
      </c>
      <c r="AR61" s="112" t="e">
        <f>'III Plan Rates'!$AA64*'V Consumer Factors'!$N$14*'II Rate Development &amp; Change'!$K$34</f>
        <v>#DIV/0!</v>
      </c>
      <c r="AS61" s="112" t="e">
        <f>'III Plan Rates'!$AA64*'V Consumer Factors'!$N$15*'II Rate Development &amp; Change'!$K$34</f>
        <v>#DIV/0!</v>
      </c>
      <c r="AT61" s="112" t="e">
        <f>'III Plan Rates'!$AA64*'V Consumer Factors'!$N$16*'II Rate Development &amp; Change'!$K$34</f>
        <v>#DIV/0!</v>
      </c>
      <c r="AU61" s="112" t="e">
        <f>'III Plan Rates'!$AA64*'V Consumer Factors'!$N$17*'II Rate Development &amp; Change'!$K$34</f>
        <v>#DIV/0!</v>
      </c>
      <c r="AV61" s="112" t="e">
        <f>'III Plan Rates'!$AA64*'V Consumer Factors'!$N$18*'II Rate Development &amp; Change'!$K$34</f>
        <v>#DIV/0!</v>
      </c>
      <c r="AW61" s="112" t="e">
        <f>'III Plan Rates'!$AA64*'V Consumer Factors'!$N$19*'II Rate Development &amp; Change'!$K$34</f>
        <v>#DIV/0!</v>
      </c>
      <c r="AX61" s="112" t="e">
        <f>'III Plan Rates'!$AA64*'V Consumer Factors'!$N$20*'II Rate Development &amp; Change'!$K$34</f>
        <v>#DIV/0!</v>
      </c>
      <c r="AY61" s="112">
        <f>IF('III Plan Rates'!$AP64&gt;0,SUMPRODUCT(AP61:AX61,'III Plan Rates'!$AG64:$AO64)/'III Plan Rates'!$AP64,0)</f>
        <v>0</v>
      </c>
      <c r="AZ61" s="124"/>
      <c r="BA61" s="112" t="e">
        <f>'III Plan Rates'!$AA64*'V Consumer Factors'!$N$12*'II Rate Development &amp; Change'!$L$34</f>
        <v>#DIV/0!</v>
      </c>
      <c r="BB61" s="112" t="e">
        <f>'III Plan Rates'!$AA64*'V Consumer Factors'!$N$13*'II Rate Development &amp; Change'!$L$34</f>
        <v>#DIV/0!</v>
      </c>
      <c r="BC61" s="112" t="e">
        <f>'III Plan Rates'!$AA64*'V Consumer Factors'!$N$14*'II Rate Development &amp; Change'!$L$34</f>
        <v>#DIV/0!</v>
      </c>
      <c r="BD61" s="112" t="e">
        <f>'III Plan Rates'!$AA64*'V Consumer Factors'!$N$15*'II Rate Development &amp; Change'!$L$34</f>
        <v>#DIV/0!</v>
      </c>
      <c r="BE61" s="112" t="e">
        <f>'III Plan Rates'!$AA64*'V Consumer Factors'!$N$16*'II Rate Development &amp; Change'!$L$34</f>
        <v>#DIV/0!</v>
      </c>
      <c r="BF61" s="112" t="e">
        <f>'III Plan Rates'!$AA64*'V Consumer Factors'!$N$17*'II Rate Development &amp; Change'!$L$34</f>
        <v>#DIV/0!</v>
      </c>
      <c r="BG61" s="112" t="e">
        <f>'III Plan Rates'!$AA64*'V Consumer Factors'!$N$18*'II Rate Development &amp; Change'!$L$34</f>
        <v>#DIV/0!</v>
      </c>
      <c r="BH61" s="112" t="e">
        <f>'III Plan Rates'!$AA64*'V Consumer Factors'!$N$19*'II Rate Development &amp; Change'!$L$34</f>
        <v>#DIV/0!</v>
      </c>
      <c r="BI61" s="112" t="e">
        <f>'III Plan Rates'!$AA64*'V Consumer Factors'!$N$20*'II Rate Development &amp; Change'!$L$34</f>
        <v>#DIV/0!</v>
      </c>
      <c r="BJ61" s="112">
        <f>IF('III Plan Rates'!$AP64&gt;0,SUMPRODUCT(BA61:BI61,'III Plan Rates'!$AG64:$AO64)/'III Plan Rates'!$AP64,0)</f>
        <v>0</v>
      </c>
      <c r="BK61" s="124"/>
      <c r="BL61" s="112" t="e">
        <f>'III Plan Rates'!$AA64*'V Consumer Factors'!$N$12*'II Rate Development &amp; Change'!$M$34</f>
        <v>#DIV/0!</v>
      </c>
      <c r="BM61" s="112" t="e">
        <f>'III Plan Rates'!$AA64*'V Consumer Factors'!$N$13*'II Rate Development &amp; Change'!$M$34</f>
        <v>#DIV/0!</v>
      </c>
      <c r="BN61" s="112" t="e">
        <f>'III Plan Rates'!$AA64*'V Consumer Factors'!$N$14*'II Rate Development &amp; Change'!$M$34</f>
        <v>#DIV/0!</v>
      </c>
      <c r="BO61" s="112" t="e">
        <f>'III Plan Rates'!$AA64*'V Consumer Factors'!$N$15*'II Rate Development &amp; Change'!$M$34</f>
        <v>#DIV/0!</v>
      </c>
      <c r="BP61" s="112" t="e">
        <f>'III Plan Rates'!$AA64*'V Consumer Factors'!$N$16*'II Rate Development &amp; Change'!$M$34</f>
        <v>#DIV/0!</v>
      </c>
      <c r="BQ61" s="112" t="e">
        <f>'III Plan Rates'!$AA64*'V Consumer Factors'!$N$17*'II Rate Development &amp; Change'!$M$34</f>
        <v>#DIV/0!</v>
      </c>
      <c r="BR61" s="112" t="e">
        <f>'III Plan Rates'!$AA64*'V Consumer Factors'!$N$18*'II Rate Development &amp; Change'!$M$34</f>
        <v>#DIV/0!</v>
      </c>
      <c r="BS61" s="112" t="e">
        <f>'III Plan Rates'!$AA64*'V Consumer Factors'!$N$19*'II Rate Development &amp; Change'!$M$34</f>
        <v>#DIV/0!</v>
      </c>
      <c r="BT61" s="112" t="e">
        <f>'III Plan Rates'!$AA64*'V Consumer Factors'!$N$20*'II Rate Development &amp; Change'!$M$34</f>
        <v>#DIV/0!</v>
      </c>
      <c r="BU61" s="112">
        <f>IF('III Plan Rates'!$AP64&gt;0,SUMPRODUCT(BL61:BT61,'III Plan Rates'!$AG64:$AO64)/'III Plan Rates'!$AP64,0)</f>
        <v>0</v>
      </c>
      <c r="BW61" s="109"/>
      <c r="BX61" s="109"/>
      <c r="BY61" s="109"/>
      <c r="BZ61" s="109"/>
      <c r="CA61" s="109"/>
      <c r="CB61" s="109"/>
      <c r="CC61" s="109"/>
      <c r="CD61" s="109"/>
      <c r="CE61" s="511" t="str">
        <f>IF(SUM(BW61:CD61)='III Plan Rates'!AG64, "Match", "Don't Match")</f>
        <v>Match</v>
      </c>
      <c r="CF61" s="109"/>
      <c r="CG61" s="109"/>
      <c r="CH61" s="109"/>
      <c r="CI61" s="511" t="str">
        <f>IF(SUM(CF61:CH61)='III Plan Rates'!AH64, "Match", "Don't Match")</f>
        <v>Match</v>
      </c>
      <c r="CJ61" s="109"/>
      <c r="CK61" s="109"/>
      <c r="CL61" s="109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511" t="str">
        <f>IF(SUM(CJ61:CV61)='III Plan Rates'!AI64, "Match", "Don't Match")</f>
        <v>Match</v>
      </c>
      <c r="CX61" s="109"/>
      <c r="CY61" s="109"/>
      <c r="CZ61" s="109"/>
      <c r="DA61" s="109"/>
      <c r="DB61" s="109"/>
      <c r="DC61" s="109"/>
      <c r="DD61" s="109"/>
      <c r="DE61" s="109"/>
      <c r="DF61" s="109"/>
      <c r="DG61" s="109"/>
      <c r="DH61" s="511" t="str">
        <f>IF(SUM(CX61:DG61)='III Plan Rates'!AJ64, "Match", "Don't Match")</f>
        <v>Match</v>
      </c>
      <c r="DI61" s="109"/>
      <c r="DJ61" s="109"/>
      <c r="DK61" s="109"/>
      <c r="DL61" s="109"/>
      <c r="DM61" s="109"/>
      <c r="DN61" s="109"/>
      <c r="DO61" s="109"/>
      <c r="DP61" s="511" t="str">
        <f>IF(SUM(DI61:DO61)='III Plan Rates'!AK64, "Match", "Don't Match")</f>
        <v>Match</v>
      </c>
      <c r="DQ61" s="109"/>
      <c r="DR61" s="109"/>
      <c r="DS61" s="109"/>
      <c r="DT61" s="109"/>
      <c r="DU61" s="109"/>
      <c r="DV61" s="109"/>
      <c r="DW61" s="109"/>
      <c r="DX61" s="109"/>
      <c r="DY61" s="109"/>
      <c r="DZ61" s="109"/>
      <c r="EA61" s="511" t="str">
        <f>IF(SUM(DQ61:DZ61)='III Plan Rates'!AL64, "Match", "Don't Match")</f>
        <v>Match</v>
      </c>
      <c r="EB61" s="109"/>
      <c r="EC61" s="109"/>
      <c r="ED61" s="109"/>
      <c r="EE61" s="109"/>
      <c r="EF61" s="511" t="str">
        <f>IF(SUM(EB61:EE61)='III Plan Rates'!AM64, "Match", "Don't Match")</f>
        <v>Match</v>
      </c>
      <c r="EG61" s="109"/>
      <c r="EH61" s="109"/>
      <c r="EI61" s="109"/>
      <c r="EJ61" s="109"/>
      <c r="EK61" s="109"/>
      <c r="EL61" s="511" t="str">
        <f>IF(SUM(EG61:EK61)='III Plan Rates'!AN64, "Match", "Don't Match")</f>
        <v>Match</v>
      </c>
      <c r="EM61" s="109"/>
      <c r="EN61" s="109"/>
      <c r="EO61" s="109"/>
      <c r="EP61" s="109"/>
      <c r="EQ61" s="109"/>
      <c r="ER61" s="109"/>
      <c r="ES61" s="109"/>
      <c r="ET61" s="511" t="str">
        <f>IF(SUM(EM61:ES61)='III Plan Rates'!AO64, "Match", "Don't Match")</f>
        <v>Match</v>
      </c>
    </row>
    <row r="62" spans="1:150" x14ac:dyDescent="0.25">
      <c r="A62" s="406" t="str">
        <f>'III Plan Rates'!A65</f>
        <v>Plan 48</v>
      </c>
      <c r="B62" s="122">
        <f>'III Plan Rates'!B65</f>
        <v>0</v>
      </c>
      <c r="C62" s="128">
        <f>'III Plan Rates'!D65</f>
        <v>0</v>
      </c>
      <c r="D62" s="122">
        <f>'III Plan Rates'!E65</f>
        <v>0</v>
      </c>
      <c r="E62" s="122">
        <f>'III Plan Rates'!F65</f>
        <v>0</v>
      </c>
      <c r="F62" s="122">
        <f>'III Plan Rates'!G65</f>
        <v>0</v>
      </c>
      <c r="G62" s="122">
        <f>'III Plan Rates'!J65</f>
        <v>0</v>
      </c>
      <c r="H62" s="101"/>
      <c r="I62" s="111"/>
      <c r="J62" s="111"/>
      <c r="K62" s="111"/>
      <c r="L62" s="111"/>
      <c r="M62" s="111"/>
      <c r="N62" s="111"/>
      <c r="O62" s="111"/>
      <c r="P62" s="111"/>
      <c r="Q62" s="111"/>
      <c r="R62" s="112">
        <f>IF('III Plan Rates'!$AP65&gt;0,SUMPRODUCT(I62:Q62,'III Plan Rates'!$AG65:$AO65)/'III Plan Rates'!$AP65,0)</f>
        <v>0</v>
      </c>
      <c r="S62" s="123"/>
      <c r="T62" s="112" t="e">
        <f>'III Plan Rates'!$AA65*'V Consumer Factors'!$N$12*'II Rate Development &amp; Change'!$J$34</f>
        <v>#DIV/0!</v>
      </c>
      <c r="U62" s="112" t="e">
        <f>'III Plan Rates'!$AA65*'V Consumer Factors'!$N$13*'II Rate Development &amp; Change'!$J$34</f>
        <v>#DIV/0!</v>
      </c>
      <c r="V62" s="112" t="e">
        <f>'III Plan Rates'!$AA65*'V Consumer Factors'!$N$14*'II Rate Development &amp; Change'!$J$34</f>
        <v>#DIV/0!</v>
      </c>
      <c r="W62" s="112" t="e">
        <f>'III Plan Rates'!$AA65*'V Consumer Factors'!$N$15*'II Rate Development &amp; Change'!$J$34</f>
        <v>#DIV/0!</v>
      </c>
      <c r="X62" s="112" t="e">
        <f>'III Plan Rates'!$AA65*'V Consumer Factors'!$N$16*'II Rate Development &amp; Change'!$J$34</f>
        <v>#DIV/0!</v>
      </c>
      <c r="Y62" s="112" t="e">
        <f>'III Plan Rates'!$AA65*'V Consumer Factors'!$N$17*'II Rate Development &amp; Change'!$J$34</f>
        <v>#DIV/0!</v>
      </c>
      <c r="Z62" s="112" t="e">
        <f>'III Plan Rates'!$AA65*'V Consumer Factors'!$N$18*'II Rate Development &amp; Change'!$J$34</f>
        <v>#DIV/0!</v>
      </c>
      <c r="AA62" s="112" t="e">
        <f>'III Plan Rates'!$AA65*'V Consumer Factors'!$N$19*'II Rate Development &amp; Change'!$J$34</f>
        <v>#DIV/0!</v>
      </c>
      <c r="AB62" s="112" t="e">
        <f>'III Plan Rates'!$AA65*'V Consumer Factors'!$N$20*'II Rate Development &amp; Change'!$J$34</f>
        <v>#DIV/0!</v>
      </c>
      <c r="AC62" s="112">
        <f>IF('III Plan Rates'!$AP65&gt;0,SUMPRODUCT(T62:AB62,'III Plan Rates'!$AG65:$AO65)/'III Plan Rates'!$AP65,0)</f>
        <v>0</v>
      </c>
      <c r="AD62" s="119"/>
      <c r="AE62" s="120" t="e">
        <f t="shared" si="12"/>
        <v>#DIV/0!</v>
      </c>
      <c r="AF62" s="120" t="e">
        <f t="shared" si="3"/>
        <v>#DIV/0!</v>
      </c>
      <c r="AG62" s="120" t="e">
        <f t="shared" si="4"/>
        <v>#DIV/0!</v>
      </c>
      <c r="AH62" s="120" t="e">
        <f t="shared" si="5"/>
        <v>#DIV/0!</v>
      </c>
      <c r="AI62" s="120" t="e">
        <f t="shared" si="6"/>
        <v>#DIV/0!</v>
      </c>
      <c r="AJ62" s="120" t="e">
        <f t="shared" si="7"/>
        <v>#DIV/0!</v>
      </c>
      <c r="AK62" s="120" t="e">
        <f t="shared" si="8"/>
        <v>#DIV/0!</v>
      </c>
      <c r="AL62" s="120" t="e">
        <f t="shared" si="9"/>
        <v>#DIV/0!</v>
      </c>
      <c r="AM62" s="120" t="e">
        <f t="shared" si="10"/>
        <v>#DIV/0!</v>
      </c>
      <c r="AN62" s="120" t="str">
        <f t="shared" si="11"/>
        <v/>
      </c>
      <c r="AO62" s="119"/>
      <c r="AP62" s="112" t="e">
        <f>'III Plan Rates'!$AA65*'V Consumer Factors'!$N$12*'II Rate Development &amp; Change'!$K$34</f>
        <v>#DIV/0!</v>
      </c>
      <c r="AQ62" s="112" t="e">
        <f>'III Plan Rates'!$AA65*'V Consumer Factors'!$N$13*'II Rate Development &amp; Change'!$K$34</f>
        <v>#DIV/0!</v>
      </c>
      <c r="AR62" s="112" t="e">
        <f>'III Plan Rates'!$AA65*'V Consumer Factors'!$N$14*'II Rate Development &amp; Change'!$K$34</f>
        <v>#DIV/0!</v>
      </c>
      <c r="AS62" s="112" t="e">
        <f>'III Plan Rates'!$AA65*'V Consumer Factors'!$N$15*'II Rate Development &amp; Change'!$K$34</f>
        <v>#DIV/0!</v>
      </c>
      <c r="AT62" s="112" t="e">
        <f>'III Plan Rates'!$AA65*'V Consumer Factors'!$N$16*'II Rate Development &amp; Change'!$K$34</f>
        <v>#DIV/0!</v>
      </c>
      <c r="AU62" s="112" t="e">
        <f>'III Plan Rates'!$AA65*'V Consumer Factors'!$N$17*'II Rate Development &amp; Change'!$K$34</f>
        <v>#DIV/0!</v>
      </c>
      <c r="AV62" s="112" t="e">
        <f>'III Plan Rates'!$AA65*'V Consumer Factors'!$N$18*'II Rate Development &amp; Change'!$K$34</f>
        <v>#DIV/0!</v>
      </c>
      <c r="AW62" s="112" t="e">
        <f>'III Plan Rates'!$AA65*'V Consumer Factors'!$N$19*'II Rate Development &amp; Change'!$K$34</f>
        <v>#DIV/0!</v>
      </c>
      <c r="AX62" s="112" t="e">
        <f>'III Plan Rates'!$AA65*'V Consumer Factors'!$N$20*'II Rate Development &amp; Change'!$K$34</f>
        <v>#DIV/0!</v>
      </c>
      <c r="AY62" s="112">
        <f>IF('III Plan Rates'!$AP65&gt;0,SUMPRODUCT(AP62:AX62,'III Plan Rates'!$AG65:$AO65)/'III Plan Rates'!$AP65,0)</f>
        <v>0</v>
      </c>
      <c r="AZ62" s="124"/>
      <c r="BA62" s="112" t="e">
        <f>'III Plan Rates'!$AA65*'V Consumer Factors'!$N$12*'II Rate Development &amp; Change'!$L$34</f>
        <v>#DIV/0!</v>
      </c>
      <c r="BB62" s="112" t="e">
        <f>'III Plan Rates'!$AA65*'V Consumer Factors'!$N$13*'II Rate Development &amp; Change'!$L$34</f>
        <v>#DIV/0!</v>
      </c>
      <c r="BC62" s="112" t="e">
        <f>'III Plan Rates'!$AA65*'V Consumer Factors'!$N$14*'II Rate Development &amp; Change'!$L$34</f>
        <v>#DIV/0!</v>
      </c>
      <c r="BD62" s="112" t="e">
        <f>'III Plan Rates'!$AA65*'V Consumer Factors'!$N$15*'II Rate Development &amp; Change'!$L$34</f>
        <v>#DIV/0!</v>
      </c>
      <c r="BE62" s="112" t="e">
        <f>'III Plan Rates'!$AA65*'V Consumer Factors'!$N$16*'II Rate Development &amp; Change'!$L$34</f>
        <v>#DIV/0!</v>
      </c>
      <c r="BF62" s="112" t="e">
        <f>'III Plan Rates'!$AA65*'V Consumer Factors'!$N$17*'II Rate Development &amp; Change'!$L$34</f>
        <v>#DIV/0!</v>
      </c>
      <c r="BG62" s="112" t="e">
        <f>'III Plan Rates'!$AA65*'V Consumer Factors'!$N$18*'II Rate Development &amp; Change'!$L$34</f>
        <v>#DIV/0!</v>
      </c>
      <c r="BH62" s="112" t="e">
        <f>'III Plan Rates'!$AA65*'V Consumer Factors'!$N$19*'II Rate Development &amp; Change'!$L$34</f>
        <v>#DIV/0!</v>
      </c>
      <c r="BI62" s="112" t="e">
        <f>'III Plan Rates'!$AA65*'V Consumer Factors'!$N$20*'II Rate Development &amp; Change'!$L$34</f>
        <v>#DIV/0!</v>
      </c>
      <c r="BJ62" s="112">
        <f>IF('III Plan Rates'!$AP65&gt;0,SUMPRODUCT(BA62:BI62,'III Plan Rates'!$AG65:$AO65)/'III Plan Rates'!$AP65,0)</f>
        <v>0</v>
      </c>
      <c r="BK62" s="124"/>
      <c r="BL62" s="112" t="e">
        <f>'III Plan Rates'!$AA65*'V Consumer Factors'!$N$12*'II Rate Development &amp; Change'!$M$34</f>
        <v>#DIV/0!</v>
      </c>
      <c r="BM62" s="112" t="e">
        <f>'III Plan Rates'!$AA65*'V Consumer Factors'!$N$13*'II Rate Development &amp; Change'!$M$34</f>
        <v>#DIV/0!</v>
      </c>
      <c r="BN62" s="112" t="e">
        <f>'III Plan Rates'!$AA65*'V Consumer Factors'!$N$14*'II Rate Development &amp; Change'!$M$34</f>
        <v>#DIV/0!</v>
      </c>
      <c r="BO62" s="112" t="e">
        <f>'III Plan Rates'!$AA65*'V Consumer Factors'!$N$15*'II Rate Development &amp; Change'!$M$34</f>
        <v>#DIV/0!</v>
      </c>
      <c r="BP62" s="112" t="e">
        <f>'III Plan Rates'!$AA65*'V Consumer Factors'!$N$16*'II Rate Development &amp; Change'!$M$34</f>
        <v>#DIV/0!</v>
      </c>
      <c r="BQ62" s="112" t="e">
        <f>'III Plan Rates'!$AA65*'V Consumer Factors'!$N$17*'II Rate Development &amp; Change'!$M$34</f>
        <v>#DIV/0!</v>
      </c>
      <c r="BR62" s="112" t="e">
        <f>'III Plan Rates'!$AA65*'V Consumer Factors'!$N$18*'II Rate Development &amp; Change'!$M$34</f>
        <v>#DIV/0!</v>
      </c>
      <c r="BS62" s="112" t="e">
        <f>'III Plan Rates'!$AA65*'V Consumer Factors'!$N$19*'II Rate Development &amp; Change'!$M$34</f>
        <v>#DIV/0!</v>
      </c>
      <c r="BT62" s="112" t="e">
        <f>'III Plan Rates'!$AA65*'V Consumer Factors'!$N$20*'II Rate Development &amp; Change'!$M$34</f>
        <v>#DIV/0!</v>
      </c>
      <c r="BU62" s="112">
        <f>IF('III Plan Rates'!$AP65&gt;0,SUMPRODUCT(BL62:BT62,'III Plan Rates'!$AG65:$AO65)/'III Plan Rates'!$AP65,0)</f>
        <v>0</v>
      </c>
      <c r="BW62" s="109"/>
      <c r="BX62" s="109"/>
      <c r="BY62" s="109"/>
      <c r="BZ62" s="109"/>
      <c r="CA62" s="109"/>
      <c r="CB62" s="109"/>
      <c r="CC62" s="109"/>
      <c r="CD62" s="109"/>
      <c r="CE62" s="511" t="str">
        <f>IF(SUM(BW62:CD62)='III Plan Rates'!AG65, "Match", "Don't Match")</f>
        <v>Match</v>
      </c>
      <c r="CF62" s="109"/>
      <c r="CG62" s="109"/>
      <c r="CH62" s="109"/>
      <c r="CI62" s="511" t="str">
        <f>IF(SUM(CF62:CH62)='III Plan Rates'!AH65, "Match", "Don't Match")</f>
        <v>Match</v>
      </c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109"/>
      <c r="CW62" s="511" t="str">
        <f>IF(SUM(CJ62:CV62)='III Plan Rates'!AI65, "Match", "Don't Match")</f>
        <v>Match</v>
      </c>
      <c r="CX62" s="109"/>
      <c r="CY62" s="109"/>
      <c r="CZ62" s="109"/>
      <c r="DA62" s="109"/>
      <c r="DB62" s="109"/>
      <c r="DC62" s="109"/>
      <c r="DD62" s="109"/>
      <c r="DE62" s="109"/>
      <c r="DF62" s="109"/>
      <c r="DG62" s="109"/>
      <c r="DH62" s="511" t="str">
        <f>IF(SUM(CX62:DG62)='III Plan Rates'!AJ65, "Match", "Don't Match")</f>
        <v>Match</v>
      </c>
      <c r="DI62" s="109"/>
      <c r="DJ62" s="109"/>
      <c r="DK62" s="109"/>
      <c r="DL62" s="109"/>
      <c r="DM62" s="109"/>
      <c r="DN62" s="109"/>
      <c r="DO62" s="109"/>
      <c r="DP62" s="511" t="str">
        <f>IF(SUM(DI62:DO62)='III Plan Rates'!AK65, "Match", "Don't Match")</f>
        <v>Match</v>
      </c>
      <c r="DQ62" s="109"/>
      <c r="DR62" s="109"/>
      <c r="DS62" s="109"/>
      <c r="DT62" s="109"/>
      <c r="DU62" s="109"/>
      <c r="DV62" s="109"/>
      <c r="DW62" s="109"/>
      <c r="DX62" s="109"/>
      <c r="DY62" s="109"/>
      <c r="DZ62" s="109"/>
      <c r="EA62" s="511" t="str">
        <f>IF(SUM(DQ62:DZ62)='III Plan Rates'!AL65, "Match", "Don't Match")</f>
        <v>Match</v>
      </c>
      <c r="EB62" s="109"/>
      <c r="EC62" s="109"/>
      <c r="ED62" s="109"/>
      <c r="EE62" s="109"/>
      <c r="EF62" s="511" t="str">
        <f>IF(SUM(EB62:EE62)='III Plan Rates'!AM65, "Match", "Don't Match")</f>
        <v>Match</v>
      </c>
      <c r="EG62" s="109"/>
      <c r="EH62" s="109"/>
      <c r="EI62" s="109"/>
      <c r="EJ62" s="109"/>
      <c r="EK62" s="109"/>
      <c r="EL62" s="511" t="str">
        <f>IF(SUM(EG62:EK62)='III Plan Rates'!AN65, "Match", "Don't Match")</f>
        <v>Match</v>
      </c>
      <c r="EM62" s="109"/>
      <c r="EN62" s="109"/>
      <c r="EO62" s="109"/>
      <c r="EP62" s="109"/>
      <c r="EQ62" s="109"/>
      <c r="ER62" s="109"/>
      <c r="ES62" s="109"/>
      <c r="ET62" s="511" t="str">
        <f>IF(SUM(EM62:ES62)='III Plan Rates'!AO65, "Match", "Don't Match")</f>
        <v>Match</v>
      </c>
    </row>
    <row r="63" spans="1:150" x14ac:dyDescent="0.25">
      <c r="A63" s="406" t="str">
        <f>'III Plan Rates'!A66</f>
        <v>Plan 49</v>
      </c>
      <c r="B63" s="122">
        <f>'III Plan Rates'!B66</f>
        <v>0</v>
      </c>
      <c r="C63" s="128">
        <f>'III Plan Rates'!D66</f>
        <v>0</v>
      </c>
      <c r="D63" s="122">
        <f>'III Plan Rates'!E66</f>
        <v>0</v>
      </c>
      <c r="E63" s="122">
        <f>'III Plan Rates'!F66</f>
        <v>0</v>
      </c>
      <c r="F63" s="122">
        <f>'III Plan Rates'!G66</f>
        <v>0</v>
      </c>
      <c r="G63" s="122">
        <f>'III Plan Rates'!J66</f>
        <v>0</v>
      </c>
      <c r="H63" s="101"/>
      <c r="I63" s="111"/>
      <c r="J63" s="111"/>
      <c r="K63" s="111"/>
      <c r="L63" s="111"/>
      <c r="M63" s="111"/>
      <c r="N63" s="111"/>
      <c r="O63" s="111"/>
      <c r="P63" s="111"/>
      <c r="Q63" s="111"/>
      <c r="R63" s="112">
        <f>IF('III Plan Rates'!$AP66&gt;0,SUMPRODUCT(I63:Q63,'III Plan Rates'!$AG66:$AO66)/'III Plan Rates'!$AP66,0)</f>
        <v>0</v>
      </c>
      <c r="S63" s="123"/>
      <c r="T63" s="112" t="e">
        <f>'III Plan Rates'!$AA66*'V Consumer Factors'!$N$12*'II Rate Development &amp; Change'!$J$34</f>
        <v>#DIV/0!</v>
      </c>
      <c r="U63" s="112" t="e">
        <f>'III Plan Rates'!$AA66*'V Consumer Factors'!$N$13*'II Rate Development &amp; Change'!$J$34</f>
        <v>#DIV/0!</v>
      </c>
      <c r="V63" s="112" t="e">
        <f>'III Plan Rates'!$AA66*'V Consumer Factors'!$N$14*'II Rate Development &amp; Change'!$J$34</f>
        <v>#DIV/0!</v>
      </c>
      <c r="W63" s="112" t="e">
        <f>'III Plan Rates'!$AA66*'V Consumer Factors'!$N$15*'II Rate Development &amp; Change'!$J$34</f>
        <v>#DIV/0!</v>
      </c>
      <c r="X63" s="112" t="e">
        <f>'III Plan Rates'!$AA66*'V Consumer Factors'!$N$16*'II Rate Development &amp; Change'!$J$34</f>
        <v>#DIV/0!</v>
      </c>
      <c r="Y63" s="112" t="e">
        <f>'III Plan Rates'!$AA66*'V Consumer Factors'!$N$17*'II Rate Development &amp; Change'!$J$34</f>
        <v>#DIV/0!</v>
      </c>
      <c r="Z63" s="112" t="e">
        <f>'III Plan Rates'!$AA66*'V Consumer Factors'!$N$18*'II Rate Development &amp; Change'!$J$34</f>
        <v>#DIV/0!</v>
      </c>
      <c r="AA63" s="112" t="e">
        <f>'III Plan Rates'!$AA66*'V Consumer Factors'!$N$19*'II Rate Development &amp; Change'!$J$34</f>
        <v>#DIV/0!</v>
      </c>
      <c r="AB63" s="112" t="e">
        <f>'III Plan Rates'!$AA66*'V Consumer Factors'!$N$20*'II Rate Development &amp; Change'!$J$34</f>
        <v>#DIV/0!</v>
      </c>
      <c r="AC63" s="112">
        <f>IF('III Plan Rates'!$AP66&gt;0,SUMPRODUCT(T63:AB63,'III Plan Rates'!$AG66:$AO66)/'III Plan Rates'!$AP66,0)</f>
        <v>0</v>
      </c>
      <c r="AD63" s="119"/>
      <c r="AE63" s="120" t="e">
        <f t="shared" si="12"/>
        <v>#DIV/0!</v>
      </c>
      <c r="AF63" s="120" t="e">
        <f t="shared" si="3"/>
        <v>#DIV/0!</v>
      </c>
      <c r="AG63" s="120" t="e">
        <f t="shared" si="4"/>
        <v>#DIV/0!</v>
      </c>
      <c r="AH63" s="120" t="e">
        <f t="shared" si="5"/>
        <v>#DIV/0!</v>
      </c>
      <c r="AI63" s="120" t="e">
        <f t="shared" si="6"/>
        <v>#DIV/0!</v>
      </c>
      <c r="AJ63" s="120" t="e">
        <f t="shared" si="7"/>
        <v>#DIV/0!</v>
      </c>
      <c r="AK63" s="120" t="e">
        <f t="shared" si="8"/>
        <v>#DIV/0!</v>
      </c>
      <c r="AL63" s="120" t="e">
        <f t="shared" si="9"/>
        <v>#DIV/0!</v>
      </c>
      <c r="AM63" s="120" t="e">
        <f t="shared" si="10"/>
        <v>#DIV/0!</v>
      </c>
      <c r="AN63" s="120" t="str">
        <f t="shared" si="11"/>
        <v/>
      </c>
      <c r="AO63" s="119"/>
      <c r="AP63" s="112" t="e">
        <f>'III Plan Rates'!$AA66*'V Consumer Factors'!$N$12*'II Rate Development &amp; Change'!$K$34</f>
        <v>#DIV/0!</v>
      </c>
      <c r="AQ63" s="112" t="e">
        <f>'III Plan Rates'!$AA66*'V Consumer Factors'!$N$13*'II Rate Development &amp; Change'!$K$34</f>
        <v>#DIV/0!</v>
      </c>
      <c r="AR63" s="112" t="e">
        <f>'III Plan Rates'!$AA66*'V Consumer Factors'!$N$14*'II Rate Development &amp; Change'!$K$34</f>
        <v>#DIV/0!</v>
      </c>
      <c r="AS63" s="112" t="e">
        <f>'III Plan Rates'!$AA66*'V Consumer Factors'!$N$15*'II Rate Development &amp; Change'!$K$34</f>
        <v>#DIV/0!</v>
      </c>
      <c r="AT63" s="112" t="e">
        <f>'III Plan Rates'!$AA66*'V Consumer Factors'!$N$16*'II Rate Development &amp; Change'!$K$34</f>
        <v>#DIV/0!</v>
      </c>
      <c r="AU63" s="112" t="e">
        <f>'III Plan Rates'!$AA66*'V Consumer Factors'!$N$17*'II Rate Development &amp; Change'!$K$34</f>
        <v>#DIV/0!</v>
      </c>
      <c r="AV63" s="112" t="e">
        <f>'III Plan Rates'!$AA66*'V Consumer Factors'!$N$18*'II Rate Development &amp; Change'!$K$34</f>
        <v>#DIV/0!</v>
      </c>
      <c r="AW63" s="112" t="e">
        <f>'III Plan Rates'!$AA66*'V Consumer Factors'!$N$19*'II Rate Development &amp; Change'!$K$34</f>
        <v>#DIV/0!</v>
      </c>
      <c r="AX63" s="112" t="e">
        <f>'III Plan Rates'!$AA66*'V Consumer Factors'!$N$20*'II Rate Development &amp; Change'!$K$34</f>
        <v>#DIV/0!</v>
      </c>
      <c r="AY63" s="112">
        <f>IF('III Plan Rates'!$AP66&gt;0,SUMPRODUCT(AP63:AX63,'III Plan Rates'!$AG66:$AO66)/'III Plan Rates'!$AP66,0)</f>
        <v>0</v>
      </c>
      <c r="AZ63" s="124"/>
      <c r="BA63" s="112" t="e">
        <f>'III Plan Rates'!$AA66*'V Consumer Factors'!$N$12*'II Rate Development &amp; Change'!$L$34</f>
        <v>#DIV/0!</v>
      </c>
      <c r="BB63" s="112" t="e">
        <f>'III Plan Rates'!$AA66*'V Consumer Factors'!$N$13*'II Rate Development &amp; Change'!$L$34</f>
        <v>#DIV/0!</v>
      </c>
      <c r="BC63" s="112" t="e">
        <f>'III Plan Rates'!$AA66*'V Consumer Factors'!$N$14*'II Rate Development &amp; Change'!$L$34</f>
        <v>#DIV/0!</v>
      </c>
      <c r="BD63" s="112" t="e">
        <f>'III Plan Rates'!$AA66*'V Consumer Factors'!$N$15*'II Rate Development &amp; Change'!$L$34</f>
        <v>#DIV/0!</v>
      </c>
      <c r="BE63" s="112" t="e">
        <f>'III Plan Rates'!$AA66*'V Consumer Factors'!$N$16*'II Rate Development &amp; Change'!$L$34</f>
        <v>#DIV/0!</v>
      </c>
      <c r="BF63" s="112" t="e">
        <f>'III Plan Rates'!$AA66*'V Consumer Factors'!$N$17*'II Rate Development &amp; Change'!$L$34</f>
        <v>#DIV/0!</v>
      </c>
      <c r="BG63" s="112" t="e">
        <f>'III Plan Rates'!$AA66*'V Consumer Factors'!$N$18*'II Rate Development &amp; Change'!$L$34</f>
        <v>#DIV/0!</v>
      </c>
      <c r="BH63" s="112" t="e">
        <f>'III Plan Rates'!$AA66*'V Consumer Factors'!$N$19*'II Rate Development &amp; Change'!$L$34</f>
        <v>#DIV/0!</v>
      </c>
      <c r="BI63" s="112" t="e">
        <f>'III Plan Rates'!$AA66*'V Consumer Factors'!$N$20*'II Rate Development &amp; Change'!$L$34</f>
        <v>#DIV/0!</v>
      </c>
      <c r="BJ63" s="112">
        <f>IF('III Plan Rates'!$AP66&gt;0,SUMPRODUCT(BA63:BI63,'III Plan Rates'!$AG66:$AO66)/'III Plan Rates'!$AP66,0)</f>
        <v>0</v>
      </c>
      <c r="BK63" s="124"/>
      <c r="BL63" s="112" t="e">
        <f>'III Plan Rates'!$AA66*'V Consumer Factors'!$N$12*'II Rate Development &amp; Change'!$M$34</f>
        <v>#DIV/0!</v>
      </c>
      <c r="BM63" s="112" t="e">
        <f>'III Plan Rates'!$AA66*'V Consumer Factors'!$N$13*'II Rate Development &amp; Change'!$M$34</f>
        <v>#DIV/0!</v>
      </c>
      <c r="BN63" s="112" t="e">
        <f>'III Plan Rates'!$AA66*'V Consumer Factors'!$N$14*'II Rate Development &amp; Change'!$M$34</f>
        <v>#DIV/0!</v>
      </c>
      <c r="BO63" s="112" t="e">
        <f>'III Plan Rates'!$AA66*'V Consumer Factors'!$N$15*'II Rate Development &amp; Change'!$M$34</f>
        <v>#DIV/0!</v>
      </c>
      <c r="BP63" s="112" t="e">
        <f>'III Plan Rates'!$AA66*'V Consumer Factors'!$N$16*'II Rate Development &amp; Change'!$M$34</f>
        <v>#DIV/0!</v>
      </c>
      <c r="BQ63" s="112" t="e">
        <f>'III Plan Rates'!$AA66*'V Consumer Factors'!$N$17*'II Rate Development &amp; Change'!$M$34</f>
        <v>#DIV/0!</v>
      </c>
      <c r="BR63" s="112" t="e">
        <f>'III Plan Rates'!$AA66*'V Consumer Factors'!$N$18*'II Rate Development &amp; Change'!$M$34</f>
        <v>#DIV/0!</v>
      </c>
      <c r="BS63" s="112" t="e">
        <f>'III Plan Rates'!$AA66*'V Consumer Factors'!$N$19*'II Rate Development &amp; Change'!$M$34</f>
        <v>#DIV/0!</v>
      </c>
      <c r="BT63" s="112" t="e">
        <f>'III Plan Rates'!$AA66*'V Consumer Factors'!$N$20*'II Rate Development &amp; Change'!$M$34</f>
        <v>#DIV/0!</v>
      </c>
      <c r="BU63" s="112">
        <f>IF('III Plan Rates'!$AP66&gt;0,SUMPRODUCT(BL63:BT63,'III Plan Rates'!$AG66:$AO66)/'III Plan Rates'!$AP66,0)</f>
        <v>0</v>
      </c>
      <c r="BW63" s="109"/>
      <c r="BX63" s="109"/>
      <c r="BY63" s="109"/>
      <c r="BZ63" s="109"/>
      <c r="CA63" s="109"/>
      <c r="CB63" s="109"/>
      <c r="CC63" s="109"/>
      <c r="CD63" s="109"/>
      <c r="CE63" s="511" t="str">
        <f>IF(SUM(BW63:CD63)='III Plan Rates'!AG66, "Match", "Don't Match")</f>
        <v>Match</v>
      </c>
      <c r="CF63" s="109"/>
      <c r="CG63" s="109"/>
      <c r="CH63" s="109"/>
      <c r="CI63" s="511" t="str">
        <f>IF(SUM(CF63:CH63)='III Plan Rates'!AH66, "Match", "Don't Match")</f>
        <v>Match</v>
      </c>
      <c r="CJ63" s="109"/>
      <c r="CK63" s="109"/>
      <c r="CL63" s="109"/>
      <c r="CM63" s="109"/>
      <c r="CN63" s="109"/>
      <c r="CO63" s="109"/>
      <c r="CP63" s="109"/>
      <c r="CQ63" s="109"/>
      <c r="CR63" s="109"/>
      <c r="CS63" s="109"/>
      <c r="CT63" s="109"/>
      <c r="CU63" s="109"/>
      <c r="CV63" s="109"/>
      <c r="CW63" s="511" t="str">
        <f>IF(SUM(CJ63:CV63)='III Plan Rates'!AI66, "Match", "Don't Match")</f>
        <v>Match</v>
      </c>
      <c r="CX63" s="109"/>
      <c r="CY63" s="109"/>
      <c r="CZ63" s="109"/>
      <c r="DA63" s="109"/>
      <c r="DB63" s="109"/>
      <c r="DC63" s="109"/>
      <c r="DD63" s="109"/>
      <c r="DE63" s="109"/>
      <c r="DF63" s="109"/>
      <c r="DG63" s="109"/>
      <c r="DH63" s="511" t="str">
        <f>IF(SUM(CX63:DG63)='III Plan Rates'!AJ66, "Match", "Don't Match")</f>
        <v>Match</v>
      </c>
      <c r="DI63" s="109"/>
      <c r="DJ63" s="109"/>
      <c r="DK63" s="109"/>
      <c r="DL63" s="109"/>
      <c r="DM63" s="109"/>
      <c r="DN63" s="109"/>
      <c r="DO63" s="109"/>
      <c r="DP63" s="511" t="str">
        <f>IF(SUM(DI63:DO63)='III Plan Rates'!AK66, "Match", "Don't Match")</f>
        <v>Match</v>
      </c>
      <c r="DQ63" s="109"/>
      <c r="DR63" s="109"/>
      <c r="DS63" s="109"/>
      <c r="DT63" s="109"/>
      <c r="DU63" s="109"/>
      <c r="DV63" s="109"/>
      <c r="DW63" s="109"/>
      <c r="DX63" s="109"/>
      <c r="DY63" s="109"/>
      <c r="DZ63" s="109"/>
      <c r="EA63" s="511" t="str">
        <f>IF(SUM(DQ63:DZ63)='III Plan Rates'!AL66, "Match", "Don't Match")</f>
        <v>Match</v>
      </c>
      <c r="EB63" s="109"/>
      <c r="EC63" s="109"/>
      <c r="ED63" s="109"/>
      <c r="EE63" s="109"/>
      <c r="EF63" s="511" t="str">
        <f>IF(SUM(EB63:EE63)='III Plan Rates'!AM66, "Match", "Don't Match")</f>
        <v>Match</v>
      </c>
      <c r="EG63" s="109"/>
      <c r="EH63" s="109"/>
      <c r="EI63" s="109"/>
      <c r="EJ63" s="109"/>
      <c r="EK63" s="109"/>
      <c r="EL63" s="511" t="str">
        <f>IF(SUM(EG63:EK63)='III Plan Rates'!AN66, "Match", "Don't Match")</f>
        <v>Match</v>
      </c>
      <c r="EM63" s="109"/>
      <c r="EN63" s="109"/>
      <c r="EO63" s="109"/>
      <c r="EP63" s="109"/>
      <c r="EQ63" s="109"/>
      <c r="ER63" s="109"/>
      <c r="ES63" s="109"/>
      <c r="ET63" s="511" t="str">
        <f>IF(SUM(EM63:ES63)='III Plan Rates'!AO66, "Match", "Don't Match")</f>
        <v>Match</v>
      </c>
    </row>
    <row r="64" spans="1:150" x14ac:dyDescent="0.25">
      <c r="A64" s="406" t="str">
        <f>'III Plan Rates'!A67</f>
        <v>Plan 50</v>
      </c>
      <c r="B64" s="122">
        <f>'III Plan Rates'!B67</f>
        <v>0</v>
      </c>
      <c r="C64" s="128">
        <f>'III Plan Rates'!D67</f>
        <v>0</v>
      </c>
      <c r="D64" s="122">
        <f>'III Plan Rates'!E67</f>
        <v>0</v>
      </c>
      <c r="E64" s="122">
        <f>'III Plan Rates'!F67</f>
        <v>0</v>
      </c>
      <c r="F64" s="122">
        <f>'III Plan Rates'!G67</f>
        <v>0</v>
      </c>
      <c r="G64" s="122">
        <f>'III Plan Rates'!J67</f>
        <v>0</v>
      </c>
      <c r="H64" s="101"/>
      <c r="I64" s="111"/>
      <c r="J64" s="111"/>
      <c r="K64" s="111"/>
      <c r="L64" s="111"/>
      <c r="M64" s="111"/>
      <c r="N64" s="111"/>
      <c r="O64" s="111"/>
      <c r="P64" s="111"/>
      <c r="Q64" s="111"/>
      <c r="R64" s="112">
        <f>IF('III Plan Rates'!$AP67&gt;0,SUMPRODUCT(I64:Q64,'III Plan Rates'!$AG67:$AO67)/'III Plan Rates'!$AP67,0)</f>
        <v>0</v>
      </c>
      <c r="S64" s="123"/>
      <c r="T64" s="112" t="e">
        <f>'III Plan Rates'!$AA67*'V Consumer Factors'!$N$12*'II Rate Development &amp; Change'!$J$34</f>
        <v>#DIV/0!</v>
      </c>
      <c r="U64" s="112" t="e">
        <f>'III Plan Rates'!$AA67*'V Consumer Factors'!$N$13*'II Rate Development &amp; Change'!$J$34</f>
        <v>#DIV/0!</v>
      </c>
      <c r="V64" s="112" t="e">
        <f>'III Plan Rates'!$AA67*'V Consumer Factors'!$N$14*'II Rate Development &amp; Change'!$J$34</f>
        <v>#DIV/0!</v>
      </c>
      <c r="W64" s="112" t="e">
        <f>'III Plan Rates'!$AA67*'V Consumer Factors'!$N$15*'II Rate Development &amp; Change'!$J$34</f>
        <v>#DIV/0!</v>
      </c>
      <c r="X64" s="112" t="e">
        <f>'III Plan Rates'!$AA67*'V Consumer Factors'!$N$16*'II Rate Development &amp; Change'!$J$34</f>
        <v>#DIV/0!</v>
      </c>
      <c r="Y64" s="112" t="e">
        <f>'III Plan Rates'!$AA67*'V Consumer Factors'!$N$17*'II Rate Development &amp; Change'!$J$34</f>
        <v>#DIV/0!</v>
      </c>
      <c r="Z64" s="112" t="e">
        <f>'III Plan Rates'!$AA67*'V Consumer Factors'!$N$18*'II Rate Development &amp; Change'!$J$34</f>
        <v>#DIV/0!</v>
      </c>
      <c r="AA64" s="112" t="e">
        <f>'III Plan Rates'!$AA67*'V Consumer Factors'!$N$19*'II Rate Development &amp; Change'!$J$34</f>
        <v>#DIV/0!</v>
      </c>
      <c r="AB64" s="112" t="e">
        <f>'III Plan Rates'!$AA67*'V Consumer Factors'!$N$20*'II Rate Development &amp; Change'!$J$34</f>
        <v>#DIV/0!</v>
      </c>
      <c r="AC64" s="112">
        <f>IF('III Plan Rates'!$AP67&gt;0,SUMPRODUCT(T64:AB64,'III Plan Rates'!$AG67:$AO67)/'III Plan Rates'!$AP67,0)</f>
        <v>0</v>
      </c>
      <c r="AD64" s="119"/>
      <c r="AE64" s="120" t="e">
        <f t="shared" si="12"/>
        <v>#DIV/0!</v>
      </c>
      <c r="AF64" s="120" t="e">
        <f t="shared" si="3"/>
        <v>#DIV/0!</v>
      </c>
      <c r="AG64" s="120" t="e">
        <f t="shared" si="4"/>
        <v>#DIV/0!</v>
      </c>
      <c r="AH64" s="120" t="e">
        <f t="shared" si="5"/>
        <v>#DIV/0!</v>
      </c>
      <c r="AI64" s="120" t="e">
        <f t="shared" si="6"/>
        <v>#DIV/0!</v>
      </c>
      <c r="AJ64" s="120" t="e">
        <f t="shared" si="7"/>
        <v>#DIV/0!</v>
      </c>
      <c r="AK64" s="120" t="e">
        <f t="shared" si="8"/>
        <v>#DIV/0!</v>
      </c>
      <c r="AL64" s="120" t="e">
        <f t="shared" si="9"/>
        <v>#DIV/0!</v>
      </c>
      <c r="AM64" s="120" t="e">
        <f t="shared" si="10"/>
        <v>#DIV/0!</v>
      </c>
      <c r="AN64" s="120" t="str">
        <f t="shared" si="11"/>
        <v/>
      </c>
      <c r="AO64" s="119"/>
      <c r="AP64" s="112" t="e">
        <f>'III Plan Rates'!$AA67*'V Consumer Factors'!$N$12*'II Rate Development &amp; Change'!$K$34</f>
        <v>#DIV/0!</v>
      </c>
      <c r="AQ64" s="112" t="e">
        <f>'III Plan Rates'!$AA67*'V Consumer Factors'!$N$13*'II Rate Development &amp; Change'!$K$34</f>
        <v>#DIV/0!</v>
      </c>
      <c r="AR64" s="112" t="e">
        <f>'III Plan Rates'!$AA67*'V Consumer Factors'!$N$14*'II Rate Development &amp; Change'!$K$34</f>
        <v>#DIV/0!</v>
      </c>
      <c r="AS64" s="112" t="e">
        <f>'III Plan Rates'!$AA67*'V Consumer Factors'!$N$15*'II Rate Development &amp; Change'!$K$34</f>
        <v>#DIV/0!</v>
      </c>
      <c r="AT64" s="112" t="e">
        <f>'III Plan Rates'!$AA67*'V Consumer Factors'!$N$16*'II Rate Development &amp; Change'!$K$34</f>
        <v>#DIV/0!</v>
      </c>
      <c r="AU64" s="112" t="e">
        <f>'III Plan Rates'!$AA67*'V Consumer Factors'!$N$17*'II Rate Development &amp; Change'!$K$34</f>
        <v>#DIV/0!</v>
      </c>
      <c r="AV64" s="112" t="e">
        <f>'III Plan Rates'!$AA67*'V Consumer Factors'!$N$18*'II Rate Development &amp; Change'!$K$34</f>
        <v>#DIV/0!</v>
      </c>
      <c r="AW64" s="112" t="e">
        <f>'III Plan Rates'!$AA67*'V Consumer Factors'!$N$19*'II Rate Development &amp; Change'!$K$34</f>
        <v>#DIV/0!</v>
      </c>
      <c r="AX64" s="112" t="e">
        <f>'III Plan Rates'!$AA67*'V Consumer Factors'!$N$20*'II Rate Development &amp; Change'!$K$34</f>
        <v>#DIV/0!</v>
      </c>
      <c r="AY64" s="112">
        <f>IF('III Plan Rates'!$AP67&gt;0,SUMPRODUCT(AP64:AX64,'III Plan Rates'!$AG67:$AO67)/'III Plan Rates'!$AP67,0)</f>
        <v>0</v>
      </c>
      <c r="AZ64" s="124"/>
      <c r="BA64" s="112" t="e">
        <f>'III Plan Rates'!$AA67*'V Consumer Factors'!$N$12*'II Rate Development &amp; Change'!$L$34</f>
        <v>#DIV/0!</v>
      </c>
      <c r="BB64" s="112" t="e">
        <f>'III Plan Rates'!$AA67*'V Consumer Factors'!$N$13*'II Rate Development &amp; Change'!$L$34</f>
        <v>#DIV/0!</v>
      </c>
      <c r="BC64" s="112" t="e">
        <f>'III Plan Rates'!$AA67*'V Consumer Factors'!$N$14*'II Rate Development &amp; Change'!$L$34</f>
        <v>#DIV/0!</v>
      </c>
      <c r="BD64" s="112" t="e">
        <f>'III Plan Rates'!$AA67*'V Consumer Factors'!$N$15*'II Rate Development &amp; Change'!$L$34</f>
        <v>#DIV/0!</v>
      </c>
      <c r="BE64" s="112" t="e">
        <f>'III Plan Rates'!$AA67*'V Consumer Factors'!$N$16*'II Rate Development &amp; Change'!$L$34</f>
        <v>#DIV/0!</v>
      </c>
      <c r="BF64" s="112" t="e">
        <f>'III Plan Rates'!$AA67*'V Consumer Factors'!$N$17*'II Rate Development &amp; Change'!$L$34</f>
        <v>#DIV/0!</v>
      </c>
      <c r="BG64" s="112" t="e">
        <f>'III Plan Rates'!$AA67*'V Consumer Factors'!$N$18*'II Rate Development &amp; Change'!$L$34</f>
        <v>#DIV/0!</v>
      </c>
      <c r="BH64" s="112" t="e">
        <f>'III Plan Rates'!$AA67*'V Consumer Factors'!$N$19*'II Rate Development &amp; Change'!$L$34</f>
        <v>#DIV/0!</v>
      </c>
      <c r="BI64" s="112" t="e">
        <f>'III Plan Rates'!$AA67*'V Consumer Factors'!$N$20*'II Rate Development &amp; Change'!$L$34</f>
        <v>#DIV/0!</v>
      </c>
      <c r="BJ64" s="112">
        <f>IF('III Plan Rates'!$AP67&gt;0,SUMPRODUCT(BA64:BI64,'III Plan Rates'!$AG67:$AO67)/'III Plan Rates'!$AP67,0)</f>
        <v>0</v>
      </c>
      <c r="BK64" s="124"/>
      <c r="BL64" s="112" t="e">
        <f>'III Plan Rates'!$AA67*'V Consumer Factors'!$N$12*'II Rate Development &amp; Change'!$M$34</f>
        <v>#DIV/0!</v>
      </c>
      <c r="BM64" s="112" t="e">
        <f>'III Plan Rates'!$AA67*'V Consumer Factors'!$N$13*'II Rate Development &amp; Change'!$M$34</f>
        <v>#DIV/0!</v>
      </c>
      <c r="BN64" s="112" t="e">
        <f>'III Plan Rates'!$AA67*'V Consumer Factors'!$N$14*'II Rate Development &amp; Change'!$M$34</f>
        <v>#DIV/0!</v>
      </c>
      <c r="BO64" s="112" t="e">
        <f>'III Plan Rates'!$AA67*'V Consumer Factors'!$N$15*'II Rate Development &amp; Change'!$M$34</f>
        <v>#DIV/0!</v>
      </c>
      <c r="BP64" s="112" t="e">
        <f>'III Plan Rates'!$AA67*'V Consumer Factors'!$N$16*'II Rate Development &amp; Change'!$M$34</f>
        <v>#DIV/0!</v>
      </c>
      <c r="BQ64" s="112" t="e">
        <f>'III Plan Rates'!$AA67*'V Consumer Factors'!$N$17*'II Rate Development &amp; Change'!$M$34</f>
        <v>#DIV/0!</v>
      </c>
      <c r="BR64" s="112" t="e">
        <f>'III Plan Rates'!$AA67*'V Consumer Factors'!$N$18*'II Rate Development &amp; Change'!$M$34</f>
        <v>#DIV/0!</v>
      </c>
      <c r="BS64" s="112" t="e">
        <f>'III Plan Rates'!$AA67*'V Consumer Factors'!$N$19*'II Rate Development &amp; Change'!$M$34</f>
        <v>#DIV/0!</v>
      </c>
      <c r="BT64" s="112" t="e">
        <f>'III Plan Rates'!$AA67*'V Consumer Factors'!$N$20*'II Rate Development &amp; Change'!$M$34</f>
        <v>#DIV/0!</v>
      </c>
      <c r="BU64" s="112">
        <f>IF('III Plan Rates'!$AP67&gt;0,SUMPRODUCT(BL64:BT64,'III Plan Rates'!$AG67:$AO67)/'III Plan Rates'!$AP67,0)</f>
        <v>0</v>
      </c>
      <c r="BW64" s="109"/>
      <c r="BX64" s="109"/>
      <c r="BY64" s="109"/>
      <c r="BZ64" s="109"/>
      <c r="CA64" s="109"/>
      <c r="CB64" s="109"/>
      <c r="CC64" s="109"/>
      <c r="CD64" s="109"/>
      <c r="CE64" s="511" t="str">
        <f>IF(SUM(BW64:CD64)='III Plan Rates'!AG67, "Match", "Don't Match")</f>
        <v>Match</v>
      </c>
      <c r="CF64" s="109"/>
      <c r="CG64" s="109"/>
      <c r="CH64" s="109"/>
      <c r="CI64" s="511" t="str">
        <f>IF(SUM(CF64:CH64)='III Plan Rates'!AH67, "Match", "Don't Match")</f>
        <v>Match</v>
      </c>
      <c r="CJ64" s="109"/>
      <c r="CK64" s="109"/>
      <c r="CL64" s="109"/>
      <c r="CM64" s="109"/>
      <c r="CN64" s="109"/>
      <c r="CO64" s="109"/>
      <c r="CP64" s="109"/>
      <c r="CQ64" s="109"/>
      <c r="CR64" s="109"/>
      <c r="CS64" s="109"/>
      <c r="CT64" s="109"/>
      <c r="CU64" s="109"/>
      <c r="CV64" s="109"/>
      <c r="CW64" s="511" t="str">
        <f>IF(SUM(CJ64:CV64)='III Plan Rates'!AI67, "Match", "Don't Match")</f>
        <v>Match</v>
      </c>
      <c r="CX64" s="109"/>
      <c r="CY64" s="109"/>
      <c r="CZ64" s="109"/>
      <c r="DA64" s="109"/>
      <c r="DB64" s="109"/>
      <c r="DC64" s="109"/>
      <c r="DD64" s="109"/>
      <c r="DE64" s="109"/>
      <c r="DF64" s="109"/>
      <c r="DG64" s="109"/>
      <c r="DH64" s="511" t="str">
        <f>IF(SUM(CX64:DG64)='III Plan Rates'!AJ67, "Match", "Don't Match")</f>
        <v>Match</v>
      </c>
      <c r="DI64" s="109"/>
      <c r="DJ64" s="109"/>
      <c r="DK64" s="109"/>
      <c r="DL64" s="109"/>
      <c r="DM64" s="109"/>
      <c r="DN64" s="109"/>
      <c r="DO64" s="109"/>
      <c r="DP64" s="511" t="str">
        <f>IF(SUM(DI64:DO64)='III Plan Rates'!AK67, "Match", "Don't Match")</f>
        <v>Match</v>
      </c>
      <c r="DQ64" s="109"/>
      <c r="DR64" s="109"/>
      <c r="DS64" s="109"/>
      <c r="DT64" s="109"/>
      <c r="DU64" s="109"/>
      <c r="DV64" s="109"/>
      <c r="DW64" s="109"/>
      <c r="DX64" s="109"/>
      <c r="DY64" s="109"/>
      <c r="DZ64" s="109"/>
      <c r="EA64" s="511" t="str">
        <f>IF(SUM(DQ64:DZ64)='III Plan Rates'!AL67, "Match", "Don't Match")</f>
        <v>Match</v>
      </c>
      <c r="EB64" s="109"/>
      <c r="EC64" s="109"/>
      <c r="ED64" s="109"/>
      <c r="EE64" s="109"/>
      <c r="EF64" s="511" t="str">
        <f>IF(SUM(EB64:EE64)='III Plan Rates'!AM67, "Match", "Don't Match")</f>
        <v>Match</v>
      </c>
      <c r="EG64" s="109"/>
      <c r="EH64" s="109"/>
      <c r="EI64" s="109"/>
      <c r="EJ64" s="109"/>
      <c r="EK64" s="109"/>
      <c r="EL64" s="511" t="str">
        <f>IF(SUM(EG64:EK64)='III Plan Rates'!AN67, "Match", "Don't Match")</f>
        <v>Match</v>
      </c>
      <c r="EM64" s="109"/>
      <c r="EN64" s="109"/>
      <c r="EO64" s="109"/>
      <c r="EP64" s="109"/>
      <c r="EQ64" s="109"/>
      <c r="ER64" s="109"/>
      <c r="ES64" s="109"/>
      <c r="ET64" s="511" t="str">
        <f>IF(SUM(EM64:ES64)='III Plan Rates'!AO67, "Match", "Don't Match")</f>
        <v>Match</v>
      </c>
    </row>
    <row r="65" spans="1:150" x14ac:dyDescent="0.25">
      <c r="A65" s="406" t="str">
        <f>'III Plan Rates'!A68</f>
        <v>Plan 51</v>
      </c>
      <c r="B65" s="122">
        <f>'III Plan Rates'!B68</f>
        <v>0</v>
      </c>
      <c r="C65" s="128">
        <f>'III Plan Rates'!D68</f>
        <v>0</v>
      </c>
      <c r="D65" s="122">
        <f>'III Plan Rates'!E68</f>
        <v>0</v>
      </c>
      <c r="E65" s="122">
        <f>'III Plan Rates'!F68</f>
        <v>0</v>
      </c>
      <c r="F65" s="122">
        <f>'III Plan Rates'!G68</f>
        <v>0</v>
      </c>
      <c r="G65" s="122">
        <f>'III Plan Rates'!J68</f>
        <v>0</v>
      </c>
      <c r="H65" s="101"/>
      <c r="I65" s="111"/>
      <c r="J65" s="111"/>
      <c r="K65" s="111"/>
      <c r="L65" s="111"/>
      <c r="M65" s="111"/>
      <c r="N65" s="111"/>
      <c r="O65" s="111"/>
      <c r="P65" s="111"/>
      <c r="Q65" s="111"/>
      <c r="R65" s="112">
        <f>IF('III Plan Rates'!$AP68&gt;0,SUMPRODUCT(I65:Q65,'III Plan Rates'!$AG68:$AO68)/'III Plan Rates'!$AP68,0)</f>
        <v>0</v>
      </c>
      <c r="S65" s="123"/>
      <c r="T65" s="112" t="e">
        <f>'III Plan Rates'!$AA68*'V Consumer Factors'!$N$12*'II Rate Development &amp; Change'!$J$34</f>
        <v>#DIV/0!</v>
      </c>
      <c r="U65" s="112" t="e">
        <f>'III Plan Rates'!$AA68*'V Consumer Factors'!$N$13*'II Rate Development &amp; Change'!$J$34</f>
        <v>#DIV/0!</v>
      </c>
      <c r="V65" s="112" t="e">
        <f>'III Plan Rates'!$AA68*'V Consumer Factors'!$N$14*'II Rate Development &amp; Change'!$J$34</f>
        <v>#DIV/0!</v>
      </c>
      <c r="W65" s="112" t="e">
        <f>'III Plan Rates'!$AA68*'V Consumer Factors'!$N$15*'II Rate Development &amp; Change'!$J$34</f>
        <v>#DIV/0!</v>
      </c>
      <c r="X65" s="112" t="e">
        <f>'III Plan Rates'!$AA68*'V Consumer Factors'!$N$16*'II Rate Development &amp; Change'!$J$34</f>
        <v>#DIV/0!</v>
      </c>
      <c r="Y65" s="112" t="e">
        <f>'III Plan Rates'!$AA68*'V Consumer Factors'!$N$17*'II Rate Development &amp; Change'!$J$34</f>
        <v>#DIV/0!</v>
      </c>
      <c r="Z65" s="112" t="e">
        <f>'III Plan Rates'!$AA68*'V Consumer Factors'!$N$18*'II Rate Development &amp; Change'!$J$34</f>
        <v>#DIV/0!</v>
      </c>
      <c r="AA65" s="112" t="e">
        <f>'III Plan Rates'!$AA68*'V Consumer Factors'!$N$19*'II Rate Development &amp; Change'!$J$34</f>
        <v>#DIV/0!</v>
      </c>
      <c r="AB65" s="112" t="e">
        <f>'III Plan Rates'!$AA68*'V Consumer Factors'!$N$20*'II Rate Development &amp; Change'!$J$34</f>
        <v>#DIV/0!</v>
      </c>
      <c r="AC65" s="112">
        <f>IF('III Plan Rates'!$AP68&gt;0,SUMPRODUCT(T65:AB65,'III Plan Rates'!$AG68:$AO68)/'III Plan Rates'!$AP68,0)</f>
        <v>0</v>
      </c>
      <c r="AD65" s="119"/>
      <c r="AE65" s="120" t="e">
        <f t="shared" si="12"/>
        <v>#DIV/0!</v>
      </c>
      <c r="AF65" s="120" t="e">
        <f t="shared" si="3"/>
        <v>#DIV/0!</v>
      </c>
      <c r="AG65" s="120" t="e">
        <f t="shared" si="4"/>
        <v>#DIV/0!</v>
      </c>
      <c r="AH65" s="120" t="e">
        <f t="shared" si="5"/>
        <v>#DIV/0!</v>
      </c>
      <c r="AI65" s="120" t="e">
        <f t="shared" si="6"/>
        <v>#DIV/0!</v>
      </c>
      <c r="AJ65" s="120" t="e">
        <f t="shared" si="7"/>
        <v>#DIV/0!</v>
      </c>
      <c r="AK65" s="120" t="e">
        <f t="shared" si="8"/>
        <v>#DIV/0!</v>
      </c>
      <c r="AL65" s="120" t="e">
        <f t="shared" si="9"/>
        <v>#DIV/0!</v>
      </c>
      <c r="AM65" s="120" t="e">
        <f t="shared" si="10"/>
        <v>#DIV/0!</v>
      </c>
      <c r="AN65" s="120" t="str">
        <f t="shared" si="11"/>
        <v/>
      </c>
      <c r="AO65" s="119"/>
      <c r="AP65" s="112" t="e">
        <f>'III Plan Rates'!$AA68*'V Consumer Factors'!$N$12*'II Rate Development &amp; Change'!$K$34</f>
        <v>#DIV/0!</v>
      </c>
      <c r="AQ65" s="112" t="e">
        <f>'III Plan Rates'!$AA68*'V Consumer Factors'!$N$13*'II Rate Development &amp; Change'!$K$34</f>
        <v>#DIV/0!</v>
      </c>
      <c r="AR65" s="112" t="e">
        <f>'III Plan Rates'!$AA68*'V Consumer Factors'!$N$14*'II Rate Development &amp; Change'!$K$34</f>
        <v>#DIV/0!</v>
      </c>
      <c r="AS65" s="112" t="e">
        <f>'III Plan Rates'!$AA68*'V Consumer Factors'!$N$15*'II Rate Development &amp; Change'!$K$34</f>
        <v>#DIV/0!</v>
      </c>
      <c r="AT65" s="112" t="e">
        <f>'III Plan Rates'!$AA68*'V Consumer Factors'!$N$16*'II Rate Development &amp; Change'!$K$34</f>
        <v>#DIV/0!</v>
      </c>
      <c r="AU65" s="112" t="e">
        <f>'III Plan Rates'!$AA68*'V Consumer Factors'!$N$17*'II Rate Development &amp; Change'!$K$34</f>
        <v>#DIV/0!</v>
      </c>
      <c r="AV65" s="112" t="e">
        <f>'III Plan Rates'!$AA68*'V Consumer Factors'!$N$18*'II Rate Development &amp; Change'!$K$34</f>
        <v>#DIV/0!</v>
      </c>
      <c r="AW65" s="112" t="e">
        <f>'III Plan Rates'!$AA68*'V Consumer Factors'!$N$19*'II Rate Development &amp; Change'!$K$34</f>
        <v>#DIV/0!</v>
      </c>
      <c r="AX65" s="112" t="e">
        <f>'III Plan Rates'!$AA68*'V Consumer Factors'!$N$20*'II Rate Development &amp; Change'!$K$34</f>
        <v>#DIV/0!</v>
      </c>
      <c r="AY65" s="112">
        <f>IF('III Plan Rates'!$AP68&gt;0,SUMPRODUCT(AP65:AX65,'III Plan Rates'!$AG68:$AO68)/'III Plan Rates'!$AP68,0)</f>
        <v>0</v>
      </c>
      <c r="AZ65" s="124"/>
      <c r="BA65" s="112" t="e">
        <f>'III Plan Rates'!$AA68*'V Consumer Factors'!$N$12*'II Rate Development &amp; Change'!$L$34</f>
        <v>#DIV/0!</v>
      </c>
      <c r="BB65" s="112" t="e">
        <f>'III Plan Rates'!$AA68*'V Consumer Factors'!$N$13*'II Rate Development &amp; Change'!$L$34</f>
        <v>#DIV/0!</v>
      </c>
      <c r="BC65" s="112" t="e">
        <f>'III Plan Rates'!$AA68*'V Consumer Factors'!$N$14*'II Rate Development &amp; Change'!$L$34</f>
        <v>#DIV/0!</v>
      </c>
      <c r="BD65" s="112" t="e">
        <f>'III Plan Rates'!$AA68*'V Consumer Factors'!$N$15*'II Rate Development &amp; Change'!$L$34</f>
        <v>#DIV/0!</v>
      </c>
      <c r="BE65" s="112" t="e">
        <f>'III Plan Rates'!$AA68*'V Consumer Factors'!$N$16*'II Rate Development &amp; Change'!$L$34</f>
        <v>#DIV/0!</v>
      </c>
      <c r="BF65" s="112" t="e">
        <f>'III Plan Rates'!$AA68*'V Consumer Factors'!$N$17*'II Rate Development &amp; Change'!$L$34</f>
        <v>#DIV/0!</v>
      </c>
      <c r="BG65" s="112" t="e">
        <f>'III Plan Rates'!$AA68*'V Consumer Factors'!$N$18*'II Rate Development &amp; Change'!$L$34</f>
        <v>#DIV/0!</v>
      </c>
      <c r="BH65" s="112" t="e">
        <f>'III Plan Rates'!$AA68*'V Consumer Factors'!$N$19*'II Rate Development &amp; Change'!$L$34</f>
        <v>#DIV/0!</v>
      </c>
      <c r="BI65" s="112" t="e">
        <f>'III Plan Rates'!$AA68*'V Consumer Factors'!$N$20*'II Rate Development &amp; Change'!$L$34</f>
        <v>#DIV/0!</v>
      </c>
      <c r="BJ65" s="112">
        <f>IF('III Plan Rates'!$AP68&gt;0,SUMPRODUCT(BA65:BI65,'III Plan Rates'!$AG68:$AO68)/'III Plan Rates'!$AP68,0)</f>
        <v>0</v>
      </c>
      <c r="BK65" s="124"/>
      <c r="BL65" s="112" t="e">
        <f>'III Plan Rates'!$AA68*'V Consumer Factors'!$N$12*'II Rate Development &amp; Change'!$M$34</f>
        <v>#DIV/0!</v>
      </c>
      <c r="BM65" s="112" t="e">
        <f>'III Plan Rates'!$AA68*'V Consumer Factors'!$N$13*'II Rate Development &amp; Change'!$M$34</f>
        <v>#DIV/0!</v>
      </c>
      <c r="BN65" s="112" t="e">
        <f>'III Plan Rates'!$AA68*'V Consumer Factors'!$N$14*'II Rate Development &amp; Change'!$M$34</f>
        <v>#DIV/0!</v>
      </c>
      <c r="BO65" s="112" t="e">
        <f>'III Plan Rates'!$AA68*'V Consumer Factors'!$N$15*'II Rate Development &amp; Change'!$M$34</f>
        <v>#DIV/0!</v>
      </c>
      <c r="BP65" s="112" t="e">
        <f>'III Plan Rates'!$AA68*'V Consumer Factors'!$N$16*'II Rate Development &amp; Change'!$M$34</f>
        <v>#DIV/0!</v>
      </c>
      <c r="BQ65" s="112" t="e">
        <f>'III Plan Rates'!$AA68*'V Consumer Factors'!$N$17*'II Rate Development &amp; Change'!$M$34</f>
        <v>#DIV/0!</v>
      </c>
      <c r="BR65" s="112" t="e">
        <f>'III Plan Rates'!$AA68*'V Consumer Factors'!$N$18*'II Rate Development &amp; Change'!$M$34</f>
        <v>#DIV/0!</v>
      </c>
      <c r="BS65" s="112" t="e">
        <f>'III Plan Rates'!$AA68*'V Consumer Factors'!$N$19*'II Rate Development &amp; Change'!$M$34</f>
        <v>#DIV/0!</v>
      </c>
      <c r="BT65" s="112" t="e">
        <f>'III Plan Rates'!$AA68*'V Consumer Factors'!$N$20*'II Rate Development &amp; Change'!$M$34</f>
        <v>#DIV/0!</v>
      </c>
      <c r="BU65" s="112">
        <f>IF('III Plan Rates'!$AP68&gt;0,SUMPRODUCT(BL65:BT65,'III Plan Rates'!$AG68:$AO68)/'III Plan Rates'!$AP68,0)</f>
        <v>0</v>
      </c>
      <c r="BW65" s="109"/>
      <c r="BX65" s="109"/>
      <c r="BY65" s="109"/>
      <c r="BZ65" s="109"/>
      <c r="CA65" s="109"/>
      <c r="CB65" s="109"/>
      <c r="CC65" s="109"/>
      <c r="CD65" s="109"/>
      <c r="CE65" s="511" t="str">
        <f>IF(SUM(BW65:CD65)='III Plan Rates'!AG68, "Match", "Don't Match")</f>
        <v>Match</v>
      </c>
      <c r="CF65" s="109"/>
      <c r="CG65" s="109"/>
      <c r="CH65" s="109"/>
      <c r="CI65" s="511" t="str">
        <f>IF(SUM(CF65:CH65)='III Plan Rates'!AH68, "Match", "Don't Match")</f>
        <v>Match</v>
      </c>
      <c r="CJ65" s="109"/>
      <c r="CK65" s="109"/>
      <c r="CL65" s="109"/>
      <c r="CM65" s="109"/>
      <c r="CN65" s="109"/>
      <c r="CO65" s="109"/>
      <c r="CP65" s="109"/>
      <c r="CQ65" s="109"/>
      <c r="CR65" s="109"/>
      <c r="CS65" s="109"/>
      <c r="CT65" s="109"/>
      <c r="CU65" s="109"/>
      <c r="CV65" s="109"/>
      <c r="CW65" s="511" t="str">
        <f>IF(SUM(CJ65:CV65)='III Plan Rates'!AI68, "Match", "Don't Match")</f>
        <v>Match</v>
      </c>
      <c r="CX65" s="109"/>
      <c r="CY65" s="109"/>
      <c r="CZ65" s="109"/>
      <c r="DA65" s="109"/>
      <c r="DB65" s="109"/>
      <c r="DC65" s="109"/>
      <c r="DD65" s="109"/>
      <c r="DE65" s="109"/>
      <c r="DF65" s="109"/>
      <c r="DG65" s="109"/>
      <c r="DH65" s="511" t="str">
        <f>IF(SUM(CX65:DG65)='III Plan Rates'!AJ68, "Match", "Don't Match")</f>
        <v>Match</v>
      </c>
      <c r="DI65" s="109"/>
      <c r="DJ65" s="109"/>
      <c r="DK65" s="109"/>
      <c r="DL65" s="109"/>
      <c r="DM65" s="109"/>
      <c r="DN65" s="109"/>
      <c r="DO65" s="109"/>
      <c r="DP65" s="511" t="str">
        <f>IF(SUM(DI65:DO65)='III Plan Rates'!AK68, "Match", "Don't Match")</f>
        <v>Match</v>
      </c>
      <c r="DQ65" s="109"/>
      <c r="DR65" s="109"/>
      <c r="DS65" s="109"/>
      <c r="DT65" s="109"/>
      <c r="DU65" s="109"/>
      <c r="DV65" s="109"/>
      <c r="DW65" s="109"/>
      <c r="DX65" s="109"/>
      <c r="DY65" s="109"/>
      <c r="DZ65" s="109"/>
      <c r="EA65" s="511" t="str">
        <f>IF(SUM(DQ65:DZ65)='III Plan Rates'!AL68, "Match", "Don't Match")</f>
        <v>Match</v>
      </c>
      <c r="EB65" s="109"/>
      <c r="EC65" s="109"/>
      <c r="ED65" s="109"/>
      <c r="EE65" s="109"/>
      <c r="EF65" s="511" t="str">
        <f>IF(SUM(EB65:EE65)='III Plan Rates'!AM68, "Match", "Don't Match")</f>
        <v>Match</v>
      </c>
      <c r="EG65" s="109"/>
      <c r="EH65" s="109"/>
      <c r="EI65" s="109"/>
      <c r="EJ65" s="109"/>
      <c r="EK65" s="109"/>
      <c r="EL65" s="511" t="str">
        <f>IF(SUM(EG65:EK65)='III Plan Rates'!AN68, "Match", "Don't Match")</f>
        <v>Match</v>
      </c>
      <c r="EM65" s="109"/>
      <c r="EN65" s="109"/>
      <c r="EO65" s="109"/>
      <c r="EP65" s="109"/>
      <c r="EQ65" s="109"/>
      <c r="ER65" s="109"/>
      <c r="ES65" s="109"/>
      <c r="ET65" s="511" t="str">
        <f>IF(SUM(EM65:ES65)='III Plan Rates'!AO68, "Match", "Don't Match")</f>
        <v>Match</v>
      </c>
    </row>
    <row r="66" spans="1:150" x14ac:dyDescent="0.25">
      <c r="A66" s="406" t="str">
        <f>'III Plan Rates'!A69</f>
        <v>Plan 52</v>
      </c>
      <c r="B66" s="122">
        <f>'III Plan Rates'!B69</f>
        <v>0</v>
      </c>
      <c r="C66" s="128">
        <f>'III Plan Rates'!D69</f>
        <v>0</v>
      </c>
      <c r="D66" s="122">
        <f>'III Plan Rates'!E69</f>
        <v>0</v>
      </c>
      <c r="E66" s="122">
        <f>'III Plan Rates'!F69</f>
        <v>0</v>
      </c>
      <c r="F66" s="122">
        <f>'III Plan Rates'!G69</f>
        <v>0</v>
      </c>
      <c r="G66" s="122">
        <f>'III Plan Rates'!J69</f>
        <v>0</v>
      </c>
      <c r="H66" s="101"/>
      <c r="I66" s="111"/>
      <c r="J66" s="111"/>
      <c r="K66" s="111"/>
      <c r="L66" s="111"/>
      <c r="M66" s="111"/>
      <c r="N66" s="111"/>
      <c r="O66" s="111"/>
      <c r="P66" s="111"/>
      <c r="Q66" s="111"/>
      <c r="R66" s="112">
        <f>IF('III Plan Rates'!$AP69&gt;0,SUMPRODUCT(I66:Q66,'III Plan Rates'!$AG69:$AO69)/'III Plan Rates'!$AP69,0)</f>
        <v>0</v>
      </c>
      <c r="S66" s="123"/>
      <c r="T66" s="112" t="e">
        <f>'III Plan Rates'!$AA69*'V Consumer Factors'!$N$12*'II Rate Development &amp; Change'!$J$34</f>
        <v>#DIV/0!</v>
      </c>
      <c r="U66" s="112" t="e">
        <f>'III Plan Rates'!$AA69*'V Consumer Factors'!$N$13*'II Rate Development &amp; Change'!$J$34</f>
        <v>#DIV/0!</v>
      </c>
      <c r="V66" s="112" t="e">
        <f>'III Plan Rates'!$AA69*'V Consumer Factors'!$N$14*'II Rate Development &amp; Change'!$J$34</f>
        <v>#DIV/0!</v>
      </c>
      <c r="W66" s="112" t="e">
        <f>'III Plan Rates'!$AA69*'V Consumer Factors'!$N$15*'II Rate Development &amp; Change'!$J$34</f>
        <v>#DIV/0!</v>
      </c>
      <c r="X66" s="112" t="e">
        <f>'III Plan Rates'!$AA69*'V Consumer Factors'!$N$16*'II Rate Development &amp; Change'!$J$34</f>
        <v>#DIV/0!</v>
      </c>
      <c r="Y66" s="112" t="e">
        <f>'III Plan Rates'!$AA69*'V Consumer Factors'!$N$17*'II Rate Development &amp; Change'!$J$34</f>
        <v>#DIV/0!</v>
      </c>
      <c r="Z66" s="112" t="e">
        <f>'III Plan Rates'!$AA69*'V Consumer Factors'!$N$18*'II Rate Development &amp; Change'!$J$34</f>
        <v>#DIV/0!</v>
      </c>
      <c r="AA66" s="112" t="e">
        <f>'III Plan Rates'!$AA69*'V Consumer Factors'!$N$19*'II Rate Development &amp; Change'!$J$34</f>
        <v>#DIV/0!</v>
      </c>
      <c r="AB66" s="112" t="e">
        <f>'III Plan Rates'!$AA69*'V Consumer Factors'!$N$20*'II Rate Development &amp; Change'!$J$34</f>
        <v>#DIV/0!</v>
      </c>
      <c r="AC66" s="112">
        <f>IF('III Plan Rates'!$AP69&gt;0,SUMPRODUCT(T66:AB66,'III Plan Rates'!$AG69:$AO69)/'III Plan Rates'!$AP69,0)</f>
        <v>0</v>
      </c>
      <c r="AD66" s="119"/>
      <c r="AE66" s="120" t="e">
        <f t="shared" si="12"/>
        <v>#DIV/0!</v>
      </c>
      <c r="AF66" s="120" t="e">
        <f t="shared" si="3"/>
        <v>#DIV/0!</v>
      </c>
      <c r="AG66" s="120" t="e">
        <f t="shared" si="4"/>
        <v>#DIV/0!</v>
      </c>
      <c r="AH66" s="120" t="e">
        <f t="shared" si="5"/>
        <v>#DIV/0!</v>
      </c>
      <c r="AI66" s="120" t="e">
        <f t="shared" si="6"/>
        <v>#DIV/0!</v>
      </c>
      <c r="AJ66" s="120" t="e">
        <f t="shared" si="7"/>
        <v>#DIV/0!</v>
      </c>
      <c r="AK66" s="120" t="e">
        <f t="shared" si="8"/>
        <v>#DIV/0!</v>
      </c>
      <c r="AL66" s="120" t="e">
        <f t="shared" si="9"/>
        <v>#DIV/0!</v>
      </c>
      <c r="AM66" s="120" t="e">
        <f t="shared" si="10"/>
        <v>#DIV/0!</v>
      </c>
      <c r="AN66" s="120" t="str">
        <f t="shared" si="11"/>
        <v/>
      </c>
      <c r="AO66" s="119"/>
      <c r="AP66" s="112" t="e">
        <f>'III Plan Rates'!$AA69*'V Consumer Factors'!$N$12*'II Rate Development &amp; Change'!$K$34</f>
        <v>#DIV/0!</v>
      </c>
      <c r="AQ66" s="112" t="e">
        <f>'III Plan Rates'!$AA69*'V Consumer Factors'!$N$13*'II Rate Development &amp; Change'!$K$34</f>
        <v>#DIV/0!</v>
      </c>
      <c r="AR66" s="112" t="e">
        <f>'III Plan Rates'!$AA69*'V Consumer Factors'!$N$14*'II Rate Development &amp; Change'!$K$34</f>
        <v>#DIV/0!</v>
      </c>
      <c r="AS66" s="112" t="e">
        <f>'III Plan Rates'!$AA69*'V Consumer Factors'!$N$15*'II Rate Development &amp; Change'!$K$34</f>
        <v>#DIV/0!</v>
      </c>
      <c r="AT66" s="112" t="e">
        <f>'III Plan Rates'!$AA69*'V Consumer Factors'!$N$16*'II Rate Development &amp; Change'!$K$34</f>
        <v>#DIV/0!</v>
      </c>
      <c r="AU66" s="112" t="e">
        <f>'III Plan Rates'!$AA69*'V Consumer Factors'!$N$17*'II Rate Development &amp; Change'!$K$34</f>
        <v>#DIV/0!</v>
      </c>
      <c r="AV66" s="112" t="e">
        <f>'III Plan Rates'!$AA69*'V Consumer Factors'!$N$18*'II Rate Development &amp; Change'!$K$34</f>
        <v>#DIV/0!</v>
      </c>
      <c r="AW66" s="112" t="e">
        <f>'III Plan Rates'!$AA69*'V Consumer Factors'!$N$19*'II Rate Development &amp; Change'!$K$34</f>
        <v>#DIV/0!</v>
      </c>
      <c r="AX66" s="112" t="e">
        <f>'III Plan Rates'!$AA69*'V Consumer Factors'!$N$20*'II Rate Development &amp; Change'!$K$34</f>
        <v>#DIV/0!</v>
      </c>
      <c r="AY66" s="112">
        <f>IF('III Plan Rates'!$AP69&gt;0,SUMPRODUCT(AP66:AX66,'III Plan Rates'!$AG69:$AO69)/'III Plan Rates'!$AP69,0)</f>
        <v>0</v>
      </c>
      <c r="AZ66" s="124"/>
      <c r="BA66" s="112" t="e">
        <f>'III Plan Rates'!$AA69*'V Consumer Factors'!$N$12*'II Rate Development &amp; Change'!$L$34</f>
        <v>#DIV/0!</v>
      </c>
      <c r="BB66" s="112" t="e">
        <f>'III Plan Rates'!$AA69*'V Consumer Factors'!$N$13*'II Rate Development &amp; Change'!$L$34</f>
        <v>#DIV/0!</v>
      </c>
      <c r="BC66" s="112" t="e">
        <f>'III Plan Rates'!$AA69*'V Consumer Factors'!$N$14*'II Rate Development &amp; Change'!$L$34</f>
        <v>#DIV/0!</v>
      </c>
      <c r="BD66" s="112" t="e">
        <f>'III Plan Rates'!$AA69*'V Consumer Factors'!$N$15*'II Rate Development &amp; Change'!$L$34</f>
        <v>#DIV/0!</v>
      </c>
      <c r="BE66" s="112" t="e">
        <f>'III Plan Rates'!$AA69*'V Consumer Factors'!$N$16*'II Rate Development &amp; Change'!$L$34</f>
        <v>#DIV/0!</v>
      </c>
      <c r="BF66" s="112" t="e">
        <f>'III Plan Rates'!$AA69*'V Consumer Factors'!$N$17*'II Rate Development &amp; Change'!$L$34</f>
        <v>#DIV/0!</v>
      </c>
      <c r="BG66" s="112" t="e">
        <f>'III Plan Rates'!$AA69*'V Consumer Factors'!$N$18*'II Rate Development &amp; Change'!$L$34</f>
        <v>#DIV/0!</v>
      </c>
      <c r="BH66" s="112" t="e">
        <f>'III Plan Rates'!$AA69*'V Consumer Factors'!$N$19*'II Rate Development &amp; Change'!$L$34</f>
        <v>#DIV/0!</v>
      </c>
      <c r="BI66" s="112" t="e">
        <f>'III Plan Rates'!$AA69*'V Consumer Factors'!$N$20*'II Rate Development &amp; Change'!$L$34</f>
        <v>#DIV/0!</v>
      </c>
      <c r="BJ66" s="112">
        <f>IF('III Plan Rates'!$AP69&gt;0,SUMPRODUCT(BA66:BI66,'III Plan Rates'!$AG69:$AO69)/'III Plan Rates'!$AP69,0)</f>
        <v>0</v>
      </c>
      <c r="BK66" s="124"/>
      <c r="BL66" s="112" t="e">
        <f>'III Plan Rates'!$AA69*'V Consumer Factors'!$N$12*'II Rate Development &amp; Change'!$M$34</f>
        <v>#DIV/0!</v>
      </c>
      <c r="BM66" s="112" t="e">
        <f>'III Plan Rates'!$AA69*'V Consumer Factors'!$N$13*'II Rate Development &amp; Change'!$M$34</f>
        <v>#DIV/0!</v>
      </c>
      <c r="BN66" s="112" t="e">
        <f>'III Plan Rates'!$AA69*'V Consumer Factors'!$N$14*'II Rate Development &amp; Change'!$M$34</f>
        <v>#DIV/0!</v>
      </c>
      <c r="BO66" s="112" t="e">
        <f>'III Plan Rates'!$AA69*'V Consumer Factors'!$N$15*'II Rate Development &amp; Change'!$M$34</f>
        <v>#DIV/0!</v>
      </c>
      <c r="BP66" s="112" t="e">
        <f>'III Plan Rates'!$AA69*'V Consumer Factors'!$N$16*'II Rate Development &amp; Change'!$M$34</f>
        <v>#DIV/0!</v>
      </c>
      <c r="BQ66" s="112" t="e">
        <f>'III Plan Rates'!$AA69*'V Consumer Factors'!$N$17*'II Rate Development &amp; Change'!$M$34</f>
        <v>#DIV/0!</v>
      </c>
      <c r="BR66" s="112" t="e">
        <f>'III Plan Rates'!$AA69*'V Consumer Factors'!$N$18*'II Rate Development &amp; Change'!$M$34</f>
        <v>#DIV/0!</v>
      </c>
      <c r="BS66" s="112" t="e">
        <f>'III Plan Rates'!$AA69*'V Consumer Factors'!$N$19*'II Rate Development &amp; Change'!$M$34</f>
        <v>#DIV/0!</v>
      </c>
      <c r="BT66" s="112" t="e">
        <f>'III Plan Rates'!$AA69*'V Consumer Factors'!$N$20*'II Rate Development &amp; Change'!$M$34</f>
        <v>#DIV/0!</v>
      </c>
      <c r="BU66" s="112">
        <f>IF('III Plan Rates'!$AP69&gt;0,SUMPRODUCT(BL66:BT66,'III Plan Rates'!$AG69:$AO69)/'III Plan Rates'!$AP69,0)</f>
        <v>0</v>
      </c>
      <c r="BW66" s="109"/>
      <c r="BX66" s="109"/>
      <c r="BY66" s="109"/>
      <c r="BZ66" s="109"/>
      <c r="CA66" s="109"/>
      <c r="CB66" s="109"/>
      <c r="CC66" s="109"/>
      <c r="CD66" s="109"/>
      <c r="CE66" s="511" t="str">
        <f>IF(SUM(BW66:CD66)='III Plan Rates'!AG69, "Match", "Don't Match")</f>
        <v>Match</v>
      </c>
      <c r="CF66" s="109"/>
      <c r="CG66" s="109"/>
      <c r="CH66" s="109"/>
      <c r="CI66" s="511" t="str">
        <f>IF(SUM(CF66:CH66)='III Plan Rates'!AH69, "Match", "Don't Match")</f>
        <v>Match</v>
      </c>
      <c r="CJ66" s="109"/>
      <c r="CK66" s="109"/>
      <c r="CL66" s="109"/>
      <c r="CM66" s="109"/>
      <c r="CN66" s="109"/>
      <c r="CO66" s="109"/>
      <c r="CP66" s="109"/>
      <c r="CQ66" s="109"/>
      <c r="CR66" s="109"/>
      <c r="CS66" s="109"/>
      <c r="CT66" s="109"/>
      <c r="CU66" s="109"/>
      <c r="CV66" s="109"/>
      <c r="CW66" s="511" t="str">
        <f>IF(SUM(CJ66:CV66)='III Plan Rates'!AI69, "Match", "Don't Match")</f>
        <v>Match</v>
      </c>
      <c r="CX66" s="109"/>
      <c r="CY66" s="109"/>
      <c r="CZ66" s="109"/>
      <c r="DA66" s="109"/>
      <c r="DB66" s="109"/>
      <c r="DC66" s="109"/>
      <c r="DD66" s="109"/>
      <c r="DE66" s="109"/>
      <c r="DF66" s="109"/>
      <c r="DG66" s="109"/>
      <c r="DH66" s="511" t="str">
        <f>IF(SUM(CX66:DG66)='III Plan Rates'!AJ69, "Match", "Don't Match")</f>
        <v>Match</v>
      </c>
      <c r="DI66" s="109"/>
      <c r="DJ66" s="109"/>
      <c r="DK66" s="109"/>
      <c r="DL66" s="109"/>
      <c r="DM66" s="109"/>
      <c r="DN66" s="109"/>
      <c r="DO66" s="109"/>
      <c r="DP66" s="511" t="str">
        <f>IF(SUM(DI66:DO66)='III Plan Rates'!AK69, "Match", "Don't Match")</f>
        <v>Match</v>
      </c>
      <c r="DQ66" s="109"/>
      <c r="DR66" s="109"/>
      <c r="DS66" s="109"/>
      <c r="DT66" s="109"/>
      <c r="DU66" s="109"/>
      <c r="DV66" s="109"/>
      <c r="DW66" s="109"/>
      <c r="DX66" s="109"/>
      <c r="DY66" s="109"/>
      <c r="DZ66" s="109"/>
      <c r="EA66" s="511" t="str">
        <f>IF(SUM(DQ66:DZ66)='III Plan Rates'!AL69, "Match", "Don't Match")</f>
        <v>Match</v>
      </c>
      <c r="EB66" s="109"/>
      <c r="EC66" s="109"/>
      <c r="ED66" s="109"/>
      <c r="EE66" s="109"/>
      <c r="EF66" s="511" t="str">
        <f>IF(SUM(EB66:EE66)='III Plan Rates'!AM69, "Match", "Don't Match")</f>
        <v>Match</v>
      </c>
      <c r="EG66" s="109"/>
      <c r="EH66" s="109"/>
      <c r="EI66" s="109"/>
      <c r="EJ66" s="109"/>
      <c r="EK66" s="109"/>
      <c r="EL66" s="511" t="str">
        <f>IF(SUM(EG66:EK66)='III Plan Rates'!AN69, "Match", "Don't Match")</f>
        <v>Match</v>
      </c>
      <c r="EM66" s="109"/>
      <c r="EN66" s="109"/>
      <c r="EO66" s="109"/>
      <c r="EP66" s="109"/>
      <c r="EQ66" s="109"/>
      <c r="ER66" s="109"/>
      <c r="ES66" s="109"/>
      <c r="ET66" s="511" t="str">
        <f>IF(SUM(EM66:ES66)='III Plan Rates'!AO69, "Match", "Don't Match")</f>
        <v>Match</v>
      </c>
    </row>
    <row r="67" spans="1:150" x14ac:dyDescent="0.25">
      <c r="A67" s="406" t="str">
        <f>'III Plan Rates'!A70</f>
        <v>Plan 53</v>
      </c>
      <c r="B67" s="122">
        <f>'III Plan Rates'!B70</f>
        <v>0</v>
      </c>
      <c r="C67" s="128">
        <f>'III Plan Rates'!D70</f>
        <v>0</v>
      </c>
      <c r="D67" s="122">
        <f>'III Plan Rates'!E70</f>
        <v>0</v>
      </c>
      <c r="E67" s="122">
        <f>'III Plan Rates'!F70</f>
        <v>0</v>
      </c>
      <c r="F67" s="122">
        <f>'III Plan Rates'!G70</f>
        <v>0</v>
      </c>
      <c r="G67" s="122">
        <f>'III Plan Rates'!J70</f>
        <v>0</v>
      </c>
      <c r="H67" s="101"/>
      <c r="I67" s="111"/>
      <c r="J67" s="111"/>
      <c r="K67" s="111"/>
      <c r="L67" s="111"/>
      <c r="M67" s="111"/>
      <c r="N67" s="111"/>
      <c r="O67" s="111"/>
      <c r="P67" s="111"/>
      <c r="Q67" s="111"/>
      <c r="R67" s="112">
        <f>IF('III Plan Rates'!$AP70&gt;0,SUMPRODUCT(I67:Q67,'III Plan Rates'!$AG70:$AO70)/'III Plan Rates'!$AP70,0)</f>
        <v>0</v>
      </c>
      <c r="S67" s="123"/>
      <c r="T67" s="112" t="e">
        <f>'III Plan Rates'!$AA70*'V Consumer Factors'!$N$12*'II Rate Development &amp; Change'!$J$34</f>
        <v>#DIV/0!</v>
      </c>
      <c r="U67" s="112" t="e">
        <f>'III Plan Rates'!$AA70*'V Consumer Factors'!$N$13*'II Rate Development &amp; Change'!$J$34</f>
        <v>#DIV/0!</v>
      </c>
      <c r="V67" s="112" t="e">
        <f>'III Plan Rates'!$AA70*'V Consumer Factors'!$N$14*'II Rate Development &amp; Change'!$J$34</f>
        <v>#DIV/0!</v>
      </c>
      <c r="W67" s="112" t="e">
        <f>'III Plan Rates'!$AA70*'V Consumer Factors'!$N$15*'II Rate Development &amp; Change'!$J$34</f>
        <v>#DIV/0!</v>
      </c>
      <c r="X67" s="112" t="e">
        <f>'III Plan Rates'!$AA70*'V Consumer Factors'!$N$16*'II Rate Development &amp; Change'!$J$34</f>
        <v>#DIV/0!</v>
      </c>
      <c r="Y67" s="112" t="e">
        <f>'III Plan Rates'!$AA70*'V Consumer Factors'!$N$17*'II Rate Development &amp; Change'!$J$34</f>
        <v>#DIV/0!</v>
      </c>
      <c r="Z67" s="112" t="e">
        <f>'III Plan Rates'!$AA70*'V Consumer Factors'!$N$18*'II Rate Development &amp; Change'!$J$34</f>
        <v>#DIV/0!</v>
      </c>
      <c r="AA67" s="112" t="e">
        <f>'III Plan Rates'!$AA70*'V Consumer Factors'!$N$19*'II Rate Development &amp; Change'!$J$34</f>
        <v>#DIV/0!</v>
      </c>
      <c r="AB67" s="112" t="e">
        <f>'III Plan Rates'!$AA70*'V Consumer Factors'!$N$20*'II Rate Development &amp; Change'!$J$34</f>
        <v>#DIV/0!</v>
      </c>
      <c r="AC67" s="112">
        <f>IF('III Plan Rates'!$AP70&gt;0,SUMPRODUCT(T67:AB67,'III Plan Rates'!$AG70:$AO70)/'III Plan Rates'!$AP70,0)</f>
        <v>0</v>
      </c>
      <c r="AD67" s="119"/>
      <c r="AE67" s="120" t="e">
        <f t="shared" si="12"/>
        <v>#DIV/0!</v>
      </c>
      <c r="AF67" s="120" t="e">
        <f t="shared" si="3"/>
        <v>#DIV/0!</v>
      </c>
      <c r="AG67" s="120" t="e">
        <f t="shared" si="4"/>
        <v>#DIV/0!</v>
      </c>
      <c r="AH67" s="120" t="e">
        <f t="shared" si="5"/>
        <v>#DIV/0!</v>
      </c>
      <c r="AI67" s="120" t="e">
        <f t="shared" si="6"/>
        <v>#DIV/0!</v>
      </c>
      <c r="AJ67" s="120" t="e">
        <f t="shared" si="7"/>
        <v>#DIV/0!</v>
      </c>
      <c r="AK67" s="120" t="e">
        <f t="shared" si="8"/>
        <v>#DIV/0!</v>
      </c>
      <c r="AL67" s="120" t="e">
        <f t="shared" si="9"/>
        <v>#DIV/0!</v>
      </c>
      <c r="AM67" s="120" t="e">
        <f t="shared" si="10"/>
        <v>#DIV/0!</v>
      </c>
      <c r="AN67" s="120" t="str">
        <f t="shared" si="11"/>
        <v/>
      </c>
      <c r="AO67" s="119"/>
      <c r="AP67" s="112" t="e">
        <f>'III Plan Rates'!$AA70*'V Consumer Factors'!$N$12*'II Rate Development &amp; Change'!$K$34</f>
        <v>#DIV/0!</v>
      </c>
      <c r="AQ67" s="112" t="e">
        <f>'III Plan Rates'!$AA70*'V Consumer Factors'!$N$13*'II Rate Development &amp; Change'!$K$34</f>
        <v>#DIV/0!</v>
      </c>
      <c r="AR67" s="112" t="e">
        <f>'III Plan Rates'!$AA70*'V Consumer Factors'!$N$14*'II Rate Development &amp; Change'!$K$34</f>
        <v>#DIV/0!</v>
      </c>
      <c r="AS67" s="112" t="e">
        <f>'III Plan Rates'!$AA70*'V Consumer Factors'!$N$15*'II Rate Development &amp; Change'!$K$34</f>
        <v>#DIV/0!</v>
      </c>
      <c r="AT67" s="112" t="e">
        <f>'III Plan Rates'!$AA70*'V Consumer Factors'!$N$16*'II Rate Development &amp; Change'!$K$34</f>
        <v>#DIV/0!</v>
      </c>
      <c r="AU67" s="112" t="e">
        <f>'III Plan Rates'!$AA70*'V Consumer Factors'!$N$17*'II Rate Development &amp; Change'!$K$34</f>
        <v>#DIV/0!</v>
      </c>
      <c r="AV67" s="112" t="e">
        <f>'III Plan Rates'!$AA70*'V Consumer Factors'!$N$18*'II Rate Development &amp; Change'!$K$34</f>
        <v>#DIV/0!</v>
      </c>
      <c r="AW67" s="112" t="e">
        <f>'III Plan Rates'!$AA70*'V Consumer Factors'!$N$19*'II Rate Development &amp; Change'!$K$34</f>
        <v>#DIV/0!</v>
      </c>
      <c r="AX67" s="112" t="e">
        <f>'III Plan Rates'!$AA70*'V Consumer Factors'!$N$20*'II Rate Development &amp; Change'!$K$34</f>
        <v>#DIV/0!</v>
      </c>
      <c r="AY67" s="112">
        <f>IF('III Plan Rates'!$AP70&gt;0,SUMPRODUCT(AP67:AX67,'III Plan Rates'!$AG70:$AO70)/'III Plan Rates'!$AP70,0)</f>
        <v>0</v>
      </c>
      <c r="AZ67" s="124"/>
      <c r="BA67" s="112" t="e">
        <f>'III Plan Rates'!$AA70*'V Consumer Factors'!$N$12*'II Rate Development &amp; Change'!$L$34</f>
        <v>#DIV/0!</v>
      </c>
      <c r="BB67" s="112" t="e">
        <f>'III Plan Rates'!$AA70*'V Consumer Factors'!$N$13*'II Rate Development &amp; Change'!$L$34</f>
        <v>#DIV/0!</v>
      </c>
      <c r="BC67" s="112" t="e">
        <f>'III Plan Rates'!$AA70*'V Consumer Factors'!$N$14*'II Rate Development &amp; Change'!$L$34</f>
        <v>#DIV/0!</v>
      </c>
      <c r="BD67" s="112" t="e">
        <f>'III Plan Rates'!$AA70*'V Consumer Factors'!$N$15*'II Rate Development &amp; Change'!$L$34</f>
        <v>#DIV/0!</v>
      </c>
      <c r="BE67" s="112" t="e">
        <f>'III Plan Rates'!$AA70*'V Consumer Factors'!$N$16*'II Rate Development &amp; Change'!$L$34</f>
        <v>#DIV/0!</v>
      </c>
      <c r="BF67" s="112" t="e">
        <f>'III Plan Rates'!$AA70*'V Consumer Factors'!$N$17*'II Rate Development &amp; Change'!$L$34</f>
        <v>#DIV/0!</v>
      </c>
      <c r="BG67" s="112" t="e">
        <f>'III Plan Rates'!$AA70*'V Consumer Factors'!$N$18*'II Rate Development &amp; Change'!$L$34</f>
        <v>#DIV/0!</v>
      </c>
      <c r="BH67" s="112" t="e">
        <f>'III Plan Rates'!$AA70*'V Consumer Factors'!$N$19*'II Rate Development &amp; Change'!$L$34</f>
        <v>#DIV/0!</v>
      </c>
      <c r="BI67" s="112" t="e">
        <f>'III Plan Rates'!$AA70*'V Consumer Factors'!$N$20*'II Rate Development &amp; Change'!$L$34</f>
        <v>#DIV/0!</v>
      </c>
      <c r="BJ67" s="112">
        <f>IF('III Plan Rates'!$AP70&gt;0,SUMPRODUCT(BA67:BI67,'III Plan Rates'!$AG70:$AO70)/'III Plan Rates'!$AP70,0)</f>
        <v>0</v>
      </c>
      <c r="BK67" s="124"/>
      <c r="BL67" s="112" t="e">
        <f>'III Plan Rates'!$AA70*'V Consumer Factors'!$N$12*'II Rate Development &amp; Change'!$M$34</f>
        <v>#DIV/0!</v>
      </c>
      <c r="BM67" s="112" t="e">
        <f>'III Plan Rates'!$AA70*'V Consumer Factors'!$N$13*'II Rate Development &amp; Change'!$M$34</f>
        <v>#DIV/0!</v>
      </c>
      <c r="BN67" s="112" t="e">
        <f>'III Plan Rates'!$AA70*'V Consumer Factors'!$N$14*'II Rate Development &amp; Change'!$M$34</f>
        <v>#DIV/0!</v>
      </c>
      <c r="BO67" s="112" t="e">
        <f>'III Plan Rates'!$AA70*'V Consumer Factors'!$N$15*'II Rate Development &amp; Change'!$M$34</f>
        <v>#DIV/0!</v>
      </c>
      <c r="BP67" s="112" t="e">
        <f>'III Plan Rates'!$AA70*'V Consumer Factors'!$N$16*'II Rate Development &amp; Change'!$M$34</f>
        <v>#DIV/0!</v>
      </c>
      <c r="BQ67" s="112" t="e">
        <f>'III Plan Rates'!$AA70*'V Consumer Factors'!$N$17*'II Rate Development &amp; Change'!$M$34</f>
        <v>#DIV/0!</v>
      </c>
      <c r="BR67" s="112" t="e">
        <f>'III Plan Rates'!$AA70*'V Consumer Factors'!$N$18*'II Rate Development &amp; Change'!$M$34</f>
        <v>#DIV/0!</v>
      </c>
      <c r="BS67" s="112" t="e">
        <f>'III Plan Rates'!$AA70*'V Consumer Factors'!$N$19*'II Rate Development &amp; Change'!$M$34</f>
        <v>#DIV/0!</v>
      </c>
      <c r="BT67" s="112" t="e">
        <f>'III Plan Rates'!$AA70*'V Consumer Factors'!$N$20*'II Rate Development &amp; Change'!$M$34</f>
        <v>#DIV/0!</v>
      </c>
      <c r="BU67" s="112">
        <f>IF('III Plan Rates'!$AP70&gt;0,SUMPRODUCT(BL67:BT67,'III Plan Rates'!$AG70:$AO70)/'III Plan Rates'!$AP70,0)</f>
        <v>0</v>
      </c>
      <c r="BW67" s="109"/>
      <c r="BX67" s="109"/>
      <c r="BY67" s="109"/>
      <c r="BZ67" s="109"/>
      <c r="CA67" s="109"/>
      <c r="CB67" s="109"/>
      <c r="CC67" s="109"/>
      <c r="CD67" s="109"/>
      <c r="CE67" s="511" t="str">
        <f>IF(SUM(BW67:CD67)='III Plan Rates'!AG70, "Match", "Don't Match")</f>
        <v>Match</v>
      </c>
      <c r="CF67" s="109"/>
      <c r="CG67" s="109"/>
      <c r="CH67" s="109"/>
      <c r="CI67" s="511" t="str">
        <f>IF(SUM(CF67:CH67)='III Plan Rates'!AH70, "Match", "Don't Match")</f>
        <v>Match</v>
      </c>
      <c r="CJ67" s="109"/>
      <c r="CK67" s="109"/>
      <c r="CL67" s="109"/>
      <c r="CM67" s="109"/>
      <c r="CN67" s="109"/>
      <c r="CO67" s="109"/>
      <c r="CP67" s="109"/>
      <c r="CQ67" s="109"/>
      <c r="CR67" s="109"/>
      <c r="CS67" s="109"/>
      <c r="CT67" s="109"/>
      <c r="CU67" s="109"/>
      <c r="CV67" s="109"/>
      <c r="CW67" s="511" t="str">
        <f>IF(SUM(CJ67:CV67)='III Plan Rates'!AI70, "Match", "Don't Match")</f>
        <v>Match</v>
      </c>
      <c r="CX67" s="109"/>
      <c r="CY67" s="109"/>
      <c r="CZ67" s="109"/>
      <c r="DA67" s="109"/>
      <c r="DB67" s="109"/>
      <c r="DC67" s="109"/>
      <c r="DD67" s="109"/>
      <c r="DE67" s="109"/>
      <c r="DF67" s="109"/>
      <c r="DG67" s="109"/>
      <c r="DH67" s="511" t="str">
        <f>IF(SUM(CX67:DG67)='III Plan Rates'!AJ70, "Match", "Don't Match")</f>
        <v>Match</v>
      </c>
      <c r="DI67" s="109"/>
      <c r="DJ67" s="109"/>
      <c r="DK67" s="109"/>
      <c r="DL67" s="109"/>
      <c r="DM67" s="109"/>
      <c r="DN67" s="109"/>
      <c r="DO67" s="109"/>
      <c r="DP67" s="511" t="str">
        <f>IF(SUM(DI67:DO67)='III Plan Rates'!AK70, "Match", "Don't Match")</f>
        <v>Match</v>
      </c>
      <c r="DQ67" s="109"/>
      <c r="DR67" s="109"/>
      <c r="DS67" s="109"/>
      <c r="DT67" s="109"/>
      <c r="DU67" s="109"/>
      <c r="DV67" s="109"/>
      <c r="DW67" s="109"/>
      <c r="DX67" s="109"/>
      <c r="DY67" s="109"/>
      <c r="DZ67" s="109"/>
      <c r="EA67" s="511" t="str">
        <f>IF(SUM(DQ67:DZ67)='III Plan Rates'!AL70, "Match", "Don't Match")</f>
        <v>Match</v>
      </c>
      <c r="EB67" s="109"/>
      <c r="EC67" s="109"/>
      <c r="ED67" s="109"/>
      <c r="EE67" s="109"/>
      <c r="EF67" s="511" t="str">
        <f>IF(SUM(EB67:EE67)='III Plan Rates'!AM70, "Match", "Don't Match")</f>
        <v>Match</v>
      </c>
      <c r="EG67" s="109"/>
      <c r="EH67" s="109"/>
      <c r="EI67" s="109"/>
      <c r="EJ67" s="109"/>
      <c r="EK67" s="109"/>
      <c r="EL67" s="511" t="str">
        <f>IF(SUM(EG67:EK67)='III Plan Rates'!AN70, "Match", "Don't Match")</f>
        <v>Match</v>
      </c>
      <c r="EM67" s="109"/>
      <c r="EN67" s="109"/>
      <c r="EO67" s="109"/>
      <c r="EP67" s="109"/>
      <c r="EQ67" s="109"/>
      <c r="ER67" s="109"/>
      <c r="ES67" s="109"/>
      <c r="ET67" s="511" t="str">
        <f>IF(SUM(EM67:ES67)='III Plan Rates'!AO70, "Match", "Don't Match")</f>
        <v>Match</v>
      </c>
    </row>
    <row r="68" spans="1:150" x14ac:dyDescent="0.25">
      <c r="A68" s="406" t="str">
        <f>'III Plan Rates'!A71</f>
        <v>Plan 54</v>
      </c>
      <c r="B68" s="122">
        <f>'III Plan Rates'!B71</f>
        <v>0</v>
      </c>
      <c r="C68" s="128">
        <f>'III Plan Rates'!D71</f>
        <v>0</v>
      </c>
      <c r="D68" s="122">
        <f>'III Plan Rates'!E71</f>
        <v>0</v>
      </c>
      <c r="E68" s="122">
        <f>'III Plan Rates'!F71</f>
        <v>0</v>
      </c>
      <c r="F68" s="122">
        <f>'III Plan Rates'!G71</f>
        <v>0</v>
      </c>
      <c r="G68" s="122">
        <f>'III Plan Rates'!J71</f>
        <v>0</v>
      </c>
      <c r="H68" s="101"/>
      <c r="I68" s="111"/>
      <c r="J68" s="111"/>
      <c r="K68" s="111"/>
      <c r="L68" s="111"/>
      <c r="M68" s="111"/>
      <c r="N68" s="111"/>
      <c r="O68" s="111"/>
      <c r="P68" s="111"/>
      <c r="Q68" s="111"/>
      <c r="R68" s="112">
        <f>IF('III Plan Rates'!$AP71&gt;0,SUMPRODUCT(I68:Q68,'III Plan Rates'!$AG71:$AO71)/'III Plan Rates'!$AP71,0)</f>
        <v>0</v>
      </c>
      <c r="S68" s="123"/>
      <c r="T68" s="112" t="e">
        <f>'III Plan Rates'!$AA71*'V Consumer Factors'!$N$12*'II Rate Development &amp; Change'!$J$34</f>
        <v>#DIV/0!</v>
      </c>
      <c r="U68" s="112" t="e">
        <f>'III Plan Rates'!$AA71*'V Consumer Factors'!$N$13*'II Rate Development &amp; Change'!$J$34</f>
        <v>#DIV/0!</v>
      </c>
      <c r="V68" s="112" t="e">
        <f>'III Plan Rates'!$AA71*'V Consumer Factors'!$N$14*'II Rate Development &amp; Change'!$J$34</f>
        <v>#DIV/0!</v>
      </c>
      <c r="W68" s="112" t="e">
        <f>'III Plan Rates'!$AA71*'V Consumer Factors'!$N$15*'II Rate Development &amp; Change'!$J$34</f>
        <v>#DIV/0!</v>
      </c>
      <c r="X68" s="112" t="e">
        <f>'III Plan Rates'!$AA71*'V Consumer Factors'!$N$16*'II Rate Development &amp; Change'!$J$34</f>
        <v>#DIV/0!</v>
      </c>
      <c r="Y68" s="112" t="e">
        <f>'III Plan Rates'!$AA71*'V Consumer Factors'!$N$17*'II Rate Development &amp; Change'!$J$34</f>
        <v>#DIV/0!</v>
      </c>
      <c r="Z68" s="112" t="e">
        <f>'III Plan Rates'!$AA71*'V Consumer Factors'!$N$18*'II Rate Development &amp; Change'!$J$34</f>
        <v>#DIV/0!</v>
      </c>
      <c r="AA68" s="112" t="e">
        <f>'III Plan Rates'!$AA71*'V Consumer Factors'!$N$19*'II Rate Development &amp; Change'!$J$34</f>
        <v>#DIV/0!</v>
      </c>
      <c r="AB68" s="112" t="e">
        <f>'III Plan Rates'!$AA71*'V Consumer Factors'!$N$20*'II Rate Development &amp; Change'!$J$34</f>
        <v>#DIV/0!</v>
      </c>
      <c r="AC68" s="112">
        <f>IF('III Plan Rates'!$AP71&gt;0,SUMPRODUCT(T68:AB68,'III Plan Rates'!$AG71:$AO71)/'III Plan Rates'!$AP71,0)</f>
        <v>0</v>
      </c>
      <c r="AD68" s="119"/>
      <c r="AE68" s="120" t="e">
        <f t="shared" si="12"/>
        <v>#DIV/0!</v>
      </c>
      <c r="AF68" s="120" t="e">
        <f t="shared" si="3"/>
        <v>#DIV/0!</v>
      </c>
      <c r="AG68" s="120" t="e">
        <f t="shared" si="4"/>
        <v>#DIV/0!</v>
      </c>
      <c r="AH68" s="120" t="e">
        <f t="shared" si="5"/>
        <v>#DIV/0!</v>
      </c>
      <c r="AI68" s="120" t="e">
        <f t="shared" si="6"/>
        <v>#DIV/0!</v>
      </c>
      <c r="AJ68" s="120" t="e">
        <f t="shared" si="7"/>
        <v>#DIV/0!</v>
      </c>
      <c r="AK68" s="120" t="e">
        <f t="shared" si="8"/>
        <v>#DIV/0!</v>
      </c>
      <c r="AL68" s="120" t="e">
        <f t="shared" si="9"/>
        <v>#DIV/0!</v>
      </c>
      <c r="AM68" s="120" t="e">
        <f t="shared" si="10"/>
        <v>#DIV/0!</v>
      </c>
      <c r="AN68" s="120" t="str">
        <f t="shared" si="11"/>
        <v/>
      </c>
      <c r="AO68" s="119"/>
      <c r="AP68" s="112" t="e">
        <f>'III Plan Rates'!$AA71*'V Consumer Factors'!$N$12*'II Rate Development &amp; Change'!$K$34</f>
        <v>#DIV/0!</v>
      </c>
      <c r="AQ68" s="112" t="e">
        <f>'III Plan Rates'!$AA71*'V Consumer Factors'!$N$13*'II Rate Development &amp; Change'!$K$34</f>
        <v>#DIV/0!</v>
      </c>
      <c r="AR68" s="112" t="e">
        <f>'III Plan Rates'!$AA71*'V Consumer Factors'!$N$14*'II Rate Development &amp; Change'!$K$34</f>
        <v>#DIV/0!</v>
      </c>
      <c r="AS68" s="112" t="e">
        <f>'III Plan Rates'!$AA71*'V Consumer Factors'!$N$15*'II Rate Development &amp; Change'!$K$34</f>
        <v>#DIV/0!</v>
      </c>
      <c r="AT68" s="112" t="e">
        <f>'III Plan Rates'!$AA71*'V Consumer Factors'!$N$16*'II Rate Development &amp; Change'!$K$34</f>
        <v>#DIV/0!</v>
      </c>
      <c r="AU68" s="112" t="e">
        <f>'III Plan Rates'!$AA71*'V Consumer Factors'!$N$17*'II Rate Development &amp; Change'!$K$34</f>
        <v>#DIV/0!</v>
      </c>
      <c r="AV68" s="112" t="e">
        <f>'III Plan Rates'!$AA71*'V Consumer Factors'!$N$18*'II Rate Development &amp; Change'!$K$34</f>
        <v>#DIV/0!</v>
      </c>
      <c r="AW68" s="112" t="e">
        <f>'III Plan Rates'!$AA71*'V Consumer Factors'!$N$19*'II Rate Development &amp; Change'!$K$34</f>
        <v>#DIV/0!</v>
      </c>
      <c r="AX68" s="112" t="e">
        <f>'III Plan Rates'!$AA71*'V Consumer Factors'!$N$20*'II Rate Development &amp; Change'!$K$34</f>
        <v>#DIV/0!</v>
      </c>
      <c r="AY68" s="112">
        <f>IF('III Plan Rates'!$AP71&gt;0,SUMPRODUCT(AP68:AX68,'III Plan Rates'!$AG71:$AO71)/'III Plan Rates'!$AP71,0)</f>
        <v>0</v>
      </c>
      <c r="AZ68" s="124"/>
      <c r="BA68" s="112" t="e">
        <f>'III Plan Rates'!$AA71*'V Consumer Factors'!$N$12*'II Rate Development &amp; Change'!$L$34</f>
        <v>#DIV/0!</v>
      </c>
      <c r="BB68" s="112" t="e">
        <f>'III Plan Rates'!$AA71*'V Consumer Factors'!$N$13*'II Rate Development &amp; Change'!$L$34</f>
        <v>#DIV/0!</v>
      </c>
      <c r="BC68" s="112" t="e">
        <f>'III Plan Rates'!$AA71*'V Consumer Factors'!$N$14*'II Rate Development &amp; Change'!$L$34</f>
        <v>#DIV/0!</v>
      </c>
      <c r="BD68" s="112" t="e">
        <f>'III Plan Rates'!$AA71*'V Consumer Factors'!$N$15*'II Rate Development &amp; Change'!$L$34</f>
        <v>#DIV/0!</v>
      </c>
      <c r="BE68" s="112" t="e">
        <f>'III Plan Rates'!$AA71*'V Consumer Factors'!$N$16*'II Rate Development &amp; Change'!$L$34</f>
        <v>#DIV/0!</v>
      </c>
      <c r="BF68" s="112" t="e">
        <f>'III Plan Rates'!$AA71*'V Consumer Factors'!$N$17*'II Rate Development &amp; Change'!$L$34</f>
        <v>#DIV/0!</v>
      </c>
      <c r="BG68" s="112" t="e">
        <f>'III Plan Rates'!$AA71*'V Consumer Factors'!$N$18*'II Rate Development &amp; Change'!$L$34</f>
        <v>#DIV/0!</v>
      </c>
      <c r="BH68" s="112" t="e">
        <f>'III Plan Rates'!$AA71*'V Consumer Factors'!$N$19*'II Rate Development &amp; Change'!$L$34</f>
        <v>#DIV/0!</v>
      </c>
      <c r="BI68" s="112" t="e">
        <f>'III Plan Rates'!$AA71*'V Consumer Factors'!$N$20*'II Rate Development &amp; Change'!$L$34</f>
        <v>#DIV/0!</v>
      </c>
      <c r="BJ68" s="112">
        <f>IF('III Plan Rates'!$AP71&gt;0,SUMPRODUCT(BA68:BI68,'III Plan Rates'!$AG71:$AO71)/'III Plan Rates'!$AP71,0)</f>
        <v>0</v>
      </c>
      <c r="BK68" s="124"/>
      <c r="BL68" s="112" t="e">
        <f>'III Plan Rates'!$AA71*'V Consumer Factors'!$N$12*'II Rate Development &amp; Change'!$M$34</f>
        <v>#DIV/0!</v>
      </c>
      <c r="BM68" s="112" t="e">
        <f>'III Plan Rates'!$AA71*'V Consumer Factors'!$N$13*'II Rate Development &amp; Change'!$M$34</f>
        <v>#DIV/0!</v>
      </c>
      <c r="BN68" s="112" t="e">
        <f>'III Plan Rates'!$AA71*'V Consumer Factors'!$N$14*'II Rate Development &amp; Change'!$M$34</f>
        <v>#DIV/0!</v>
      </c>
      <c r="BO68" s="112" t="e">
        <f>'III Plan Rates'!$AA71*'V Consumer Factors'!$N$15*'II Rate Development &amp; Change'!$M$34</f>
        <v>#DIV/0!</v>
      </c>
      <c r="BP68" s="112" t="e">
        <f>'III Plan Rates'!$AA71*'V Consumer Factors'!$N$16*'II Rate Development &amp; Change'!$M$34</f>
        <v>#DIV/0!</v>
      </c>
      <c r="BQ68" s="112" t="e">
        <f>'III Plan Rates'!$AA71*'V Consumer Factors'!$N$17*'II Rate Development &amp; Change'!$M$34</f>
        <v>#DIV/0!</v>
      </c>
      <c r="BR68" s="112" t="e">
        <f>'III Plan Rates'!$AA71*'V Consumer Factors'!$N$18*'II Rate Development &amp; Change'!$M$34</f>
        <v>#DIV/0!</v>
      </c>
      <c r="BS68" s="112" t="e">
        <f>'III Plan Rates'!$AA71*'V Consumer Factors'!$N$19*'II Rate Development &amp; Change'!$M$34</f>
        <v>#DIV/0!</v>
      </c>
      <c r="BT68" s="112" t="e">
        <f>'III Plan Rates'!$AA71*'V Consumer Factors'!$N$20*'II Rate Development &amp; Change'!$M$34</f>
        <v>#DIV/0!</v>
      </c>
      <c r="BU68" s="112">
        <f>IF('III Plan Rates'!$AP71&gt;0,SUMPRODUCT(BL68:BT68,'III Plan Rates'!$AG71:$AO71)/'III Plan Rates'!$AP71,0)</f>
        <v>0</v>
      </c>
      <c r="BW68" s="109"/>
      <c r="BX68" s="109"/>
      <c r="BY68" s="109"/>
      <c r="BZ68" s="109"/>
      <c r="CA68" s="109"/>
      <c r="CB68" s="109"/>
      <c r="CC68" s="109"/>
      <c r="CD68" s="109"/>
      <c r="CE68" s="511" t="str">
        <f>IF(SUM(BW68:CD68)='III Plan Rates'!AG71, "Match", "Don't Match")</f>
        <v>Match</v>
      </c>
      <c r="CF68" s="109"/>
      <c r="CG68" s="109"/>
      <c r="CH68" s="109"/>
      <c r="CI68" s="511" t="str">
        <f>IF(SUM(CF68:CH68)='III Plan Rates'!AH71, "Match", "Don't Match")</f>
        <v>Match</v>
      </c>
      <c r="CJ68" s="109"/>
      <c r="CK68" s="109"/>
      <c r="CL68" s="109"/>
      <c r="CM68" s="109"/>
      <c r="CN68" s="109"/>
      <c r="CO68" s="109"/>
      <c r="CP68" s="109"/>
      <c r="CQ68" s="109"/>
      <c r="CR68" s="109"/>
      <c r="CS68" s="109"/>
      <c r="CT68" s="109"/>
      <c r="CU68" s="109"/>
      <c r="CV68" s="109"/>
      <c r="CW68" s="511" t="str">
        <f>IF(SUM(CJ68:CV68)='III Plan Rates'!AI71, "Match", "Don't Match")</f>
        <v>Match</v>
      </c>
      <c r="CX68" s="109"/>
      <c r="CY68" s="109"/>
      <c r="CZ68" s="109"/>
      <c r="DA68" s="109"/>
      <c r="DB68" s="109"/>
      <c r="DC68" s="109"/>
      <c r="DD68" s="109"/>
      <c r="DE68" s="109"/>
      <c r="DF68" s="109"/>
      <c r="DG68" s="109"/>
      <c r="DH68" s="511" t="str">
        <f>IF(SUM(CX68:DG68)='III Plan Rates'!AJ71, "Match", "Don't Match")</f>
        <v>Match</v>
      </c>
      <c r="DI68" s="109"/>
      <c r="DJ68" s="109"/>
      <c r="DK68" s="109"/>
      <c r="DL68" s="109"/>
      <c r="DM68" s="109"/>
      <c r="DN68" s="109"/>
      <c r="DO68" s="109"/>
      <c r="DP68" s="511" t="str">
        <f>IF(SUM(DI68:DO68)='III Plan Rates'!AK71, "Match", "Don't Match")</f>
        <v>Match</v>
      </c>
      <c r="DQ68" s="109"/>
      <c r="DR68" s="109"/>
      <c r="DS68" s="109"/>
      <c r="DT68" s="109"/>
      <c r="DU68" s="109"/>
      <c r="DV68" s="109"/>
      <c r="DW68" s="109"/>
      <c r="DX68" s="109"/>
      <c r="DY68" s="109"/>
      <c r="DZ68" s="109"/>
      <c r="EA68" s="511" t="str">
        <f>IF(SUM(DQ68:DZ68)='III Plan Rates'!AL71, "Match", "Don't Match")</f>
        <v>Match</v>
      </c>
      <c r="EB68" s="109"/>
      <c r="EC68" s="109"/>
      <c r="ED68" s="109"/>
      <c r="EE68" s="109"/>
      <c r="EF68" s="511" t="str">
        <f>IF(SUM(EB68:EE68)='III Plan Rates'!AM71, "Match", "Don't Match")</f>
        <v>Match</v>
      </c>
      <c r="EG68" s="109"/>
      <c r="EH68" s="109"/>
      <c r="EI68" s="109"/>
      <c r="EJ68" s="109"/>
      <c r="EK68" s="109"/>
      <c r="EL68" s="511" t="str">
        <f>IF(SUM(EG68:EK68)='III Plan Rates'!AN71, "Match", "Don't Match")</f>
        <v>Match</v>
      </c>
      <c r="EM68" s="109"/>
      <c r="EN68" s="109"/>
      <c r="EO68" s="109"/>
      <c r="EP68" s="109"/>
      <c r="EQ68" s="109"/>
      <c r="ER68" s="109"/>
      <c r="ES68" s="109"/>
      <c r="ET68" s="511" t="str">
        <f>IF(SUM(EM68:ES68)='III Plan Rates'!AO71, "Match", "Don't Match")</f>
        <v>Match</v>
      </c>
    </row>
    <row r="69" spans="1:150" x14ac:dyDescent="0.25">
      <c r="A69" s="406" t="str">
        <f>'III Plan Rates'!A72</f>
        <v>Plan 55</v>
      </c>
      <c r="B69" s="122">
        <f>'III Plan Rates'!B72</f>
        <v>0</v>
      </c>
      <c r="C69" s="128">
        <f>'III Plan Rates'!D72</f>
        <v>0</v>
      </c>
      <c r="D69" s="122">
        <f>'III Plan Rates'!E72</f>
        <v>0</v>
      </c>
      <c r="E69" s="122">
        <f>'III Plan Rates'!F72</f>
        <v>0</v>
      </c>
      <c r="F69" s="122">
        <f>'III Plan Rates'!G72</f>
        <v>0</v>
      </c>
      <c r="G69" s="122">
        <f>'III Plan Rates'!J72</f>
        <v>0</v>
      </c>
      <c r="H69" s="101"/>
      <c r="I69" s="111"/>
      <c r="J69" s="111"/>
      <c r="K69" s="111"/>
      <c r="L69" s="111"/>
      <c r="M69" s="111"/>
      <c r="N69" s="111"/>
      <c r="O69" s="111"/>
      <c r="P69" s="111"/>
      <c r="Q69" s="111"/>
      <c r="R69" s="112">
        <f>IF('III Plan Rates'!$AP72&gt;0,SUMPRODUCT(I69:Q69,'III Plan Rates'!$AG72:$AO72)/'III Plan Rates'!$AP72,0)</f>
        <v>0</v>
      </c>
      <c r="S69" s="123"/>
      <c r="T69" s="112" t="e">
        <f>'III Plan Rates'!$AA72*'V Consumer Factors'!$N$12*'II Rate Development &amp; Change'!$J$34</f>
        <v>#DIV/0!</v>
      </c>
      <c r="U69" s="112" t="e">
        <f>'III Plan Rates'!$AA72*'V Consumer Factors'!$N$13*'II Rate Development &amp; Change'!$J$34</f>
        <v>#DIV/0!</v>
      </c>
      <c r="V69" s="112" t="e">
        <f>'III Plan Rates'!$AA72*'V Consumer Factors'!$N$14*'II Rate Development &amp; Change'!$J$34</f>
        <v>#DIV/0!</v>
      </c>
      <c r="W69" s="112" t="e">
        <f>'III Plan Rates'!$AA72*'V Consumer Factors'!$N$15*'II Rate Development &amp; Change'!$J$34</f>
        <v>#DIV/0!</v>
      </c>
      <c r="X69" s="112" t="e">
        <f>'III Plan Rates'!$AA72*'V Consumer Factors'!$N$16*'II Rate Development &amp; Change'!$J$34</f>
        <v>#DIV/0!</v>
      </c>
      <c r="Y69" s="112" t="e">
        <f>'III Plan Rates'!$AA72*'V Consumer Factors'!$N$17*'II Rate Development &amp; Change'!$J$34</f>
        <v>#DIV/0!</v>
      </c>
      <c r="Z69" s="112" t="e">
        <f>'III Plan Rates'!$AA72*'V Consumer Factors'!$N$18*'II Rate Development &amp; Change'!$J$34</f>
        <v>#DIV/0!</v>
      </c>
      <c r="AA69" s="112" t="e">
        <f>'III Plan Rates'!$AA72*'V Consumer Factors'!$N$19*'II Rate Development &amp; Change'!$J$34</f>
        <v>#DIV/0!</v>
      </c>
      <c r="AB69" s="112" t="e">
        <f>'III Plan Rates'!$AA72*'V Consumer Factors'!$N$20*'II Rate Development &amp; Change'!$J$34</f>
        <v>#DIV/0!</v>
      </c>
      <c r="AC69" s="112">
        <f>IF('III Plan Rates'!$AP72&gt;0,SUMPRODUCT(T69:AB69,'III Plan Rates'!$AG72:$AO72)/'III Plan Rates'!$AP72,0)</f>
        <v>0</v>
      </c>
      <c r="AD69" s="119"/>
      <c r="AE69" s="120" t="e">
        <f t="shared" si="12"/>
        <v>#DIV/0!</v>
      </c>
      <c r="AF69" s="120" t="e">
        <f t="shared" si="3"/>
        <v>#DIV/0!</v>
      </c>
      <c r="AG69" s="120" t="e">
        <f t="shared" si="4"/>
        <v>#DIV/0!</v>
      </c>
      <c r="AH69" s="120" t="e">
        <f t="shared" si="5"/>
        <v>#DIV/0!</v>
      </c>
      <c r="AI69" s="120" t="e">
        <f t="shared" si="6"/>
        <v>#DIV/0!</v>
      </c>
      <c r="AJ69" s="120" t="e">
        <f t="shared" si="7"/>
        <v>#DIV/0!</v>
      </c>
      <c r="AK69" s="120" t="e">
        <f t="shared" si="8"/>
        <v>#DIV/0!</v>
      </c>
      <c r="AL69" s="120" t="e">
        <f t="shared" si="9"/>
        <v>#DIV/0!</v>
      </c>
      <c r="AM69" s="120" t="e">
        <f t="shared" si="10"/>
        <v>#DIV/0!</v>
      </c>
      <c r="AN69" s="120" t="str">
        <f t="shared" si="11"/>
        <v/>
      </c>
      <c r="AO69" s="119"/>
      <c r="AP69" s="112" t="e">
        <f>'III Plan Rates'!$AA72*'V Consumer Factors'!$N$12*'II Rate Development &amp; Change'!$K$34</f>
        <v>#DIV/0!</v>
      </c>
      <c r="AQ69" s="112" t="e">
        <f>'III Plan Rates'!$AA72*'V Consumer Factors'!$N$13*'II Rate Development &amp; Change'!$K$34</f>
        <v>#DIV/0!</v>
      </c>
      <c r="AR69" s="112" t="e">
        <f>'III Plan Rates'!$AA72*'V Consumer Factors'!$N$14*'II Rate Development &amp; Change'!$K$34</f>
        <v>#DIV/0!</v>
      </c>
      <c r="AS69" s="112" t="e">
        <f>'III Plan Rates'!$AA72*'V Consumer Factors'!$N$15*'II Rate Development &amp; Change'!$K$34</f>
        <v>#DIV/0!</v>
      </c>
      <c r="AT69" s="112" t="e">
        <f>'III Plan Rates'!$AA72*'V Consumer Factors'!$N$16*'II Rate Development &amp; Change'!$K$34</f>
        <v>#DIV/0!</v>
      </c>
      <c r="AU69" s="112" t="e">
        <f>'III Plan Rates'!$AA72*'V Consumer Factors'!$N$17*'II Rate Development &amp; Change'!$K$34</f>
        <v>#DIV/0!</v>
      </c>
      <c r="AV69" s="112" t="e">
        <f>'III Plan Rates'!$AA72*'V Consumer Factors'!$N$18*'II Rate Development &amp; Change'!$K$34</f>
        <v>#DIV/0!</v>
      </c>
      <c r="AW69" s="112" t="e">
        <f>'III Plan Rates'!$AA72*'V Consumer Factors'!$N$19*'II Rate Development &amp; Change'!$K$34</f>
        <v>#DIV/0!</v>
      </c>
      <c r="AX69" s="112" t="e">
        <f>'III Plan Rates'!$AA72*'V Consumer Factors'!$N$20*'II Rate Development &amp; Change'!$K$34</f>
        <v>#DIV/0!</v>
      </c>
      <c r="AY69" s="112">
        <f>IF('III Plan Rates'!$AP72&gt;0,SUMPRODUCT(AP69:AX69,'III Plan Rates'!$AG72:$AO72)/'III Plan Rates'!$AP72,0)</f>
        <v>0</v>
      </c>
      <c r="AZ69" s="124"/>
      <c r="BA69" s="112" t="e">
        <f>'III Plan Rates'!$AA72*'V Consumer Factors'!$N$12*'II Rate Development &amp; Change'!$L$34</f>
        <v>#DIV/0!</v>
      </c>
      <c r="BB69" s="112" t="e">
        <f>'III Plan Rates'!$AA72*'V Consumer Factors'!$N$13*'II Rate Development &amp; Change'!$L$34</f>
        <v>#DIV/0!</v>
      </c>
      <c r="BC69" s="112" t="e">
        <f>'III Plan Rates'!$AA72*'V Consumer Factors'!$N$14*'II Rate Development &amp; Change'!$L$34</f>
        <v>#DIV/0!</v>
      </c>
      <c r="BD69" s="112" t="e">
        <f>'III Plan Rates'!$AA72*'V Consumer Factors'!$N$15*'II Rate Development &amp; Change'!$L$34</f>
        <v>#DIV/0!</v>
      </c>
      <c r="BE69" s="112" t="e">
        <f>'III Plan Rates'!$AA72*'V Consumer Factors'!$N$16*'II Rate Development &amp; Change'!$L$34</f>
        <v>#DIV/0!</v>
      </c>
      <c r="BF69" s="112" t="e">
        <f>'III Plan Rates'!$AA72*'V Consumer Factors'!$N$17*'II Rate Development &amp; Change'!$L$34</f>
        <v>#DIV/0!</v>
      </c>
      <c r="BG69" s="112" t="e">
        <f>'III Plan Rates'!$AA72*'V Consumer Factors'!$N$18*'II Rate Development &amp; Change'!$L$34</f>
        <v>#DIV/0!</v>
      </c>
      <c r="BH69" s="112" t="e">
        <f>'III Plan Rates'!$AA72*'V Consumer Factors'!$N$19*'II Rate Development &amp; Change'!$L$34</f>
        <v>#DIV/0!</v>
      </c>
      <c r="BI69" s="112" t="e">
        <f>'III Plan Rates'!$AA72*'V Consumer Factors'!$N$20*'II Rate Development &amp; Change'!$L$34</f>
        <v>#DIV/0!</v>
      </c>
      <c r="BJ69" s="112">
        <f>IF('III Plan Rates'!$AP72&gt;0,SUMPRODUCT(BA69:BI69,'III Plan Rates'!$AG72:$AO72)/'III Plan Rates'!$AP72,0)</f>
        <v>0</v>
      </c>
      <c r="BK69" s="124"/>
      <c r="BL69" s="112" t="e">
        <f>'III Plan Rates'!$AA72*'V Consumer Factors'!$N$12*'II Rate Development &amp; Change'!$M$34</f>
        <v>#DIV/0!</v>
      </c>
      <c r="BM69" s="112" t="e">
        <f>'III Plan Rates'!$AA72*'V Consumer Factors'!$N$13*'II Rate Development &amp; Change'!$M$34</f>
        <v>#DIV/0!</v>
      </c>
      <c r="BN69" s="112" t="e">
        <f>'III Plan Rates'!$AA72*'V Consumer Factors'!$N$14*'II Rate Development &amp; Change'!$M$34</f>
        <v>#DIV/0!</v>
      </c>
      <c r="BO69" s="112" t="e">
        <f>'III Plan Rates'!$AA72*'V Consumer Factors'!$N$15*'II Rate Development &amp; Change'!$M$34</f>
        <v>#DIV/0!</v>
      </c>
      <c r="BP69" s="112" t="e">
        <f>'III Plan Rates'!$AA72*'V Consumer Factors'!$N$16*'II Rate Development &amp; Change'!$M$34</f>
        <v>#DIV/0!</v>
      </c>
      <c r="BQ69" s="112" t="e">
        <f>'III Plan Rates'!$AA72*'V Consumer Factors'!$N$17*'II Rate Development &amp; Change'!$M$34</f>
        <v>#DIV/0!</v>
      </c>
      <c r="BR69" s="112" t="e">
        <f>'III Plan Rates'!$AA72*'V Consumer Factors'!$N$18*'II Rate Development &amp; Change'!$M$34</f>
        <v>#DIV/0!</v>
      </c>
      <c r="BS69" s="112" t="e">
        <f>'III Plan Rates'!$AA72*'V Consumer Factors'!$N$19*'II Rate Development &amp; Change'!$M$34</f>
        <v>#DIV/0!</v>
      </c>
      <c r="BT69" s="112" t="e">
        <f>'III Plan Rates'!$AA72*'V Consumer Factors'!$N$20*'II Rate Development &amp; Change'!$M$34</f>
        <v>#DIV/0!</v>
      </c>
      <c r="BU69" s="112">
        <f>IF('III Plan Rates'!$AP72&gt;0,SUMPRODUCT(BL69:BT69,'III Plan Rates'!$AG72:$AO72)/'III Plan Rates'!$AP72,0)</f>
        <v>0</v>
      </c>
      <c r="BW69" s="109"/>
      <c r="BX69" s="109"/>
      <c r="BY69" s="109"/>
      <c r="BZ69" s="109"/>
      <c r="CA69" s="109"/>
      <c r="CB69" s="109"/>
      <c r="CC69" s="109"/>
      <c r="CD69" s="109"/>
      <c r="CE69" s="511" t="str">
        <f>IF(SUM(BW69:CD69)='III Plan Rates'!AG72, "Match", "Don't Match")</f>
        <v>Match</v>
      </c>
      <c r="CF69" s="109"/>
      <c r="CG69" s="109"/>
      <c r="CH69" s="109"/>
      <c r="CI69" s="511" t="str">
        <f>IF(SUM(CF69:CH69)='III Plan Rates'!AH72, "Match", "Don't Match")</f>
        <v>Match</v>
      </c>
      <c r="CJ69" s="109"/>
      <c r="CK69" s="109"/>
      <c r="CL69" s="109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/>
      <c r="CW69" s="511" t="str">
        <f>IF(SUM(CJ69:CV69)='III Plan Rates'!AI72, "Match", "Don't Match")</f>
        <v>Match</v>
      </c>
      <c r="CX69" s="109"/>
      <c r="CY69" s="109"/>
      <c r="CZ69" s="109"/>
      <c r="DA69" s="109"/>
      <c r="DB69" s="109"/>
      <c r="DC69" s="109"/>
      <c r="DD69" s="109"/>
      <c r="DE69" s="109"/>
      <c r="DF69" s="109"/>
      <c r="DG69" s="109"/>
      <c r="DH69" s="511" t="str">
        <f>IF(SUM(CX69:DG69)='III Plan Rates'!AJ72, "Match", "Don't Match")</f>
        <v>Match</v>
      </c>
      <c r="DI69" s="109"/>
      <c r="DJ69" s="109"/>
      <c r="DK69" s="109"/>
      <c r="DL69" s="109"/>
      <c r="DM69" s="109"/>
      <c r="DN69" s="109"/>
      <c r="DO69" s="109"/>
      <c r="DP69" s="511" t="str">
        <f>IF(SUM(DI69:DO69)='III Plan Rates'!AK72, "Match", "Don't Match")</f>
        <v>Match</v>
      </c>
      <c r="DQ69" s="109"/>
      <c r="DR69" s="109"/>
      <c r="DS69" s="109"/>
      <c r="DT69" s="109"/>
      <c r="DU69" s="109"/>
      <c r="DV69" s="109"/>
      <c r="DW69" s="109"/>
      <c r="DX69" s="109"/>
      <c r="DY69" s="109"/>
      <c r="DZ69" s="109"/>
      <c r="EA69" s="511" t="str">
        <f>IF(SUM(DQ69:DZ69)='III Plan Rates'!AL72, "Match", "Don't Match")</f>
        <v>Match</v>
      </c>
      <c r="EB69" s="109"/>
      <c r="EC69" s="109"/>
      <c r="ED69" s="109"/>
      <c r="EE69" s="109"/>
      <c r="EF69" s="511" t="str">
        <f>IF(SUM(EB69:EE69)='III Plan Rates'!AM72, "Match", "Don't Match")</f>
        <v>Match</v>
      </c>
      <c r="EG69" s="109"/>
      <c r="EH69" s="109"/>
      <c r="EI69" s="109"/>
      <c r="EJ69" s="109"/>
      <c r="EK69" s="109"/>
      <c r="EL69" s="511" t="str">
        <f>IF(SUM(EG69:EK69)='III Plan Rates'!AN72, "Match", "Don't Match")</f>
        <v>Match</v>
      </c>
      <c r="EM69" s="109"/>
      <c r="EN69" s="109"/>
      <c r="EO69" s="109"/>
      <c r="EP69" s="109"/>
      <c r="EQ69" s="109"/>
      <c r="ER69" s="109"/>
      <c r="ES69" s="109"/>
      <c r="ET69" s="511" t="str">
        <f>IF(SUM(EM69:ES69)='III Plan Rates'!AO72, "Match", "Don't Match")</f>
        <v>Match</v>
      </c>
    </row>
    <row r="70" spans="1:150" x14ac:dyDescent="0.25">
      <c r="A70" s="406" t="str">
        <f>'III Plan Rates'!A73</f>
        <v>Plan 56</v>
      </c>
      <c r="B70" s="122">
        <f>'III Plan Rates'!B73</f>
        <v>0</v>
      </c>
      <c r="C70" s="128">
        <f>'III Plan Rates'!D73</f>
        <v>0</v>
      </c>
      <c r="D70" s="122">
        <f>'III Plan Rates'!E73</f>
        <v>0</v>
      </c>
      <c r="E70" s="122">
        <f>'III Plan Rates'!F73</f>
        <v>0</v>
      </c>
      <c r="F70" s="122">
        <f>'III Plan Rates'!G73</f>
        <v>0</v>
      </c>
      <c r="G70" s="122">
        <f>'III Plan Rates'!J73</f>
        <v>0</v>
      </c>
      <c r="H70" s="101"/>
      <c r="I70" s="111"/>
      <c r="J70" s="111"/>
      <c r="K70" s="111"/>
      <c r="L70" s="111"/>
      <c r="M70" s="111"/>
      <c r="N70" s="111"/>
      <c r="O70" s="111"/>
      <c r="P70" s="111"/>
      <c r="Q70" s="111"/>
      <c r="R70" s="112">
        <f>IF('III Plan Rates'!$AP73&gt;0,SUMPRODUCT(I70:Q70,'III Plan Rates'!$AG73:$AO73)/'III Plan Rates'!$AP73,0)</f>
        <v>0</v>
      </c>
      <c r="S70" s="123"/>
      <c r="T70" s="112" t="e">
        <f>'III Plan Rates'!$AA73*'V Consumer Factors'!$N$12*'II Rate Development &amp; Change'!$J$34</f>
        <v>#DIV/0!</v>
      </c>
      <c r="U70" s="112" t="e">
        <f>'III Plan Rates'!$AA73*'V Consumer Factors'!$N$13*'II Rate Development &amp; Change'!$J$34</f>
        <v>#DIV/0!</v>
      </c>
      <c r="V70" s="112" t="e">
        <f>'III Plan Rates'!$AA73*'V Consumer Factors'!$N$14*'II Rate Development &amp; Change'!$J$34</f>
        <v>#DIV/0!</v>
      </c>
      <c r="W70" s="112" t="e">
        <f>'III Plan Rates'!$AA73*'V Consumer Factors'!$N$15*'II Rate Development &amp; Change'!$J$34</f>
        <v>#DIV/0!</v>
      </c>
      <c r="X70" s="112" t="e">
        <f>'III Plan Rates'!$AA73*'V Consumer Factors'!$N$16*'II Rate Development &amp; Change'!$J$34</f>
        <v>#DIV/0!</v>
      </c>
      <c r="Y70" s="112" t="e">
        <f>'III Plan Rates'!$AA73*'V Consumer Factors'!$N$17*'II Rate Development &amp; Change'!$J$34</f>
        <v>#DIV/0!</v>
      </c>
      <c r="Z70" s="112" t="e">
        <f>'III Plan Rates'!$AA73*'V Consumer Factors'!$N$18*'II Rate Development &amp; Change'!$J$34</f>
        <v>#DIV/0!</v>
      </c>
      <c r="AA70" s="112" t="e">
        <f>'III Plan Rates'!$AA73*'V Consumer Factors'!$N$19*'II Rate Development &amp; Change'!$J$34</f>
        <v>#DIV/0!</v>
      </c>
      <c r="AB70" s="112" t="e">
        <f>'III Plan Rates'!$AA73*'V Consumer Factors'!$N$20*'II Rate Development &amp; Change'!$J$34</f>
        <v>#DIV/0!</v>
      </c>
      <c r="AC70" s="112">
        <f>IF('III Plan Rates'!$AP73&gt;0,SUMPRODUCT(T70:AB70,'III Plan Rates'!$AG73:$AO73)/'III Plan Rates'!$AP73,0)</f>
        <v>0</v>
      </c>
      <c r="AD70" s="119"/>
      <c r="AE70" s="120" t="e">
        <f t="shared" si="12"/>
        <v>#DIV/0!</v>
      </c>
      <c r="AF70" s="120" t="e">
        <f t="shared" si="3"/>
        <v>#DIV/0!</v>
      </c>
      <c r="AG70" s="120" t="e">
        <f t="shared" si="4"/>
        <v>#DIV/0!</v>
      </c>
      <c r="AH70" s="120" t="e">
        <f t="shared" si="5"/>
        <v>#DIV/0!</v>
      </c>
      <c r="AI70" s="120" t="e">
        <f t="shared" si="6"/>
        <v>#DIV/0!</v>
      </c>
      <c r="AJ70" s="120" t="e">
        <f t="shared" si="7"/>
        <v>#DIV/0!</v>
      </c>
      <c r="AK70" s="120" t="e">
        <f t="shared" si="8"/>
        <v>#DIV/0!</v>
      </c>
      <c r="AL70" s="120" t="e">
        <f t="shared" si="9"/>
        <v>#DIV/0!</v>
      </c>
      <c r="AM70" s="120" t="e">
        <f t="shared" si="10"/>
        <v>#DIV/0!</v>
      </c>
      <c r="AN70" s="120" t="str">
        <f t="shared" si="11"/>
        <v/>
      </c>
      <c r="AO70" s="119"/>
      <c r="AP70" s="112" t="e">
        <f>'III Plan Rates'!$AA73*'V Consumer Factors'!$N$12*'II Rate Development &amp; Change'!$K$34</f>
        <v>#DIV/0!</v>
      </c>
      <c r="AQ70" s="112" t="e">
        <f>'III Plan Rates'!$AA73*'V Consumer Factors'!$N$13*'II Rate Development &amp; Change'!$K$34</f>
        <v>#DIV/0!</v>
      </c>
      <c r="AR70" s="112" t="e">
        <f>'III Plan Rates'!$AA73*'V Consumer Factors'!$N$14*'II Rate Development &amp; Change'!$K$34</f>
        <v>#DIV/0!</v>
      </c>
      <c r="AS70" s="112" t="e">
        <f>'III Plan Rates'!$AA73*'V Consumer Factors'!$N$15*'II Rate Development &amp; Change'!$K$34</f>
        <v>#DIV/0!</v>
      </c>
      <c r="AT70" s="112" t="e">
        <f>'III Plan Rates'!$AA73*'V Consumer Factors'!$N$16*'II Rate Development &amp; Change'!$K$34</f>
        <v>#DIV/0!</v>
      </c>
      <c r="AU70" s="112" t="e">
        <f>'III Plan Rates'!$AA73*'V Consumer Factors'!$N$17*'II Rate Development &amp; Change'!$K$34</f>
        <v>#DIV/0!</v>
      </c>
      <c r="AV70" s="112" t="e">
        <f>'III Plan Rates'!$AA73*'V Consumer Factors'!$N$18*'II Rate Development &amp; Change'!$K$34</f>
        <v>#DIV/0!</v>
      </c>
      <c r="AW70" s="112" t="e">
        <f>'III Plan Rates'!$AA73*'V Consumer Factors'!$N$19*'II Rate Development &amp; Change'!$K$34</f>
        <v>#DIV/0!</v>
      </c>
      <c r="AX70" s="112" t="e">
        <f>'III Plan Rates'!$AA73*'V Consumer Factors'!$N$20*'II Rate Development &amp; Change'!$K$34</f>
        <v>#DIV/0!</v>
      </c>
      <c r="AY70" s="112">
        <f>IF('III Plan Rates'!$AP73&gt;0,SUMPRODUCT(AP70:AX70,'III Plan Rates'!$AG73:$AO73)/'III Plan Rates'!$AP73,0)</f>
        <v>0</v>
      </c>
      <c r="AZ70" s="124"/>
      <c r="BA70" s="112" t="e">
        <f>'III Plan Rates'!$AA73*'V Consumer Factors'!$N$12*'II Rate Development &amp; Change'!$L$34</f>
        <v>#DIV/0!</v>
      </c>
      <c r="BB70" s="112" t="e">
        <f>'III Plan Rates'!$AA73*'V Consumer Factors'!$N$13*'II Rate Development &amp; Change'!$L$34</f>
        <v>#DIV/0!</v>
      </c>
      <c r="BC70" s="112" t="e">
        <f>'III Plan Rates'!$AA73*'V Consumer Factors'!$N$14*'II Rate Development &amp; Change'!$L$34</f>
        <v>#DIV/0!</v>
      </c>
      <c r="BD70" s="112" t="e">
        <f>'III Plan Rates'!$AA73*'V Consumer Factors'!$N$15*'II Rate Development &amp; Change'!$L$34</f>
        <v>#DIV/0!</v>
      </c>
      <c r="BE70" s="112" t="e">
        <f>'III Plan Rates'!$AA73*'V Consumer Factors'!$N$16*'II Rate Development &amp; Change'!$L$34</f>
        <v>#DIV/0!</v>
      </c>
      <c r="BF70" s="112" t="e">
        <f>'III Plan Rates'!$AA73*'V Consumer Factors'!$N$17*'II Rate Development &amp; Change'!$L$34</f>
        <v>#DIV/0!</v>
      </c>
      <c r="BG70" s="112" t="e">
        <f>'III Plan Rates'!$AA73*'V Consumer Factors'!$N$18*'II Rate Development &amp; Change'!$L$34</f>
        <v>#DIV/0!</v>
      </c>
      <c r="BH70" s="112" t="e">
        <f>'III Plan Rates'!$AA73*'V Consumer Factors'!$N$19*'II Rate Development &amp; Change'!$L$34</f>
        <v>#DIV/0!</v>
      </c>
      <c r="BI70" s="112" t="e">
        <f>'III Plan Rates'!$AA73*'V Consumer Factors'!$N$20*'II Rate Development &amp; Change'!$L$34</f>
        <v>#DIV/0!</v>
      </c>
      <c r="BJ70" s="112">
        <f>IF('III Plan Rates'!$AP73&gt;0,SUMPRODUCT(BA70:BI70,'III Plan Rates'!$AG73:$AO73)/'III Plan Rates'!$AP73,0)</f>
        <v>0</v>
      </c>
      <c r="BK70" s="124"/>
      <c r="BL70" s="112" t="e">
        <f>'III Plan Rates'!$AA73*'V Consumer Factors'!$N$12*'II Rate Development &amp; Change'!$M$34</f>
        <v>#DIV/0!</v>
      </c>
      <c r="BM70" s="112" t="e">
        <f>'III Plan Rates'!$AA73*'V Consumer Factors'!$N$13*'II Rate Development &amp; Change'!$M$34</f>
        <v>#DIV/0!</v>
      </c>
      <c r="BN70" s="112" t="e">
        <f>'III Plan Rates'!$AA73*'V Consumer Factors'!$N$14*'II Rate Development &amp; Change'!$M$34</f>
        <v>#DIV/0!</v>
      </c>
      <c r="BO70" s="112" t="e">
        <f>'III Plan Rates'!$AA73*'V Consumer Factors'!$N$15*'II Rate Development &amp; Change'!$M$34</f>
        <v>#DIV/0!</v>
      </c>
      <c r="BP70" s="112" t="e">
        <f>'III Plan Rates'!$AA73*'V Consumer Factors'!$N$16*'II Rate Development &amp; Change'!$M$34</f>
        <v>#DIV/0!</v>
      </c>
      <c r="BQ70" s="112" t="e">
        <f>'III Plan Rates'!$AA73*'V Consumer Factors'!$N$17*'II Rate Development &amp; Change'!$M$34</f>
        <v>#DIV/0!</v>
      </c>
      <c r="BR70" s="112" t="e">
        <f>'III Plan Rates'!$AA73*'V Consumer Factors'!$N$18*'II Rate Development &amp; Change'!$M$34</f>
        <v>#DIV/0!</v>
      </c>
      <c r="BS70" s="112" t="e">
        <f>'III Plan Rates'!$AA73*'V Consumer Factors'!$N$19*'II Rate Development &amp; Change'!$M$34</f>
        <v>#DIV/0!</v>
      </c>
      <c r="BT70" s="112" t="e">
        <f>'III Plan Rates'!$AA73*'V Consumer Factors'!$N$20*'II Rate Development &amp; Change'!$M$34</f>
        <v>#DIV/0!</v>
      </c>
      <c r="BU70" s="112">
        <f>IF('III Plan Rates'!$AP73&gt;0,SUMPRODUCT(BL70:BT70,'III Plan Rates'!$AG73:$AO73)/'III Plan Rates'!$AP73,0)</f>
        <v>0</v>
      </c>
      <c r="BW70" s="109"/>
      <c r="BX70" s="109"/>
      <c r="BY70" s="109"/>
      <c r="BZ70" s="109"/>
      <c r="CA70" s="109"/>
      <c r="CB70" s="109"/>
      <c r="CC70" s="109"/>
      <c r="CD70" s="109"/>
      <c r="CE70" s="511" t="str">
        <f>IF(SUM(BW70:CD70)='III Plan Rates'!AG73, "Match", "Don't Match")</f>
        <v>Match</v>
      </c>
      <c r="CF70" s="109"/>
      <c r="CG70" s="109"/>
      <c r="CH70" s="109"/>
      <c r="CI70" s="511" t="str">
        <f>IF(SUM(CF70:CH70)='III Plan Rates'!AH73, "Match", "Don't Match")</f>
        <v>Match</v>
      </c>
      <c r="CJ70" s="109"/>
      <c r="CK70" s="109"/>
      <c r="CL70" s="109"/>
      <c r="CM70" s="109"/>
      <c r="CN70" s="109"/>
      <c r="CO70" s="109"/>
      <c r="CP70" s="109"/>
      <c r="CQ70" s="109"/>
      <c r="CR70" s="109"/>
      <c r="CS70" s="109"/>
      <c r="CT70" s="109"/>
      <c r="CU70" s="109"/>
      <c r="CV70" s="109"/>
      <c r="CW70" s="511" t="str">
        <f>IF(SUM(CJ70:CV70)='III Plan Rates'!AI73, "Match", "Don't Match")</f>
        <v>Match</v>
      </c>
      <c r="CX70" s="109"/>
      <c r="CY70" s="109"/>
      <c r="CZ70" s="109"/>
      <c r="DA70" s="109"/>
      <c r="DB70" s="109"/>
      <c r="DC70" s="109"/>
      <c r="DD70" s="109"/>
      <c r="DE70" s="109"/>
      <c r="DF70" s="109"/>
      <c r="DG70" s="109"/>
      <c r="DH70" s="511" t="str">
        <f>IF(SUM(CX70:DG70)='III Plan Rates'!AJ73, "Match", "Don't Match")</f>
        <v>Match</v>
      </c>
      <c r="DI70" s="109"/>
      <c r="DJ70" s="109"/>
      <c r="DK70" s="109"/>
      <c r="DL70" s="109"/>
      <c r="DM70" s="109"/>
      <c r="DN70" s="109"/>
      <c r="DO70" s="109"/>
      <c r="DP70" s="511" t="str">
        <f>IF(SUM(DI70:DO70)='III Plan Rates'!AK73, "Match", "Don't Match")</f>
        <v>Match</v>
      </c>
      <c r="DQ70" s="109"/>
      <c r="DR70" s="109"/>
      <c r="DS70" s="109"/>
      <c r="DT70" s="109"/>
      <c r="DU70" s="109"/>
      <c r="DV70" s="109"/>
      <c r="DW70" s="109"/>
      <c r="DX70" s="109"/>
      <c r="DY70" s="109"/>
      <c r="DZ70" s="109"/>
      <c r="EA70" s="511" t="str">
        <f>IF(SUM(DQ70:DZ70)='III Plan Rates'!AL73, "Match", "Don't Match")</f>
        <v>Match</v>
      </c>
      <c r="EB70" s="109"/>
      <c r="EC70" s="109"/>
      <c r="ED70" s="109"/>
      <c r="EE70" s="109"/>
      <c r="EF70" s="511" t="str">
        <f>IF(SUM(EB70:EE70)='III Plan Rates'!AM73, "Match", "Don't Match")</f>
        <v>Match</v>
      </c>
      <c r="EG70" s="109"/>
      <c r="EH70" s="109"/>
      <c r="EI70" s="109"/>
      <c r="EJ70" s="109"/>
      <c r="EK70" s="109"/>
      <c r="EL70" s="511" t="str">
        <f>IF(SUM(EG70:EK70)='III Plan Rates'!AN73, "Match", "Don't Match")</f>
        <v>Match</v>
      </c>
      <c r="EM70" s="109"/>
      <c r="EN70" s="109"/>
      <c r="EO70" s="109"/>
      <c r="EP70" s="109"/>
      <c r="EQ70" s="109"/>
      <c r="ER70" s="109"/>
      <c r="ES70" s="109"/>
      <c r="ET70" s="511" t="str">
        <f>IF(SUM(EM70:ES70)='III Plan Rates'!AO73, "Match", "Don't Match")</f>
        <v>Match</v>
      </c>
    </row>
    <row r="71" spans="1:150" x14ac:dyDescent="0.25">
      <c r="A71" s="406" t="str">
        <f>'III Plan Rates'!A74</f>
        <v>Plan 57</v>
      </c>
      <c r="B71" s="122">
        <f>'III Plan Rates'!B74</f>
        <v>0</v>
      </c>
      <c r="C71" s="128">
        <f>'III Plan Rates'!D74</f>
        <v>0</v>
      </c>
      <c r="D71" s="122">
        <f>'III Plan Rates'!E74</f>
        <v>0</v>
      </c>
      <c r="E71" s="122">
        <f>'III Plan Rates'!F74</f>
        <v>0</v>
      </c>
      <c r="F71" s="122">
        <f>'III Plan Rates'!G74</f>
        <v>0</v>
      </c>
      <c r="G71" s="122">
        <f>'III Plan Rates'!J74</f>
        <v>0</v>
      </c>
      <c r="H71" s="101"/>
      <c r="I71" s="111"/>
      <c r="J71" s="111"/>
      <c r="K71" s="111"/>
      <c r="L71" s="111"/>
      <c r="M71" s="111"/>
      <c r="N71" s="111"/>
      <c r="O71" s="111"/>
      <c r="P71" s="111"/>
      <c r="Q71" s="111"/>
      <c r="R71" s="112">
        <f>IF('III Plan Rates'!$AP74&gt;0,SUMPRODUCT(I71:Q71,'III Plan Rates'!$AG74:$AO74)/'III Plan Rates'!$AP74,0)</f>
        <v>0</v>
      </c>
      <c r="S71" s="123"/>
      <c r="T71" s="112" t="e">
        <f>'III Plan Rates'!$AA74*'V Consumer Factors'!$N$12*'II Rate Development &amp; Change'!$J$34</f>
        <v>#DIV/0!</v>
      </c>
      <c r="U71" s="112" t="e">
        <f>'III Plan Rates'!$AA74*'V Consumer Factors'!$N$13*'II Rate Development &amp; Change'!$J$34</f>
        <v>#DIV/0!</v>
      </c>
      <c r="V71" s="112" t="e">
        <f>'III Plan Rates'!$AA74*'V Consumer Factors'!$N$14*'II Rate Development &amp; Change'!$J$34</f>
        <v>#DIV/0!</v>
      </c>
      <c r="W71" s="112" t="e">
        <f>'III Plan Rates'!$AA74*'V Consumer Factors'!$N$15*'II Rate Development &amp; Change'!$J$34</f>
        <v>#DIV/0!</v>
      </c>
      <c r="X71" s="112" t="e">
        <f>'III Plan Rates'!$AA74*'V Consumer Factors'!$N$16*'II Rate Development &amp; Change'!$J$34</f>
        <v>#DIV/0!</v>
      </c>
      <c r="Y71" s="112" t="e">
        <f>'III Plan Rates'!$AA74*'V Consumer Factors'!$N$17*'II Rate Development &amp; Change'!$J$34</f>
        <v>#DIV/0!</v>
      </c>
      <c r="Z71" s="112" t="e">
        <f>'III Plan Rates'!$AA74*'V Consumer Factors'!$N$18*'II Rate Development &amp; Change'!$J$34</f>
        <v>#DIV/0!</v>
      </c>
      <c r="AA71" s="112" t="e">
        <f>'III Plan Rates'!$AA74*'V Consumer Factors'!$N$19*'II Rate Development &amp; Change'!$J$34</f>
        <v>#DIV/0!</v>
      </c>
      <c r="AB71" s="112" t="e">
        <f>'III Plan Rates'!$AA74*'V Consumer Factors'!$N$20*'II Rate Development &amp; Change'!$J$34</f>
        <v>#DIV/0!</v>
      </c>
      <c r="AC71" s="112">
        <f>IF('III Plan Rates'!$AP74&gt;0,SUMPRODUCT(T71:AB71,'III Plan Rates'!$AG74:$AO74)/'III Plan Rates'!$AP74,0)</f>
        <v>0</v>
      </c>
      <c r="AD71" s="119"/>
      <c r="AE71" s="120" t="e">
        <f t="shared" si="12"/>
        <v>#DIV/0!</v>
      </c>
      <c r="AF71" s="120" t="e">
        <f t="shared" si="3"/>
        <v>#DIV/0!</v>
      </c>
      <c r="AG71" s="120" t="e">
        <f t="shared" si="4"/>
        <v>#DIV/0!</v>
      </c>
      <c r="AH71" s="120" t="e">
        <f t="shared" si="5"/>
        <v>#DIV/0!</v>
      </c>
      <c r="AI71" s="120" t="e">
        <f t="shared" si="6"/>
        <v>#DIV/0!</v>
      </c>
      <c r="AJ71" s="120" t="e">
        <f t="shared" si="7"/>
        <v>#DIV/0!</v>
      </c>
      <c r="AK71" s="120" t="e">
        <f t="shared" si="8"/>
        <v>#DIV/0!</v>
      </c>
      <c r="AL71" s="120" t="e">
        <f t="shared" si="9"/>
        <v>#DIV/0!</v>
      </c>
      <c r="AM71" s="120" t="e">
        <f t="shared" si="10"/>
        <v>#DIV/0!</v>
      </c>
      <c r="AN71" s="120" t="str">
        <f t="shared" si="11"/>
        <v/>
      </c>
      <c r="AO71" s="119"/>
      <c r="AP71" s="112" t="e">
        <f>'III Plan Rates'!$AA74*'V Consumer Factors'!$N$12*'II Rate Development &amp; Change'!$K$34</f>
        <v>#DIV/0!</v>
      </c>
      <c r="AQ71" s="112" t="e">
        <f>'III Plan Rates'!$AA74*'V Consumer Factors'!$N$13*'II Rate Development &amp; Change'!$K$34</f>
        <v>#DIV/0!</v>
      </c>
      <c r="AR71" s="112" t="e">
        <f>'III Plan Rates'!$AA74*'V Consumer Factors'!$N$14*'II Rate Development &amp; Change'!$K$34</f>
        <v>#DIV/0!</v>
      </c>
      <c r="AS71" s="112" t="e">
        <f>'III Plan Rates'!$AA74*'V Consumer Factors'!$N$15*'II Rate Development &amp; Change'!$K$34</f>
        <v>#DIV/0!</v>
      </c>
      <c r="AT71" s="112" t="e">
        <f>'III Plan Rates'!$AA74*'V Consumer Factors'!$N$16*'II Rate Development &amp; Change'!$K$34</f>
        <v>#DIV/0!</v>
      </c>
      <c r="AU71" s="112" t="e">
        <f>'III Plan Rates'!$AA74*'V Consumer Factors'!$N$17*'II Rate Development &amp; Change'!$K$34</f>
        <v>#DIV/0!</v>
      </c>
      <c r="AV71" s="112" t="e">
        <f>'III Plan Rates'!$AA74*'V Consumer Factors'!$N$18*'II Rate Development &amp; Change'!$K$34</f>
        <v>#DIV/0!</v>
      </c>
      <c r="AW71" s="112" t="e">
        <f>'III Plan Rates'!$AA74*'V Consumer Factors'!$N$19*'II Rate Development &amp; Change'!$K$34</f>
        <v>#DIV/0!</v>
      </c>
      <c r="AX71" s="112" t="e">
        <f>'III Plan Rates'!$AA74*'V Consumer Factors'!$N$20*'II Rate Development &amp; Change'!$K$34</f>
        <v>#DIV/0!</v>
      </c>
      <c r="AY71" s="112">
        <f>IF('III Plan Rates'!$AP74&gt;0,SUMPRODUCT(AP71:AX71,'III Plan Rates'!$AG74:$AO74)/'III Plan Rates'!$AP74,0)</f>
        <v>0</v>
      </c>
      <c r="AZ71" s="124"/>
      <c r="BA71" s="112" t="e">
        <f>'III Plan Rates'!$AA74*'V Consumer Factors'!$N$12*'II Rate Development &amp; Change'!$L$34</f>
        <v>#DIV/0!</v>
      </c>
      <c r="BB71" s="112" t="e">
        <f>'III Plan Rates'!$AA74*'V Consumer Factors'!$N$13*'II Rate Development &amp; Change'!$L$34</f>
        <v>#DIV/0!</v>
      </c>
      <c r="BC71" s="112" t="e">
        <f>'III Plan Rates'!$AA74*'V Consumer Factors'!$N$14*'II Rate Development &amp; Change'!$L$34</f>
        <v>#DIV/0!</v>
      </c>
      <c r="BD71" s="112" t="e">
        <f>'III Plan Rates'!$AA74*'V Consumer Factors'!$N$15*'II Rate Development &amp; Change'!$L$34</f>
        <v>#DIV/0!</v>
      </c>
      <c r="BE71" s="112" t="e">
        <f>'III Plan Rates'!$AA74*'V Consumer Factors'!$N$16*'II Rate Development &amp; Change'!$L$34</f>
        <v>#DIV/0!</v>
      </c>
      <c r="BF71" s="112" t="e">
        <f>'III Plan Rates'!$AA74*'V Consumer Factors'!$N$17*'II Rate Development &amp; Change'!$L$34</f>
        <v>#DIV/0!</v>
      </c>
      <c r="BG71" s="112" t="e">
        <f>'III Plan Rates'!$AA74*'V Consumer Factors'!$N$18*'II Rate Development &amp; Change'!$L$34</f>
        <v>#DIV/0!</v>
      </c>
      <c r="BH71" s="112" t="e">
        <f>'III Plan Rates'!$AA74*'V Consumer Factors'!$N$19*'II Rate Development &amp; Change'!$L$34</f>
        <v>#DIV/0!</v>
      </c>
      <c r="BI71" s="112" t="e">
        <f>'III Plan Rates'!$AA74*'V Consumer Factors'!$N$20*'II Rate Development &amp; Change'!$L$34</f>
        <v>#DIV/0!</v>
      </c>
      <c r="BJ71" s="112">
        <f>IF('III Plan Rates'!$AP74&gt;0,SUMPRODUCT(BA71:BI71,'III Plan Rates'!$AG74:$AO74)/'III Plan Rates'!$AP74,0)</f>
        <v>0</v>
      </c>
      <c r="BK71" s="124"/>
      <c r="BL71" s="112" t="e">
        <f>'III Plan Rates'!$AA74*'V Consumer Factors'!$N$12*'II Rate Development &amp; Change'!$M$34</f>
        <v>#DIV/0!</v>
      </c>
      <c r="BM71" s="112" t="e">
        <f>'III Plan Rates'!$AA74*'V Consumer Factors'!$N$13*'II Rate Development &amp; Change'!$M$34</f>
        <v>#DIV/0!</v>
      </c>
      <c r="BN71" s="112" t="e">
        <f>'III Plan Rates'!$AA74*'V Consumer Factors'!$N$14*'II Rate Development &amp; Change'!$M$34</f>
        <v>#DIV/0!</v>
      </c>
      <c r="BO71" s="112" t="e">
        <f>'III Plan Rates'!$AA74*'V Consumer Factors'!$N$15*'II Rate Development &amp; Change'!$M$34</f>
        <v>#DIV/0!</v>
      </c>
      <c r="BP71" s="112" t="e">
        <f>'III Plan Rates'!$AA74*'V Consumer Factors'!$N$16*'II Rate Development &amp; Change'!$M$34</f>
        <v>#DIV/0!</v>
      </c>
      <c r="BQ71" s="112" t="e">
        <f>'III Plan Rates'!$AA74*'V Consumer Factors'!$N$17*'II Rate Development &amp; Change'!$M$34</f>
        <v>#DIV/0!</v>
      </c>
      <c r="BR71" s="112" t="e">
        <f>'III Plan Rates'!$AA74*'V Consumer Factors'!$N$18*'II Rate Development &amp; Change'!$M$34</f>
        <v>#DIV/0!</v>
      </c>
      <c r="BS71" s="112" t="e">
        <f>'III Plan Rates'!$AA74*'V Consumer Factors'!$N$19*'II Rate Development &amp; Change'!$M$34</f>
        <v>#DIV/0!</v>
      </c>
      <c r="BT71" s="112" t="e">
        <f>'III Plan Rates'!$AA74*'V Consumer Factors'!$N$20*'II Rate Development &amp; Change'!$M$34</f>
        <v>#DIV/0!</v>
      </c>
      <c r="BU71" s="112">
        <f>IF('III Plan Rates'!$AP74&gt;0,SUMPRODUCT(BL71:BT71,'III Plan Rates'!$AG74:$AO74)/'III Plan Rates'!$AP74,0)</f>
        <v>0</v>
      </c>
      <c r="BW71" s="109"/>
      <c r="BX71" s="109"/>
      <c r="BY71" s="109"/>
      <c r="BZ71" s="109"/>
      <c r="CA71" s="109"/>
      <c r="CB71" s="109"/>
      <c r="CC71" s="109"/>
      <c r="CD71" s="109"/>
      <c r="CE71" s="511" t="str">
        <f>IF(SUM(BW71:CD71)='III Plan Rates'!AG74, "Match", "Don't Match")</f>
        <v>Match</v>
      </c>
      <c r="CF71" s="109"/>
      <c r="CG71" s="109"/>
      <c r="CH71" s="109"/>
      <c r="CI71" s="511" t="str">
        <f>IF(SUM(CF71:CH71)='III Plan Rates'!AH74, "Match", "Don't Match")</f>
        <v>Match</v>
      </c>
      <c r="CJ71" s="109"/>
      <c r="CK71" s="109"/>
      <c r="CL71" s="109"/>
      <c r="CM71" s="109"/>
      <c r="CN71" s="109"/>
      <c r="CO71" s="109"/>
      <c r="CP71" s="109"/>
      <c r="CQ71" s="109"/>
      <c r="CR71" s="109"/>
      <c r="CS71" s="109"/>
      <c r="CT71" s="109"/>
      <c r="CU71" s="109"/>
      <c r="CV71" s="109"/>
      <c r="CW71" s="511" t="str">
        <f>IF(SUM(CJ71:CV71)='III Plan Rates'!AI74, "Match", "Don't Match")</f>
        <v>Match</v>
      </c>
      <c r="CX71" s="109"/>
      <c r="CY71" s="109"/>
      <c r="CZ71" s="109"/>
      <c r="DA71" s="109"/>
      <c r="DB71" s="109"/>
      <c r="DC71" s="109"/>
      <c r="DD71" s="109"/>
      <c r="DE71" s="109"/>
      <c r="DF71" s="109"/>
      <c r="DG71" s="109"/>
      <c r="DH71" s="511" t="str">
        <f>IF(SUM(CX71:DG71)='III Plan Rates'!AJ74, "Match", "Don't Match")</f>
        <v>Match</v>
      </c>
      <c r="DI71" s="109"/>
      <c r="DJ71" s="109"/>
      <c r="DK71" s="109"/>
      <c r="DL71" s="109"/>
      <c r="DM71" s="109"/>
      <c r="DN71" s="109"/>
      <c r="DO71" s="109"/>
      <c r="DP71" s="511" t="str">
        <f>IF(SUM(DI71:DO71)='III Plan Rates'!AK74, "Match", "Don't Match")</f>
        <v>Match</v>
      </c>
      <c r="DQ71" s="109"/>
      <c r="DR71" s="109"/>
      <c r="DS71" s="109"/>
      <c r="DT71" s="109"/>
      <c r="DU71" s="109"/>
      <c r="DV71" s="109"/>
      <c r="DW71" s="109"/>
      <c r="DX71" s="109"/>
      <c r="DY71" s="109"/>
      <c r="DZ71" s="109"/>
      <c r="EA71" s="511" t="str">
        <f>IF(SUM(DQ71:DZ71)='III Plan Rates'!AL74, "Match", "Don't Match")</f>
        <v>Match</v>
      </c>
      <c r="EB71" s="109"/>
      <c r="EC71" s="109"/>
      <c r="ED71" s="109"/>
      <c r="EE71" s="109"/>
      <c r="EF71" s="511" t="str">
        <f>IF(SUM(EB71:EE71)='III Plan Rates'!AM74, "Match", "Don't Match")</f>
        <v>Match</v>
      </c>
      <c r="EG71" s="109"/>
      <c r="EH71" s="109"/>
      <c r="EI71" s="109"/>
      <c r="EJ71" s="109"/>
      <c r="EK71" s="109"/>
      <c r="EL71" s="511" t="str">
        <f>IF(SUM(EG71:EK71)='III Plan Rates'!AN74, "Match", "Don't Match")</f>
        <v>Match</v>
      </c>
      <c r="EM71" s="109"/>
      <c r="EN71" s="109"/>
      <c r="EO71" s="109"/>
      <c r="EP71" s="109"/>
      <c r="EQ71" s="109"/>
      <c r="ER71" s="109"/>
      <c r="ES71" s="109"/>
      <c r="ET71" s="511" t="str">
        <f>IF(SUM(EM71:ES71)='III Plan Rates'!AO74, "Match", "Don't Match")</f>
        <v>Match</v>
      </c>
    </row>
    <row r="72" spans="1:150" x14ac:dyDescent="0.25">
      <c r="A72" s="406" t="str">
        <f>'III Plan Rates'!A75</f>
        <v>Plan 58</v>
      </c>
      <c r="B72" s="122">
        <f>'III Plan Rates'!B75</f>
        <v>0</v>
      </c>
      <c r="C72" s="128">
        <f>'III Plan Rates'!D75</f>
        <v>0</v>
      </c>
      <c r="D72" s="122">
        <f>'III Plan Rates'!E75</f>
        <v>0</v>
      </c>
      <c r="E72" s="122">
        <f>'III Plan Rates'!F75</f>
        <v>0</v>
      </c>
      <c r="F72" s="122">
        <f>'III Plan Rates'!G75</f>
        <v>0</v>
      </c>
      <c r="G72" s="122">
        <f>'III Plan Rates'!J75</f>
        <v>0</v>
      </c>
      <c r="H72" s="101"/>
      <c r="I72" s="111"/>
      <c r="J72" s="111"/>
      <c r="K72" s="111"/>
      <c r="L72" s="111"/>
      <c r="M72" s="111"/>
      <c r="N72" s="111"/>
      <c r="O72" s="111"/>
      <c r="P72" s="111"/>
      <c r="Q72" s="111"/>
      <c r="R72" s="112">
        <f>IF('III Plan Rates'!$AP75&gt;0,SUMPRODUCT(I72:Q72,'III Plan Rates'!$AG75:$AO75)/'III Plan Rates'!$AP75,0)</f>
        <v>0</v>
      </c>
      <c r="S72" s="123"/>
      <c r="T72" s="112" t="e">
        <f>'III Plan Rates'!$AA75*'V Consumer Factors'!$N$12*'II Rate Development &amp; Change'!$J$34</f>
        <v>#DIV/0!</v>
      </c>
      <c r="U72" s="112" t="e">
        <f>'III Plan Rates'!$AA75*'V Consumer Factors'!$N$13*'II Rate Development &amp; Change'!$J$34</f>
        <v>#DIV/0!</v>
      </c>
      <c r="V72" s="112" t="e">
        <f>'III Plan Rates'!$AA75*'V Consumer Factors'!$N$14*'II Rate Development &amp; Change'!$J$34</f>
        <v>#DIV/0!</v>
      </c>
      <c r="W72" s="112" t="e">
        <f>'III Plan Rates'!$AA75*'V Consumer Factors'!$N$15*'II Rate Development &amp; Change'!$J$34</f>
        <v>#DIV/0!</v>
      </c>
      <c r="X72" s="112" t="e">
        <f>'III Plan Rates'!$AA75*'V Consumer Factors'!$N$16*'II Rate Development &amp; Change'!$J$34</f>
        <v>#DIV/0!</v>
      </c>
      <c r="Y72" s="112" t="e">
        <f>'III Plan Rates'!$AA75*'V Consumer Factors'!$N$17*'II Rate Development &amp; Change'!$J$34</f>
        <v>#DIV/0!</v>
      </c>
      <c r="Z72" s="112" t="e">
        <f>'III Plan Rates'!$AA75*'V Consumer Factors'!$N$18*'II Rate Development &amp; Change'!$J$34</f>
        <v>#DIV/0!</v>
      </c>
      <c r="AA72" s="112" t="e">
        <f>'III Plan Rates'!$AA75*'V Consumer Factors'!$N$19*'II Rate Development &amp; Change'!$J$34</f>
        <v>#DIV/0!</v>
      </c>
      <c r="AB72" s="112" t="e">
        <f>'III Plan Rates'!$AA75*'V Consumer Factors'!$N$20*'II Rate Development &amp; Change'!$J$34</f>
        <v>#DIV/0!</v>
      </c>
      <c r="AC72" s="112">
        <f>IF('III Plan Rates'!$AP75&gt;0,SUMPRODUCT(T72:AB72,'III Plan Rates'!$AG75:$AO75)/'III Plan Rates'!$AP75,0)</f>
        <v>0</v>
      </c>
      <c r="AD72" s="119"/>
      <c r="AE72" s="120" t="e">
        <f t="shared" si="12"/>
        <v>#DIV/0!</v>
      </c>
      <c r="AF72" s="120" t="e">
        <f t="shared" si="3"/>
        <v>#DIV/0!</v>
      </c>
      <c r="AG72" s="120" t="e">
        <f t="shared" si="4"/>
        <v>#DIV/0!</v>
      </c>
      <c r="AH72" s="120" t="e">
        <f t="shared" si="5"/>
        <v>#DIV/0!</v>
      </c>
      <c r="AI72" s="120" t="e">
        <f t="shared" si="6"/>
        <v>#DIV/0!</v>
      </c>
      <c r="AJ72" s="120" t="e">
        <f t="shared" si="7"/>
        <v>#DIV/0!</v>
      </c>
      <c r="AK72" s="120" t="e">
        <f t="shared" si="8"/>
        <v>#DIV/0!</v>
      </c>
      <c r="AL72" s="120" t="e">
        <f t="shared" si="9"/>
        <v>#DIV/0!</v>
      </c>
      <c r="AM72" s="120" t="e">
        <f t="shared" si="10"/>
        <v>#DIV/0!</v>
      </c>
      <c r="AN72" s="120" t="str">
        <f t="shared" si="11"/>
        <v/>
      </c>
      <c r="AO72" s="119"/>
      <c r="AP72" s="112" t="e">
        <f>'III Plan Rates'!$AA75*'V Consumer Factors'!$N$12*'II Rate Development &amp; Change'!$K$34</f>
        <v>#DIV/0!</v>
      </c>
      <c r="AQ72" s="112" t="e">
        <f>'III Plan Rates'!$AA75*'V Consumer Factors'!$N$13*'II Rate Development &amp; Change'!$K$34</f>
        <v>#DIV/0!</v>
      </c>
      <c r="AR72" s="112" t="e">
        <f>'III Plan Rates'!$AA75*'V Consumer Factors'!$N$14*'II Rate Development &amp; Change'!$K$34</f>
        <v>#DIV/0!</v>
      </c>
      <c r="AS72" s="112" t="e">
        <f>'III Plan Rates'!$AA75*'V Consumer Factors'!$N$15*'II Rate Development &amp; Change'!$K$34</f>
        <v>#DIV/0!</v>
      </c>
      <c r="AT72" s="112" t="e">
        <f>'III Plan Rates'!$AA75*'V Consumer Factors'!$N$16*'II Rate Development &amp; Change'!$K$34</f>
        <v>#DIV/0!</v>
      </c>
      <c r="AU72" s="112" t="e">
        <f>'III Plan Rates'!$AA75*'V Consumer Factors'!$N$17*'II Rate Development &amp; Change'!$K$34</f>
        <v>#DIV/0!</v>
      </c>
      <c r="AV72" s="112" t="e">
        <f>'III Plan Rates'!$AA75*'V Consumer Factors'!$N$18*'II Rate Development &amp; Change'!$K$34</f>
        <v>#DIV/0!</v>
      </c>
      <c r="AW72" s="112" t="e">
        <f>'III Plan Rates'!$AA75*'V Consumer Factors'!$N$19*'II Rate Development &amp; Change'!$K$34</f>
        <v>#DIV/0!</v>
      </c>
      <c r="AX72" s="112" t="e">
        <f>'III Plan Rates'!$AA75*'V Consumer Factors'!$N$20*'II Rate Development &amp; Change'!$K$34</f>
        <v>#DIV/0!</v>
      </c>
      <c r="AY72" s="112">
        <f>IF('III Plan Rates'!$AP75&gt;0,SUMPRODUCT(AP72:AX72,'III Plan Rates'!$AG75:$AO75)/'III Plan Rates'!$AP75,0)</f>
        <v>0</v>
      </c>
      <c r="AZ72" s="124"/>
      <c r="BA72" s="112" t="e">
        <f>'III Plan Rates'!$AA75*'V Consumer Factors'!$N$12*'II Rate Development &amp; Change'!$L$34</f>
        <v>#DIV/0!</v>
      </c>
      <c r="BB72" s="112" t="e">
        <f>'III Plan Rates'!$AA75*'V Consumer Factors'!$N$13*'II Rate Development &amp; Change'!$L$34</f>
        <v>#DIV/0!</v>
      </c>
      <c r="BC72" s="112" t="e">
        <f>'III Plan Rates'!$AA75*'V Consumer Factors'!$N$14*'II Rate Development &amp; Change'!$L$34</f>
        <v>#DIV/0!</v>
      </c>
      <c r="BD72" s="112" t="e">
        <f>'III Plan Rates'!$AA75*'V Consumer Factors'!$N$15*'II Rate Development &amp; Change'!$L$34</f>
        <v>#DIV/0!</v>
      </c>
      <c r="BE72" s="112" t="e">
        <f>'III Plan Rates'!$AA75*'V Consumer Factors'!$N$16*'II Rate Development &amp; Change'!$L$34</f>
        <v>#DIV/0!</v>
      </c>
      <c r="BF72" s="112" t="e">
        <f>'III Plan Rates'!$AA75*'V Consumer Factors'!$N$17*'II Rate Development &amp; Change'!$L$34</f>
        <v>#DIV/0!</v>
      </c>
      <c r="BG72" s="112" t="e">
        <f>'III Plan Rates'!$AA75*'V Consumer Factors'!$N$18*'II Rate Development &amp; Change'!$L$34</f>
        <v>#DIV/0!</v>
      </c>
      <c r="BH72" s="112" t="e">
        <f>'III Plan Rates'!$AA75*'V Consumer Factors'!$N$19*'II Rate Development &amp; Change'!$L$34</f>
        <v>#DIV/0!</v>
      </c>
      <c r="BI72" s="112" t="e">
        <f>'III Plan Rates'!$AA75*'V Consumer Factors'!$N$20*'II Rate Development &amp; Change'!$L$34</f>
        <v>#DIV/0!</v>
      </c>
      <c r="BJ72" s="112">
        <f>IF('III Plan Rates'!$AP75&gt;0,SUMPRODUCT(BA72:BI72,'III Plan Rates'!$AG75:$AO75)/'III Plan Rates'!$AP75,0)</f>
        <v>0</v>
      </c>
      <c r="BK72" s="124"/>
      <c r="BL72" s="112" t="e">
        <f>'III Plan Rates'!$AA75*'V Consumer Factors'!$N$12*'II Rate Development &amp; Change'!$M$34</f>
        <v>#DIV/0!</v>
      </c>
      <c r="BM72" s="112" t="e">
        <f>'III Plan Rates'!$AA75*'V Consumer Factors'!$N$13*'II Rate Development &amp; Change'!$M$34</f>
        <v>#DIV/0!</v>
      </c>
      <c r="BN72" s="112" t="e">
        <f>'III Plan Rates'!$AA75*'V Consumer Factors'!$N$14*'II Rate Development &amp; Change'!$M$34</f>
        <v>#DIV/0!</v>
      </c>
      <c r="BO72" s="112" t="e">
        <f>'III Plan Rates'!$AA75*'V Consumer Factors'!$N$15*'II Rate Development &amp; Change'!$M$34</f>
        <v>#DIV/0!</v>
      </c>
      <c r="BP72" s="112" t="e">
        <f>'III Plan Rates'!$AA75*'V Consumer Factors'!$N$16*'II Rate Development &amp; Change'!$M$34</f>
        <v>#DIV/0!</v>
      </c>
      <c r="BQ72" s="112" t="e">
        <f>'III Plan Rates'!$AA75*'V Consumer Factors'!$N$17*'II Rate Development &amp; Change'!$M$34</f>
        <v>#DIV/0!</v>
      </c>
      <c r="BR72" s="112" t="e">
        <f>'III Plan Rates'!$AA75*'V Consumer Factors'!$N$18*'II Rate Development &amp; Change'!$M$34</f>
        <v>#DIV/0!</v>
      </c>
      <c r="BS72" s="112" t="e">
        <f>'III Plan Rates'!$AA75*'V Consumer Factors'!$N$19*'II Rate Development &amp; Change'!$M$34</f>
        <v>#DIV/0!</v>
      </c>
      <c r="BT72" s="112" t="e">
        <f>'III Plan Rates'!$AA75*'V Consumer Factors'!$N$20*'II Rate Development &amp; Change'!$M$34</f>
        <v>#DIV/0!</v>
      </c>
      <c r="BU72" s="112">
        <f>IF('III Plan Rates'!$AP75&gt;0,SUMPRODUCT(BL72:BT72,'III Plan Rates'!$AG75:$AO75)/'III Plan Rates'!$AP75,0)</f>
        <v>0</v>
      </c>
      <c r="BW72" s="109"/>
      <c r="BX72" s="109"/>
      <c r="BY72" s="109"/>
      <c r="BZ72" s="109"/>
      <c r="CA72" s="109"/>
      <c r="CB72" s="109"/>
      <c r="CC72" s="109"/>
      <c r="CD72" s="109"/>
      <c r="CE72" s="511" t="str">
        <f>IF(SUM(BW72:CD72)='III Plan Rates'!AG75, "Match", "Don't Match")</f>
        <v>Match</v>
      </c>
      <c r="CF72" s="109"/>
      <c r="CG72" s="109"/>
      <c r="CH72" s="109"/>
      <c r="CI72" s="511" t="str">
        <f>IF(SUM(CF72:CH72)='III Plan Rates'!AH75, "Match", "Don't Match")</f>
        <v>Match</v>
      </c>
      <c r="CJ72" s="109"/>
      <c r="CK72" s="109"/>
      <c r="CL72" s="109"/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511" t="str">
        <f>IF(SUM(CJ72:CV72)='III Plan Rates'!AI75, "Match", "Don't Match")</f>
        <v>Match</v>
      </c>
      <c r="CX72" s="109"/>
      <c r="CY72" s="109"/>
      <c r="CZ72" s="109"/>
      <c r="DA72" s="109"/>
      <c r="DB72" s="109"/>
      <c r="DC72" s="109"/>
      <c r="DD72" s="109"/>
      <c r="DE72" s="109"/>
      <c r="DF72" s="109"/>
      <c r="DG72" s="109"/>
      <c r="DH72" s="511" t="str">
        <f>IF(SUM(CX72:DG72)='III Plan Rates'!AJ75, "Match", "Don't Match")</f>
        <v>Match</v>
      </c>
      <c r="DI72" s="109"/>
      <c r="DJ72" s="109"/>
      <c r="DK72" s="109"/>
      <c r="DL72" s="109"/>
      <c r="DM72" s="109"/>
      <c r="DN72" s="109"/>
      <c r="DO72" s="109"/>
      <c r="DP72" s="511" t="str">
        <f>IF(SUM(DI72:DO72)='III Plan Rates'!AK75, "Match", "Don't Match")</f>
        <v>Match</v>
      </c>
      <c r="DQ72" s="109"/>
      <c r="DR72" s="109"/>
      <c r="DS72" s="109"/>
      <c r="DT72" s="109"/>
      <c r="DU72" s="109"/>
      <c r="DV72" s="109"/>
      <c r="DW72" s="109"/>
      <c r="DX72" s="109"/>
      <c r="DY72" s="109"/>
      <c r="DZ72" s="109"/>
      <c r="EA72" s="511" t="str">
        <f>IF(SUM(DQ72:DZ72)='III Plan Rates'!AL75, "Match", "Don't Match")</f>
        <v>Match</v>
      </c>
      <c r="EB72" s="109"/>
      <c r="EC72" s="109"/>
      <c r="ED72" s="109"/>
      <c r="EE72" s="109"/>
      <c r="EF72" s="511" t="str">
        <f>IF(SUM(EB72:EE72)='III Plan Rates'!AM75, "Match", "Don't Match")</f>
        <v>Match</v>
      </c>
      <c r="EG72" s="109"/>
      <c r="EH72" s="109"/>
      <c r="EI72" s="109"/>
      <c r="EJ72" s="109"/>
      <c r="EK72" s="109"/>
      <c r="EL72" s="511" t="str">
        <f>IF(SUM(EG72:EK72)='III Plan Rates'!AN75, "Match", "Don't Match")</f>
        <v>Match</v>
      </c>
      <c r="EM72" s="109"/>
      <c r="EN72" s="109"/>
      <c r="EO72" s="109"/>
      <c r="EP72" s="109"/>
      <c r="EQ72" s="109"/>
      <c r="ER72" s="109"/>
      <c r="ES72" s="109"/>
      <c r="ET72" s="511" t="str">
        <f>IF(SUM(EM72:ES72)='III Plan Rates'!AO75, "Match", "Don't Match")</f>
        <v>Match</v>
      </c>
    </row>
    <row r="73" spans="1:150" x14ac:dyDescent="0.25">
      <c r="A73" s="406" t="str">
        <f>'III Plan Rates'!A76</f>
        <v>Plan 59</v>
      </c>
      <c r="B73" s="122">
        <f>'III Plan Rates'!B76</f>
        <v>0</v>
      </c>
      <c r="C73" s="128">
        <f>'III Plan Rates'!D76</f>
        <v>0</v>
      </c>
      <c r="D73" s="122">
        <f>'III Plan Rates'!E76</f>
        <v>0</v>
      </c>
      <c r="E73" s="122">
        <f>'III Plan Rates'!F76</f>
        <v>0</v>
      </c>
      <c r="F73" s="122">
        <f>'III Plan Rates'!G76</f>
        <v>0</v>
      </c>
      <c r="G73" s="122">
        <f>'III Plan Rates'!J76</f>
        <v>0</v>
      </c>
      <c r="H73" s="101"/>
      <c r="I73" s="111"/>
      <c r="J73" s="111"/>
      <c r="K73" s="111"/>
      <c r="L73" s="111"/>
      <c r="M73" s="111"/>
      <c r="N73" s="111"/>
      <c r="O73" s="111"/>
      <c r="P73" s="111"/>
      <c r="Q73" s="111"/>
      <c r="R73" s="112">
        <f>IF('III Plan Rates'!$AP76&gt;0,SUMPRODUCT(I73:Q73,'III Plan Rates'!$AG76:$AO76)/'III Plan Rates'!$AP76,0)</f>
        <v>0</v>
      </c>
      <c r="S73" s="123"/>
      <c r="T73" s="112" t="e">
        <f>'III Plan Rates'!$AA76*'V Consumer Factors'!$N$12*'II Rate Development &amp; Change'!$J$34</f>
        <v>#DIV/0!</v>
      </c>
      <c r="U73" s="112" t="e">
        <f>'III Plan Rates'!$AA76*'V Consumer Factors'!$N$13*'II Rate Development &amp; Change'!$J$34</f>
        <v>#DIV/0!</v>
      </c>
      <c r="V73" s="112" t="e">
        <f>'III Plan Rates'!$AA76*'V Consumer Factors'!$N$14*'II Rate Development &amp; Change'!$J$34</f>
        <v>#DIV/0!</v>
      </c>
      <c r="W73" s="112" t="e">
        <f>'III Plan Rates'!$AA76*'V Consumer Factors'!$N$15*'II Rate Development &amp; Change'!$J$34</f>
        <v>#DIV/0!</v>
      </c>
      <c r="X73" s="112" t="e">
        <f>'III Plan Rates'!$AA76*'V Consumer Factors'!$N$16*'II Rate Development &amp; Change'!$J$34</f>
        <v>#DIV/0!</v>
      </c>
      <c r="Y73" s="112" t="e">
        <f>'III Plan Rates'!$AA76*'V Consumer Factors'!$N$17*'II Rate Development &amp; Change'!$J$34</f>
        <v>#DIV/0!</v>
      </c>
      <c r="Z73" s="112" t="e">
        <f>'III Plan Rates'!$AA76*'V Consumer Factors'!$N$18*'II Rate Development &amp; Change'!$J$34</f>
        <v>#DIV/0!</v>
      </c>
      <c r="AA73" s="112" t="e">
        <f>'III Plan Rates'!$AA76*'V Consumer Factors'!$N$19*'II Rate Development &amp; Change'!$J$34</f>
        <v>#DIV/0!</v>
      </c>
      <c r="AB73" s="112" t="e">
        <f>'III Plan Rates'!$AA76*'V Consumer Factors'!$N$20*'II Rate Development &amp; Change'!$J$34</f>
        <v>#DIV/0!</v>
      </c>
      <c r="AC73" s="112">
        <f>IF('III Plan Rates'!$AP76&gt;0,SUMPRODUCT(T73:AB73,'III Plan Rates'!$AG76:$AO76)/'III Plan Rates'!$AP76,0)</f>
        <v>0</v>
      </c>
      <c r="AD73" s="119"/>
      <c r="AE73" s="120" t="e">
        <f t="shared" si="12"/>
        <v>#DIV/0!</v>
      </c>
      <c r="AF73" s="120" t="e">
        <f t="shared" si="3"/>
        <v>#DIV/0!</v>
      </c>
      <c r="AG73" s="120" t="e">
        <f t="shared" si="4"/>
        <v>#DIV/0!</v>
      </c>
      <c r="AH73" s="120" t="e">
        <f t="shared" si="5"/>
        <v>#DIV/0!</v>
      </c>
      <c r="AI73" s="120" t="e">
        <f t="shared" si="6"/>
        <v>#DIV/0!</v>
      </c>
      <c r="AJ73" s="120" t="e">
        <f t="shared" si="7"/>
        <v>#DIV/0!</v>
      </c>
      <c r="AK73" s="120" t="e">
        <f t="shared" si="8"/>
        <v>#DIV/0!</v>
      </c>
      <c r="AL73" s="120" t="e">
        <f t="shared" si="9"/>
        <v>#DIV/0!</v>
      </c>
      <c r="AM73" s="120" t="e">
        <f t="shared" si="10"/>
        <v>#DIV/0!</v>
      </c>
      <c r="AN73" s="120" t="str">
        <f t="shared" si="11"/>
        <v/>
      </c>
      <c r="AO73" s="119"/>
      <c r="AP73" s="112" t="e">
        <f>'III Plan Rates'!$AA76*'V Consumer Factors'!$N$12*'II Rate Development &amp; Change'!$K$34</f>
        <v>#DIV/0!</v>
      </c>
      <c r="AQ73" s="112" t="e">
        <f>'III Plan Rates'!$AA76*'V Consumer Factors'!$N$13*'II Rate Development &amp; Change'!$K$34</f>
        <v>#DIV/0!</v>
      </c>
      <c r="AR73" s="112" t="e">
        <f>'III Plan Rates'!$AA76*'V Consumer Factors'!$N$14*'II Rate Development &amp; Change'!$K$34</f>
        <v>#DIV/0!</v>
      </c>
      <c r="AS73" s="112" t="e">
        <f>'III Plan Rates'!$AA76*'V Consumer Factors'!$N$15*'II Rate Development &amp; Change'!$K$34</f>
        <v>#DIV/0!</v>
      </c>
      <c r="AT73" s="112" t="e">
        <f>'III Plan Rates'!$AA76*'V Consumer Factors'!$N$16*'II Rate Development &amp; Change'!$K$34</f>
        <v>#DIV/0!</v>
      </c>
      <c r="AU73" s="112" t="e">
        <f>'III Plan Rates'!$AA76*'V Consumer Factors'!$N$17*'II Rate Development &amp; Change'!$K$34</f>
        <v>#DIV/0!</v>
      </c>
      <c r="AV73" s="112" t="e">
        <f>'III Plan Rates'!$AA76*'V Consumer Factors'!$N$18*'II Rate Development &amp; Change'!$K$34</f>
        <v>#DIV/0!</v>
      </c>
      <c r="AW73" s="112" t="e">
        <f>'III Plan Rates'!$AA76*'V Consumer Factors'!$N$19*'II Rate Development &amp; Change'!$K$34</f>
        <v>#DIV/0!</v>
      </c>
      <c r="AX73" s="112" t="e">
        <f>'III Plan Rates'!$AA76*'V Consumer Factors'!$N$20*'II Rate Development &amp; Change'!$K$34</f>
        <v>#DIV/0!</v>
      </c>
      <c r="AY73" s="112">
        <f>IF('III Plan Rates'!$AP76&gt;0,SUMPRODUCT(AP73:AX73,'III Plan Rates'!$AG76:$AO76)/'III Plan Rates'!$AP76,0)</f>
        <v>0</v>
      </c>
      <c r="AZ73" s="124"/>
      <c r="BA73" s="112" t="e">
        <f>'III Plan Rates'!$AA76*'V Consumer Factors'!$N$12*'II Rate Development &amp; Change'!$L$34</f>
        <v>#DIV/0!</v>
      </c>
      <c r="BB73" s="112" t="e">
        <f>'III Plan Rates'!$AA76*'V Consumer Factors'!$N$13*'II Rate Development &amp; Change'!$L$34</f>
        <v>#DIV/0!</v>
      </c>
      <c r="BC73" s="112" t="e">
        <f>'III Plan Rates'!$AA76*'V Consumer Factors'!$N$14*'II Rate Development &amp; Change'!$L$34</f>
        <v>#DIV/0!</v>
      </c>
      <c r="BD73" s="112" t="e">
        <f>'III Plan Rates'!$AA76*'V Consumer Factors'!$N$15*'II Rate Development &amp; Change'!$L$34</f>
        <v>#DIV/0!</v>
      </c>
      <c r="BE73" s="112" t="e">
        <f>'III Plan Rates'!$AA76*'V Consumer Factors'!$N$16*'II Rate Development &amp; Change'!$L$34</f>
        <v>#DIV/0!</v>
      </c>
      <c r="BF73" s="112" t="e">
        <f>'III Plan Rates'!$AA76*'V Consumer Factors'!$N$17*'II Rate Development &amp; Change'!$L$34</f>
        <v>#DIV/0!</v>
      </c>
      <c r="BG73" s="112" t="e">
        <f>'III Plan Rates'!$AA76*'V Consumer Factors'!$N$18*'II Rate Development &amp; Change'!$L$34</f>
        <v>#DIV/0!</v>
      </c>
      <c r="BH73" s="112" t="e">
        <f>'III Plan Rates'!$AA76*'V Consumer Factors'!$N$19*'II Rate Development &amp; Change'!$L$34</f>
        <v>#DIV/0!</v>
      </c>
      <c r="BI73" s="112" t="e">
        <f>'III Plan Rates'!$AA76*'V Consumer Factors'!$N$20*'II Rate Development &amp; Change'!$L$34</f>
        <v>#DIV/0!</v>
      </c>
      <c r="BJ73" s="112">
        <f>IF('III Plan Rates'!$AP76&gt;0,SUMPRODUCT(BA73:BI73,'III Plan Rates'!$AG76:$AO76)/'III Plan Rates'!$AP76,0)</f>
        <v>0</v>
      </c>
      <c r="BK73" s="124"/>
      <c r="BL73" s="112" t="e">
        <f>'III Plan Rates'!$AA76*'V Consumer Factors'!$N$12*'II Rate Development &amp; Change'!$M$34</f>
        <v>#DIV/0!</v>
      </c>
      <c r="BM73" s="112" t="e">
        <f>'III Plan Rates'!$AA76*'V Consumer Factors'!$N$13*'II Rate Development &amp; Change'!$M$34</f>
        <v>#DIV/0!</v>
      </c>
      <c r="BN73" s="112" t="e">
        <f>'III Plan Rates'!$AA76*'V Consumer Factors'!$N$14*'II Rate Development &amp; Change'!$M$34</f>
        <v>#DIV/0!</v>
      </c>
      <c r="BO73" s="112" t="e">
        <f>'III Plan Rates'!$AA76*'V Consumer Factors'!$N$15*'II Rate Development &amp; Change'!$M$34</f>
        <v>#DIV/0!</v>
      </c>
      <c r="BP73" s="112" t="e">
        <f>'III Plan Rates'!$AA76*'V Consumer Factors'!$N$16*'II Rate Development &amp; Change'!$M$34</f>
        <v>#DIV/0!</v>
      </c>
      <c r="BQ73" s="112" t="e">
        <f>'III Plan Rates'!$AA76*'V Consumer Factors'!$N$17*'II Rate Development &amp; Change'!$M$34</f>
        <v>#DIV/0!</v>
      </c>
      <c r="BR73" s="112" t="e">
        <f>'III Plan Rates'!$AA76*'V Consumer Factors'!$N$18*'II Rate Development &amp; Change'!$M$34</f>
        <v>#DIV/0!</v>
      </c>
      <c r="BS73" s="112" t="e">
        <f>'III Plan Rates'!$AA76*'V Consumer Factors'!$N$19*'II Rate Development &amp; Change'!$M$34</f>
        <v>#DIV/0!</v>
      </c>
      <c r="BT73" s="112" t="e">
        <f>'III Plan Rates'!$AA76*'V Consumer Factors'!$N$20*'II Rate Development &amp; Change'!$M$34</f>
        <v>#DIV/0!</v>
      </c>
      <c r="BU73" s="112">
        <f>IF('III Plan Rates'!$AP76&gt;0,SUMPRODUCT(BL73:BT73,'III Plan Rates'!$AG76:$AO76)/'III Plan Rates'!$AP76,0)</f>
        <v>0</v>
      </c>
      <c r="BW73" s="109"/>
      <c r="BX73" s="109"/>
      <c r="BY73" s="109"/>
      <c r="BZ73" s="109"/>
      <c r="CA73" s="109"/>
      <c r="CB73" s="109"/>
      <c r="CC73" s="109"/>
      <c r="CD73" s="109"/>
      <c r="CE73" s="511" t="str">
        <f>IF(SUM(BW73:CD73)='III Plan Rates'!AG76, "Match", "Don't Match")</f>
        <v>Match</v>
      </c>
      <c r="CF73" s="109"/>
      <c r="CG73" s="109"/>
      <c r="CH73" s="109"/>
      <c r="CI73" s="511" t="str">
        <f>IF(SUM(CF73:CH73)='III Plan Rates'!AH76, "Match", "Don't Match")</f>
        <v>Match</v>
      </c>
      <c r="CJ73" s="109"/>
      <c r="CK73" s="109"/>
      <c r="CL73" s="109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511" t="str">
        <f>IF(SUM(CJ73:CV73)='III Plan Rates'!AI76, "Match", "Don't Match")</f>
        <v>Match</v>
      </c>
      <c r="CX73" s="109"/>
      <c r="CY73" s="109"/>
      <c r="CZ73" s="109"/>
      <c r="DA73" s="109"/>
      <c r="DB73" s="109"/>
      <c r="DC73" s="109"/>
      <c r="DD73" s="109"/>
      <c r="DE73" s="109"/>
      <c r="DF73" s="109"/>
      <c r="DG73" s="109"/>
      <c r="DH73" s="511" t="str">
        <f>IF(SUM(CX73:DG73)='III Plan Rates'!AJ76, "Match", "Don't Match")</f>
        <v>Match</v>
      </c>
      <c r="DI73" s="109"/>
      <c r="DJ73" s="109"/>
      <c r="DK73" s="109"/>
      <c r="DL73" s="109"/>
      <c r="DM73" s="109"/>
      <c r="DN73" s="109"/>
      <c r="DO73" s="109"/>
      <c r="DP73" s="511" t="str">
        <f>IF(SUM(DI73:DO73)='III Plan Rates'!AK76, "Match", "Don't Match")</f>
        <v>Match</v>
      </c>
      <c r="DQ73" s="109"/>
      <c r="DR73" s="109"/>
      <c r="DS73" s="109"/>
      <c r="DT73" s="109"/>
      <c r="DU73" s="109"/>
      <c r="DV73" s="109"/>
      <c r="DW73" s="109"/>
      <c r="DX73" s="109"/>
      <c r="DY73" s="109"/>
      <c r="DZ73" s="109"/>
      <c r="EA73" s="511" t="str">
        <f>IF(SUM(DQ73:DZ73)='III Plan Rates'!AL76, "Match", "Don't Match")</f>
        <v>Match</v>
      </c>
      <c r="EB73" s="109"/>
      <c r="EC73" s="109"/>
      <c r="ED73" s="109"/>
      <c r="EE73" s="109"/>
      <c r="EF73" s="511" t="str">
        <f>IF(SUM(EB73:EE73)='III Plan Rates'!AM76, "Match", "Don't Match")</f>
        <v>Match</v>
      </c>
      <c r="EG73" s="109"/>
      <c r="EH73" s="109"/>
      <c r="EI73" s="109"/>
      <c r="EJ73" s="109"/>
      <c r="EK73" s="109"/>
      <c r="EL73" s="511" t="str">
        <f>IF(SUM(EG73:EK73)='III Plan Rates'!AN76, "Match", "Don't Match")</f>
        <v>Match</v>
      </c>
      <c r="EM73" s="109"/>
      <c r="EN73" s="109"/>
      <c r="EO73" s="109"/>
      <c r="EP73" s="109"/>
      <c r="EQ73" s="109"/>
      <c r="ER73" s="109"/>
      <c r="ES73" s="109"/>
      <c r="ET73" s="511" t="str">
        <f>IF(SUM(EM73:ES73)='III Plan Rates'!AO76, "Match", "Don't Match")</f>
        <v>Match</v>
      </c>
    </row>
    <row r="74" spans="1:150" x14ac:dyDescent="0.25">
      <c r="A74" s="406" t="str">
        <f>'III Plan Rates'!A77</f>
        <v>Plan 60</v>
      </c>
      <c r="B74" s="122">
        <f>'III Plan Rates'!B77</f>
        <v>0</v>
      </c>
      <c r="C74" s="128">
        <f>'III Plan Rates'!D77</f>
        <v>0</v>
      </c>
      <c r="D74" s="122">
        <f>'III Plan Rates'!E77</f>
        <v>0</v>
      </c>
      <c r="E74" s="122">
        <f>'III Plan Rates'!F77</f>
        <v>0</v>
      </c>
      <c r="F74" s="122">
        <f>'III Plan Rates'!G77</f>
        <v>0</v>
      </c>
      <c r="G74" s="122">
        <f>'III Plan Rates'!J77</f>
        <v>0</v>
      </c>
      <c r="H74" s="101"/>
      <c r="I74" s="111"/>
      <c r="J74" s="111"/>
      <c r="K74" s="111"/>
      <c r="L74" s="111"/>
      <c r="M74" s="111"/>
      <c r="N74" s="111"/>
      <c r="O74" s="111"/>
      <c r="P74" s="111"/>
      <c r="Q74" s="111"/>
      <c r="R74" s="112">
        <f>IF('III Plan Rates'!$AP77&gt;0,SUMPRODUCT(I74:Q74,'III Plan Rates'!$AG77:$AO77)/'III Plan Rates'!$AP77,0)</f>
        <v>0</v>
      </c>
      <c r="S74" s="123"/>
      <c r="T74" s="112" t="e">
        <f>'III Plan Rates'!$AA77*'V Consumer Factors'!$N$12*'II Rate Development &amp; Change'!$J$34</f>
        <v>#DIV/0!</v>
      </c>
      <c r="U74" s="112" t="e">
        <f>'III Plan Rates'!$AA77*'V Consumer Factors'!$N$13*'II Rate Development &amp; Change'!$J$34</f>
        <v>#DIV/0!</v>
      </c>
      <c r="V74" s="112" t="e">
        <f>'III Plan Rates'!$AA77*'V Consumer Factors'!$N$14*'II Rate Development &amp; Change'!$J$34</f>
        <v>#DIV/0!</v>
      </c>
      <c r="W74" s="112" t="e">
        <f>'III Plan Rates'!$AA77*'V Consumer Factors'!$N$15*'II Rate Development &amp; Change'!$J$34</f>
        <v>#DIV/0!</v>
      </c>
      <c r="X74" s="112" t="e">
        <f>'III Plan Rates'!$AA77*'V Consumer Factors'!$N$16*'II Rate Development &amp; Change'!$J$34</f>
        <v>#DIV/0!</v>
      </c>
      <c r="Y74" s="112" t="e">
        <f>'III Plan Rates'!$AA77*'V Consumer Factors'!$N$17*'II Rate Development &amp; Change'!$J$34</f>
        <v>#DIV/0!</v>
      </c>
      <c r="Z74" s="112" t="e">
        <f>'III Plan Rates'!$AA77*'V Consumer Factors'!$N$18*'II Rate Development &amp; Change'!$J$34</f>
        <v>#DIV/0!</v>
      </c>
      <c r="AA74" s="112" t="e">
        <f>'III Plan Rates'!$AA77*'V Consumer Factors'!$N$19*'II Rate Development &amp; Change'!$J$34</f>
        <v>#DIV/0!</v>
      </c>
      <c r="AB74" s="112" t="e">
        <f>'III Plan Rates'!$AA77*'V Consumer Factors'!$N$20*'II Rate Development &amp; Change'!$J$34</f>
        <v>#DIV/0!</v>
      </c>
      <c r="AC74" s="112">
        <f>IF('III Plan Rates'!$AP77&gt;0,SUMPRODUCT(T74:AB74,'III Plan Rates'!$AG77:$AO77)/'III Plan Rates'!$AP77,0)</f>
        <v>0</v>
      </c>
      <c r="AD74" s="119"/>
      <c r="AE74" s="120" t="e">
        <f t="shared" si="12"/>
        <v>#DIV/0!</v>
      </c>
      <c r="AF74" s="120" t="e">
        <f t="shared" si="3"/>
        <v>#DIV/0!</v>
      </c>
      <c r="AG74" s="120" t="e">
        <f t="shared" si="4"/>
        <v>#DIV/0!</v>
      </c>
      <c r="AH74" s="120" t="e">
        <f t="shared" si="5"/>
        <v>#DIV/0!</v>
      </c>
      <c r="AI74" s="120" t="e">
        <f t="shared" si="6"/>
        <v>#DIV/0!</v>
      </c>
      <c r="AJ74" s="120" t="e">
        <f t="shared" si="7"/>
        <v>#DIV/0!</v>
      </c>
      <c r="AK74" s="120" t="e">
        <f t="shared" si="8"/>
        <v>#DIV/0!</v>
      </c>
      <c r="AL74" s="120" t="e">
        <f t="shared" si="9"/>
        <v>#DIV/0!</v>
      </c>
      <c r="AM74" s="120" t="e">
        <f t="shared" si="10"/>
        <v>#DIV/0!</v>
      </c>
      <c r="AN74" s="120" t="str">
        <f t="shared" si="11"/>
        <v/>
      </c>
      <c r="AO74" s="119"/>
      <c r="AP74" s="112" t="e">
        <f>'III Plan Rates'!$AA77*'V Consumer Factors'!$N$12*'II Rate Development &amp; Change'!$K$34</f>
        <v>#DIV/0!</v>
      </c>
      <c r="AQ74" s="112" t="e">
        <f>'III Plan Rates'!$AA77*'V Consumer Factors'!$N$13*'II Rate Development &amp; Change'!$K$34</f>
        <v>#DIV/0!</v>
      </c>
      <c r="AR74" s="112" t="e">
        <f>'III Plan Rates'!$AA77*'V Consumer Factors'!$N$14*'II Rate Development &amp; Change'!$K$34</f>
        <v>#DIV/0!</v>
      </c>
      <c r="AS74" s="112" t="e">
        <f>'III Plan Rates'!$AA77*'V Consumer Factors'!$N$15*'II Rate Development &amp; Change'!$K$34</f>
        <v>#DIV/0!</v>
      </c>
      <c r="AT74" s="112" t="e">
        <f>'III Plan Rates'!$AA77*'V Consumer Factors'!$N$16*'II Rate Development &amp; Change'!$K$34</f>
        <v>#DIV/0!</v>
      </c>
      <c r="AU74" s="112" t="e">
        <f>'III Plan Rates'!$AA77*'V Consumer Factors'!$N$17*'II Rate Development &amp; Change'!$K$34</f>
        <v>#DIV/0!</v>
      </c>
      <c r="AV74" s="112" t="e">
        <f>'III Plan Rates'!$AA77*'V Consumer Factors'!$N$18*'II Rate Development &amp; Change'!$K$34</f>
        <v>#DIV/0!</v>
      </c>
      <c r="AW74" s="112" t="e">
        <f>'III Plan Rates'!$AA77*'V Consumer Factors'!$N$19*'II Rate Development &amp; Change'!$K$34</f>
        <v>#DIV/0!</v>
      </c>
      <c r="AX74" s="112" t="e">
        <f>'III Plan Rates'!$AA77*'V Consumer Factors'!$N$20*'II Rate Development &amp; Change'!$K$34</f>
        <v>#DIV/0!</v>
      </c>
      <c r="AY74" s="112">
        <f>IF('III Plan Rates'!$AP77&gt;0,SUMPRODUCT(AP74:AX74,'III Plan Rates'!$AG77:$AO77)/'III Plan Rates'!$AP77,0)</f>
        <v>0</v>
      </c>
      <c r="AZ74" s="124"/>
      <c r="BA74" s="112" t="e">
        <f>'III Plan Rates'!$AA77*'V Consumer Factors'!$N$12*'II Rate Development &amp; Change'!$L$34</f>
        <v>#DIV/0!</v>
      </c>
      <c r="BB74" s="112" t="e">
        <f>'III Plan Rates'!$AA77*'V Consumer Factors'!$N$13*'II Rate Development &amp; Change'!$L$34</f>
        <v>#DIV/0!</v>
      </c>
      <c r="BC74" s="112" t="e">
        <f>'III Plan Rates'!$AA77*'V Consumer Factors'!$N$14*'II Rate Development &amp; Change'!$L$34</f>
        <v>#DIV/0!</v>
      </c>
      <c r="BD74" s="112" t="e">
        <f>'III Plan Rates'!$AA77*'V Consumer Factors'!$N$15*'II Rate Development &amp; Change'!$L$34</f>
        <v>#DIV/0!</v>
      </c>
      <c r="BE74" s="112" t="e">
        <f>'III Plan Rates'!$AA77*'V Consumer Factors'!$N$16*'II Rate Development &amp; Change'!$L$34</f>
        <v>#DIV/0!</v>
      </c>
      <c r="BF74" s="112" t="e">
        <f>'III Plan Rates'!$AA77*'V Consumer Factors'!$N$17*'II Rate Development &amp; Change'!$L$34</f>
        <v>#DIV/0!</v>
      </c>
      <c r="BG74" s="112" t="e">
        <f>'III Plan Rates'!$AA77*'V Consumer Factors'!$N$18*'II Rate Development &amp; Change'!$L$34</f>
        <v>#DIV/0!</v>
      </c>
      <c r="BH74" s="112" t="e">
        <f>'III Plan Rates'!$AA77*'V Consumer Factors'!$N$19*'II Rate Development &amp; Change'!$L$34</f>
        <v>#DIV/0!</v>
      </c>
      <c r="BI74" s="112" t="e">
        <f>'III Plan Rates'!$AA77*'V Consumer Factors'!$N$20*'II Rate Development &amp; Change'!$L$34</f>
        <v>#DIV/0!</v>
      </c>
      <c r="BJ74" s="112">
        <f>IF('III Plan Rates'!$AP77&gt;0,SUMPRODUCT(BA74:BI74,'III Plan Rates'!$AG77:$AO77)/'III Plan Rates'!$AP77,0)</f>
        <v>0</v>
      </c>
      <c r="BK74" s="124"/>
      <c r="BL74" s="112" t="e">
        <f>'III Plan Rates'!$AA77*'V Consumer Factors'!$N$12*'II Rate Development &amp; Change'!$M$34</f>
        <v>#DIV/0!</v>
      </c>
      <c r="BM74" s="112" t="e">
        <f>'III Plan Rates'!$AA77*'V Consumer Factors'!$N$13*'II Rate Development &amp; Change'!$M$34</f>
        <v>#DIV/0!</v>
      </c>
      <c r="BN74" s="112" t="e">
        <f>'III Plan Rates'!$AA77*'V Consumer Factors'!$N$14*'II Rate Development &amp; Change'!$M$34</f>
        <v>#DIV/0!</v>
      </c>
      <c r="BO74" s="112" t="e">
        <f>'III Plan Rates'!$AA77*'V Consumer Factors'!$N$15*'II Rate Development &amp; Change'!$M$34</f>
        <v>#DIV/0!</v>
      </c>
      <c r="BP74" s="112" t="e">
        <f>'III Plan Rates'!$AA77*'V Consumer Factors'!$N$16*'II Rate Development &amp; Change'!$M$34</f>
        <v>#DIV/0!</v>
      </c>
      <c r="BQ74" s="112" t="e">
        <f>'III Plan Rates'!$AA77*'V Consumer Factors'!$N$17*'II Rate Development &amp; Change'!$M$34</f>
        <v>#DIV/0!</v>
      </c>
      <c r="BR74" s="112" t="e">
        <f>'III Plan Rates'!$AA77*'V Consumer Factors'!$N$18*'II Rate Development &amp; Change'!$M$34</f>
        <v>#DIV/0!</v>
      </c>
      <c r="BS74" s="112" t="e">
        <f>'III Plan Rates'!$AA77*'V Consumer Factors'!$N$19*'II Rate Development &amp; Change'!$M$34</f>
        <v>#DIV/0!</v>
      </c>
      <c r="BT74" s="112" t="e">
        <f>'III Plan Rates'!$AA77*'V Consumer Factors'!$N$20*'II Rate Development &amp; Change'!$M$34</f>
        <v>#DIV/0!</v>
      </c>
      <c r="BU74" s="112">
        <f>IF('III Plan Rates'!$AP77&gt;0,SUMPRODUCT(BL74:BT74,'III Plan Rates'!$AG77:$AO77)/'III Plan Rates'!$AP77,0)</f>
        <v>0</v>
      </c>
      <c r="BW74" s="109"/>
      <c r="BX74" s="109"/>
      <c r="BY74" s="109"/>
      <c r="BZ74" s="109"/>
      <c r="CA74" s="109"/>
      <c r="CB74" s="109"/>
      <c r="CC74" s="109"/>
      <c r="CD74" s="109"/>
      <c r="CE74" s="511" t="str">
        <f>IF(SUM(BW74:CD74)='III Plan Rates'!AG77, "Match", "Don't Match")</f>
        <v>Match</v>
      </c>
      <c r="CF74" s="109"/>
      <c r="CG74" s="109"/>
      <c r="CH74" s="109"/>
      <c r="CI74" s="511" t="str">
        <f>IF(SUM(CF74:CH74)='III Plan Rates'!AH77, "Match", "Don't Match")</f>
        <v>Match</v>
      </c>
      <c r="CJ74" s="109"/>
      <c r="CK74" s="109"/>
      <c r="CL74" s="109"/>
      <c r="CM74" s="109"/>
      <c r="CN74" s="109"/>
      <c r="CO74" s="109"/>
      <c r="CP74" s="109"/>
      <c r="CQ74" s="109"/>
      <c r="CR74" s="109"/>
      <c r="CS74" s="109"/>
      <c r="CT74" s="109"/>
      <c r="CU74" s="109"/>
      <c r="CV74" s="109"/>
      <c r="CW74" s="511" t="str">
        <f>IF(SUM(CJ74:CV74)='III Plan Rates'!AI77, "Match", "Don't Match")</f>
        <v>Match</v>
      </c>
      <c r="CX74" s="109"/>
      <c r="CY74" s="109"/>
      <c r="CZ74" s="109"/>
      <c r="DA74" s="109"/>
      <c r="DB74" s="109"/>
      <c r="DC74" s="109"/>
      <c r="DD74" s="109"/>
      <c r="DE74" s="109"/>
      <c r="DF74" s="109"/>
      <c r="DG74" s="109"/>
      <c r="DH74" s="511" t="str">
        <f>IF(SUM(CX74:DG74)='III Plan Rates'!AJ77, "Match", "Don't Match")</f>
        <v>Match</v>
      </c>
      <c r="DI74" s="109"/>
      <c r="DJ74" s="109"/>
      <c r="DK74" s="109"/>
      <c r="DL74" s="109"/>
      <c r="DM74" s="109"/>
      <c r="DN74" s="109"/>
      <c r="DO74" s="109"/>
      <c r="DP74" s="511" t="str">
        <f>IF(SUM(DI74:DO74)='III Plan Rates'!AK77, "Match", "Don't Match")</f>
        <v>Match</v>
      </c>
      <c r="DQ74" s="109"/>
      <c r="DR74" s="109"/>
      <c r="DS74" s="109"/>
      <c r="DT74" s="109"/>
      <c r="DU74" s="109"/>
      <c r="DV74" s="109"/>
      <c r="DW74" s="109"/>
      <c r="DX74" s="109"/>
      <c r="DY74" s="109"/>
      <c r="DZ74" s="109"/>
      <c r="EA74" s="511" t="str">
        <f>IF(SUM(DQ74:DZ74)='III Plan Rates'!AL77, "Match", "Don't Match")</f>
        <v>Match</v>
      </c>
      <c r="EB74" s="109"/>
      <c r="EC74" s="109"/>
      <c r="ED74" s="109"/>
      <c r="EE74" s="109"/>
      <c r="EF74" s="511" t="str">
        <f>IF(SUM(EB74:EE74)='III Plan Rates'!AM77, "Match", "Don't Match")</f>
        <v>Match</v>
      </c>
      <c r="EG74" s="109"/>
      <c r="EH74" s="109"/>
      <c r="EI74" s="109"/>
      <c r="EJ74" s="109"/>
      <c r="EK74" s="109"/>
      <c r="EL74" s="511" t="str">
        <f>IF(SUM(EG74:EK74)='III Plan Rates'!AN77, "Match", "Don't Match")</f>
        <v>Match</v>
      </c>
      <c r="EM74" s="109"/>
      <c r="EN74" s="109"/>
      <c r="EO74" s="109"/>
      <c r="EP74" s="109"/>
      <c r="EQ74" s="109"/>
      <c r="ER74" s="109"/>
      <c r="ES74" s="109"/>
      <c r="ET74" s="511" t="str">
        <f>IF(SUM(EM74:ES74)='III Plan Rates'!AO77, "Match", "Don't Match")</f>
        <v>Match</v>
      </c>
    </row>
    <row r="75" spans="1:150" x14ac:dyDescent="0.25">
      <c r="A75" s="406" t="str">
        <f>'III Plan Rates'!A78</f>
        <v>Plan 61</v>
      </c>
      <c r="B75" s="122">
        <f>'III Plan Rates'!B78</f>
        <v>0</v>
      </c>
      <c r="C75" s="128">
        <f>'III Plan Rates'!D78</f>
        <v>0</v>
      </c>
      <c r="D75" s="122">
        <f>'III Plan Rates'!E78</f>
        <v>0</v>
      </c>
      <c r="E75" s="122">
        <f>'III Plan Rates'!F78</f>
        <v>0</v>
      </c>
      <c r="F75" s="122">
        <f>'III Plan Rates'!G78</f>
        <v>0</v>
      </c>
      <c r="G75" s="122">
        <f>'III Plan Rates'!J78</f>
        <v>0</v>
      </c>
      <c r="H75" s="101"/>
      <c r="I75" s="111"/>
      <c r="J75" s="111"/>
      <c r="K75" s="111"/>
      <c r="L75" s="111"/>
      <c r="M75" s="111"/>
      <c r="N75" s="111"/>
      <c r="O75" s="111"/>
      <c r="P75" s="111"/>
      <c r="Q75" s="111"/>
      <c r="R75" s="112">
        <f>IF('III Plan Rates'!$AP78&gt;0,SUMPRODUCT(I75:Q75,'III Plan Rates'!$AG78:$AO78)/'III Plan Rates'!$AP78,0)</f>
        <v>0</v>
      </c>
      <c r="S75" s="123"/>
      <c r="T75" s="112" t="e">
        <f>'III Plan Rates'!$AA78*'V Consumer Factors'!$N$12*'II Rate Development &amp; Change'!$J$34</f>
        <v>#DIV/0!</v>
      </c>
      <c r="U75" s="112" t="e">
        <f>'III Plan Rates'!$AA78*'V Consumer Factors'!$N$13*'II Rate Development &amp; Change'!$J$34</f>
        <v>#DIV/0!</v>
      </c>
      <c r="V75" s="112" t="e">
        <f>'III Plan Rates'!$AA78*'V Consumer Factors'!$N$14*'II Rate Development &amp; Change'!$J$34</f>
        <v>#DIV/0!</v>
      </c>
      <c r="W75" s="112" t="e">
        <f>'III Plan Rates'!$AA78*'V Consumer Factors'!$N$15*'II Rate Development &amp; Change'!$J$34</f>
        <v>#DIV/0!</v>
      </c>
      <c r="X75" s="112" t="e">
        <f>'III Plan Rates'!$AA78*'V Consumer Factors'!$N$16*'II Rate Development &amp; Change'!$J$34</f>
        <v>#DIV/0!</v>
      </c>
      <c r="Y75" s="112" t="e">
        <f>'III Plan Rates'!$AA78*'V Consumer Factors'!$N$17*'II Rate Development &amp; Change'!$J$34</f>
        <v>#DIV/0!</v>
      </c>
      <c r="Z75" s="112" t="e">
        <f>'III Plan Rates'!$AA78*'V Consumer Factors'!$N$18*'II Rate Development &amp; Change'!$J$34</f>
        <v>#DIV/0!</v>
      </c>
      <c r="AA75" s="112" t="e">
        <f>'III Plan Rates'!$AA78*'V Consumer Factors'!$N$19*'II Rate Development &amp; Change'!$J$34</f>
        <v>#DIV/0!</v>
      </c>
      <c r="AB75" s="112" t="e">
        <f>'III Plan Rates'!$AA78*'V Consumer Factors'!$N$20*'II Rate Development &amp; Change'!$J$34</f>
        <v>#DIV/0!</v>
      </c>
      <c r="AC75" s="112">
        <f>IF('III Plan Rates'!$AP78&gt;0,SUMPRODUCT(T75:AB75,'III Plan Rates'!$AG78:$AO78)/'III Plan Rates'!$AP78,0)</f>
        <v>0</v>
      </c>
      <c r="AD75" s="119"/>
      <c r="AE75" s="120" t="e">
        <f t="shared" si="12"/>
        <v>#DIV/0!</v>
      </c>
      <c r="AF75" s="120" t="e">
        <f t="shared" si="3"/>
        <v>#DIV/0!</v>
      </c>
      <c r="AG75" s="120" t="e">
        <f t="shared" si="4"/>
        <v>#DIV/0!</v>
      </c>
      <c r="AH75" s="120" t="e">
        <f t="shared" si="5"/>
        <v>#DIV/0!</v>
      </c>
      <c r="AI75" s="120" t="e">
        <f t="shared" si="6"/>
        <v>#DIV/0!</v>
      </c>
      <c r="AJ75" s="120" t="e">
        <f t="shared" si="7"/>
        <v>#DIV/0!</v>
      </c>
      <c r="AK75" s="120" t="e">
        <f t="shared" si="8"/>
        <v>#DIV/0!</v>
      </c>
      <c r="AL75" s="120" t="e">
        <f t="shared" si="9"/>
        <v>#DIV/0!</v>
      </c>
      <c r="AM75" s="120" t="e">
        <f t="shared" si="10"/>
        <v>#DIV/0!</v>
      </c>
      <c r="AN75" s="120" t="str">
        <f t="shared" si="11"/>
        <v/>
      </c>
      <c r="AO75" s="119"/>
      <c r="AP75" s="112" t="e">
        <f>'III Plan Rates'!$AA78*'V Consumer Factors'!$N$12*'II Rate Development &amp; Change'!$K$34</f>
        <v>#DIV/0!</v>
      </c>
      <c r="AQ75" s="112" t="e">
        <f>'III Plan Rates'!$AA78*'V Consumer Factors'!$N$13*'II Rate Development &amp; Change'!$K$34</f>
        <v>#DIV/0!</v>
      </c>
      <c r="AR75" s="112" t="e">
        <f>'III Plan Rates'!$AA78*'V Consumer Factors'!$N$14*'II Rate Development &amp; Change'!$K$34</f>
        <v>#DIV/0!</v>
      </c>
      <c r="AS75" s="112" t="e">
        <f>'III Plan Rates'!$AA78*'V Consumer Factors'!$N$15*'II Rate Development &amp; Change'!$K$34</f>
        <v>#DIV/0!</v>
      </c>
      <c r="AT75" s="112" t="e">
        <f>'III Plan Rates'!$AA78*'V Consumer Factors'!$N$16*'II Rate Development &amp; Change'!$K$34</f>
        <v>#DIV/0!</v>
      </c>
      <c r="AU75" s="112" t="e">
        <f>'III Plan Rates'!$AA78*'V Consumer Factors'!$N$17*'II Rate Development &amp; Change'!$K$34</f>
        <v>#DIV/0!</v>
      </c>
      <c r="AV75" s="112" t="e">
        <f>'III Plan Rates'!$AA78*'V Consumer Factors'!$N$18*'II Rate Development &amp; Change'!$K$34</f>
        <v>#DIV/0!</v>
      </c>
      <c r="AW75" s="112" t="e">
        <f>'III Plan Rates'!$AA78*'V Consumer Factors'!$N$19*'II Rate Development &amp; Change'!$K$34</f>
        <v>#DIV/0!</v>
      </c>
      <c r="AX75" s="112" t="e">
        <f>'III Plan Rates'!$AA78*'V Consumer Factors'!$N$20*'II Rate Development &amp; Change'!$K$34</f>
        <v>#DIV/0!</v>
      </c>
      <c r="AY75" s="112">
        <f>IF('III Plan Rates'!$AP78&gt;0,SUMPRODUCT(AP75:AX75,'III Plan Rates'!$AG78:$AO78)/'III Plan Rates'!$AP78,0)</f>
        <v>0</v>
      </c>
      <c r="AZ75" s="124"/>
      <c r="BA75" s="112" t="e">
        <f>'III Plan Rates'!$AA78*'V Consumer Factors'!$N$12*'II Rate Development &amp; Change'!$L$34</f>
        <v>#DIV/0!</v>
      </c>
      <c r="BB75" s="112" t="e">
        <f>'III Plan Rates'!$AA78*'V Consumer Factors'!$N$13*'II Rate Development &amp; Change'!$L$34</f>
        <v>#DIV/0!</v>
      </c>
      <c r="BC75" s="112" t="e">
        <f>'III Plan Rates'!$AA78*'V Consumer Factors'!$N$14*'II Rate Development &amp; Change'!$L$34</f>
        <v>#DIV/0!</v>
      </c>
      <c r="BD75" s="112" t="e">
        <f>'III Plan Rates'!$AA78*'V Consumer Factors'!$N$15*'II Rate Development &amp; Change'!$L$34</f>
        <v>#DIV/0!</v>
      </c>
      <c r="BE75" s="112" t="e">
        <f>'III Plan Rates'!$AA78*'V Consumer Factors'!$N$16*'II Rate Development &amp; Change'!$L$34</f>
        <v>#DIV/0!</v>
      </c>
      <c r="BF75" s="112" t="e">
        <f>'III Plan Rates'!$AA78*'V Consumer Factors'!$N$17*'II Rate Development &amp; Change'!$L$34</f>
        <v>#DIV/0!</v>
      </c>
      <c r="BG75" s="112" t="e">
        <f>'III Plan Rates'!$AA78*'V Consumer Factors'!$N$18*'II Rate Development &amp; Change'!$L$34</f>
        <v>#DIV/0!</v>
      </c>
      <c r="BH75" s="112" t="e">
        <f>'III Plan Rates'!$AA78*'V Consumer Factors'!$N$19*'II Rate Development &amp; Change'!$L$34</f>
        <v>#DIV/0!</v>
      </c>
      <c r="BI75" s="112" t="e">
        <f>'III Plan Rates'!$AA78*'V Consumer Factors'!$N$20*'II Rate Development &amp; Change'!$L$34</f>
        <v>#DIV/0!</v>
      </c>
      <c r="BJ75" s="112">
        <f>IF('III Plan Rates'!$AP78&gt;0,SUMPRODUCT(BA75:BI75,'III Plan Rates'!$AG78:$AO78)/'III Plan Rates'!$AP78,0)</f>
        <v>0</v>
      </c>
      <c r="BK75" s="124"/>
      <c r="BL75" s="112" t="e">
        <f>'III Plan Rates'!$AA78*'V Consumer Factors'!$N$12*'II Rate Development &amp; Change'!$M$34</f>
        <v>#DIV/0!</v>
      </c>
      <c r="BM75" s="112" t="e">
        <f>'III Plan Rates'!$AA78*'V Consumer Factors'!$N$13*'II Rate Development &amp; Change'!$M$34</f>
        <v>#DIV/0!</v>
      </c>
      <c r="BN75" s="112" t="e">
        <f>'III Plan Rates'!$AA78*'V Consumer Factors'!$N$14*'II Rate Development &amp; Change'!$M$34</f>
        <v>#DIV/0!</v>
      </c>
      <c r="BO75" s="112" t="e">
        <f>'III Plan Rates'!$AA78*'V Consumer Factors'!$N$15*'II Rate Development &amp; Change'!$M$34</f>
        <v>#DIV/0!</v>
      </c>
      <c r="BP75" s="112" t="e">
        <f>'III Plan Rates'!$AA78*'V Consumer Factors'!$N$16*'II Rate Development &amp; Change'!$M$34</f>
        <v>#DIV/0!</v>
      </c>
      <c r="BQ75" s="112" t="e">
        <f>'III Plan Rates'!$AA78*'V Consumer Factors'!$N$17*'II Rate Development &amp; Change'!$M$34</f>
        <v>#DIV/0!</v>
      </c>
      <c r="BR75" s="112" t="e">
        <f>'III Plan Rates'!$AA78*'V Consumer Factors'!$N$18*'II Rate Development &amp; Change'!$M$34</f>
        <v>#DIV/0!</v>
      </c>
      <c r="BS75" s="112" t="e">
        <f>'III Plan Rates'!$AA78*'V Consumer Factors'!$N$19*'II Rate Development &amp; Change'!$M$34</f>
        <v>#DIV/0!</v>
      </c>
      <c r="BT75" s="112" t="e">
        <f>'III Plan Rates'!$AA78*'V Consumer Factors'!$N$20*'II Rate Development &amp; Change'!$M$34</f>
        <v>#DIV/0!</v>
      </c>
      <c r="BU75" s="112">
        <f>IF('III Plan Rates'!$AP78&gt;0,SUMPRODUCT(BL75:BT75,'III Plan Rates'!$AG78:$AO78)/'III Plan Rates'!$AP78,0)</f>
        <v>0</v>
      </c>
      <c r="BW75" s="109"/>
      <c r="BX75" s="109"/>
      <c r="BY75" s="109"/>
      <c r="BZ75" s="109"/>
      <c r="CA75" s="109"/>
      <c r="CB75" s="109"/>
      <c r="CC75" s="109"/>
      <c r="CD75" s="109"/>
      <c r="CE75" s="511" t="str">
        <f>IF(SUM(BW75:CD75)='III Plan Rates'!AG78, "Match", "Don't Match")</f>
        <v>Match</v>
      </c>
      <c r="CF75" s="109"/>
      <c r="CG75" s="109"/>
      <c r="CH75" s="109"/>
      <c r="CI75" s="511" t="str">
        <f>IF(SUM(CF75:CH75)='III Plan Rates'!AH78, "Match", "Don't Match")</f>
        <v>Match</v>
      </c>
      <c r="CJ75" s="109"/>
      <c r="CK75" s="109"/>
      <c r="CL75" s="109"/>
      <c r="CM75" s="109"/>
      <c r="CN75" s="109"/>
      <c r="CO75" s="109"/>
      <c r="CP75" s="109"/>
      <c r="CQ75" s="109"/>
      <c r="CR75" s="109"/>
      <c r="CS75" s="109"/>
      <c r="CT75" s="109"/>
      <c r="CU75" s="109"/>
      <c r="CV75" s="109"/>
      <c r="CW75" s="511" t="str">
        <f>IF(SUM(CJ75:CV75)='III Plan Rates'!AI78, "Match", "Don't Match")</f>
        <v>Match</v>
      </c>
      <c r="CX75" s="109"/>
      <c r="CY75" s="109"/>
      <c r="CZ75" s="109"/>
      <c r="DA75" s="109"/>
      <c r="DB75" s="109"/>
      <c r="DC75" s="109"/>
      <c r="DD75" s="109"/>
      <c r="DE75" s="109"/>
      <c r="DF75" s="109"/>
      <c r="DG75" s="109"/>
      <c r="DH75" s="511" t="str">
        <f>IF(SUM(CX75:DG75)='III Plan Rates'!AJ78, "Match", "Don't Match")</f>
        <v>Match</v>
      </c>
      <c r="DI75" s="109"/>
      <c r="DJ75" s="109"/>
      <c r="DK75" s="109"/>
      <c r="DL75" s="109"/>
      <c r="DM75" s="109"/>
      <c r="DN75" s="109"/>
      <c r="DO75" s="109"/>
      <c r="DP75" s="511" t="str">
        <f>IF(SUM(DI75:DO75)='III Plan Rates'!AK78, "Match", "Don't Match")</f>
        <v>Match</v>
      </c>
      <c r="DQ75" s="109"/>
      <c r="DR75" s="109"/>
      <c r="DS75" s="109"/>
      <c r="DT75" s="109"/>
      <c r="DU75" s="109"/>
      <c r="DV75" s="109"/>
      <c r="DW75" s="109"/>
      <c r="DX75" s="109"/>
      <c r="DY75" s="109"/>
      <c r="DZ75" s="109"/>
      <c r="EA75" s="511" t="str">
        <f>IF(SUM(DQ75:DZ75)='III Plan Rates'!AL78, "Match", "Don't Match")</f>
        <v>Match</v>
      </c>
      <c r="EB75" s="109"/>
      <c r="EC75" s="109"/>
      <c r="ED75" s="109"/>
      <c r="EE75" s="109"/>
      <c r="EF75" s="511" t="str">
        <f>IF(SUM(EB75:EE75)='III Plan Rates'!AM78, "Match", "Don't Match")</f>
        <v>Match</v>
      </c>
      <c r="EG75" s="109"/>
      <c r="EH75" s="109"/>
      <c r="EI75" s="109"/>
      <c r="EJ75" s="109"/>
      <c r="EK75" s="109"/>
      <c r="EL75" s="511" t="str">
        <f>IF(SUM(EG75:EK75)='III Plan Rates'!AN78, "Match", "Don't Match")</f>
        <v>Match</v>
      </c>
      <c r="EM75" s="109"/>
      <c r="EN75" s="109"/>
      <c r="EO75" s="109"/>
      <c r="EP75" s="109"/>
      <c r="EQ75" s="109"/>
      <c r="ER75" s="109"/>
      <c r="ES75" s="109"/>
      <c r="ET75" s="511" t="str">
        <f>IF(SUM(EM75:ES75)='III Plan Rates'!AO78, "Match", "Don't Match")</f>
        <v>Match</v>
      </c>
    </row>
    <row r="76" spans="1:150" x14ac:dyDescent="0.25">
      <c r="A76" s="406" t="str">
        <f>'III Plan Rates'!A79</f>
        <v>Plan 62</v>
      </c>
      <c r="B76" s="122">
        <f>'III Plan Rates'!B79</f>
        <v>0</v>
      </c>
      <c r="C76" s="128">
        <f>'III Plan Rates'!D79</f>
        <v>0</v>
      </c>
      <c r="D76" s="122">
        <f>'III Plan Rates'!E79</f>
        <v>0</v>
      </c>
      <c r="E76" s="122">
        <f>'III Plan Rates'!F79</f>
        <v>0</v>
      </c>
      <c r="F76" s="122">
        <f>'III Plan Rates'!G79</f>
        <v>0</v>
      </c>
      <c r="G76" s="122">
        <f>'III Plan Rates'!J79</f>
        <v>0</v>
      </c>
      <c r="H76" s="101"/>
      <c r="I76" s="111"/>
      <c r="J76" s="111"/>
      <c r="K76" s="111"/>
      <c r="L76" s="111"/>
      <c r="M76" s="111"/>
      <c r="N76" s="111"/>
      <c r="O76" s="111"/>
      <c r="P76" s="111"/>
      <c r="Q76" s="111"/>
      <c r="R76" s="112">
        <f>IF('III Plan Rates'!$AP79&gt;0,SUMPRODUCT(I76:Q76,'III Plan Rates'!$AG79:$AO79)/'III Plan Rates'!$AP79,0)</f>
        <v>0</v>
      </c>
      <c r="S76" s="123"/>
      <c r="T76" s="112" t="e">
        <f>'III Plan Rates'!$AA79*'V Consumer Factors'!$N$12*'II Rate Development &amp; Change'!$J$34</f>
        <v>#DIV/0!</v>
      </c>
      <c r="U76" s="112" t="e">
        <f>'III Plan Rates'!$AA79*'V Consumer Factors'!$N$13*'II Rate Development &amp; Change'!$J$34</f>
        <v>#DIV/0!</v>
      </c>
      <c r="V76" s="112" t="e">
        <f>'III Plan Rates'!$AA79*'V Consumer Factors'!$N$14*'II Rate Development &amp; Change'!$J$34</f>
        <v>#DIV/0!</v>
      </c>
      <c r="W76" s="112" t="e">
        <f>'III Plan Rates'!$AA79*'V Consumer Factors'!$N$15*'II Rate Development &amp; Change'!$J$34</f>
        <v>#DIV/0!</v>
      </c>
      <c r="X76" s="112" t="e">
        <f>'III Plan Rates'!$AA79*'V Consumer Factors'!$N$16*'II Rate Development &amp; Change'!$J$34</f>
        <v>#DIV/0!</v>
      </c>
      <c r="Y76" s="112" t="e">
        <f>'III Plan Rates'!$AA79*'V Consumer Factors'!$N$17*'II Rate Development &amp; Change'!$J$34</f>
        <v>#DIV/0!</v>
      </c>
      <c r="Z76" s="112" t="e">
        <f>'III Plan Rates'!$AA79*'V Consumer Factors'!$N$18*'II Rate Development &amp; Change'!$J$34</f>
        <v>#DIV/0!</v>
      </c>
      <c r="AA76" s="112" t="e">
        <f>'III Plan Rates'!$AA79*'V Consumer Factors'!$N$19*'II Rate Development &amp; Change'!$J$34</f>
        <v>#DIV/0!</v>
      </c>
      <c r="AB76" s="112" t="e">
        <f>'III Plan Rates'!$AA79*'V Consumer Factors'!$N$20*'II Rate Development &amp; Change'!$J$34</f>
        <v>#DIV/0!</v>
      </c>
      <c r="AC76" s="112">
        <f>IF('III Plan Rates'!$AP79&gt;0,SUMPRODUCT(T76:AB76,'III Plan Rates'!$AG79:$AO79)/'III Plan Rates'!$AP79,0)</f>
        <v>0</v>
      </c>
      <c r="AD76" s="119"/>
      <c r="AE76" s="120" t="e">
        <f t="shared" si="12"/>
        <v>#DIV/0!</v>
      </c>
      <c r="AF76" s="120" t="e">
        <f t="shared" si="3"/>
        <v>#DIV/0!</v>
      </c>
      <c r="AG76" s="120" t="e">
        <f t="shared" si="4"/>
        <v>#DIV/0!</v>
      </c>
      <c r="AH76" s="120" t="e">
        <f t="shared" si="5"/>
        <v>#DIV/0!</v>
      </c>
      <c r="AI76" s="120" t="e">
        <f t="shared" si="6"/>
        <v>#DIV/0!</v>
      </c>
      <c r="AJ76" s="120" t="e">
        <f t="shared" si="7"/>
        <v>#DIV/0!</v>
      </c>
      <c r="AK76" s="120" t="e">
        <f t="shared" si="8"/>
        <v>#DIV/0!</v>
      </c>
      <c r="AL76" s="120" t="e">
        <f t="shared" si="9"/>
        <v>#DIV/0!</v>
      </c>
      <c r="AM76" s="120" t="e">
        <f t="shared" si="10"/>
        <v>#DIV/0!</v>
      </c>
      <c r="AN76" s="120" t="str">
        <f t="shared" si="11"/>
        <v/>
      </c>
      <c r="AO76" s="119"/>
      <c r="AP76" s="112" t="e">
        <f>'III Plan Rates'!$AA79*'V Consumer Factors'!$N$12*'II Rate Development &amp; Change'!$K$34</f>
        <v>#DIV/0!</v>
      </c>
      <c r="AQ76" s="112" t="e">
        <f>'III Plan Rates'!$AA79*'V Consumer Factors'!$N$13*'II Rate Development &amp; Change'!$K$34</f>
        <v>#DIV/0!</v>
      </c>
      <c r="AR76" s="112" t="e">
        <f>'III Plan Rates'!$AA79*'V Consumer Factors'!$N$14*'II Rate Development &amp; Change'!$K$34</f>
        <v>#DIV/0!</v>
      </c>
      <c r="AS76" s="112" t="e">
        <f>'III Plan Rates'!$AA79*'V Consumer Factors'!$N$15*'II Rate Development &amp; Change'!$K$34</f>
        <v>#DIV/0!</v>
      </c>
      <c r="AT76" s="112" t="e">
        <f>'III Plan Rates'!$AA79*'V Consumer Factors'!$N$16*'II Rate Development &amp; Change'!$K$34</f>
        <v>#DIV/0!</v>
      </c>
      <c r="AU76" s="112" t="e">
        <f>'III Plan Rates'!$AA79*'V Consumer Factors'!$N$17*'II Rate Development &amp; Change'!$K$34</f>
        <v>#DIV/0!</v>
      </c>
      <c r="AV76" s="112" t="e">
        <f>'III Plan Rates'!$AA79*'V Consumer Factors'!$N$18*'II Rate Development &amp; Change'!$K$34</f>
        <v>#DIV/0!</v>
      </c>
      <c r="AW76" s="112" t="e">
        <f>'III Plan Rates'!$AA79*'V Consumer Factors'!$N$19*'II Rate Development &amp; Change'!$K$34</f>
        <v>#DIV/0!</v>
      </c>
      <c r="AX76" s="112" t="e">
        <f>'III Plan Rates'!$AA79*'V Consumer Factors'!$N$20*'II Rate Development &amp; Change'!$K$34</f>
        <v>#DIV/0!</v>
      </c>
      <c r="AY76" s="112">
        <f>IF('III Plan Rates'!$AP79&gt;0,SUMPRODUCT(AP76:AX76,'III Plan Rates'!$AG79:$AO79)/'III Plan Rates'!$AP79,0)</f>
        <v>0</v>
      </c>
      <c r="AZ76" s="124"/>
      <c r="BA76" s="112" t="e">
        <f>'III Plan Rates'!$AA79*'V Consumer Factors'!$N$12*'II Rate Development &amp; Change'!$L$34</f>
        <v>#DIV/0!</v>
      </c>
      <c r="BB76" s="112" t="e">
        <f>'III Plan Rates'!$AA79*'V Consumer Factors'!$N$13*'II Rate Development &amp; Change'!$L$34</f>
        <v>#DIV/0!</v>
      </c>
      <c r="BC76" s="112" t="e">
        <f>'III Plan Rates'!$AA79*'V Consumer Factors'!$N$14*'II Rate Development &amp; Change'!$L$34</f>
        <v>#DIV/0!</v>
      </c>
      <c r="BD76" s="112" t="e">
        <f>'III Plan Rates'!$AA79*'V Consumer Factors'!$N$15*'II Rate Development &amp; Change'!$L$34</f>
        <v>#DIV/0!</v>
      </c>
      <c r="BE76" s="112" t="e">
        <f>'III Plan Rates'!$AA79*'V Consumer Factors'!$N$16*'II Rate Development &amp; Change'!$L$34</f>
        <v>#DIV/0!</v>
      </c>
      <c r="BF76" s="112" t="e">
        <f>'III Plan Rates'!$AA79*'V Consumer Factors'!$N$17*'II Rate Development &amp; Change'!$L$34</f>
        <v>#DIV/0!</v>
      </c>
      <c r="BG76" s="112" t="e">
        <f>'III Plan Rates'!$AA79*'V Consumer Factors'!$N$18*'II Rate Development &amp; Change'!$L$34</f>
        <v>#DIV/0!</v>
      </c>
      <c r="BH76" s="112" t="e">
        <f>'III Plan Rates'!$AA79*'V Consumer Factors'!$N$19*'II Rate Development &amp; Change'!$L$34</f>
        <v>#DIV/0!</v>
      </c>
      <c r="BI76" s="112" t="e">
        <f>'III Plan Rates'!$AA79*'V Consumer Factors'!$N$20*'II Rate Development &amp; Change'!$L$34</f>
        <v>#DIV/0!</v>
      </c>
      <c r="BJ76" s="112">
        <f>IF('III Plan Rates'!$AP79&gt;0,SUMPRODUCT(BA76:BI76,'III Plan Rates'!$AG79:$AO79)/'III Plan Rates'!$AP79,0)</f>
        <v>0</v>
      </c>
      <c r="BK76" s="124"/>
      <c r="BL76" s="112" t="e">
        <f>'III Plan Rates'!$AA79*'V Consumer Factors'!$N$12*'II Rate Development &amp; Change'!$M$34</f>
        <v>#DIV/0!</v>
      </c>
      <c r="BM76" s="112" t="e">
        <f>'III Plan Rates'!$AA79*'V Consumer Factors'!$N$13*'II Rate Development &amp; Change'!$M$34</f>
        <v>#DIV/0!</v>
      </c>
      <c r="BN76" s="112" t="e">
        <f>'III Plan Rates'!$AA79*'V Consumer Factors'!$N$14*'II Rate Development &amp; Change'!$M$34</f>
        <v>#DIV/0!</v>
      </c>
      <c r="BO76" s="112" t="e">
        <f>'III Plan Rates'!$AA79*'V Consumer Factors'!$N$15*'II Rate Development &amp; Change'!$M$34</f>
        <v>#DIV/0!</v>
      </c>
      <c r="BP76" s="112" t="e">
        <f>'III Plan Rates'!$AA79*'V Consumer Factors'!$N$16*'II Rate Development &amp; Change'!$M$34</f>
        <v>#DIV/0!</v>
      </c>
      <c r="BQ76" s="112" t="e">
        <f>'III Plan Rates'!$AA79*'V Consumer Factors'!$N$17*'II Rate Development &amp; Change'!$M$34</f>
        <v>#DIV/0!</v>
      </c>
      <c r="BR76" s="112" t="e">
        <f>'III Plan Rates'!$AA79*'V Consumer Factors'!$N$18*'II Rate Development &amp; Change'!$M$34</f>
        <v>#DIV/0!</v>
      </c>
      <c r="BS76" s="112" t="e">
        <f>'III Plan Rates'!$AA79*'V Consumer Factors'!$N$19*'II Rate Development &amp; Change'!$M$34</f>
        <v>#DIV/0!</v>
      </c>
      <c r="BT76" s="112" t="e">
        <f>'III Plan Rates'!$AA79*'V Consumer Factors'!$N$20*'II Rate Development &amp; Change'!$M$34</f>
        <v>#DIV/0!</v>
      </c>
      <c r="BU76" s="112">
        <f>IF('III Plan Rates'!$AP79&gt;0,SUMPRODUCT(BL76:BT76,'III Plan Rates'!$AG79:$AO79)/'III Plan Rates'!$AP79,0)</f>
        <v>0</v>
      </c>
      <c r="BW76" s="109"/>
      <c r="BX76" s="109"/>
      <c r="BY76" s="109"/>
      <c r="BZ76" s="109"/>
      <c r="CA76" s="109"/>
      <c r="CB76" s="109"/>
      <c r="CC76" s="109"/>
      <c r="CD76" s="109"/>
      <c r="CE76" s="511" t="str">
        <f>IF(SUM(BW76:CD76)='III Plan Rates'!AG79, "Match", "Don't Match")</f>
        <v>Match</v>
      </c>
      <c r="CF76" s="109"/>
      <c r="CG76" s="109"/>
      <c r="CH76" s="109"/>
      <c r="CI76" s="511" t="str">
        <f>IF(SUM(CF76:CH76)='III Plan Rates'!AH79, "Match", "Don't Match")</f>
        <v>Match</v>
      </c>
      <c r="CJ76" s="109"/>
      <c r="CK76" s="109"/>
      <c r="CL76" s="109"/>
      <c r="CM76" s="109"/>
      <c r="CN76" s="109"/>
      <c r="CO76" s="109"/>
      <c r="CP76" s="109"/>
      <c r="CQ76" s="109"/>
      <c r="CR76" s="109"/>
      <c r="CS76" s="109"/>
      <c r="CT76" s="109"/>
      <c r="CU76" s="109"/>
      <c r="CV76" s="109"/>
      <c r="CW76" s="511" t="str">
        <f>IF(SUM(CJ76:CV76)='III Plan Rates'!AI79, "Match", "Don't Match")</f>
        <v>Match</v>
      </c>
      <c r="CX76" s="109"/>
      <c r="CY76" s="109"/>
      <c r="CZ76" s="109"/>
      <c r="DA76" s="109"/>
      <c r="DB76" s="109"/>
      <c r="DC76" s="109"/>
      <c r="DD76" s="109"/>
      <c r="DE76" s="109"/>
      <c r="DF76" s="109"/>
      <c r="DG76" s="109"/>
      <c r="DH76" s="511" t="str">
        <f>IF(SUM(CX76:DG76)='III Plan Rates'!AJ79, "Match", "Don't Match")</f>
        <v>Match</v>
      </c>
      <c r="DI76" s="109"/>
      <c r="DJ76" s="109"/>
      <c r="DK76" s="109"/>
      <c r="DL76" s="109"/>
      <c r="DM76" s="109"/>
      <c r="DN76" s="109"/>
      <c r="DO76" s="109"/>
      <c r="DP76" s="511" t="str">
        <f>IF(SUM(DI76:DO76)='III Plan Rates'!AK79, "Match", "Don't Match")</f>
        <v>Match</v>
      </c>
      <c r="DQ76" s="109"/>
      <c r="DR76" s="109"/>
      <c r="DS76" s="109"/>
      <c r="DT76" s="109"/>
      <c r="DU76" s="109"/>
      <c r="DV76" s="109"/>
      <c r="DW76" s="109"/>
      <c r="DX76" s="109"/>
      <c r="DY76" s="109"/>
      <c r="DZ76" s="109"/>
      <c r="EA76" s="511" t="str">
        <f>IF(SUM(DQ76:DZ76)='III Plan Rates'!AL79, "Match", "Don't Match")</f>
        <v>Match</v>
      </c>
      <c r="EB76" s="109"/>
      <c r="EC76" s="109"/>
      <c r="ED76" s="109"/>
      <c r="EE76" s="109"/>
      <c r="EF76" s="511" t="str">
        <f>IF(SUM(EB76:EE76)='III Plan Rates'!AM79, "Match", "Don't Match")</f>
        <v>Match</v>
      </c>
      <c r="EG76" s="109"/>
      <c r="EH76" s="109"/>
      <c r="EI76" s="109"/>
      <c r="EJ76" s="109"/>
      <c r="EK76" s="109"/>
      <c r="EL76" s="511" t="str">
        <f>IF(SUM(EG76:EK76)='III Plan Rates'!AN79, "Match", "Don't Match")</f>
        <v>Match</v>
      </c>
      <c r="EM76" s="109"/>
      <c r="EN76" s="109"/>
      <c r="EO76" s="109"/>
      <c r="EP76" s="109"/>
      <c r="EQ76" s="109"/>
      <c r="ER76" s="109"/>
      <c r="ES76" s="109"/>
      <c r="ET76" s="511" t="str">
        <f>IF(SUM(EM76:ES76)='III Plan Rates'!AO79, "Match", "Don't Match")</f>
        <v>Match</v>
      </c>
    </row>
    <row r="77" spans="1:150" x14ac:dyDescent="0.25">
      <c r="A77" s="406" t="str">
        <f>'III Plan Rates'!A80</f>
        <v>Plan 63</v>
      </c>
      <c r="B77" s="122">
        <f>'III Plan Rates'!B80</f>
        <v>0</v>
      </c>
      <c r="C77" s="128">
        <f>'III Plan Rates'!D80</f>
        <v>0</v>
      </c>
      <c r="D77" s="122">
        <f>'III Plan Rates'!E80</f>
        <v>0</v>
      </c>
      <c r="E77" s="122">
        <f>'III Plan Rates'!F80</f>
        <v>0</v>
      </c>
      <c r="F77" s="122">
        <f>'III Plan Rates'!G80</f>
        <v>0</v>
      </c>
      <c r="G77" s="122">
        <f>'III Plan Rates'!J80</f>
        <v>0</v>
      </c>
      <c r="H77" s="101"/>
      <c r="I77" s="111"/>
      <c r="J77" s="111"/>
      <c r="K77" s="111"/>
      <c r="L77" s="111"/>
      <c r="M77" s="111"/>
      <c r="N77" s="111"/>
      <c r="O77" s="111"/>
      <c r="P77" s="111"/>
      <c r="Q77" s="111"/>
      <c r="R77" s="112">
        <f>IF('III Plan Rates'!$AP80&gt;0,SUMPRODUCT(I77:Q77,'III Plan Rates'!$AG80:$AO80)/'III Plan Rates'!$AP80,0)</f>
        <v>0</v>
      </c>
      <c r="S77" s="123"/>
      <c r="T77" s="112" t="e">
        <f>'III Plan Rates'!$AA80*'V Consumer Factors'!$N$12*'II Rate Development &amp; Change'!$J$34</f>
        <v>#DIV/0!</v>
      </c>
      <c r="U77" s="112" t="e">
        <f>'III Plan Rates'!$AA80*'V Consumer Factors'!$N$13*'II Rate Development &amp; Change'!$J$34</f>
        <v>#DIV/0!</v>
      </c>
      <c r="V77" s="112" t="e">
        <f>'III Plan Rates'!$AA80*'V Consumer Factors'!$N$14*'II Rate Development &amp; Change'!$J$34</f>
        <v>#DIV/0!</v>
      </c>
      <c r="W77" s="112" t="e">
        <f>'III Plan Rates'!$AA80*'V Consumer Factors'!$N$15*'II Rate Development &amp; Change'!$J$34</f>
        <v>#DIV/0!</v>
      </c>
      <c r="X77" s="112" t="e">
        <f>'III Plan Rates'!$AA80*'V Consumer Factors'!$N$16*'II Rate Development &amp; Change'!$J$34</f>
        <v>#DIV/0!</v>
      </c>
      <c r="Y77" s="112" t="e">
        <f>'III Plan Rates'!$AA80*'V Consumer Factors'!$N$17*'II Rate Development &amp; Change'!$J$34</f>
        <v>#DIV/0!</v>
      </c>
      <c r="Z77" s="112" t="e">
        <f>'III Plan Rates'!$AA80*'V Consumer Factors'!$N$18*'II Rate Development &amp; Change'!$J$34</f>
        <v>#DIV/0!</v>
      </c>
      <c r="AA77" s="112" t="e">
        <f>'III Plan Rates'!$AA80*'V Consumer Factors'!$N$19*'II Rate Development &amp; Change'!$J$34</f>
        <v>#DIV/0!</v>
      </c>
      <c r="AB77" s="112" t="e">
        <f>'III Plan Rates'!$AA80*'V Consumer Factors'!$N$20*'II Rate Development &amp; Change'!$J$34</f>
        <v>#DIV/0!</v>
      </c>
      <c r="AC77" s="112">
        <f>IF('III Plan Rates'!$AP80&gt;0,SUMPRODUCT(T77:AB77,'III Plan Rates'!$AG80:$AO80)/'III Plan Rates'!$AP80,0)</f>
        <v>0</v>
      </c>
      <c r="AD77" s="119"/>
      <c r="AE77" s="120" t="e">
        <f t="shared" si="12"/>
        <v>#DIV/0!</v>
      </c>
      <c r="AF77" s="120" t="e">
        <f t="shared" si="3"/>
        <v>#DIV/0!</v>
      </c>
      <c r="AG77" s="120" t="e">
        <f t="shared" si="4"/>
        <v>#DIV/0!</v>
      </c>
      <c r="AH77" s="120" t="e">
        <f t="shared" si="5"/>
        <v>#DIV/0!</v>
      </c>
      <c r="AI77" s="120" t="e">
        <f t="shared" si="6"/>
        <v>#DIV/0!</v>
      </c>
      <c r="AJ77" s="120" t="e">
        <f t="shared" si="7"/>
        <v>#DIV/0!</v>
      </c>
      <c r="AK77" s="120" t="e">
        <f t="shared" si="8"/>
        <v>#DIV/0!</v>
      </c>
      <c r="AL77" s="120" t="e">
        <f t="shared" si="9"/>
        <v>#DIV/0!</v>
      </c>
      <c r="AM77" s="120" t="e">
        <f t="shared" si="10"/>
        <v>#DIV/0!</v>
      </c>
      <c r="AN77" s="120" t="str">
        <f t="shared" si="11"/>
        <v/>
      </c>
      <c r="AO77" s="119"/>
      <c r="AP77" s="112" t="e">
        <f>'III Plan Rates'!$AA80*'V Consumer Factors'!$N$12*'II Rate Development &amp; Change'!$K$34</f>
        <v>#DIV/0!</v>
      </c>
      <c r="AQ77" s="112" t="e">
        <f>'III Plan Rates'!$AA80*'V Consumer Factors'!$N$13*'II Rate Development &amp; Change'!$K$34</f>
        <v>#DIV/0!</v>
      </c>
      <c r="AR77" s="112" t="e">
        <f>'III Plan Rates'!$AA80*'V Consumer Factors'!$N$14*'II Rate Development &amp; Change'!$K$34</f>
        <v>#DIV/0!</v>
      </c>
      <c r="AS77" s="112" t="e">
        <f>'III Plan Rates'!$AA80*'V Consumer Factors'!$N$15*'II Rate Development &amp; Change'!$K$34</f>
        <v>#DIV/0!</v>
      </c>
      <c r="AT77" s="112" t="e">
        <f>'III Plan Rates'!$AA80*'V Consumer Factors'!$N$16*'II Rate Development &amp; Change'!$K$34</f>
        <v>#DIV/0!</v>
      </c>
      <c r="AU77" s="112" t="e">
        <f>'III Plan Rates'!$AA80*'V Consumer Factors'!$N$17*'II Rate Development &amp; Change'!$K$34</f>
        <v>#DIV/0!</v>
      </c>
      <c r="AV77" s="112" t="e">
        <f>'III Plan Rates'!$AA80*'V Consumer Factors'!$N$18*'II Rate Development &amp; Change'!$K$34</f>
        <v>#DIV/0!</v>
      </c>
      <c r="AW77" s="112" t="e">
        <f>'III Plan Rates'!$AA80*'V Consumer Factors'!$N$19*'II Rate Development &amp; Change'!$K$34</f>
        <v>#DIV/0!</v>
      </c>
      <c r="AX77" s="112" t="e">
        <f>'III Plan Rates'!$AA80*'V Consumer Factors'!$N$20*'II Rate Development &amp; Change'!$K$34</f>
        <v>#DIV/0!</v>
      </c>
      <c r="AY77" s="112">
        <f>IF('III Plan Rates'!$AP80&gt;0,SUMPRODUCT(AP77:AX77,'III Plan Rates'!$AG80:$AO80)/'III Plan Rates'!$AP80,0)</f>
        <v>0</v>
      </c>
      <c r="AZ77" s="124"/>
      <c r="BA77" s="112" t="e">
        <f>'III Plan Rates'!$AA80*'V Consumer Factors'!$N$12*'II Rate Development &amp; Change'!$L$34</f>
        <v>#DIV/0!</v>
      </c>
      <c r="BB77" s="112" t="e">
        <f>'III Plan Rates'!$AA80*'V Consumer Factors'!$N$13*'II Rate Development &amp; Change'!$L$34</f>
        <v>#DIV/0!</v>
      </c>
      <c r="BC77" s="112" t="e">
        <f>'III Plan Rates'!$AA80*'V Consumer Factors'!$N$14*'II Rate Development &amp; Change'!$L$34</f>
        <v>#DIV/0!</v>
      </c>
      <c r="BD77" s="112" t="e">
        <f>'III Plan Rates'!$AA80*'V Consumer Factors'!$N$15*'II Rate Development &amp; Change'!$L$34</f>
        <v>#DIV/0!</v>
      </c>
      <c r="BE77" s="112" t="e">
        <f>'III Plan Rates'!$AA80*'V Consumer Factors'!$N$16*'II Rate Development &amp; Change'!$L$34</f>
        <v>#DIV/0!</v>
      </c>
      <c r="BF77" s="112" t="e">
        <f>'III Plan Rates'!$AA80*'V Consumer Factors'!$N$17*'II Rate Development &amp; Change'!$L$34</f>
        <v>#DIV/0!</v>
      </c>
      <c r="BG77" s="112" t="e">
        <f>'III Plan Rates'!$AA80*'V Consumer Factors'!$N$18*'II Rate Development &amp; Change'!$L$34</f>
        <v>#DIV/0!</v>
      </c>
      <c r="BH77" s="112" t="e">
        <f>'III Plan Rates'!$AA80*'V Consumer Factors'!$N$19*'II Rate Development &amp; Change'!$L$34</f>
        <v>#DIV/0!</v>
      </c>
      <c r="BI77" s="112" t="e">
        <f>'III Plan Rates'!$AA80*'V Consumer Factors'!$N$20*'II Rate Development &amp; Change'!$L$34</f>
        <v>#DIV/0!</v>
      </c>
      <c r="BJ77" s="112">
        <f>IF('III Plan Rates'!$AP80&gt;0,SUMPRODUCT(BA77:BI77,'III Plan Rates'!$AG80:$AO80)/'III Plan Rates'!$AP80,0)</f>
        <v>0</v>
      </c>
      <c r="BK77" s="124"/>
      <c r="BL77" s="112" t="e">
        <f>'III Plan Rates'!$AA80*'V Consumer Factors'!$N$12*'II Rate Development &amp; Change'!$M$34</f>
        <v>#DIV/0!</v>
      </c>
      <c r="BM77" s="112" t="e">
        <f>'III Plan Rates'!$AA80*'V Consumer Factors'!$N$13*'II Rate Development &amp; Change'!$M$34</f>
        <v>#DIV/0!</v>
      </c>
      <c r="BN77" s="112" t="e">
        <f>'III Plan Rates'!$AA80*'V Consumer Factors'!$N$14*'II Rate Development &amp; Change'!$M$34</f>
        <v>#DIV/0!</v>
      </c>
      <c r="BO77" s="112" t="e">
        <f>'III Plan Rates'!$AA80*'V Consumer Factors'!$N$15*'II Rate Development &amp; Change'!$M$34</f>
        <v>#DIV/0!</v>
      </c>
      <c r="BP77" s="112" t="e">
        <f>'III Plan Rates'!$AA80*'V Consumer Factors'!$N$16*'II Rate Development &amp; Change'!$M$34</f>
        <v>#DIV/0!</v>
      </c>
      <c r="BQ77" s="112" t="e">
        <f>'III Plan Rates'!$AA80*'V Consumer Factors'!$N$17*'II Rate Development &amp; Change'!$M$34</f>
        <v>#DIV/0!</v>
      </c>
      <c r="BR77" s="112" t="e">
        <f>'III Plan Rates'!$AA80*'V Consumer Factors'!$N$18*'II Rate Development &amp; Change'!$M$34</f>
        <v>#DIV/0!</v>
      </c>
      <c r="BS77" s="112" t="e">
        <f>'III Plan Rates'!$AA80*'V Consumer Factors'!$N$19*'II Rate Development &amp; Change'!$M$34</f>
        <v>#DIV/0!</v>
      </c>
      <c r="BT77" s="112" t="e">
        <f>'III Plan Rates'!$AA80*'V Consumer Factors'!$N$20*'II Rate Development &amp; Change'!$M$34</f>
        <v>#DIV/0!</v>
      </c>
      <c r="BU77" s="112">
        <f>IF('III Plan Rates'!$AP80&gt;0,SUMPRODUCT(BL77:BT77,'III Plan Rates'!$AG80:$AO80)/'III Plan Rates'!$AP80,0)</f>
        <v>0</v>
      </c>
      <c r="BW77" s="109"/>
      <c r="BX77" s="109"/>
      <c r="BY77" s="109"/>
      <c r="BZ77" s="109"/>
      <c r="CA77" s="109"/>
      <c r="CB77" s="109"/>
      <c r="CC77" s="109"/>
      <c r="CD77" s="109"/>
      <c r="CE77" s="511" t="str">
        <f>IF(SUM(BW77:CD77)='III Plan Rates'!AG80, "Match", "Don't Match")</f>
        <v>Match</v>
      </c>
      <c r="CF77" s="109"/>
      <c r="CG77" s="109"/>
      <c r="CH77" s="109"/>
      <c r="CI77" s="511" t="str">
        <f>IF(SUM(CF77:CH77)='III Plan Rates'!AH80, "Match", "Don't Match")</f>
        <v>Match</v>
      </c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109"/>
      <c r="CW77" s="511" t="str">
        <f>IF(SUM(CJ77:CV77)='III Plan Rates'!AI80, "Match", "Don't Match")</f>
        <v>Match</v>
      </c>
      <c r="CX77" s="109"/>
      <c r="CY77" s="109"/>
      <c r="CZ77" s="109"/>
      <c r="DA77" s="109"/>
      <c r="DB77" s="109"/>
      <c r="DC77" s="109"/>
      <c r="DD77" s="109"/>
      <c r="DE77" s="109"/>
      <c r="DF77" s="109"/>
      <c r="DG77" s="109"/>
      <c r="DH77" s="511" t="str">
        <f>IF(SUM(CX77:DG77)='III Plan Rates'!AJ80, "Match", "Don't Match")</f>
        <v>Match</v>
      </c>
      <c r="DI77" s="109"/>
      <c r="DJ77" s="109"/>
      <c r="DK77" s="109"/>
      <c r="DL77" s="109"/>
      <c r="DM77" s="109"/>
      <c r="DN77" s="109"/>
      <c r="DO77" s="109"/>
      <c r="DP77" s="511" t="str">
        <f>IF(SUM(DI77:DO77)='III Plan Rates'!AK80, "Match", "Don't Match")</f>
        <v>Match</v>
      </c>
      <c r="DQ77" s="109"/>
      <c r="DR77" s="109"/>
      <c r="DS77" s="109"/>
      <c r="DT77" s="109"/>
      <c r="DU77" s="109"/>
      <c r="DV77" s="109"/>
      <c r="DW77" s="109"/>
      <c r="DX77" s="109"/>
      <c r="DY77" s="109"/>
      <c r="DZ77" s="109"/>
      <c r="EA77" s="511" t="str">
        <f>IF(SUM(DQ77:DZ77)='III Plan Rates'!AL80, "Match", "Don't Match")</f>
        <v>Match</v>
      </c>
      <c r="EB77" s="109"/>
      <c r="EC77" s="109"/>
      <c r="ED77" s="109"/>
      <c r="EE77" s="109"/>
      <c r="EF77" s="511" t="str">
        <f>IF(SUM(EB77:EE77)='III Plan Rates'!AM80, "Match", "Don't Match")</f>
        <v>Match</v>
      </c>
      <c r="EG77" s="109"/>
      <c r="EH77" s="109"/>
      <c r="EI77" s="109"/>
      <c r="EJ77" s="109"/>
      <c r="EK77" s="109"/>
      <c r="EL77" s="511" t="str">
        <f>IF(SUM(EG77:EK77)='III Plan Rates'!AN80, "Match", "Don't Match")</f>
        <v>Match</v>
      </c>
      <c r="EM77" s="109"/>
      <c r="EN77" s="109"/>
      <c r="EO77" s="109"/>
      <c r="EP77" s="109"/>
      <c r="EQ77" s="109"/>
      <c r="ER77" s="109"/>
      <c r="ES77" s="109"/>
      <c r="ET77" s="511" t="str">
        <f>IF(SUM(EM77:ES77)='III Plan Rates'!AO80, "Match", "Don't Match")</f>
        <v>Match</v>
      </c>
    </row>
    <row r="78" spans="1:150" x14ac:dyDescent="0.25">
      <c r="A78" s="406" t="str">
        <f>'III Plan Rates'!A81</f>
        <v>Plan 64</v>
      </c>
      <c r="B78" s="122">
        <f>'III Plan Rates'!B81</f>
        <v>0</v>
      </c>
      <c r="C78" s="128">
        <f>'III Plan Rates'!D81</f>
        <v>0</v>
      </c>
      <c r="D78" s="122">
        <f>'III Plan Rates'!E81</f>
        <v>0</v>
      </c>
      <c r="E78" s="122">
        <f>'III Plan Rates'!F81</f>
        <v>0</v>
      </c>
      <c r="F78" s="122">
        <f>'III Plan Rates'!G81</f>
        <v>0</v>
      </c>
      <c r="G78" s="122">
        <f>'III Plan Rates'!J81</f>
        <v>0</v>
      </c>
      <c r="H78" s="101"/>
      <c r="I78" s="111"/>
      <c r="J78" s="111"/>
      <c r="K78" s="111"/>
      <c r="L78" s="111"/>
      <c r="M78" s="111"/>
      <c r="N78" s="111"/>
      <c r="O78" s="111"/>
      <c r="P78" s="111"/>
      <c r="Q78" s="111"/>
      <c r="R78" s="112">
        <f>IF('III Plan Rates'!$AP81&gt;0,SUMPRODUCT(I78:Q78,'III Plan Rates'!$AG81:$AO81)/'III Plan Rates'!$AP81,0)</f>
        <v>0</v>
      </c>
      <c r="S78" s="123"/>
      <c r="T78" s="112" t="e">
        <f>'III Plan Rates'!$AA81*'V Consumer Factors'!$N$12*'II Rate Development &amp; Change'!$J$34</f>
        <v>#DIV/0!</v>
      </c>
      <c r="U78" s="112" t="e">
        <f>'III Plan Rates'!$AA81*'V Consumer Factors'!$N$13*'II Rate Development &amp; Change'!$J$34</f>
        <v>#DIV/0!</v>
      </c>
      <c r="V78" s="112" t="e">
        <f>'III Plan Rates'!$AA81*'V Consumer Factors'!$N$14*'II Rate Development &amp; Change'!$J$34</f>
        <v>#DIV/0!</v>
      </c>
      <c r="W78" s="112" t="e">
        <f>'III Plan Rates'!$AA81*'V Consumer Factors'!$N$15*'II Rate Development &amp; Change'!$J$34</f>
        <v>#DIV/0!</v>
      </c>
      <c r="X78" s="112" t="e">
        <f>'III Plan Rates'!$AA81*'V Consumer Factors'!$N$16*'II Rate Development &amp; Change'!$J$34</f>
        <v>#DIV/0!</v>
      </c>
      <c r="Y78" s="112" t="e">
        <f>'III Plan Rates'!$AA81*'V Consumer Factors'!$N$17*'II Rate Development &amp; Change'!$J$34</f>
        <v>#DIV/0!</v>
      </c>
      <c r="Z78" s="112" t="e">
        <f>'III Plan Rates'!$AA81*'V Consumer Factors'!$N$18*'II Rate Development &amp; Change'!$J$34</f>
        <v>#DIV/0!</v>
      </c>
      <c r="AA78" s="112" t="e">
        <f>'III Plan Rates'!$AA81*'V Consumer Factors'!$N$19*'II Rate Development &amp; Change'!$J$34</f>
        <v>#DIV/0!</v>
      </c>
      <c r="AB78" s="112" t="e">
        <f>'III Plan Rates'!$AA81*'V Consumer Factors'!$N$20*'II Rate Development &amp; Change'!$J$34</f>
        <v>#DIV/0!</v>
      </c>
      <c r="AC78" s="112">
        <f>IF('III Plan Rates'!$AP81&gt;0,SUMPRODUCT(T78:AB78,'III Plan Rates'!$AG81:$AO81)/'III Plan Rates'!$AP81,0)</f>
        <v>0</v>
      </c>
      <c r="AD78" s="119"/>
      <c r="AE78" s="120" t="e">
        <f t="shared" si="12"/>
        <v>#DIV/0!</v>
      </c>
      <c r="AF78" s="120" t="e">
        <f t="shared" si="3"/>
        <v>#DIV/0!</v>
      </c>
      <c r="AG78" s="120" t="e">
        <f t="shared" si="4"/>
        <v>#DIV/0!</v>
      </c>
      <c r="AH78" s="120" t="e">
        <f t="shared" si="5"/>
        <v>#DIV/0!</v>
      </c>
      <c r="AI78" s="120" t="e">
        <f t="shared" si="6"/>
        <v>#DIV/0!</v>
      </c>
      <c r="AJ78" s="120" t="e">
        <f t="shared" si="7"/>
        <v>#DIV/0!</v>
      </c>
      <c r="AK78" s="120" t="e">
        <f t="shared" si="8"/>
        <v>#DIV/0!</v>
      </c>
      <c r="AL78" s="120" t="e">
        <f t="shared" si="9"/>
        <v>#DIV/0!</v>
      </c>
      <c r="AM78" s="120" t="e">
        <f t="shared" si="10"/>
        <v>#DIV/0!</v>
      </c>
      <c r="AN78" s="120" t="str">
        <f t="shared" si="11"/>
        <v/>
      </c>
      <c r="AO78" s="119"/>
      <c r="AP78" s="112" t="e">
        <f>'III Plan Rates'!$AA81*'V Consumer Factors'!$N$12*'II Rate Development &amp; Change'!$K$34</f>
        <v>#DIV/0!</v>
      </c>
      <c r="AQ78" s="112" t="e">
        <f>'III Plan Rates'!$AA81*'V Consumer Factors'!$N$13*'II Rate Development &amp; Change'!$K$34</f>
        <v>#DIV/0!</v>
      </c>
      <c r="AR78" s="112" t="e">
        <f>'III Plan Rates'!$AA81*'V Consumer Factors'!$N$14*'II Rate Development &amp; Change'!$K$34</f>
        <v>#DIV/0!</v>
      </c>
      <c r="AS78" s="112" t="e">
        <f>'III Plan Rates'!$AA81*'V Consumer Factors'!$N$15*'II Rate Development &amp; Change'!$K$34</f>
        <v>#DIV/0!</v>
      </c>
      <c r="AT78" s="112" t="e">
        <f>'III Plan Rates'!$AA81*'V Consumer Factors'!$N$16*'II Rate Development &amp; Change'!$K$34</f>
        <v>#DIV/0!</v>
      </c>
      <c r="AU78" s="112" t="e">
        <f>'III Plan Rates'!$AA81*'V Consumer Factors'!$N$17*'II Rate Development &amp; Change'!$K$34</f>
        <v>#DIV/0!</v>
      </c>
      <c r="AV78" s="112" t="e">
        <f>'III Plan Rates'!$AA81*'V Consumer Factors'!$N$18*'II Rate Development &amp; Change'!$K$34</f>
        <v>#DIV/0!</v>
      </c>
      <c r="AW78" s="112" t="e">
        <f>'III Plan Rates'!$AA81*'V Consumer Factors'!$N$19*'II Rate Development &amp; Change'!$K$34</f>
        <v>#DIV/0!</v>
      </c>
      <c r="AX78" s="112" t="e">
        <f>'III Plan Rates'!$AA81*'V Consumer Factors'!$N$20*'II Rate Development &amp; Change'!$K$34</f>
        <v>#DIV/0!</v>
      </c>
      <c r="AY78" s="112">
        <f>IF('III Plan Rates'!$AP81&gt;0,SUMPRODUCT(AP78:AX78,'III Plan Rates'!$AG81:$AO81)/'III Plan Rates'!$AP81,0)</f>
        <v>0</v>
      </c>
      <c r="AZ78" s="124"/>
      <c r="BA78" s="112" t="e">
        <f>'III Plan Rates'!$AA81*'V Consumer Factors'!$N$12*'II Rate Development &amp; Change'!$L$34</f>
        <v>#DIV/0!</v>
      </c>
      <c r="BB78" s="112" t="e">
        <f>'III Plan Rates'!$AA81*'V Consumer Factors'!$N$13*'II Rate Development &amp; Change'!$L$34</f>
        <v>#DIV/0!</v>
      </c>
      <c r="BC78" s="112" t="e">
        <f>'III Plan Rates'!$AA81*'V Consumer Factors'!$N$14*'II Rate Development &amp; Change'!$L$34</f>
        <v>#DIV/0!</v>
      </c>
      <c r="BD78" s="112" t="e">
        <f>'III Plan Rates'!$AA81*'V Consumer Factors'!$N$15*'II Rate Development &amp; Change'!$L$34</f>
        <v>#DIV/0!</v>
      </c>
      <c r="BE78" s="112" t="e">
        <f>'III Plan Rates'!$AA81*'V Consumer Factors'!$N$16*'II Rate Development &amp; Change'!$L$34</f>
        <v>#DIV/0!</v>
      </c>
      <c r="BF78" s="112" t="e">
        <f>'III Plan Rates'!$AA81*'V Consumer Factors'!$N$17*'II Rate Development &amp; Change'!$L$34</f>
        <v>#DIV/0!</v>
      </c>
      <c r="BG78" s="112" t="e">
        <f>'III Plan Rates'!$AA81*'V Consumer Factors'!$N$18*'II Rate Development &amp; Change'!$L$34</f>
        <v>#DIV/0!</v>
      </c>
      <c r="BH78" s="112" t="e">
        <f>'III Plan Rates'!$AA81*'V Consumer Factors'!$N$19*'II Rate Development &amp; Change'!$L$34</f>
        <v>#DIV/0!</v>
      </c>
      <c r="BI78" s="112" t="e">
        <f>'III Plan Rates'!$AA81*'V Consumer Factors'!$N$20*'II Rate Development &amp; Change'!$L$34</f>
        <v>#DIV/0!</v>
      </c>
      <c r="BJ78" s="112">
        <f>IF('III Plan Rates'!$AP81&gt;0,SUMPRODUCT(BA78:BI78,'III Plan Rates'!$AG81:$AO81)/'III Plan Rates'!$AP81,0)</f>
        <v>0</v>
      </c>
      <c r="BK78" s="124"/>
      <c r="BL78" s="112" t="e">
        <f>'III Plan Rates'!$AA81*'V Consumer Factors'!$N$12*'II Rate Development &amp; Change'!$M$34</f>
        <v>#DIV/0!</v>
      </c>
      <c r="BM78" s="112" t="e">
        <f>'III Plan Rates'!$AA81*'V Consumer Factors'!$N$13*'II Rate Development &amp; Change'!$M$34</f>
        <v>#DIV/0!</v>
      </c>
      <c r="BN78" s="112" t="e">
        <f>'III Plan Rates'!$AA81*'V Consumer Factors'!$N$14*'II Rate Development &amp; Change'!$M$34</f>
        <v>#DIV/0!</v>
      </c>
      <c r="BO78" s="112" t="e">
        <f>'III Plan Rates'!$AA81*'V Consumer Factors'!$N$15*'II Rate Development &amp; Change'!$M$34</f>
        <v>#DIV/0!</v>
      </c>
      <c r="BP78" s="112" t="e">
        <f>'III Plan Rates'!$AA81*'V Consumer Factors'!$N$16*'II Rate Development &amp; Change'!$M$34</f>
        <v>#DIV/0!</v>
      </c>
      <c r="BQ78" s="112" t="e">
        <f>'III Plan Rates'!$AA81*'V Consumer Factors'!$N$17*'II Rate Development &amp; Change'!$M$34</f>
        <v>#DIV/0!</v>
      </c>
      <c r="BR78" s="112" t="e">
        <f>'III Plan Rates'!$AA81*'V Consumer Factors'!$N$18*'II Rate Development &amp; Change'!$M$34</f>
        <v>#DIV/0!</v>
      </c>
      <c r="BS78" s="112" t="e">
        <f>'III Plan Rates'!$AA81*'V Consumer Factors'!$N$19*'II Rate Development &amp; Change'!$M$34</f>
        <v>#DIV/0!</v>
      </c>
      <c r="BT78" s="112" t="e">
        <f>'III Plan Rates'!$AA81*'V Consumer Factors'!$N$20*'II Rate Development &amp; Change'!$M$34</f>
        <v>#DIV/0!</v>
      </c>
      <c r="BU78" s="112">
        <f>IF('III Plan Rates'!$AP81&gt;0,SUMPRODUCT(BL78:BT78,'III Plan Rates'!$AG81:$AO81)/'III Plan Rates'!$AP81,0)</f>
        <v>0</v>
      </c>
      <c r="BW78" s="109"/>
      <c r="BX78" s="109"/>
      <c r="BY78" s="109"/>
      <c r="BZ78" s="109"/>
      <c r="CA78" s="109"/>
      <c r="CB78" s="109"/>
      <c r="CC78" s="109"/>
      <c r="CD78" s="109"/>
      <c r="CE78" s="511" t="str">
        <f>IF(SUM(BW78:CD78)='III Plan Rates'!AG81, "Match", "Don't Match")</f>
        <v>Match</v>
      </c>
      <c r="CF78" s="109"/>
      <c r="CG78" s="109"/>
      <c r="CH78" s="109"/>
      <c r="CI78" s="511" t="str">
        <f>IF(SUM(CF78:CH78)='III Plan Rates'!AH81, "Match", "Don't Match")</f>
        <v>Match</v>
      </c>
      <c r="CJ78" s="109"/>
      <c r="CK78" s="109"/>
      <c r="CL78" s="109"/>
      <c r="CM78" s="109"/>
      <c r="CN78" s="109"/>
      <c r="CO78" s="109"/>
      <c r="CP78" s="109"/>
      <c r="CQ78" s="109"/>
      <c r="CR78" s="109"/>
      <c r="CS78" s="109"/>
      <c r="CT78" s="109"/>
      <c r="CU78" s="109"/>
      <c r="CV78" s="109"/>
      <c r="CW78" s="511" t="str">
        <f>IF(SUM(CJ78:CV78)='III Plan Rates'!AI81, "Match", "Don't Match")</f>
        <v>Match</v>
      </c>
      <c r="CX78" s="109"/>
      <c r="CY78" s="109"/>
      <c r="CZ78" s="109"/>
      <c r="DA78" s="109"/>
      <c r="DB78" s="109"/>
      <c r="DC78" s="109"/>
      <c r="DD78" s="109"/>
      <c r="DE78" s="109"/>
      <c r="DF78" s="109"/>
      <c r="DG78" s="109"/>
      <c r="DH78" s="511" t="str">
        <f>IF(SUM(CX78:DG78)='III Plan Rates'!AJ81, "Match", "Don't Match")</f>
        <v>Match</v>
      </c>
      <c r="DI78" s="109"/>
      <c r="DJ78" s="109"/>
      <c r="DK78" s="109"/>
      <c r="DL78" s="109"/>
      <c r="DM78" s="109"/>
      <c r="DN78" s="109"/>
      <c r="DO78" s="109"/>
      <c r="DP78" s="511" t="str">
        <f>IF(SUM(DI78:DO78)='III Plan Rates'!AK81, "Match", "Don't Match")</f>
        <v>Match</v>
      </c>
      <c r="DQ78" s="109"/>
      <c r="DR78" s="109"/>
      <c r="DS78" s="109"/>
      <c r="DT78" s="109"/>
      <c r="DU78" s="109"/>
      <c r="DV78" s="109"/>
      <c r="DW78" s="109"/>
      <c r="DX78" s="109"/>
      <c r="DY78" s="109"/>
      <c r="DZ78" s="109"/>
      <c r="EA78" s="511" t="str">
        <f>IF(SUM(DQ78:DZ78)='III Plan Rates'!AL81, "Match", "Don't Match")</f>
        <v>Match</v>
      </c>
      <c r="EB78" s="109"/>
      <c r="EC78" s="109"/>
      <c r="ED78" s="109"/>
      <c r="EE78" s="109"/>
      <c r="EF78" s="511" t="str">
        <f>IF(SUM(EB78:EE78)='III Plan Rates'!AM81, "Match", "Don't Match")</f>
        <v>Match</v>
      </c>
      <c r="EG78" s="109"/>
      <c r="EH78" s="109"/>
      <c r="EI78" s="109"/>
      <c r="EJ78" s="109"/>
      <c r="EK78" s="109"/>
      <c r="EL78" s="511" t="str">
        <f>IF(SUM(EG78:EK78)='III Plan Rates'!AN81, "Match", "Don't Match")</f>
        <v>Match</v>
      </c>
      <c r="EM78" s="109"/>
      <c r="EN78" s="109"/>
      <c r="EO78" s="109"/>
      <c r="EP78" s="109"/>
      <c r="EQ78" s="109"/>
      <c r="ER78" s="109"/>
      <c r="ES78" s="109"/>
      <c r="ET78" s="511" t="str">
        <f>IF(SUM(EM78:ES78)='III Plan Rates'!AO81, "Match", "Don't Match")</f>
        <v>Match</v>
      </c>
    </row>
    <row r="79" spans="1:150" x14ac:dyDescent="0.25">
      <c r="A79" s="406" t="str">
        <f>'III Plan Rates'!A82</f>
        <v>Plan 65</v>
      </c>
      <c r="B79" s="122">
        <f>'III Plan Rates'!B82</f>
        <v>0</v>
      </c>
      <c r="C79" s="128">
        <f>'III Plan Rates'!D82</f>
        <v>0</v>
      </c>
      <c r="D79" s="122">
        <f>'III Plan Rates'!E82</f>
        <v>0</v>
      </c>
      <c r="E79" s="122">
        <f>'III Plan Rates'!F82</f>
        <v>0</v>
      </c>
      <c r="F79" s="122">
        <f>'III Plan Rates'!G82</f>
        <v>0</v>
      </c>
      <c r="G79" s="122">
        <f>'III Plan Rates'!J82</f>
        <v>0</v>
      </c>
      <c r="H79" s="101"/>
      <c r="I79" s="111"/>
      <c r="J79" s="111"/>
      <c r="K79" s="111"/>
      <c r="L79" s="111"/>
      <c r="M79" s="111"/>
      <c r="N79" s="111"/>
      <c r="O79" s="111"/>
      <c r="P79" s="111"/>
      <c r="Q79" s="111"/>
      <c r="R79" s="112">
        <f>IF('III Plan Rates'!$AP82&gt;0,SUMPRODUCT(I79:Q79,'III Plan Rates'!$AG82:$AO82)/'III Plan Rates'!$AP82,0)</f>
        <v>0</v>
      </c>
      <c r="S79" s="123"/>
      <c r="T79" s="112" t="e">
        <f>'III Plan Rates'!$AA82*'V Consumer Factors'!$N$12*'II Rate Development &amp; Change'!$J$34</f>
        <v>#DIV/0!</v>
      </c>
      <c r="U79" s="112" t="e">
        <f>'III Plan Rates'!$AA82*'V Consumer Factors'!$N$13*'II Rate Development &amp; Change'!$J$34</f>
        <v>#DIV/0!</v>
      </c>
      <c r="V79" s="112" t="e">
        <f>'III Plan Rates'!$AA82*'V Consumer Factors'!$N$14*'II Rate Development &amp; Change'!$J$34</f>
        <v>#DIV/0!</v>
      </c>
      <c r="W79" s="112" t="e">
        <f>'III Plan Rates'!$AA82*'V Consumer Factors'!$N$15*'II Rate Development &amp; Change'!$J$34</f>
        <v>#DIV/0!</v>
      </c>
      <c r="X79" s="112" t="e">
        <f>'III Plan Rates'!$AA82*'V Consumer Factors'!$N$16*'II Rate Development &amp; Change'!$J$34</f>
        <v>#DIV/0!</v>
      </c>
      <c r="Y79" s="112" t="e">
        <f>'III Plan Rates'!$AA82*'V Consumer Factors'!$N$17*'II Rate Development &amp; Change'!$J$34</f>
        <v>#DIV/0!</v>
      </c>
      <c r="Z79" s="112" t="e">
        <f>'III Plan Rates'!$AA82*'V Consumer Factors'!$N$18*'II Rate Development &amp; Change'!$J$34</f>
        <v>#DIV/0!</v>
      </c>
      <c r="AA79" s="112" t="e">
        <f>'III Plan Rates'!$AA82*'V Consumer Factors'!$N$19*'II Rate Development &amp; Change'!$J$34</f>
        <v>#DIV/0!</v>
      </c>
      <c r="AB79" s="112" t="e">
        <f>'III Plan Rates'!$AA82*'V Consumer Factors'!$N$20*'II Rate Development &amp; Change'!$J$34</f>
        <v>#DIV/0!</v>
      </c>
      <c r="AC79" s="112">
        <f>IF('III Plan Rates'!$AP82&gt;0,SUMPRODUCT(T79:AB79,'III Plan Rates'!$AG82:$AO82)/'III Plan Rates'!$AP82,0)</f>
        <v>0</v>
      </c>
      <c r="AD79" s="119"/>
      <c r="AE79" s="120" t="e">
        <f t="shared" si="12"/>
        <v>#DIV/0!</v>
      </c>
      <c r="AF79" s="120" t="e">
        <f t="shared" ref="AF79:AF113" si="13">IF(AND(J79&gt;0,U79&gt;0),U79/J79-1,"")</f>
        <v>#DIV/0!</v>
      </c>
      <c r="AG79" s="120" t="e">
        <f t="shared" ref="AG79:AG113" si="14">IF(AND(K79&gt;0,V79&gt;0),V79/K79-1,"")</f>
        <v>#DIV/0!</v>
      </c>
      <c r="AH79" s="120" t="e">
        <f t="shared" ref="AH79:AH113" si="15">IF(AND(L79&gt;0,W79&gt;0),W79/L79-1,"")</f>
        <v>#DIV/0!</v>
      </c>
      <c r="AI79" s="120" t="e">
        <f t="shared" ref="AI79:AI113" si="16">IF(AND(M79&gt;0,X79&gt;0),X79/M79-1,"")</f>
        <v>#DIV/0!</v>
      </c>
      <c r="AJ79" s="120" t="e">
        <f t="shared" ref="AJ79:AJ113" si="17">IF(AND(N79&gt;0,Y79&gt;0),Y79/N79-1,"")</f>
        <v>#DIV/0!</v>
      </c>
      <c r="AK79" s="120" t="e">
        <f t="shared" ref="AK79:AK113" si="18">IF(AND(O79&gt;0,Z79&gt;0),Z79/O79-1,"")</f>
        <v>#DIV/0!</v>
      </c>
      <c r="AL79" s="120" t="e">
        <f t="shared" ref="AL79:AL113" si="19">IF(AND(P79&gt;0,AA79&gt;0),AA79/P79-1,"")</f>
        <v>#DIV/0!</v>
      </c>
      <c r="AM79" s="120" t="e">
        <f t="shared" ref="AM79:AM113" si="20">IF(AND(Q79&gt;0,AB79&gt;0),AB79/Q79-1,"")</f>
        <v>#DIV/0!</v>
      </c>
      <c r="AN79" s="120" t="str">
        <f t="shared" ref="AN79:AN113" si="21">IF(AND(R79&gt;0,AC79&gt;0),AC79/R79-1,"")</f>
        <v/>
      </c>
      <c r="AO79" s="119"/>
      <c r="AP79" s="112" t="e">
        <f>'III Plan Rates'!$AA82*'V Consumer Factors'!$N$12*'II Rate Development &amp; Change'!$K$34</f>
        <v>#DIV/0!</v>
      </c>
      <c r="AQ79" s="112" t="e">
        <f>'III Plan Rates'!$AA82*'V Consumer Factors'!$N$13*'II Rate Development &amp; Change'!$K$34</f>
        <v>#DIV/0!</v>
      </c>
      <c r="AR79" s="112" t="e">
        <f>'III Plan Rates'!$AA82*'V Consumer Factors'!$N$14*'II Rate Development &amp; Change'!$K$34</f>
        <v>#DIV/0!</v>
      </c>
      <c r="AS79" s="112" t="e">
        <f>'III Plan Rates'!$AA82*'V Consumer Factors'!$N$15*'II Rate Development &amp; Change'!$K$34</f>
        <v>#DIV/0!</v>
      </c>
      <c r="AT79" s="112" t="e">
        <f>'III Plan Rates'!$AA82*'V Consumer Factors'!$N$16*'II Rate Development &amp; Change'!$K$34</f>
        <v>#DIV/0!</v>
      </c>
      <c r="AU79" s="112" t="e">
        <f>'III Plan Rates'!$AA82*'V Consumer Factors'!$N$17*'II Rate Development &amp; Change'!$K$34</f>
        <v>#DIV/0!</v>
      </c>
      <c r="AV79" s="112" t="e">
        <f>'III Plan Rates'!$AA82*'V Consumer Factors'!$N$18*'II Rate Development &amp; Change'!$K$34</f>
        <v>#DIV/0!</v>
      </c>
      <c r="AW79" s="112" t="e">
        <f>'III Plan Rates'!$AA82*'V Consumer Factors'!$N$19*'II Rate Development &amp; Change'!$K$34</f>
        <v>#DIV/0!</v>
      </c>
      <c r="AX79" s="112" t="e">
        <f>'III Plan Rates'!$AA82*'V Consumer Factors'!$N$20*'II Rate Development &amp; Change'!$K$34</f>
        <v>#DIV/0!</v>
      </c>
      <c r="AY79" s="112">
        <f>IF('III Plan Rates'!$AP82&gt;0,SUMPRODUCT(AP79:AX79,'III Plan Rates'!$AG82:$AO82)/'III Plan Rates'!$AP82,0)</f>
        <v>0</v>
      </c>
      <c r="AZ79" s="124"/>
      <c r="BA79" s="112" t="e">
        <f>'III Plan Rates'!$AA82*'V Consumer Factors'!$N$12*'II Rate Development &amp; Change'!$L$34</f>
        <v>#DIV/0!</v>
      </c>
      <c r="BB79" s="112" t="e">
        <f>'III Plan Rates'!$AA82*'V Consumer Factors'!$N$13*'II Rate Development &amp; Change'!$L$34</f>
        <v>#DIV/0!</v>
      </c>
      <c r="BC79" s="112" t="e">
        <f>'III Plan Rates'!$AA82*'V Consumer Factors'!$N$14*'II Rate Development &amp; Change'!$L$34</f>
        <v>#DIV/0!</v>
      </c>
      <c r="BD79" s="112" t="e">
        <f>'III Plan Rates'!$AA82*'V Consumer Factors'!$N$15*'II Rate Development &amp; Change'!$L$34</f>
        <v>#DIV/0!</v>
      </c>
      <c r="BE79" s="112" t="e">
        <f>'III Plan Rates'!$AA82*'V Consumer Factors'!$N$16*'II Rate Development &amp; Change'!$L$34</f>
        <v>#DIV/0!</v>
      </c>
      <c r="BF79" s="112" t="e">
        <f>'III Plan Rates'!$AA82*'V Consumer Factors'!$N$17*'II Rate Development &amp; Change'!$L$34</f>
        <v>#DIV/0!</v>
      </c>
      <c r="BG79" s="112" t="e">
        <f>'III Plan Rates'!$AA82*'V Consumer Factors'!$N$18*'II Rate Development &amp; Change'!$L$34</f>
        <v>#DIV/0!</v>
      </c>
      <c r="BH79" s="112" t="e">
        <f>'III Plan Rates'!$AA82*'V Consumer Factors'!$N$19*'II Rate Development &amp; Change'!$L$34</f>
        <v>#DIV/0!</v>
      </c>
      <c r="BI79" s="112" t="e">
        <f>'III Plan Rates'!$AA82*'V Consumer Factors'!$N$20*'II Rate Development &amp; Change'!$L$34</f>
        <v>#DIV/0!</v>
      </c>
      <c r="BJ79" s="112">
        <f>IF('III Plan Rates'!$AP82&gt;0,SUMPRODUCT(BA79:BI79,'III Plan Rates'!$AG82:$AO82)/'III Plan Rates'!$AP82,0)</f>
        <v>0</v>
      </c>
      <c r="BK79" s="124"/>
      <c r="BL79" s="112" t="e">
        <f>'III Plan Rates'!$AA82*'V Consumer Factors'!$N$12*'II Rate Development &amp; Change'!$M$34</f>
        <v>#DIV/0!</v>
      </c>
      <c r="BM79" s="112" t="e">
        <f>'III Plan Rates'!$AA82*'V Consumer Factors'!$N$13*'II Rate Development &amp; Change'!$M$34</f>
        <v>#DIV/0!</v>
      </c>
      <c r="BN79" s="112" t="e">
        <f>'III Plan Rates'!$AA82*'V Consumer Factors'!$N$14*'II Rate Development &amp; Change'!$M$34</f>
        <v>#DIV/0!</v>
      </c>
      <c r="BO79" s="112" t="e">
        <f>'III Plan Rates'!$AA82*'V Consumer Factors'!$N$15*'II Rate Development &amp; Change'!$M$34</f>
        <v>#DIV/0!</v>
      </c>
      <c r="BP79" s="112" t="e">
        <f>'III Plan Rates'!$AA82*'V Consumer Factors'!$N$16*'II Rate Development &amp; Change'!$M$34</f>
        <v>#DIV/0!</v>
      </c>
      <c r="BQ79" s="112" t="e">
        <f>'III Plan Rates'!$AA82*'V Consumer Factors'!$N$17*'II Rate Development &amp; Change'!$M$34</f>
        <v>#DIV/0!</v>
      </c>
      <c r="BR79" s="112" t="e">
        <f>'III Plan Rates'!$AA82*'V Consumer Factors'!$N$18*'II Rate Development &amp; Change'!$M$34</f>
        <v>#DIV/0!</v>
      </c>
      <c r="BS79" s="112" t="e">
        <f>'III Plan Rates'!$AA82*'V Consumer Factors'!$N$19*'II Rate Development &amp; Change'!$M$34</f>
        <v>#DIV/0!</v>
      </c>
      <c r="BT79" s="112" t="e">
        <f>'III Plan Rates'!$AA82*'V Consumer Factors'!$N$20*'II Rate Development &amp; Change'!$M$34</f>
        <v>#DIV/0!</v>
      </c>
      <c r="BU79" s="112">
        <f>IF('III Plan Rates'!$AP82&gt;0,SUMPRODUCT(BL79:BT79,'III Plan Rates'!$AG82:$AO82)/'III Plan Rates'!$AP82,0)</f>
        <v>0</v>
      </c>
      <c r="BW79" s="109"/>
      <c r="BX79" s="109"/>
      <c r="BY79" s="109"/>
      <c r="BZ79" s="109"/>
      <c r="CA79" s="109"/>
      <c r="CB79" s="109"/>
      <c r="CC79" s="109"/>
      <c r="CD79" s="109"/>
      <c r="CE79" s="511" t="str">
        <f>IF(SUM(BW79:CD79)='III Plan Rates'!AG82, "Match", "Don't Match")</f>
        <v>Match</v>
      </c>
      <c r="CF79" s="109"/>
      <c r="CG79" s="109"/>
      <c r="CH79" s="109"/>
      <c r="CI79" s="511" t="str">
        <f>IF(SUM(CF79:CH79)='III Plan Rates'!AH82, "Match", "Don't Match")</f>
        <v>Match</v>
      </c>
      <c r="CJ79" s="109"/>
      <c r="CK79" s="109"/>
      <c r="CL79" s="109"/>
      <c r="CM79" s="109"/>
      <c r="CN79" s="109"/>
      <c r="CO79" s="109"/>
      <c r="CP79" s="109"/>
      <c r="CQ79" s="109"/>
      <c r="CR79" s="109"/>
      <c r="CS79" s="109"/>
      <c r="CT79" s="109"/>
      <c r="CU79" s="109"/>
      <c r="CV79" s="109"/>
      <c r="CW79" s="511" t="str">
        <f>IF(SUM(CJ79:CV79)='III Plan Rates'!AI82, "Match", "Don't Match")</f>
        <v>Match</v>
      </c>
      <c r="CX79" s="109"/>
      <c r="CY79" s="109"/>
      <c r="CZ79" s="109"/>
      <c r="DA79" s="109"/>
      <c r="DB79" s="109"/>
      <c r="DC79" s="109"/>
      <c r="DD79" s="109"/>
      <c r="DE79" s="109"/>
      <c r="DF79" s="109"/>
      <c r="DG79" s="109"/>
      <c r="DH79" s="511" t="str">
        <f>IF(SUM(CX79:DG79)='III Plan Rates'!AJ82, "Match", "Don't Match")</f>
        <v>Match</v>
      </c>
      <c r="DI79" s="109"/>
      <c r="DJ79" s="109"/>
      <c r="DK79" s="109"/>
      <c r="DL79" s="109"/>
      <c r="DM79" s="109"/>
      <c r="DN79" s="109"/>
      <c r="DO79" s="109"/>
      <c r="DP79" s="511" t="str">
        <f>IF(SUM(DI79:DO79)='III Plan Rates'!AK82, "Match", "Don't Match")</f>
        <v>Match</v>
      </c>
      <c r="DQ79" s="109"/>
      <c r="DR79" s="109"/>
      <c r="DS79" s="109"/>
      <c r="DT79" s="109"/>
      <c r="DU79" s="109"/>
      <c r="DV79" s="109"/>
      <c r="DW79" s="109"/>
      <c r="DX79" s="109"/>
      <c r="DY79" s="109"/>
      <c r="DZ79" s="109"/>
      <c r="EA79" s="511" t="str">
        <f>IF(SUM(DQ79:DZ79)='III Plan Rates'!AL82, "Match", "Don't Match")</f>
        <v>Match</v>
      </c>
      <c r="EB79" s="109"/>
      <c r="EC79" s="109"/>
      <c r="ED79" s="109"/>
      <c r="EE79" s="109"/>
      <c r="EF79" s="511" t="str">
        <f>IF(SUM(EB79:EE79)='III Plan Rates'!AM82, "Match", "Don't Match")</f>
        <v>Match</v>
      </c>
      <c r="EG79" s="109"/>
      <c r="EH79" s="109"/>
      <c r="EI79" s="109"/>
      <c r="EJ79" s="109"/>
      <c r="EK79" s="109"/>
      <c r="EL79" s="511" t="str">
        <f>IF(SUM(EG79:EK79)='III Plan Rates'!AN82, "Match", "Don't Match")</f>
        <v>Match</v>
      </c>
      <c r="EM79" s="109"/>
      <c r="EN79" s="109"/>
      <c r="EO79" s="109"/>
      <c r="EP79" s="109"/>
      <c r="EQ79" s="109"/>
      <c r="ER79" s="109"/>
      <c r="ES79" s="109"/>
      <c r="ET79" s="511" t="str">
        <f>IF(SUM(EM79:ES79)='III Plan Rates'!AO82, "Match", "Don't Match")</f>
        <v>Match</v>
      </c>
    </row>
    <row r="80" spans="1:150" x14ac:dyDescent="0.25">
      <c r="A80" s="406" t="str">
        <f>'III Plan Rates'!A83</f>
        <v>Plan 66</v>
      </c>
      <c r="B80" s="122">
        <f>'III Plan Rates'!B83</f>
        <v>0</v>
      </c>
      <c r="C80" s="128">
        <f>'III Plan Rates'!D83</f>
        <v>0</v>
      </c>
      <c r="D80" s="122">
        <f>'III Plan Rates'!E83</f>
        <v>0</v>
      </c>
      <c r="E80" s="122">
        <f>'III Plan Rates'!F83</f>
        <v>0</v>
      </c>
      <c r="F80" s="122">
        <f>'III Plan Rates'!G83</f>
        <v>0</v>
      </c>
      <c r="G80" s="122">
        <f>'III Plan Rates'!J83</f>
        <v>0</v>
      </c>
      <c r="H80" s="101"/>
      <c r="I80" s="111"/>
      <c r="J80" s="111"/>
      <c r="K80" s="111"/>
      <c r="L80" s="111"/>
      <c r="M80" s="111"/>
      <c r="N80" s="111"/>
      <c r="O80" s="111"/>
      <c r="P80" s="111"/>
      <c r="Q80" s="111"/>
      <c r="R80" s="112">
        <f>IF('III Plan Rates'!$AP83&gt;0,SUMPRODUCT(I80:Q80,'III Plan Rates'!$AG83:$AO83)/'III Plan Rates'!$AP83,0)</f>
        <v>0</v>
      </c>
      <c r="S80" s="123"/>
      <c r="T80" s="112" t="e">
        <f>'III Plan Rates'!$AA83*'V Consumer Factors'!$N$12*'II Rate Development &amp; Change'!$J$34</f>
        <v>#DIV/0!</v>
      </c>
      <c r="U80" s="112" t="e">
        <f>'III Plan Rates'!$AA83*'V Consumer Factors'!$N$13*'II Rate Development &amp; Change'!$J$34</f>
        <v>#DIV/0!</v>
      </c>
      <c r="V80" s="112" t="e">
        <f>'III Plan Rates'!$AA83*'V Consumer Factors'!$N$14*'II Rate Development &amp; Change'!$J$34</f>
        <v>#DIV/0!</v>
      </c>
      <c r="W80" s="112" t="e">
        <f>'III Plan Rates'!$AA83*'V Consumer Factors'!$N$15*'II Rate Development &amp; Change'!$J$34</f>
        <v>#DIV/0!</v>
      </c>
      <c r="X80" s="112" t="e">
        <f>'III Plan Rates'!$AA83*'V Consumer Factors'!$N$16*'II Rate Development &amp; Change'!$J$34</f>
        <v>#DIV/0!</v>
      </c>
      <c r="Y80" s="112" t="e">
        <f>'III Plan Rates'!$AA83*'V Consumer Factors'!$N$17*'II Rate Development &amp; Change'!$J$34</f>
        <v>#DIV/0!</v>
      </c>
      <c r="Z80" s="112" t="e">
        <f>'III Plan Rates'!$AA83*'V Consumer Factors'!$N$18*'II Rate Development &amp; Change'!$J$34</f>
        <v>#DIV/0!</v>
      </c>
      <c r="AA80" s="112" t="e">
        <f>'III Plan Rates'!$AA83*'V Consumer Factors'!$N$19*'II Rate Development &amp; Change'!$J$34</f>
        <v>#DIV/0!</v>
      </c>
      <c r="AB80" s="112" t="e">
        <f>'III Plan Rates'!$AA83*'V Consumer Factors'!$N$20*'II Rate Development &amp; Change'!$J$34</f>
        <v>#DIV/0!</v>
      </c>
      <c r="AC80" s="112">
        <f>IF('III Plan Rates'!$AP83&gt;0,SUMPRODUCT(T80:AB80,'III Plan Rates'!$AG83:$AO83)/'III Plan Rates'!$AP83,0)</f>
        <v>0</v>
      </c>
      <c r="AD80" s="119"/>
      <c r="AE80" s="120" t="e">
        <f t="shared" ref="AE80:AE113" si="22">IF(AND(I80&gt;0,T80&gt;0),T80/I80-1,"")</f>
        <v>#DIV/0!</v>
      </c>
      <c r="AF80" s="120" t="e">
        <f t="shared" si="13"/>
        <v>#DIV/0!</v>
      </c>
      <c r="AG80" s="120" t="e">
        <f t="shared" si="14"/>
        <v>#DIV/0!</v>
      </c>
      <c r="AH80" s="120" t="e">
        <f t="shared" si="15"/>
        <v>#DIV/0!</v>
      </c>
      <c r="AI80" s="120" t="e">
        <f t="shared" si="16"/>
        <v>#DIV/0!</v>
      </c>
      <c r="AJ80" s="120" t="e">
        <f t="shared" si="17"/>
        <v>#DIV/0!</v>
      </c>
      <c r="AK80" s="120" t="e">
        <f t="shared" si="18"/>
        <v>#DIV/0!</v>
      </c>
      <c r="AL80" s="120" t="e">
        <f t="shared" si="19"/>
        <v>#DIV/0!</v>
      </c>
      <c r="AM80" s="120" t="e">
        <f t="shared" si="20"/>
        <v>#DIV/0!</v>
      </c>
      <c r="AN80" s="120" t="str">
        <f t="shared" si="21"/>
        <v/>
      </c>
      <c r="AO80" s="119"/>
      <c r="AP80" s="112" t="e">
        <f>'III Plan Rates'!$AA83*'V Consumer Factors'!$N$12*'II Rate Development &amp; Change'!$K$34</f>
        <v>#DIV/0!</v>
      </c>
      <c r="AQ80" s="112" t="e">
        <f>'III Plan Rates'!$AA83*'V Consumer Factors'!$N$13*'II Rate Development &amp; Change'!$K$34</f>
        <v>#DIV/0!</v>
      </c>
      <c r="AR80" s="112" t="e">
        <f>'III Plan Rates'!$AA83*'V Consumer Factors'!$N$14*'II Rate Development &amp; Change'!$K$34</f>
        <v>#DIV/0!</v>
      </c>
      <c r="AS80" s="112" t="e">
        <f>'III Plan Rates'!$AA83*'V Consumer Factors'!$N$15*'II Rate Development &amp; Change'!$K$34</f>
        <v>#DIV/0!</v>
      </c>
      <c r="AT80" s="112" t="e">
        <f>'III Plan Rates'!$AA83*'V Consumer Factors'!$N$16*'II Rate Development &amp; Change'!$K$34</f>
        <v>#DIV/0!</v>
      </c>
      <c r="AU80" s="112" t="e">
        <f>'III Plan Rates'!$AA83*'V Consumer Factors'!$N$17*'II Rate Development &amp; Change'!$K$34</f>
        <v>#DIV/0!</v>
      </c>
      <c r="AV80" s="112" t="e">
        <f>'III Plan Rates'!$AA83*'V Consumer Factors'!$N$18*'II Rate Development &amp; Change'!$K$34</f>
        <v>#DIV/0!</v>
      </c>
      <c r="AW80" s="112" t="e">
        <f>'III Plan Rates'!$AA83*'V Consumer Factors'!$N$19*'II Rate Development &amp; Change'!$K$34</f>
        <v>#DIV/0!</v>
      </c>
      <c r="AX80" s="112" t="e">
        <f>'III Plan Rates'!$AA83*'V Consumer Factors'!$N$20*'II Rate Development &amp; Change'!$K$34</f>
        <v>#DIV/0!</v>
      </c>
      <c r="AY80" s="112">
        <f>IF('III Plan Rates'!$AP83&gt;0,SUMPRODUCT(AP80:AX80,'III Plan Rates'!$AG83:$AO83)/'III Plan Rates'!$AP83,0)</f>
        <v>0</v>
      </c>
      <c r="AZ80" s="124"/>
      <c r="BA80" s="112" t="e">
        <f>'III Plan Rates'!$AA83*'V Consumer Factors'!$N$12*'II Rate Development &amp; Change'!$L$34</f>
        <v>#DIV/0!</v>
      </c>
      <c r="BB80" s="112" t="e">
        <f>'III Plan Rates'!$AA83*'V Consumer Factors'!$N$13*'II Rate Development &amp; Change'!$L$34</f>
        <v>#DIV/0!</v>
      </c>
      <c r="BC80" s="112" t="e">
        <f>'III Plan Rates'!$AA83*'V Consumer Factors'!$N$14*'II Rate Development &amp; Change'!$L$34</f>
        <v>#DIV/0!</v>
      </c>
      <c r="BD80" s="112" t="e">
        <f>'III Plan Rates'!$AA83*'V Consumer Factors'!$N$15*'II Rate Development &amp; Change'!$L$34</f>
        <v>#DIV/0!</v>
      </c>
      <c r="BE80" s="112" t="e">
        <f>'III Plan Rates'!$AA83*'V Consumer Factors'!$N$16*'II Rate Development &amp; Change'!$L$34</f>
        <v>#DIV/0!</v>
      </c>
      <c r="BF80" s="112" t="e">
        <f>'III Plan Rates'!$AA83*'V Consumer Factors'!$N$17*'II Rate Development &amp; Change'!$L$34</f>
        <v>#DIV/0!</v>
      </c>
      <c r="BG80" s="112" t="e">
        <f>'III Plan Rates'!$AA83*'V Consumer Factors'!$N$18*'II Rate Development &amp; Change'!$L$34</f>
        <v>#DIV/0!</v>
      </c>
      <c r="BH80" s="112" t="e">
        <f>'III Plan Rates'!$AA83*'V Consumer Factors'!$N$19*'II Rate Development &amp; Change'!$L$34</f>
        <v>#DIV/0!</v>
      </c>
      <c r="BI80" s="112" t="e">
        <f>'III Plan Rates'!$AA83*'V Consumer Factors'!$N$20*'II Rate Development &amp; Change'!$L$34</f>
        <v>#DIV/0!</v>
      </c>
      <c r="BJ80" s="112">
        <f>IF('III Plan Rates'!$AP83&gt;0,SUMPRODUCT(BA80:BI80,'III Plan Rates'!$AG83:$AO83)/'III Plan Rates'!$AP83,0)</f>
        <v>0</v>
      </c>
      <c r="BK80" s="124"/>
      <c r="BL80" s="112" t="e">
        <f>'III Plan Rates'!$AA83*'V Consumer Factors'!$N$12*'II Rate Development &amp; Change'!$M$34</f>
        <v>#DIV/0!</v>
      </c>
      <c r="BM80" s="112" t="e">
        <f>'III Plan Rates'!$AA83*'V Consumer Factors'!$N$13*'II Rate Development &amp; Change'!$M$34</f>
        <v>#DIV/0!</v>
      </c>
      <c r="BN80" s="112" t="e">
        <f>'III Plan Rates'!$AA83*'V Consumer Factors'!$N$14*'II Rate Development &amp; Change'!$M$34</f>
        <v>#DIV/0!</v>
      </c>
      <c r="BO80" s="112" t="e">
        <f>'III Plan Rates'!$AA83*'V Consumer Factors'!$N$15*'II Rate Development &amp; Change'!$M$34</f>
        <v>#DIV/0!</v>
      </c>
      <c r="BP80" s="112" t="e">
        <f>'III Plan Rates'!$AA83*'V Consumer Factors'!$N$16*'II Rate Development &amp; Change'!$M$34</f>
        <v>#DIV/0!</v>
      </c>
      <c r="BQ80" s="112" t="e">
        <f>'III Plan Rates'!$AA83*'V Consumer Factors'!$N$17*'II Rate Development &amp; Change'!$M$34</f>
        <v>#DIV/0!</v>
      </c>
      <c r="BR80" s="112" t="e">
        <f>'III Plan Rates'!$AA83*'V Consumer Factors'!$N$18*'II Rate Development &amp; Change'!$M$34</f>
        <v>#DIV/0!</v>
      </c>
      <c r="BS80" s="112" t="e">
        <f>'III Plan Rates'!$AA83*'V Consumer Factors'!$N$19*'II Rate Development &amp; Change'!$M$34</f>
        <v>#DIV/0!</v>
      </c>
      <c r="BT80" s="112" t="e">
        <f>'III Plan Rates'!$AA83*'V Consumer Factors'!$N$20*'II Rate Development &amp; Change'!$M$34</f>
        <v>#DIV/0!</v>
      </c>
      <c r="BU80" s="112">
        <f>IF('III Plan Rates'!$AP83&gt;0,SUMPRODUCT(BL80:BT80,'III Plan Rates'!$AG83:$AO83)/'III Plan Rates'!$AP83,0)</f>
        <v>0</v>
      </c>
      <c r="BW80" s="109"/>
      <c r="BX80" s="109"/>
      <c r="BY80" s="109"/>
      <c r="BZ80" s="109"/>
      <c r="CA80" s="109"/>
      <c r="CB80" s="109"/>
      <c r="CC80" s="109"/>
      <c r="CD80" s="109"/>
      <c r="CE80" s="511" t="str">
        <f>IF(SUM(BW80:CD80)='III Plan Rates'!AG83, "Match", "Don't Match")</f>
        <v>Match</v>
      </c>
      <c r="CF80" s="109"/>
      <c r="CG80" s="109"/>
      <c r="CH80" s="109"/>
      <c r="CI80" s="511" t="str">
        <f>IF(SUM(CF80:CH80)='III Plan Rates'!AH83, "Match", "Don't Match")</f>
        <v>Match</v>
      </c>
      <c r="CJ80" s="109"/>
      <c r="CK80" s="109"/>
      <c r="CL80" s="109"/>
      <c r="CM80" s="109"/>
      <c r="CN80" s="109"/>
      <c r="CO80" s="109"/>
      <c r="CP80" s="109"/>
      <c r="CQ80" s="109"/>
      <c r="CR80" s="109"/>
      <c r="CS80" s="109"/>
      <c r="CT80" s="109"/>
      <c r="CU80" s="109"/>
      <c r="CV80" s="109"/>
      <c r="CW80" s="511" t="str">
        <f>IF(SUM(CJ80:CV80)='III Plan Rates'!AI83, "Match", "Don't Match")</f>
        <v>Match</v>
      </c>
      <c r="CX80" s="109"/>
      <c r="CY80" s="109"/>
      <c r="CZ80" s="109"/>
      <c r="DA80" s="109"/>
      <c r="DB80" s="109"/>
      <c r="DC80" s="109"/>
      <c r="DD80" s="109"/>
      <c r="DE80" s="109"/>
      <c r="DF80" s="109"/>
      <c r="DG80" s="109"/>
      <c r="DH80" s="511" t="str">
        <f>IF(SUM(CX80:DG80)='III Plan Rates'!AJ83, "Match", "Don't Match")</f>
        <v>Match</v>
      </c>
      <c r="DI80" s="109"/>
      <c r="DJ80" s="109"/>
      <c r="DK80" s="109"/>
      <c r="DL80" s="109"/>
      <c r="DM80" s="109"/>
      <c r="DN80" s="109"/>
      <c r="DO80" s="109"/>
      <c r="DP80" s="511" t="str">
        <f>IF(SUM(DI80:DO80)='III Plan Rates'!AK83, "Match", "Don't Match")</f>
        <v>Match</v>
      </c>
      <c r="DQ80" s="109"/>
      <c r="DR80" s="109"/>
      <c r="DS80" s="109"/>
      <c r="DT80" s="109"/>
      <c r="DU80" s="109"/>
      <c r="DV80" s="109"/>
      <c r="DW80" s="109"/>
      <c r="DX80" s="109"/>
      <c r="DY80" s="109"/>
      <c r="DZ80" s="109"/>
      <c r="EA80" s="511" t="str">
        <f>IF(SUM(DQ80:DZ80)='III Plan Rates'!AL83, "Match", "Don't Match")</f>
        <v>Match</v>
      </c>
      <c r="EB80" s="109"/>
      <c r="EC80" s="109"/>
      <c r="ED80" s="109"/>
      <c r="EE80" s="109"/>
      <c r="EF80" s="511" t="str">
        <f>IF(SUM(EB80:EE80)='III Plan Rates'!AM83, "Match", "Don't Match")</f>
        <v>Match</v>
      </c>
      <c r="EG80" s="109"/>
      <c r="EH80" s="109"/>
      <c r="EI80" s="109"/>
      <c r="EJ80" s="109"/>
      <c r="EK80" s="109"/>
      <c r="EL80" s="511" t="str">
        <f>IF(SUM(EG80:EK80)='III Plan Rates'!AN83, "Match", "Don't Match")</f>
        <v>Match</v>
      </c>
      <c r="EM80" s="109"/>
      <c r="EN80" s="109"/>
      <c r="EO80" s="109"/>
      <c r="EP80" s="109"/>
      <c r="EQ80" s="109"/>
      <c r="ER80" s="109"/>
      <c r="ES80" s="109"/>
      <c r="ET80" s="511" t="str">
        <f>IF(SUM(EM80:ES80)='III Plan Rates'!AO83, "Match", "Don't Match")</f>
        <v>Match</v>
      </c>
    </row>
    <row r="81" spans="1:150" x14ac:dyDescent="0.25">
      <c r="A81" s="406" t="str">
        <f>'III Plan Rates'!A84</f>
        <v>Plan 67</v>
      </c>
      <c r="B81" s="122">
        <f>'III Plan Rates'!B84</f>
        <v>0</v>
      </c>
      <c r="C81" s="128">
        <f>'III Plan Rates'!D84</f>
        <v>0</v>
      </c>
      <c r="D81" s="122">
        <f>'III Plan Rates'!E84</f>
        <v>0</v>
      </c>
      <c r="E81" s="122">
        <f>'III Plan Rates'!F84</f>
        <v>0</v>
      </c>
      <c r="F81" s="122">
        <f>'III Plan Rates'!G84</f>
        <v>0</v>
      </c>
      <c r="G81" s="122">
        <f>'III Plan Rates'!J84</f>
        <v>0</v>
      </c>
      <c r="H81" s="101"/>
      <c r="I81" s="111"/>
      <c r="J81" s="111"/>
      <c r="K81" s="111"/>
      <c r="L81" s="111"/>
      <c r="M81" s="111"/>
      <c r="N81" s="111"/>
      <c r="O81" s="111"/>
      <c r="P81" s="111"/>
      <c r="Q81" s="111"/>
      <c r="R81" s="112">
        <f>IF('III Plan Rates'!$AP84&gt;0,SUMPRODUCT(I81:Q81,'III Plan Rates'!$AG84:$AO84)/'III Plan Rates'!$AP84,0)</f>
        <v>0</v>
      </c>
      <c r="S81" s="123"/>
      <c r="T81" s="112" t="e">
        <f>'III Plan Rates'!$AA84*'V Consumer Factors'!$N$12*'II Rate Development &amp; Change'!$J$34</f>
        <v>#DIV/0!</v>
      </c>
      <c r="U81" s="112" t="e">
        <f>'III Plan Rates'!$AA84*'V Consumer Factors'!$N$13*'II Rate Development &amp; Change'!$J$34</f>
        <v>#DIV/0!</v>
      </c>
      <c r="V81" s="112" t="e">
        <f>'III Plan Rates'!$AA84*'V Consumer Factors'!$N$14*'II Rate Development &amp; Change'!$J$34</f>
        <v>#DIV/0!</v>
      </c>
      <c r="W81" s="112" t="e">
        <f>'III Plan Rates'!$AA84*'V Consumer Factors'!$N$15*'II Rate Development &amp; Change'!$J$34</f>
        <v>#DIV/0!</v>
      </c>
      <c r="X81" s="112" t="e">
        <f>'III Plan Rates'!$AA84*'V Consumer Factors'!$N$16*'II Rate Development &amp; Change'!$J$34</f>
        <v>#DIV/0!</v>
      </c>
      <c r="Y81" s="112" t="e">
        <f>'III Plan Rates'!$AA84*'V Consumer Factors'!$N$17*'II Rate Development &amp; Change'!$J$34</f>
        <v>#DIV/0!</v>
      </c>
      <c r="Z81" s="112" t="e">
        <f>'III Plan Rates'!$AA84*'V Consumer Factors'!$N$18*'II Rate Development &amp; Change'!$J$34</f>
        <v>#DIV/0!</v>
      </c>
      <c r="AA81" s="112" t="e">
        <f>'III Plan Rates'!$AA84*'V Consumer Factors'!$N$19*'II Rate Development &amp; Change'!$J$34</f>
        <v>#DIV/0!</v>
      </c>
      <c r="AB81" s="112" t="e">
        <f>'III Plan Rates'!$AA84*'V Consumer Factors'!$N$20*'II Rate Development &amp; Change'!$J$34</f>
        <v>#DIV/0!</v>
      </c>
      <c r="AC81" s="112">
        <f>IF('III Plan Rates'!$AP84&gt;0,SUMPRODUCT(T81:AB81,'III Plan Rates'!$AG84:$AO84)/'III Plan Rates'!$AP84,0)</f>
        <v>0</v>
      </c>
      <c r="AD81" s="119"/>
      <c r="AE81" s="120" t="e">
        <f t="shared" si="22"/>
        <v>#DIV/0!</v>
      </c>
      <c r="AF81" s="120" t="e">
        <f t="shared" si="13"/>
        <v>#DIV/0!</v>
      </c>
      <c r="AG81" s="120" t="e">
        <f t="shared" si="14"/>
        <v>#DIV/0!</v>
      </c>
      <c r="AH81" s="120" t="e">
        <f t="shared" si="15"/>
        <v>#DIV/0!</v>
      </c>
      <c r="AI81" s="120" t="e">
        <f t="shared" si="16"/>
        <v>#DIV/0!</v>
      </c>
      <c r="AJ81" s="120" t="e">
        <f t="shared" si="17"/>
        <v>#DIV/0!</v>
      </c>
      <c r="AK81" s="120" t="e">
        <f t="shared" si="18"/>
        <v>#DIV/0!</v>
      </c>
      <c r="AL81" s="120" t="e">
        <f t="shared" si="19"/>
        <v>#DIV/0!</v>
      </c>
      <c r="AM81" s="120" t="e">
        <f t="shared" si="20"/>
        <v>#DIV/0!</v>
      </c>
      <c r="AN81" s="120" t="str">
        <f t="shared" si="21"/>
        <v/>
      </c>
      <c r="AO81" s="119"/>
      <c r="AP81" s="112" t="e">
        <f>'III Plan Rates'!$AA84*'V Consumer Factors'!$N$12*'II Rate Development &amp; Change'!$K$34</f>
        <v>#DIV/0!</v>
      </c>
      <c r="AQ81" s="112" t="e">
        <f>'III Plan Rates'!$AA84*'V Consumer Factors'!$N$13*'II Rate Development &amp; Change'!$K$34</f>
        <v>#DIV/0!</v>
      </c>
      <c r="AR81" s="112" t="e">
        <f>'III Plan Rates'!$AA84*'V Consumer Factors'!$N$14*'II Rate Development &amp; Change'!$K$34</f>
        <v>#DIV/0!</v>
      </c>
      <c r="AS81" s="112" t="e">
        <f>'III Plan Rates'!$AA84*'V Consumer Factors'!$N$15*'II Rate Development &amp; Change'!$K$34</f>
        <v>#DIV/0!</v>
      </c>
      <c r="AT81" s="112" t="e">
        <f>'III Plan Rates'!$AA84*'V Consumer Factors'!$N$16*'II Rate Development &amp; Change'!$K$34</f>
        <v>#DIV/0!</v>
      </c>
      <c r="AU81" s="112" t="e">
        <f>'III Plan Rates'!$AA84*'V Consumer Factors'!$N$17*'II Rate Development &amp; Change'!$K$34</f>
        <v>#DIV/0!</v>
      </c>
      <c r="AV81" s="112" t="e">
        <f>'III Plan Rates'!$AA84*'V Consumer Factors'!$N$18*'II Rate Development &amp; Change'!$K$34</f>
        <v>#DIV/0!</v>
      </c>
      <c r="AW81" s="112" t="e">
        <f>'III Plan Rates'!$AA84*'V Consumer Factors'!$N$19*'II Rate Development &amp; Change'!$K$34</f>
        <v>#DIV/0!</v>
      </c>
      <c r="AX81" s="112" t="e">
        <f>'III Plan Rates'!$AA84*'V Consumer Factors'!$N$20*'II Rate Development &amp; Change'!$K$34</f>
        <v>#DIV/0!</v>
      </c>
      <c r="AY81" s="112">
        <f>IF('III Plan Rates'!$AP84&gt;0,SUMPRODUCT(AP81:AX81,'III Plan Rates'!$AG84:$AO84)/'III Plan Rates'!$AP84,0)</f>
        <v>0</v>
      </c>
      <c r="AZ81" s="124"/>
      <c r="BA81" s="112" t="e">
        <f>'III Plan Rates'!$AA84*'V Consumer Factors'!$N$12*'II Rate Development &amp; Change'!$L$34</f>
        <v>#DIV/0!</v>
      </c>
      <c r="BB81" s="112" t="e">
        <f>'III Plan Rates'!$AA84*'V Consumer Factors'!$N$13*'II Rate Development &amp; Change'!$L$34</f>
        <v>#DIV/0!</v>
      </c>
      <c r="BC81" s="112" t="e">
        <f>'III Plan Rates'!$AA84*'V Consumer Factors'!$N$14*'II Rate Development &amp; Change'!$L$34</f>
        <v>#DIV/0!</v>
      </c>
      <c r="BD81" s="112" t="e">
        <f>'III Plan Rates'!$AA84*'V Consumer Factors'!$N$15*'II Rate Development &amp; Change'!$L$34</f>
        <v>#DIV/0!</v>
      </c>
      <c r="BE81" s="112" t="e">
        <f>'III Plan Rates'!$AA84*'V Consumer Factors'!$N$16*'II Rate Development &amp; Change'!$L$34</f>
        <v>#DIV/0!</v>
      </c>
      <c r="BF81" s="112" t="e">
        <f>'III Plan Rates'!$AA84*'V Consumer Factors'!$N$17*'II Rate Development &amp; Change'!$L$34</f>
        <v>#DIV/0!</v>
      </c>
      <c r="BG81" s="112" t="e">
        <f>'III Plan Rates'!$AA84*'V Consumer Factors'!$N$18*'II Rate Development &amp; Change'!$L$34</f>
        <v>#DIV/0!</v>
      </c>
      <c r="BH81" s="112" t="e">
        <f>'III Plan Rates'!$AA84*'V Consumer Factors'!$N$19*'II Rate Development &amp; Change'!$L$34</f>
        <v>#DIV/0!</v>
      </c>
      <c r="BI81" s="112" t="e">
        <f>'III Plan Rates'!$AA84*'V Consumer Factors'!$N$20*'II Rate Development &amp; Change'!$L$34</f>
        <v>#DIV/0!</v>
      </c>
      <c r="BJ81" s="112">
        <f>IF('III Plan Rates'!$AP84&gt;0,SUMPRODUCT(BA81:BI81,'III Plan Rates'!$AG84:$AO84)/'III Plan Rates'!$AP84,0)</f>
        <v>0</v>
      </c>
      <c r="BK81" s="124"/>
      <c r="BL81" s="112" t="e">
        <f>'III Plan Rates'!$AA84*'V Consumer Factors'!$N$12*'II Rate Development &amp; Change'!$M$34</f>
        <v>#DIV/0!</v>
      </c>
      <c r="BM81" s="112" t="e">
        <f>'III Plan Rates'!$AA84*'V Consumer Factors'!$N$13*'II Rate Development &amp; Change'!$M$34</f>
        <v>#DIV/0!</v>
      </c>
      <c r="BN81" s="112" t="e">
        <f>'III Plan Rates'!$AA84*'V Consumer Factors'!$N$14*'II Rate Development &amp; Change'!$M$34</f>
        <v>#DIV/0!</v>
      </c>
      <c r="BO81" s="112" t="e">
        <f>'III Plan Rates'!$AA84*'V Consumer Factors'!$N$15*'II Rate Development &amp; Change'!$M$34</f>
        <v>#DIV/0!</v>
      </c>
      <c r="BP81" s="112" t="e">
        <f>'III Plan Rates'!$AA84*'V Consumer Factors'!$N$16*'II Rate Development &amp; Change'!$M$34</f>
        <v>#DIV/0!</v>
      </c>
      <c r="BQ81" s="112" t="e">
        <f>'III Plan Rates'!$AA84*'V Consumer Factors'!$N$17*'II Rate Development &amp; Change'!$M$34</f>
        <v>#DIV/0!</v>
      </c>
      <c r="BR81" s="112" t="e">
        <f>'III Plan Rates'!$AA84*'V Consumer Factors'!$N$18*'II Rate Development &amp; Change'!$M$34</f>
        <v>#DIV/0!</v>
      </c>
      <c r="BS81" s="112" t="e">
        <f>'III Plan Rates'!$AA84*'V Consumer Factors'!$N$19*'II Rate Development &amp; Change'!$M$34</f>
        <v>#DIV/0!</v>
      </c>
      <c r="BT81" s="112" t="e">
        <f>'III Plan Rates'!$AA84*'V Consumer Factors'!$N$20*'II Rate Development &amp; Change'!$M$34</f>
        <v>#DIV/0!</v>
      </c>
      <c r="BU81" s="112">
        <f>IF('III Plan Rates'!$AP84&gt;0,SUMPRODUCT(BL81:BT81,'III Plan Rates'!$AG84:$AO84)/'III Plan Rates'!$AP84,0)</f>
        <v>0</v>
      </c>
      <c r="BW81" s="109"/>
      <c r="BX81" s="109"/>
      <c r="BY81" s="109"/>
      <c r="BZ81" s="109"/>
      <c r="CA81" s="109"/>
      <c r="CB81" s="109"/>
      <c r="CC81" s="109"/>
      <c r="CD81" s="109"/>
      <c r="CE81" s="511" t="str">
        <f>IF(SUM(BW81:CD81)='III Plan Rates'!AG84, "Match", "Don't Match")</f>
        <v>Match</v>
      </c>
      <c r="CF81" s="109"/>
      <c r="CG81" s="109"/>
      <c r="CH81" s="109"/>
      <c r="CI81" s="511" t="str">
        <f>IF(SUM(CF81:CH81)='III Plan Rates'!AH84, "Match", "Don't Match")</f>
        <v>Match</v>
      </c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109"/>
      <c r="CW81" s="511" t="str">
        <f>IF(SUM(CJ81:CV81)='III Plan Rates'!AI84, "Match", "Don't Match")</f>
        <v>Match</v>
      </c>
      <c r="CX81" s="109"/>
      <c r="CY81" s="109"/>
      <c r="CZ81" s="109"/>
      <c r="DA81" s="109"/>
      <c r="DB81" s="109"/>
      <c r="DC81" s="109"/>
      <c r="DD81" s="109"/>
      <c r="DE81" s="109"/>
      <c r="DF81" s="109"/>
      <c r="DG81" s="109"/>
      <c r="DH81" s="511" t="str">
        <f>IF(SUM(CX81:DG81)='III Plan Rates'!AJ84, "Match", "Don't Match")</f>
        <v>Match</v>
      </c>
      <c r="DI81" s="109"/>
      <c r="DJ81" s="109"/>
      <c r="DK81" s="109"/>
      <c r="DL81" s="109"/>
      <c r="DM81" s="109"/>
      <c r="DN81" s="109"/>
      <c r="DO81" s="109"/>
      <c r="DP81" s="511" t="str">
        <f>IF(SUM(DI81:DO81)='III Plan Rates'!AK84, "Match", "Don't Match")</f>
        <v>Match</v>
      </c>
      <c r="DQ81" s="109"/>
      <c r="DR81" s="109"/>
      <c r="DS81" s="109"/>
      <c r="DT81" s="109"/>
      <c r="DU81" s="109"/>
      <c r="DV81" s="109"/>
      <c r="DW81" s="109"/>
      <c r="DX81" s="109"/>
      <c r="DY81" s="109"/>
      <c r="DZ81" s="109"/>
      <c r="EA81" s="511" t="str">
        <f>IF(SUM(DQ81:DZ81)='III Plan Rates'!AL84, "Match", "Don't Match")</f>
        <v>Match</v>
      </c>
      <c r="EB81" s="109"/>
      <c r="EC81" s="109"/>
      <c r="ED81" s="109"/>
      <c r="EE81" s="109"/>
      <c r="EF81" s="511" t="str">
        <f>IF(SUM(EB81:EE81)='III Plan Rates'!AM84, "Match", "Don't Match")</f>
        <v>Match</v>
      </c>
      <c r="EG81" s="109"/>
      <c r="EH81" s="109"/>
      <c r="EI81" s="109"/>
      <c r="EJ81" s="109"/>
      <c r="EK81" s="109"/>
      <c r="EL81" s="511" t="str">
        <f>IF(SUM(EG81:EK81)='III Plan Rates'!AN84, "Match", "Don't Match")</f>
        <v>Match</v>
      </c>
      <c r="EM81" s="109"/>
      <c r="EN81" s="109"/>
      <c r="EO81" s="109"/>
      <c r="EP81" s="109"/>
      <c r="EQ81" s="109"/>
      <c r="ER81" s="109"/>
      <c r="ES81" s="109"/>
      <c r="ET81" s="511" t="str">
        <f>IF(SUM(EM81:ES81)='III Plan Rates'!AO84, "Match", "Don't Match")</f>
        <v>Match</v>
      </c>
    </row>
    <row r="82" spans="1:150" x14ac:dyDescent="0.25">
      <c r="A82" s="406" t="str">
        <f>'III Plan Rates'!A85</f>
        <v>Plan 68</v>
      </c>
      <c r="B82" s="122">
        <f>'III Plan Rates'!B85</f>
        <v>0</v>
      </c>
      <c r="C82" s="128">
        <f>'III Plan Rates'!D85</f>
        <v>0</v>
      </c>
      <c r="D82" s="122">
        <f>'III Plan Rates'!E85</f>
        <v>0</v>
      </c>
      <c r="E82" s="122">
        <f>'III Plan Rates'!F85</f>
        <v>0</v>
      </c>
      <c r="F82" s="122">
        <f>'III Plan Rates'!G85</f>
        <v>0</v>
      </c>
      <c r="G82" s="122">
        <f>'III Plan Rates'!J85</f>
        <v>0</v>
      </c>
      <c r="H82" s="101"/>
      <c r="I82" s="111"/>
      <c r="J82" s="111"/>
      <c r="K82" s="111"/>
      <c r="L82" s="111"/>
      <c r="M82" s="111"/>
      <c r="N82" s="111"/>
      <c r="O82" s="111"/>
      <c r="P82" s="111"/>
      <c r="Q82" s="111"/>
      <c r="R82" s="112">
        <f>IF('III Plan Rates'!$AP85&gt;0,SUMPRODUCT(I82:Q82,'III Plan Rates'!$AG85:$AO85)/'III Plan Rates'!$AP85,0)</f>
        <v>0</v>
      </c>
      <c r="S82" s="123"/>
      <c r="T82" s="112" t="e">
        <f>'III Plan Rates'!$AA85*'V Consumer Factors'!$N$12*'II Rate Development &amp; Change'!$J$34</f>
        <v>#DIV/0!</v>
      </c>
      <c r="U82" s="112" t="e">
        <f>'III Plan Rates'!$AA85*'V Consumer Factors'!$N$13*'II Rate Development &amp; Change'!$J$34</f>
        <v>#DIV/0!</v>
      </c>
      <c r="V82" s="112" t="e">
        <f>'III Plan Rates'!$AA85*'V Consumer Factors'!$N$14*'II Rate Development &amp; Change'!$J$34</f>
        <v>#DIV/0!</v>
      </c>
      <c r="W82" s="112" t="e">
        <f>'III Plan Rates'!$AA85*'V Consumer Factors'!$N$15*'II Rate Development &amp; Change'!$J$34</f>
        <v>#DIV/0!</v>
      </c>
      <c r="X82" s="112" t="e">
        <f>'III Plan Rates'!$AA85*'V Consumer Factors'!$N$16*'II Rate Development &amp; Change'!$J$34</f>
        <v>#DIV/0!</v>
      </c>
      <c r="Y82" s="112" t="e">
        <f>'III Plan Rates'!$AA85*'V Consumer Factors'!$N$17*'II Rate Development &amp; Change'!$J$34</f>
        <v>#DIV/0!</v>
      </c>
      <c r="Z82" s="112" t="e">
        <f>'III Plan Rates'!$AA85*'V Consumer Factors'!$N$18*'II Rate Development &amp; Change'!$J$34</f>
        <v>#DIV/0!</v>
      </c>
      <c r="AA82" s="112" t="e">
        <f>'III Plan Rates'!$AA85*'V Consumer Factors'!$N$19*'II Rate Development &amp; Change'!$J$34</f>
        <v>#DIV/0!</v>
      </c>
      <c r="AB82" s="112" t="e">
        <f>'III Plan Rates'!$AA85*'V Consumer Factors'!$N$20*'II Rate Development &amp; Change'!$J$34</f>
        <v>#DIV/0!</v>
      </c>
      <c r="AC82" s="112">
        <f>IF('III Plan Rates'!$AP85&gt;0,SUMPRODUCT(T82:AB82,'III Plan Rates'!$AG85:$AO85)/'III Plan Rates'!$AP85,0)</f>
        <v>0</v>
      </c>
      <c r="AD82" s="119"/>
      <c r="AE82" s="120" t="e">
        <f t="shared" si="22"/>
        <v>#DIV/0!</v>
      </c>
      <c r="AF82" s="120" t="e">
        <f t="shared" si="13"/>
        <v>#DIV/0!</v>
      </c>
      <c r="AG82" s="120" t="e">
        <f t="shared" si="14"/>
        <v>#DIV/0!</v>
      </c>
      <c r="AH82" s="120" t="e">
        <f t="shared" si="15"/>
        <v>#DIV/0!</v>
      </c>
      <c r="AI82" s="120" t="e">
        <f t="shared" si="16"/>
        <v>#DIV/0!</v>
      </c>
      <c r="AJ82" s="120" t="e">
        <f t="shared" si="17"/>
        <v>#DIV/0!</v>
      </c>
      <c r="AK82" s="120" t="e">
        <f t="shared" si="18"/>
        <v>#DIV/0!</v>
      </c>
      <c r="AL82" s="120" t="e">
        <f t="shared" si="19"/>
        <v>#DIV/0!</v>
      </c>
      <c r="AM82" s="120" t="e">
        <f t="shared" si="20"/>
        <v>#DIV/0!</v>
      </c>
      <c r="AN82" s="120" t="str">
        <f t="shared" si="21"/>
        <v/>
      </c>
      <c r="AO82" s="119"/>
      <c r="AP82" s="112" t="e">
        <f>'III Plan Rates'!$AA85*'V Consumer Factors'!$N$12*'II Rate Development &amp; Change'!$K$34</f>
        <v>#DIV/0!</v>
      </c>
      <c r="AQ82" s="112" t="e">
        <f>'III Plan Rates'!$AA85*'V Consumer Factors'!$N$13*'II Rate Development &amp; Change'!$K$34</f>
        <v>#DIV/0!</v>
      </c>
      <c r="AR82" s="112" t="e">
        <f>'III Plan Rates'!$AA85*'V Consumer Factors'!$N$14*'II Rate Development &amp; Change'!$K$34</f>
        <v>#DIV/0!</v>
      </c>
      <c r="AS82" s="112" t="e">
        <f>'III Plan Rates'!$AA85*'V Consumer Factors'!$N$15*'II Rate Development &amp; Change'!$K$34</f>
        <v>#DIV/0!</v>
      </c>
      <c r="AT82" s="112" t="e">
        <f>'III Plan Rates'!$AA85*'V Consumer Factors'!$N$16*'II Rate Development &amp; Change'!$K$34</f>
        <v>#DIV/0!</v>
      </c>
      <c r="AU82" s="112" t="e">
        <f>'III Plan Rates'!$AA85*'V Consumer Factors'!$N$17*'II Rate Development &amp; Change'!$K$34</f>
        <v>#DIV/0!</v>
      </c>
      <c r="AV82" s="112" t="e">
        <f>'III Plan Rates'!$AA85*'V Consumer Factors'!$N$18*'II Rate Development &amp; Change'!$K$34</f>
        <v>#DIV/0!</v>
      </c>
      <c r="AW82" s="112" t="e">
        <f>'III Plan Rates'!$AA85*'V Consumer Factors'!$N$19*'II Rate Development &amp; Change'!$K$34</f>
        <v>#DIV/0!</v>
      </c>
      <c r="AX82" s="112" t="e">
        <f>'III Plan Rates'!$AA85*'V Consumer Factors'!$N$20*'II Rate Development &amp; Change'!$K$34</f>
        <v>#DIV/0!</v>
      </c>
      <c r="AY82" s="112">
        <f>IF('III Plan Rates'!$AP85&gt;0,SUMPRODUCT(AP82:AX82,'III Plan Rates'!$AG85:$AO85)/'III Plan Rates'!$AP85,0)</f>
        <v>0</v>
      </c>
      <c r="AZ82" s="124"/>
      <c r="BA82" s="112" t="e">
        <f>'III Plan Rates'!$AA85*'V Consumer Factors'!$N$12*'II Rate Development &amp; Change'!$L$34</f>
        <v>#DIV/0!</v>
      </c>
      <c r="BB82" s="112" t="e">
        <f>'III Plan Rates'!$AA85*'V Consumer Factors'!$N$13*'II Rate Development &amp; Change'!$L$34</f>
        <v>#DIV/0!</v>
      </c>
      <c r="BC82" s="112" t="e">
        <f>'III Plan Rates'!$AA85*'V Consumer Factors'!$N$14*'II Rate Development &amp; Change'!$L$34</f>
        <v>#DIV/0!</v>
      </c>
      <c r="BD82" s="112" t="e">
        <f>'III Plan Rates'!$AA85*'V Consumer Factors'!$N$15*'II Rate Development &amp; Change'!$L$34</f>
        <v>#DIV/0!</v>
      </c>
      <c r="BE82" s="112" t="e">
        <f>'III Plan Rates'!$AA85*'V Consumer Factors'!$N$16*'II Rate Development &amp; Change'!$L$34</f>
        <v>#DIV/0!</v>
      </c>
      <c r="BF82" s="112" t="e">
        <f>'III Plan Rates'!$AA85*'V Consumer Factors'!$N$17*'II Rate Development &amp; Change'!$L$34</f>
        <v>#DIV/0!</v>
      </c>
      <c r="BG82" s="112" t="e">
        <f>'III Plan Rates'!$AA85*'V Consumer Factors'!$N$18*'II Rate Development &amp; Change'!$L$34</f>
        <v>#DIV/0!</v>
      </c>
      <c r="BH82" s="112" t="e">
        <f>'III Plan Rates'!$AA85*'V Consumer Factors'!$N$19*'II Rate Development &amp; Change'!$L$34</f>
        <v>#DIV/0!</v>
      </c>
      <c r="BI82" s="112" t="e">
        <f>'III Plan Rates'!$AA85*'V Consumer Factors'!$N$20*'II Rate Development &amp; Change'!$L$34</f>
        <v>#DIV/0!</v>
      </c>
      <c r="BJ82" s="112">
        <f>IF('III Plan Rates'!$AP85&gt;0,SUMPRODUCT(BA82:BI82,'III Plan Rates'!$AG85:$AO85)/'III Plan Rates'!$AP85,0)</f>
        <v>0</v>
      </c>
      <c r="BK82" s="124"/>
      <c r="BL82" s="112" t="e">
        <f>'III Plan Rates'!$AA85*'V Consumer Factors'!$N$12*'II Rate Development &amp; Change'!$M$34</f>
        <v>#DIV/0!</v>
      </c>
      <c r="BM82" s="112" t="e">
        <f>'III Plan Rates'!$AA85*'V Consumer Factors'!$N$13*'II Rate Development &amp; Change'!$M$34</f>
        <v>#DIV/0!</v>
      </c>
      <c r="BN82" s="112" t="e">
        <f>'III Plan Rates'!$AA85*'V Consumer Factors'!$N$14*'II Rate Development &amp; Change'!$M$34</f>
        <v>#DIV/0!</v>
      </c>
      <c r="BO82" s="112" t="e">
        <f>'III Plan Rates'!$AA85*'V Consumer Factors'!$N$15*'II Rate Development &amp; Change'!$M$34</f>
        <v>#DIV/0!</v>
      </c>
      <c r="BP82" s="112" t="e">
        <f>'III Plan Rates'!$AA85*'V Consumer Factors'!$N$16*'II Rate Development &amp; Change'!$M$34</f>
        <v>#DIV/0!</v>
      </c>
      <c r="BQ82" s="112" t="e">
        <f>'III Plan Rates'!$AA85*'V Consumer Factors'!$N$17*'II Rate Development &amp; Change'!$M$34</f>
        <v>#DIV/0!</v>
      </c>
      <c r="BR82" s="112" t="e">
        <f>'III Plan Rates'!$AA85*'V Consumer Factors'!$N$18*'II Rate Development &amp; Change'!$M$34</f>
        <v>#DIV/0!</v>
      </c>
      <c r="BS82" s="112" t="e">
        <f>'III Plan Rates'!$AA85*'V Consumer Factors'!$N$19*'II Rate Development &amp; Change'!$M$34</f>
        <v>#DIV/0!</v>
      </c>
      <c r="BT82" s="112" t="e">
        <f>'III Plan Rates'!$AA85*'V Consumer Factors'!$N$20*'II Rate Development &amp; Change'!$M$34</f>
        <v>#DIV/0!</v>
      </c>
      <c r="BU82" s="112">
        <f>IF('III Plan Rates'!$AP85&gt;0,SUMPRODUCT(BL82:BT82,'III Plan Rates'!$AG85:$AO85)/'III Plan Rates'!$AP85,0)</f>
        <v>0</v>
      </c>
      <c r="BW82" s="109"/>
      <c r="BX82" s="109"/>
      <c r="BY82" s="109"/>
      <c r="BZ82" s="109"/>
      <c r="CA82" s="109"/>
      <c r="CB82" s="109"/>
      <c r="CC82" s="109"/>
      <c r="CD82" s="109"/>
      <c r="CE82" s="511" t="str">
        <f>IF(SUM(BW82:CD82)='III Plan Rates'!AG85, "Match", "Don't Match")</f>
        <v>Match</v>
      </c>
      <c r="CF82" s="109"/>
      <c r="CG82" s="109"/>
      <c r="CH82" s="109"/>
      <c r="CI82" s="511" t="str">
        <f>IF(SUM(CF82:CH82)='III Plan Rates'!AH85, "Match", "Don't Match")</f>
        <v>Match</v>
      </c>
      <c r="CJ82" s="109"/>
      <c r="CK82" s="109"/>
      <c r="CL82" s="109"/>
      <c r="CM82" s="109"/>
      <c r="CN82" s="109"/>
      <c r="CO82" s="109"/>
      <c r="CP82" s="109"/>
      <c r="CQ82" s="109"/>
      <c r="CR82" s="109"/>
      <c r="CS82" s="109"/>
      <c r="CT82" s="109"/>
      <c r="CU82" s="109"/>
      <c r="CV82" s="109"/>
      <c r="CW82" s="511" t="str">
        <f>IF(SUM(CJ82:CV82)='III Plan Rates'!AI85, "Match", "Don't Match")</f>
        <v>Match</v>
      </c>
      <c r="CX82" s="109"/>
      <c r="CY82" s="109"/>
      <c r="CZ82" s="109"/>
      <c r="DA82" s="109"/>
      <c r="DB82" s="109"/>
      <c r="DC82" s="109"/>
      <c r="DD82" s="109"/>
      <c r="DE82" s="109"/>
      <c r="DF82" s="109"/>
      <c r="DG82" s="109"/>
      <c r="DH82" s="511" t="str">
        <f>IF(SUM(CX82:DG82)='III Plan Rates'!AJ85, "Match", "Don't Match")</f>
        <v>Match</v>
      </c>
      <c r="DI82" s="109"/>
      <c r="DJ82" s="109"/>
      <c r="DK82" s="109"/>
      <c r="DL82" s="109"/>
      <c r="DM82" s="109"/>
      <c r="DN82" s="109"/>
      <c r="DO82" s="109"/>
      <c r="DP82" s="511" t="str">
        <f>IF(SUM(DI82:DO82)='III Plan Rates'!AK85, "Match", "Don't Match")</f>
        <v>Match</v>
      </c>
      <c r="DQ82" s="109"/>
      <c r="DR82" s="109"/>
      <c r="DS82" s="109"/>
      <c r="DT82" s="109"/>
      <c r="DU82" s="109"/>
      <c r="DV82" s="109"/>
      <c r="DW82" s="109"/>
      <c r="DX82" s="109"/>
      <c r="DY82" s="109"/>
      <c r="DZ82" s="109"/>
      <c r="EA82" s="511" t="str">
        <f>IF(SUM(DQ82:DZ82)='III Plan Rates'!AL85, "Match", "Don't Match")</f>
        <v>Match</v>
      </c>
      <c r="EB82" s="109"/>
      <c r="EC82" s="109"/>
      <c r="ED82" s="109"/>
      <c r="EE82" s="109"/>
      <c r="EF82" s="511" t="str">
        <f>IF(SUM(EB82:EE82)='III Plan Rates'!AM85, "Match", "Don't Match")</f>
        <v>Match</v>
      </c>
      <c r="EG82" s="109"/>
      <c r="EH82" s="109"/>
      <c r="EI82" s="109"/>
      <c r="EJ82" s="109"/>
      <c r="EK82" s="109"/>
      <c r="EL82" s="511" t="str">
        <f>IF(SUM(EG82:EK82)='III Plan Rates'!AN85, "Match", "Don't Match")</f>
        <v>Match</v>
      </c>
      <c r="EM82" s="109"/>
      <c r="EN82" s="109"/>
      <c r="EO82" s="109"/>
      <c r="EP82" s="109"/>
      <c r="EQ82" s="109"/>
      <c r="ER82" s="109"/>
      <c r="ES82" s="109"/>
      <c r="ET82" s="511" t="str">
        <f>IF(SUM(EM82:ES82)='III Plan Rates'!AO85, "Match", "Don't Match")</f>
        <v>Match</v>
      </c>
    </row>
    <row r="83" spans="1:150" x14ac:dyDescent="0.25">
      <c r="A83" s="406" t="str">
        <f>'III Plan Rates'!A86</f>
        <v>Plan 69</v>
      </c>
      <c r="B83" s="122">
        <f>'III Plan Rates'!B86</f>
        <v>0</v>
      </c>
      <c r="C83" s="128">
        <f>'III Plan Rates'!D86</f>
        <v>0</v>
      </c>
      <c r="D83" s="122">
        <f>'III Plan Rates'!E86</f>
        <v>0</v>
      </c>
      <c r="E83" s="122">
        <f>'III Plan Rates'!F86</f>
        <v>0</v>
      </c>
      <c r="F83" s="122">
        <f>'III Plan Rates'!G86</f>
        <v>0</v>
      </c>
      <c r="G83" s="122">
        <f>'III Plan Rates'!J86</f>
        <v>0</v>
      </c>
      <c r="H83" s="101"/>
      <c r="I83" s="111"/>
      <c r="J83" s="111"/>
      <c r="K83" s="111"/>
      <c r="L83" s="111"/>
      <c r="M83" s="111"/>
      <c r="N83" s="111"/>
      <c r="O83" s="111"/>
      <c r="P83" s="111"/>
      <c r="Q83" s="111"/>
      <c r="R83" s="112">
        <f>IF('III Plan Rates'!$AP86&gt;0,SUMPRODUCT(I83:Q83,'III Plan Rates'!$AG86:$AO86)/'III Plan Rates'!$AP86,0)</f>
        <v>0</v>
      </c>
      <c r="S83" s="123"/>
      <c r="T83" s="112" t="e">
        <f>'III Plan Rates'!$AA86*'V Consumer Factors'!$N$12*'II Rate Development &amp; Change'!$J$34</f>
        <v>#DIV/0!</v>
      </c>
      <c r="U83" s="112" t="e">
        <f>'III Plan Rates'!$AA86*'V Consumer Factors'!$N$13*'II Rate Development &amp; Change'!$J$34</f>
        <v>#DIV/0!</v>
      </c>
      <c r="V83" s="112" t="e">
        <f>'III Plan Rates'!$AA86*'V Consumer Factors'!$N$14*'II Rate Development &amp; Change'!$J$34</f>
        <v>#DIV/0!</v>
      </c>
      <c r="W83" s="112" t="e">
        <f>'III Plan Rates'!$AA86*'V Consumer Factors'!$N$15*'II Rate Development &amp; Change'!$J$34</f>
        <v>#DIV/0!</v>
      </c>
      <c r="X83" s="112" t="e">
        <f>'III Plan Rates'!$AA86*'V Consumer Factors'!$N$16*'II Rate Development &amp; Change'!$J$34</f>
        <v>#DIV/0!</v>
      </c>
      <c r="Y83" s="112" t="e">
        <f>'III Plan Rates'!$AA86*'V Consumer Factors'!$N$17*'II Rate Development &amp; Change'!$J$34</f>
        <v>#DIV/0!</v>
      </c>
      <c r="Z83" s="112" t="e">
        <f>'III Plan Rates'!$AA86*'V Consumer Factors'!$N$18*'II Rate Development &amp; Change'!$J$34</f>
        <v>#DIV/0!</v>
      </c>
      <c r="AA83" s="112" t="e">
        <f>'III Plan Rates'!$AA86*'V Consumer Factors'!$N$19*'II Rate Development &amp; Change'!$J$34</f>
        <v>#DIV/0!</v>
      </c>
      <c r="AB83" s="112" t="e">
        <f>'III Plan Rates'!$AA86*'V Consumer Factors'!$N$20*'II Rate Development &amp; Change'!$J$34</f>
        <v>#DIV/0!</v>
      </c>
      <c r="AC83" s="112">
        <f>IF('III Plan Rates'!$AP86&gt;0,SUMPRODUCT(T83:AB83,'III Plan Rates'!$AG86:$AO86)/'III Plan Rates'!$AP86,0)</f>
        <v>0</v>
      </c>
      <c r="AD83" s="119"/>
      <c r="AE83" s="120" t="e">
        <f t="shared" si="22"/>
        <v>#DIV/0!</v>
      </c>
      <c r="AF83" s="120" t="e">
        <f t="shared" si="13"/>
        <v>#DIV/0!</v>
      </c>
      <c r="AG83" s="120" t="e">
        <f t="shared" si="14"/>
        <v>#DIV/0!</v>
      </c>
      <c r="AH83" s="120" t="e">
        <f t="shared" si="15"/>
        <v>#DIV/0!</v>
      </c>
      <c r="AI83" s="120" t="e">
        <f t="shared" si="16"/>
        <v>#DIV/0!</v>
      </c>
      <c r="AJ83" s="120" t="e">
        <f t="shared" si="17"/>
        <v>#DIV/0!</v>
      </c>
      <c r="AK83" s="120" t="e">
        <f t="shared" si="18"/>
        <v>#DIV/0!</v>
      </c>
      <c r="AL83" s="120" t="e">
        <f t="shared" si="19"/>
        <v>#DIV/0!</v>
      </c>
      <c r="AM83" s="120" t="e">
        <f t="shared" si="20"/>
        <v>#DIV/0!</v>
      </c>
      <c r="AN83" s="120" t="str">
        <f t="shared" si="21"/>
        <v/>
      </c>
      <c r="AO83" s="119"/>
      <c r="AP83" s="112" t="e">
        <f>'III Plan Rates'!$AA86*'V Consumer Factors'!$N$12*'II Rate Development &amp; Change'!$K$34</f>
        <v>#DIV/0!</v>
      </c>
      <c r="AQ83" s="112" t="e">
        <f>'III Plan Rates'!$AA86*'V Consumer Factors'!$N$13*'II Rate Development &amp; Change'!$K$34</f>
        <v>#DIV/0!</v>
      </c>
      <c r="AR83" s="112" t="e">
        <f>'III Plan Rates'!$AA86*'V Consumer Factors'!$N$14*'II Rate Development &amp; Change'!$K$34</f>
        <v>#DIV/0!</v>
      </c>
      <c r="AS83" s="112" t="e">
        <f>'III Plan Rates'!$AA86*'V Consumer Factors'!$N$15*'II Rate Development &amp; Change'!$K$34</f>
        <v>#DIV/0!</v>
      </c>
      <c r="AT83" s="112" t="e">
        <f>'III Plan Rates'!$AA86*'V Consumer Factors'!$N$16*'II Rate Development &amp; Change'!$K$34</f>
        <v>#DIV/0!</v>
      </c>
      <c r="AU83" s="112" t="e">
        <f>'III Plan Rates'!$AA86*'V Consumer Factors'!$N$17*'II Rate Development &amp; Change'!$K$34</f>
        <v>#DIV/0!</v>
      </c>
      <c r="AV83" s="112" t="e">
        <f>'III Plan Rates'!$AA86*'V Consumer Factors'!$N$18*'II Rate Development &amp; Change'!$K$34</f>
        <v>#DIV/0!</v>
      </c>
      <c r="AW83" s="112" t="e">
        <f>'III Plan Rates'!$AA86*'V Consumer Factors'!$N$19*'II Rate Development &amp; Change'!$K$34</f>
        <v>#DIV/0!</v>
      </c>
      <c r="AX83" s="112" t="e">
        <f>'III Plan Rates'!$AA86*'V Consumer Factors'!$N$20*'II Rate Development &amp; Change'!$K$34</f>
        <v>#DIV/0!</v>
      </c>
      <c r="AY83" s="112">
        <f>IF('III Plan Rates'!$AP86&gt;0,SUMPRODUCT(AP83:AX83,'III Plan Rates'!$AG86:$AO86)/'III Plan Rates'!$AP86,0)</f>
        <v>0</v>
      </c>
      <c r="AZ83" s="124"/>
      <c r="BA83" s="112" t="e">
        <f>'III Plan Rates'!$AA86*'V Consumer Factors'!$N$12*'II Rate Development &amp; Change'!$L$34</f>
        <v>#DIV/0!</v>
      </c>
      <c r="BB83" s="112" t="e">
        <f>'III Plan Rates'!$AA86*'V Consumer Factors'!$N$13*'II Rate Development &amp; Change'!$L$34</f>
        <v>#DIV/0!</v>
      </c>
      <c r="BC83" s="112" t="e">
        <f>'III Plan Rates'!$AA86*'V Consumer Factors'!$N$14*'II Rate Development &amp; Change'!$L$34</f>
        <v>#DIV/0!</v>
      </c>
      <c r="BD83" s="112" t="e">
        <f>'III Plan Rates'!$AA86*'V Consumer Factors'!$N$15*'II Rate Development &amp; Change'!$L$34</f>
        <v>#DIV/0!</v>
      </c>
      <c r="BE83" s="112" t="e">
        <f>'III Plan Rates'!$AA86*'V Consumer Factors'!$N$16*'II Rate Development &amp; Change'!$L$34</f>
        <v>#DIV/0!</v>
      </c>
      <c r="BF83" s="112" t="e">
        <f>'III Plan Rates'!$AA86*'V Consumer Factors'!$N$17*'II Rate Development &amp; Change'!$L$34</f>
        <v>#DIV/0!</v>
      </c>
      <c r="BG83" s="112" t="e">
        <f>'III Plan Rates'!$AA86*'V Consumer Factors'!$N$18*'II Rate Development &amp; Change'!$L$34</f>
        <v>#DIV/0!</v>
      </c>
      <c r="BH83" s="112" t="e">
        <f>'III Plan Rates'!$AA86*'V Consumer Factors'!$N$19*'II Rate Development &amp; Change'!$L$34</f>
        <v>#DIV/0!</v>
      </c>
      <c r="BI83" s="112" t="e">
        <f>'III Plan Rates'!$AA86*'V Consumer Factors'!$N$20*'II Rate Development &amp; Change'!$L$34</f>
        <v>#DIV/0!</v>
      </c>
      <c r="BJ83" s="112">
        <f>IF('III Plan Rates'!$AP86&gt;0,SUMPRODUCT(BA83:BI83,'III Plan Rates'!$AG86:$AO86)/'III Plan Rates'!$AP86,0)</f>
        <v>0</v>
      </c>
      <c r="BK83" s="124"/>
      <c r="BL83" s="112" t="e">
        <f>'III Plan Rates'!$AA86*'V Consumer Factors'!$N$12*'II Rate Development &amp; Change'!$M$34</f>
        <v>#DIV/0!</v>
      </c>
      <c r="BM83" s="112" t="e">
        <f>'III Plan Rates'!$AA86*'V Consumer Factors'!$N$13*'II Rate Development &amp; Change'!$M$34</f>
        <v>#DIV/0!</v>
      </c>
      <c r="BN83" s="112" t="e">
        <f>'III Plan Rates'!$AA86*'V Consumer Factors'!$N$14*'II Rate Development &amp; Change'!$M$34</f>
        <v>#DIV/0!</v>
      </c>
      <c r="BO83" s="112" t="e">
        <f>'III Plan Rates'!$AA86*'V Consumer Factors'!$N$15*'II Rate Development &amp; Change'!$M$34</f>
        <v>#DIV/0!</v>
      </c>
      <c r="BP83" s="112" t="e">
        <f>'III Plan Rates'!$AA86*'V Consumer Factors'!$N$16*'II Rate Development &amp; Change'!$M$34</f>
        <v>#DIV/0!</v>
      </c>
      <c r="BQ83" s="112" t="e">
        <f>'III Plan Rates'!$AA86*'V Consumer Factors'!$N$17*'II Rate Development &amp; Change'!$M$34</f>
        <v>#DIV/0!</v>
      </c>
      <c r="BR83" s="112" t="e">
        <f>'III Plan Rates'!$AA86*'V Consumer Factors'!$N$18*'II Rate Development &amp; Change'!$M$34</f>
        <v>#DIV/0!</v>
      </c>
      <c r="BS83" s="112" t="e">
        <f>'III Plan Rates'!$AA86*'V Consumer Factors'!$N$19*'II Rate Development &amp; Change'!$M$34</f>
        <v>#DIV/0!</v>
      </c>
      <c r="BT83" s="112" t="e">
        <f>'III Plan Rates'!$AA86*'V Consumer Factors'!$N$20*'II Rate Development &amp; Change'!$M$34</f>
        <v>#DIV/0!</v>
      </c>
      <c r="BU83" s="112">
        <f>IF('III Plan Rates'!$AP86&gt;0,SUMPRODUCT(BL83:BT83,'III Plan Rates'!$AG86:$AO86)/'III Plan Rates'!$AP86,0)</f>
        <v>0</v>
      </c>
      <c r="BW83" s="109"/>
      <c r="BX83" s="109"/>
      <c r="BY83" s="109"/>
      <c r="BZ83" s="109"/>
      <c r="CA83" s="109"/>
      <c r="CB83" s="109"/>
      <c r="CC83" s="109"/>
      <c r="CD83" s="109"/>
      <c r="CE83" s="511" t="str">
        <f>IF(SUM(BW83:CD83)='III Plan Rates'!AG86, "Match", "Don't Match")</f>
        <v>Match</v>
      </c>
      <c r="CF83" s="109"/>
      <c r="CG83" s="109"/>
      <c r="CH83" s="109"/>
      <c r="CI83" s="511" t="str">
        <f>IF(SUM(CF83:CH83)='III Plan Rates'!AH86, "Match", "Don't Match")</f>
        <v>Match</v>
      </c>
      <c r="CJ83" s="109"/>
      <c r="CK83" s="109"/>
      <c r="CL83" s="109"/>
      <c r="CM83" s="109"/>
      <c r="CN83" s="109"/>
      <c r="CO83" s="109"/>
      <c r="CP83" s="109"/>
      <c r="CQ83" s="109"/>
      <c r="CR83" s="109"/>
      <c r="CS83" s="109"/>
      <c r="CT83" s="109"/>
      <c r="CU83" s="109"/>
      <c r="CV83" s="109"/>
      <c r="CW83" s="511" t="str">
        <f>IF(SUM(CJ83:CV83)='III Plan Rates'!AI86, "Match", "Don't Match")</f>
        <v>Match</v>
      </c>
      <c r="CX83" s="109"/>
      <c r="CY83" s="109"/>
      <c r="CZ83" s="109"/>
      <c r="DA83" s="109"/>
      <c r="DB83" s="109"/>
      <c r="DC83" s="109"/>
      <c r="DD83" s="109"/>
      <c r="DE83" s="109"/>
      <c r="DF83" s="109"/>
      <c r="DG83" s="109"/>
      <c r="DH83" s="511" t="str">
        <f>IF(SUM(CX83:DG83)='III Plan Rates'!AJ86, "Match", "Don't Match")</f>
        <v>Match</v>
      </c>
      <c r="DI83" s="109"/>
      <c r="DJ83" s="109"/>
      <c r="DK83" s="109"/>
      <c r="DL83" s="109"/>
      <c r="DM83" s="109"/>
      <c r="DN83" s="109"/>
      <c r="DO83" s="109"/>
      <c r="DP83" s="511" t="str">
        <f>IF(SUM(DI83:DO83)='III Plan Rates'!AK86, "Match", "Don't Match")</f>
        <v>Match</v>
      </c>
      <c r="DQ83" s="109"/>
      <c r="DR83" s="109"/>
      <c r="DS83" s="109"/>
      <c r="DT83" s="109"/>
      <c r="DU83" s="109"/>
      <c r="DV83" s="109"/>
      <c r="DW83" s="109"/>
      <c r="DX83" s="109"/>
      <c r="DY83" s="109"/>
      <c r="DZ83" s="109"/>
      <c r="EA83" s="511" t="str">
        <f>IF(SUM(DQ83:DZ83)='III Plan Rates'!AL86, "Match", "Don't Match")</f>
        <v>Match</v>
      </c>
      <c r="EB83" s="109"/>
      <c r="EC83" s="109"/>
      <c r="ED83" s="109"/>
      <c r="EE83" s="109"/>
      <c r="EF83" s="511" t="str">
        <f>IF(SUM(EB83:EE83)='III Plan Rates'!AM86, "Match", "Don't Match")</f>
        <v>Match</v>
      </c>
      <c r="EG83" s="109"/>
      <c r="EH83" s="109"/>
      <c r="EI83" s="109"/>
      <c r="EJ83" s="109"/>
      <c r="EK83" s="109"/>
      <c r="EL83" s="511" t="str">
        <f>IF(SUM(EG83:EK83)='III Plan Rates'!AN86, "Match", "Don't Match")</f>
        <v>Match</v>
      </c>
      <c r="EM83" s="109"/>
      <c r="EN83" s="109"/>
      <c r="EO83" s="109"/>
      <c r="EP83" s="109"/>
      <c r="EQ83" s="109"/>
      <c r="ER83" s="109"/>
      <c r="ES83" s="109"/>
      <c r="ET83" s="511" t="str">
        <f>IF(SUM(EM83:ES83)='III Plan Rates'!AO86, "Match", "Don't Match")</f>
        <v>Match</v>
      </c>
    </row>
    <row r="84" spans="1:150" x14ac:dyDescent="0.25">
      <c r="A84" s="406" t="str">
        <f>'III Plan Rates'!A87</f>
        <v>Plan 70</v>
      </c>
      <c r="B84" s="122">
        <f>'III Plan Rates'!B87</f>
        <v>0</v>
      </c>
      <c r="C84" s="128">
        <f>'III Plan Rates'!D87</f>
        <v>0</v>
      </c>
      <c r="D84" s="122">
        <f>'III Plan Rates'!E87</f>
        <v>0</v>
      </c>
      <c r="E84" s="122">
        <f>'III Plan Rates'!F87</f>
        <v>0</v>
      </c>
      <c r="F84" s="122">
        <f>'III Plan Rates'!G87</f>
        <v>0</v>
      </c>
      <c r="G84" s="122">
        <f>'III Plan Rates'!J87</f>
        <v>0</v>
      </c>
      <c r="H84" s="101"/>
      <c r="I84" s="111"/>
      <c r="J84" s="111"/>
      <c r="K84" s="111"/>
      <c r="L84" s="111"/>
      <c r="M84" s="111"/>
      <c r="N84" s="111"/>
      <c r="O84" s="111"/>
      <c r="P84" s="111"/>
      <c r="Q84" s="111"/>
      <c r="R84" s="112">
        <f>IF('III Plan Rates'!$AP87&gt;0,SUMPRODUCT(I84:Q84,'III Plan Rates'!$AG87:$AO87)/'III Plan Rates'!$AP87,0)</f>
        <v>0</v>
      </c>
      <c r="S84" s="123"/>
      <c r="T84" s="112" t="e">
        <f>'III Plan Rates'!$AA87*'V Consumer Factors'!$N$12*'II Rate Development &amp; Change'!$J$34</f>
        <v>#DIV/0!</v>
      </c>
      <c r="U84" s="112" t="e">
        <f>'III Plan Rates'!$AA87*'V Consumer Factors'!$N$13*'II Rate Development &amp; Change'!$J$34</f>
        <v>#DIV/0!</v>
      </c>
      <c r="V84" s="112" t="e">
        <f>'III Plan Rates'!$AA87*'V Consumer Factors'!$N$14*'II Rate Development &amp; Change'!$J$34</f>
        <v>#DIV/0!</v>
      </c>
      <c r="W84" s="112" t="e">
        <f>'III Plan Rates'!$AA87*'V Consumer Factors'!$N$15*'II Rate Development &amp; Change'!$J$34</f>
        <v>#DIV/0!</v>
      </c>
      <c r="X84" s="112" t="e">
        <f>'III Plan Rates'!$AA87*'V Consumer Factors'!$N$16*'II Rate Development &amp; Change'!$J$34</f>
        <v>#DIV/0!</v>
      </c>
      <c r="Y84" s="112" t="e">
        <f>'III Plan Rates'!$AA87*'V Consumer Factors'!$N$17*'II Rate Development &amp; Change'!$J$34</f>
        <v>#DIV/0!</v>
      </c>
      <c r="Z84" s="112" t="e">
        <f>'III Plan Rates'!$AA87*'V Consumer Factors'!$N$18*'II Rate Development &amp; Change'!$J$34</f>
        <v>#DIV/0!</v>
      </c>
      <c r="AA84" s="112" t="e">
        <f>'III Plan Rates'!$AA87*'V Consumer Factors'!$N$19*'II Rate Development &amp; Change'!$J$34</f>
        <v>#DIV/0!</v>
      </c>
      <c r="AB84" s="112" t="e">
        <f>'III Plan Rates'!$AA87*'V Consumer Factors'!$N$20*'II Rate Development &amp; Change'!$J$34</f>
        <v>#DIV/0!</v>
      </c>
      <c r="AC84" s="112">
        <f>IF('III Plan Rates'!$AP87&gt;0,SUMPRODUCT(T84:AB84,'III Plan Rates'!$AG87:$AO87)/'III Plan Rates'!$AP87,0)</f>
        <v>0</v>
      </c>
      <c r="AD84" s="119"/>
      <c r="AE84" s="120" t="e">
        <f t="shared" si="22"/>
        <v>#DIV/0!</v>
      </c>
      <c r="AF84" s="120" t="e">
        <f t="shared" si="13"/>
        <v>#DIV/0!</v>
      </c>
      <c r="AG84" s="120" t="e">
        <f t="shared" si="14"/>
        <v>#DIV/0!</v>
      </c>
      <c r="AH84" s="120" t="e">
        <f t="shared" si="15"/>
        <v>#DIV/0!</v>
      </c>
      <c r="AI84" s="120" t="e">
        <f t="shared" si="16"/>
        <v>#DIV/0!</v>
      </c>
      <c r="AJ84" s="120" t="e">
        <f t="shared" si="17"/>
        <v>#DIV/0!</v>
      </c>
      <c r="AK84" s="120" t="e">
        <f t="shared" si="18"/>
        <v>#DIV/0!</v>
      </c>
      <c r="AL84" s="120" t="e">
        <f t="shared" si="19"/>
        <v>#DIV/0!</v>
      </c>
      <c r="AM84" s="120" t="e">
        <f t="shared" si="20"/>
        <v>#DIV/0!</v>
      </c>
      <c r="AN84" s="120" t="str">
        <f t="shared" si="21"/>
        <v/>
      </c>
      <c r="AO84" s="119"/>
      <c r="AP84" s="112" t="e">
        <f>'III Plan Rates'!$AA87*'V Consumer Factors'!$N$12*'II Rate Development &amp; Change'!$K$34</f>
        <v>#DIV/0!</v>
      </c>
      <c r="AQ84" s="112" t="e">
        <f>'III Plan Rates'!$AA87*'V Consumer Factors'!$N$13*'II Rate Development &amp; Change'!$K$34</f>
        <v>#DIV/0!</v>
      </c>
      <c r="AR84" s="112" t="e">
        <f>'III Plan Rates'!$AA87*'V Consumer Factors'!$N$14*'II Rate Development &amp; Change'!$K$34</f>
        <v>#DIV/0!</v>
      </c>
      <c r="AS84" s="112" t="e">
        <f>'III Plan Rates'!$AA87*'V Consumer Factors'!$N$15*'II Rate Development &amp; Change'!$K$34</f>
        <v>#DIV/0!</v>
      </c>
      <c r="AT84" s="112" t="e">
        <f>'III Plan Rates'!$AA87*'V Consumer Factors'!$N$16*'II Rate Development &amp; Change'!$K$34</f>
        <v>#DIV/0!</v>
      </c>
      <c r="AU84" s="112" t="e">
        <f>'III Plan Rates'!$AA87*'V Consumer Factors'!$N$17*'II Rate Development &amp; Change'!$K$34</f>
        <v>#DIV/0!</v>
      </c>
      <c r="AV84" s="112" t="e">
        <f>'III Plan Rates'!$AA87*'V Consumer Factors'!$N$18*'II Rate Development &amp; Change'!$K$34</f>
        <v>#DIV/0!</v>
      </c>
      <c r="AW84" s="112" t="e">
        <f>'III Plan Rates'!$AA87*'V Consumer Factors'!$N$19*'II Rate Development &amp; Change'!$K$34</f>
        <v>#DIV/0!</v>
      </c>
      <c r="AX84" s="112" t="e">
        <f>'III Plan Rates'!$AA87*'V Consumer Factors'!$N$20*'II Rate Development &amp; Change'!$K$34</f>
        <v>#DIV/0!</v>
      </c>
      <c r="AY84" s="112">
        <f>IF('III Plan Rates'!$AP87&gt;0,SUMPRODUCT(AP84:AX84,'III Plan Rates'!$AG87:$AO87)/'III Plan Rates'!$AP87,0)</f>
        <v>0</v>
      </c>
      <c r="AZ84" s="124"/>
      <c r="BA84" s="112" t="e">
        <f>'III Plan Rates'!$AA87*'V Consumer Factors'!$N$12*'II Rate Development &amp; Change'!$L$34</f>
        <v>#DIV/0!</v>
      </c>
      <c r="BB84" s="112" t="e">
        <f>'III Plan Rates'!$AA87*'V Consumer Factors'!$N$13*'II Rate Development &amp; Change'!$L$34</f>
        <v>#DIV/0!</v>
      </c>
      <c r="BC84" s="112" t="e">
        <f>'III Plan Rates'!$AA87*'V Consumer Factors'!$N$14*'II Rate Development &amp; Change'!$L$34</f>
        <v>#DIV/0!</v>
      </c>
      <c r="BD84" s="112" t="e">
        <f>'III Plan Rates'!$AA87*'V Consumer Factors'!$N$15*'II Rate Development &amp; Change'!$L$34</f>
        <v>#DIV/0!</v>
      </c>
      <c r="BE84" s="112" t="e">
        <f>'III Plan Rates'!$AA87*'V Consumer Factors'!$N$16*'II Rate Development &amp; Change'!$L$34</f>
        <v>#DIV/0!</v>
      </c>
      <c r="BF84" s="112" t="e">
        <f>'III Plan Rates'!$AA87*'V Consumer Factors'!$N$17*'II Rate Development &amp; Change'!$L$34</f>
        <v>#DIV/0!</v>
      </c>
      <c r="BG84" s="112" t="e">
        <f>'III Plan Rates'!$AA87*'V Consumer Factors'!$N$18*'II Rate Development &amp; Change'!$L$34</f>
        <v>#DIV/0!</v>
      </c>
      <c r="BH84" s="112" t="e">
        <f>'III Plan Rates'!$AA87*'V Consumer Factors'!$N$19*'II Rate Development &amp; Change'!$L$34</f>
        <v>#DIV/0!</v>
      </c>
      <c r="BI84" s="112" t="e">
        <f>'III Plan Rates'!$AA87*'V Consumer Factors'!$N$20*'II Rate Development &amp; Change'!$L$34</f>
        <v>#DIV/0!</v>
      </c>
      <c r="BJ84" s="112">
        <f>IF('III Plan Rates'!$AP87&gt;0,SUMPRODUCT(BA84:BI84,'III Plan Rates'!$AG87:$AO87)/'III Plan Rates'!$AP87,0)</f>
        <v>0</v>
      </c>
      <c r="BK84" s="124"/>
      <c r="BL84" s="112" t="e">
        <f>'III Plan Rates'!$AA87*'V Consumer Factors'!$N$12*'II Rate Development &amp; Change'!$M$34</f>
        <v>#DIV/0!</v>
      </c>
      <c r="BM84" s="112" t="e">
        <f>'III Plan Rates'!$AA87*'V Consumer Factors'!$N$13*'II Rate Development &amp; Change'!$M$34</f>
        <v>#DIV/0!</v>
      </c>
      <c r="BN84" s="112" t="e">
        <f>'III Plan Rates'!$AA87*'V Consumer Factors'!$N$14*'II Rate Development &amp; Change'!$M$34</f>
        <v>#DIV/0!</v>
      </c>
      <c r="BO84" s="112" t="e">
        <f>'III Plan Rates'!$AA87*'V Consumer Factors'!$N$15*'II Rate Development &amp; Change'!$M$34</f>
        <v>#DIV/0!</v>
      </c>
      <c r="BP84" s="112" t="e">
        <f>'III Plan Rates'!$AA87*'V Consumer Factors'!$N$16*'II Rate Development &amp; Change'!$M$34</f>
        <v>#DIV/0!</v>
      </c>
      <c r="BQ84" s="112" t="e">
        <f>'III Plan Rates'!$AA87*'V Consumer Factors'!$N$17*'II Rate Development &amp; Change'!$M$34</f>
        <v>#DIV/0!</v>
      </c>
      <c r="BR84" s="112" t="e">
        <f>'III Plan Rates'!$AA87*'V Consumer Factors'!$N$18*'II Rate Development &amp; Change'!$M$34</f>
        <v>#DIV/0!</v>
      </c>
      <c r="BS84" s="112" t="e">
        <f>'III Plan Rates'!$AA87*'V Consumer Factors'!$N$19*'II Rate Development &amp; Change'!$M$34</f>
        <v>#DIV/0!</v>
      </c>
      <c r="BT84" s="112" t="e">
        <f>'III Plan Rates'!$AA87*'V Consumer Factors'!$N$20*'II Rate Development &amp; Change'!$M$34</f>
        <v>#DIV/0!</v>
      </c>
      <c r="BU84" s="112">
        <f>IF('III Plan Rates'!$AP87&gt;0,SUMPRODUCT(BL84:BT84,'III Plan Rates'!$AG87:$AO87)/'III Plan Rates'!$AP87,0)</f>
        <v>0</v>
      </c>
      <c r="BW84" s="109"/>
      <c r="BX84" s="109"/>
      <c r="BY84" s="109"/>
      <c r="BZ84" s="109"/>
      <c r="CA84" s="109"/>
      <c r="CB84" s="109"/>
      <c r="CC84" s="109"/>
      <c r="CD84" s="109"/>
      <c r="CE84" s="511" t="str">
        <f>IF(SUM(BW84:CD84)='III Plan Rates'!AG87, "Match", "Don't Match")</f>
        <v>Match</v>
      </c>
      <c r="CF84" s="109"/>
      <c r="CG84" s="109"/>
      <c r="CH84" s="109"/>
      <c r="CI84" s="511" t="str">
        <f>IF(SUM(CF84:CH84)='III Plan Rates'!AH87, "Match", "Don't Match")</f>
        <v>Match</v>
      </c>
      <c r="CJ84" s="109"/>
      <c r="CK84" s="109"/>
      <c r="CL84" s="109"/>
      <c r="CM84" s="109"/>
      <c r="CN84" s="109"/>
      <c r="CO84" s="109"/>
      <c r="CP84" s="109"/>
      <c r="CQ84" s="109"/>
      <c r="CR84" s="109"/>
      <c r="CS84" s="109"/>
      <c r="CT84" s="109"/>
      <c r="CU84" s="109"/>
      <c r="CV84" s="109"/>
      <c r="CW84" s="511" t="str">
        <f>IF(SUM(CJ84:CV84)='III Plan Rates'!AI87, "Match", "Don't Match")</f>
        <v>Match</v>
      </c>
      <c r="CX84" s="109"/>
      <c r="CY84" s="109"/>
      <c r="CZ84" s="109"/>
      <c r="DA84" s="109"/>
      <c r="DB84" s="109"/>
      <c r="DC84" s="109"/>
      <c r="DD84" s="109"/>
      <c r="DE84" s="109"/>
      <c r="DF84" s="109"/>
      <c r="DG84" s="109"/>
      <c r="DH84" s="511" t="str">
        <f>IF(SUM(CX84:DG84)='III Plan Rates'!AJ87, "Match", "Don't Match")</f>
        <v>Match</v>
      </c>
      <c r="DI84" s="109"/>
      <c r="DJ84" s="109"/>
      <c r="DK84" s="109"/>
      <c r="DL84" s="109"/>
      <c r="DM84" s="109"/>
      <c r="DN84" s="109"/>
      <c r="DO84" s="109"/>
      <c r="DP84" s="511" t="str">
        <f>IF(SUM(DI84:DO84)='III Plan Rates'!AK87, "Match", "Don't Match")</f>
        <v>Match</v>
      </c>
      <c r="DQ84" s="109"/>
      <c r="DR84" s="109"/>
      <c r="DS84" s="109"/>
      <c r="DT84" s="109"/>
      <c r="DU84" s="109"/>
      <c r="DV84" s="109"/>
      <c r="DW84" s="109"/>
      <c r="DX84" s="109"/>
      <c r="DY84" s="109"/>
      <c r="DZ84" s="109"/>
      <c r="EA84" s="511" t="str">
        <f>IF(SUM(DQ84:DZ84)='III Plan Rates'!AL87, "Match", "Don't Match")</f>
        <v>Match</v>
      </c>
      <c r="EB84" s="109"/>
      <c r="EC84" s="109"/>
      <c r="ED84" s="109"/>
      <c r="EE84" s="109"/>
      <c r="EF84" s="511" t="str">
        <f>IF(SUM(EB84:EE84)='III Plan Rates'!AM87, "Match", "Don't Match")</f>
        <v>Match</v>
      </c>
      <c r="EG84" s="109"/>
      <c r="EH84" s="109"/>
      <c r="EI84" s="109"/>
      <c r="EJ84" s="109"/>
      <c r="EK84" s="109"/>
      <c r="EL84" s="511" t="str">
        <f>IF(SUM(EG84:EK84)='III Plan Rates'!AN87, "Match", "Don't Match")</f>
        <v>Match</v>
      </c>
      <c r="EM84" s="109"/>
      <c r="EN84" s="109"/>
      <c r="EO84" s="109"/>
      <c r="EP84" s="109"/>
      <c r="EQ84" s="109"/>
      <c r="ER84" s="109"/>
      <c r="ES84" s="109"/>
      <c r="ET84" s="511" t="str">
        <f>IF(SUM(EM84:ES84)='III Plan Rates'!AO87, "Match", "Don't Match")</f>
        <v>Match</v>
      </c>
    </row>
    <row r="85" spans="1:150" x14ac:dyDescent="0.25">
      <c r="A85" s="406" t="str">
        <f>'III Plan Rates'!A88</f>
        <v>Plan 71</v>
      </c>
      <c r="B85" s="122">
        <f>'III Plan Rates'!B88</f>
        <v>0</v>
      </c>
      <c r="C85" s="128">
        <f>'III Plan Rates'!D88</f>
        <v>0</v>
      </c>
      <c r="D85" s="122">
        <f>'III Plan Rates'!E88</f>
        <v>0</v>
      </c>
      <c r="E85" s="122">
        <f>'III Plan Rates'!F88</f>
        <v>0</v>
      </c>
      <c r="F85" s="122">
        <f>'III Plan Rates'!G88</f>
        <v>0</v>
      </c>
      <c r="G85" s="122">
        <f>'III Plan Rates'!J88</f>
        <v>0</v>
      </c>
      <c r="H85" s="101"/>
      <c r="I85" s="111"/>
      <c r="J85" s="111"/>
      <c r="K85" s="111"/>
      <c r="L85" s="111"/>
      <c r="M85" s="111"/>
      <c r="N85" s="111"/>
      <c r="O85" s="111"/>
      <c r="P85" s="111"/>
      <c r="Q85" s="111"/>
      <c r="R85" s="112">
        <f>IF('III Plan Rates'!$AP88&gt;0,SUMPRODUCT(I85:Q85,'III Plan Rates'!$AG88:$AO88)/'III Plan Rates'!$AP88,0)</f>
        <v>0</v>
      </c>
      <c r="S85" s="123"/>
      <c r="T85" s="112" t="e">
        <f>'III Plan Rates'!$AA88*'V Consumer Factors'!$N$12*'II Rate Development &amp; Change'!$J$34</f>
        <v>#DIV/0!</v>
      </c>
      <c r="U85" s="112" t="e">
        <f>'III Plan Rates'!$AA88*'V Consumer Factors'!$N$13*'II Rate Development &amp; Change'!$J$34</f>
        <v>#DIV/0!</v>
      </c>
      <c r="V85" s="112" t="e">
        <f>'III Plan Rates'!$AA88*'V Consumer Factors'!$N$14*'II Rate Development &amp; Change'!$J$34</f>
        <v>#DIV/0!</v>
      </c>
      <c r="W85" s="112" t="e">
        <f>'III Plan Rates'!$AA88*'V Consumer Factors'!$N$15*'II Rate Development &amp; Change'!$J$34</f>
        <v>#DIV/0!</v>
      </c>
      <c r="X85" s="112" t="e">
        <f>'III Plan Rates'!$AA88*'V Consumer Factors'!$N$16*'II Rate Development &amp; Change'!$J$34</f>
        <v>#DIV/0!</v>
      </c>
      <c r="Y85" s="112" t="e">
        <f>'III Plan Rates'!$AA88*'V Consumer Factors'!$N$17*'II Rate Development &amp; Change'!$J$34</f>
        <v>#DIV/0!</v>
      </c>
      <c r="Z85" s="112" t="e">
        <f>'III Plan Rates'!$AA88*'V Consumer Factors'!$N$18*'II Rate Development &amp; Change'!$J$34</f>
        <v>#DIV/0!</v>
      </c>
      <c r="AA85" s="112" t="e">
        <f>'III Plan Rates'!$AA88*'V Consumer Factors'!$N$19*'II Rate Development &amp; Change'!$J$34</f>
        <v>#DIV/0!</v>
      </c>
      <c r="AB85" s="112" t="e">
        <f>'III Plan Rates'!$AA88*'V Consumer Factors'!$N$20*'II Rate Development &amp; Change'!$J$34</f>
        <v>#DIV/0!</v>
      </c>
      <c r="AC85" s="112">
        <f>IF('III Plan Rates'!$AP88&gt;0,SUMPRODUCT(T85:AB85,'III Plan Rates'!$AG88:$AO88)/'III Plan Rates'!$AP88,0)</f>
        <v>0</v>
      </c>
      <c r="AD85" s="119"/>
      <c r="AE85" s="120" t="e">
        <f t="shared" si="22"/>
        <v>#DIV/0!</v>
      </c>
      <c r="AF85" s="120" t="e">
        <f t="shared" si="13"/>
        <v>#DIV/0!</v>
      </c>
      <c r="AG85" s="120" t="e">
        <f t="shared" si="14"/>
        <v>#DIV/0!</v>
      </c>
      <c r="AH85" s="120" t="e">
        <f t="shared" si="15"/>
        <v>#DIV/0!</v>
      </c>
      <c r="AI85" s="120" t="e">
        <f t="shared" si="16"/>
        <v>#DIV/0!</v>
      </c>
      <c r="AJ85" s="120" t="e">
        <f t="shared" si="17"/>
        <v>#DIV/0!</v>
      </c>
      <c r="AK85" s="120" t="e">
        <f t="shared" si="18"/>
        <v>#DIV/0!</v>
      </c>
      <c r="AL85" s="120" t="e">
        <f t="shared" si="19"/>
        <v>#DIV/0!</v>
      </c>
      <c r="AM85" s="120" t="e">
        <f t="shared" si="20"/>
        <v>#DIV/0!</v>
      </c>
      <c r="AN85" s="120" t="str">
        <f t="shared" si="21"/>
        <v/>
      </c>
      <c r="AO85" s="119"/>
      <c r="AP85" s="112" t="e">
        <f>'III Plan Rates'!$AA88*'V Consumer Factors'!$N$12*'II Rate Development &amp; Change'!$K$34</f>
        <v>#DIV/0!</v>
      </c>
      <c r="AQ85" s="112" t="e">
        <f>'III Plan Rates'!$AA88*'V Consumer Factors'!$N$13*'II Rate Development &amp; Change'!$K$34</f>
        <v>#DIV/0!</v>
      </c>
      <c r="AR85" s="112" t="e">
        <f>'III Plan Rates'!$AA88*'V Consumer Factors'!$N$14*'II Rate Development &amp; Change'!$K$34</f>
        <v>#DIV/0!</v>
      </c>
      <c r="AS85" s="112" t="e">
        <f>'III Plan Rates'!$AA88*'V Consumer Factors'!$N$15*'II Rate Development &amp; Change'!$K$34</f>
        <v>#DIV/0!</v>
      </c>
      <c r="AT85" s="112" t="e">
        <f>'III Plan Rates'!$AA88*'V Consumer Factors'!$N$16*'II Rate Development &amp; Change'!$K$34</f>
        <v>#DIV/0!</v>
      </c>
      <c r="AU85" s="112" t="e">
        <f>'III Plan Rates'!$AA88*'V Consumer Factors'!$N$17*'II Rate Development &amp; Change'!$K$34</f>
        <v>#DIV/0!</v>
      </c>
      <c r="AV85" s="112" t="e">
        <f>'III Plan Rates'!$AA88*'V Consumer Factors'!$N$18*'II Rate Development &amp; Change'!$K$34</f>
        <v>#DIV/0!</v>
      </c>
      <c r="AW85" s="112" t="e">
        <f>'III Plan Rates'!$AA88*'V Consumer Factors'!$N$19*'II Rate Development &amp; Change'!$K$34</f>
        <v>#DIV/0!</v>
      </c>
      <c r="AX85" s="112" t="e">
        <f>'III Plan Rates'!$AA88*'V Consumer Factors'!$N$20*'II Rate Development &amp; Change'!$K$34</f>
        <v>#DIV/0!</v>
      </c>
      <c r="AY85" s="112">
        <f>IF('III Plan Rates'!$AP88&gt;0,SUMPRODUCT(AP85:AX85,'III Plan Rates'!$AG88:$AO88)/'III Plan Rates'!$AP88,0)</f>
        <v>0</v>
      </c>
      <c r="AZ85" s="124"/>
      <c r="BA85" s="112" t="e">
        <f>'III Plan Rates'!$AA88*'V Consumer Factors'!$N$12*'II Rate Development &amp; Change'!$L$34</f>
        <v>#DIV/0!</v>
      </c>
      <c r="BB85" s="112" t="e">
        <f>'III Plan Rates'!$AA88*'V Consumer Factors'!$N$13*'II Rate Development &amp; Change'!$L$34</f>
        <v>#DIV/0!</v>
      </c>
      <c r="BC85" s="112" t="e">
        <f>'III Plan Rates'!$AA88*'V Consumer Factors'!$N$14*'II Rate Development &amp; Change'!$L$34</f>
        <v>#DIV/0!</v>
      </c>
      <c r="BD85" s="112" t="e">
        <f>'III Plan Rates'!$AA88*'V Consumer Factors'!$N$15*'II Rate Development &amp; Change'!$L$34</f>
        <v>#DIV/0!</v>
      </c>
      <c r="BE85" s="112" t="e">
        <f>'III Plan Rates'!$AA88*'V Consumer Factors'!$N$16*'II Rate Development &amp; Change'!$L$34</f>
        <v>#DIV/0!</v>
      </c>
      <c r="BF85" s="112" t="e">
        <f>'III Plan Rates'!$AA88*'V Consumer Factors'!$N$17*'II Rate Development &amp; Change'!$L$34</f>
        <v>#DIV/0!</v>
      </c>
      <c r="BG85" s="112" t="e">
        <f>'III Plan Rates'!$AA88*'V Consumer Factors'!$N$18*'II Rate Development &amp; Change'!$L$34</f>
        <v>#DIV/0!</v>
      </c>
      <c r="BH85" s="112" t="e">
        <f>'III Plan Rates'!$AA88*'V Consumer Factors'!$N$19*'II Rate Development &amp; Change'!$L$34</f>
        <v>#DIV/0!</v>
      </c>
      <c r="BI85" s="112" t="e">
        <f>'III Plan Rates'!$AA88*'V Consumer Factors'!$N$20*'II Rate Development &amp; Change'!$L$34</f>
        <v>#DIV/0!</v>
      </c>
      <c r="BJ85" s="112">
        <f>IF('III Plan Rates'!$AP88&gt;0,SUMPRODUCT(BA85:BI85,'III Plan Rates'!$AG88:$AO88)/'III Plan Rates'!$AP88,0)</f>
        <v>0</v>
      </c>
      <c r="BK85" s="124"/>
      <c r="BL85" s="112" t="e">
        <f>'III Plan Rates'!$AA88*'V Consumer Factors'!$N$12*'II Rate Development &amp; Change'!$M$34</f>
        <v>#DIV/0!</v>
      </c>
      <c r="BM85" s="112" t="e">
        <f>'III Plan Rates'!$AA88*'V Consumer Factors'!$N$13*'II Rate Development &amp; Change'!$M$34</f>
        <v>#DIV/0!</v>
      </c>
      <c r="BN85" s="112" t="e">
        <f>'III Plan Rates'!$AA88*'V Consumer Factors'!$N$14*'II Rate Development &amp; Change'!$M$34</f>
        <v>#DIV/0!</v>
      </c>
      <c r="BO85" s="112" t="e">
        <f>'III Plan Rates'!$AA88*'V Consumer Factors'!$N$15*'II Rate Development &amp; Change'!$M$34</f>
        <v>#DIV/0!</v>
      </c>
      <c r="BP85" s="112" t="e">
        <f>'III Plan Rates'!$AA88*'V Consumer Factors'!$N$16*'II Rate Development &amp; Change'!$M$34</f>
        <v>#DIV/0!</v>
      </c>
      <c r="BQ85" s="112" t="e">
        <f>'III Plan Rates'!$AA88*'V Consumer Factors'!$N$17*'II Rate Development &amp; Change'!$M$34</f>
        <v>#DIV/0!</v>
      </c>
      <c r="BR85" s="112" t="e">
        <f>'III Plan Rates'!$AA88*'V Consumer Factors'!$N$18*'II Rate Development &amp; Change'!$M$34</f>
        <v>#DIV/0!</v>
      </c>
      <c r="BS85" s="112" t="e">
        <f>'III Plan Rates'!$AA88*'V Consumer Factors'!$N$19*'II Rate Development &amp; Change'!$M$34</f>
        <v>#DIV/0!</v>
      </c>
      <c r="BT85" s="112" t="e">
        <f>'III Plan Rates'!$AA88*'V Consumer Factors'!$N$20*'II Rate Development &amp; Change'!$M$34</f>
        <v>#DIV/0!</v>
      </c>
      <c r="BU85" s="112">
        <f>IF('III Plan Rates'!$AP88&gt;0,SUMPRODUCT(BL85:BT85,'III Plan Rates'!$AG88:$AO88)/'III Plan Rates'!$AP88,0)</f>
        <v>0</v>
      </c>
      <c r="BW85" s="109"/>
      <c r="BX85" s="109"/>
      <c r="BY85" s="109"/>
      <c r="BZ85" s="109"/>
      <c r="CA85" s="109"/>
      <c r="CB85" s="109"/>
      <c r="CC85" s="109"/>
      <c r="CD85" s="109"/>
      <c r="CE85" s="511" t="str">
        <f>IF(SUM(BW85:CD85)='III Plan Rates'!AG88, "Match", "Don't Match")</f>
        <v>Match</v>
      </c>
      <c r="CF85" s="109"/>
      <c r="CG85" s="109"/>
      <c r="CH85" s="109"/>
      <c r="CI85" s="511" t="str">
        <f>IF(SUM(CF85:CH85)='III Plan Rates'!AH88, "Match", "Don't Match")</f>
        <v>Match</v>
      </c>
      <c r="CJ85" s="109"/>
      <c r="CK85" s="109"/>
      <c r="CL85" s="109"/>
      <c r="CM85" s="109"/>
      <c r="CN85" s="109"/>
      <c r="CO85" s="109"/>
      <c r="CP85" s="109"/>
      <c r="CQ85" s="109"/>
      <c r="CR85" s="109"/>
      <c r="CS85" s="109"/>
      <c r="CT85" s="109"/>
      <c r="CU85" s="109"/>
      <c r="CV85" s="109"/>
      <c r="CW85" s="511" t="str">
        <f>IF(SUM(CJ85:CV85)='III Plan Rates'!AI88, "Match", "Don't Match")</f>
        <v>Match</v>
      </c>
      <c r="CX85" s="109"/>
      <c r="CY85" s="109"/>
      <c r="CZ85" s="109"/>
      <c r="DA85" s="109"/>
      <c r="DB85" s="109"/>
      <c r="DC85" s="109"/>
      <c r="DD85" s="109"/>
      <c r="DE85" s="109"/>
      <c r="DF85" s="109"/>
      <c r="DG85" s="109"/>
      <c r="DH85" s="511" t="str">
        <f>IF(SUM(CX85:DG85)='III Plan Rates'!AJ88, "Match", "Don't Match")</f>
        <v>Match</v>
      </c>
      <c r="DI85" s="109"/>
      <c r="DJ85" s="109"/>
      <c r="DK85" s="109"/>
      <c r="DL85" s="109"/>
      <c r="DM85" s="109"/>
      <c r="DN85" s="109"/>
      <c r="DO85" s="109"/>
      <c r="DP85" s="511" t="str">
        <f>IF(SUM(DI85:DO85)='III Plan Rates'!AK88, "Match", "Don't Match")</f>
        <v>Match</v>
      </c>
      <c r="DQ85" s="109"/>
      <c r="DR85" s="109"/>
      <c r="DS85" s="109"/>
      <c r="DT85" s="109"/>
      <c r="DU85" s="109"/>
      <c r="DV85" s="109"/>
      <c r="DW85" s="109"/>
      <c r="DX85" s="109"/>
      <c r="DY85" s="109"/>
      <c r="DZ85" s="109"/>
      <c r="EA85" s="511" t="str">
        <f>IF(SUM(DQ85:DZ85)='III Plan Rates'!AL88, "Match", "Don't Match")</f>
        <v>Match</v>
      </c>
      <c r="EB85" s="109"/>
      <c r="EC85" s="109"/>
      <c r="ED85" s="109"/>
      <c r="EE85" s="109"/>
      <c r="EF85" s="511" t="str">
        <f>IF(SUM(EB85:EE85)='III Plan Rates'!AM88, "Match", "Don't Match")</f>
        <v>Match</v>
      </c>
      <c r="EG85" s="109"/>
      <c r="EH85" s="109"/>
      <c r="EI85" s="109"/>
      <c r="EJ85" s="109"/>
      <c r="EK85" s="109"/>
      <c r="EL85" s="511" t="str">
        <f>IF(SUM(EG85:EK85)='III Plan Rates'!AN88, "Match", "Don't Match")</f>
        <v>Match</v>
      </c>
      <c r="EM85" s="109"/>
      <c r="EN85" s="109"/>
      <c r="EO85" s="109"/>
      <c r="EP85" s="109"/>
      <c r="EQ85" s="109"/>
      <c r="ER85" s="109"/>
      <c r="ES85" s="109"/>
      <c r="ET85" s="511" t="str">
        <f>IF(SUM(EM85:ES85)='III Plan Rates'!AO88, "Match", "Don't Match")</f>
        <v>Match</v>
      </c>
    </row>
    <row r="86" spans="1:150" x14ac:dyDescent="0.25">
      <c r="A86" s="406" t="str">
        <f>'III Plan Rates'!A89</f>
        <v>Plan 72</v>
      </c>
      <c r="B86" s="122">
        <f>'III Plan Rates'!B89</f>
        <v>0</v>
      </c>
      <c r="C86" s="128">
        <f>'III Plan Rates'!D89</f>
        <v>0</v>
      </c>
      <c r="D86" s="122">
        <f>'III Plan Rates'!E89</f>
        <v>0</v>
      </c>
      <c r="E86" s="122"/>
      <c r="F86" s="122">
        <f>'III Plan Rates'!G89</f>
        <v>0</v>
      </c>
      <c r="G86" s="122">
        <f>'III Plan Rates'!J89</f>
        <v>0</v>
      </c>
      <c r="H86" s="101"/>
      <c r="I86" s="111"/>
      <c r="J86" s="111"/>
      <c r="K86" s="111"/>
      <c r="L86" s="111"/>
      <c r="M86" s="111"/>
      <c r="N86" s="111"/>
      <c r="O86" s="111"/>
      <c r="P86" s="111"/>
      <c r="Q86" s="111"/>
      <c r="R86" s="112">
        <f>IF('III Plan Rates'!$AP89&gt;0,SUMPRODUCT(I86:Q86,'III Plan Rates'!$AG89:$AO89)/'III Plan Rates'!$AP89,0)</f>
        <v>0</v>
      </c>
      <c r="S86" s="123"/>
      <c r="T86" s="112" t="e">
        <f>'III Plan Rates'!$AA89*'V Consumer Factors'!$N$12*'II Rate Development &amp; Change'!$J$34</f>
        <v>#DIV/0!</v>
      </c>
      <c r="U86" s="112" t="e">
        <f>'III Plan Rates'!$AA89*'V Consumer Factors'!$N$13*'II Rate Development &amp; Change'!$J$34</f>
        <v>#DIV/0!</v>
      </c>
      <c r="V86" s="112" t="e">
        <f>'III Plan Rates'!$AA89*'V Consumer Factors'!$N$14*'II Rate Development &amp; Change'!$J$34</f>
        <v>#DIV/0!</v>
      </c>
      <c r="W86" s="112" t="e">
        <f>'III Plan Rates'!$AA89*'V Consumer Factors'!$N$15*'II Rate Development &amp; Change'!$J$34</f>
        <v>#DIV/0!</v>
      </c>
      <c r="X86" s="112" t="e">
        <f>'III Plan Rates'!$AA89*'V Consumer Factors'!$N$16*'II Rate Development &amp; Change'!$J$34</f>
        <v>#DIV/0!</v>
      </c>
      <c r="Y86" s="112" t="e">
        <f>'III Plan Rates'!$AA89*'V Consumer Factors'!$N$17*'II Rate Development &amp; Change'!$J$34</f>
        <v>#DIV/0!</v>
      </c>
      <c r="Z86" s="112" t="e">
        <f>'III Plan Rates'!$AA89*'V Consumer Factors'!$N$18*'II Rate Development &amp; Change'!$J$34</f>
        <v>#DIV/0!</v>
      </c>
      <c r="AA86" s="112" t="e">
        <f>'III Plan Rates'!$AA89*'V Consumer Factors'!$N$19*'II Rate Development &amp; Change'!$J$34</f>
        <v>#DIV/0!</v>
      </c>
      <c r="AB86" s="112" t="e">
        <f>'III Plan Rates'!$AA89*'V Consumer Factors'!$N$20*'II Rate Development &amp; Change'!$J$34</f>
        <v>#DIV/0!</v>
      </c>
      <c r="AC86" s="112">
        <f>IF('III Plan Rates'!$AP89&gt;0,SUMPRODUCT(T86:AB86,'III Plan Rates'!$AG89:$AO89)/'III Plan Rates'!$AP89,0)</f>
        <v>0</v>
      </c>
      <c r="AD86" s="119"/>
      <c r="AE86" s="120" t="e">
        <f t="shared" si="22"/>
        <v>#DIV/0!</v>
      </c>
      <c r="AF86" s="120" t="e">
        <f t="shared" si="13"/>
        <v>#DIV/0!</v>
      </c>
      <c r="AG86" s="120" t="e">
        <f t="shared" si="14"/>
        <v>#DIV/0!</v>
      </c>
      <c r="AH86" s="120" t="e">
        <f t="shared" si="15"/>
        <v>#DIV/0!</v>
      </c>
      <c r="AI86" s="120" t="e">
        <f t="shared" si="16"/>
        <v>#DIV/0!</v>
      </c>
      <c r="AJ86" s="120" t="e">
        <f t="shared" si="17"/>
        <v>#DIV/0!</v>
      </c>
      <c r="AK86" s="120" t="e">
        <f t="shared" si="18"/>
        <v>#DIV/0!</v>
      </c>
      <c r="AL86" s="120" t="e">
        <f t="shared" si="19"/>
        <v>#DIV/0!</v>
      </c>
      <c r="AM86" s="120" t="e">
        <f t="shared" si="20"/>
        <v>#DIV/0!</v>
      </c>
      <c r="AN86" s="120" t="str">
        <f t="shared" si="21"/>
        <v/>
      </c>
      <c r="AO86" s="119"/>
      <c r="AP86" s="112" t="e">
        <f>'III Plan Rates'!$AA89*'V Consumer Factors'!$N$12*'II Rate Development &amp; Change'!$K$34</f>
        <v>#DIV/0!</v>
      </c>
      <c r="AQ86" s="112" t="e">
        <f>'III Plan Rates'!$AA89*'V Consumer Factors'!$N$13*'II Rate Development &amp; Change'!$K$34</f>
        <v>#DIV/0!</v>
      </c>
      <c r="AR86" s="112" t="e">
        <f>'III Plan Rates'!$AA89*'V Consumer Factors'!$N$14*'II Rate Development &amp; Change'!$K$34</f>
        <v>#DIV/0!</v>
      </c>
      <c r="AS86" s="112" t="e">
        <f>'III Plan Rates'!$AA89*'V Consumer Factors'!$N$15*'II Rate Development &amp; Change'!$K$34</f>
        <v>#DIV/0!</v>
      </c>
      <c r="AT86" s="112" t="e">
        <f>'III Plan Rates'!$AA89*'V Consumer Factors'!$N$16*'II Rate Development &amp; Change'!$K$34</f>
        <v>#DIV/0!</v>
      </c>
      <c r="AU86" s="112" t="e">
        <f>'III Plan Rates'!$AA89*'V Consumer Factors'!$N$17*'II Rate Development &amp; Change'!$K$34</f>
        <v>#DIV/0!</v>
      </c>
      <c r="AV86" s="112" t="e">
        <f>'III Plan Rates'!$AA89*'V Consumer Factors'!$N$18*'II Rate Development &amp; Change'!$K$34</f>
        <v>#DIV/0!</v>
      </c>
      <c r="AW86" s="112" t="e">
        <f>'III Plan Rates'!$AA89*'V Consumer Factors'!$N$19*'II Rate Development &amp; Change'!$K$34</f>
        <v>#DIV/0!</v>
      </c>
      <c r="AX86" s="112" t="e">
        <f>'III Plan Rates'!$AA89*'V Consumer Factors'!$N$20*'II Rate Development &amp; Change'!$K$34</f>
        <v>#DIV/0!</v>
      </c>
      <c r="AY86" s="112">
        <f>IF('III Plan Rates'!$AP89&gt;0,SUMPRODUCT(AP86:AX86,'III Plan Rates'!$AG89:$AO89)/'III Plan Rates'!$AP89,0)</f>
        <v>0</v>
      </c>
      <c r="AZ86" s="124"/>
      <c r="BA86" s="112" t="e">
        <f>'III Plan Rates'!$AA89*'V Consumer Factors'!$N$12*'II Rate Development &amp; Change'!$L$34</f>
        <v>#DIV/0!</v>
      </c>
      <c r="BB86" s="112" t="e">
        <f>'III Plan Rates'!$AA89*'V Consumer Factors'!$N$13*'II Rate Development &amp; Change'!$L$34</f>
        <v>#DIV/0!</v>
      </c>
      <c r="BC86" s="112" t="e">
        <f>'III Plan Rates'!$AA89*'V Consumer Factors'!$N$14*'II Rate Development &amp; Change'!$L$34</f>
        <v>#DIV/0!</v>
      </c>
      <c r="BD86" s="112" t="e">
        <f>'III Plan Rates'!$AA89*'V Consumer Factors'!$N$15*'II Rate Development &amp; Change'!$L$34</f>
        <v>#DIV/0!</v>
      </c>
      <c r="BE86" s="112" t="e">
        <f>'III Plan Rates'!$AA89*'V Consumer Factors'!$N$16*'II Rate Development &amp; Change'!$L$34</f>
        <v>#DIV/0!</v>
      </c>
      <c r="BF86" s="112" t="e">
        <f>'III Plan Rates'!$AA89*'V Consumer Factors'!$N$17*'II Rate Development &amp; Change'!$L$34</f>
        <v>#DIV/0!</v>
      </c>
      <c r="BG86" s="112" t="e">
        <f>'III Plan Rates'!$AA89*'V Consumer Factors'!$N$18*'II Rate Development &amp; Change'!$L$34</f>
        <v>#DIV/0!</v>
      </c>
      <c r="BH86" s="112" t="e">
        <f>'III Plan Rates'!$AA89*'V Consumer Factors'!$N$19*'II Rate Development &amp; Change'!$L$34</f>
        <v>#DIV/0!</v>
      </c>
      <c r="BI86" s="112" t="e">
        <f>'III Plan Rates'!$AA89*'V Consumer Factors'!$N$20*'II Rate Development &amp; Change'!$L$34</f>
        <v>#DIV/0!</v>
      </c>
      <c r="BJ86" s="112">
        <f>IF('III Plan Rates'!$AP89&gt;0,SUMPRODUCT(BA86:BI86,'III Plan Rates'!$AG89:$AO89)/'III Plan Rates'!$AP89,0)</f>
        <v>0</v>
      </c>
      <c r="BK86" s="124"/>
      <c r="BL86" s="112" t="e">
        <f>'III Plan Rates'!$AA89*'V Consumer Factors'!$N$12*'II Rate Development &amp; Change'!$M$34</f>
        <v>#DIV/0!</v>
      </c>
      <c r="BM86" s="112" t="e">
        <f>'III Plan Rates'!$AA89*'V Consumer Factors'!$N$13*'II Rate Development &amp; Change'!$M$34</f>
        <v>#DIV/0!</v>
      </c>
      <c r="BN86" s="112" t="e">
        <f>'III Plan Rates'!$AA89*'V Consumer Factors'!$N$14*'II Rate Development &amp; Change'!$M$34</f>
        <v>#DIV/0!</v>
      </c>
      <c r="BO86" s="112" t="e">
        <f>'III Plan Rates'!$AA89*'V Consumer Factors'!$N$15*'II Rate Development &amp; Change'!$M$34</f>
        <v>#DIV/0!</v>
      </c>
      <c r="BP86" s="112" t="e">
        <f>'III Plan Rates'!$AA89*'V Consumer Factors'!$N$16*'II Rate Development &amp; Change'!$M$34</f>
        <v>#DIV/0!</v>
      </c>
      <c r="BQ86" s="112" t="e">
        <f>'III Plan Rates'!$AA89*'V Consumer Factors'!$N$17*'II Rate Development &amp; Change'!$M$34</f>
        <v>#DIV/0!</v>
      </c>
      <c r="BR86" s="112" t="e">
        <f>'III Plan Rates'!$AA89*'V Consumer Factors'!$N$18*'II Rate Development &amp; Change'!$M$34</f>
        <v>#DIV/0!</v>
      </c>
      <c r="BS86" s="112" t="e">
        <f>'III Plan Rates'!$AA89*'V Consumer Factors'!$N$19*'II Rate Development &amp; Change'!$M$34</f>
        <v>#DIV/0!</v>
      </c>
      <c r="BT86" s="112" t="e">
        <f>'III Plan Rates'!$AA89*'V Consumer Factors'!$N$20*'II Rate Development &amp; Change'!$M$34</f>
        <v>#DIV/0!</v>
      </c>
      <c r="BU86" s="112">
        <f>IF('III Plan Rates'!$AP89&gt;0,SUMPRODUCT(BL86:BT86,'III Plan Rates'!$AG89:$AO89)/'III Plan Rates'!$AP89,0)</f>
        <v>0</v>
      </c>
      <c r="BW86" s="109"/>
      <c r="BX86" s="109"/>
      <c r="BY86" s="109"/>
      <c r="BZ86" s="109"/>
      <c r="CA86" s="109"/>
      <c r="CB86" s="109"/>
      <c r="CC86" s="109"/>
      <c r="CD86" s="109"/>
      <c r="CE86" s="511" t="str">
        <f>IF(SUM(BW86:CD86)='III Plan Rates'!AG89, "Match", "Don't Match")</f>
        <v>Match</v>
      </c>
      <c r="CF86" s="109"/>
      <c r="CG86" s="109"/>
      <c r="CH86" s="109"/>
      <c r="CI86" s="511" t="str">
        <f>IF(SUM(CF86:CH86)='III Plan Rates'!AH89, "Match", "Don't Match")</f>
        <v>Match</v>
      </c>
      <c r="CJ86" s="109"/>
      <c r="CK86" s="109"/>
      <c r="CL86" s="109"/>
      <c r="CM86" s="109"/>
      <c r="CN86" s="109"/>
      <c r="CO86" s="109"/>
      <c r="CP86" s="109"/>
      <c r="CQ86" s="109"/>
      <c r="CR86" s="109"/>
      <c r="CS86" s="109"/>
      <c r="CT86" s="109"/>
      <c r="CU86" s="109"/>
      <c r="CV86" s="109"/>
      <c r="CW86" s="511" t="str">
        <f>IF(SUM(CJ86:CV86)='III Plan Rates'!AI89, "Match", "Don't Match")</f>
        <v>Match</v>
      </c>
      <c r="CX86" s="109"/>
      <c r="CY86" s="109"/>
      <c r="CZ86" s="109"/>
      <c r="DA86" s="109"/>
      <c r="DB86" s="109"/>
      <c r="DC86" s="109"/>
      <c r="DD86" s="109"/>
      <c r="DE86" s="109"/>
      <c r="DF86" s="109"/>
      <c r="DG86" s="109"/>
      <c r="DH86" s="511" t="str">
        <f>IF(SUM(CX86:DG86)='III Plan Rates'!AJ89, "Match", "Don't Match")</f>
        <v>Match</v>
      </c>
      <c r="DI86" s="109"/>
      <c r="DJ86" s="109"/>
      <c r="DK86" s="109"/>
      <c r="DL86" s="109"/>
      <c r="DM86" s="109"/>
      <c r="DN86" s="109"/>
      <c r="DO86" s="109"/>
      <c r="DP86" s="511" t="str">
        <f>IF(SUM(DI86:DO86)='III Plan Rates'!AK89, "Match", "Don't Match")</f>
        <v>Match</v>
      </c>
      <c r="DQ86" s="109"/>
      <c r="DR86" s="109"/>
      <c r="DS86" s="109"/>
      <c r="DT86" s="109"/>
      <c r="DU86" s="109"/>
      <c r="DV86" s="109"/>
      <c r="DW86" s="109"/>
      <c r="DX86" s="109"/>
      <c r="DY86" s="109"/>
      <c r="DZ86" s="109"/>
      <c r="EA86" s="511" t="str">
        <f>IF(SUM(DQ86:DZ86)='III Plan Rates'!AL89, "Match", "Don't Match")</f>
        <v>Match</v>
      </c>
      <c r="EB86" s="109"/>
      <c r="EC86" s="109"/>
      <c r="ED86" s="109"/>
      <c r="EE86" s="109"/>
      <c r="EF86" s="511" t="str">
        <f>IF(SUM(EB86:EE86)='III Plan Rates'!AM89, "Match", "Don't Match")</f>
        <v>Match</v>
      </c>
      <c r="EG86" s="109"/>
      <c r="EH86" s="109"/>
      <c r="EI86" s="109"/>
      <c r="EJ86" s="109"/>
      <c r="EK86" s="109"/>
      <c r="EL86" s="511" t="str">
        <f>IF(SUM(EG86:EK86)='III Plan Rates'!AN89, "Match", "Don't Match")</f>
        <v>Match</v>
      </c>
      <c r="EM86" s="109"/>
      <c r="EN86" s="109"/>
      <c r="EO86" s="109"/>
      <c r="EP86" s="109"/>
      <c r="EQ86" s="109"/>
      <c r="ER86" s="109"/>
      <c r="ES86" s="109"/>
      <c r="ET86" s="511" t="str">
        <f>IF(SUM(EM86:ES86)='III Plan Rates'!AO89, "Match", "Don't Match")</f>
        <v>Match</v>
      </c>
    </row>
    <row r="87" spans="1:150" x14ac:dyDescent="0.25">
      <c r="A87" s="406" t="str">
        <f>'III Plan Rates'!A90</f>
        <v>Plan 73</v>
      </c>
      <c r="B87" s="122">
        <f>'III Plan Rates'!B90</f>
        <v>0</v>
      </c>
      <c r="C87" s="128">
        <f>'III Plan Rates'!D90</f>
        <v>0</v>
      </c>
      <c r="D87" s="122">
        <f>'III Plan Rates'!E90</f>
        <v>0</v>
      </c>
      <c r="E87" s="122">
        <f>'III Plan Rates'!F90</f>
        <v>0</v>
      </c>
      <c r="F87" s="122">
        <f>'III Plan Rates'!G90</f>
        <v>0</v>
      </c>
      <c r="G87" s="122">
        <f>'III Plan Rates'!J90</f>
        <v>0</v>
      </c>
      <c r="H87" s="101"/>
      <c r="I87" s="111"/>
      <c r="J87" s="111"/>
      <c r="K87" s="111"/>
      <c r="L87" s="111"/>
      <c r="M87" s="111"/>
      <c r="N87" s="111"/>
      <c r="O87" s="111"/>
      <c r="P87" s="111"/>
      <c r="Q87" s="111"/>
      <c r="R87" s="112">
        <f>IF('III Plan Rates'!$AP90&gt;0,SUMPRODUCT(I87:Q87,'III Plan Rates'!$AG90:$AO90)/'III Plan Rates'!$AP90,0)</f>
        <v>0</v>
      </c>
      <c r="S87" s="123"/>
      <c r="T87" s="112" t="e">
        <f>'III Plan Rates'!$AA90*'V Consumer Factors'!$N$12*'II Rate Development &amp; Change'!$J$34</f>
        <v>#DIV/0!</v>
      </c>
      <c r="U87" s="112" t="e">
        <f>'III Plan Rates'!$AA90*'V Consumer Factors'!$N$13*'II Rate Development &amp; Change'!$J$34</f>
        <v>#DIV/0!</v>
      </c>
      <c r="V87" s="112" t="e">
        <f>'III Plan Rates'!$AA90*'V Consumer Factors'!$N$14*'II Rate Development &amp; Change'!$J$34</f>
        <v>#DIV/0!</v>
      </c>
      <c r="W87" s="112" t="e">
        <f>'III Plan Rates'!$AA90*'V Consumer Factors'!$N$15*'II Rate Development &amp; Change'!$J$34</f>
        <v>#DIV/0!</v>
      </c>
      <c r="X87" s="112" t="e">
        <f>'III Plan Rates'!$AA90*'V Consumer Factors'!$N$16*'II Rate Development &amp; Change'!$J$34</f>
        <v>#DIV/0!</v>
      </c>
      <c r="Y87" s="112" t="e">
        <f>'III Plan Rates'!$AA90*'V Consumer Factors'!$N$17*'II Rate Development &amp; Change'!$J$34</f>
        <v>#DIV/0!</v>
      </c>
      <c r="Z87" s="112" t="e">
        <f>'III Plan Rates'!$AA90*'V Consumer Factors'!$N$18*'II Rate Development &amp; Change'!$J$34</f>
        <v>#DIV/0!</v>
      </c>
      <c r="AA87" s="112" t="e">
        <f>'III Plan Rates'!$AA90*'V Consumer Factors'!$N$19*'II Rate Development &amp; Change'!$J$34</f>
        <v>#DIV/0!</v>
      </c>
      <c r="AB87" s="112" t="e">
        <f>'III Plan Rates'!$AA90*'V Consumer Factors'!$N$20*'II Rate Development &amp; Change'!$J$34</f>
        <v>#DIV/0!</v>
      </c>
      <c r="AC87" s="112">
        <f>IF('III Plan Rates'!$AP90&gt;0,SUMPRODUCT(T87:AB87,'III Plan Rates'!$AG90:$AO90)/'III Plan Rates'!$AP90,0)</f>
        <v>0</v>
      </c>
      <c r="AD87" s="119"/>
      <c r="AE87" s="120" t="e">
        <f t="shared" si="22"/>
        <v>#DIV/0!</v>
      </c>
      <c r="AF87" s="120" t="e">
        <f t="shared" si="13"/>
        <v>#DIV/0!</v>
      </c>
      <c r="AG87" s="120" t="e">
        <f t="shared" si="14"/>
        <v>#DIV/0!</v>
      </c>
      <c r="AH87" s="120" t="e">
        <f t="shared" si="15"/>
        <v>#DIV/0!</v>
      </c>
      <c r="AI87" s="120" t="e">
        <f t="shared" si="16"/>
        <v>#DIV/0!</v>
      </c>
      <c r="AJ87" s="120" t="e">
        <f t="shared" si="17"/>
        <v>#DIV/0!</v>
      </c>
      <c r="AK87" s="120" t="e">
        <f t="shared" si="18"/>
        <v>#DIV/0!</v>
      </c>
      <c r="AL87" s="120" t="e">
        <f t="shared" si="19"/>
        <v>#DIV/0!</v>
      </c>
      <c r="AM87" s="120" t="e">
        <f t="shared" si="20"/>
        <v>#DIV/0!</v>
      </c>
      <c r="AN87" s="120" t="str">
        <f t="shared" si="21"/>
        <v/>
      </c>
      <c r="AO87" s="119"/>
      <c r="AP87" s="112" t="e">
        <f>'III Plan Rates'!$AA90*'V Consumer Factors'!$N$12*'II Rate Development &amp; Change'!$K$34</f>
        <v>#DIV/0!</v>
      </c>
      <c r="AQ87" s="112" t="e">
        <f>'III Plan Rates'!$AA90*'V Consumer Factors'!$N$13*'II Rate Development &amp; Change'!$K$34</f>
        <v>#DIV/0!</v>
      </c>
      <c r="AR87" s="112" t="e">
        <f>'III Plan Rates'!$AA90*'V Consumer Factors'!$N$14*'II Rate Development &amp; Change'!$K$34</f>
        <v>#DIV/0!</v>
      </c>
      <c r="AS87" s="112" t="e">
        <f>'III Plan Rates'!$AA90*'V Consumer Factors'!$N$15*'II Rate Development &amp; Change'!$K$34</f>
        <v>#DIV/0!</v>
      </c>
      <c r="AT87" s="112" t="e">
        <f>'III Plan Rates'!$AA90*'V Consumer Factors'!$N$16*'II Rate Development &amp; Change'!$K$34</f>
        <v>#DIV/0!</v>
      </c>
      <c r="AU87" s="112" t="e">
        <f>'III Plan Rates'!$AA90*'V Consumer Factors'!$N$17*'II Rate Development &amp; Change'!$K$34</f>
        <v>#DIV/0!</v>
      </c>
      <c r="AV87" s="112" t="e">
        <f>'III Plan Rates'!$AA90*'V Consumer Factors'!$N$18*'II Rate Development &amp; Change'!$K$34</f>
        <v>#DIV/0!</v>
      </c>
      <c r="AW87" s="112" t="e">
        <f>'III Plan Rates'!$AA90*'V Consumer Factors'!$N$19*'II Rate Development &amp; Change'!$K$34</f>
        <v>#DIV/0!</v>
      </c>
      <c r="AX87" s="112" t="e">
        <f>'III Plan Rates'!$AA90*'V Consumer Factors'!$N$20*'II Rate Development &amp; Change'!$K$34</f>
        <v>#DIV/0!</v>
      </c>
      <c r="AY87" s="112">
        <f>IF('III Plan Rates'!$AP90&gt;0,SUMPRODUCT(AP87:AX87,'III Plan Rates'!$AG90:$AO90)/'III Plan Rates'!$AP90,0)</f>
        <v>0</v>
      </c>
      <c r="AZ87" s="124"/>
      <c r="BA87" s="112" t="e">
        <f>'III Plan Rates'!$AA90*'V Consumer Factors'!$N$12*'II Rate Development &amp; Change'!$L$34</f>
        <v>#DIV/0!</v>
      </c>
      <c r="BB87" s="112" t="e">
        <f>'III Plan Rates'!$AA90*'V Consumer Factors'!$N$13*'II Rate Development &amp; Change'!$L$34</f>
        <v>#DIV/0!</v>
      </c>
      <c r="BC87" s="112" t="e">
        <f>'III Plan Rates'!$AA90*'V Consumer Factors'!$N$14*'II Rate Development &amp; Change'!$L$34</f>
        <v>#DIV/0!</v>
      </c>
      <c r="BD87" s="112" t="e">
        <f>'III Plan Rates'!$AA90*'V Consumer Factors'!$N$15*'II Rate Development &amp; Change'!$L$34</f>
        <v>#DIV/0!</v>
      </c>
      <c r="BE87" s="112" t="e">
        <f>'III Plan Rates'!$AA90*'V Consumer Factors'!$N$16*'II Rate Development &amp; Change'!$L$34</f>
        <v>#DIV/0!</v>
      </c>
      <c r="BF87" s="112" t="e">
        <f>'III Plan Rates'!$AA90*'V Consumer Factors'!$N$17*'II Rate Development &amp; Change'!$L$34</f>
        <v>#DIV/0!</v>
      </c>
      <c r="BG87" s="112" t="e">
        <f>'III Plan Rates'!$AA90*'V Consumer Factors'!$N$18*'II Rate Development &amp; Change'!$L$34</f>
        <v>#DIV/0!</v>
      </c>
      <c r="BH87" s="112" t="e">
        <f>'III Plan Rates'!$AA90*'V Consumer Factors'!$N$19*'II Rate Development &amp; Change'!$L$34</f>
        <v>#DIV/0!</v>
      </c>
      <c r="BI87" s="112" t="e">
        <f>'III Plan Rates'!$AA90*'V Consumer Factors'!$N$20*'II Rate Development &amp; Change'!$L$34</f>
        <v>#DIV/0!</v>
      </c>
      <c r="BJ87" s="112">
        <f>IF('III Plan Rates'!$AP90&gt;0,SUMPRODUCT(BA87:BI87,'III Plan Rates'!$AG90:$AO90)/'III Plan Rates'!$AP90,0)</f>
        <v>0</v>
      </c>
      <c r="BK87" s="124"/>
      <c r="BL87" s="112" t="e">
        <f>'III Plan Rates'!$AA90*'V Consumer Factors'!$N$12*'II Rate Development &amp; Change'!$M$34</f>
        <v>#DIV/0!</v>
      </c>
      <c r="BM87" s="112" t="e">
        <f>'III Plan Rates'!$AA90*'V Consumer Factors'!$N$13*'II Rate Development &amp; Change'!$M$34</f>
        <v>#DIV/0!</v>
      </c>
      <c r="BN87" s="112" t="e">
        <f>'III Plan Rates'!$AA90*'V Consumer Factors'!$N$14*'II Rate Development &amp; Change'!$M$34</f>
        <v>#DIV/0!</v>
      </c>
      <c r="BO87" s="112" t="e">
        <f>'III Plan Rates'!$AA90*'V Consumer Factors'!$N$15*'II Rate Development &amp; Change'!$M$34</f>
        <v>#DIV/0!</v>
      </c>
      <c r="BP87" s="112" t="e">
        <f>'III Plan Rates'!$AA90*'V Consumer Factors'!$N$16*'II Rate Development &amp; Change'!$M$34</f>
        <v>#DIV/0!</v>
      </c>
      <c r="BQ87" s="112" t="e">
        <f>'III Plan Rates'!$AA90*'V Consumer Factors'!$N$17*'II Rate Development &amp; Change'!$M$34</f>
        <v>#DIV/0!</v>
      </c>
      <c r="BR87" s="112" t="e">
        <f>'III Plan Rates'!$AA90*'V Consumer Factors'!$N$18*'II Rate Development &amp; Change'!$M$34</f>
        <v>#DIV/0!</v>
      </c>
      <c r="BS87" s="112" t="e">
        <f>'III Plan Rates'!$AA90*'V Consumer Factors'!$N$19*'II Rate Development &amp; Change'!$M$34</f>
        <v>#DIV/0!</v>
      </c>
      <c r="BT87" s="112" t="e">
        <f>'III Plan Rates'!$AA90*'V Consumer Factors'!$N$20*'II Rate Development &amp; Change'!$M$34</f>
        <v>#DIV/0!</v>
      </c>
      <c r="BU87" s="112">
        <f>IF('III Plan Rates'!$AP90&gt;0,SUMPRODUCT(BL87:BT87,'III Plan Rates'!$AG90:$AO90)/'III Plan Rates'!$AP90,0)</f>
        <v>0</v>
      </c>
      <c r="BW87" s="109"/>
      <c r="BX87" s="109"/>
      <c r="BY87" s="109"/>
      <c r="BZ87" s="109"/>
      <c r="CA87" s="109"/>
      <c r="CB87" s="109"/>
      <c r="CC87" s="109"/>
      <c r="CD87" s="109"/>
      <c r="CE87" s="511" t="str">
        <f>IF(SUM(BW87:CD87)='III Plan Rates'!AG90, "Match", "Don't Match")</f>
        <v>Match</v>
      </c>
      <c r="CF87" s="109"/>
      <c r="CG87" s="109"/>
      <c r="CH87" s="109"/>
      <c r="CI87" s="511" t="str">
        <f>IF(SUM(CF87:CH87)='III Plan Rates'!AH90, "Match", "Don't Match")</f>
        <v>Match</v>
      </c>
      <c r="CJ87" s="109"/>
      <c r="CK87" s="109"/>
      <c r="CL87" s="109"/>
      <c r="CM87" s="109"/>
      <c r="CN87" s="109"/>
      <c r="CO87" s="109"/>
      <c r="CP87" s="109"/>
      <c r="CQ87" s="109"/>
      <c r="CR87" s="109"/>
      <c r="CS87" s="109"/>
      <c r="CT87" s="109"/>
      <c r="CU87" s="109"/>
      <c r="CV87" s="109"/>
      <c r="CW87" s="511" t="str">
        <f>IF(SUM(CJ87:CV87)='III Plan Rates'!AI90, "Match", "Don't Match")</f>
        <v>Match</v>
      </c>
      <c r="CX87" s="109"/>
      <c r="CY87" s="109"/>
      <c r="CZ87" s="109"/>
      <c r="DA87" s="109"/>
      <c r="DB87" s="109"/>
      <c r="DC87" s="109"/>
      <c r="DD87" s="109"/>
      <c r="DE87" s="109"/>
      <c r="DF87" s="109"/>
      <c r="DG87" s="109"/>
      <c r="DH87" s="511" t="str">
        <f>IF(SUM(CX87:DG87)='III Plan Rates'!AJ90, "Match", "Don't Match")</f>
        <v>Match</v>
      </c>
      <c r="DI87" s="109"/>
      <c r="DJ87" s="109"/>
      <c r="DK87" s="109"/>
      <c r="DL87" s="109"/>
      <c r="DM87" s="109"/>
      <c r="DN87" s="109"/>
      <c r="DO87" s="109"/>
      <c r="DP87" s="511" t="str">
        <f>IF(SUM(DI87:DO87)='III Plan Rates'!AK90, "Match", "Don't Match")</f>
        <v>Match</v>
      </c>
      <c r="DQ87" s="109"/>
      <c r="DR87" s="109"/>
      <c r="DS87" s="109"/>
      <c r="DT87" s="109"/>
      <c r="DU87" s="109"/>
      <c r="DV87" s="109"/>
      <c r="DW87" s="109"/>
      <c r="DX87" s="109"/>
      <c r="DY87" s="109"/>
      <c r="DZ87" s="109"/>
      <c r="EA87" s="511" t="str">
        <f>IF(SUM(DQ87:DZ87)='III Plan Rates'!AL90, "Match", "Don't Match")</f>
        <v>Match</v>
      </c>
      <c r="EB87" s="109"/>
      <c r="EC87" s="109"/>
      <c r="ED87" s="109"/>
      <c r="EE87" s="109"/>
      <c r="EF87" s="511" t="str">
        <f>IF(SUM(EB87:EE87)='III Plan Rates'!AM90, "Match", "Don't Match")</f>
        <v>Match</v>
      </c>
      <c r="EG87" s="109"/>
      <c r="EH87" s="109"/>
      <c r="EI87" s="109"/>
      <c r="EJ87" s="109"/>
      <c r="EK87" s="109"/>
      <c r="EL87" s="511" t="str">
        <f>IF(SUM(EG87:EK87)='III Plan Rates'!AN90, "Match", "Don't Match")</f>
        <v>Match</v>
      </c>
      <c r="EM87" s="109"/>
      <c r="EN87" s="109"/>
      <c r="EO87" s="109"/>
      <c r="EP87" s="109"/>
      <c r="EQ87" s="109"/>
      <c r="ER87" s="109"/>
      <c r="ES87" s="109"/>
      <c r="ET87" s="511" t="str">
        <f>IF(SUM(EM87:ES87)='III Plan Rates'!AO90, "Match", "Don't Match")</f>
        <v>Match</v>
      </c>
    </row>
    <row r="88" spans="1:150" x14ac:dyDescent="0.25">
      <c r="A88" s="406" t="str">
        <f>'III Plan Rates'!A91</f>
        <v>Plan 74</v>
      </c>
      <c r="B88" s="122">
        <f>'III Plan Rates'!B91</f>
        <v>0</v>
      </c>
      <c r="C88" s="128">
        <f>'III Plan Rates'!D91</f>
        <v>0</v>
      </c>
      <c r="D88" s="122">
        <f>'III Plan Rates'!E91</f>
        <v>0</v>
      </c>
      <c r="E88" s="122">
        <f>'III Plan Rates'!F91</f>
        <v>0</v>
      </c>
      <c r="F88" s="122">
        <f>'III Plan Rates'!G91</f>
        <v>0</v>
      </c>
      <c r="G88" s="122">
        <f>'III Plan Rates'!J91</f>
        <v>0</v>
      </c>
      <c r="H88" s="101"/>
      <c r="I88" s="111"/>
      <c r="J88" s="111"/>
      <c r="K88" s="111"/>
      <c r="L88" s="111"/>
      <c r="M88" s="111"/>
      <c r="N88" s="111"/>
      <c r="O88" s="111"/>
      <c r="P88" s="111"/>
      <c r="Q88" s="111"/>
      <c r="R88" s="112">
        <f>IF('III Plan Rates'!$AP91&gt;0,SUMPRODUCT(I88:Q88,'III Plan Rates'!$AG91:$AO91)/'III Plan Rates'!$AP91,0)</f>
        <v>0</v>
      </c>
      <c r="S88" s="123"/>
      <c r="T88" s="112" t="e">
        <f>'III Plan Rates'!$AA91*'V Consumer Factors'!$N$12*'II Rate Development &amp; Change'!$J$34</f>
        <v>#DIV/0!</v>
      </c>
      <c r="U88" s="112" t="e">
        <f>'III Plan Rates'!$AA91*'V Consumer Factors'!$N$13*'II Rate Development &amp; Change'!$J$34</f>
        <v>#DIV/0!</v>
      </c>
      <c r="V88" s="112" t="e">
        <f>'III Plan Rates'!$AA91*'V Consumer Factors'!$N$14*'II Rate Development &amp; Change'!$J$34</f>
        <v>#DIV/0!</v>
      </c>
      <c r="W88" s="112" t="e">
        <f>'III Plan Rates'!$AA91*'V Consumer Factors'!$N$15*'II Rate Development &amp; Change'!$J$34</f>
        <v>#DIV/0!</v>
      </c>
      <c r="X88" s="112" t="e">
        <f>'III Plan Rates'!$AA91*'V Consumer Factors'!$N$16*'II Rate Development &amp; Change'!$J$34</f>
        <v>#DIV/0!</v>
      </c>
      <c r="Y88" s="112" t="e">
        <f>'III Plan Rates'!$AA91*'V Consumer Factors'!$N$17*'II Rate Development &amp; Change'!$J$34</f>
        <v>#DIV/0!</v>
      </c>
      <c r="Z88" s="112" t="e">
        <f>'III Plan Rates'!$AA91*'V Consumer Factors'!$N$18*'II Rate Development &amp; Change'!$J$34</f>
        <v>#DIV/0!</v>
      </c>
      <c r="AA88" s="112" t="e">
        <f>'III Plan Rates'!$AA91*'V Consumer Factors'!$N$19*'II Rate Development &amp; Change'!$J$34</f>
        <v>#DIV/0!</v>
      </c>
      <c r="AB88" s="112" t="e">
        <f>'III Plan Rates'!$AA91*'V Consumer Factors'!$N$20*'II Rate Development &amp; Change'!$J$34</f>
        <v>#DIV/0!</v>
      </c>
      <c r="AC88" s="112">
        <f>IF('III Plan Rates'!$AP91&gt;0,SUMPRODUCT(T88:AB88,'III Plan Rates'!$AG91:$AO91)/'III Plan Rates'!$AP91,0)</f>
        <v>0</v>
      </c>
      <c r="AD88" s="119"/>
      <c r="AE88" s="120" t="e">
        <f t="shared" si="22"/>
        <v>#DIV/0!</v>
      </c>
      <c r="AF88" s="120" t="e">
        <f t="shared" si="13"/>
        <v>#DIV/0!</v>
      </c>
      <c r="AG88" s="120" t="e">
        <f t="shared" si="14"/>
        <v>#DIV/0!</v>
      </c>
      <c r="AH88" s="120" t="e">
        <f t="shared" si="15"/>
        <v>#DIV/0!</v>
      </c>
      <c r="AI88" s="120" t="e">
        <f t="shared" si="16"/>
        <v>#DIV/0!</v>
      </c>
      <c r="AJ88" s="120" t="e">
        <f t="shared" si="17"/>
        <v>#DIV/0!</v>
      </c>
      <c r="AK88" s="120" t="e">
        <f t="shared" si="18"/>
        <v>#DIV/0!</v>
      </c>
      <c r="AL88" s="120" t="e">
        <f t="shared" si="19"/>
        <v>#DIV/0!</v>
      </c>
      <c r="AM88" s="120" t="e">
        <f t="shared" si="20"/>
        <v>#DIV/0!</v>
      </c>
      <c r="AN88" s="120" t="str">
        <f t="shared" si="21"/>
        <v/>
      </c>
      <c r="AO88" s="119"/>
      <c r="AP88" s="112" t="e">
        <f>'III Plan Rates'!$AA91*'V Consumer Factors'!$N$12*'II Rate Development &amp; Change'!$K$34</f>
        <v>#DIV/0!</v>
      </c>
      <c r="AQ88" s="112" t="e">
        <f>'III Plan Rates'!$AA91*'V Consumer Factors'!$N$13*'II Rate Development &amp; Change'!$K$34</f>
        <v>#DIV/0!</v>
      </c>
      <c r="AR88" s="112" t="e">
        <f>'III Plan Rates'!$AA91*'V Consumer Factors'!$N$14*'II Rate Development &amp; Change'!$K$34</f>
        <v>#DIV/0!</v>
      </c>
      <c r="AS88" s="112" t="e">
        <f>'III Plan Rates'!$AA91*'V Consumer Factors'!$N$15*'II Rate Development &amp; Change'!$K$34</f>
        <v>#DIV/0!</v>
      </c>
      <c r="AT88" s="112" t="e">
        <f>'III Plan Rates'!$AA91*'V Consumer Factors'!$N$16*'II Rate Development &amp; Change'!$K$34</f>
        <v>#DIV/0!</v>
      </c>
      <c r="AU88" s="112" t="e">
        <f>'III Plan Rates'!$AA91*'V Consumer Factors'!$N$17*'II Rate Development &amp; Change'!$K$34</f>
        <v>#DIV/0!</v>
      </c>
      <c r="AV88" s="112" t="e">
        <f>'III Plan Rates'!$AA91*'V Consumer Factors'!$N$18*'II Rate Development &amp; Change'!$K$34</f>
        <v>#DIV/0!</v>
      </c>
      <c r="AW88" s="112" t="e">
        <f>'III Plan Rates'!$AA91*'V Consumer Factors'!$N$19*'II Rate Development &amp; Change'!$K$34</f>
        <v>#DIV/0!</v>
      </c>
      <c r="AX88" s="112" t="e">
        <f>'III Plan Rates'!$AA91*'V Consumer Factors'!$N$20*'II Rate Development &amp; Change'!$K$34</f>
        <v>#DIV/0!</v>
      </c>
      <c r="AY88" s="112">
        <f>IF('III Plan Rates'!$AP91&gt;0,SUMPRODUCT(AP88:AX88,'III Plan Rates'!$AG91:$AO91)/'III Plan Rates'!$AP91,0)</f>
        <v>0</v>
      </c>
      <c r="AZ88" s="124"/>
      <c r="BA88" s="112" t="e">
        <f>'III Plan Rates'!$AA91*'V Consumer Factors'!$N$12*'II Rate Development &amp; Change'!$L$34</f>
        <v>#DIV/0!</v>
      </c>
      <c r="BB88" s="112" t="e">
        <f>'III Plan Rates'!$AA91*'V Consumer Factors'!$N$13*'II Rate Development &amp; Change'!$L$34</f>
        <v>#DIV/0!</v>
      </c>
      <c r="BC88" s="112" t="e">
        <f>'III Plan Rates'!$AA91*'V Consumer Factors'!$N$14*'II Rate Development &amp; Change'!$L$34</f>
        <v>#DIV/0!</v>
      </c>
      <c r="BD88" s="112" t="e">
        <f>'III Plan Rates'!$AA91*'V Consumer Factors'!$N$15*'II Rate Development &amp; Change'!$L$34</f>
        <v>#DIV/0!</v>
      </c>
      <c r="BE88" s="112" t="e">
        <f>'III Plan Rates'!$AA91*'V Consumer Factors'!$N$16*'II Rate Development &amp; Change'!$L$34</f>
        <v>#DIV/0!</v>
      </c>
      <c r="BF88" s="112" t="e">
        <f>'III Plan Rates'!$AA91*'V Consumer Factors'!$N$17*'II Rate Development &amp; Change'!$L$34</f>
        <v>#DIV/0!</v>
      </c>
      <c r="BG88" s="112" t="e">
        <f>'III Plan Rates'!$AA91*'V Consumer Factors'!$N$18*'II Rate Development &amp; Change'!$L$34</f>
        <v>#DIV/0!</v>
      </c>
      <c r="BH88" s="112" t="e">
        <f>'III Plan Rates'!$AA91*'V Consumer Factors'!$N$19*'II Rate Development &amp; Change'!$L$34</f>
        <v>#DIV/0!</v>
      </c>
      <c r="BI88" s="112" t="e">
        <f>'III Plan Rates'!$AA91*'V Consumer Factors'!$N$20*'II Rate Development &amp; Change'!$L$34</f>
        <v>#DIV/0!</v>
      </c>
      <c r="BJ88" s="112">
        <f>IF('III Plan Rates'!$AP91&gt;0,SUMPRODUCT(BA88:BI88,'III Plan Rates'!$AG91:$AO91)/'III Plan Rates'!$AP91,0)</f>
        <v>0</v>
      </c>
      <c r="BK88" s="124"/>
      <c r="BL88" s="112" t="e">
        <f>'III Plan Rates'!$AA91*'V Consumer Factors'!$N$12*'II Rate Development &amp; Change'!$M$34</f>
        <v>#DIV/0!</v>
      </c>
      <c r="BM88" s="112" t="e">
        <f>'III Plan Rates'!$AA91*'V Consumer Factors'!$N$13*'II Rate Development &amp; Change'!$M$34</f>
        <v>#DIV/0!</v>
      </c>
      <c r="BN88" s="112" t="e">
        <f>'III Plan Rates'!$AA91*'V Consumer Factors'!$N$14*'II Rate Development &amp; Change'!$M$34</f>
        <v>#DIV/0!</v>
      </c>
      <c r="BO88" s="112" t="e">
        <f>'III Plan Rates'!$AA91*'V Consumer Factors'!$N$15*'II Rate Development &amp; Change'!$M$34</f>
        <v>#DIV/0!</v>
      </c>
      <c r="BP88" s="112" t="e">
        <f>'III Plan Rates'!$AA91*'V Consumer Factors'!$N$16*'II Rate Development &amp; Change'!$M$34</f>
        <v>#DIV/0!</v>
      </c>
      <c r="BQ88" s="112" t="e">
        <f>'III Plan Rates'!$AA91*'V Consumer Factors'!$N$17*'II Rate Development &amp; Change'!$M$34</f>
        <v>#DIV/0!</v>
      </c>
      <c r="BR88" s="112" t="e">
        <f>'III Plan Rates'!$AA91*'V Consumer Factors'!$N$18*'II Rate Development &amp; Change'!$M$34</f>
        <v>#DIV/0!</v>
      </c>
      <c r="BS88" s="112" t="e">
        <f>'III Plan Rates'!$AA91*'V Consumer Factors'!$N$19*'II Rate Development &amp; Change'!$M$34</f>
        <v>#DIV/0!</v>
      </c>
      <c r="BT88" s="112" t="e">
        <f>'III Plan Rates'!$AA91*'V Consumer Factors'!$N$20*'II Rate Development &amp; Change'!$M$34</f>
        <v>#DIV/0!</v>
      </c>
      <c r="BU88" s="112">
        <f>IF('III Plan Rates'!$AP91&gt;0,SUMPRODUCT(BL88:BT88,'III Plan Rates'!$AG91:$AO91)/'III Plan Rates'!$AP91,0)</f>
        <v>0</v>
      </c>
      <c r="BW88" s="109"/>
      <c r="BX88" s="109"/>
      <c r="BY88" s="109"/>
      <c r="BZ88" s="109"/>
      <c r="CA88" s="109"/>
      <c r="CB88" s="109"/>
      <c r="CC88" s="109"/>
      <c r="CD88" s="109"/>
      <c r="CE88" s="511" t="str">
        <f>IF(SUM(BW88:CD88)='III Plan Rates'!AG91, "Match", "Don't Match")</f>
        <v>Match</v>
      </c>
      <c r="CF88" s="109"/>
      <c r="CG88" s="109"/>
      <c r="CH88" s="109"/>
      <c r="CI88" s="511" t="str">
        <f>IF(SUM(CF88:CH88)='III Plan Rates'!AH91, "Match", "Don't Match")</f>
        <v>Match</v>
      </c>
      <c r="CJ88" s="109"/>
      <c r="CK88" s="109"/>
      <c r="CL88" s="109"/>
      <c r="CM88" s="109"/>
      <c r="CN88" s="109"/>
      <c r="CO88" s="109"/>
      <c r="CP88" s="109"/>
      <c r="CQ88" s="109"/>
      <c r="CR88" s="109"/>
      <c r="CS88" s="109"/>
      <c r="CT88" s="109"/>
      <c r="CU88" s="109"/>
      <c r="CV88" s="109"/>
      <c r="CW88" s="511" t="str">
        <f>IF(SUM(CJ88:CV88)='III Plan Rates'!AI91, "Match", "Don't Match")</f>
        <v>Match</v>
      </c>
      <c r="CX88" s="109"/>
      <c r="CY88" s="109"/>
      <c r="CZ88" s="109"/>
      <c r="DA88" s="109"/>
      <c r="DB88" s="109"/>
      <c r="DC88" s="109"/>
      <c r="DD88" s="109"/>
      <c r="DE88" s="109"/>
      <c r="DF88" s="109"/>
      <c r="DG88" s="109"/>
      <c r="DH88" s="511" t="str">
        <f>IF(SUM(CX88:DG88)='III Plan Rates'!AJ91, "Match", "Don't Match")</f>
        <v>Match</v>
      </c>
      <c r="DI88" s="109"/>
      <c r="DJ88" s="109"/>
      <c r="DK88" s="109"/>
      <c r="DL88" s="109"/>
      <c r="DM88" s="109"/>
      <c r="DN88" s="109"/>
      <c r="DO88" s="109"/>
      <c r="DP88" s="511" t="str">
        <f>IF(SUM(DI88:DO88)='III Plan Rates'!AK91, "Match", "Don't Match")</f>
        <v>Match</v>
      </c>
      <c r="DQ88" s="109"/>
      <c r="DR88" s="109"/>
      <c r="DS88" s="109"/>
      <c r="DT88" s="109"/>
      <c r="DU88" s="109"/>
      <c r="DV88" s="109"/>
      <c r="DW88" s="109"/>
      <c r="DX88" s="109"/>
      <c r="DY88" s="109"/>
      <c r="DZ88" s="109"/>
      <c r="EA88" s="511" t="str">
        <f>IF(SUM(DQ88:DZ88)='III Plan Rates'!AL91, "Match", "Don't Match")</f>
        <v>Match</v>
      </c>
      <c r="EB88" s="109"/>
      <c r="EC88" s="109"/>
      <c r="ED88" s="109"/>
      <c r="EE88" s="109"/>
      <c r="EF88" s="511" t="str">
        <f>IF(SUM(EB88:EE88)='III Plan Rates'!AM91, "Match", "Don't Match")</f>
        <v>Match</v>
      </c>
      <c r="EG88" s="109"/>
      <c r="EH88" s="109"/>
      <c r="EI88" s="109"/>
      <c r="EJ88" s="109"/>
      <c r="EK88" s="109"/>
      <c r="EL88" s="511" t="str">
        <f>IF(SUM(EG88:EK88)='III Plan Rates'!AN91, "Match", "Don't Match")</f>
        <v>Match</v>
      </c>
      <c r="EM88" s="109"/>
      <c r="EN88" s="109"/>
      <c r="EO88" s="109"/>
      <c r="EP88" s="109"/>
      <c r="EQ88" s="109"/>
      <c r="ER88" s="109"/>
      <c r="ES88" s="109"/>
      <c r="ET88" s="511" t="str">
        <f>IF(SUM(EM88:ES88)='III Plan Rates'!AO91, "Match", "Don't Match")</f>
        <v>Match</v>
      </c>
    </row>
    <row r="89" spans="1:150" x14ac:dyDescent="0.25">
      <c r="A89" s="406" t="str">
        <f>'III Plan Rates'!A92</f>
        <v>Plan 75</v>
      </c>
      <c r="B89" s="122">
        <f>'III Plan Rates'!B92</f>
        <v>0</v>
      </c>
      <c r="C89" s="128">
        <f>'III Plan Rates'!D92</f>
        <v>0</v>
      </c>
      <c r="D89" s="122">
        <f>'III Plan Rates'!E92</f>
        <v>0</v>
      </c>
      <c r="E89" s="122">
        <f>'III Plan Rates'!F92</f>
        <v>0</v>
      </c>
      <c r="F89" s="122">
        <f>'III Plan Rates'!G92</f>
        <v>0</v>
      </c>
      <c r="G89" s="122">
        <f>'III Plan Rates'!J92</f>
        <v>0</v>
      </c>
      <c r="H89" s="101"/>
      <c r="I89" s="111"/>
      <c r="J89" s="111"/>
      <c r="K89" s="111"/>
      <c r="L89" s="111"/>
      <c r="M89" s="111"/>
      <c r="N89" s="111"/>
      <c r="O89" s="111"/>
      <c r="P89" s="111"/>
      <c r="Q89" s="111"/>
      <c r="R89" s="112">
        <f>IF('III Plan Rates'!$AP92&gt;0,SUMPRODUCT(I89:Q89,'III Plan Rates'!$AG92:$AO92)/'III Plan Rates'!$AP92,0)</f>
        <v>0</v>
      </c>
      <c r="S89" s="123"/>
      <c r="T89" s="112" t="e">
        <f>'III Plan Rates'!$AA92*'V Consumer Factors'!$N$12*'II Rate Development &amp; Change'!$J$34</f>
        <v>#DIV/0!</v>
      </c>
      <c r="U89" s="112" t="e">
        <f>'III Plan Rates'!$AA92*'V Consumer Factors'!$N$13*'II Rate Development &amp; Change'!$J$34</f>
        <v>#DIV/0!</v>
      </c>
      <c r="V89" s="112" t="e">
        <f>'III Plan Rates'!$AA92*'V Consumer Factors'!$N$14*'II Rate Development &amp; Change'!$J$34</f>
        <v>#DIV/0!</v>
      </c>
      <c r="W89" s="112" t="e">
        <f>'III Plan Rates'!$AA92*'V Consumer Factors'!$N$15*'II Rate Development &amp; Change'!$J$34</f>
        <v>#DIV/0!</v>
      </c>
      <c r="X89" s="112" t="e">
        <f>'III Plan Rates'!$AA92*'V Consumer Factors'!$N$16*'II Rate Development &amp; Change'!$J$34</f>
        <v>#DIV/0!</v>
      </c>
      <c r="Y89" s="112" t="e">
        <f>'III Plan Rates'!$AA92*'V Consumer Factors'!$N$17*'II Rate Development &amp; Change'!$J$34</f>
        <v>#DIV/0!</v>
      </c>
      <c r="Z89" s="112" t="e">
        <f>'III Plan Rates'!$AA92*'V Consumer Factors'!$N$18*'II Rate Development &amp; Change'!$J$34</f>
        <v>#DIV/0!</v>
      </c>
      <c r="AA89" s="112" t="e">
        <f>'III Plan Rates'!$AA92*'V Consumer Factors'!$N$19*'II Rate Development &amp; Change'!$J$34</f>
        <v>#DIV/0!</v>
      </c>
      <c r="AB89" s="112" t="e">
        <f>'III Plan Rates'!$AA92*'V Consumer Factors'!$N$20*'II Rate Development &amp; Change'!$J$34</f>
        <v>#DIV/0!</v>
      </c>
      <c r="AC89" s="112">
        <f>IF('III Plan Rates'!$AP92&gt;0,SUMPRODUCT(T89:AB89,'III Plan Rates'!$AG92:$AO92)/'III Plan Rates'!$AP92,0)</f>
        <v>0</v>
      </c>
      <c r="AD89" s="119"/>
      <c r="AE89" s="120" t="e">
        <f t="shared" si="22"/>
        <v>#DIV/0!</v>
      </c>
      <c r="AF89" s="120" t="e">
        <f t="shared" si="13"/>
        <v>#DIV/0!</v>
      </c>
      <c r="AG89" s="120" t="e">
        <f t="shared" si="14"/>
        <v>#DIV/0!</v>
      </c>
      <c r="AH89" s="120" t="e">
        <f t="shared" si="15"/>
        <v>#DIV/0!</v>
      </c>
      <c r="AI89" s="120" t="e">
        <f t="shared" si="16"/>
        <v>#DIV/0!</v>
      </c>
      <c r="AJ89" s="120" t="e">
        <f t="shared" si="17"/>
        <v>#DIV/0!</v>
      </c>
      <c r="AK89" s="120" t="e">
        <f t="shared" si="18"/>
        <v>#DIV/0!</v>
      </c>
      <c r="AL89" s="120" t="e">
        <f t="shared" si="19"/>
        <v>#DIV/0!</v>
      </c>
      <c r="AM89" s="120" t="e">
        <f t="shared" si="20"/>
        <v>#DIV/0!</v>
      </c>
      <c r="AN89" s="120" t="str">
        <f t="shared" si="21"/>
        <v/>
      </c>
      <c r="AO89" s="119"/>
      <c r="AP89" s="112" t="e">
        <f>'III Plan Rates'!$AA92*'V Consumer Factors'!$N$12*'II Rate Development &amp; Change'!$K$34</f>
        <v>#DIV/0!</v>
      </c>
      <c r="AQ89" s="112" t="e">
        <f>'III Plan Rates'!$AA92*'V Consumer Factors'!$N$13*'II Rate Development &amp; Change'!$K$34</f>
        <v>#DIV/0!</v>
      </c>
      <c r="AR89" s="112" t="e">
        <f>'III Plan Rates'!$AA92*'V Consumer Factors'!$N$14*'II Rate Development &amp; Change'!$K$34</f>
        <v>#DIV/0!</v>
      </c>
      <c r="AS89" s="112" t="e">
        <f>'III Plan Rates'!$AA92*'V Consumer Factors'!$N$15*'II Rate Development &amp; Change'!$K$34</f>
        <v>#DIV/0!</v>
      </c>
      <c r="AT89" s="112" t="e">
        <f>'III Plan Rates'!$AA92*'V Consumer Factors'!$N$16*'II Rate Development &amp; Change'!$K$34</f>
        <v>#DIV/0!</v>
      </c>
      <c r="AU89" s="112" t="e">
        <f>'III Plan Rates'!$AA92*'V Consumer Factors'!$N$17*'II Rate Development &amp; Change'!$K$34</f>
        <v>#DIV/0!</v>
      </c>
      <c r="AV89" s="112" t="e">
        <f>'III Plan Rates'!$AA92*'V Consumer Factors'!$N$18*'II Rate Development &amp; Change'!$K$34</f>
        <v>#DIV/0!</v>
      </c>
      <c r="AW89" s="112" t="e">
        <f>'III Plan Rates'!$AA92*'V Consumer Factors'!$N$19*'II Rate Development &amp; Change'!$K$34</f>
        <v>#DIV/0!</v>
      </c>
      <c r="AX89" s="112" t="e">
        <f>'III Plan Rates'!$AA92*'V Consumer Factors'!$N$20*'II Rate Development &amp; Change'!$K$34</f>
        <v>#DIV/0!</v>
      </c>
      <c r="AY89" s="112">
        <f>IF('III Plan Rates'!$AP92&gt;0,SUMPRODUCT(AP89:AX89,'III Plan Rates'!$AG92:$AO92)/'III Plan Rates'!$AP92,0)</f>
        <v>0</v>
      </c>
      <c r="AZ89" s="124"/>
      <c r="BA89" s="112" t="e">
        <f>'III Plan Rates'!$AA92*'V Consumer Factors'!$N$12*'II Rate Development &amp; Change'!$L$34</f>
        <v>#DIV/0!</v>
      </c>
      <c r="BB89" s="112" t="e">
        <f>'III Plan Rates'!$AA92*'V Consumer Factors'!$N$13*'II Rate Development &amp; Change'!$L$34</f>
        <v>#DIV/0!</v>
      </c>
      <c r="BC89" s="112" t="e">
        <f>'III Plan Rates'!$AA92*'V Consumer Factors'!$N$14*'II Rate Development &amp; Change'!$L$34</f>
        <v>#DIV/0!</v>
      </c>
      <c r="BD89" s="112" t="e">
        <f>'III Plan Rates'!$AA92*'V Consumer Factors'!$N$15*'II Rate Development &amp; Change'!$L$34</f>
        <v>#DIV/0!</v>
      </c>
      <c r="BE89" s="112" t="e">
        <f>'III Plan Rates'!$AA92*'V Consumer Factors'!$N$16*'II Rate Development &amp; Change'!$L$34</f>
        <v>#DIV/0!</v>
      </c>
      <c r="BF89" s="112" t="e">
        <f>'III Plan Rates'!$AA92*'V Consumer Factors'!$N$17*'II Rate Development &amp; Change'!$L$34</f>
        <v>#DIV/0!</v>
      </c>
      <c r="BG89" s="112" t="e">
        <f>'III Plan Rates'!$AA92*'V Consumer Factors'!$N$18*'II Rate Development &amp; Change'!$L$34</f>
        <v>#DIV/0!</v>
      </c>
      <c r="BH89" s="112" t="e">
        <f>'III Plan Rates'!$AA92*'V Consumer Factors'!$N$19*'II Rate Development &amp; Change'!$L$34</f>
        <v>#DIV/0!</v>
      </c>
      <c r="BI89" s="112" t="e">
        <f>'III Plan Rates'!$AA92*'V Consumer Factors'!$N$20*'II Rate Development &amp; Change'!$L$34</f>
        <v>#DIV/0!</v>
      </c>
      <c r="BJ89" s="112">
        <f>IF('III Plan Rates'!$AP92&gt;0,SUMPRODUCT(BA89:BI89,'III Plan Rates'!$AG92:$AO92)/'III Plan Rates'!$AP92,0)</f>
        <v>0</v>
      </c>
      <c r="BK89" s="124"/>
      <c r="BL89" s="112" t="e">
        <f>'III Plan Rates'!$AA92*'V Consumer Factors'!$N$12*'II Rate Development &amp; Change'!$M$34</f>
        <v>#DIV/0!</v>
      </c>
      <c r="BM89" s="112" t="e">
        <f>'III Plan Rates'!$AA92*'V Consumer Factors'!$N$13*'II Rate Development &amp; Change'!$M$34</f>
        <v>#DIV/0!</v>
      </c>
      <c r="BN89" s="112" t="e">
        <f>'III Plan Rates'!$AA92*'V Consumer Factors'!$N$14*'II Rate Development &amp; Change'!$M$34</f>
        <v>#DIV/0!</v>
      </c>
      <c r="BO89" s="112" t="e">
        <f>'III Plan Rates'!$AA92*'V Consumer Factors'!$N$15*'II Rate Development &amp; Change'!$M$34</f>
        <v>#DIV/0!</v>
      </c>
      <c r="BP89" s="112" t="e">
        <f>'III Plan Rates'!$AA92*'V Consumer Factors'!$N$16*'II Rate Development &amp; Change'!$M$34</f>
        <v>#DIV/0!</v>
      </c>
      <c r="BQ89" s="112" t="e">
        <f>'III Plan Rates'!$AA92*'V Consumer Factors'!$N$17*'II Rate Development &amp; Change'!$M$34</f>
        <v>#DIV/0!</v>
      </c>
      <c r="BR89" s="112" t="e">
        <f>'III Plan Rates'!$AA92*'V Consumer Factors'!$N$18*'II Rate Development &amp; Change'!$M$34</f>
        <v>#DIV/0!</v>
      </c>
      <c r="BS89" s="112" t="e">
        <f>'III Plan Rates'!$AA92*'V Consumer Factors'!$N$19*'II Rate Development &amp; Change'!$M$34</f>
        <v>#DIV/0!</v>
      </c>
      <c r="BT89" s="112" t="e">
        <f>'III Plan Rates'!$AA92*'V Consumer Factors'!$N$20*'II Rate Development &amp; Change'!$M$34</f>
        <v>#DIV/0!</v>
      </c>
      <c r="BU89" s="112">
        <f>IF('III Plan Rates'!$AP92&gt;0,SUMPRODUCT(BL89:BT89,'III Plan Rates'!$AG92:$AO92)/'III Plan Rates'!$AP92,0)</f>
        <v>0</v>
      </c>
      <c r="BW89" s="109"/>
      <c r="BX89" s="109"/>
      <c r="BY89" s="109"/>
      <c r="BZ89" s="109"/>
      <c r="CA89" s="109"/>
      <c r="CB89" s="109"/>
      <c r="CC89" s="109"/>
      <c r="CD89" s="109"/>
      <c r="CE89" s="511" t="str">
        <f>IF(SUM(BW89:CD89)='III Plan Rates'!AG92, "Match", "Don't Match")</f>
        <v>Match</v>
      </c>
      <c r="CF89" s="109"/>
      <c r="CG89" s="109"/>
      <c r="CH89" s="109"/>
      <c r="CI89" s="511" t="str">
        <f>IF(SUM(CF89:CH89)='III Plan Rates'!AH92, "Match", "Don't Match")</f>
        <v>Match</v>
      </c>
      <c r="CJ89" s="109"/>
      <c r="CK89" s="109"/>
      <c r="CL89" s="109"/>
      <c r="CM89" s="109"/>
      <c r="CN89" s="109"/>
      <c r="CO89" s="109"/>
      <c r="CP89" s="109"/>
      <c r="CQ89" s="109"/>
      <c r="CR89" s="109"/>
      <c r="CS89" s="109"/>
      <c r="CT89" s="109"/>
      <c r="CU89" s="109"/>
      <c r="CV89" s="109"/>
      <c r="CW89" s="511" t="str">
        <f>IF(SUM(CJ89:CV89)='III Plan Rates'!AI92, "Match", "Don't Match")</f>
        <v>Match</v>
      </c>
      <c r="CX89" s="109"/>
      <c r="CY89" s="109"/>
      <c r="CZ89" s="109"/>
      <c r="DA89" s="109"/>
      <c r="DB89" s="109"/>
      <c r="DC89" s="109"/>
      <c r="DD89" s="109"/>
      <c r="DE89" s="109"/>
      <c r="DF89" s="109"/>
      <c r="DG89" s="109"/>
      <c r="DH89" s="511" t="str">
        <f>IF(SUM(CX89:DG89)='III Plan Rates'!AJ92, "Match", "Don't Match")</f>
        <v>Match</v>
      </c>
      <c r="DI89" s="109"/>
      <c r="DJ89" s="109"/>
      <c r="DK89" s="109"/>
      <c r="DL89" s="109"/>
      <c r="DM89" s="109"/>
      <c r="DN89" s="109"/>
      <c r="DO89" s="109"/>
      <c r="DP89" s="511" t="str">
        <f>IF(SUM(DI89:DO89)='III Plan Rates'!AK92, "Match", "Don't Match")</f>
        <v>Match</v>
      </c>
      <c r="DQ89" s="109"/>
      <c r="DR89" s="109"/>
      <c r="DS89" s="109"/>
      <c r="DT89" s="109"/>
      <c r="DU89" s="109"/>
      <c r="DV89" s="109"/>
      <c r="DW89" s="109"/>
      <c r="DX89" s="109"/>
      <c r="DY89" s="109"/>
      <c r="DZ89" s="109"/>
      <c r="EA89" s="511" t="str">
        <f>IF(SUM(DQ89:DZ89)='III Plan Rates'!AL92, "Match", "Don't Match")</f>
        <v>Match</v>
      </c>
      <c r="EB89" s="109"/>
      <c r="EC89" s="109"/>
      <c r="ED89" s="109"/>
      <c r="EE89" s="109"/>
      <c r="EF89" s="511" t="str">
        <f>IF(SUM(EB89:EE89)='III Plan Rates'!AM92, "Match", "Don't Match")</f>
        <v>Match</v>
      </c>
      <c r="EG89" s="109"/>
      <c r="EH89" s="109"/>
      <c r="EI89" s="109"/>
      <c r="EJ89" s="109"/>
      <c r="EK89" s="109"/>
      <c r="EL89" s="511" t="str">
        <f>IF(SUM(EG89:EK89)='III Plan Rates'!AN92, "Match", "Don't Match")</f>
        <v>Match</v>
      </c>
      <c r="EM89" s="109"/>
      <c r="EN89" s="109"/>
      <c r="EO89" s="109"/>
      <c r="EP89" s="109"/>
      <c r="EQ89" s="109"/>
      <c r="ER89" s="109"/>
      <c r="ES89" s="109"/>
      <c r="ET89" s="511" t="str">
        <f>IF(SUM(EM89:ES89)='III Plan Rates'!AO92, "Match", "Don't Match")</f>
        <v>Match</v>
      </c>
    </row>
    <row r="90" spans="1:150" x14ac:dyDescent="0.25">
      <c r="A90" s="406" t="str">
        <f>'III Plan Rates'!A93</f>
        <v>Plan 76</v>
      </c>
      <c r="B90" s="122">
        <f>'III Plan Rates'!B93</f>
        <v>0</v>
      </c>
      <c r="C90" s="128">
        <f>'III Plan Rates'!D93</f>
        <v>0</v>
      </c>
      <c r="D90" s="122">
        <f>'III Plan Rates'!E93</f>
        <v>0</v>
      </c>
      <c r="E90" s="122">
        <f>'III Plan Rates'!F93</f>
        <v>0</v>
      </c>
      <c r="F90" s="122">
        <f>'III Plan Rates'!G93</f>
        <v>0</v>
      </c>
      <c r="G90" s="122">
        <f>'III Plan Rates'!J93</f>
        <v>0</v>
      </c>
      <c r="H90" s="101"/>
      <c r="I90" s="111"/>
      <c r="J90" s="111"/>
      <c r="K90" s="111"/>
      <c r="L90" s="111"/>
      <c r="M90" s="111"/>
      <c r="N90" s="111"/>
      <c r="O90" s="111"/>
      <c r="P90" s="111"/>
      <c r="Q90" s="111"/>
      <c r="R90" s="112">
        <f>IF('III Plan Rates'!$AP93&gt;0,SUMPRODUCT(I90:Q90,'III Plan Rates'!$AG93:$AO93)/'III Plan Rates'!$AP93,0)</f>
        <v>0</v>
      </c>
      <c r="S90" s="123"/>
      <c r="T90" s="112" t="e">
        <f>'III Plan Rates'!$AA93*'V Consumer Factors'!$N$12*'II Rate Development &amp; Change'!$J$34</f>
        <v>#DIV/0!</v>
      </c>
      <c r="U90" s="112" t="e">
        <f>'III Plan Rates'!$AA93*'V Consumer Factors'!$N$13*'II Rate Development &amp; Change'!$J$34</f>
        <v>#DIV/0!</v>
      </c>
      <c r="V90" s="112" t="e">
        <f>'III Plan Rates'!$AA93*'V Consumer Factors'!$N$14*'II Rate Development &amp; Change'!$J$34</f>
        <v>#DIV/0!</v>
      </c>
      <c r="W90" s="112" t="e">
        <f>'III Plan Rates'!$AA93*'V Consumer Factors'!$N$15*'II Rate Development &amp; Change'!$J$34</f>
        <v>#DIV/0!</v>
      </c>
      <c r="X90" s="112" t="e">
        <f>'III Plan Rates'!$AA93*'V Consumer Factors'!$N$16*'II Rate Development &amp; Change'!$J$34</f>
        <v>#DIV/0!</v>
      </c>
      <c r="Y90" s="112" t="e">
        <f>'III Plan Rates'!$AA93*'V Consumer Factors'!$N$17*'II Rate Development &amp; Change'!$J$34</f>
        <v>#DIV/0!</v>
      </c>
      <c r="Z90" s="112" t="e">
        <f>'III Plan Rates'!$AA93*'V Consumer Factors'!$N$18*'II Rate Development &amp; Change'!$J$34</f>
        <v>#DIV/0!</v>
      </c>
      <c r="AA90" s="112" t="e">
        <f>'III Plan Rates'!$AA93*'V Consumer Factors'!$N$19*'II Rate Development &amp; Change'!$J$34</f>
        <v>#DIV/0!</v>
      </c>
      <c r="AB90" s="112" t="e">
        <f>'III Plan Rates'!$AA93*'V Consumer Factors'!$N$20*'II Rate Development &amp; Change'!$J$34</f>
        <v>#DIV/0!</v>
      </c>
      <c r="AC90" s="112">
        <f>IF('III Plan Rates'!$AP93&gt;0,SUMPRODUCT(T90:AB90,'III Plan Rates'!$AG93:$AO93)/'III Plan Rates'!$AP93,0)</f>
        <v>0</v>
      </c>
      <c r="AD90" s="119"/>
      <c r="AE90" s="120" t="e">
        <f t="shared" si="22"/>
        <v>#DIV/0!</v>
      </c>
      <c r="AF90" s="120" t="e">
        <f t="shared" si="13"/>
        <v>#DIV/0!</v>
      </c>
      <c r="AG90" s="120" t="e">
        <f t="shared" si="14"/>
        <v>#DIV/0!</v>
      </c>
      <c r="AH90" s="120" t="e">
        <f t="shared" si="15"/>
        <v>#DIV/0!</v>
      </c>
      <c r="AI90" s="120" t="e">
        <f t="shared" si="16"/>
        <v>#DIV/0!</v>
      </c>
      <c r="AJ90" s="120" t="e">
        <f t="shared" si="17"/>
        <v>#DIV/0!</v>
      </c>
      <c r="AK90" s="120" t="e">
        <f t="shared" si="18"/>
        <v>#DIV/0!</v>
      </c>
      <c r="AL90" s="120" t="e">
        <f t="shared" si="19"/>
        <v>#DIV/0!</v>
      </c>
      <c r="AM90" s="120" t="e">
        <f t="shared" si="20"/>
        <v>#DIV/0!</v>
      </c>
      <c r="AN90" s="120" t="str">
        <f t="shared" si="21"/>
        <v/>
      </c>
      <c r="AO90" s="119"/>
      <c r="AP90" s="112" t="e">
        <f>'III Plan Rates'!$AA93*'V Consumer Factors'!$N$12*'II Rate Development &amp; Change'!$K$34</f>
        <v>#DIV/0!</v>
      </c>
      <c r="AQ90" s="112" t="e">
        <f>'III Plan Rates'!$AA93*'V Consumer Factors'!$N$13*'II Rate Development &amp; Change'!$K$34</f>
        <v>#DIV/0!</v>
      </c>
      <c r="AR90" s="112" t="e">
        <f>'III Plan Rates'!$AA93*'V Consumer Factors'!$N$14*'II Rate Development &amp; Change'!$K$34</f>
        <v>#DIV/0!</v>
      </c>
      <c r="AS90" s="112" t="e">
        <f>'III Plan Rates'!$AA93*'V Consumer Factors'!$N$15*'II Rate Development &amp; Change'!$K$34</f>
        <v>#DIV/0!</v>
      </c>
      <c r="AT90" s="112" t="e">
        <f>'III Plan Rates'!$AA93*'V Consumer Factors'!$N$16*'II Rate Development &amp; Change'!$K$34</f>
        <v>#DIV/0!</v>
      </c>
      <c r="AU90" s="112" t="e">
        <f>'III Plan Rates'!$AA93*'V Consumer Factors'!$N$17*'II Rate Development &amp; Change'!$K$34</f>
        <v>#DIV/0!</v>
      </c>
      <c r="AV90" s="112" t="e">
        <f>'III Plan Rates'!$AA93*'V Consumer Factors'!$N$18*'II Rate Development &amp; Change'!$K$34</f>
        <v>#DIV/0!</v>
      </c>
      <c r="AW90" s="112" t="e">
        <f>'III Plan Rates'!$AA93*'V Consumer Factors'!$N$19*'II Rate Development &amp; Change'!$K$34</f>
        <v>#DIV/0!</v>
      </c>
      <c r="AX90" s="112" t="e">
        <f>'III Plan Rates'!$AA93*'V Consumer Factors'!$N$20*'II Rate Development &amp; Change'!$K$34</f>
        <v>#DIV/0!</v>
      </c>
      <c r="AY90" s="112">
        <f>IF('III Plan Rates'!$AP93&gt;0,SUMPRODUCT(AP90:AX90,'III Plan Rates'!$AG93:$AO93)/'III Plan Rates'!$AP93,0)</f>
        <v>0</v>
      </c>
      <c r="AZ90" s="124"/>
      <c r="BA90" s="112" t="e">
        <f>'III Plan Rates'!$AA93*'V Consumer Factors'!$N$12*'II Rate Development &amp; Change'!$L$34</f>
        <v>#DIV/0!</v>
      </c>
      <c r="BB90" s="112" t="e">
        <f>'III Plan Rates'!$AA93*'V Consumer Factors'!$N$13*'II Rate Development &amp; Change'!$L$34</f>
        <v>#DIV/0!</v>
      </c>
      <c r="BC90" s="112" t="e">
        <f>'III Plan Rates'!$AA93*'V Consumer Factors'!$N$14*'II Rate Development &amp; Change'!$L$34</f>
        <v>#DIV/0!</v>
      </c>
      <c r="BD90" s="112" t="e">
        <f>'III Plan Rates'!$AA93*'V Consumer Factors'!$N$15*'II Rate Development &amp; Change'!$L$34</f>
        <v>#DIV/0!</v>
      </c>
      <c r="BE90" s="112" t="e">
        <f>'III Plan Rates'!$AA93*'V Consumer Factors'!$N$16*'II Rate Development &amp; Change'!$L$34</f>
        <v>#DIV/0!</v>
      </c>
      <c r="BF90" s="112" t="e">
        <f>'III Plan Rates'!$AA93*'V Consumer Factors'!$N$17*'II Rate Development &amp; Change'!$L$34</f>
        <v>#DIV/0!</v>
      </c>
      <c r="BG90" s="112" t="e">
        <f>'III Plan Rates'!$AA93*'V Consumer Factors'!$N$18*'II Rate Development &amp; Change'!$L$34</f>
        <v>#DIV/0!</v>
      </c>
      <c r="BH90" s="112" t="e">
        <f>'III Plan Rates'!$AA93*'V Consumer Factors'!$N$19*'II Rate Development &amp; Change'!$L$34</f>
        <v>#DIV/0!</v>
      </c>
      <c r="BI90" s="112" t="e">
        <f>'III Plan Rates'!$AA93*'V Consumer Factors'!$N$20*'II Rate Development &amp; Change'!$L$34</f>
        <v>#DIV/0!</v>
      </c>
      <c r="BJ90" s="112">
        <f>IF('III Plan Rates'!$AP93&gt;0,SUMPRODUCT(BA90:BI90,'III Plan Rates'!$AG93:$AO93)/'III Plan Rates'!$AP93,0)</f>
        <v>0</v>
      </c>
      <c r="BK90" s="124"/>
      <c r="BL90" s="112" t="e">
        <f>'III Plan Rates'!$AA93*'V Consumer Factors'!$N$12*'II Rate Development &amp; Change'!$M$34</f>
        <v>#DIV/0!</v>
      </c>
      <c r="BM90" s="112" t="e">
        <f>'III Plan Rates'!$AA93*'V Consumer Factors'!$N$13*'II Rate Development &amp; Change'!$M$34</f>
        <v>#DIV/0!</v>
      </c>
      <c r="BN90" s="112" t="e">
        <f>'III Plan Rates'!$AA93*'V Consumer Factors'!$N$14*'II Rate Development &amp; Change'!$M$34</f>
        <v>#DIV/0!</v>
      </c>
      <c r="BO90" s="112" t="e">
        <f>'III Plan Rates'!$AA93*'V Consumer Factors'!$N$15*'II Rate Development &amp; Change'!$M$34</f>
        <v>#DIV/0!</v>
      </c>
      <c r="BP90" s="112" t="e">
        <f>'III Plan Rates'!$AA93*'V Consumer Factors'!$N$16*'II Rate Development &amp; Change'!$M$34</f>
        <v>#DIV/0!</v>
      </c>
      <c r="BQ90" s="112" t="e">
        <f>'III Plan Rates'!$AA93*'V Consumer Factors'!$N$17*'II Rate Development &amp; Change'!$M$34</f>
        <v>#DIV/0!</v>
      </c>
      <c r="BR90" s="112" t="e">
        <f>'III Plan Rates'!$AA93*'V Consumer Factors'!$N$18*'II Rate Development &amp; Change'!$M$34</f>
        <v>#DIV/0!</v>
      </c>
      <c r="BS90" s="112" t="e">
        <f>'III Plan Rates'!$AA93*'V Consumer Factors'!$N$19*'II Rate Development &amp; Change'!$M$34</f>
        <v>#DIV/0!</v>
      </c>
      <c r="BT90" s="112" t="e">
        <f>'III Plan Rates'!$AA93*'V Consumer Factors'!$N$20*'II Rate Development &amp; Change'!$M$34</f>
        <v>#DIV/0!</v>
      </c>
      <c r="BU90" s="112">
        <f>IF('III Plan Rates'!$AP93&gt;0,SUMPRODUCT(BL90:BT90,'III Plan Rates'!$AG93:$AO93)/'III Plan Rates'!$AP93,0)</f>
        <v>0</v>
      </c>
      <c r="BW90" s="109"/>
      <c r="BX90" s="109"/>
      <c r="BY90" s="109"/>
      <c r="BZ90" s="109"/>
      <c r="CA90" s="109"/>
      <c r="CB90" s="109"/>
      <c r="CC90" s="109"/>
      <c r="CD90" s="109"/>
      <c r="CE90" s="511" t="str">
        <f>IF(SUM(BW90:CD90)='III Plan Rates'!AG93, "Match", "Don't Match")</f>
        <v>Match</v>
      </c>
      <c r="CF90" s="109"/>
      <c r="CG90" s="109"/>
      <c r="CH90" s="109"/>
      <c r="CI90" s="511" t="str">
        <f>IF(SUM(CF90:CH90)='III Plan Rates'!AH93, "Match", "Don't Match")</f>
        <v>Match</v>
      </c>
      <c r="CJ90" s="109"/>
      <c r="CK90" s="109"/>
      <c r="CL90" s="109"/>
      <c r="CM90" s="109"/>
      <c r="CN90" s="109"/>
      <c r="CO90" s="109"/>
      <c r="CP90" s="109"/>
      <c r="CQ90" s="109"/>
      <c r="CR90" s="109"/>
      <c r="CS90" s="109"/>
      <c r="CT90" s="109"/>
      <c r="CU90" s="109"/>
      <c r="CV90" s="109"/>
      <c r="CW90" s="511" t="str">
        <f>IF(SUM(CJ90:CV90)='III Plan Rates'!AI93, "Match", "Don't Match")</f>
        <v>Match</v>
      </c>
      <c r="CX90" s="109"/>
      <c r="CY90" s="109"/>
      <c r="CZ90" s="109"/>
      <c r="DA90" s="109"/>
      <c r="DB90" s="109"/>
      <c r="DC90" s="109"/>
      <c r="DD90" s="109"/>
      <c r="DE90" s="109"/>
      <c r="DF90" s="109"/>
      <c r="DG90" s="109"/>
      <c r="DH90" s="511" t="str">
        <f>IF(SUM(CX90:DG90)='III Plan Rates'!AJ93, "Match", "Don't Match")</f>
        <v>Match</v>
      </c>
      <c r="DI90" s="109"/>
      <c r="DJ90" s="109"/>
      <c r="DK90" s="109"/>
      <c r="DL90" s="109"/>
      <c r="DM90" s="109"/>
      <c r="DN90" s="109"/>
      <c r="DO90" s="109"/>
      <c r="DP90" s="511" t="str">
        <f>IF(SUM(DI90:DO90)='III Plan Rates'!AK93, "Match", "Don't Match")</f>
        <v>Match</v>
      </c>
      <c r="DQ90" s="109"/>
      <c r="DR90" s="109"/>
      <c r="DS90" s="109"/>
      <c r="DT90" s="109"/>
      <c r="DU90" s="109"/>
      <c r="DV90" s="109"/>
      <c r="DW90" s="109"/>
      <c r="DX90" s="109"/>
      <c r="DY90" s="109"/>
      <c r="DZ90" s="109"/>
      <c r="EA90" s="511" t="str">
        <f>IF(SUM(DQ90:DZ90)='III Plan Rates'!AL93, "Match", "Don't Match")</f>
        <v>Match</v>
      </c>
      <c r="EB90" s="109"/>
      <c r="EC90" s="109"/>
      <c r="ED90" s="109"/>
      <c r="EE90" s="109"/>
      <c r="EF90" s="511" t="str">
        <f>IF(SUM(EB90:EE90)='III Plan Rates'!AM93, "Match", "Don't Match")</f>
        <v>Match</v>
      </c>
      <c r="EG90" s="109"/>
      <c r="EH90" s="109"/>
      <c r="EI90" s="109"/>
      <c r="EJ90" s="109"/>
      <c r="EK90" s="109"/>
      <c r="EL90" s="511" t="str">
        <f>IF(SUM(EG90:EK90)='III Plan Rates'!AN93, "Match", "Don't Match")</f>
        <v>Match</v>
      </c>
      <c r="EM90" s="109"/>
      <c r="EN90" s="109"/>
      <c r="EO90" s="109"/>
      <c r="EP90" s="109"/>
      <c r="EQ90" s="109"/>
      <c r="ER90" s="109"/>
      <c r="ES90" s="109"/>
      <c r="ET90" s="511" t="str">
        <f>IF(SUM(EM90:ES90)='III Plan Rates'!AO93, "Match", "Don't Match")</f>
        <v>Match</v>
      </c>
    </row>
    <row r="91" spans="1:150" x14ac:dyDescent="0.25">
      <c r="A91" s="406" t="str">
        <f>'III Plan Rates'!A94</f>
        <v>Plan 77</v>
      </c>
      <c r="B91" s="122">
        <f>'III Plan Rates'!B94</f>
        <v>0</v>
      </c>
      <c r="C91" s="128">
        <f>'III Plan Rates'!D94</f>
        <v>0</v>
      </c>
      <c r="D91" s="122">
        <f>'III Plan Rates'!E94</f>
        <v>0</v>
      </c>
      <c r="E91" s="122">
        <f>'III Plan Rates'!F94</f>
        <v>0</v>
      </c>
      <c r="F91" s="122">
        <f>'III Plan Rates'!G94</f>
        <v>0</v>
      </c>
      <c r="G91" s="122">
        <f>'III Plan Rates'!J94</f>
        <v>0</v>
      </c>
      <c r="H91" s="101"/>
      <c r="I91" s="111"/>
      <c r="J91" s="111"/>
      <c r="K91" s="111"/>
      <c r="L91" s="111"/>
      <c r="M91" s="111"/>
      <c r="N91" s="111"/>
      <c r="O91" s="111"/>
      <c r="P91" s="111"/>
      <c r="Q91" s="111"/>
      <c r="R91" s="112">
        <f>IF('III Plan Rates'!$AP94&gt;0,SUMPRODUCT(I91:Q91,'III Plan Rates'!$AG94:$AO94)/'III Plan Rates'!$AP94,0)</f>
        <v>0</v>
      </c>
      <c r="S91" s="123"/>
      <c r="T91" s="112" t="e">
        <f>'III Plan Rates'!$AA94*'V Consumer Factors'!$N$12*'II Rate Development &amp; Change'!$J$34</f>
        <v>#DIV/0!</v>
      </c>
      <c r="U91" s="112" t="e">
        <f>'III Plan Rates'!$AA94*'V Consumer Factors'!$N$13*'II Rate Development &amp; Change'!$J$34</f>
        <v>#DIV/0!</v>
      </c>
      <c r="V91" s="112" t="e">
        <f>'III Plan Rates'!$AA94*'V Consumer Factors'!$N$14*'II Rate Development &amp; Change'!$J$34</f>
        <v>#DIV/0!</v>
      </c>
      <c r="W91" s="112" t="e">
        <f>'III Plan Rates'!$AA94*'V Consumer Factors'!$N$15*'II Rate Development &amp; Change'!$J$34</f>
        <v>#DIV/0!</v>
      </c>
      <c r="X91" s="112" t="e">
        <f>'III Plan Rates'!$AA94*'V Consumer Factors'!$N$16*'II Rate Development &amp; Change'!$J$34</f>
        <v>#DIV/0!</v>
      </c>
      <c r="Y91" s="112" t="e">
        <f>'III Plan Rates'!$AA94*'V Consumer Factors'!$N$17*'II Rate Development &amp; Change'!$J$34</f>
        <v>#DIV/0!</v>
      </c>
      <c r="Z91" s="112" t="e">
        <f>'III Plan Rates'!$AA94*'V Consumer Factors'!$N$18*'II Rate Development &amp; Change'!$J$34</f>
        <v>#DIV/0!</v>
      </c>
      <c r="AA91" s="112" t="e">
        <f>'III Plan Rates'!$AA94*'V Consumer Factors'!$N$19*'II Rate Development &amp; Change'!$J$34</f>
        <v>#DIV/0!</v>
      </c>
      <c r="AB91" s="112" t="e">
        <f>'III Plan Rates'!$AA94*'V Consumer Factors'!$N$20*'II Rate Development &amp; Change'!$J$34</f>
        <v>#DIV/0!</v>
      </c>
      <c r="AC91" s="112">
        <f>IF('III Plan Rates'!$AP94&gt;0,SUMPRODUCT(T91:AB91,'III Plan Rates'!$AG94:$AO94)/'III Plan Rates'!$AP94,0)</f>
        <v>0</v>
      </c>
      <c r="AD91" s="119"/>
      <c r="AE91" s="120" t="e">
        <f t="shared" si="22"/>
        <v>#DIV/0!</v>
      </c>
      <c r="AF91" s="120" t="e">
        <f t="shared" si="13"/>
        <v>#DIV/0!</v>
      </c>
      <c r="AG91" s="120" t="e">
        <f t="shared" si="14"/>
        <v>#DIV/0!</v>
      </c>
      <c r="AH91" s="120" t="e">
        <f t="shared" si="15"/>
        <v>#DIV/0!</v>
      </c>
      <c r="AI91" s="120" t="e">
        <f t="shared" si="16"/>
        <v>#DIV/0!</v>
      </c>
      <c r="AJ91" s="120" t="e">
        <f t="shared" si="17"/>
        <v>#DIV/0!</v>
      </c>
      <c r="AK91" s="120" t="e">
        <f t="shared" si="18"/>
        <v>#DIV/0!</v>
      </c>
      <c r="AL91" s="120" t="e">
        <f t="shared" si="19"/>
        <v>#DIV/0!</v>
      </c>
      <c r="AM91" s="120" t="e">
        <f t="shared" si="20"/>
        <v>#DIV/0!</v>
      </c>
      <c r="AN91" s="120" t="str">
        <f t="shared" si="21"/>
        <v/>
      </c>
      <c r="AO91" s="119"/>
      <c r="AP91" s="112" t="e">
        <f>'III Plan Rates'!$AA94*'V Consumer Factors'!$N$12*'II Rate Development &amp; Change'!$K$34</f>
        <v>#DIV/0!</v>
      </c>
      <c r="AQ91" s="112" t="e">
        <f>'III Plan Rates'!$AA94*'V Consumer Factors'!$N$13*'II Rate Development &amp; Change'!$K$34</f>
        <v>#DIV/0!</v>
      </c>
      <c r="AR91" s="112" t="e">
        <f>'III Plan Rates'!$AA94*'V Consumer Factors'!$N$14*'II Rate Development &amp; Change'!$K$34</f>
        <v>#DIV/0!</v>
      </c>
      <c r="AS91" s="112" t="e">
        <f>'III Plan Rates'!$AA94*'V Consumer Factors'!$N$15*'II Rate Development &amp; Change'!$K$34</f>
        <v>#DIV/0!</v>
      </c>
      <c r="AT91" s="112" t="e">
        <f>'III Plan Rates'!$AA94*'V Consumer Factors'!$N$16*'II Rate Development &amp; Change'!$K$34</f>
        <v>#DIV/0!</v>
      </c>
      <c r="AU91" s="112" t="e">
        <f>'III Plan Rates'!$AA94*'V Consumer Factors'!$N$17*'II Rate Development &amp; Change'!$K$34</f>
        <v>#DIV/0!</v>
      </c>
      <c r="AV91" s="112" t="e">
        <f>'III Plan Rates'!$AA94*'V Consumer Factors'!$N$18*'II Rate Development &amp; Change'!$K$34</f>
        <v>#DIV/0!</v>
      </c>
      <c r="AW91" s="112" t="e">
        <f>'III Plan Rates'!$AA94*'V Consumer Factors'!$N$19*'II Rate Development &amp; Change'!$K$34</f>
        <v>#DIV/0!</v>
      </c>
      <c r="AX91" s="112" t="e">
        <f>'III Plan Rates'!$AA94*'V Consumer Factors'!$N$20*'II Rate Development &amp; Change'!$K$34</f>
        <v>#DIV/0!</v>
      </c>
      <c r="AY91" s="112">
        <f>IF('III Plan Rates'!$AP94&gt;0,SUMPRODUCT(AP91:AX91,'III Plan Rates'!$AG94:$AO94)/'III Plan Rates'!$AP94,0)</f>
        <v>0</v>
      </c>
      <c r="AZ91" s="124"/>
      <c r="BA91" s="112" t="e">
        <f>'III Plan Rates'!$AA94*'V Consumer Factors'!$N$12*'II Rate Development &amp; Change'!$L$34</f>
        <v>#DIV/0!</v>
      </c>
      <c r="BB91" s="112" t="e">
        <f>'III Plan Rates'!$AA94*'V Consumer Factors'!$N$13*'II Rate Development &amp; Change'!$L$34</f>
        <v>#DIV/0!</v>
      </c>
      <c r="BC91" s="112" t="e">
        <f>'III Plan Rates'!$AA94*'V Consumer Factors'!$N$14*'II Rate Development &amp; Change'!$L$34</f>
        <v>#DIV/0!</v>
      </c>
      <c r="BD91" s="112" t="e">
        <f>'III Plan Rates'!$AA94*'V Consumer Factors'!$N$15*'II Rate Development &amp; Change'!$L$34</f>
        <v>#DIV/0!</v>
      </c>
      <c r="BE91" s="112" t="e">
        <f>'III Plan Rates'!$AA94*'V Consumer Factors'!$N$16*'II Rate Development &amp; Change'!$L$34</f>
        <v>#DIV/0!</v>
      </c>
      <c r="BF91" s="112" t="e">
        <f>'III Plan Rates'!$AA94*'V Consumer Factors'!$N$17*'II Rate Development &amp; Change'!$L$34</f>
        <v>#DIV/0!</v>
      </c>
      <c r="BG91" s="112" t="e">
        <f>'III Plan Rates'!$AA94*'V Consumer Factors'!$N$18*'II Rate Development &amp; Change'!$L$34</f>
        <v>#DIV/0!</v>
      </c>
      <c r="BH91" s="112" t="e">
        <f>'III Plan Rates'!$AA94*'V Consumer Factors'!$N$19*'II Rate Development &amp; Change'!$L$34</f>
        <v>#DIV/0!</v>
      </c>
      <c r="BI91" s="112" t="e">
        <f>'III Plan Rates'!$AA94*'V Consumer Factors'!$N$20*'II Rate Development &amp; Change'!$L$34</f>
        <v>#DIV/0!</v>
      </c>
      <c r="BJ91" s="112">
        <f>IF('III Plan Rates'!$AP94&gt;0,SUMPRODUCT(BA91:BI91,'III Plan Rates'!$AG94:$AO94)/'III Plan Rates'!$AP94,0)</f>
        <v>0</v>
      </c>
      <c r="BK91" s="124"/>
      <c r="BL91" s="112" t="e">
        <f>'III Plan Rates'!$AA94*'V Consumer Factors'!$N$12*'II Rate Development &amp; Change'!$M$34</f>
        <v>#DIV/0!</v>
      </c>
      <c r="BM91" s="112" t="e">
        <f>'III Plan Rates'!$AA94*'V Consumer Factors'!$N$13*'II Rate Development &amp; Change'!$M$34</f>
        <v>#DIV/0!</v>
      </c>
      <c r="BN91" s="112" t="e">
        <f>'III Plan Rates'!$AA94*'V Consumer Factors'!$N$14*'II Rate Development &amp; Change'!$M$34</f>
        <v>#DIV/0!</v>
      </c>
      <c r="BO91" s="112" t="e">
        <f>'III Plan Rates'!$AA94*'V Consumer Factors'!$N$15*'II Rate Development &amp; Change'!$M$34</f>
        <v>#DIV/0!</v>
      </c>
      <c r="BP91" s="112" t="e">
        <f>'III Plan Rates'!$AA94*'V Consumer Factors'!$N$16*'II Rate Development &amp; Change'!$M$34</f>
        <v>#DIV/0!</v>
      </c>
      <c r="BQ91" s="112" t="e">
        <f>'III Plan Rates'!$AA94*'V Consumer Factors'!$N$17*'II Rate Development &amp; Change'!$M$34</f>
        <v>#DIV/0!</v>
      </c>
      <c r="BR91" s="112" t="e">
        <f>'III Plan Rates'!$AA94*'V Consumer Factors'!$N$18*'II Rate Development &amp; Change'!$M$34</f>
        <v>#DIV/0!</v>
      </c>
      <c r="BS91" s="112" t="e">
        <f>'III Plan Rates'!$AA94*'V Consumer Factors'!$N$19*'II Rate Development &amp; Change'!$M$34</f>
        <v>#DIV/0!</v>
      </c>
      <c r="BT91" s="112" t="e">
        <f>'III Plan Rates'!$AA94*'V Consumer Factors'!$N$20*'II Rate Development &amp; Change'!$M$34</f>
        <v>#DIV/0!</v>
      </c>
      <c r="BU91" s="112">
        <f>IF('III Plan Rates'!$AP94&gt;0,SUMPRODUCT(BL91:BT91,'III Plan Rates'!$AG94:$AO94)/'III Plan Rates'!$AP94,0)</f>
        <v>0</v>
      </c>
      <c r="BW91" s="109"/>
      <c r="BX91" s="109"/>
      <c r="BY91" s="109"/>
      <c r="BZ91" s="109"/>
      <c r="CA91" s="109"/>
      <c r="CB91" s="109"/>
      <c r="CC91" s="109"/>
      <c r="CD91" s="109"/>
      <c r="CE91" s="511" t="str">
        <f>IF(SUM(BW91:CD91)='III Plan Rates'!AG94, "Match", "Don't Match")</f>
        <v>Match</v>
      </c>
      <c r="CF91" s="109"/>
      <c r="CG91" s="109"/>
      <c r="CH91" s="109"/>
      <c r="CI91" s="511" t="str">
        <f>IF(SUM(CF91:CH91)='III Plan Rates'!AH94, "Match", "Don't Match")</f>
        <v>Match</v>
      </c>
      <c r="CJ91" s="109"/>
      <c r="CK91" s="109"/>
      <c r="CL91" s="109"/>
      <c r="CM91" s="109"/>
      <c r="CN91" s="109"/>
      <c r="CO91" s="109"/>
      <c r="CP91" s="109"/>
      <c r="CQ91" s="109"/>
      <c r="CR91" s="109"/>
      <c r="CS91" s="109"/>
      <c r="CT91" s="109"/>
      <c r="CU91" s="109"/>
      <c r="CV91" s="109"/>
      <c r="CW91" s="511" t="str">
        <f>IF(SUM(CJ91:CV91)='III Plan Rates'!AI94, "Match", "Don't Match")</f>
        <v>Match</v>
      </c>
      <c r="CX91" s="109"/>
      <c r="CY91" s="109"/>
      <c r="CZ91" s="109"/>
      <c r="DA91" s="109"/>
      <c r="DB91" s="109"/>
      <c r="DC91" s="109"/>
      <c r="DD91" s="109"/>
      <c r="DE91" s="109"/>
      <c r="DF91" s="109"/>
      <c r="DG91" s="109"/>
      <c r="DH91" s="511" t="str">
        <f>IF(SUM(CX91:DG91)='III Plan Rates'!AJ94, "Match", "Don't Match")</f>
        <v>Match</v>
      </c>
      <c r="DI91" s="109"/>
      <c r="DJ91" s="109"/>
      <c r="DK91" s="109"/>
      <c r="DL91" s="109"/>
      <c r="DM91" s="109"/>
      <c r="DN91" s="109"/>
      <c r="DO91" s="109"/>
      <c r="DP91" s="511" t="str">
        <f>IF(SUM(DI91:DO91)='III Plan Rates'!AK94, "Match", "Don't Match")</f>
        <v>Match</v>
      </c>
      <c r="DQ91" s="109"/>
      <c r="DR91" s="109"/>
      <c r="DS91" s="109"/>
      <c r="DT91" s="109"/>
      <c r="DU91" s="109"/>
      <c r="DV91" s="109"/>
      <c r="DW91" s="109"/>
      <c r="DX91" s="109"/>
      <c r="DY91" s="109"/>
      <c r="DZ91" s="109"/>
      <c r="EA91" s="511" t="str">
        <f>IF(SUM(DQ91:DZ91)='III Plan Rates'!AL94, "Match", "Don't Match")</f>
        <v>Match</v>
      </c>
      <c r="EB91" s="109"/>
      <c r="EC91" s="109"/>
      <c r="ED91" s="109"/>
      <c r="EE91" s="109"/>
      <c r="EF91" s="511" t="str">
        <f>IF(SUM(EB91:EE91)='III Plan Rates'!AM94, "Match", "Don't Match")</f>
        <v>Match</v>
      </c>
      <c r="EG91" s="109"/>
      <c r="EH91" s="109"/>
      <c r="EI91" s="109"/>
      <c r="EJ91" s="109"/>
      <c r="EK91" s="109"/>
      <c r="EL91" s="511" t="str">
        <f>IF(SUM(EG91:EK91)='III Plan Rates'!AN94, "Match", "Don't Match")</f>
        <v>Match</v>
      </c>
      <c r="EM91" s="109"/>
      <c r="EN91" s="109"/>
      <c r="EO91" s="109"/>
      <c r="EP91" s="109"/>
      <c r="EQ91" s="109"/>
      <c r="ER91" s="109"/>
      <c r="ES91" s="109"/>
      <c r="ET91" s="511" t="str">
        <f>IF(SUM(EM91:ES91)='III Plan Rates'!AO94, "Match", "Don't Match")</f>
        <v>Match</v>
      </c>
    </row>
    <row r="92" spans="1:150" x14ac:dyDescent="0.25">
      <c r="A92" s="406" t="str">
        <f>'III Plan Rates'!A95</f>
        <v>Plan 78</v>
      </c>
      <c r="B92" s="122">
        <f>'III Plan Rates'!B95</f>
        <v>0</v>
      </c>
      <c r="C92" s="128">
        <f>'III Plan Rates'!D95</f>
        <v>0</v>
      </c>
      <c r="D92" s="122">
        <f>'III Plan Rates'!E95</f>
        <v>0</v>
      </c>
      <c r="E92" s="122">
        <f>'III Plan Rates'!F95</f>
        <v>0</v>
      </c>
      <c r="F92" s="122">
        <f>'III Plan Rates'!G95</f>
        <v>0</v>
      </c>
      <c r="G92" s="122">
        <f>'III Plan Rates'!J95</f>
        <v>0</v>
      </c>
      <c r="H92" s="101"/>
      <c r="I92" s="111"/>
      <c r="J92" s="111"/>
      <c r="K92" s="111"/>
      <c r="L92" s="111"/>
      <c r="M92" s="111"/>
      <c r="N92" s="111"/>
      <c r="O92" s="111"/>
      <c r="P92" s="111"/>
      <c r="Q92" s="111"/>
      <c r="R92" s="112">
        <f>IF('III Plan Rates'!$AP95&gt;0,SUMPRODUCT(I92:Q92,'III Plan Rates'!$AG95:$AO95)/'III Plan Rates'!$AP95,0)</f>
        <v>0</v>
      </c>
      <c r="S92" s="123"/>
      <c r="T92" s="112" t="e">
        <f>'III Plan Rates'!$AA95*'V Consumer Factors'!$N$12*'II Rate Development &amp; Change'!$J$34</f>
        <v>#DIV/0!</v>
      </c>
      <c r="U92" s="112" t="e">
        <f>'III Plan Rates'!$AA95*'V Consumer Factors'!$N$13*'II Rate Development &amp; Change'!$J$34</f>
        <v>#DIV/0!</v>
      </c>
      <c r="V92" s="112" t="e">
        <f>'III Plan Rates'!$AA95*'V Consumer Factors'!$N$14*'II Rate Development &amp; Change'!$J$34</f>
        <v>#DIV/0!</v>
      </c>
      <c r="W92" s="112" t="e">
        <f>'III Plan Rates'!$AA95*'V Consumer Factors'!$N$15*'II Rate Development &amp; Change'!$J$34</f>
        <v>#DIV/0!</v>
      </c>
      <c r="X92" s="112" t="e">
        <f>'III Plan Rates'!$AA95*'V Consumer Factors'!$N$16*'II Rate Development &amp; Change'!$J$34</f>
        <v>#DIV/0!</v>
      </c>
      <c r="Y92" s="112" t="e">
        <f>'III Plan Rates'!$AA95*'V Consumer Factors'!$N$17*'II Rate Development &amp; Change'!$J$34</f>
        <v>#DIV/0!</v>
      </c>
      <c r="Z92" s="112" t="e">
        <f>'III Plan Rates'!$AA95*'V Consumer Factors'!$N$18*'II Rate Development &amp; Change'!$J$34</f>
        <v>#DIV/0!</v>
      </c>
      <c r="AA92" s="112" t="e">
        <f>'III Plan Rates'!$AA95*'V Consumer Factors'!$N$19*'II Rate Development &amp; Change'!$J$34</f>
        <v>#DIV/0!</v>
      </c>
      <c r="AB92" s="112" t="e">
        <f>'III Plan Rates'!$AA95*'V Consumer Factors'!$N$20*'II Rate Development &amp; Change'!$J$34</f>
        <v>#DIV/0!</v>
      </c>
      <c r="AC92" s="112">
        <f>IF('III Plan Rates'!$AP95&gt;0,SUMPRODUCT(T92:AB92,'III Plan Rates'!$AG95:$AO95)/'III Plan Rates'!$AP95,0)</f>
        <v>0</v>
      </c>
      <c r="AD92" s="119"/>
      <c r="AE92" s="120" t="e">
        <f t="shared" si="22"/>
        <v>#DIV/0!</v>
      </c>
      <c r="AF92" s="120" t="e">
        <f t="shared" si="13"/>
        <v>#DIV/0!</v>
      </c>
      <c r="AG92" s="120" t="e">
        <f t="shared" si="14"/>
        <v>#DIV/0!</v>
      </c>
      <c r="AH92" s="120" t="e">
        <f t="shared" si="15"/>
        <v>#DIV/0!</v>
      </c>
      <c r="AI92" s="120" t="e">
        <f t="shared" si="16"/>
        <v>#DIV/0!</v>
      </c>
      <c r="AJ92" s="120" t="e">
        <f t="shared" si="17"/>
        <v>#DIV/0!</v>
      </c>
      <c r="AK92" s="120" t="e">
        <f t="shared" si="18"/>
        <v>#DIV/0!</v>
      </c>
      <c r="AL92" s="120" t="e">
        <f t="shared" si="19"/>
        <v>#DIV/0!</v>
      </c>
      <c r="AM92" s="120" t="e">
        <f t="shared" si="20"/>
        <v>#DIV/0!</v>
      </c>
      <c r="AN92" s="120" t="str">
        <f t="shared" si="21"/>
        <v/>
      </c>
      <c r="AO92" s="119"/>
      <c r="AP92" s="112" t="e">
        <f>'III Plan Rates'!$AA95*'V Consumer Factors'!$N$12*'II Rate Development &amp; Change'!$K$34</f>
        <v>#DIV/0!</v>
      </c>
      <c r="AQ92" s="112" t="e">
        <f>'III Plan Rates'!$AA95*'V Consumer Factors'!$N$13*'II Rate Development &amp; Change'!$K$34</f>
        <v>#DIV/0!</v>
      </c>
      <c r="AR92" s="112" t="e">
        <f>'III Plan Rates'!$AA95*'V Consumer Factors'!$N$14*'II Rate Development &amp; Change'!$K$34</f>
        <v>#DIV/0!</v>
      </c>
      <c r="AS92" s="112" t="e">
        <f>'III Plan Rates'!$AA95*'V Consumer Factors'!$N$15*'II Rate Development &amp; Change'!$K$34</f>
        <v>#DIV/0!</v>
      </c>
      <c r="AT92" s="112" t="e">
        <f>'III Plan Rates'!$AA95*'V Consumer Factors'!$N$16*'II Rate Development &amp; Change'!$K$34</f>
        <v>#DIV/0!</v>
      </c>
      <c r="AU92" s="112" t="e">
        <f>'III Plan Rates'!$AA95*'V Consumer Factors'!$N$17*'II Rate Development &amp; Change'!$K$34</f>
        <v>#DIV/0!</v>
      </c>
      <c r="AV92" s="112" t="e">
        <f>'III Plan Rates'!$AA95*'V Consumer Factors'!$N$18*'II Rate Development &amp; Change'!$K$34</f>
        <v>#DIV/0!</v>
      </c>
      <c r="AW92" s="112" t="e">
        <f>'III Plan Rates'!$AA95*'V Consumer Factors'!$N$19*'II Rate Development &amp; Change'!$K$34</f>
        <v>#DIV/0!</v>
      </c>
      <c r="AX92" s="112" t="e">
        <f>'III Plan Rates'!$AA95*'V Consumer Factors'!$N$20*'II Rate Development &amp; Change'!$K$34</f>
        <v>#DIV/0!</v>
      </c>
      <c r="AY92" s="112">
        <f>IF('III Plan Rates'!$AP95&gt;0,SUMPRODUCT(AP92:AX92,'III Plan Rates'!$AG95:$AO95)/'III Plan Rates'!$AP95,0)</f>
        <v>0</v>
      </c>
      <c r="AZ92" s="124"/>
      <c r="BA92" s="112" t="e">
        <f>'III Plan Rates'!$AA95*'V Consumer Factors'!$N$12*'II Rate Development &amp; Change'!$L$34</f>
        <v>#DIV/0!</v>
      </c>
      <c r="BB92" s="112" t="e">
        <f>'III Plan Rates'!$AA95*'V Consumer Factors'!$N$13*'II Rate Development &amp; Change'!$L$34</f>
        <v>#DIV/0!</v>
      </c>
      <c r="BC92" s="112" t="e">
        <f>'III Plan Rates'!$AA95*'V Consumer Factors'!$N$14*'II Rate Development &amp; Change'!$L$34</f>
        <v>#DIV/0!</v>
      </c>
      <c r="BD92" s="112" t="e">
        <f>'III Plan Rates'!$AA95*'V Consumer Factors'!$N$15*'II Rate Development &amp; Change'!$L$34</f>
        <v>#DIV/0!</v>
      </c>
      <c r="BE92" s="112" t="e">
        <f>'III Plan Rates'!$AA95*'V Consumer Factors'!$N$16*'II Rate Development &amp; Change'!$L$34</f>
        <v>#DIV/0!</v>
      </c>
      <c r="BF92" s="112" t="e">
        <f>'III Plan Rates'!$AA95*'V Consumer Factors'!$N$17*'II Rate Development &amp; Change'!$L$34</f>
        <v>#DIV/0!</v>
      </c>
      <c r="BG92" s="112" t="e">
        <f>'III Plan Rates'!$AA95*'V Consumer Factors'!$N$18*'II Rate Development &amp; Change'!$L$34</f>
        <v>#DIV/0!</v>
      </c>
      <c r="BH92" s="112" t="e">
        <f>'III Plan Rates'!$AA95*'V Consumer Factors'!$N$19*'II Rate Development &amp; Change'!$L$34</f>
        <v>#DIV/0!</v>
      </c>
      <c r="BI92" s="112" t="e">
        <f>'III Plan Rates'!$AA95*'V Consumer Factors'!$N$20*'II Rate Development &amp; Change'!$L$34</f>
        <v>#DIV/0!</v>
      </c>
      <c r="BJ92" s="112">
        <f>IF('III Plan Rates'!$AP95&gt;0,SUMPRODUCT(BA92:BI92,'III Plan Rates'!$AG95:$AO95)/'III Plan Rates'!$AP95,0)</f>
        <v>0</v>
      </c>
      <c r="BK92" s="124"/>
      <c r="BL92" s="112" t="e">
        <f>'III Plan Rates'!$AA95*'V Consumer Factors'!$N$12*'II Rate Development &amp; Change'!$M$34</f>
        <v>#DIV/0!</v>
      </c>
      <c r="BM92" s="112" t="e">
        <f>'III Plan Rates'!$AA95*'V Consumer Factors'!$N$13*'II Rate Development &amp; Change'!$M$34</f>
        <v>#DIV/0!</v>
      </c>
      <c r="BN92" s="112" t="e">
        <f>'III Plan Rates'!$AA95*'V Consumer Factors'!$N$14*'II Rate Development &amp; Change'!$M$34</f>
        <v>#DIV/0!</v>
      </c>
      <c r="BO92" s="112" t="e">
        <f>'III Plan Rates'!$AA95*'V Consumer Factors'!$N$15*'II Rate Development &amp; Change'!$M$34</f>
        <v>#DIV/0!</v>
      </c>
      <c r="BP92" s="112" t="e">
        <f>'III Plan Rates'!$AA95*'V Consumer Factors'!$N$16*'II Rate Development &amp; Change'!$M$34</f>
        <v>#DIV/0!</v>
      </c>
      <c r="BQ92" s="112" t="e">
        <f>'III Plan Rates'!$AA95*'V Consumer Factors'!$N$17*'II Rate Development &amp; Change'!$M$34</f>
        <v>#DIV/0!</v>
      </c>
      <c r="BR92" s="112" t="e">
        <f>'III Plan Rates'!$AA95*'V Consumer Factors'!$N$18*'II Rate Development &amp; Change'!$M$34</f>
        <v>#DIV/0!</v>
      </c>
      <c r="BS92" s="112" t="e">
        <f>'III Plan Rates'!$AA95*'V Consumer Factors'!$N$19*'II Rate Development &amp; Change'!$M$34</f>
        <v>#DIV/0!</v>
      </c>
      <c r="BT92" s="112" t="e">
        <f>'III Plan Rates'!$AA95*'V Consumer Factors'!$N$20*'II Rate Development &amp; Change'!$M$34</f>
        <v>#DIV/0!</v>
      </c>
      <c r="BU92" s="112">
        <f>IF('III Plan Rates'!$AP95&gt;0,SUMPRODUCT(BL92:BT92,'III Plan Rates'!$AG95:$AO95)/'III Plan Rates'!$AP95,0)</f>
        <v>0</v>
      </c>
      <c r="BW92" s="109"/>
      <c r="BX92" s="109"/>
      <c r="BY92" s="109"/>
      <c r="BZ92" s="109"/>
      <c r="CA92" s="109"/>
      <c r="CB92" s="109"/>
      <c r="CC92" s="109"/>
      <c r="CD92" s="109"/>
      <c r="CE92" s="511" t="str">
        <f>IF(SUM(BW92:CD92)='III Plan Rates'!AG95, "Match", "Don't Match")</f>
        <v>Match</v>
      </c>
      <c r="CF92" s="109"/>
      <c r="CG92" s="109"/>
      <c r="CH92" s="109"/>
      <c r="CI92" s="511" t="str">
        <f>IF(SUM(CF92:CH92)='III Plan Rates'!AH95, "Match", "Don't Match")</f>
        <v>Match</v>
      </c>
      <c r="CJ92" s="109"/>
      <c r="CK92" s="109"/>
      <c r="CL92" s="109"/>
      <c r="CM92" s="109"/>
      <c r="CN92" s="109"/>
      <c r="CO92" s="109"/>
      <c r="CP92" s="109"/>
      <c r="CQ92" s="109"/>
      <c r="CR92" s="109"/>
      <c r="CS92" s="109"/>
      <c r="CT92" s="109"/>
      <c r="CU92" s="109"/>
      <c r="CV92" s="109"/>
      <c r="CW92" s="511" t="str">
        <f>IF(SUM(CJ92:CV92)='III Plan Rates'!AI95, "Match", "Don't Match")</f>
        <v>Match</v>
      </c>
      <c r="CX92" s="109"/>
      <c r="CY92" s="109"/>
      <c r="CZ92" s="109"/>
      <c r="DA92" s="109"/>
      <c r="DB92" s="109"/>
      <c r="DC92" s="109"/>
      <c r="DD92" s="109"/>
      <c r="DE92" s="109"/>
      <c r="DF92" s="109"/>
      <c r="DG92" s="109"/>
      <c r="DH92" s="511" t="str">
        <f>IF(SUM(CX92:DG92)='III Plan Rates'!AJ95, "Match", "Don't Match")</f>
        <v>Match</v>
      </c>
      <c r="DI92" s="109"/>
      <c r="DJ92" s="109"/>
      <c r="DK92" s="109"/>
      <c r="DL92" s="109"/>
      <c r="DM92" s="109"/>
      <c r="DN92" s="109"/>
      <c r="DO92" s="109"/>
      <c r="DP92" s="511" t="str">
        <f>IF(SUM(DI92:DO92)='III Plan Rates'!AK95, "Match", "Don't Match")</f>
        <v>Match</v>
      </c>
      <c r="DQ92" s="109"/>
      <c r="DR92" s="109"/>
      <c r="DS92" s="109"/>
      <c r="DT92" s="109"/>
      <c r="DU92" s="109"/>
      <c r="DV92" s="109"/>
      <c r="DW92" s="109"/>
      <c r="DX92" s="109"/>
      <c r="DY92" s="109"/>
      <c r="DZ92" s="109"/>
      <c r="EA92" s="511" t="str">
        <f>IF(SUM(DQ92:DZ92)='III Plan Rates'!AL95, "Match", "Don't Match")</f>
        <v>Match</v>
      </c>
      <c r="EB92" s="109"/>
      <c r="EC92" s="109"/>
      <c r="ED92" s="109"/>
      <c r="EE92" s="109"/>
      <c r="EF92" s="511" t="str">
        <f>IF(SUM(EB92:EE92)='III Plan Rates'!AM95, "Match", "Don't Match")</f>
        <v>Match</v>
      </c>
      <c r="EG92" s="109"/>
      <c r="EH92" s="109"/>
      <c r="EI92" s="109"/>
      <c r="EJ92" s="109"/>
      <c r="EK92" s="109"/>
      <c r="EL92" s="511" t="str">
        <f>IF(SUM(EG92:EK92)='III Plan Rates'!AN95, "Match", "Don't Match")</f>
        <v>Match</v>
      </c>
      <c r="EM92" s="109"/>
      <c r="EN92" s="109"/>
      <c r="EO92" s="109"/>
      <c r="EP92" s="109"/>
      <c r="EQ92" s="109"/>
      <c r="ER92" s="109"/>
      <c r="ES92" s="109"/>
      <c r="ET92" s="511" t="str">
        <f>IF(SUM(EM92:ES92)='III Plan Rates'!AO95, "Match", "Don't Match")</f>
        <v>Match</v>
      </c>
    </row>
    <row r="93" spans="1:150" x14ac:dyDescent="0.25">
      <c r="A93" s="406" t="str">
        <f>'III Plan Rates'!A96</f>
        <v>Plan 79</v>
      </c>
      <c r="B93" s="122">
        <f>'III Plan Rates'!B96</f>
        <v>0</v>
      </c>
      <c r="C93" s="128">
        <f>'III Plan Rates'!D96</f>
        <v>0</v>
      </c>
      <c r="D93" s="122">
        <f>'III Plan Rates'!E96</f>
        <v>0</v>
      </c>
      <c r="E93" s="122">
        <f>'III Plan Rates'!F96</f>
        <v>0</v>
      </c>
      <c r="F93" s="122">
        <f>'III Plan Rates'!G96</f>
        <v>0</v>
      </c>
      <c r="G93" s="122">
        <f>'III Plan Rates'!J96</f>
        <v>0</v>
      </c>
      <c r="H93" s="101"/>
      <c r="I93" s="111"/>
      <c r="J93" s="111"/>
      <c r="K93" s="111"/>
      <c r="L93" s="111"/>
      <c r="M93" s="111"/>
      <c r="N93" s="111"/>
      <c r="O93" s="111"/>
      <c r="P93" s="111"/>
      <c r="Q93" s="111"/>
      <c r="R93" s="112">
        <f>IF('III Plan Rates'!$AP96&gt;0,SUMPRODUCT(I93:Q93,'III Plan Rates'!$AG96:$AO96)/'III Plan Rates'!$AP96,0)</f>
        <v>0</v>
      </c>
      <c r="S93" s="123"/>
      <c r="T93" s="112" t="e">
        <f>'III Plan Rates'!$AA96*'V Consumer Factors'!$N$12*'II Rate Development &amp; Change'!$J$34</f>
        <v>#DIV/0!</v>
      </c>
      <c r="U93" s="112" t="e">
        <f>'III Plan Rates'!$AA96*'V Consumer Factors'!$N$13*'II Rate Development &amp; Change'!$J$34</f>
        <v>#DIV/0!</v>
      </c>
      <c r="V93" s="112" t="e">
        <f>'III Plan Rates'!$AA96*'V Consumer Factors'!$N$14*'II Rate Development &amp; Change'!$J$34</f>
        <v>#DIV/0!</v>
      </c>
      <c r="W93" s="112" t="e">
        <f>'III Plan Rates'!$AA96*'V Consumer Factors'!$N$15*'II Rate Development &amp; Change'!$J$34</f>
        <v>#DIV/0!</v>
      </c>
      <c r="X93" s="112" t="e">
        <f>'III Plan Rates'!$AA96*'V Consumer Factors'!$N$16*'II Rate Development &amp; Change'!$J$34</f>
        <v>#DIV/0!</v>
      </c>
      <c r="Y93" s="112" t="e">
        <f>'III Plan Rates'!$AA96*'V Consumer Factors'!$N$17*'II Rate Development &amp; Change'!$J$34</f>
        <v>#DIV/0!</v>
      </c>
      <c r="Z93" s="112" t="e">
        <f>'III Plan Rates'!$AA96*'V Consumer Factors'!$N$18*'II Rate Development &amp; Change'!$J$34</f>
        <v>#DIV/0!</v>
      </c>
      <c r="AA93" s="112" t="e">
        <f>'III Plan Rates'!$AA96*'V Consumer Factors'!$N$19*'II Rate Development &amp; Change'!$J$34</f>
        <v>#DIV/0!</v>
      </c>
      <c r="AB93" s="112" t="e">
        <f>'III Plan Rates'!$AA96*'V Consumer Factors'!$N$20*'II Rate Development &amp; Change'!$J$34</f>
        <v>#DIV/0!</v>
      </c>
      <c r="AC93" s="112">
        <f>IF('III Plan Rates'!$AP96&gt;0,SUMPRODUCT(T93:AB93,'III Plan Rates'!$AG96:$AO96)/'III Plan Rates'!$AP96,0)</f>
        <v>0</v>
      </c>
      <c r="AD93" s="119"/>
      <c r="AE93" s="120" t="e">
        <f t="shared" si="22"/>
        <v>#DIV/0!</v>
      </c>
      <c r="AF93" s="120" t="e">
        <f t="shared" si="13"/>
        <v>#DIV/0!</v>
      </c>
      <c r="AG93" s="120" t="e">
        <f t="shared" si="14"/>
        <v>#DIV/0!</v>
      </c>
      <c r="AH93" s="120" t="e">
        <f t="shared" si="15"/>
        <v>#DIV/0!</v>
      </c>
      <c r="AI93" s="120" t="e">
        <f t="shared" si="16"/>
        <v>#DIV/0!</v>
      </c>
      <c r="AJ93" s="120" t="e">
        <f t="shared" si="17"/>
        <v>#DIV/0!</v>
      </c>
      <c r="AK93" s="120" t="e">
        <f t="shared" si="18"/>
        <v>#DIV/0!</v>
      </c>
      <c r="AL93" s="120" t="e">
        <f t="shared" si="19"/>
        <v>#DIV/0!</v>
      </c>
      <c r="AM93" s="120" t="e">
        <f t="shared" si="20"/>
        <v>#DIV/0!</v>
      </c>
      <c r="AN93" s="120" t="str">
        <f t="shared" si="21"/>
        <v/>
      </c>
      <c r="AO93" s="119"/>
      <c r="AP93" s="112" t="e">
        <f>'III Plan Rates'!$AA96*'V Consumer Factors'!$N$12*'II Rate Development &amp; Change'!$K$34</f>
        <v>#DIV/0!</v>
      </c>
      <c r="AQ93" s="112" t="e">
        <f>'III Plan Rates'!$AA96*'V Consumer Factors'!$N$13*'II Rate Development &amp; Change'!$K$34</f>
        <v>#DIV/0!</v>
      </c>
      <c r="AR93" s="112" t="e">
        <f>'III Plan Rates'!$AA96*'V Consumer Factors'!$N$14*'II Rate Development &amp; Change'!$K$34</f>
        <v>#DIV/0!</v>
      </c>
      <c r="AS93" s="112" t="e">
        <f>'III Plan Rates'!$AA96*'V Consumer Factors'!$N$15*'II Rate Development &amp; Change'!$K$34</f>
        <v>#DIV/0!</v>
      </c>
      <c r="AT93" s="112" t="e">
        <f>'III Plan Rates'!$AA96*'V Consumer Factors'!$N$16*'II Rate Development &amp; Change'!$K$34</f>
        <v>#DIV/0!</v>
      </c>
      <c r="AU93" s="112" t="e">
        <f>'III Plan Rates'!$AA96*'V Consumer Factors'!$N$17*'II Rate Development &amp; Change'!$K$34</f>
        <v>#DIV/0!</v>
      </c>
      <c r="AV93" s="112" t="e">
        <f>'III Plan Rates'!$AA96*'V Consumer Factors'!$N$18*'II Rate Development &amp; Change'!$K$34</f>
        <v>#DIV/0!</v>
      </c>
      <c r="AW93" s="112" t="e">
        <f>'III Plan Rates'!$AA96*'V Consumer Factors'!$N$19*'II Rate Development &amp; Change'!$K$34</f>
        <v>#DIV/0!</v>
      </c>
      <c r="AX93" s="112" t="e">
        <f>'III Plan Rates'!$AA96*'V Consumer Factors'!$N$20*'II Rate Development &amp; Change'!$K$34</f>
        <v>#DIV/0!</v>
      </c>
      <c r="AY93" s="112">
        <f>IF('III Plan Rates'!$AP96&gt;0,SUMPRODUCT(AP93:AX93,'III Plan Rates'!$AG96:$AO96)/'III Plan Rates'!$AP96,0)</f>
        <v>0</v>
      </c>
      <c r="AZ93" s="124"/>
      <c r="BA93" s="112" t="e">
        <f>'III Plan Rates'!$AA96*'V Consumer Factors'!$N$12*'II Rate Development &amp; Change'!$L$34</f>
        <v>#DIV/0!</v>
      </c>
      <c r="BB93" s="112" t="e">
        <f>'III Plan Rates'!$AA96*'V Consumer Factors'!$N$13*'II Rate Development &amp; Change'!$L$34</f>
        <v>#DIV/0!</v>
      </c>
      <c r="BC93" s="112" t="e">
        <f>'III Plan Rates'!$AA96*'V Consumer Factors'!$N$14*'II Rate Development &amp; Change'!$L$34</f>
        <v>#DIV/0!</v>
      </c>
      <c r="BD93" s="112" t="e">
        <f>'III Plan Rates'!$AA96*'V Consumer Factors'!$N$15*'II Rate Development &amp; Change'!$L$34</f>
        <v>#DIV/0!</v>
      </c>
      <c r="BE93" s="112" t="e">
        <f>'III Plan Rates'!$AA96*'V Consumer Factors'!$N$16*'II Rate Development &amp; Change'!$L$34</f>
        <v>#DIV/0!</v>
      </c>
      <c r="BF93" s="112" t="e">
        <f>'III Plan Rates'!$AA96*'V Consumer Factors'!$N$17*'II Rate Development &amp; Change'!$L$34</f>
        <v>#DIV/0!</v>
      </c>
      <c r="BG93" s="112" t="e">
        <f>'III Plan Rates'!$AA96*'V Consumer Factors'!$N$18*'II Rate Development &amp; Change'!$L$34</f>
        <v>#DIV/0!</v>
      </c>
      <c r="BH93" s="112" t="e">
        <f>'III Plan Rates'!$AA96*'V Consumer Factors'!$N$19*'II Rate Development &amp; Change'!$L$34</f>
        <v>#DIV/0!</v>
      </c>
      <c r="BI93" s="112" t="e">
        <f>'III Plan Rates'!$AA96*'V Consumer Factors'!$N$20*'II Rate Development &amp; Change'!$L$34</f>
        <v>#DIV/0!</v>
      </c>
      <c r="BJ93" s="112">
        <f>IF('III Plan Rates'!$AP96&gt;0,SUMPRODUCT(BA93:BI93,'III Plan Rates'!$AG96:$AO96)/'III Plan Rates'!$AP96,0)</f>
        <v>0</v>
      </c>
      <c r="BK93" s="124"/>
      <c r="BL93" s="112" t="e">
        <f>'III Plan Rates'!$AA96*'V Consumer Factors'!$N$12*'II Rate Development &amp; Change'!$M$34</f>
        <v>#DIV/0!</v>
      </c>
      <c r="BM93" s="112" t="e">
        <f>'III Plan Rates'!$AA96*'V Consumer Factors'!$N$13*'II Rate Development &amp; Change'!$M$34</f>
        <v>#DIV/0!</v>
      </c>
      <c r="BN93" s="112" t="e">
        <f>'III Plan Rates'!$AA96*'V Consumer Factors'!$N$14*'II Rate Development &amp; Change'!$M$34</f>
        <v>#DIV/0!</v>
      </c>
      <c r="BO93" s="112" t="e">
        <f>'III Plan Rates'!$AA96*'V Consumer Factors'!$N$15*'II Rate Development &amp; Change'!$M$34</f>
        <v>#DIV/0!</v>
      </c>
      <c r="BP93" s="112" t="e">
        <f>'III Plan Rates'!$AA96*'V Consumer Factors'!$N$16*'II Rate Development &amp; Change'!$M$34</f>
        <v>#DIV/0!</v>
      </c>
      <c r="BQ93" s="112" t="e">
        <f>'III Plan Rates'!$AA96*'V Consumer Factors'!$N$17*'II Rate Development &amp; Change'!$M$34</f>
        <v>#DIV/0!</v>
      </c>
      <c r="BR93" s="112" t="e">
        <f>'III Plan Rates'!$AA96*'V Consumer Factors'!$N$18*'II Rate Development &amp; Change'!$M$34</f>
        <v>#DIV/0!</v>
      </c>
      <c r="BS93" s="112" t="e">
        <f>'III Plan Rates'!$AA96*'V Consumer Factors'!$N$19*'II Rate Development &amp; Change'!$M$34</f>
        <v>#DIV/0!</v>
      </c>
      <c r="BT93" s="112" t="e">
        <f>'III Plan Rates'!$AA96*'V Consumer Factors'!$N$20*'II Rate Development &amp; Change'!$M$34</f>
        <v>#DIV/0!</v>
      </c>
      <c r="BU93" s="112">
        <f>IF('III Plan Rates'!$AP96&gt;0,SUMPRODUCT(BL93:BT93,'III Plan Rates'!$AG96:$AO96)/'III Plan Rates'!$AP96,0)</f>
        <v>0</v>
      </c>
      <c r="BW93" s="109"/>
      <c r="BX93" s="109"/>
      <c r="BY93" s="109"/>
      <c r="BZ93" s="109"/>
      <c r="CA93" s="109"/>
      <c r="CB93" s="109"/>
      <c r="CC93" s="109"/>
      <c r="CD93" s="109"/>
      <c r="CE93" s="511" t="str">
        <f>IF(SUM(BW93:CD93)='III Plan Rates'!AG96, "Match", "Don't Match")</f>
        <v>Match</v>
      </c>
      <c r="CF93" s="109"/>
      <c r="CG93" s="109"/>
      <c r="CH93" s="109"/>
      <c r="CI93" s="511" t="str">
        <f>IF(SUM(CF93:CH93)='III Plan Rates'!AH96, "Match", "Don't Match")</f>
        <v>Match</v>
      </c>
      <c r="CJ93" s="109"/>
      <c r="CK93" s="109"/>
      <c r="CL93" s="109"/>
      <c r="CM93" s="109"/>
      <c r="CN93" s="109"/>
      <c r="CO93" s="109"/>
      <c r="CP93" s="109"/>
      <c r="CQ93" s="109"/>
      <c r="CR93" s="109"/>
      <c r="CS93" s="109"/>
      <c r="CT93" s="109"/>
      <c r="CU93" s="109"/>
      <c r="CV93" s="109"/>
      <c r="CW93" s="511" t="str">
        <f>IF(SUM(CJ93:CV93)='III Plan Rates'!AI96, "Match", "Don't Match")</f>
        <v>Match</v>
      </c>
      <c r="CX93" s="109"/>
      <c r="CY93" s="109"/>
      <c r="CZ93" s="109"/>
      <c r="DA93" s="109"/>
      <c r="DB93" s="109"/>
      <c r="DC93" s="109"/>
      <c r="DD93" s="109"/>
      <c r="DE93" s="109"/>
      <c r="DF93" s="109"/>
      <c r="DG93" s="109"/>
      <c r="DH93" s="511" t="str">
        <f>IF(SUM(CX93:DG93)='III Plan Rates'!AJ96, "Match", "Don't Match")</f>
        <v>Match</v>
      </c>
      <c r="DI93" s="109"/>
      <c r="DJ93" s="109"/>
      <c r="DK93" s="109"/>
      <c r="DL93" s="109"/>
      <c r="DM93" s="109"/>
      <c r="DN93" s="109"/>
      <c r="DO93" s="109"/>
      <c r="DP93" s="511" t="str">
        <f>IF(SUM(DI93:DO93)='III Plan Rates'!AK96, "Match", "Don't Match")</f>
        <v>Match</v>
      </c>
      <c r="DQ93" s="109"/>
      <c r="DR93" s="109"/>
      <c r="DS93" s="109"/>
      <c r="DT93" s="109"/>
      <c r="DU93" s="109"/>
      <c r="DV93" s="109"/>
      <c r="DW93" s="109"/>
      <c r="DX93" s="109"/>
      <c r="DY93" s="109"/>
      <c r="DZ93" s="109"/>
      <c r="EA93" s="511" t="str">
        <f>IF(SUM(DQ93:DZ93)='III Plan Rates'!AL96, "Match", "Don't Match")</f>
        <v>Match</v>
      </c>
      <c r="EB93" s="109"/>
      <c r="EC93" s="109"/>
      <c r="ED93" s="109"/>
      <c r="EE93" s="109"/>
      <c r="EF93" s="511" t="str">
        <f>IF(SUM(EB93:EE93)='III Plan Rates'!AM96, "Match", "Don't Match")</f>
        <v>Match</v>
      </c>
      <c r="EG93" s="109"/>
      <c r="EH93" s="109"/>
      <c r="EI93" s="109"/>
      <c r="EJ93" s="109"/>
      <c r="EK93" s="109"/>
      <c r="EL93" s="511" t="str">
        <f>IF(SUM(EG93:EK93)='III Plan Rates'!AN96, "Match", "Don't Match")</f>
        <v>Match</v>
      </c>
      <c r="EM93" s="109"/>
      <c r="EN93" s="109"/>
      <c r="EO93" s="109"/>
      <c r="EP93" s="109"/>
      <c r="EQ93" s="109"/>
      <c r="ER93" s="109"/>
      <c r="ES93" s="109"/>
      <c r="ET93" s="511" t="str">
        <f>IF(SUM(EM93:ES93)='III Plan Rates'!AO96, "Match", "Don't Match")</f>
        <v>Match</v>
      </c>
    </row>
    <row r="94" spans="1:150" x14ac:dyDescent="0.25">
      <c r="A94" s="406" t="str">
        <f>'III Plan Rates'!A97</f>
        <v>Plan 80</v>
      </c>
      <c r="B94" s="122">
        <f>'III Plan Rates'!B97</f>
        <v>0</v>
      </c>
      <c r="C94" s="128">
        <f>'III Plan Rates'!D97</f>
        <v>0</v>
      </c>
      <c r="D94" s="122">
        <f>'III Plan Rates'!E97</f>
        <v>0</v>
      </c>
      <c r="E94" s="122">
        <f>'III Plan Rates'!F97</f>
        <v>0</v>
      </c>
      <c r="F94" s="122">
        <f>'III Plan Rates'!G97</f>
        <v>0</v>
      </c>
      <c r="G94" s="122">
        <f>'III Plan Rates'!J97</f>
        <v>0</v>
      </c>
      <c r="H94" s="101"/>
      <c r="I94" s="111"/>
      <c r="J94" s="111"/>
      <c r="K94" s="111"/>
      <c r="L94" s="111"/>
      <c r="M94" s="111"/>
      <c r="N94" s="111"/>
      <c r="O94" s="111"/>
      <c r="P94" s="111"/>
      <c r="Q94" s="111"/>
      <c r="R94" s="112">
        <f>IF('III Plan Rates'!$AP97&gt;0,SUMPRODUCT(I94:Q94,'III Plan Rates'!$AG97:$AO97)/'III Plan Rates'!$AP97,0)</f>
        <v>0</v>
      </c>
      <c r="S94" s="123"/>
      <c r="T94" s="112" t="e">
        <f>'III Plan Rates'!$AA97*'V Consumer Factors'!$N$12*'II Rate Development &amp; Change'!$J$34</f>
        <v>#DIV/0!</v>
      </c>
      <c r="U94" s="112" t="e">
        <f>'III Plan Rates'!$AA97*'V Consumer Factors'!$N$13*'II Rate Development &amp; Change'!$J$34</f>
        <v>#DIV/0!</v>
      </c>
      <c r="V94" s="112" t="e">
        <f>'III Plan Rates'!$AA97*'V Consumer Factors'!$N$14*'II Rate Development &amp; Change'!$J$34</f>
        <v>#DIV/0!</v>
      </c>
      <c r="W94" s="112" t="e">
        <f>'III Plan Rates'!$AA97*'V Consumer Factors'!$N$15*'II Rate Development &amp; Change'!$J$34</f>
        <v>#DIV/0!</v>
      </c>
      <c r="X94" s="112" t="e">
        <f>'III Plan Rates'!$AA97*'V Consumer Factors'!$N$16*'II Rate Development &amp; Change'!$J$34</f>
        <v>#DIV/0!</v>
      </c>
      <c r="Y94" s="112" t="e">
        <f>'III Plan Rates'!$AA97*'V Consumer Factors'!$N$17*'II Rate Development &amp; Change'!$J$34</f>
        <v>#DIV/0!</v>
      </c>
      <c r="Z94" s="112" t="e">
        <f>'III Plan Rates'!$AA97*'V Consumer Factors'!$N$18*'II Rate Development &amp; Change'!$J$34</f>
        <v>#DIV/0!</v>
      </c>
      <c r="AA94" s="112" t="e">
        <f>'III Plan Rates'!$AA97*'V Consumer Factors'!$N$19*'II Rate Development &amp; Change'!$J$34</f>
        <v>#DIV/0!</v>
      </c>
      <c r="AB94" s="112" t="e">
        <f>'III Plan Rates'!$AA97*'V Consumer Factors'!$N$20*'II Rate Development &amp; Change'!$J$34</f>
        <v>#DIV/0!</v>
      </c>
      <c r="AC94" s="112">
        <f>IF('III Plan Rates'!$AP97&gt;0,SUMPRODUCT(T94:AB94,'III Plan Rates'!$AG97:$AO97)/'III Plan Rates'!$AP97,0)</f>
        <v>0</v>
      </c>
      <c r="AD94" s="119"/>
      <c r="AE94" s="120" t="e">
        <f t="shared" si="22"/>
        <v>#DIV/0!</v>
      </c>
      <c r="AF94" s="120" t="e">
        <f t="shared" si="13"/>
        <v>#DIV/0!</v>
      </c>
      <c r="AG94" s="120" t="e">
        <f t="shared" si="14"/>
        <v>#DIV/0!</v>
      </c>
      <c r="AH94" s="120" t="e">
        <f t="shared" si="15"/>
        <v>#DIV/0!</v>
      </c>
      <c r="AI94" s="120" t="e">
        <f t="shared" si="16"/>
        <v>#DIV/0!</v>
      </c>
      <c r="AJ94" s="120" t="e">
        <f t="shared" si="17"/>
        <v>#DIV/0!</v>
      </c>
      <c r="AK94" s="120" t="e">
        <f t="shared" si="18"/>
        <v>#DIV/0!</v>
      </c>
      <c r="AL94" s="120" t="e">
        <f t="shared" si="19"/>
        <v>#DIV/0!</v>
      </c>
      <c r="AM94" s="120" t="e">
        <f t="shared" si="20"/>
        <v>#DIV/0!</v>
      </c>
      <c r="AN94" s="120" t="str">
        <f t="shared" si="21"/>
        <v/>
      </c>
      <c r="AO94" s="119"/>
      <c r="AP94" s="112" t="e">
        <f>'III Plan Rates'!$AA97*'V Consumer Factors'!$N$12*'II Rate Development &amp; Change'!$K$34</f>
        <v>#DIV/0!</v>
      </c>
      <c r="AQ94" s="112" t="e">
        <f>'III Plan Rates'!$AA97*'V Consumer Factors'!$N$13*'II Rate Development &amp; Change'!$K$34</f>
        <v>#DIV/0!</v>
      </c>
      <c r="AR94" s="112" t="e">
        <f>'III Plan Rates'!$AA97*'V Consumer Factors'!$N$14*'II Rate Development &amp; Change'!$K$34</f>
        <v>#DIV/0!</v>
      </c>
      <c r="AS94" s="112" t="e">
        <f>'III Plan Rates'!$AA97*'V Consumer Factors'!$N$15*'II Rate Development &amp; Change'!$K$34</f>
        <v>#DIV/0!</v>
      </c>
      <c r="AT94" s="112" t="e">
        <f>'III Plan Rates'!$AA97*'V Consumer Factors'!$N$16*'II Rate Development &amp; Change'!$K$34</f>
        <v>#DIV/0!</v>
      </c>
      <c r="AU94" s="112" t="e">
        <f>'III Plan Rates'!$AA97*'V Consumer Factors'!$N$17*'II Rate Development &amp; Change'!$K$34</f>
        <v>#DIV/0!</v>
      </c>
      <c r="AV94" s="112" t="e">
        <f>'III Plan Rates'!$AA97*'V Consumer Factors'!$N$18*'II Rate Development &amp; Change'!$K$34</f>
        <v>#DIV/0!</v>
      </c>
      <c r="AW94" s="112" t="e">
        <f>'III Plan Rates'!$AA97*'V Consumer Factors'!$N$19*'II Rate Development &amp; Change'!$K$34</f>
        <v>#DIV/0!</v>
      </c>
      <c r="AX94" s="112" t="e">
        <f>'III Plan Rates'!$AA97*'V Consumer Factors'!$N$20*'II Rate Development &amp; Change'!$K$34</f>
        <v>#DIV/0!</v>
      </c>
      <c r="AY94" s="112">
        <f>IF('III Plan Rates'!$AP97&gt;0,SUMPRODUCT(AP94:AX94,'III Plan Rates'!$AG97:$AO97)/'III Plan Rates'!$AP97,0)</f>
        <v>0</v>
      </c>
      <c r="AZ94" s="124"/>
      <c r="BA94" s="112" t="e">
        <f>'III Plan Rates'!$AA97*'V Consumer Factors'!$N$12*'II Rate Development &amp; Change'!$L$34</f>
        <v>#DIV/0!</v>
      </c>
      <c r="BB94" s="112" t="e">
        <f>'III Plan Rates'!$AA97*'V Consumer Factors'!$N$13*'II Rate Development &amp; Change'!$L$34</f>
        <v>#DIV/0!</v>
      </c>
      <c r="BC94" s="112" t="e">
        <f>'III Plan Rates'!$AA97*'V Consumer Factors'!$N$14*'II Rate Development &amp; Change'!$L$34</f>
        <v>#DIV/0!</v>
      </c>
      <c r="BD94" s="112" t="e">
        <f>'III Plan Rates'!$AA97*'V Consumer Factors'!$N$15*'II Rate Development &amp; Change'!$L$34</f>
        <v>#DIV/0!</v>
      </c>
      <c r="BE94" s="112" t="e">
        <f>'III Plan Rates'!$AA97*'V Consumer Factors'!$N$16*'II Rate Development &amp; Change'!$L$34</f>
        <v>#DIV/0!</v>
      </c>
      <c r="BF94" s="112" t="e">
        <f>'III Plan Rates'!$AA97*'V Consumer Factors'!$N$17*'II Rate Development &amp; Change'!$L$34</f>
        <v>#DIV/0!</v>
      </c>
      <c r="BG94" s="112" t="e">
        <f>'III Plan Rates'!$AA97*'V Consumer Factors'!$N$18*'II Rate Development &amp; Change'!$L$34</f>
        <v>#DIV/0!</v>
      </c>
      <c r="BH94" s="112" t="e">
        <f>'III Plan Rates'!$AA97*'V Consumer Factors'!$N$19*'II Rate Development &amp; Change'!$L$34</f>
        <v>#DIV/0!</v>
      </c>
      <c r="BI94" s="112" t="e">
        <f>'III Plan Rates'!$AA97*'V Consumer Factors'!$N$20*'II Rate Development &amp; Change'!$L$34</f>
        <v>#DIV/0!</v>
      </c>
      <c r="BJ94" s="112">
        <f>IF('III Plan Rates'!$AP97&gt;0,SUMPRODUCT(BA94:BI94,'III Plan Rates'!$AG97:$AO97)/'III Plan Rates'!$AP97,0)</f>
        <v>0</v>
      </c>
      <c r="BK94" s="124"/>
      <c r="BL94" s="112" t="e">
        <f>'III Plan Rates'!$AA97*'V Consumer Factors'!$N$12*'II Rate Development &amp; Change'!$M$34</f>
        <v>#DIV/0!</v>
      </c>
      <c r="BM94" s="112" t="e">
        <f>'III Plan Rates'!$AA97*'V Consumer Factors'!$N$13*'II Rate Development &amp; Change'!$M$34</f>
        <v>#DIV/0!</v>
      </c>
      <c r="BN94" s="112" t="e">
        <f>'III Plan Rates'!$AA97*'V Consumer Factors'!$N$14*'II Rate Development &amp; Change'!$M$34</f>
        <v>#DIV/0!</v>
      </c>
      <c r="BO94" s="112" t="e">
        <f>'III Plan Rates'!$AA97*'V Consumer Factors'!$N$15*'II Rate Development &amp; Change'!$M$34</f>
        <v>#DIV/0!</v>
      </c>
      <c r="BP94" s="112" t="e">
        <f>'III Plan Rates'!$AA97*'V Consumer Factors'!$N$16*'II Rate Development &amp; Change'!$M$34</f>
        <v>#DIV/0!</v>
      </c>
      <c r="BQ94" s="112" t="e">
        <f>'III Plan Rates'!$AA97*'V Consumer Factors'!$N$17*'II Rate Development &amp; Change'!$M$34</f>
        <v>#DIV/0!</v>
      </c>
      <c r="BR94" s="112" t="e">
        <f>'III Plan Rates'!$AA97*'V Consumer Factors'!$N$18*'II Rate Development &amp; Change'!$M$34</f>
        <v>#DIV/0!</v>
      </c>
      <c r="BS94" s="112" t="e">
        <f>'III Plan Rates'!$AA97*'V Consumer Factors'!$N$19*'II Rate Development &amp; Change'!$M$34</f>
        <v>#DIV/0!</v>
      </c>
      <c r="BT94" s="112" t="e">
        <f>'III Plan Rates'!$AA97*'V Consumer Factors'!$N$20*'II Rate Development &amp; Change'!$M$34</f>
        <v>#DIV/0!</v>
      </c>
      <c r="BU94" s="112">
        <f>IF('III Plan Rates'!$AP97&gt;0,SUMPRODUCT(BL94:BT94,'III Plan Rates'!$AG97:$AO97)/'III Plan Rates'!$AP97,0)</f>
        <v>0</v>
      </c>
      <c r="BW94" s="109"/>
      <c r="BX94" s="109"/>
      <c r="BY94" s="109"/>
      <c r="BZ94" s="109"/>
      <c r="CA94" s="109"/>
      <c r="CB94" s="109"/>
      <c r="CC94" s="109"/>
      <c r="CD94" s="109"/>
      <c r="CE94" s="511" t="str">
        <f>IF(SUM(BW94:CD94)='III Plan Rates'!AG97, "Match", "Don't Match")</f>
        <v>Match</v>
      </c>
      <c r="CF94" s="109"/>
      <c r="CG94" s="109"/>
      <c r="CH94" s="109"/>
      <c r="CI94" s="511" t="str">
        <f>IF(SUM(CF94:CH94)='III Plan Rates'!AH97, "Match", "Don't Match")</f>
        <v>Match</v>
      </c>
      <c r="CJ94" s="109"/>
      <c r="CK94" s="109"/>
      <c r="CL94" s="109"/>
      <c r="CM94" s="109"/>
      <c r="CN94" s="109"/>
      <c r="CO94" s="109"/>
      <c r="CP94" s="109"/>
      <c r="CQ94" s="109"/>
      <c r="CR94" s="109"/>
      <c r="CS94" s="109"/>
      <c r="CT94" s="109"/>
      <c r="CU94" s="109"/>
      <c r="CV94" s="109"/>
      <c r="CW94" s="511" t="str">
        <f>IF(SUM(CJ94:CV94)='III Plan Rates'!AI97, "Match", "Don't Match")</f>
        <v>Match</v>
      </c>
      <c r="CX94" s="109"/>
      <c r="CY94" s="109"/>
      <c r="CZ94" s="109"/>
      <c r="DA94" s="109"/>
      <c r="DB94" s="109"/>
      <c r="DC94" s="109"/>
      <c r="DD94" s="109"/>
      <c r="DE94" s="109"/>
      <c r="DF94" s="109"/>
      <c r="DG94" s="109"/>
      <c r="DH94" s="511" t="str">
        <f>IF(SUM(CX94:DG94)='III Plan Rates'!AJ97, "Match", "Don't Match")</f>
        <v>Match</v>
      </c>
      <c r="DI94" s="109"/>
      <c r="DJ94" s="109"/>
      <c r="DK94" s="109"/>
      <c r="DL94" s="109"/>
      <c r="DM94" s="109"/>
      <c r="DN94" s="109"/>
      <c r="DO94" s="109"/>
      <c r="DP94" s="511" t="str">
        <f>IF(SUM(DI94:DO94)='III Plan Rates'!AK97, "Match", "Don't Match")</f>
        <v>Match</v>
      </c>
      <c r="DQ94" s="109"/>
      <c r="DR94" s="109"/>
      <c r="DS94" s="109"/>
      <c r="DT94" s="109"/>
      <c r="DU94" s="109"/>
      <c r="DV94" s="109"/>
      <c r="DW94" s="109"/>
      <c r="DX94" s="109"/>
      <c r="DY94" s="109"/>
      <c r="DZ94" s="109"/>
      <c r="EA94" s="511" t="str">
        <f>IF(SUM(DQ94:DZ94)='III Plan Rates'!AL97, "Match", "Don't Match")</f>
        <v>Match</v>
      </c>
      <c r="EB94" s="109"/>
      <c r="EC94" s="109"/>
      <c r="ED94" s="109"/>
      <c r="EE94" s="109"/>
      <c r="EF94" s="511" t="str">
        <f>IF(SUM(EB94:EE94)='III Plan Rates'!AM97, "Match", "Don't Match")</f>
        <v>Match</v>
      </c>
      <c r="EG94" s="109"/>
      <c r="EH94" s="109"/>
      <c r="EI94" s="109"/>
      <c r="EJ94" s="109"/>
      <c r="EK94" s="109"/>
      <c r="EL94" s="511" t="str">
        <f>IF(SUM(EG94:EK94)='III Plan Rates'!AN97, "Match", "Don't Match")</f>
        <v>Match</v>
      </c>
      <c r="EM94" s="109"/>
      <c r="EN94" s="109"/>
      <c r="EO94" s="109"/>
      <c r="EP94" s="109"/>
      <c r="EQ94" s="109"/>
      <c r="ER94" s="109"/>
      <c r="ES94" s="109"/>
      <c r="ET94" s="511" t="str">
        <f>IF(SUM(EM94:ES94)='III Plan Rates'!AO97, "Match", "Don't Match")</f>
        <v>Match</v>
      </c>
    </row>
    <row r="95" spans="1:150" x14ac:dyDescent="0.25">
      <c r="A95" s="406" t="str">
        <f>'III Plan Rates'!A98</f>
        <v>Plan 81</v>
      </c>
      <c r="B95" s="122">
        <f>'III Plan Rates'!B98</f>
        <v>0</v>
      </c>
      <c r="C95" s="128">
        <f>'III Plan Rates'!D98</f>
        <v>0</v>
      </c>
      <c r="D95" s="122">
        <f>'III Plan Rates'!E98</f>
        <v>0</v>
      </c>
      <c r="E95" s="122">
        <f>'III Plan Rates'!F98</f>
        <v>0</v>
      </c>
      <c r="F95" s="122">
        <f>'III Plan Rates'!G98</f>
        <v>0</v>
      </c>
      <c r="G95" s="122">
        <f>'III Plan Rates'!J98</f>
        <v>0</v>
      </c>
      <c r="H95" s="101"/>
      <c r="I95" s="111"/>
      <c r="J95" s="111"/>
      <c r="K95" s="111"/>
      <c r="L95" s="111"/>
      <c r="M95" s="111"/>
      <c r="N95" s="111"/>
      <c r="O95" s="111"/>
      <c r="P95" s="111"/>
      <c r="Q95" s="111"/>
      <c r="R95" s="112">
        <f>IF('III Plan Rates'!$AP98&gt;0,SUMPRODUCT(I95:Q95,'III Plan Rates'!$AG98:$AO98)/'III Plan Rates'!$AP98,0)</f>
        <v>0</v>
      </c>
      <c r="S95" s="123"/>
      <c r="T95" s="112" t="e">
        <f>'III Plan Rates'!$AA98*'V Consumer Factors'!$N$12*'II Rate Development &amp; Change'!$J$34</f>
        <v>#DIV/0!</v>
      </c>
      <c r="U95" s="112" t="e">
        <f>'III Plan Rates'!$AA98*'V Consumer Factors'!$N$13*'II Rate Development &amp; Change'!$J$34</f>
        <v>#DIV/0!</v>
      </c>
      <c r="V95" s="112" t="e">
        <f>'III Plan Rates'!$AA98*'V Consumer Factors'!$N$14*'II Rate Development &amp; Change'!$J$34</f>
        <v>#DIV/0!</v>
      </c>
      <c r="W95" s="112" t="e">
        <f>'III Plan Rates'!$AA98*'V Consumer Factors'!$N$15*'II Rate Development &amp; Change'!$J$34</f>
        <v>#DIV/0!</v>
      </c>
      <c r="X95" s="112" t="e">
        <f>'III Plan Rates'!$AA98*'V Consumer Factors'!$N$16*'II Rate Development &amp; Change'!$J$34</f>
        <v>#DIV/0!</v>
      </c>
      <c r="Y95" s="112" t="e">
        <f>'III Plan Rates'!$AA98*'V Consumer Factors'!$N$17*'II Rate Development &amp; Change'!$J$34</f>
        <v>#DIV/0!</v>
      </c>
      <c r="Z95" s="112" t="e">
        <f>'III Plan Rates'!$AA98*'V Consumer Factors'!$N$18*'II Rate Development &amp; Change'!$J$34</f>
        <v>#DIV/0!</v>
      </c>
      <c r="AA95" s="112" t="e">
        <f>'III Plan Rates'!$AA98*'V Consumer Factors'!$N$19*'II Rate Development &amp; Change'!$J$34</f>
        <v>#DIV/0!</v>
      </c>
      <c r="AB95" s="112" t="e">
        <f>'III Plan Rates'!$AA98*'V Consumer Factors'!$N$20*'II Rate Development &amp; Change'!$J$34</f>
        <v>#DIV/0!</v>
      </c>
      <c r="AC95" s="112">
        <f>IF('III Plan Rates'!$AP98&gt;0,SUMPRODUCT(T95:AB95,'III Plan Rates'!$AG98:$AO98)/'III Plan Rates'!$AP98,0)</f>
        <v>0</v>
      </c>
      <c r="AD95" s="119"/>
      <c r="AE95" s="120" t="e">
        <f t="shared" si="22"/>
        <v>#DIV/0!</v>
      </c>
      <c r="AF95" s="120" t="e">
        <f t="shared" si="13"/>
        <v>#DIV/0!</v>
      </c>
      <c r="AG95" s="120" t="e">
        <f t="shared" si="14"/>
        <v>#DIV/0!</v>
      </c>
      <c r="AH95" s="120" t="e">
        <f t="shared" si="15"/>
        <v>#DIV/0!</v>
      </c>
      <c r="AI95" s="120" t="e">
        <f t="shared" si="16"/>
        <v>#DIV/0!</v>
      </c>
      <c r="AJ95" s="120" t="e">
        <f t="shared" si="17"/>
        <v>#DIV/0!</v>
      </c>
      <c r="AK95" s="120" t="e">
        <f t="shared" si="18"/>
        <v>#DIV/0!</v>
      </c>
      <c r="AL95" s="120" t="e">
        <f t="shared" si="19"/>
        <v>#DIV/0!</v>
      </c>
      <c r="AM95" s="120" t="e">
        <f t="shared" si="20"/>
        <v>#DIV/0!</v>
      </c>
      <c r="AN95" s="120" t="str">
        <f t="shared" si="21"/>
        <v/>
      </c>
      <c r="AO95" s="119"/>
      <c r="AP95" s="112" t="e">
        <f>'III Plan Rates'!$AA98*'V Consumer Factors'!$N$12*'II Rate Development &amp; Change'!$K$34</f>
        <v>#DIV/0!</v>
      </c>
      <c r="AQ95" s="112" t="e">
        <f>'III Plan Rates'!$AA98*'V Consumer Factors'!$N$13*'II Rate Development &amp; Change'!$K$34</f>
        <v>#DIV/0!</v>
      </c>
      <c r="AR95" s="112" t="e">
        <f>'III Plan Rates'!$AA98*'V Consumer Factors'!$N$14*'II Rate Development &amp; Change'!$K$34</f>
        <v>#DIV/0!</v>
      </c>
      <c r="AS95" s="112" t="e">
        <f>'III Plan Rates'!$AA98*'V Consumer Factors'!$N$15*'II Rate Development &amp; Change'!$K$34</f>
        <v>#DIV/0!</v>
      </c>
      <c r="AT95" s="112" t="e">
        <f>'III Plan Rates'!$AA98*'V Consumer Factors'!$N$16*'II Rate Development &amp; Change'!$K$34</f>
        <v>#DIV/0!</v>
      </c>
      <c r="AU95" s="112" t="e">
        <f>'III Plan Rates'!$AA98*'V Consumer Factors'!$N$17*'II Rate Development &amp; Change'!$K$34</f>
        <v>#DIV/0!</v>
      </c>
      <c r="AV95" s="112" t="e">
        <f>'III Plan Rates'!$AA98*'V Consumer Factors'!$N$18*'II Rate Development &amp; Change'!$K$34</f>
        <v>#DIV/0!</v>
      </c>
      <c r="AW95" s="112" t="e">
        <f>'III Plan Rates'!$AA98*'V Consumer Factors'!$N$19*'II Rate Development &amp; Change'!$K$34</f>
        <v>#DIV/0!</v>
      </c>
      <c r="AX95" s="112" t="e">
        <f>'III Plan Rates'!$AA98*'V Consumer Factors'!$N$20*'II Rate Development &amp; Change'!$K$34</f>
        <v>#DIV/0!</v>
      </c>
      <c r="AY95" s="112">
        <f>IF('III Plan Rates'!$AP98&gt;0,SUMPRODUCT(AP95:AX95,'III Plan Rates'!$AG98:$AO98)/'III Plan Rates'!$AP98,0)</f>
        <v>0</v>
      </c>
      <c r="AZ95" s="124"/>
      <c r="BA95" s="112" t="e">
        <f>'III Plan Rates'!$AA98*'V Consumer Factors'!$N$12*'II Rate Development &amp; Change'!$L$34</f>
        <v>#DIV/0!</v>
      </c>
      <c r="BB95" s="112" t="e">
        <f>'III Plan Rates'!$AA98*'V Consumer Factors'!$N$13*'II Rate Development &amp; Change'!$L$34</f>
        <v>#DIV/0!</v>
      </c>
      <c r="BC95" s="112" t="e">
        <f>'III Plan Rates'!$AA98*'V Consumer Factors'!$N$14*'II Rate Development &amp; Change'!$L$34</f>
        <v>#DIV/0!</v>
      </c>
      <c r="BD95" s="112" t="e">
        <f>'III Plan Rates'!$AA98*'V Consumer Factors'!$N$15*'II Rate Development &amp; Change'!$L$34</f>
        <v>#DIV/0!</v>
      </c>
      <c r="BE95" s="112" t="e">
        <f>'III Plan Rates'!$AA98*'V Consumer Factors'!$N$16*'II Rate Development &amp; Change'!$L$34</f>
        <v>#DIV/0!</v>
      </c>
      <c r="BF95" s="112" t="e">
        <f>'III Plan Rates'!$AA98*'V Consumer Factors'!$N$17*'II Rate Development &amp; Change'!$L$34</f>
        <v>#DIV/0!</v>
      </c>
      <c r="BG95" s="112" t="e">
        <f>'III Plan Rates'!$AA98*'V Consumer Factors'!$N$18*'II Rate Development &amp; Change'!$L$34</f>
        <v>#DIV/0!</v>
      </c>
      <c r="BH95" s="112" t="e">
        <f>'III Plan Rates'!$AA98*'V Consumer Factors'!$N$19*'II Rate Development &amp; Change'!$L$34</f>
        <v>#DIV/0!</v>
      </c>
      <c r="BI95" s="112" t="e">
        <f>'III Plan Rates'!$AA98*'V Consumer Factors'!$N$20*'II Rate Development &amp; Change'!$L$34</f>
        <v>#DIV/0!</v>
      </c>
      <c r="BJ95" s="112">
        <f>IF('III Plan Rates'!$AP98&gt;0,SUMPRODUCT(BA95:BI95,'III Plan Rates'!$AG98:$AO98)/'III Plan Rates'!$AP98,0)</f>
        <v>0</v>
      </c>
      <c r="BK95" s="124"/>
      <c r="BL95" s="112" t="e">
        <f>'III Plan Rates'!$AA98*'V Consumer Factors'!$N$12*'II Rate Development &amp; Change'!$M$34</f>
        <v>#DIV/0!</v>
      </c>
      <c r="BM95" s="112" t="e">
        <f>'III Plan Rates'!$AA98*'V Consumer Factors'!$N$13*'II Rate Development &amp; Change'!$M$34</f>
        <v>#DIV/0!</v>
      </c>
      <c r="BN95" s="112" t="e">
        <f>'III Plan Rates'!$AA98*'V Consumer Factors'!$N$14*'II Rate Development &amp; Change'!$M$34</f>
        <v>#DIV/0!</v>
      </c>
      <c r="BO95" s="112" t="e">
        <f>'III Plan Rates'!$AA98*'V Consumer Factors'!$N$15*'II Rate Development &amp; Change'!$M$34</f>
        <v>#DIV/0!</v>
      </c>
      <c r="BP95" s="112" t="e">
        <f>'III Plan Rates'!$AA98*'V Consumer Factors'!$N$16*'II Rate Development &amp; Change'!$M$34</f>
        <v>#DIV/0!</v>
      </c>
      <c r="BQ95" s="112" t="e">
        <f>'III Plan Rates'!$AA98*'V Consumer Factors'!$N$17*'II Rate Development &amp; Change'!$M$34</f>
        <v>#DIV/0!</v>
      </c>
      <c r="BR95" s="112" t="e">
        <f>'III Plan Rates'!$AA98*'V Consumer Factors'!$N$18*'II Rate Development &amp; Change'!$M$34</f>
        <v>#DIV/0!</v>
      </c>
      <c r="BS95" s="112" t="e">
        <f>'III Plan Rates'!$AA98*'V Consumer Factors'!$N$19*'II Rate Development &amp; Change'!$M$34</f>
        <v>#DIV/0!</v>
      </c>
      <c r="BT95" s="112" t="e">
        <f>'III Plan Rates'!$AA98*'V Consumer Factors'!$N$20*'II Rate Development &amp; Change'!$M$34</f>
        <v>#DIV/0!</v>
      </c>
      <c r="BU95" s="112">
        <f>IF('III Plan Rates'!$AP98&gt;0,SUMPRODUCT(BL95:BT95,'III Plan Rates'!$AG98:$AO98)/'III Plan Rates'!$AP98,0)</f>
        <v>0</v>
      </c>
      <c r="BW95" s="109"/>
      <c r="BX95" s="109"/>
      <c r="BY95" s="109"/>
      <c r="BZ95" s="109"/>
      <c r="CA95" s="109"/>
      <c r="CB95" s="109"/>
      <c r="CC95" s="109"/>
      <c r="CD95" s="109"/>
      <c r="CE95" s="511" t="str">
        <f>IF(SUM(BW95:CD95)='III Plan Rates'!AG98, "Match", "Don't Match")</f>
        <v>Match</v>
      </c>
      <c r="CF95" s="109"/>
      <c r="CG95" s="109"/>
      <c r="CH95" s="109"/>
      <c r="CI95" s="511" t="str">
        <f>IF(SUM(CF95:CH95)='III Plan Rates'!AH98, "Match", "Don't Match")</f>
        <v>Match</v>
      </c>
      <c r="CJ95" s="109"/>
      <c r="CK95" s="109"/>
      <c r="CL95" s="109"/>
      <c r="CM95" s="109"/>
      <c r="CN95" s="109"/>
      <c r="CO95" s="109"/>
      <c r="CP95" s="109"/>
      <c r="CQ95" s="109"/>
      <c r="CR95" s="109"/>
      <c r="CS95" s="109"/>
      <c r="CT95" s="109"/>
      <c r="CU95" s="109"/>
      <c r="CV95" s="109"/>
      <c r="CW95" s="511" t="str">
        <f>IF(SUM(CJ95:CV95)='III Plan Rates'!AI98, "Match", "Don't Match")</f>
        <v>Match</v>
      </c>
      <c r="CX95" s="109"/>
      <c r="CY95" s="109"/>
      <c r="CZ95" s="109"/>
      <c r="DA95" s="109"/>
      <c r="DB95" s="109"/>
      <c r="DC95" s="109"/>
      <c r="DD95" s="109"/>
      <c r="DE95" s="109"/>
      <c r="DF95" s="109"/>
      <c r="DG95" s="109"/>
      <c r="DH95" s="511" t="str">
        <f>IF(SUM(CX95:DG95)='III Plan Rates'!AJ98, "Match", "Don't Match")</f>
        <v>Match</v>
      </c>
      <c r="DI95" s="109"/>
      <c r="DJ95" s="109"/>
      <c r="DK95" s="109"/>
      <c r="DL95" s="109"/>
      <c r="DM95" s="109"/>
      <c r="DN95" s="109"/>
      <c r="DO95" s="109"/>
      <c r="DP95" s="511" t="str">
        <f>IF(SUM(DI95:DO95)='III Plan Rates'!AK98, "Match", "Don't Match")</f>
        <v>Match</v>
      </c>
      <c r="DQ95" s="109"/>
      <c r="DR95" s="109"/>
      <c r="DS95" s="109"/>
      <c r="DT95" s="109"/>
      <c r="DU95" s="109"/>
      <c r="DV95" s="109"/>
      <c r="DW95" s="109"/>
      <c r="DX95" s="109"/>
      <c r="DY95" s="109"/>
      <c r="DZ95" s="109"/>
      <c r="EA95" s="511" t="str">
        <f>IF(SUM(DQ95:DZ95)='III Plan Rates'!AL98, "Match", "Don't Match")</f>
        <v>Match</v>
      </c>
      <c r="EB95" s="109"/>
      <c r="EC95" s="109"/>
      <c r="ED95" s="109"/>
      <c r="EE95" s="109"/>
      <c r="EF95" s="511" t="str">
        <f>IF(SUM(EB95:EE95)='III Plan Rates'!AM98, "Match", "Don't Match")</f>
        <v>Match</v>
      </c>
      <c r="EG95" s="109"/>
      <c r="EH95" s="109"/>
      <c r="EI95" s="109"/>
      <c r="EJ95" s="109"/>
      <c r="EK95" s="109"/>
      <c r="EL95" s="511" t="str">
        <f>IF(SUM(EG95:EK95)='III Plan Rates'!AN98, "Match", "Don't Match")</f>
        <v>Match</v>
      </c>
      <c r="EM95" s="109"/>
      <c r="EN95" s="109"/>
      <c r="EO95" s="109"/>
      <c r="EP95" s="109"/>
      <c r="EQ95" s="109"/>
      <c r="ER95" s="109"/>
      <c r="ES95" s="109"/>
      <c r="ET95" s="511" t="str">
        <f>IF(SUM(EM95:ES95)='III Plan Rates'!AO98, "Match", "Don't Match")</f>
        <v>Match</v>
      </c>
    </row>
    <row r="96" spans="1:150" x14ac:dyDescent="0.25">
      <c r="A96" s="406" t="str">
        <f>'III Plan Rates'!A99</f>
        <v>Plan 82</v>
      </c>
      <c r="B96" s="122">
        <f>'III Plan Rates'!B99</f>
        <v>0</v>
      </c>
      <c r="C96" s="128">
        <f>'III Plan Rates'!D99</f>
        <v>0</v>
      </c>
      <c r="D96" s="122">
        <f>'III Plan Rates'!E99</f>
        <v>0</v>
      </c>
      <c r="E96" s="122">
        <f>'III Plan Rates'!F99</f>
        <v>0</v>
      </c>
      <c r="F96" s="122">
        <f>'III Plan Rates'!G99</f>
        <v>0</v>
      </c>
      <c r="G96" s="122">
        <f>'III Plan Rates'!J99</f>
        <v>0</v>
      </c>
      <c r="H96" s="101"/>
      <c r="I96" s="111"/>
      <c r="J96" s="111"/>
      <c r="K96" s="111"/>
      <c r="L96" s="111"/>
      <c r="M96" s="111"/>
      <c r="N96" s="111"/>
      <c r="O96" s="111"/>
      <c r="P96" s="111"/>
      <c r="Q96" s="111"/>
      <c r="R96" s="112">
        <f>IF('III Plan Rates'!$AP99&gt;0,SUMPRODUCT(I96:Q96,'III Plan Rates'!$AG99:$AO99)/'III Plan Rates'!$AP99,0)</f>
        <v>0</v>
      </c>
      <c r="S96" s="123"/>
      <c r="T96" s="112" t="e">
        <f>'III Plan Rates'!$AA99*'V Consumer Factors'!$N$12*'II Rate Development &amp; Change'!$J$34</f>
        <v>#DIV/0!</v>
      </c>
      <c r="U96" s="112" t="e">
        <f>'III Plan Rates'!$AA99*'V Consumer Factors'!$N$13*'II Rate Development &amp; Change'!$J$34</f>
        <v>#DIV/0!</v>
      </c>
      <c r="V96" s="112" t="e">
        <f>'III Plan Rates'!$AA99*'V Consumer Factors'!$N$14*'II Rate Development &amp; Change'!$J$34</f>
        <v>#DIV/0!</v>
      </c>
      <c r="W96" s="112" t="e">
        <f>'III Plan Rates'!$AA99*'V Consumer Factors'!$N$15*'II Rate Development &amp; Change'!$J$34</f>
        <v>#DIV/0!</v>
      </c>
      <c r="X96" s="112" t="e">
        <f>'III Plan Rates'!$AA99*'V Consumer Factors'!$N$16*'II Rate Development &amp; Change'!$J$34</f>
        <v>#DIV/0!</v>
      </c>
      <c r="Y96" s="112" t="e">
        <f>'III Plan Rates'!$AA99*'V Consumer Factors'!$N$17*'II Rate Development &amp; Change'!$J$34</f>
        <v>#DIV/0!</v>
      </c>
      <c r="Z96" s="112" t="e">
        <f>'III Plan Rates'!$AA99*'V Consumer Factors'!$N$18*'II Rate Development &amp; Change'!$J$34</f>
        <v>#DIV/0!</v>
      </c>
      <c r="AA96" s="112" t="e">
        <f>'III Plan Rates'!$AA99*'V Consumer Factors'!$N$19*'II Rate Development &amp; Change'!$J$34</f>
        <v>#DIV/0!</v>
      </c>
      <c r="AB96" s="112" t="e">
        <f>'III Plan Rates'!$AA99*'V Consumer Factors'!$N$20*'II Rate Development &amp; Change'!$J$34</f>
        <v>#DIV/0!</v>
      </c>
      <c r="AC96" s="112">
        <f>IF('III Plan Rates'!$AP99&gt;0,SUMPRODUCT(T96:AB96,'III Plan Rates'!$AG99:$AO99)/'III Plan Rates'!$AP99,0)</f>
        <v>0</v>
      </c>
      <c r="AD96" s="119"/>
      <c r="AE96" s="120" t="e">
        <f t="shared" si="22"/>
        <v>#DIV/0!</v>
      </c>
      <c r="AF96" s="120" t="e">
        <f t="shared" si="13"/>
        <v>#DIV/0!</v>
      </c>
      <c r="AG96" s="120" t="e">
        <f t="shared" si="14"/>
        <v>#DIV/0!</v>
      </c>
      <c r="AH96" s="120" t="e">
        <f t="shared" si="15"/>
        <v>#DIV/0!</v>
      </c>
      <c r="AI96" s="120" t="e">
        <f t="shared" si="16"/>
        <v>#DIV/0!</v>
      </c>
      <c r="AJ96" s="120" t="e">
        <f t="shared" si="17"/>
        <v>#DIV/0!</v>
      </c>
      <c r="AK96" s="120" t="e">
        <f t="shared" si="18"/>
        <v>#DIV/0!</v>
      </c>
      <c r="AL96" s="120" t="e">
        <f t="shared" si="19"/>
        <v>#DIV/0!</v>
      </c>
      <c r="AM96" s="120" t="e">
        <f t="shared" si="20"/>
        <v>#DIV/0!</v>
      </c>
      <c r="AN96" s="120" t="str">
        <f t="shared" si="21"/>
        <v/>
      </c>
      <c r="AO96" s="119"/>
      <c r="AP96" s="112" t="e">
        <f>'III Plan Rates'!$AA99*'V Consumer Factors'!$N$12*'II Rate Development &amp; Change'!$K$34</f>
        <v>#DIV/0!</v>
      </c>
      <c r="AQ96" s="112" t="e">
        <f>'III Plan Rates'!$AA99*'V Consumer Factors'!$N$13*'II Rate Development &amp; Change'!$K$34</f>
        <v>#DIV/0!</v>
      </c>
      <c r="AR96" s="112" t="e">
        <f>'III Plan Rates'!$AA99*'V Consumer Factors'!$N$14*'II Rate Development &amp; Change'!$K$34</f>
        <v>#DIV/0!</v>
      </c>
      <c r="AS96" s="112" t="e">
        <f>'III Plan Rates'!$AA99*'V Consumer Factors'!$N$15*'II Rate Development &amp; Change'!$K$34</f>
        <v>#DIV/0!</v>
      </c>
      <c r="AT96" s="112" t="e">
        <f>'III Plan Rates'!$AA99*'V Consumer Factors'!$N$16*'II Rate Development &amp; Change'!$K$34</f>
        <v>#DIV/0!</v>
      </c>
      <c r="AU96" s="112" t="e">
        <f>'III Plan Rates'!$AA99*'V Consumer Factors'!$N$17*'II Rate Development &amp; Change'!$K$34</f>
        <v>#DIV/0!</v>
      </c>
      <c r="AV96" s="112" t="e">
        <f>'III Plan Rates'!$AA99*'V Consumer Factors'!$N$18*'II Rate Development &amp; Change'!$K$34</f>
        <v>#DIV/0!</v>
      </c>
      <c r="AW96" s="112" t="e">
        <f>'III Plan Rates'!$AA99*'V Consumer Factors'!$N$19*'II Rate Development &amp; Change'!$K$34</f>
        <v>#DIV/0!</v>
      </c>
      <c r="AX96" s="112" t="e">
        <f>'III Plan Rates'!$AA99*'V Consumer Factors'!$N$20*'II Rate Development &amp; Change'!$K$34</f>
        <v>#DIV/0!</v>
      </c>
      <c r="AY96" s="112">
        <f>IF('III Plan Rates'!$AP99&gt;0,SUMPRODUCT(AP96:AX96,'III Plan Rates'!$AG99:$AO99)/'III Plan Rates'!$AP99,0)</f>
        <v>0</v>
      </c>
      <c r="AZ96" s="124"/>
      <c r="BA96" s="112" t="e">
        <f>'III Plan Rates'!$AA99*'V Consumer Factors'!$N$12*'II Rate Development &amp; Change'!$L$34</f>
        <v>#DIV/0!</v>
      </c>
      <c r="BB96" s="112" t="e">
        <f>'III Plan Rates'!$AA99*'V Consumer Factors'!$N$13*'II Rate Development &amp; Change'!$L$34</f>
        <v>#DIV/0!</v>
      </c>
      <c r="BC96" s="112" t="e">
        <f>'III Plan Rates'!$AA99*'V Consumer Factors'!$N$14*'II Rate Development &amp; Change'!$L$34</f>
        <v>#DIV/0!</v>
      </c>
      <c r="BD96" s="112" t="e">
        <f>'III Plan Rates'!$AA99*'V Consumer Factors'!$N$15*'II Rate Development &amp; Change'!$L$34</f>
        <v>#DIV/0!</v>
      </c>
      <c r="BE96" s="112" t="e">
        <f>'III Plan Rates'!$AA99*'V Consumer Factors'!$N$16*'II Rate Development &amp; Change'!$L$34</f>
        <v>#DIV/0!</v>
      </c>
      <c r="BF96" s="112" t="e">
        <f>'III Plan Rates'!$AA99*'V Consumer Factors'!$N$17*'II Rate Development &amp; Change'!$L$34</f>
        <v>#DIV/0!</v>
      </c>
      <c r="BG96" s="112" t="e">
        <f>'III Plan Rates'!$AA99*'V Consumer Factors'!$N$18*'II Rate Development &amp; Change'!$L$34</f>
        <v>#DIV/0!</v>
      </c>
      <c r="BH96" s="112" t="e">
        <f>'III Plan Rates'!$AA99*'V Consumer Factors'!$N$19*'II Rate Development &amp; Change'!$L$34</f>
        <v>#DIV/0!</v>
      </c>
      <c r="BI96" s="112" t="e">
        <f>'III Plan Rates'!$AA99*'V Consumer Factors'!$N$20*'II Rate Development &amp; Change'!$L$34</f>
        <v>#DIV/0!</v>
      </c>
      <c r="BJ96" s="112">
        <f>IF('III Plan Rates'!$AP99&gt;0,SUMPRODUCT(BA96:BI96,'III Plan Rates'!$AG99:$AO99)/'III Plan Rates'!$AP99,0)</f>
        <v>0</v>
      </c>
      <c r="BK96" s="124"/>
      <c r="BL96" s="112" t="e">
        <f>'III Plan Rates'!$AA99*'V Consumer Factors'!$N$12*'II Rate Development &amp; Change'!$M$34</f>
        <v>#DIV/0!</v>
      </c>
      <c r="BM96" s="112" t="e">
        <f>'III Plan Rates'!$AA99*'V Consumer Factors'!$N$13*'II Rate Development &amp; Change'!$M$34</f>
        <v>#DIV/0!</v>
      </c>
      <c r="BN96" s="112" t="e">
        <f>'III Plan Rates'!$AA99*'V Consumer Factors'!$N$14*'II Rate Development &amp; Change'!$M$34</f>
        <v>#DIV/0!</v>
      </c>
      <c r="BO96" s="112" t="e">
        <f>'III Plan Rates'!$AA99*'V Consumer Factors'!$N$15*'II Rate Development &amp; Change'!$M$34</f>
        <v>#DIV/0!</v>
      </c>
      <c r="BP96" s="112" t="e">
        <f>'III Plan Rates'!$AA99*'V Consumer Factors'!$N$16*'II Rate Development &amp; Change'!$M$34</f>
        <v>#DIV/0!</v>
      </c>
      <c r="BQ96" s="112" t="e">
        <f>'III Plan Rates'!$AA99*'V Consumer Factors'!$N$17*'II Rate Development &amp; Change'!$M$34</f>
        <v>#DIV/0!</v>
      </c>
      <c r="BR96" s="112" t="e">
        <f>'III Plan Rates'!$AA99*'V Consumer Factors'!$N$18*'II Rate Development &amp; Change'!$M$34</f>
        <v>#DIV/0!</v>
      </c>
      <c r="BS96" s="112" t="e">
        <f>'III Plan Rates'!$AA99*'V Consumer Factors'!$N$19*'II Rate Development &amp; Change'!$M$34</f>
        <v>#DIV/0!</v>
      </c>
      <c r="BT96" s="112" t="e">
        <f>'III Plan Rates'!$AA99*'V Consumer Factors'!$N$20*'II Rate Development &amp; Change'!$M$34</f>
        <v>#DIV/0!</v>
      </c>
      <c r="BU96" s="112">
        <f>IF('III Plan Rates'!$AP99&gt;0,SUMPRODUCT(BL96:BT96,'III Plan Rates'!$AG99:$AO99)/'III Plan Rates'!$AP99,0)</f>
        <v>0</v>
      </c>
      <c r="BW96" s="109"/>
      <c r="BX96" s="109"/>
      <c r="BY96" s="109"/>
      <c r="BZ96" s="109"/>
      <c r="CA96" s="109"/>
      <c r="CB96" s="109"/>
      <c r="CC96" s="109"/>
      <c r="CD96" s="109"/>
      <c r="CE96" s="511" t="str">
        <f>IF(SUM(BW96:CD96)='III Plan Rates'!AG99, "Match", "Don't Match")</f>
        <v>Match</v>
      </c>
      <c r="CF96" s="109"/>
      <c r="CG96" s="109"/>
      <c r="CH96" s="109"/>
      <c r="CI96" s="511" t="str">
        <f>IF(SUM(CF96:CH96)='III Plan Rates'!AH99, "Match", "Don't Match")</f>
        <v>Match</v>
      </c>
      <c r="CJ96" s="109"/>
      <c r="CK96" s="109"/>
      <c r="CL96" s="109"/>
      <c r="CM96" s="109"/>
      <c r="CN96" s="109"/>
      <c r="CO96" s="109"/>
      <c r="CP96" s="109"/>
      <c r="CQ96" s="109"/>
      <c r="CR96" s="109"/>
      <c r="CS96" s="109"/>
      <c r="CT96" s="109"/>
      <c r="CU96" s="109"/>
      <c r="CV96" s="109"/>
      <c r="CW96" s="511" t="str">
        <f>IF(SUM(CJ96:CV96)='III Plan Rates'!AI99, "Match", "Don't Match")</f>
        <v>Match</v>
      </c>
      <c r="CX96" s="109"/>
      <c r="CY96" s="109"/>
      <c r="CZ96" s="109"/>
      <c r="DA96" s="109"/>
      <c r="DB96" s="109"/>
      <c r="DC96" s="109"/>
      <c r="DD96" s="109"/>
      <c r="DE96" s="109"/>
      <c r="DF96" s="109"/>
      <c r="DG96" s="109"/>
      <c r="DH96" s="511" t="str">
        <f>IF(SUM(CX96:DG96)='III Plan Rates'!AJ99, "Match", "Don't Match")</f>
        <v>Match</v>
      </c>
      <c r="DI96" s="109"/>
      <c r="DJ96" s="109"/>
      <c r="DK96" s="109"/>
      <c r="DL96" s="109"/>
      <c r="DM96" s="109"/>
      <c r="DN96" s="109"/>
      <c r="DO96" s="109"/>
      <c r="DP96" s="511" t="str">
        <f>IF(SUM(DI96:DO96)='III Plan Rates'!AK99, "Match", "Don't Match")</f>
        <v>Match</v>
      </c>
      <c r="DQ96" s="109"/>
      <c r="DR96" s="109"/>
      <c r="DS96" s="109"/>
      <c r="DT96" s="109"/>
      <c r="DU96" s="109"/>
      <c r="DV96" s="109"/>
      <c r="DW96" s="109"/>
      <c r="DX96" s="109"/>
      <c r="DY96" s="109"/>
      <c r="DZ96" s="109"/>
      <c r="EA96" s="511" t="str">
        <f>IF(SUM(DQ96:DZ96)='III Plan Rates'!AL99, "Match", "Don't Match")</f>
        <v>Match</v>
      </c>
      <c r="EB96" s="109"/>
      <c r="EC96" s="109"/>
      <c r="ED96" s="109"/>
      <c r="EE96" s="109"/>
      <c r="EF96" s="511" t="str">
        <f>IF(SUM(EB96:EE96)='III Plan Rates'!AM99, "Match", "Don't Match")</f>
        <v>Match</v>
      </c>
      <c r="EG96" s="109"/>
      <c r="EH96" s="109"/>
      <c r="EI96" s="109"/>
      <c r="EJ96" s="109"/>
      <c r="EK96" s="109"/>
      <c r="EL96" s="511" t="str">
        <f>IF(SUM(EG96:EK96)='III Plan Rates'!AN99, "Match", "Don't Match")</f>
        <v>Match</v>
      </c>
      <c r="EM96" s="109"/>
      <c r="EN96" s="109"/>
      <c r="EO96" s="109"/>
      <c r="EP96" s="109"/>
      <c r="EQ96" s="109"/>
      <c r="ER96" s="109"/>
      <c r="ES96" s="109"/>
      <c r="ET96" s="511" t="str">
        <f>IF(SUM(EM96:ES96)='III Plan Rates'!AO99, "Match", "Don't Match")</f>
        <v>Match</v>
      </c>
    </row>
    <row r="97" spans="1:150" x14ac:dyDescent="0.25">
      <c r="A97" s="406" t="str">
        <f>'III Plan Rates'!A100</f>
        <v>Plan 83</v>
      </c>
      <c r="B97" s="122">
        <f>'III Plan Rates'!B100</f>
        <v>0</v>
      </c>
      <c r="C97" s="128">
        <f>'III Plan Rates'!D100</f>
        <v>0</v>
      </c>
      <c r="D97" s="122">
        <f>'III Plan Rates'!E100</f>
        <v>0</v>
      </c>
      <c r="E97" s="122">
        <f>'III Plan Rates'!F100</f>
        <v>0</v>
      </c>
      <c r="F97" s="122">
        <f>'III Plan Rates'!G100</f>
        <v>0</v>
      </c>
      <c r="G97" s="122">
        <f>'III Plan Rates'!J100</f>
        <v>0</v>
      </c>
      <c r="H97" s="101"/>
      <c r="I97" s="111"/>
      <c r="J97" s="111"/>
      <c r="K97" s="111"/>
      <c r="L97" s="111"/>
      <c r="M97" s="111"/>
      <c r="N97" s="111"/>
      <c r="O97" s="111"/>
      <c r="P97" s="111"/>
      <c r="Q97" s="111"/>
      <c r="R97" s="112">
        <f>IF('III Plan Rates'!$AP100&gt;0,SUMPRODUCT(I97:Q97,'III Plan Rates'!$AG100:$AO100)/'III Plan Rates'!$AP100,0)</f>
        <v>0</v>
      </c>
      <c r="S97" s="123"/>
      <c r="T97" s="112" t="e">
        <f>'III Plan Rates'!$AA100*'V Consumer Factors'!$N$12*'II Rate Development &amp; Change'!$J$34</f>
        <v>#DIV/0!</v>
      </c>
      <c r="U97" s="112" t="e">
        <f>'III Plan Rates'!$AA100*'V Consumer Factors'!$N$13*'II Rate Development &amp; Change'!$J$34</f>
        <v>#DIV/0!</v>
      </c>
      <c r="V97" s="112" t="e">
        <f>'III Plan Rates'!$AA100*'V Consumer Factors'!$N$14*'II Rate Development &amp; Change'!$J$34</f>
        <v>#DIV/0!</v>
      </c>
      <c r="W97" s="112" t="e">
        <f>'III Plan Rates'!$AA100*'V Consumer Factors'!$N$15*'II Rate Development &amp; Change'!$J$34</f>
        <v>#DIV/0!</v>
      </c>
      <c r="X97" s="112" t="e">
        <f>'III Plan Rates'!$AA100*'V Consumer Factors'!$N$16*'II Rate Development &amp; Change'!$J$34</f>
        <v>#DIV/0!</v>
      </c>
      <c r="Y97" s="112" t="e">
        <f>'III Plan Rates'!$AA100*'V Consumer Factors'!$N$17*'II Rate Development &amp; Change'!$J$34</f>
        <v>#DIV/0!</v>
      </c>
      <c r="Z97" s="112" t="e">
        <f>'III Plan Rates'!$AA100*'V Consumer Factors'!$N$18*'II Rate Development &amp; Change'!$J$34</f>
        <v>#DIV/0!</v>
      </c>
      <c r="AA97" s="112" t="e">
        <f>'III Plan Rates'!$AA100*'V Consumer Factors'!$N$19*'II Rate Development &amp; Change'!$J$34</f>
        <v>#DIV/0!</v>
      </c>
      <c r="AB97" s="112" t="e">
        <f>'III Plan Rates'!$AA100*'V Consumer Factors'!$N$20*'II Rate Development &amp; Change'!$J$34</f>
        <v>#DIV/0!</v>
      </c>
      <c r="AC97" s="112">
        <f>IF('III Plan Rates'!$AP100&gt;0,SUMPRODUCT(T97:AB97,'III Plan Rates'!$AG100:$AO100)/'III Plan Rates'!$AP100,0)</f>
        <v>0</v>
      </c>
      <c r="AD97" s="119"/>
      <c r="AE97" s="120" t="e">
        <f t="shared" si="22"/>
        <v>#DIV/0!</v>
      </c>
      <c r="AF97" s="120" t="e">
        <f t="shared" si="13"/>
        <v>#DIV/0!</v>
      </c>
      <c r="AG97" s="120" t="e">
        <f t="shared" si="14"/>
        <v>#DIV/0!</v>
      </c>
      <c r="AH97" s="120" t="e">
        <f t="shared" si="15"/>
        <v>#DIV/0!</v>
      </c>
      <c r="AI97" s="120" t="e">
        <f t="shared" si="16"/>
        <v>#DIV/0!</v>
      </c>
      <c r="AJ97" s="120" t="e">
        <f t="shared" si="17"/>
        <v>#DIV/0!</v>
      </c>
      <c r="AK97" s="120" t="e">
        <f t="shared" si="18"/>
        <v>#DIV/0!</v>
      </c>
      <c r="AL97" s="120" t="e">
        <f t="shared" si="19"/>
        <v>#DIV/0!</v>
      </c>
      <c r="AM97" s="120" t="e">
        <f t="shared" si="20"/>
        <v>#DIV/0!</v>
      </c>
      <c r="AN97" s="120" t="str">
        <f t="shared" si="21"/>
        <v/>
      </c>
      <c r="AO97" s="119"/>
      <c r="AP97" s="112" t="e">
        <f>'III Plan Rates'!$AA100*'V Consumer Factors'!$N$12*'II Rate Development &amp; Change'!$K$34</f>
        <v>#DIV/0!</v>
      </c>
      <c r="AQ97" s="112" t="e">
        <f>'III Plan Rates'!$AA100*'V Consumer Factors'!$N$13*'II Rate Development &amp; Change'!$K$34</f>
        <v>#DIV/0!</v>
      </c>
      <c r="AR97" s="112" t="e">
        <f>'III Plan Rates'!$AA100*'V Consumer Factors'!$N$14*'II Rate Development &amp; Change'!$K$34</f>
        <v>#DIV/0!</v>
      </c>
      <c r="AS97" s="112" t="e">
        <f>'III Plan Rates'!$AA100*'V Consumer Factors'!$N$15*'II Rate Development &amp; Change'!$K$34</f>
        <v>#DIV/0!</v>
      </c>
      <c r="AT97" s="112" t="e">
        <f>'III Plan Rates'!$AA100*'V Consumer Factors'!$N$16*'II Rate Development &amp; Change'!$K$34</f>
        <v>#DIV/0!</v>
      </c>
      <c r="AU97" s="112" t="e">
        <f>'III Plan Rates'!$AA100*'V Consumer Factors'!$N$17*'II Rate Development &amp; Change'!$K$34</f>
        <v>#DIV/0!</v>
      </c>
      <c r="AV97" s="112" t="e">
        <f>'III Plan Rates'!$AA100*'V Consumer Factors'!$N$18*'II Rate Development &amp; Change'!$K$34</f>
        <v>#DIV/0!</v>
      </c>
      <c r="AW97" s="112" t="e">
        <f>'III Plan Rates'!$AA100*'V Consumer Factors'!$N$19*'II Rate Development &amp; Change'!$K$34</f>
        <v>#DIV/0!</v>
      </c>
      <c r="AX97" s="112" t="e">
        <f>'III Plan Rates'!$AA100*'V Consumer Factors'!$N$20*'II Rate Development &amp; Change'!$K$34</f>
        <v>#DIV/0!</v>
      </c>
      <c r="AY97" s="112">
        <f>IF('III Plan Rates'!$AP100&gt;0,SUMPRODUCT(AP97:AX97,'III Plan Rates'!$AG100:$AO100)/'III Plan Rates'!$AP100,0)</f>
        <v>0</v>
      </c>
      <c r="AZ97" s="124"/>
      <c r="BA97" s="112" t="e">
        <f>'III Plan Rates'!$AA100*'V Consumer Factors'!$N$12*'II Rate Development &amp; Change'!$L$34</f>
        <v>#DIV/0!</v>
      </c>
      <c r="BB97" s="112" t="e">
        <f>'III Plan Rates'!$AA100*'V Consumer Factors'!$N$13*'II Rate Development &amp; Change'!$L$34</f>
        <v>#DIV/0!</v>
      </c>
      <c r="BC97" s="112" t="e">
        <f>'III Plan Rates'!$AA100*'V Consumer Factors'!$N$14*'II Rate Development &amp; Change'!$L$34</f>
        <v>#DIV/0!</v>
      </c>
      <c r="BD97" s="112" t="e">
        <f>'III Plan Rates'!$AA100*'V Consumer Factors'!$N$15*'II Rate Development &amp; Change'!$L$34</f>
        <v>#DIV/0!</v>
      </c>
      <c r="BE97" s="112" t="e">
        <f>'III Plan Rates'!$AA100*'V Consumer Factors'!$N$16*'II Rate Development &amp; Change'!$L$34</f>
        <v>#DIV/0!</v>
      </c>
      <c r="BF97" s="112" t="e">
        <f>'III Plan Rates'!$AA100*'V Consumer Factors'!$N$17*'II Rate Development &amp; Change'!$L$34</f>
        <v>#DIV/0!</v>
      </c>
      <c r="BG97" s="112" t="e">
        <f>'III Plan Rates'!$AA100*'V Consumer Factors'!$N$18*'II Rate Development &amp; Change'!$L$34</f>
        <v>#DIV/0!</v>
      </c>
      <c r="BH97" s="112" t="e">
        <f>'III Plan Rates'!$AA100*'V Consumer Factors'!$N$19*'II Rate Development &amp; Change'!$L$34</f>
        <v>#DIV/0!</v>
      </c>
      <c r="BI97" s="112" t="e">
        <f>'III Plan Rates'!$AA100*'V Consumer Factors'!$N$20*'II Rate Development &amp; Change'!$L$34</f>
        <v>#DIV/0!</v>
      </c>
      <c r="BJ97" s="112">
        <f>IF('III Plan Rates'!$AP100&gt;0,SUMPRODUCT(BA97:BI97,'III Plan Rates'!$AG100:$AO100)/'III Plan Rates'!$AP100,0)</f>
        <v>0</v>
      </c>
      <c r="BK97" s="124"/>
      <c r="BL97" s="112" t="e">
        <f>'III Plan Rates'!$AA100*'V Consumer Factors'!$N$12*'II Rate Development &amp; Change'!$M$34</f>
        <v>#DIV/0!</v>
      </c>
      <c r="BM97" s="112" t="e">
        <f>'III Plan Rates'!$AA100*'V Consumer Factors'!$N$13*'II Rate Development &amp; Change'!$M$34</f>
        <v>#DIV/0!</v>
      </c>
      <c r="BN97" s="112" t="e">
        <f>'III Plan Rates'!$AA100*'V Consumer Factors'!$N$14*'II Rate Development &amp; Change'!$M$34</f>
        <v>#DIV/0!</v>
      </c>
      <c r="BO97" s="112" t="e">
        <f>'III Plan Rates'!$AA100*'V Consumer Factors'!$N$15*'II Rate Development &amp; Change'!$M$34</f>
        <v>#DIV/0!</v>
      </c>
      <c r="BP97" s="112" t="e">
        <f>'III Plan Rates'!$AA100*'V Consumer Factors'!$N$16*'II Rate Development &amp; Change'!$M$34</f>
        <v>#DIV/0!</v>
      </c>
      <c r="BQ97" s="112" t="e">
        <f>'III Plan Rates'!$AA100*'V Consumer Factors'!$N$17*'II Rate Development &amp; Change'!$M$34</f>
        <v>#DIV/0!</v>
      </c>
      <c r="BR97" s="112" t="e">
        <f>'III Plan Rates'!$AA100*'V Consumer Factors'!$N$18*'II Rate Development &amp; Change'!$M$34</f>
        <v>#DIV/0!</v>
      </c>
      <c r="BS97" s="112" t="e">
        <f>'III Plan Rates'!$AA100*'V Consumer Factors'!$N$19*'II Rate Development &amp; Change'!$M$34</f>
        <v>#DIV/0!</v>
      </c>
      <c r="BT97" s="112" t="e">
        <f>'III Plan Rates'!$AA100*'V Consumer Factors'!$N$20*'II Rate Development &amp; Change'!$M$34</f>
        <v>#DIV/0!</v>
      </c>
      <c r="BU97" s="112">
        <f>IF('III Plan Rates'!$AP100&gt;0,SUMPRODUCT(BL97:BT97,'III Plan Rates'!$AG100:$AO100)/'III Plan Rates'!$AP100,0)</f>
        <v>0</v>
      </c>
      <c r="BW97" s="109"/>
      <c r="BX97" s="109"/>
      <c r="BY97" s="109"/>
      <c r="BZ97" s="109"/>
      <c r="CA97" s="109"/>
      <c r="CB97" s="109"/>
      <c r="CC97" s="109"/>
      <c r="CD97" s="109"/>
      <c r="CE97" s="511" t="str">
        <f>IF(SUM(BW97:CD97)='III Plan Rates'!AG100, "Match", "Don't Match")</f>
        <v>Match</v>
      </c>
      <c r="CF97" s="109"/>
      <c r="CG97" s="109"/>
      <c r="CH97" s="109"/>
      <c r="CI97" s="511" t="str">
        <f>IF(SUM(CF97:CH97)='III Plan Rates'!AH100, "Match", "Don't Match")</f>
        <v>Match</v>
      </c>
      <c r="CJ97" s="109"/>
      <c r="CK97" s="109"/>
      <c r="CL97" s="109"/>
      <c r="CM97" s="109"/>
      <c r="CN97" s="109"/>
      <c r="CO97" s="109"/>
      <c r="CP97" s="109"/>
      <c r="CQ97" s="109"/>
      <c r="CR97" s="109"/>
      <c r="CS97" s="109"/>
      <c r="CT97" s="109"/>
      <c r="CU97" s="109"/>
      <c r="CV97" s="109"/>
      <c r="CW97" s="511" t="str">
        <f>IF(SUM(CJ97:CV97)='III Plan Rates'!AI100, "Match", "Don't Match")</f>
        <v>Match</v>
      </c>
      <c r="CX97" s="109"/>
      <c r="CY97" s="109"/>
      <c r="CZ97" s="109"/>
      <c r="DA97" s="109"/>
      <c r="DB97" s="109"/>
      <c r="DC97" s="109"/>
      <c r="DD97" s="109"/>
      <c r="DE97" s="109"/>
      <c r="DF97" s="109"/>
      <c r="DG97" s="109"/>
      <c r="DH97" s="511" t="str">
        <f>IF(SUM(CX97:DG97)='III Plan Rates'!AJ100, "Match", "Don't Match")</f>
        <v>Match</v>
      </c>
      <c r="DI97" s="109"/>
      <c r="DJ97" s="109"/>
      <c r="DK97" s="109"/>
      <c r="DL97" s="109"/>
      <c r="DM97" s="109"/>
      <c r="DN97" s="109"/>
      <c r="DO97" s="109"/>
      <c r="DP97" s="511" t="str">
        <f>IF(SUM(DI97:DO97)='III Plan Rates'!AK100, "Match", "Don't Match")</f>
        <v>Match</v>
      </c>
      <c r="DQ97" s="109"/>
      <c r="DR97" s="109"/>
      <c r="DS97" s="109"/>
      <c r="DT97" s="109"/>
      <c r="DU97" s="109"/>
      <c r="DV97" s="109"/>
      <c r="DW97" s="109"/>
      <c r="DX97" s="109"/>
      <c r="DY97" s="109"/>
      <c r="DZ97" s="109"/>
      <c r="EA97" s="511" t="str">
        <f>IF(SUM(DQ97:DZ97)='III Plan Rates'!AL100, "Match", "Don't Match")</f>
        <v>Match</v>
      </c>
      <c r="EB97" s="109"/>
      <c r="EC97" s="109"/>
      <c r="ED97" s="109"/>
      <c r="EE97" s="109"/>
      <c r="EF97" s="511" t="str">
        <f>IF(SUM(EB97:EE97)='III Plan Rates'!AM100, "Match", "Don't Match")</f>
        <v>Match</v>
      </c>
      <c r="EG97" s="109"/>
      <c r="EH97" s="109"/>
      <c r="EI97" s="109"/>
      <c r="EJ97" s="109"/>
      <c r="EK97" s="109"/>
      <c r="EL97" s="511" t="str">
        <f>IF(SUM(EG97:EK97)='III Plan Rates'!AN100, "Match", "Don't Match")</f>
        <v>Match</v>
      </c>
      <c r="EM97" s="109"/>
      <c r="EN97" s="109"/>
      <c r="EO97" s="109"/>
      <c r="EP97" s="109"/>
      <c r="EQ97" s="109"/>
      <c r="ER97" s="109"/>
      <c r="ES97" s="109"/>
      <c r="ET97" s="511" t="str">
        <f>IF(SUM(EM97:ES97)='III Plan Rates'!AO100, "Match", "Don't Match")</f>
        <v>Match</v>
      </c>
    </row>
    <row r="98" spans="1:150" x14ac:dyDescent="0.25">
      <c r="A98" s="406" t="str">
        <f>'III Plan Rates'!A101</f>
        <v>Plan 84</v>
      </c>
      <c r="B98" s="122">
        <f>'III Plan Rates'!B101</f>
        <v>0</v>
      </c>
      <c r="C98" s="128">
        <f>'III Plan Rates'!D101</f>
        <v>0</v>
      </c>
      <c r="D98" s="122">
        <f>'III Plan Rates'!E101</f>
        <v>0</v>
      </c>
      <c r="E98" s="122">
        <f>'III Plan Rates'!F101</f>
        <v>0</v>
      </c>
      <c r="F98" s="122">
        <f>'III Plan Rates'!G101</f>
        <v>0</v>
      </c>
      <c r="G98" s="122">
        <f>'III Plan Rates'!J101</f>
        <v>0</v>
      </c>
      <c r="H98" s="101"/>
      <c r="I98" s="111"/>
      <c r="J98" s="111"/>
      <c r="K98" s="111"/>
      <c r="L98" s="111"/>
      <c r="M98" s="111"/>
      <c r="N98" s="111"/>
      <c r="O98" s="111"/>
      <c r="P98" s="111"/>
      <c r="Q98" s="111"/>
      <c r="R98" s="112">
        <f>IF('III Plan Rates'!$AP101&gt;0,SUMPRODUCT(I98:Q98,'III Plan Rates'!$AG101:$AO101)/'III Plan Rates'!$AP101,0)</f>
        <v>0</v>
      </c>
      <c r="S98" s="123"/>
      <c r="T98" s="112" t="e">
        <f>'III Plan Rates'!$AA101*'V Consumer Factors'!$N$12*'II Rate Development &amp; Change'!$J$34</f>
        <v>#DIV/0!</v>
      </c>
      <c r="U98" s="112" t="e">
        <f>'III Plan Rates'!$AA101*'V Consumer Factors'!$N$13*'II Rate Development &amp; Change'!$J$34</f>
        <v>#DIV/0!</v>
      </c>
      <c r="V98" s="112" t="e">
        <f>'III Plan Rates'!$AA101*'V Consumer Factors'!$N$14*'II Rate Development &amp; Change'!$J$34</f>
        <v>#DIV/0!</v>
      </c>
      <c r="W98" s="112" t="e">
        <f>'III Plan Rates'!$AA101*'V Consumer Factors'!$N$15*'II Rate Development &amp; Change'!$J$34</f>
        <v>#DIV/0!</v>
      </c>
      <c r="X98" s="112" t="e">
        <f>'III Plan Rates'!$AA101*'V Consumer Factors'!$N$16*'II Rate Development &amp; Change'!$J$34</f>
        <v>#DIV/0!</v>
      </c>
      <c r="Y98" s="112" t="e">
        <f>'III Plan Rates'!$AA101*'V Consumer Factors'!$N$17*'II Rate Development &amp; Change'!$J$34</f>
        <v>#DIV/0!</v>
      </c>
      <c r="Z98" s="112" t="e">
        <f>'III Plan Rates'!$AA101*'V Consumer Factors'!$N$18*'II Rate Development &amp; Change'!$J$34</f>
        <v>#DIV/0!</v>
      </c>
      <c r="AA98" s="112" t="e">
        <f>'III Plan Rates'!$AA101*'V Consumer Factors'!$N$19*'II Rate Development &amp; Change'!$J$34</f>
        <v>#DIV/0!</v>
      </c>
      <c r="AB98" s="112" t="e">
        <f>'III Plan Rates'!$AA101*'V Consumer Factors'!$N$20*'II Rate Development &amp; Change'!$J$34</f>
        <v>#DIV/0!</v>
      </c>
      <c r="AC98" s="112">
        <f>IF('III Plan Rates'!$AP101&gt;0,SUMPRODUCT(T98:AB98,'III Plan Rates'!$AG101:$AO101)/'III Plan Rates'!$AP101,0)</f>
        <v>0</v>
      </c>
      <c r="AD98" s="119"/>
      <c r="AE98" s="120" t="e">
        <f t="shared" si="22"/>
        <v>#DIV/0!</v>
      </c>
      <c r="AF98" s="120" t="e">
        <f t="shared" si="13"/>
        <v>#DIV/0!</v>
      </c>
      <c r="AG98" s="120" t="e">
        <f t="shared" si="14"/>
        <v>#DIV/0!</v>
      </c>
      <c r="AH98" s="120" t="e">
        <f t="shared" si="15"/>
        <v>#DIV/0!</v>
      </c>
      <c r="AI98" s="120" t="e">
        <f t="shared" si="16"/>
        <v>#DIV/0!</v>
      </c>
      <c r="AJ98" s="120" t="e">
        <f t="shared" si="17"/>
        <v>#DIV/0!</v>
      </c>
      <c r="AK98" s="120" t="e">
        <f t="shared" si="18"/>
        <v>#DIV/0!</v>
      </c>
      <c r="AL98" s="120" t="e">
        <f t="shared" si="19"/>
        <v>#DIV/0!</v>
      </c>
      <c r="AM98" s="120" t="e">
        <f t="shared" si="20"/>
        <v>#DIV/0!</v>
      </c>
      <c r="AN98" s="120" t="str">
        <f t="shared" si="21"/>
        <v/>
      </c>
      <c r="AO98" s="119"/>
      <c r="AP98" s="112" t="e">
        <f>'III Plan Rates'!$AA101*'V Consumer Factors'!$N$12*'II Rate Development &amp; Change'!$K$34</f>
        <v>#DIV/0!</v>
      </c>
      <c r="AQ98" s="112" t="e">
        <f>'III Plan Rates'!$AA101*'V Consumer Factors'!$N$13*'II Rate Development &amp; Change'!$K$34</f>
        <v>#DIV/0!</v>
      </c>
      <c r="AR98" s="112" t="e">
        <f>'III Plan Rates'!$AA101*'V Consumer Factors'!$N$14*'II Rate Development &amp; Change'!$K$34</f>
        <v>#DIV/0!</v>
      </c>
      <c r="AS98" s="112" t="e">
        <f>'III Plan Rates'!$AA101*'V Consumer Factors'!$N$15*'II Rate Development &amp; Change'!$K$34</f>
        <v>#DIV/0!</v>
      </c>
      <c r="AT98" s="112" t="e">
        <f>'III Plan Rates'!$AA101*'V Consumer Factors'!$N$16*'II Rate Development &amp; Change'!$K$34</f>
        <v>#DIV/0!</v>
      </c>
      <c r="AU98" s="112" t="e">
        <f>'III Plan Rates'!$AA101*'V Consumer Factors'!$N$17*'II Rate Development &amp; Change'!$K$34</f>
        <v>#DIV/0!</v>
      </c>
      <c r="AV98" s="112" t="e">
        <f>'III Plan Rates'!$AA101*'V Consumer Factors'!$N$18*'II Rate Development &amp; Change'!$K$34</f>
        <v>#DIV/0!</v>
      </c>
      <c r="AW98" s="112" t="e">
        <f>'III Plan Rates'!$AA101*'V Consumer Factors'!$N$19*'II Rate Development &amp; Change'!$K$34</f>
        <v>#DIV/0!</v>
      </c>
      <c r="AX98" s="112" t="e">
        <f>'III Plan Rates'!$AA101*'V Consumer Factors'!$N$20*'II Rate Development &amp; Change'!$K$34</f>
        <v>#DIV/0!</v>
      </c>
      <c r="AY98" s="112">
        <f>IF('III Plan Rates'!$AP101&gt;0,SUMPRODUCT(AP98:AX98,'III Plan Rates'!$AG101:$AO101)/'III Plan Rates'!$AP101,0)</f>
        <v>0</v>
      </c>
      <c r="AZ98" s="124"/>
      <c r="BA98" s="112" t="e">
        <f>'III Plan Rates'!$AA101*'V Consumer Factors'!$N$12*'II Rate Development &amp; Change'!$L$34</f>
        <v>#DIV/0!</v>
      </c>
      <c r="BB98" s="112" t="e">
        <f>'III Plan Rates'!$AA101*'V Consumer Factors'!$N$13*'II Rate Development &amp; Change'!$L$34</f>
        <v>#DIV/0!</v>
      </c>
      <c r="BC98" s="112" t="e">
        <f>'III Plan Rates'!$AA101*'V Consumer Factors'!$N$14*'II Rate Development &amp; Change'!$L$34</f>
        <v>#DIV/0!</v>
      </c>
      <c r="BD98" s="112" t="e">
        <f>'III Plan Rates'!$AA101*'V Consumer Factors'!$N$15*'II Rate Development &amp; Change'!$L$34</f>
        <v>#DIV/0!</v>
      </c>
      <c r="BE98" s="112" t="e">
        <f>'III Plan Rates'!$AA101*'V Consumer Factors'!$N$16*'II Rate Development &amp; Change'!$L$34</f>
        <v>#DIV/0!</v>
      </c>
      <c r="BF98" s="112" t="e">
        <f>'III Plan Rates'!$AA101*'V Consumer Factors'!$N$17*'II Rate Development &amp; Change'!$L$34</f>
        <v>#DIV/0!</v>
      </c>
      <c r="BG98" s="112" t="e">
        <f>'III Plan Rates'!$AA101*'V Consumer Factors'!$N$18*'II Rate Development &amp; Change'!$L$34</f>
        <v>#DIV/0!</v>
      </c>
      <c r="BH98" s="112" t="e">
        <f>'III Plan Rates'!$AA101*'V Consumer Factors'!$N$19*'II Rate Development &amp; Change'!$L$34</f>
        <v>#DIV/0!</v>
      </c>
      <c r="BI98" s="112" t="e">
        <f>'III Plan Rates'!$AA101*'V Consumer Factors'!$N$20*'II Rate Development &amp; Change'!$L$34</f>
        <v>#DIV/0!</v>
      </c>
      <c r="BJ98" s="112">
        <f>IF('III Plan Rates'!$AP101&gt;0,SUMPRODUCT(BA98:BI98,'III Plan Rates'!$AG101:$AO101)/'III Plan Rates'!$AP101,0)</f>
        <v>0</v>
      </c>
      <c r="BK98" s="124"/>
      <c r="BL98" s="112" t="e">
        <f>'III Plan Rates'!$AA101*'V Consumer Factors'!$N$12*'II Rate Development &amp; Change'!$M$34</f>
        <v>#DIV/0!</v>
      </c>
      <c r="BM98" s="112" t="e">
        <f>'III Plan Rates'!$AA101*'V Consumer Factors'!$N$13*'II Rate Development &amp; Change'!$M$34</f>
        <v>#DIV/0!</v>
      </c>
      <c r="BN98" s="112" t="e">
        <f>'III Plan Rates'!$AA101*'V Consumer Factors'!$N$14*'II Rate Development &amp; Change'!$M$34</f>
        <v>#DIV/0!</v>
      </c>
      <c r="BO98" s="112" t="e">
        <f>'III Plan Rates'!$AA101*'V Consumer Factors'!$N$15*'II Rate Development &amp; Change'!$M$34</f>
        <v>#DIV/0!</v>
      </c>
      <c r="BP98" s="112" t="e">
        <f>'III Plan Rates'!$AA101*'V Consumer Factors'!$N$16*'II Rate Development &amp; Change'!$M$34</f>
        <v>#DIV/0!</v>
      </c>
      <c r="BQ98" s="112" t="e">
        <f>'III Plan Rates'!$AA101*'V Consumer Factors'!$N$17*'II Rate Development &amp; Change'!$M$34</f>
        <v>#DIV/0!</v>
      </c>
      <c r="BR98" s="112" t="e">
        <f>'III Plan Rates'!$AA101*'V Consumer Factors'!$N$18*'II Rate Development &amp; Change'!$M$34</f>
        <v>#DIV/0!</v>
      </c>
      <c r="BS98" s="112" t="e">
        <f>'III Plan Rates'!$AA101*'V Consumer Factors'!$N$19*'II Rate Development &amp; Change'!$M$34</f>
        <v>#DIV/0!</v>
      </c>
      <c r="BT98" s="112" t="e">
        <f>'III Plan Rates'!$AA101*'V Consumer Factors'!$N$20*'II Rate Development &amp; Change'!$M$34</f>
        <v>#DIV/0!</v>
      </c>
      <c r="BU98" s="112">
        <f>IF('III Plan Rates'!$AP101&gt;0,SUMPRODUCT(BL98:BT98,'III Plan Rates'!$AG101:$AO101)/'III Plan Rates'!$AP101,0)</f>
        <v>0</v>
      </c>
      <c r="BW98" s="109"/>
      <c r="BX98" s="109"/>
      <c r="BY98" s="109"/>
      <c r="BZ98" s="109"/>
      <c r="CA98" s="109"/>
      <c r="CB98" s="109"/>
      <c r="CC98" s="109"/>
      <c r="CD98" s="109"/>
      <c r="CE98" s="511" t="str">
        <f>IF(SUM(BW98:CD98)='III Plan Rates'!AG101, "Match", "Don't Match")</f>
        <v>Match</v>
      </c>
      <c r="CF98" s="109"/>
      <c r="CG98" s="109"/>
      <c r="CH98" s="109"/>
      <c r="CI98" s="511" t="str">
        <f>IF(SUM(CF98:CH98)='III Plan Rates'!AH101, "Match", "Don't Match")</f>
        <v>Match</v>
      </c>
      <c r="CJ98" s="109"/>
      <c r="CK98" s="109"/>
      <c r="CL98" s="109"/>
      <c r="CM98" s="109"/>
      <c r="CN98" s="109"/>
      <c r="CO98" s="109"/>
      <c r="CP98" s="109"/>
      <c r="CQ98" s="109"/>
      <c r="CR98" s="109"/>
      <c r="CS98" s="109"/>
      <c r="CT98" s="109"/>
      <c r="CU98" s="109"/>
      <c r="CV98" s="109"/>
      <c r="CW98" s="511" t="str">
        <f>IF(SUM(CJ98:CV98)='III Plan Rates'!AI101, "Match", "Don't Match")</f>
        <v>Match</v>
      </c>
      <c r="CX98" s="109"/>
      <c r="CY98" s="109"/>
      <c r="CZ98" s="109"/>
      <c r="DA98" s="109"/>
      <c r="DB98" s="109"/>
      <c r="DC98" s="109"/>
      <c r="DD98" s="109"/>
      <c r="DE98" s="109"/>
      <c r="DF98" s="109"/>
      <c r="DG98" s="109"/>
      <c r="DH98" s="511" t="str">
        <f>IF(SUM(CX98:DG98)='III Plan Rates'!AJ101, "Match", "Don't Match")</f>
        <v>Match</v>
      </c>
      <c r="DI98" s="109"/>
      <c r="DJ98" s="109"/>
      <c r="DK98" s="109"/>
      <c r="DL98" s="109"/>
      <c r="DM98" s="109"/>
      <c r="DN98" s="109"/>
      <c r="DO98" s="109"/>
      <c r="DP98" s="511" t="str">
        <f>IF(SUM(DI98:DO98)='III Plan Rates'!AK101, "Match", "Don't Match")</f>
        <v>Match</v>
      </c>
      <c r="DQ98" s="109"/>
      <c r="DR98" s="109"/>
      <c r="DS98" s="109"/>
      <c r="DT98" s="109"/>
      <c r="DU98" s="109"/>
      <c r="DV98" s="109"/>
      <c r="DW98" s="109"/>
      <c r="DX98" s="109"/>
      <c r="DY98" s="109"/>
      <c r="DZ98" s="109"/>
      <c r="EA98" s="511" t="str">
        <f>IF(SUM(DQ98:DZ98)='III Plan Rates'!AL101, "Match", "Don't Match")</f>
        <v>Match</v>
      </c>
      <c r="EB98" s="109"/>
      <c r="EC98" s="109"/>
      <c r="ED98" s="109"/>
      <c r="EE98" s="109"/>
      <c r="EF98" s="511" t="str">
        <f>IF(SUM(EB98:EE98)='III Plan Rates'!AM101, "Match", "Don't Match")</f>
        <v>Match</v>
      </c>
      <c r="EG98" s="109"/>
      <c r="EH98" s="109"/>
      <c r="EI98" s="109"/>
      <c r="EJ98" s="109"/>
      <c r="EK98" s="109"/>
      <c r="EL98" s="511" t="str">
        <f>IF(SUM(EG98:EK98)='III Plan Rates'!AN101, "Match", "Don't Match")</f>
        <v>Match</v>
      </c>
      <c r="EM98" s="109"/>
      <c r="EN98" s="109"/>
      <c r="EO98" s="109"/>
      <c r="EP98" s="109"/>
      <c r="EQ98" s="109"/>
      <c r="ER98" s="109"/>
      <c r="ES98" s="109"/>
      <c r="ET98" s="511" t="str">
        <f>IF(SUM(EM98:ES98)='III Plan Rates'!AO101, "Match", "Don't Match")</f>
        <v>Match</v>
      </c>
    </row>
    <row r="99" spans="1:150" x14ac:dyDescent="0.25">
      <c r="A99" s="406" t="str">
        <f>'III Plan Rates'!A102</f>
        <v>Plan 85</v>
      </c>
      <c r="B99" s="122">
        <f>'III Plan Rates'!B102</f>
        <v>0</v>
      </c>
      <c r="C99" s="128">
        <f>'III Plan Rates'!D102</f>
        <v>0</v>
      </c>
      <c r="D99" s="122">
        <f>'III Plan Rates'!E102</f>
        <v>0</v>
      </c>
      <c r="E99" s="122">
        <f>'III Plan Rates'!F102</f>
        <v>0</v>
      </c>
      <c r="F99" s="122">
        <f>'III Plan Rates'!G102</f>
        <v>0</v>
      </c>
      <c r="G99" s="122">
        <f>'III Plan Rates'!J102</f>
        <v>0</v>
      </c>
      <c r="H99" s="101"/>
      <c r="I99" s="111"/>
      <c r="J99" s="111"/>
      <c r="K99" s="111"/>
      <c r="L99" s="111"/>
      <c r="M99" s="111"/>
      <c r="N99" s="111"/>
      <c r="O99" s="111"/>
      <c r="P99" s="111"/>
      <c r="Q99" s="111"/>
      <c r="R99" s="112">
        <f>IF('III Plan Rates'!$AP102&gt;0,SUMPRODUCT(I99:Q99,'III Plan Rates'!$AG102:$AO102)/'III Plan Rates'!$AP102,0)</f>
        <v>0</v>
      </c>
      <c r="S99" s="123"/>
      <c r="T99" s="112" t="e">
        <f>'III Plan Rates'!$AA102*'V Consumer Factors'!$N$12*'II Rate Development &amp; Change'!$J$34</f>
        <v>#DIV/0!</v>
      </c>
      <c r="U99" s="112" t="e">
        <f>'III Plan Rates'!$AA102*'V Consumer Factors'!$N$13*'II Rate Development &amp; Change'!$J$34</f>
        <v>#DIV/0!</v>
      </c>
      <c r="V99" s="112" t="e">
        <f>'III Plan Rates'!$AA102*'V Consumer Factors'!$N$14*'II Rate Development &amp; Change'!$J$34</f>
        <v>#DIV/0!</v>
      </c>
      <c r="W99" s="112" t="e">
        <f>'III Plan Rates'!$AA102*'V Consumer Factors'!$N$15*'II Rate Development &amp; Change'!$J$34</f>
        <v>#DIV/0!</v>
      </c>
      <c r="X99" s="112" t="e">
        <f>'III Plan Rates'!$AA102*'V Consumer Factors'!$N$16*'II Rate Development &amp; Change'!$J$34</f>
        <v>#DIV/0!</v>
      </c>
      <c r="Y99" s="112" t="e">
        <f>'III Plan Rates'!$AA102*'V Consumer Factors'!$N$17*'II Rate Development &amp; Change'!$J$34</f>
        <v>#DIV/0!</v>
      </c>
      <c r="Z99" s="112" t="e">
        <f>'III Plan Rates'!$AA102*'V Consumer Factors'!$N$18*'II Rate Development &amp; Change'!$J$34</f>
        <v>#DIV/0!</v>
      </c>
      <c r="AA99" s="112" t="e">
        <f>'III Plan Rates'!$AA102*'V Consumer Factors'!$N$19*'II Rate Development &amp; Change'!$J$34</f>
        <v>#DIV/0!</v>
      </c>
      <c r="AB99" s="112" t="e">
        <f>'III Plan Rates'!$AA102*'V Consumer Factors'!$N$20*'II Rate Development &amp; Change'!$J$34</f>
        <v>#DIV/0!</v>
      </c>
      <c r="AC99" s="112">
        <f>IF('III Plan Rates'!$AP102&gt;0,SUMPRODUCT(T99:AB99,'III Plan Rates'!$AG102:$AO102)/'III Plan Rates'!$AP102,0)</f>
        <v>0</v>
      </c>
      <c r="AD99" s="119"/>
      <c r="AE99" s="120" t="e">
        <f t="shared" si="22"/>
        <v>#DIV/0!</v>
      </c>
      <c r="AF99" s="120" t="e">
        <f t="shared" si="13"/>
        <v>#DIV/0!</v>
      </c>
      <c r="AG99" s="120" t="e">
        <f t="shared" si="14"/>
        <v>#DIV/0!</v>
      </c>
      <c r="AH99" s="120" t="e">
        <f t="shared" si="15"/>
        <v>#DIV/0!</v>
      </c>
      <c r="AI99" s="120" t="e">
        <f t="shared" si="16"/>
        <v>#DIV/0!</v>
      </c>
      <c r="AJ99" s="120" t="e">
        <f t="shared" si="17"/>
        <v>#DIV/0!</v>
      </c>
      <c r="AK99" s="120" t="e">
        <f t="shared" si="18"/>
        <v>#DIV/0!</v>
      </c>
      <c r="AL99" s="120" t="e">
        <f t="shared" si="19"/>
        <v>#DIV/0!</v>
      </c>
      <c r="AM99" s="120" t="e">
        <f t="shared" si="20"/>
        <v>#DIV/0!</v>
      </c>
      <c r="AN99" s="120" t="str">
        <f t="shared" si="21"/>
        <v/>
      </c>
      <c r="AO99" s="119"/>
      <c r="AP99" s="112" t="e">
        <f>'III Plan Rates'!$AA102*'V Consumer Factors'!$N$12*'II Rate Development &amp; Change'!$K$34</f>
        <v>#DIV/0!</v>
      </c>
      <c r="AQ99" s="112" t="e">
        <f>'III Plan Rates'!$AA102*'V Consumer Factors'!$N$13*'II Rate Development &amp; Change'!$K$34</f>
        <v>#DIV/0!</v>
      </c>
      <c r="AR99" s="112" t="e">
        <f>'III Plan Rates'!$AA102*'V Consumer Factors'!$N$14*'II Rate Development &amp; Change'!$K$34</f>
        <v>#DIV/0!</v>
      </c>
      <c r="AS99" s="112" t="e">
        <f>'III Plan Rates'!$AA102*'V Consumer Factors'!$N$15*'II Rate Development &amp; Change'!$K$34</f>
        <v>#DIV/0!</v>
      </c>
      <c r="AT99" s="112" t="e">
        <f>'III Plan Rates'!$AA102*'V Consumer Factors'!$N$16*'II Rate Development &amp; Change'!$K$34</f>
        <v>#DIV/0!</v>
      </c>
      <c r="AU99" s="112" t="e">
        <f>'III Plan Rates'!$AA102*'V Consumer Factors'!$N$17*'II Rate Development &amp; Change'!$K$34</f>
        <v>#DIV/0!</v>
      </c>
      <c r="AV99" s="112" t="e">
        <f>'III Plan Rates'!$AA102*'V Consumer Factors'!$N$18*'II Rate Development &amp; Change'!$K$34</f>
        <v>#DIV/0!</v>
      </c>
      <c r="AW99" s="112" t="e">
        <f>'III Plan Rates'!$AA102*'V Consumer Factors'!$N$19*'II Rate Development &amp; Change'!$K$34</f>
        <v>#DIV/0!</v>
      </c>
      <c r="AX99" s="112" t="e">
        <f>'III Plan Rates'!$AA102*'V Consumer Factors'!$N$20*'II Rate Development &amp; Change'!$K$34</f>
        <v>#DIV/0!</v>
      </c>
      <c r="AY99" s="112">
        <f>IF('III Plan Rates'!$AP102&gt;0,SUMPRODUCT(AP99:AX99,'III Plan Rates'!$AG102:$AO102)/'III Plan Rates'!$AP102,0)</f>
        <v>0</v>
      </c>
      <c r="AZ99" s="124"/>
      <c r="BA99" s="112" t="e">
        <f>'III Plan Rates'!$AA102*'V Consumer Factors'!$N$12*'II Rate Development &amp; Change'!$L$34</f>
        <v>#DIV/0!</v>
      </c>
      <c r="BB99" s="112" t="e">
        <f>'III Plan Rates'!$AA102*'V Consumer Factors'!$N$13*'II Rate Development &amp; Change'!$L$34</f>
        <v>#DIV/0!</v>
      </c>
      <c r="BC99" s="112" t="e">
        <f>'III Plan Rates'!$AA102*'V Consumer Factors'!$N$14*'II Rate Development &amp; Change'!$L$34</f>
        <v>#DIV/0!</v>
      </c>
      <c r="BD99" s="112" t="e">
        <f>'III Plan Rates'!$AA102*'V Consumer Factors'!$N$15*'II Rate Development &amp; Change'!$L$34</f>
        <v>#DIV/0!</v>
      </c>
      <c r="BE99" s="112" t="e">
        <f>'III Plan Rates'!$AA102*'V Consumer Factors'!$N$16*'II Rate Development &amp; Change'!$L$34</f>
        <v>#DIV/0!</v>
      </c>
      <c r="BF99" s="112" t="e">
        <f>'III Plan Rates'!$AA102*'V Consumer Factors'!$N$17*'II Rate Development &amp; Change'!$L$34</f>
        <v>#DIV/0!</v>
      </c>
      <c r="BG99" s="112" t="e">
        <f>'III Plan Rates'!$AA102*'V Consumer Factors'!$N$18*'II Rate Development &amp; Change'!$L$34</f>
        <v>#DIV/0!</v>
      </c>
      <c r="BH99" s="112" t="e">
        <f>'III Plan Rates'!$AA102*'V Consumer Factors'!$N$19*'II Rate Development &amp; Change'!$L$34</f>
        <v>#DIV/0!</v>
      </c>
      <c r="BI99" s="112" t="e">
        <f>'III Plan Rates'!$AA102*'V Consumer Factors'!$N$20*'II Rate Development &amp; Change'!$L$34</f>
        <v>#DIV/0!</v>
      </c>
      <c r="BJ99" s="112">
        <f>IF('III Plan Rates'!$AP102&gt;0,SUMPRODUCT(BA99:BI99,'III Plan Rates'!$AG102:$AO102)/'III Plan Rates'!$AP102,0)</f>
        <v>0</v>
      </c>
      <c r="BK99" s="124"/>
      <c r="BL99" s="112" t="e">
        <f>'III Plan Rates'!$AA102*'V Consumer Factors'!$N$12*'II Rate Development &amp; Change'!$M$34</f>
        <v>#DIV/0!</v>
      </c>
      <c r="BM99" s="112" t="e">
        <f>'III Plan Rates'!$AA102*'V Consumer Factors'!$N$13*'II Rate Development &amp; Change'!$M$34</f>
        <v>#DIV/0!</v>
      </c>
      <c r="BN99" s="112" t="e">
        <f>'III Plan Rates'!$AA102*'V Consumer Factors'!$N$14*'II Rate Development &amp; Change'!$M$34</f>
        <v>#DIV/0!</v>
      </c>
      <c r="BO99" s="112" t="e">
        <f>'III Plan Rates'!$AA102*'V Consumer Factors'!$N$15*'II Rate Development &amp; Change'!$M$34</f>
        <v>#DIV/0!</v>
      </c>
      <c r="BP99" s="112" t="e">
        <f>'III Plan Rates'!$AA102*'V Consumer Factors'!$N$16*'II Rate Development &amp; Change'!$M$34</f>
        <v>#DIV/0!</v>
      </c>
      <c r="BQ99" s="112" t="e">
        <f>'III Plan Rates'!$AA102*'V Consumer Factors'!$N$17*'II Rate Development &amp; Change'!$M$34</f>
        <v>#DIV/0!</v>
      </c>
      <c r="BR99" s="112" t="e">
        <f>'III Plan Rates'!$AA102*'V Consumer Factors'!$N$18*'II Rate Development &amp; Change'!$M$34</f>
        <v>#DIV/0!</v>
      </c>
      <c r="BS99" s="112" t="e">
        <f>'III Plan Rates'!$AA102*'V Consumer Factors'!$N$19*'II Rate Development &amp; Change'!$M$34</f>
        <v>#DIV/0!</v>
      </c>
      <c r="BT99" s="112" t="e">
        <f>'III Plan Rates'!$AA102*'V Consumer Factors'!$N$20*'II Rate Development &amp; Change'!$M$34</f>
        <v>#DIV/0!</v>
      </c>
      <c r="BU99" s="112">
        <f>IF('III Plan Rates'!$AP102&gt;0,SUMPRODUCT(BL99:BT99,'III Plan Rates'!$AG102:$AO102)/'III Plan Rates'!$AP102,0)</f>
        <v>0</v>
      </c>
      <c r="BW99" s="109"/>
      <c r="BX99" s="109"/>
      <c r="BY99" s="109"/>
      <c r="BZ99" s="109"/>
      <c r="CA99" s="109"/>
      <c r="CB99" s="109"/>
      <c r="CC99" s="109"/>
      <c r="CD99" s="109"/>
      <c r="CE99" s="511" t="str">
        <f>IF(SUM(BW99:CD99)='III Plan Rates'!AG102, "Match", "Don't Match")</f>
        <v>Match</v>
      </c>
      <c r="CF99" s="109"/>
      <c r="CG99" s="109"/>
      <c r="CH99" s="109"/>
      <c r="CI99" s="511" t="str">
        <f>IF(SUM(CF99:CH99)='III Plan Rates'!AH102, "Match", "Don't Match")</f>
        <v>Match</v>
      </c>
      <c r="CJ99" s="109"/>
      <c r="CK99" s="109"/>
      <c r="CL99" s="109"/>
      <c r="CM99" s="109"/>
      <c r="CN99" s="109"/>
      <c r="CO99" s="109"/>
      <c r="CP99" s="109"/>
      <c r="CQ99" s="109"/>
      <c r="CR99" s="109"/>
      <c r="CS99" s="109"/>
      <c r="CT99" s="109"/>
      <c r="CU99" s="109"/>
      <c r="CV99" s="109"/>
      <c r="CW99" s="511" t="str">
        <f>IF(SUM(CJ99:CV99)='III Plan Rates'!AI102, "Match", "Don't Match")</f>
        <v>Match</v>
      </c>
      <c r="CX99" s="109"/>
      <c r="CY99" s="109"/>
      <c r="CZ99" s="109"/>
      <c r="DA99" s="109"/>
      <c r="DB99" s="109"/>
      <c r="DC99" s="109"/>
      <c r="DD99" s="109"/>
      <c r="DE99" s="109"/>
      <c r="DF99" s="109"/>
      <c r="DG99" s="109"/>
      <c r="DH99" s="511" t="str">
        <f>IF(SUM(CX99:DG99)='III Plan Rates'!AJ102, "Match", "Don't Match")</f>
        <v>Match</v>
      </c>
      <c r="DI99" s="109"/>
      <c r="DJ99" s="109"/>
      <c r="DK99" s="109"/>
      <c r="DL99" s="109"/>
      <c r="DM99" s="109"/>
      <c r="DN99" s="109"/>
      <c r="DO99" s="109"/>
      <c r="DP99" s="511" t="str">
        <f>IF(SUM(DI99:DO99)='III Plan Rates'!AK102, "Match", "Don't Match")</f>
        <v>Match</v>
      </c>
      <c r="DQ99" s="109"/>
      <c r="DR99" s="109"/>
      <c r="DS99" s="109"/>
      <c r="DT99" s="109"/>
      <c r="DU99" s="109"/>
      <c r="DV99" s="109"/>
      <c r="DW99" s="109"/>
      <c r="DX99" s="109"/>
      <c r="DY99" s="109"/>
      <c r="DZ99" s="109"/>
      <c r="EA99" s="511" t="str">
        <f>IF(SUM(DQ99:DZ99)='III Plan Rates'!AL102, "Match", "Don't Match")</f>
        <v>Match</v>
      </c>
      <c r="EB99" s="109"/>
      <c r="EC99" s="109"/>
      <c r="ED99" s="109"/>
      <c r="EE99" s="109"/>
      <c r="EF99" s="511" t="str">
        <f>IF(SUM(EB99:EE99)='III Plan Rates'!AM102, "Match", "Don't Match")</f>
        <v>Match</v>
      </c>
      <c r="EG99" s="109"/>
      <c r="EH99" s="109"/>
      <c r="EI99" s="109"/>
      <c r="EJ99" s="109"/>
      <c r="EK99" s="109"/>
      <c r="EL99" s="511" t="str">
        <f>IF(SUM(EG99:EK99)='III Plan Rates'!AN102, "Match", "Don't Match")</f>
        <v>Match</v>
      </c>
      <c r="EM99" s="109"/>
      <c r="EN99" s="109"/>
      <c r="EO99" s="109"/>
      <c r="EP99" s="109"/>
      <c r="EQ99" s="109"/>
      <c r="ER99" s="109"/>
      <c r="ES99" s="109"/>
      <c r="ET99" s="511" t="str">
        <f>IF(SUM(EM99:ES99)='III Plan Rates'!AO102, "Match", "Don't Match")</f>
        <v>Match</v>
      </c>
    </row>
    <row r="100" spans="1:150" x14ac:dyDescent="0.25">
      <c r="A100" s="406" t="str">
        <f>'III Plan Rates'!A103</f>
        <v>Plan 86</v>
      </c>
      <c r="B100" s="122">
        <f>'III Plan Rates'!B103</f>
        <v>0</v>
      </c>
      <c r="C100" s="128">
        <f>'III Plan Rates'!D103</f>
        <v>0</v>
      </c>
      <c r="D100" s="122">
        <f>'III Plan Rates'!E103</f>
        <v>0</v>
      </c>
      <c r="E100" s="122">
        <f>'III Plan Rates'!F103</f>
        <v>0</v>
      </c>
      <c r="F100" s="122">
        <f>'III Plan Rates'!G103</f>
        <v>0</v>
      </c>
      <c r="G100" s="122">
        <f>'III Plan Rates'!J103</f>
        <v>0</v>
      </c>
      <c r="H100" s="10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2">
        <f>IF('III Plan Rates'!$AP103&gt;0,SUMPRODUCT(I100:Q100,'III Plan Rates'!$AG103:$AO103)/'III Plan Rates'!$AP103,0)</f>
        <v>0</v>
      </c>
      <c r="S100" s="123"/>
      <c r="T100" s="112" t="e">
        <f>'III Plan Rates'!$AA103*'V Consumer Factors'!$N$12*'II Rate Development &amp; Change'!$J$34</f>
        <v>#DIV/0!</v>
      </c>
      <c r="U100" s="112" t="e">
        <f>'III Plan Rates'!$AA103*'V Consumer Factors'!$N$13*'II Rate Development &amp; Change'!$J$34</f>
        <v>#DIV/0!</v>
      </c>
      <c r="V100" s="112" t="e">
        <f>'III Plan Rates'!$AA103*'V Consumer Factors'!$N$14*'II Rate Development &amp; Change'!$J$34</f>
        <v>#DIV/0!</v>
      </c>
      <c r="W100" s="112" t="e">
        <f>'III Plan Rates'!$AA103*'V Consumer Factors'!$N$15*'II Rate Development &amp; Change'!$J$34</f>
        <v>#DIV/0!</v>
      </c>
      <c r="X100" s="112" t="e">
        <f>'III Plan Rates'!$AA103*'V Consumer Factors'!$N$16*'II Rate Development &amp; Change'!$J$34</f>
        <v>#DIV/0!</v>
      </c>
      <c r="Y100" s="112" t="e">
        <f>'III Plan Rates'!$AA103*'V Consumer Factors'!$N$17*'II Rate Development &amp; Change'!$J$34</f>
        <v>#DIV/0!</v>
      </c>
      <c r="Z100" s="112" t="e">
        <f>'III Plan Rates'!$AA103*'V Consumer Factors'!$N$18*'II Rate Development &amp; Change'!$J$34</f>
        <v>#DIV/0!</v>
      </c>
      <c r="AA100" s="112" t="e">
        <f>'III Plan Rates'!$AA103*'V Consumer Factors'!$N$19*'II Rate Development &amp; Change'!$J$34</f>
        <v>#DIV/0!</v>
      </c>
      <c r="AB100" s="112" t="e">
        <f>'III Plan Rates'!$AA103*'V Consumer Factors'!$N$20*'II Rate Development &amp; Change'!$J$34</f>
        <v>#DIV/0!</v>
      </c>
      <c r="AC100" s="112">
        <f>IF('III Plan Rates'!$AP103&gt;0,SUMPRODUCT(T100:AB100,'III Plan Rates'!$AG103:$AO103)/'III Plan Rates'!$AP103,0)</f>
        <v>0</v>
      </c>
      <c r="AD100" s="119"/>
      <c r="AE100" s="120" t="e">
        <f t="shared" si="22"/>
        <v>#DIV/0!</v>
      </c>
      <c r="AF100" s="120" t="e">
        <f t="shared" si="13"/>
        <v>#DIV/0!</v>
      </c>
      <c r="AG100" s="120" t="e">
        <f t="shared" si="14"/>
        <v>#DIV/0!</v>
      </c>
      <c r="AH100" s="120" t="e">
        <f t="shared" si="15"/>
        <v>#DIV/0!</v>
      </c>
      <c r="AI100" s="120" t="e">
        <f t="shared" si="16"/>
        <v>#DIV/0!</v>
      </c>
      <c r="AJ100" s="120" t="e">
        <f t="shared" si="17"/>
        <v>#DIV/0!</v>
      </c>
      <c r="AK100" s="120" t="e">
        <f t="shared" si="18"/>
        <v>#DIV/0!</v>
      </c>
      <c r="AL100" s="120" t="e">
        <f t="shared" si="19"/>
        <v>#DIV/0!</v>
      </c>
      <c r="AM100" s="120" t="e">
        <f t="shared" si="20"/>
        <v>#DIV/0!</v>
      </c>
      <c r="AN100" s="120" t="str">
        <f t="shared" si="21"/>
        <v/>
      </c>
      <c r="AO100" s="119"/>
      <c r="AP100" s="112" t="e">
        <f>'III Plan Rates'!$AA103*'V Consumer Factors'!$N$12*'II Rate Development &amp; Change'!$K$34</f>
        <v>#DIV/0!</v>
      </c>
      <c r="AQ100" s="112" t="e">
        <f>'III Plan Rates'!$AA103*'V Consumer Factors'!$N$13*'II Rate Development &amp; Change'!$K$34</f>
        <v>#DIV/0!</v>
      </c>
      <c r="AR100" s="112" t="e">
        <f>'III Plan Rates'!$AA103*'V Consumer Factors'!$N$14*'II Rate Development &amp; Change'!$K$34</f>
        <v>#DIV/0!</v>
      </c>
      <c r="AS100" s="112" t="e">
        <f>'III Plan Rates'!$AA103*'V Consumer Factors'!$N$15*'II Rate Development &amp; Change'!$K$34</f>
        <v>#DIV/0!</v>
      </c>
      <c r="AT100" s="112" t="e">
        <f>'III Plan Rates'!$AA103*'V Consumer Factors'!$N$16*'II Rate Development &amp; Change'!$K$34</f>
        <v>#DIV/0!</v>
      </c>
      <c r="AU100" s="112" t="e">
        <f>'III Plan Rates'!$AA103*'V Consumer Factors'!$N$17*'II Rate Development &amp; Change'!$K$34</f>
        <v>#DIV/0!</v>
      </c>
      <c r="AV100" s="112" t="e">
        <f>'III Plan Rates'!$AA103*'V Consumer Factors'!$N$18*'II Rate Development &amp; Change'!$K$34</f>
        <v>#DIV/0!</v>
      </c>
      <c r="AW100" s="112" t="e">
        <f>'III Plan Rates'!$AA103*'V Consumer Factors'!$N$19*'II Rate Development &amp; Change'!$K$34</f>
        <v>#DIV/0!</v>
      </c>
      <c r="AX100" s="112" t="e">
        <f>'III Plan Rates'!$AA103*'V Consumer Factors'!$N$20*'II Rate Development &amp; Change'!$K$34</f>
        <v>#DIV/0!</v>
      </c>
      <c r="AY100" s="112">
        <f>IF('III Plan Rates'!$AP103&gt;0,SUMPRODUCT(AP100:AX100,'III Plan Rates'!$AG103:$AO103)/'III Plan Rates'!$AP103,0)</f>
        <v>0</v>
      </c>
      <c r="AZ100" s="124"/>
      <c r="BA100" s="112" t="e">
        <f>'III Plan Rates'!$AA103*'V Consumer Factors'!$N$12*'II Rate Development &amp; Change'!$L$34</f>
        <v>#DIV/0!</v>
      </c>
      <c r="BB100" s="112" t="e">
        <f>'III Plan Rates'!$AA103*'V Consumer Factors'!$N$13*'II Rate Development &amp; Change'!$L$34</f>
        <v>#DIV/0!</v>
      </c>
      <c r="BC100" s="112" t="e">
        <f>'III Plan Rates'!$AA103*'V Consumer Factors'!$N$14*'II Rate Development &amp; Change'!$L$34</f>
        <v>#DIV/0!</v>
      </c>
      <c r="BD100" s="112" t="e">
        <f>'III Plan Rates'!$AA103*'V Consumer Factors'!$N$15*'II Rate Development &amp; Change'!$L$34</f>
        <v>#DIV/0!</v>
      </c>
      <c r="BE100" s="112" t="e">
        <f>'III Plan Rates'!$AA103*'V Consumer Factors'!$N$16*'II Rate Development &amp; Change'!$L$34</f>
        <v>#DIV/0!</v>
      </c>
      <c r="BF100" s="112" t="e">
        <f>'III Plan Rates'!$AA103*'V Consumer Factors'!$N$17*'II Rate Development &amp; Change'!$L$34</f>
        <v>#DIV/0!</v>
      </c>
      <c r="BG100" s="112" t="e">
        <f>'III Plan Rates'!$AA103*'V Consumer Factors'!$N$18*'II Rate Development &amp; Change'!$L$34</f>
        <v>#DIV/0!</v>
      </c>
      <c r="BH100" s="112" t="e">
        <f>'III Plan Rates'!$AA103*'V Consumer Factors'!$N$19*'II Rate Development &amp; Change'!$L$34</f>
        <v>#DIV/0!</v>
      </c>
      <c r="BI100" s="112" t="e">
        <f>'III Plan Rates'!$AA103*'V Consumer Factors'!$N$20*'II Rate Development &amp; Change'!$L$34</f>
        <v>#DIV/0!</v>
      </c>
      <c r="BJ100" s="112">
        <f>IF('III Plan Rates'!$AP103&gt;0,SUMPRODUCT(BA100:BI100,'III Plan Rates'!$AG103:$AO103)/'III Plan Rates'!$AP103,0)</f>
        <v>0</v>
      </c>
      <c r="BK100" s="124"/>
      <c r="BL100" s="112" t="e">
        <f>'III Plan Rates'!$AA103*'V Consumer Factors'!$N$12*'II Rate Development &amp; Change'!$M$34</f>
        <v>#DIV/0!</v>
      </c>
      <c r="BM100" s="112" t="e">
        <f>'III Plan Rates'!$AA103*'V Consumer Factors'!$N$13*'II Rate Development &amp; Change'!$M$34</f>
        <v>#DIV/0!</v>
      </c>
      <c r="BN100" s="112" t="e">
        <f>'III Plan Rates'!$AA103*'V Consumer Factors'!$N$14*'II Rate Development &amp; Change'!$M$34</f>
        <v>#DIV/0!</v>
      </c>
      <c r="BO100" s="112" t="e">
        <f>'III Plan Rates'!$AA103*'V Consumer Factors'!$N$15*'II Rate Development &amp; Change'!$M$34</f>
        <v>#DIV/0!</v>
      </c>
      <c r="BP100" s="112" t="e">
        <f>'III Plan Rates'!$AA103*'V Consumer Factors'!$N$16*'II Rate Development &amp; Change'!$M$34</f>
        <v>#DIV/0!</v>
      </c>
      <c r="BQ100" s="112" t="e">
        <f>'III Plan Rates'!$AA103*'V Consumer Factors'!$N$17*'II Rate Development &amp; Change'!$M$34</f>
        <v>#DIV/0!</v>
      </c>
      <c r="BR100" s="112" t="e">
        <f>'III Plan Rates'!$AA103*'V Consumer Factors'!$N$18*'II Rate Development &amp; Change'!$M$34</f>
        <v>#DIV/0!</v>
      </c>
      <c r="BS100" s="112" t="e">
        <f>'III Plan Rates'!$AA103*'V Consumer Factors'!$N$19*'II Rate Development &amp; Change'!$M$34</f>
        <v>#DIV/0!</v>
      </c>
      <c r="BT100" s="112" t="e">
        <f>'III Plan Rates'!$AA103*'V Consumer Factors'!$N$20*'II Rate Development &amp; Change'!$M$34</f>
        <v>#DIV/0!</v>
      </c>
      <c r="BU100" s="112">
        <f>IF('III Plan Rates'!$AP103&gt;0,SUMPRODUCT(BL100:BT100,'III Plan Rates'!$AG103:$AO103)/'III Plan Rates'!$AP103,0)</f>
        <v>0</v>
      </c>
      <c r="BW100" s="109"/>
      <c r="BX100" s="109"/>
      <c r="BY100" s="109"/>
      <c r="BZ100" s="109"/>
      <c r="CA100" s="109"/>
      <c r="CB100" s="109"/>
      <c r="CC100" s="109"/>
      <c r="CD100" s="109"/>
      <c r="CE100" s="511" t="str">
        <f>IF(SUM(BW100:CD100)='III Plan Rates'!AG103, "Match", "Don't Match")</f>
        <v>Match</v>
      </c>
      <c r="CF100" s="109"/>
      <c r="CG100" s="109"/>
      <c r="CH100" s="109"/>
      <c r="CI100" s="511" t="str">
        <f>IF(SUM(CF100:CH100)='III Plan Rates'!AH103, "Match", "Don't Match")</f>
        <v>Match</v>
      </c>
      <c r="CJ100" s="109"/>
      <c r="CK100" s="109"/>
      <c r="CL100" s="109"/>
      <c r="CM100" s="109"/>
      <c r="CN100" s="109"/>
      <c r="CO100" s="109"/>
      <c r="CP100" s="109"/>
      <c r="CQ100" s="109"/>
      <c r="CR100" s="109"/>
      <c r="CS100" s="109"/>
      <c r="CT100" s="109"/>
      <c r="CU100" s="109"/>
      <c r="CV100" s="109"/>
      <c r="CW100" s="511" t="str">
        <f>IF(SUM(CJ100:CV100)='III Plan Rates'!AI103, "Match", "Don't Match")</f>
        <v>Match</v>
      </c>
      <c r="CX100" s="109"/>
      <c r="CY100" s="109"/>
      <c r="CZ100" s="109"/>
      <c r="DA100" s="109"/>
      <c r="DB100" s="109"/>
      <c r="DC100" s="109"/>
      <c r="DD100" s="109"/>
      <c r="DE100" s="109"/>
      <c r="DF100" s="109"/>
      <c r="DG100" s="109"/>
      <c r="DH100" s="511" t="str">
        <f>IF(SUM(CX100:DG100)='III Plan Rates'!AJ103, "Match", "Don't Match")</f>
        <v>Match</v>
      </c>
      <c r="DI100" s="109"/>
      <c r="DJ100" s="109"/>
      <c r="DK100" s="109"/>
      <c r="DL100" s="109"/>
      <c r="DM100" s="109"/>
      <c r="DN100" s="109"/>
      <c r="DO100" s="109"/>
      <c r="DP100" s="511" t="str">
        <f>IF(SUM(DI100:DO100)='III Plan Rates'!AK103, "Match", "Don't Match")</f>
        <v>Match</v>
      </c>
      <c r="DQ100" s="109"/>
      <c r="DR100" s="109"/>
      <c r="DS100" s="109"/>
      <c r="DT100" s="109"/>
      <c r="DU100" s="109"/>
      <c r="DV100" s="109"/>
      <c r="DW100" s="109"/>
      <c r="DX100" s="109"/>
      <c r="DY100" s="109"/>
      <c r="DZ100" s="109"/>
      <c r="EA100" s="511" t="str">
        <f>IF(SUM(DQ100:DZ100)='III Plan Rates'!AL103, "Match", "Don't Match")</f>
        <v>Match</v>
      </c>
      <c r="EB100" s="109"/>
      <c r="EC100" s="109"/>
      <c r="ED100" s="109"/>
      <c r="EE100" s="109"/>
      <c r="EF100" s="511" t="str">
        <f>IF(SUM(EB100:EE100)='III Plan Rates'!AM103, "Match", "Don't Match")</f>
        <v>Match</v>
      </c>
      <c r="EG100" s="109"/>
      <c r="EH100" s="109"/>
      <c r="EI100" s="109"/>
      <c r="EJ100" s="109"/>
      <c r="EK100" s="109"/>
      <c r="EL100" s="511" t="str">
        <f>IF(SUM(EG100:EK100)='III Plan Rates'!AN103, "Match", "Don't Match")</f>
        <v>Match</v>
      </c>
      <c r="EM100" s="109"/>
      <c r="EN100" s="109"/>
      <c r="EO100" s="109"/>
      <c r="EP100" s="109"/>
      <c r="EQ100" s="109"/>
      <c r="ER100" s="109"/>
      <c r="ES100" s="109"/>
      <c r="ET100" s="511" t="str">
        <f>IF(SUM(EM100:ES100)='III Plan Rates'!AO103, "Match", "Don't Match")</f>
        <v>Match</v>
      </c>
    </row>
    <row r="101" spans="1:150" x14ac:dyDescent="0.25">
      <c r="A101" s="406" t="str">
        <f>'III Plan Rates'!A104</f>
        <v>Plan 87</v>
      </c>
      <c r="B101" s="122">
        <f>'III Plan Rates'!B104</f>
        <v>0</v>
      </c>
      <c r="C101" s="128">
        <f>'III Plan Rates'!D104</f>
        <v>0</v>
      </c>
      <c r="D101" s="122">
        <f>'III Plan Rates'!E104</f>
        <v>0</v>
      </c>
      <c r="E101" s="122">
        <f>'III Plan Rates'!F104</f>
        <v>0</v>
      </c>
      <c r="F101" s="122">
        <f>'III Plan Rates'!G104</f>
        <v>0</v>
      </c>
      <c r="G101" s="122">
        <f>'III Plan Rates'!J104</f>
        <v>0</v>
      </c>
      <c r="H101" s="10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2">
        <f>IF('III Plan Rates'!$AP104&gt;0,SUMPRODUCT(I101:Q101,'III Plan Rates'!$AG104:$AO104)/'III Plan Rates'!$AP104,0)</f>
        <v>0</v>
      </c>
      <c r="S101" s="123"/>
      <c r="T101" s="112" t="e">
        <f>'III Plan Rates'!$AA104*'V Consumer Factors'!$N$12*'II Rate Development &amp; Change'!$J$34</f>
        <v>#DIV/0!</v>
      </c>
      <c r="U101" s="112" t="e">
        <f>'III Plan Rates'!$AA104*'V Consumer Factors'!$N$13*'II Rate Development &amp; Change'!$J$34</f>
        <v>#DIV/0!</v>
      </c>
      <c r="V101" s="112" t="e">
        <f>'III Plan Rates'!$AA104*'V Consumer Factors'!$N$14*'II Rate Development &amp; Change'!$J$34</f>
        <v>#DIV/0!</v>
      </c>
      <c r="W101" s="112" t="e">
        <f>'III Plan Rates'!$AA104*'V Consumer Factors'!$N$15*'II Rate Development &amp; Change'!$J$34</f>
        <v>#DIV/0!</v>
      </c>
      <c r="X101" s="112" t="e">
        <f>'III Plan Rates'!$AA104*'V Consumer Factors'!$N$16*'II Rate Development &amp; Change'!$J$34</f>
        <v>#DIV/0!</v>
      </c>
      <c r="Y101" s="112" t="e">
        <f>'III Plan Rates'!$AA104*'V Consumer Factors'!$N$17*'II Rate Development &amp; Change'!$J$34</f>
        <v>#DIV/0!</v>
      </c>
      <c r="Z101" s="112" t="e">
        <f>'III Plan Rates'!$AA104*'V Consumer Factors'!$N$18*'II Rate Development &amp; Change'!$J$34</f>
        <v>#DIV/0!</v>
      </c>
      <c r="AA101" s="112" t="e">
        <f>'III Plan Rates'!$AA104*'V Consumer Factors'!$N$19*'II Rate Development &amp; Change'!$J$34</f>
        <v>#DIV/0!</v>
      </c>
      <c r="AB101" s="112" t="e">
        <f>'III Plan Rates'!$AA104*'V Consumer Factors'!$N$20*'II Rate Development &amp; Change'!$J$34</f>
        <v>#DIV/0!</v>
      </c>
      <c r="AC101" s="112">
        <f>IF('III Plan Rates'!$AP104&gt;0,SUMPRODUCT(T101:AB101,'III Plan Rates'!$AG104:$AO104)/'III Plan Rates'!$AP104,0)</f>
        <v>0</v>
      </c>
      <c r="AD101" s="119"/>
      <c r="AE101" s="120" t="e">
        <f t="shared" si="22"/>
        <v>#DIV/0!</v>
      </c>
      <c r="AF101" s="120" t="e">
        <f t="shared" si="13"/>
        <v>#DIV/0!</v>
      </c>
      <c r="AG101" s="120" t="e">
        <f t="shared" si="14"/>
        <v>#DIV/0!</v>
      </c>
      <c r="AH101" s="120" t="e">
        <f t="shared" si="15"/>
        <v>#DIV/0!</v>
      </c>
      <c r="AI101" s="120" t="e">
        <f t="shared" si="16"/>
        <v>#DIV/0!</v>
      </c>
      <c r="AJ101" s="120" t="e">
        <f t="shared" si="17"/>
        <v>#DIV/0!</v>
      </c>
      <c r="AK101" s="120" t="e">
        <f t="shared" si="18"/>
        <v>#DIV/0!</v>
      </c>
      <c r="AL101" s="120" t="e">
        <f t="shared" si="19"/>
        <v>#DIV/0!</v>
      </c>
      <c r="AM101" s="120" t="e">
        <f t="shared" si="20"/>
        <v>#DIV/0!</v>
      </c>
      <c r="AN101" s="120" t="str">
        <f t="shared" si="21"/>
        <v/>
      </c>
      <c r="AO101" s="119"/>
      <c r="AP101" s="112" t="e">
        <f>'III Plan Rates'!$AA104*'V Consumer Factors'!$N$12*'II Rate Development &amp; Change'!$K$34</f>
        <v>#DIV/0!</v>
      </c>
      <c r="AQ101" s="112" t="e">
        <f>'III Plan Rates'!$AA104*'V Consumer Factors'!$N$13*'II Rate Development &amp; Change'!$K$34</f>
        <v>#DIV/0!</v>
      </c>
      <c r="AR101" s="112" t="e">
        <f>'III Plan Rates'!$AA104*'V Consumer Factors'!$N$14*'II Rate Development &amp; Change'!$K$34</f>
        <v>#DIV/0!</v>
      </c>
      <c r="AS101" s="112" t="e">
        <f>'III Plan Rates'!$AA104*'V Consumer Factors'!$N$15*'II Rate Development &amp; Change'!$K$34</f>
        <v>#DIV/0!</v>
      </c>
      <c r="AT101" s="112" t="e">
        <f>'III Plan Rates'!$AA104*'V Consumer Factors'!$N$16*'II Rate Development &amp; Change'!$K$34</f>
        <v>#DIV/0!</v>
      </c>
      <c r="AU101" s="112" t="e">
        <f>'III Plan Rates'!$AA104*'V Consumer Factors'!$N$17*'II Rate Development &amp; Change'!$K$34</f>
        <v>#DIV/0!</v>
      </c>
      <c r="AV101" s="112" t="e">
        <f>'III Plan Rates'!$AA104*'V Consumer Factors'!$N$18*'II Rate Development &amp; Change'!$K$34</f>
        <v>#DIV/0!</v>
      </c>
      <c r="AW101" s="112" t="e">
        <f>'III Plan Rates'!$AA104*'V Consumer Factors'!$N$19*'II Rate Development &amp; Change'!$K$34</f>
        <v>#DIV/0!</v>
      </c>
      <c r="AX101" s="112" t="e">
        <f>'III Plan Rates'!$AA104*'V Consumer Factors'!$N$20*'II Rate Development &amp; Change'!$K$34</f>
        <v>#DIV/0!</v>
      </c>
      <c r="AY101" s="112">
        <f>IF('III Plan Rates'!$AP104&gt;0,SUMPRODUCT(AP101:AX101,'III Plan Rates'!$AG104:$AO104)/'III Plan Rates'!$AP104,0)</f>
        <v>0</v>
      </c>
      <c r="AZ101" s="124"/>
      <c r="BA101" s="112" t="e">
        <f>'III Plan Rates'!$AA104*'V Consumer Factors'!$N$12*'II Rate Development &amp; Change'!$L$34</f>
        <v>#DIV/0!</v>
      </c>
      <c r="BB101" s="112" t="e">
        <f>'III Plan Rates'!$AA104*'V Consumer Factors'!$N$13*'II Rate Development &amp; Change'!$L$34</f>
        <v>#DIV/0!</v>
      </c>
      <c r="BC101" s="112" t="e">
        <f>'III Plan Rates'!$AA104*'V Consumer Factors'!$N$14*'II Rate Development &amp; Change'!$L$34</f>
        <v>#DIV/0!</v>
      </c>
      <c r="BD101" s="112" t="e">
        <f>'III Plan Rates'!$AA104*'V Consumer Factors'!$N$15*'II Rate Development &amp; Change'!$L$34</f>
        <v>#DIV/0!</v>
      </c>
      <c r="BE101" s="112" t="e">
        <f>'III Plan Rates'!$AA104*'V Consumer Factors'!$N$16*'II Rate Development &amp; Change'!$L$34</f>
        <v>#DIV/0!</v>
      </c>
      <c r="BF101" s="112" t="e">
        <f>'III Plan Rates'!$AA104*'V Consumer Factors'!$N$17*'II Rate Development &amp; Change'!$L$34</f>
        <v>#DIV/0!</v>
      </c>
      <c r="BG101" s="112" t="e">
        <f>'III Plan Rates'!$AA104*'V Consumer Factors'!$N$18*'II Rate Development &amp; Change'!$L$34</f>
        <v>#DIV/0!</v>
      </c>
      <c r="BH101" s="112" t="e">
        <f>'III Plan Rates'!$AA104*'V Consumer Factors'!$N$19*'II Rate Development &amp; Change'!$L$34</f>
        <v>#DIV/0!</v>
      </c>
      <c r="BI101" s="112" t="e">
        <f>'III Plan Rates'!$AA104*'V Consumer Factors'!$N$20*'II Rate Development &amp; Change'!$L$34</f>
        <v>#DIV/0!</v>
      </c>
      <c r="BJ101" s="112">
        <f>IF('III Plan Rates'!$AP104&gt;0,SUMPRODUCT(BA101:BI101,'III Plan Rates'!$AG104:$AO104)/'III Plan Rates'!$AP104,0)</f>
        <v>0</v>
      </c>
      <c r="BK101" s="124"/>
      <c r="BL101" s="112" t="e">
        <f>'III Plan Rates'!$AA104*'V Consumer Factors'!$N$12*'II Rate Development &amp; Change'!$M$34</f>
        <v>#DIV/0!</v>
      </c>
      <c r="BM101" s="112" t="e">
        <f>'III Plan Rates'!$AA104*'V Consumer Factors'!$N$13*'II Rate Development &amp; Change'!$M$34</f>
        <v>#DIV/0!</v>
      </c>
      <c r="BN101" s="112" t="e">
        <f>'III Plan Rates'!$AA104*'V Consumer Factors'!$N$14*'II Rate Development &amp; Change'!$M$34</f>
        <v>#DIV/0!</v>
      </c>
      <c r="BO101" s="112" t="e">
        <f>'III Plan Rates'!$AA104*'V Consumer Factors'!$N$15*'II Rate Development &amp; Change'!$M$34</f>
        <v>#DIV/0!</v>
      </c>
      <c r="BP101" s="112" t="e">
        <f>'III Plan Rates'!$AA104*'V Consumer Factors'!$N$16*'II Rate Development &amp; Change'!$M$34</f>
        <v>#DIV/0!</v>
      </c>
      <c r="BQ101" s="112" t="e">
        <f>'III Plan Rates'!$AA104*'V Consumer Factors'!$N$17*'II Rate Development &amp; Change'!$M$34</f>
        <v>#DIV/0!</v>
      </c>
      <c r="BR101" s="112" t="e">
        <f>'III Plan Rates'!$AA104*'V Consumer Factors'!$N$18*'II Rate Development &amp; Change'!$M$34</f>
        <v>#DIV/0!</v>
      </c>
      <c r="BS101" s="112" t="e">
        <f>'III Plan Rates'!$AA104*'V Consumer Factors'!$N$19*'II Rate Development &amp; Change'!$M$34</f>
        <v>#DIV/0!</v>
      </c>
      <c r="BT101" s="112" t="e">
        <f>'III Plan Rates'!$AA104*'V Consumer Factors'!$N$20*'II Rate Development &amp; Change'!$M$34</f>
        <v>#DIV/0!</v>
      </c>
      <c r="BU101" s="112">
        <f>IF('III Plan Rates'!$AP104&gt;0,SUMPRODUCT(BL101:BT101,'III Plan Rates'!$AG104:$AO104)/'III Plan Rates'!$AP104,0)</f>
        <v>0</v>
      </c>
      <c r="BW101" s="109"/>
      <c r="BX101" s="109"/>
      <c r="BY101" s="109"/>
      <c r="BZ101" s="109"/>
      <c r="CA101" s="109"/>
      <c r="CB101" s="109"/>
      <c r="CC101" s="109"/>
      <c r="CD101" s="109"/>
      <c r="CE101" s="511" t="str">
        <f>IF(SUM(BW101:CD101)='III Plan Rates'!AG104, "Match", "Don't Match")</f>
        <v>Match</v>
      </c>
      <c r="CF101" s="109"/>
      <c r="CG101" s="109"/>
      <c r="CH101" s="109"/>
      <c r="CI101" s="511" t="str">
        <f>IF(SUM(CF101:CH101)='III Plan Rates'!AH104, "Match", "Don't Match")</f>
        <v>Match</v>
      </c>
      <c r="CJ101" s="109"/>
      <c r="CK101" s="109"/>
      <c r="CL101" s="109"/>
      <c r="CM101" s="109"/>
      <c r="CN101" s="109"/>
      <c r="CO101" s="109"/>
      <c r="CP101" s="109"/>
      <c r="CQ101" s="109"/>
      <c r="CR101" s="109"/>
      <c r="CS101" s="109"/>
      <c r="CT101" s="109"/>
      <c r="CU101" s="109"/>
      <c r="CV101" s="109"/>
      <c r="CW101" s="511" t="str">
        <f>IF(SUM(CJ101:CV101)='III Plan Rates'!AI104, "Match", "Don't Match")</f>
        <v>Match</v>
      </c>
      <c r="CX101" s="109"/>
      <c r="CY101" s="109"/>
      <c r="CZ101" s="109"/>
      <c r="DA101" s="109"/>
      <c r="DB101" s="109"/>
      <c r="DC101" s="109"/>
      <c r="DD101" s="109"/>
      <c r="DE101" s="109"/>
      <c r="DF101" s="109"/>
      <c r="DG101" s="109"/>
      <c r="DH101" s="511" t="str">
        <f>IF(SUM(CX101:DG101)='III Plan Rates'!AJ104, "Match", "Don't Match")</f>
        <v>Match</v>
      </c>
      <c r="DI101" s="109"/>
      <c r="DJ101" s="109"/>
      <c r="DK101" s="109"/>
      <c r="DL101" s="109"/>
      <c r="DM101" s="109"/>
      <c r="DN101" s="109"/>
      <c r="DO101" s="109"/>
      <c r="DP101" s="511" t="str">
        <f>IF(SUM(DI101:DO101)='III Plan Rates'!AK104, "Match", "Don't Match")</f>
        <v>Match</v>
      </c>
      <c r="DQ101" s="109"/>
      <c r="DR101" s="109"/>
      <c r="DS101" s="109"/>
      <c r="DT101" s="109"/>
      <c r="DU101" s="109"/>
      <c r="DV101" s="109"/>
      <c r="DW101" s="109"/>
      <c r="DX101" s="109"/>
      <c r="DY101" s="109"/>
      <c r="DZ101" s="109"/>
      <c r="EA101" s="511" t="str">
        <f>IF(SUM(DQ101:DZ101)='III Plan Rates'!AL104, "Match", "Don't Match")</f>
        <v>Match</v>
      </c>
      <c r="EB101" s="109"/>
      <c r="EC101" s="109"/>
      <c r="ED101" s="109"/>
      <c r="EE101" s="109"/>
      <c r="EF101" s="511" t="str">
        <f>IF(SUM(EB101:EE101)='III Plan Rates'!AM104, "Match", "Don't Match")</f>
        <v>Match</v>
      </c>
      <c r="EG101" s="109"/>
      <c r="EH101" s="109"/>
      <c r="EI101" s="109"/>
      <c r="EJ101" s="109"/>
      <c r="EK101" s="109"/>
      <c r="EL101" s="511" t="str">
        <f>IF(SUM(EG101:EK101)='III Plan Rates'!AN104, "Match", "Don't Match")</f>
        <v>Match</v>
      </c>
      <c r="EM101" s="109"/>
      <c r="EN101" s="109"/>
      <c r="EO101" s="109"/>
      <c r="EP101" s="109"/>
      <c r="EQ101" s="109"/>
      <c r="ER101" s="109"/>
      <c r="ES101" s="109"/>
      <c r="ET101" s="511" t="str">
        <f>IF(SUM(EM101:ES101)='III Plan Rates'!AO104, "Match", "Don't Match")</f>
        <v>Match</v>
      </c>
    </row>
    <row r="102" spans="1:150" x14ac:dyDescent="0.25">
      <c r="A102" s="406" t="str">
        <f>'III Plan Rates'!A105</f>
        <v>Plan 88</v>
      </c>
      <c r="B102" s="122">
        <f>'III Plan Rates'!B105</f>
        <v>0</v>
      </c>
      <c r="C102" s="128">
        <f>'III Plan Rates'!D105</f>
        <v>0</v>
      </c>
      <c r="D102" s="122">
        <f>'III Plan Rates'!E105</f>
        <v>0</v>
      </c>
      <c r="E102" s="122">
        <f>'III Plan Rates'!F105</f>
        <v>0</v>
      </c>
      <c r="F102" s="122">
        <f>'III Plan Rates'!G105</f>
        <v>0</v>
      </c>
      <c r="G102" s="122">
        <f>'III Plan Rates'!J105</f>
        <v>0</v>
      </c>
      <c r="H102" s="10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2">
        <f>IF('III Plan Rates'!$AP105&gt;0,SUMPRODUCT(I102:Q102,'III Plan Rates'!$AG105:$AO105)/'III Plan Rates'!$AP105,0)</f>
        <v>0</v>
      </c>
      <c r="S102" s="123"/>
      <c r="T102" s="112" t="e">
        <f>'III Plan Rates'!$AA105*'V Consumer Factors'!$N$12*'II Rate Development &amp; Change'!$J$34</f>
        <v>#DIV/0!</v>
      </c>
      <c r="U102" s="112" t="e">
        <f>'III Plan Rates'!$AA105*'V Consumer Factors'!$N$13*'II Rate Development &amp; Change'!$J$34</f>
        <v>#DIV/0!</v>
      </c>
      <c r="V102" s="112" t="e">
        <f>'III Plan Rates'!$AA105*'V Consumer Factors'!$N$14*'II Rate Development &amp; Change'!$J$34</f>
        <v>#DIV/0!</v>
      </c>
      <c r="W102" s="112" t="e">
        <f>'III Plan Rates'!$AA105*'V Consumer Factors'!$N$15*'II Rate Development &amp; Change'!$J$34</f>
        <v>#DIV/0!</v>
      </c>
      <c r="X102" s="112" t="e">
        <f>'III Plan Rates'!$AA105*'V Consumer Factors'!$N$16*'II Rate Development &amp; Change'!$J$34</f>
        <v>#DIV/0!</v>
      </c>
      <c r="Y102" s="112" t="e">
        <f>'III Plan Rates'!$AA105*'V Consumer Factors'!$N$17*'II Rate Development &amp; Change'!$J$34</f>
        <v>#DIV/0!</v>
      </c>
      <c r="Z102" s="112" t="e">
        <f>'III Plan Rates'!$AA105*'V Consumer Factors'!$N$18*'II Rate Development &amp; Change'!$J$34</f>
        <v>#DIV/0!</v>
      </c>
      <c r="AA102" s="112" t="e">
        <f>'III Plan Rates'!$AA105*'V Consumer Factors'!$N$19*'II Rate Development &amp; Change'!$J$34</f>
        <v>#DIV/0!</v>
      </c>
      <c r="AB102" s="112" t="e">
        <f>'III Plan Rates'!$AA105*'V Consumer Factors'!$N$20*'II Rate Development &amp; Change'!$J$34</f>
        <v>#DIV/0!</v>
      </c>
      <c r="AC102" s="112">
        <f>IF('III Plan Rates'!$AP105&gt;0,SUMPRODUCT(T102:AB102,'III Plan Rates'!$AG105:$AO105)/'III Plan Rates'!$AP105,0)</f>
        <v>0</v>
      </c>
      <c r="AD102" s="119"/>
      <c r="AE102" s="120" t="e">
        <f t="shared" si="22"/>
        <v>#DIV/0!</v>
      </c>
      <c r="AF102" s="120" t="e">
        <f t="shared" si="13"/>
        <v>#DIV/0!</v>
      </c>
      <c r="AG102" s="120" t="e">
        <f t="shared" si="14"/>
        <v>#DIV/0!</v>
      </c>
      <c r="AH102" s="120" t="e">
        <f t="shared" si="15"/>
        <v>#DIV/0!</v>
      </c>
      <c r="AI102" s="120" t="e">
        <f t="shared" si="16"/>
        <v>#DIV/0!</v>
      </c>
      <c r="AJ102" s="120" t="e">
        <f t="shared" si="17"/>
        <v>#DIV/0!</v>
      </c>
      <c r="AK102" s="120" t="e">
        <f t="shared" si="18"/>
        <v>#DIV/0!</v>
      </c>
      <c r="AL102" s="120" t="e">
        <f t="shared" si="19"/>
        <v>#DIV/0!</v>
      </c>
      <c r="AM102" s="120" t="e">
        <f t="shared" si="20"/>
        <v>#DIV/0!</v>
      </c>
      <c r="AN102" s="120" t="str">
        <f t="shared" si="21"/>
        <v/>
      </c>
      <c r="AO102" s="119"/>
      <c r="AP102" s="112" t="e">
        <f>'III Plan Rates'!$AA105*'V Consumer Factors'!$N$12*'II Rate Development &amp; Change'!$K$34</f>
        <v>#DIV/0!</v>
      </c>
      <c r="AQ102" s="112" t="e">
        <f>'III Plan Rates'!$AA105*'V Consumer Factors'!$N$13*'II Rate Development &amp; Change'!$K$34</f>
        <v>#DIV/0!</v>
      </c>
      <c r="AR102" s="112" t="e">
        <f>'III Plan Rates'!$AA105*'V Consumer Factors'!$N$14*'II Rate Development &amp; Change'!$K$34</f>
        <v>#DIV/0!</v>
      </c>
      <c r="AS102" s="112" t="e">
        <f>'III Plan Rates'!$AA105*'V Consumer Factors'!$N$15*'II Rate Development &amp; Change'!$K$34</f>
        <v>#DIV/0!</v>
      </c>
      <c r="AT102" s="112" t="e">
        <f>'III Plan Rates'!$AA105*'V Consumer Factors'!$N$16*'II Rate Development &amp; Change'!$K$34</f>
        <v>#DIV/0!</v>
      </c>
      <c r="AU102" s="112" t="e">
        <f>'III Plan Rates'!$AA105*'V Consumer Factors'!$N$17*'II Rate Development &amp; Change'!$K$34</f>
        <v>#DIV/0!</v>
      </c>
      <c r="AV102" s="112" t="e">
        <f>'III Plan Rates'!$AA105*'V Consumer Factors'!$N$18*'II Rate Development &amp; Change'!$K$34</f>
        <v>#DIV/0!</v>
      </c>
      <c r="AW102" s="112" t="e">
        <f>'III Plan Rates'!$AA105*'V Consumer Factors'!$N$19*'II Rate Development &amp; Change'!$K$34</f>
        <v>#DIV/0!</v>
      </c>
      <c r="AX102" s="112" t="e">
        <f>'III Plan Rates'!$AA105*'V Consumer Factors'!$N$20*'II Rate Development &amp; Change'!$K$34</f>
        <v>#DIV/0!</v>
      </c>
      <c r="AY102" s="112">
        <f>IF('III Plan Rates'!$AP105&gt;0,SUMPRODUCT(AP102:AX102,'III Plan Rates'!$AG105:$AO105)/'III Plan Rates'!$AP105,0)</f>
        <v>0</v>
      </c>
      <c r="AZ102" s="124"/>
      <c r="BA102" s="112" t="e">
        <f>'III Plan Rates'!$AA105*'V Consumer Factors'!$N$12*'II Rate Development &amp; Change'!$L$34</f>
        <v>#DIV/0!</v>
      </c>
      <c r="BB102" s="112" t="e">
        <f>'III Plan Rates'!$AA105*'V Consumer Factors'!$N$13*'II Rate Development &amp; Change'!$L$34</f>
        <v>#DIV/0!</v>
      </c>
      <c r="BC102" s="112" t="e">
        <f>'III Plan Rates'!$AA105*'V Consumer Factors'!$N$14*'II Rate Development &amp; Change'!$L$34</f>
        <v>#DIV/0!</v>
      </c>
      <c r="BD102" s="112" t="e">
        <f>'III Plan Rates'!$AA105*'V Consumer Factors'!$N$15*'II Rate Development &amp; Change'!$L$34</f>
        <v>#DIV/0!</v>
      </c>
      <c r="BE102" s="112" t="e">
        <f>'III Plan Rates'!$AA105*'V Consumer Factors'!$N$16*'II Rate Development &amp; Change'!$L$34</f>
        <v>#DIV/0!</v>
      </c>
      <c r="BF102" s="112" t="e">
        <f>'III Plan Rates'!$AA105*'V Consumer Factors'!$N$17*'II Rate Development &amp; Change'!$L$34</f>
        <v>#DIV/0!</v>
      </c>
      <c r="BG102" s="112" t="e">
        <f>'III Plan Rates'!$AA105*'V Consumer Factors'!$N$18*'II Rate Development &amp; Change'!$L$34</f>
        <v>#DIV/0!</v>
      </c>
      <c r="BH102" s="112" t="e">
        <f>'III Plan Rates'!$AA105*'V Consumer Factors'!$N$19*'II Rate Development &amp; Change'!$L$34</f>
        <v>#DIV/0!</v>
      </c>
      <c r="BI102" s="112" t="e">
        <f>'III Plan Rates'!$AA105*'V Consumer Factors'!$N$20*'II Rate Development &amp; Change'!$L$34</f>
        <v>#DIV/0!</v>
      </c>
      <c r="BJ102" s="112">
        <f>IF('III Plan Rates'!$AP105&gt;0,SUMPRODUCT(BA102:BI102,'III Plan Rates'!$AG105:$AO105)/'III Plan Rates'!$AP105,0)</f>
        <v>0</v>
      </c>
      <c r="BK102" s="124"/>
      <c r="BL102" s="112" t="e">
        <f>'III Plan Rates'!$AA105*'V Consumer Factors'!$N$12*'II Rate Development &amp; Change'!$M$34</f>
        <v>#DIV/0!</v>
      </c>
      <c r="BM102" s="112" t="e">
        <f>'III Plan Rates'!$AA105*'V Consumer Factors'!$N$13*'II Rate Development &amp; Change'!$M$34</f>
        <v>#DIV/0!</v>
      </c>
      <c r="BN102" s="112" t="e">
        <f>'III Plan Rates'!$AA105*'V Consumer Factors'!$N$14*'II Rate Development &amp; Change'!$M$34</f>
        <v>#DIV/0!</v>
      </c>
      <c r="BO102" s="112" t="e">
        <f>'III Plan Rates'!$AA105*'V Consumer Factors'!$N$15*'II Rate Development &amp; Change'!$M$34</f>
        <v>#DIV/0!</v>
      </c>
      <c r="BP102" s="112" t="e">
        <f>'III Plan Rates'!$AA105*'V Consumer Factors'!$N$16*'II Rate Development &amp; Change'!$M$34</f>
        <v>#DIV/0!</v>
      </c>
      <c r="BQ102" s="112" t="e">
        <f>'III Plan Rates'!$AA105*'V Consumer Factors'!$N$17*'II Rate Development &amp; Change'!$M$34</f>
        <v>#DIV/0!</v>
      </c>
      <c r="BR102" s="112" t="e">
        <f>'III Plan Rates'!$AA105*'V Consumer Factors'!$N$18*'II Rate Development &amp; Change'!$M$34</f>
        <v>#DIV/0!</v>
      </c>
      <c r="BS102" s="112" t="e">
        <f>'III Plan Rates'!$AA105*'V Consumer Factors'!$N$19*'II Rate Development &amp; Change'!$M$34</f>
        <v>#DIV/0!</v>
      </c>
      <c r="BT102" s="112" t="e">
        <f>'III Plan Rates'!$AA105*'V Consumer Factors'!$N$20*'II Rate Development &amp; Change'!$M$34</f>
        <v>#DIV/0!</v>
      </c>
      <c r="BU102" s="112">
        <f>IF('III Plan Rates'!$AP105&gt;0,SUMPRODUCT(BL102:BT102,'III Plan Rates'!$AG105:$AO105)/'III Plan Rates'!$AP105,0)</f>
        <v>0</v>
      </c>
      <c r="BW102" s="109"/>
      <c r="BX102" s="109"/>
      <c r="BY102" s="109"/>
      <c r="BZ102" s="109"/>
      <c r="CA102" s="109"/>
      <c r="CB102" s="109"/>
      <c r="CC102" s="109"/>
      <c r="CD102" s="109"/>
      <c r="CE102" s="511" t="str">
        <f>IF(SUM(BW102:CD102)='III Plan Rates'!AG105, "Match", "Don't Match")</f>
        <v>Match</v>
      </c>
      <c r="CF102" s="109"/>
      <c r="CG102" s="109"/>
      <c r="CH102" s="109"/>
      <c r="CI102" s="511" t="str">
        <f>IF(SUM(CF102:CH102)='III Plan Rates'!AH105, "Match", "Don't Match")</f>
        <v>Match</v>
      </c>
      <c r="CJ102" s="109"/>
      <c r="CK102" s="109"/>
      <c r="CL102" s="109"/>
      <c r="CM102" s="109"/>
      <c r="CN102" s="109"/>
      <c r="CO102" s="109"/>
      <c r="CP102" s="109"/>
      <c r="CQ102" s="109"/>
      <c r="CR102" s="109"/>
      <c r="CS102" s="109"/>
      <c r="CT102" s="109"/>
      <c r="CU102" s="109"/>
      <c r="CV102" s="109"/>
      <c r="CW102" s="511" t="str">
        <f>IF(SUM(CJ102:CV102)='III Plan Rates'!AI105, "Match", "Don't Match")</f>
        <v>Match</v>
      </c>
      <c r="CX102" s="109"/>
      <c r="CY102" s="109"/>
      <c r="CZ102" s="109"/>
      <c r="DA102" s="109"/>
      <c r="DB102" s="109"/>
      <c r="DC102" s="109"/>
      <c r="DD102" s="109"/>
      <c r="DE102" s="109"/>
      <c r="DF102" s="109"/>
      <c r="DG102" s="109"/>
      <c r="DH102" s="511" t="str">
        <f>IF(SUM(CX102:DG102)='III Plan Rates'!AJ105, "Match", "Don't Match")</f>
        <v>Match</v>
      </c>
      <c r="DI102" s="109"/>
      <c r="DJ102" s="109"/>
      <c r="DK102" s="109"/>
      <c r="DL102" s="109"/>
      <c r="DM102" s="109"/>
      <c r="DN102" s="109"/>
      <c r="DO102" s="109"/>
      <c r="DP102" s="511" t="str">
        <f>IF(SUM(DI102:DO102)='III Plan Rates'!AK105, "Match", "Don't Match")</f>
        <v>Match</v>
      </c>
      <c r="DQ102" s="109"/>
      <c r="DR102" s="109"/>
      <c r="DS102" s="109"/>
      <c r="DT102" s="109"/>
      <c r="DU102" s="109"/>
      <c r="DV102" s="109"/>
      <c r="DW102" s="109"/>
      <c r="DX102" s="109"/>
      <c r="DY102" s="109"/>
      <c r="DZ102" s="109"/>
      <c r="EA102" s="511" t="str">
        <f>IF(SUM(DQ102:DZ102)='III Plan Rates'!AL105, "Match", "Don't Match")</f>
        <v>Match</v>
      </c>
      <c r="EB102" s="109"/>
      <c r="EC102" s="109"/>
      <c r="ED102" s="109"/>
      <c r="EE102" s="109"/>
      <c r="EF102" s="511" t="str">
        <f>IF(SUM(EB102:EE102)='III Plan Rates'!AM105, "Match", "Don't Match")</f>
        <v>Match</v>
      </c>
      <c r="EG102" s="109"/>
      <c r="EH102" s="109"/>
      <c r="EI102" s="109"/>
      <c r="EJ102" s="109"/>
      <c r="EK102" s="109"/>
      <c r="EL102" s="511" t="str">
        <f>IF(SUM(EG102:EK102)='III Plan Rates'!AN105, "Match", "Don't Match")</f>
        <v>Match</v>
      </c>
      <c r="EM102" s="109"/>
      <c r="EN102" s="109"/>
      <c r="EO102" s="109"/>
      <c r="EP102" s="109"/>
      <c r="EQ102" s="109"/>
      <c r="ER102" s="109"/>
      <c r="ES102" s="109"/>
      <c r="ET102" s="511" t="str">
        <f>IF(SUM(EM102:ES102)='III Plan Rates'!AO105, "Match", "Don't Match")</f>
        <v>Match</v>
      </c>
    </row>
    <row r="103" spans="1:150" x14ac:dyDescent="0.25">
      <c r="A103" s="406" t="str">
        <f>'III Plan Rates'!A106</f>
        <v>Plan 89</v>
      </c>
      <c r="B103" s="122">
        <f>'III Plan Rates'!B106</f>
        <v>0</v>
      </c>
      <c r="C103" s="128">
        <f>'III Plan Rates'!D106</f>
        <v>0</v>
      </c>
      <c r="D103" s="122">
        <f>'III Plan Rates'!E106</f>
        <v>0</v>
      </c>
      <c r="E103" s="122">
        <f>'III Plan Rates'!F106</f>
        <v>0</v>
      </c>
      <c r="F103" s="122">
        <f>'III Plan Rates'!G106</f>
        <v>0</v>
      </c>
      <c r="G103" s="122">
        <f>'III Plan Rates'!J106</f>
        <v>0</v>
      </c>
      <c r="H103" s="10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2">
        <f>IF('III Plan Rates'!$AP106&gt;0,SUMPRODUCT(I103:Q103,'III Plan Rates'!$AG106:$AO106)/'III Plan Rates'!$AP106,0)</f>
        <v>0</v>
      </c>
      <c r="S103" s="123"/>
      <c r="T103" s="112" t="e">
        <f>'III Plan Rates'!$AA106*'V Consumer Factors'!$N$12*'II Rate Development &amp; Change'!$J$34</f>
        <v>#DIV/0!</v>
      </c>
      <c r="U103" s="112" t="e">
        <f>'III Plan Rates'!$AA106*'V Consumer Factors'!$N$13*'II Rate Development &amp; Change'!$J$34</f>
        <v>#DIV/0!</v>
      </c>
      <c r="V103" s="112" t="e">
        <f>'III Plan Rates'!$AA106*'V Consumer Factors'!$N$14*'II Rate Development &amp; Change'!$J$34</f>
        <v>#DIV/0!</v>
      </c>
      <c r="W103" s="112" t="e">
        <f>'III Plan Rates'!$AA106*'V Consumer Factors'!$N$15*'II Rate Development &amp; Change'!$J$34</f>
        <v>#DIV/0!</v>
      </c>
      <c r="X103" s="112" t="e">
        <f>'III Plan Rates'!$AA106*'V Consumer Factors'!$N$16*'II Rate Development &amp; Change'!$J$34</f>
        <v>#DIV/0!</v>
      </c>
      <c r="Y103" s="112" t="e">
        <f>'III Plan Rates'!$AA106*'V Consumer Factors'!$N$17*'II Rate Development &amp; Change'!$J$34</f>
        <v>#DIV/0!</v>
      </c>
      <c r="Z103" s="112" t="e">
        <f>'III Plan Rates'!$AA106*'V Consumer Factors'!$N$18*'II Rate Development &amp; Change'!$J$34</f>
        <v>#DIV/0!</v>
      </c>
      <c r="AA103" s="112" t="e">
        <f>'III Plan Rates'!$AA106*'V Consumer Factors'!$N$19*'II Rate Development &amp; Change'!$J$34</f>
        <v>#DIV/0!</v>
      </c>
      <c r="AB103" s="112" t="e">
        <f>'III Plan Rates'!$AA106*'V Consumer Factors'!$N$20*'II Rate Development &amp; Change'!$J$34</f>
        <v>#DIV/0!</v>
      </c>
      <c r="AC103" s="112">
        <f>IF('III Plan Rates'!$AP106&gt;0,SUMPRODUCT(T103:AB103,'III Plan Rates'!$AG106:$AO106)/'III Plan Rates'!$AP106,0)</f>
        <v>0</v>
      </c>
      <c r="AD103" s="119"/>
      <c r="AE103" s="120" t="e">
        <f t="shared" si="22"/>
        <v>#DIV/0!</v>
      </c>
      <c r="AF103" s="120" t="e">
        <f t="shared" si="13"/>
        <v>#DIV/0!</v>
      </c>
      <c r="AG103" s="120" t="e">
        <f t="shared" si="14"/>
        <v>#DIV/0!</v>
      </c>
      <c r="AH103" s="120" t="e">
        <f t="shared" si="15"/>
        <v>#DIV/0!</v>
      </c>
      <c r="AI103" s="120" t="e">
        <f t="shared" si="16"/>
        <v>#DIV/0!</v>
      </c>
      <c r="AJ103" s="120" t="e">
        <f t="shared" si="17"/>
        <v>#DIV/0!</v>
      </c>
      <c r="AK103" s="120" t="e">
        <f t="shared" si="18"/>
        <v>#DIV/0!</v>
      </c>
      <c r="AL103" s="120" t="e">
        <f t="shared" si="19"/>
        <v>#DIV/0!</v>
      </c>
      <c r="AM103" s="120" t="e">
        <f t="shared" si="20"/>
        <v>#DIV/0!</v>
      </c>
      <c r="AN103" s="120" t="str">
        <f t="shared" si="21"/>
        <v/>
      </c>
      <c r="AO103" s="119"/>
      <c r="AP103" s="112" t="e">
        <f>'III Plan Rates'!$AA106*'V Consumer Factors'!$N$12*'II Rate Development &amp; Change'!$K$34</f>
        <v>#DIV/0!</v>
      </c>
      <c r="AQ103" s="112" t="e">
        <f>'III Plan Rates'!$AA106*'V Consumer Factors'!$N$13*'II Rate Development &amp; Change'!$K$34</f>
        <v>#DIV/0!</v>
      </c>
      <c r="AR103" s="112" t="e">
        <f>'III Plan Rates'!$AA106*'V Consumer Factors'!$N$14*'II Rate Development &amp; Change'!$K$34</f>
        <v>#DIV/0!</v>
      </c>
      <c r="AS103" s="112" t="e">
        <f>'III Plan Rates'!$AA106*'V Consumer Factors'!$N$15*'II Rate Development &amp; Change'!$K$34</f>
        <v>#DIV/0!</v>
      </c>
      <c r="AT103" s="112" t="e">
        <f>'III Plan Rates'!$AA106*'V Consumer Factors'!$N$16*'II Rate Development &amp; Change'!$K$34</f>
        <v>#DIV/0!</v>
      </c>
      <c r="AU103" s="112" t="e">
        <f>'III Plan Rates'!$AA106*'V Consumer Factors'!$N$17*'II Rate Development &amp; Change'!$K$34</f>
        <v>#DIV/0!</v>
      </c>
      <c r="AV103" s="112" t="e">
        <f>'III Plan Rates'!$AA106*'V Consumer Factors'!$N$18*'II Rate Development &amp; Change'!$K$34</f>
        <v>#DIV/0!</v>
      </c>
      <c r="AW103" s="112" t="e">
        <f>'III Plan Rates'!$AA106*'V Consumer Factors'!$N$19*'II Rate Development &amp; Change'!$K$34</f>
        <v>#DIV/0!</v>
      </c>
      <c r="AX103" s="112" t="e">
        <f>'III Plan Rates'!$AA106*'V Consumer Factors'!$N$20*'II Rate Development &amp; Change'!$K$34</f>
        <v>#DIV/0!</v>
      </c>
      <c r="AY103" s="112">
        <f>IF('III Plan Rates'!$AP106&gt;0,SUMPRODUCT(AP103:AX103,'III Plan Rates'!$AG106:$AO106)/'III Plan Rates'!$AP106,0)</f>
        <v>0</v>
      </c>
      <c r="AZ103" s="124"/>
      <c r="BA103" s="112" t="e">
        <f>'III Plan Rates'!$AA106*'V Consumer Factors'!$N$12*'II Rate Development &amp; Change'!$L$34</f>
        <v>#DIV/0!</v>
      </c>
      <c r="BB103" s="112" t="e">
        <f>'III Plan Rates'!$AA106*'V Consumer Factors'!$N$13*'II Rate Development &amp; Change'!$L$34</f>
        <v>#DIV/0!</v>
      </c>
      <c r="BC103" s="112" t="e">
        <f>'III Plan Rates'!$AA106*'V Consumer Factors'!$N$14*'II Rate Development &amp; Change'!$L$34</f>
        <v>#DIV/0!</v>
      </c>
      <c r="BD103" s="112" t="e">
        <f>'III Plan Rates'!$AA106*'V Consumer Factors'!$N$15*'II Rate Development &amp; Change'!$L$34</f>
        <v>#DIV/0!</v>
      </c>
      <c r="BE103" s="112" t="e">
        <f>'III Plan Rates'!$AA106*'V Consumer Factors'!$N$16*'II Rate Development &amp; Change'!$L$34</f>
        <v>#DIV/0!</v>
      </c>
      <c r="BF103" s="112" t="e">
        <f>'III Plan Rates'!$AA106*'V Consumer Factors'!$N$17*'II Rate Development &amp; Change'!$L$34</f>
        <v>#DIV/0!</v>
      </c>
      <c r="BG103" s="112" t="e">
        <f>'III Plan Rates'!$AA106*'V Consumer Factors'!$N$18*'II Rate Development &amp; Change'!$L$34</f>
        <v>#DIV/0!</v>
      </c>
      <c r="BH103" s="112" t="e">
        <f>'III Plan Rates'!$AA106*'V Consumer Factors'!$N$19*'II Rate Development &amp; Change'!$L$34</f>
        <v>#DIV/0!</v>
      </c>
      <c r="BI103" s="112" t="e">
        <f>'III Plan Rates'!$AA106*'V Consumer Factors'!$N$20*'II Rate Development &amp; Change'!$L$34</f>
        <v>#DIV/0!</v>
      </c>
      <c r="BJ103" s="112">
        <f>IF('III Plan Rates'!$AP106&gt;0,SUMPRODUCT(BA103:BI103,'III Plan Rates'!$AG106:$AO106)/'III Plan Rates'!$AP106,0)</f>
        <v>0</v>
      </c>
      <c r="BK103" s="124"/>
      <c r="BL103" s="112" t="e">
        <f>'III Plan Rates'!$AA106*'V Consumer Factors'!$N$12*'II Rate Development &amp; Change'!$M$34</f>
        <v>#DIV/0!</v>
      </c>
      <c r="BM103" s="112" t="e">
        <f>'III Plan Rates'!$AA106*'V Consumer Factors'!$N$13*'II Rate Development &amp; Change'!$M$34</f>
        <v>#DIV/0!</v>
      </c>
      <c r="BN103" s="112" t="e">
        <f>'III Plan Rates'!$AA106*'V Consumer Factors'!$N$14*'II Rate Development &amp; Change'!$M$34</f>
        <v>#DIV/0!</v>
      </c>
      <c r="BO103" s="112" t="e">
        <f>'III Plan Rates'!$AA106*'V Consumer Factors'!$N$15*'II Rate Development &amp; Change'!$M$34</f>
        <v>#DIV/0!</v>
      </c>
      <c r="BP103" s="112" t="e">
        <f>'III Plan Rates'!$AA106*'V Consumer Factors'!$N$16*'II Rate Development &amp; Change'!$M$34</f>
        <v>#DIV/0!</v>
      </c>
      <c r="BQ103" s="112" t="e">
        <f>'III Plan Rates'!$AA106*'V Consumer Factors'!$N$17*'II Rate Development &amp; Change'!$M$34</f>
        <v>#DIV/0!</v>
      </c>
      <c r="BR103" s="112" t="e">
        <f>'III Plan Rates'!$AA106*'V Consumer Factors'!$N$18*'II Rate Development &amp; Change'!$M$34</f>
        <v>#DIV/0!</v>
      </c>
      <c r="BS103" s="112" t="e">
        <f>'III Plan Rates'!$AA106*'V Consumer Factors'!$N$19*'II Rate Development &amp; Change'!$M$34</f>
        <v>#DIV/0!</v>
      </c>
      <c r="BT103" s="112" t="e">
        <f>'III Plan Rates'!$AA106*'V Consumer Factors'!$N$20*'II Rate Development &amp; Change'!$M$34</f>
        <v>#DIV/0!</v>
      </c>
      <c r="BU103" s="112">
        <f>IF('III Plan Rates'!$AP106&gt;0,SUMPRODUCT(BL103:BT103,'III Plan Rates'!$AG106:$AO106)/'III Plan Rates'!$AP106,0)</f>
        <v>0</v>
      </c>
      <c r="BW103" s="109"/>
      <c r="BX103" s="109"/>
      <c r="BY103" s="109"/>
      <c r="BZ103" s="109"/>
      <c r="CA103" s="109"/>
      <c r="CB103" s="109"/>
      <c r="CC103" s="109"/>
      <c r="CD103" s="109"/>
      <c r="CE103" s="511" t="str">
        <f>IF(SUM(BW103:CD103)='III Plan Rates'!AG106, "Match", "Don't Match")</f>
        <v>Match</v>
      </c>
      <c r="CF103" s="109"/>
      <c r="CG103" s="109"/>
      <c r="CH103" s="109"/>
      <c r="CI103" s="511" t="str">
        <f>IF(SUM(CF103:CH103)='III Plan Rates'!AH106, "Match", "Don't Match")</f>
        <v>Match</v>
      </c>
      <c r="CJ103" s="109"/>
      <c r="CK103" s="109"/>
      <c r="CL103" s="109"/>
      <c r="CM103" s="109"/>
      <c r="CN103" s="109"/>
      <c r="CO103" s="109"/>
      <c r="CP103" s="109"/>
      <c r="CQ103" s="109"/>
      <c r="CR103" s="109"/>
      <c r="CS103" s="109"/>
      <c r="CT103" s="109"/>
      <c r="CU103" s="109"/>
      <c r="CV103" s="109"/>
      <c r="CW103" s="511" t="str">
        <f>IF(SUM(CJ103:CV103)='III Plan Rates'!AI106, "Match", "Don't Match")</f>
        <v>Match</v>
      </c>
      <c r="CX103" s="109"/>
      <c r="CY103" s="109"/>
      <c r="CZ103" s="109"/>
      <c r="DA103" s="109"/>
      <c r="DB103" s="109"/>
      <c r="DC103" s="109"/>
      <c r="DD103" s="109"/>
      <c r="DE103" s="109"/>
      <c r="DF103" s="109"/>
      <c r="DG103" s="109"/>
      <c r="DH103" s="511" t="str">
        <f>IF(SUM(CX103:DG103)='III Plan Rates'!AJ106, "Match", "Don't Match")</f>
        <v>Match</v>
      </c>
      <c r="DI103" s="109"/>
      <c r="DJ103" s="109"/>
      <c r="DK103" s="109"/>
      <c r="DL103" s="109"/>
      <c r="DM103" s="109"/>
      <c r="DN103" s="109"/>
      <c r="DO103" s="109"/>
      <c r="DP103" s="511" t="str">
        <f>IF(SUM(DI103:DO103)='III Plan Rates'!AK106, "Match", "Don't Match")</f>
        <v>Match</v>
      </c>
      <c r="DQ103" s="109"/>
      <c r="DR103" s="109"/>
      <c r="DS103" s="109"/>
      <c r="DT103" s="109"/>
      <c r="DU103" s="109"/>
      <c r="DV103" s="109"/>
      <c r="DW103" s="109"/>
      <c r="DX103" s="109"/>
      <c r="DY103" s="109"/>
      <c r="DZ103" s="109"/>
      <c r="EA103" s="511" t="str">
        <f>IF(SUM(DQ103:DZ103)='III Plan Rates'!AL106, "Match", "Don't Match")</f>
        <v>Match</v>
      </c>
      <c r="EB103" s="109"/>
      <c r="EC103" s="109"/>
      <c r="ED103" s="109"/>
      <c r="EE103" s="109"/>
      <c r="EF103" s="511" t="str">
        <f>IF(SUM(EB103:EE103)='III Plan Rates'!AM106, "Match", "Don't Match")</f>
        <v>Match</v>
      </c>
      <c r="EG103" s="109"/>
      <c r="EH103" s="109"/>
      <c r="EI103" s="109"/>
      <c r="EJ103" s="109"/>
      <c r="EK103" s="109"/>
      <c r="EL103" s="511" t="str">
        <f>IF(SUM(EG103:EK103)='III Plan Rates'!AN106, "Match", "Don't Match")</f>
        <v>Match</v>
      </c>
      <c r="EM103" s="109"/>
      <c r="EN103" s="109"/>
      <c r="EO103" s="109"/>
      <c r="EP103" s="109"/>
      <c r="EQ103" s="109"/>
      <c r="ER103" s="109"/>
      <c r="ES103" s="109"/>
      <c r="ET103" s="511" t="str">
        <f>IF(SUM(EM103:ES103)='III Plan Rates'!AO106, "Match", "Don't Match")</f>
        <v>Match</v>
      </c>
    </row>
    <row r="104" spans="1:150" x14ac:dyDescent="0.25">
      <c r="A104" s="406" t="str">
        <f>'III Plan Rates'!A107</f>
        <v>Plan 90</v>
      </c>
      <c r="B104" s="122">
        <f>'III Plan Rates'!B107</f>
        <v>0</v>
      </c>
      <c r="C104" s="128">
        <f>'III Plan Rates'!D107</f>
        <v>0</v>
      </c>
      <c r="D104" s="122">
        <f>'III Plan Rates'!E107</f>
        <v>0</v>
      </c>
      <c r="E104" s="122">
        <f>'III Plan Rates'!F107</f>
        <v>0</v>
      </c>
      <c r="F104" s="122">
        <f>'III Plan Rates'!G107</f>
        <v>0</v>
      </c>
      <c r="G104" s="122">
        <f>'III Plan Rates'!J107</f>
        <v>0</v>
      </c>
      <c r="H104" s="10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2">
        <f>IF('III Plan Rates'!$AP107&gt;0,SUMPRODUCT(I104:Q104,'III Plan Rates'!$AG107:$AO107)/'III Plan Rates'!$AP107,0)</f>
        <v>0</v>
      </c>
      <c r="S104" s="123"/>
      <c r="T104" s="112" t="e">
        <f>'III Plan Rates'!$AA107*'V Consumer Factors'!$N$12*'II Rate Development &amp; Change'!$J$34</f>
        <v>#DIV/0!</v>
      </c>
      <c r="U104" s="112" t="e">
        <f>'III Plan Rates'!$AA107*'V Consumer Factors'!$N$13*'II Rate Development &amp; Change'!$J$34</f>
        <v>#DIV/0!</v>
      </c>
      <c r="V104" s="112" t="e">
        <f>'III Plan Rates'!$AA107*'V Consumer Factors'!$N$14*'II Rate Development &amp; Change'!$J$34</f>
        <v>#DIV/0!</v>
      </c>
      <c r="W104" s="112" t="e">
        <f>'III Plan Rates'!$AA107*'V Consumer Factors'!$N$15*'II Rate Development &amp; Change'!$J$34</f>
        <v>#DIV/0!</v>
      </c>
      <c r="X104" s="112" t="e">
        <f>'III Plan Rates'!$AA107*'V Consumer Factors'!$N$16*'II Rate Development &amp; Change'!$J$34</f>
        <v>#DIV/0!</v>
      </c>
      <c r="Y104" s="112" t="e">
        <f>'III Plan Rates'!$AA107*'V Consumer Factors'!$N$17*'II Rate Development &amp; Change'!$J$34</f>
        <v>#DIV/0!</v>
      </c>
      <c r="Z104" s="112" t="e">
        <f>'III Plan Rates'!$AA107*'V Consumer Factors'!$N$18*'II Rate Development &amp; Change'!$J$34</f>
        <v>#DIV/0!</v>
      </c>
      <c r="AA104" s="112" t="e">
        <f>'III Plan Rates'!$AA107*'V Consumer Factors'!$N$19*'II Rate Development &amp; Change'!$J$34</f>
        <v>#DIV/0!</v>
      </c>
      <c r="AB104" s="112" t="e">
        <f>'III Plan Rates'!$AA107*'V Consumer Factors'!$N$20*'II Rate Development &amp; Change'!$J$34</f>
        <v>#DIV/0!</v>
      </c>
      <c r="AC104" s="112">
        <f>IF('III Plan Rates'!$AP107&gt;0,SUMPRODUCT(T104:AB104,'III Plan Rates'!$AG107:$AO107)/'III Plan Rates'!$AP107,0)</f>
        <v>0</v>
      </c>
      <c r="AD104" s="119"/>
      <c r="AE104" s="120" t="e">
        <f t="shared" si="22"/>
        <v>#DIV/0!</v>
      </c>
      <c r="AF104" s="120" t="e">
        <f t="shared" si="13"/>
        <v>#DIV/0!</v>
      </c>
      <c r="AG104" s="120" t="e">
        <f t="shared" si="14"/>
        <v>#DIV/0!</v>
      </c>
      <c r="AH104" s="120" t="e">
        <f t="shared" si="15"/>
        <v>#DIV/0!</v>
      </c>
      <c r="AI104" s="120" t="e">
        <f t="shared" si="16"/>
        <v>#DIV/0!</v>
      </c>
      <c r="AJ104" s="120" t="e">
        <f t="shared" si="17"/>
        <v>#DIV/0!</v>
      </c>
      <c r="AK104" s="120" t="e">
        <f t="shared" si="18"/>
        <v>#DIV/0!</v>
      </c>
      <c r="AL104" s="120" t="e">
        <f t="shared" si="19"/>
        <v>#DIV/0!</v>
      </c>
      <c r="AM104" s="120" t="e">
        <f t="shared" si="20"/>
        <v>#DIV/0!</v>
      </c>
      <c r="AN104" s="120" t="str">
        <f t="shared" si="21"/>
        <v/>
      </c>
      <c r="AO104" s="119"/>
      <c r="AP104" s="112" t="e">
        <f>'III Plan Rates'!$AA107*'V Consumer Factors'!$N$12*'II Rate Development &amp; Change'!$K$34</f>
        <v>#DIV/0!</v>
      </c>
      <c r="AQ104" s="112" t="e">
        <f>'III Plan Rates'!$AA107*'V Consumer Factors'!$N$13*'II Rate Development &amp; Change'!$K$34</f>
        <v>#DIV/0!</v>
      </c>
      <c r="AR104" s="112" t="e">
        <f>'III Plan Rates'!$AA107*'V Consumer Factors'!$N$14*'II Rate Development &amp; Change'!$K$34</f>
        <v>#DIV/0!</v>
      </c>
      <c r="AS104" s="112" t="e">
        <f>'III Plan Rates'!$AA107*'V Consumer Factors'!$N$15*'II Rate Development &amp; Change'!$K$34</f>
        <v>#DIV/0!</v>
      </c>
      <c r="AT104" s="112" t="e">
        <f>'III Plan Rates'!$AA107*'V Consumer Factors'!$N$16*'II Rate Development &amp; Change'!$K$34</f>
        <v>#DIV/0!</v>
      </c>
      <c r="AU104" s="112" t="e">
        <f>'III Plan Rates'!$AA107*'V Consumer Factors'!$N$17*'II Rate Development &amp; Change'!$K$34</f>
        <v>#DIV/0!</v>
      </c>
      <c r="AV104" s="112" t="e">
        <f>'III Plan Rates'!$AA107*'V Consumer Factors'!$N$18*'II Rate Development &amp; Change'!$K$34</f>
        <v>#DIV/0!</v>
      </c>
      <c r="AW104" s="112" t="e">
        <f>'III Plan Rates'!$AA107*'V Consumer Factors'!$N$19*'II Rate Development &amp; Change'!$K$34</f>
        <v>#DIV/0!</v>
      </c>
      <c r="AX104" s="112" t="e">
        <f>'III Plan Rates'!$AA107*'V Consumer Factors'!$N$20*'II Rate Development &amp; Change'!$K$34</f>
        <v>#DIV/0!</v>
      </c>
      <c r="AY104" s="112">
        <f>IF('III Plan Rates'!$AP107&gt;0,SUMPRODUCT(AP104:AX104,'III Plan Rates'!$AG107:$AO107)/'III Plan Rates'!$AP107,0)</f>
        <v>0</v>
      </c>
      <c r="AZ104" s="124"/>
      <c r="BA104" s="112" t="e">
        <f>'III Plan Rates'!$AA107*'V Consumer Factors'!$N$12*'II Rate Development &amp; Change'!$L$34</f>
        <v>#DIV/0!</v>
      </c>
      <c r="BB104" s="112" t="e">
        <f>'III Plan Rates'!$AA107*'V Consumer Factors'!$N$13*'II Rate Development &amp; Change'!$L$34</f>
        <v>#DIV/0!</v>
      </c>
      <c r="BC104" s="112" t="e">
        <f>'III Plan Rates'!$AA107*'V Consumer Factors'!$N$14*'II Rate Development &amp; Change'!$L$34</f>
        <v>#DIV/0!</v>
      </c>
      <c r="BD104" s="112" t="e">
        <f>'III Plan Rates'!$AA107*'V Consumer Factors'!$N$15*'II Rate Development &amp; Change'!$L$34</f>
        <v>#DIV/0!</v>
      </c>
      <c r="BE104" s="112" t="e">
        <f>'III Plan Rates'!$AA107*'V Consumer Factors'!$N$16*'II Rate Development &amp; Change'!$L$34</f>
        <v>#DIV/0!</v>
      </c>
      <c r="BF104" s="112" t="e">
        <f>'III Plan Rates'!$AA107*'V Consumer Factors'!$N$17*'II Rate Development &amp; Change'!$L$34</f>
        <v>#DIV/0!</v>
      </c>
      <c r="BG104" s="112" t="e">
        <f>'III Plan Rates'!$AA107*'V Consumer Factors'!$N$18*'II Rate Development &amp; Change'!$L$34</f>
        <v>#DIV/0!</v>
      </c>
      <c r="BH104" s="112" t="e">
        <f>'III Plan Rates'!$AA107*'V Consumer Factors'!$N$19*'II Rate Development &amp; Change'!$L$34</f>
        <v>#DIV/0!</v>
      </c>
      <c r="BI104" s="112" t="e">
        <f>'III Plan Rates'!$AA107*'V Consumer Factors'!$N$20*'II Rate Development &amp; Change'!$L$34</f>
        <v>#DIV/0!</v>
      </c>
      <c r="BJ104" s="112">
        <f>IF('III Plan Rates'!$AP107&gt;0,SUMPRODUCT(BA104:BI104,'III Plan Rates'!$AG107:$AO107)/'III Plan Rates'!$AP107,0)</f>
        <v>0</v>
      </c>
      <c r="BK104" s="124"/>
      <c r="BL104" s="112" t="e">
        <f>'III Plan Rates'!$AA107*'V Consumer Factors'!$N$12*'II Rate Development &amp; Change'!$M$34</f>
        <v>#DIV/0!</v>
      </c>
      <c r="BM104" s="112" t="e">
        <f>'III Plan Rates'!$AA107*'V Consumer Factors'!$N$13*'II Rate Development &amp; Change'!$M$34</f>
        <v>#DIV/0!</v>
      </c>
      <c r="BN104" s="112" t="e">
        <f>'III Plan Rates'!$AA107*'V Consumer Factors'!$N$14*'II Rate Development &amp; Change'!$M$34</f>
        <v>#DIV/0!</v>
      </c>
      <c r="BO104" s="112" t="e">
        <f>'III Plan Rates'!$AA107*'V Consumer Factors'!$N$15*'II Rate Development &amp; Change'!$M$34</f>
        <v>#DIV/0!</v>
      </c>
      <c r="BP104" s="112" t="e">
        <f>'III Plan Rates'!$AA107*'V Consumer Factors'!$N$16*'II Rate Development &amp; Change'!$M$34</f>
        <v>#DIV/0!</v>
      </c>
      <c r="BQ104" s="112" t="e">
        <f>'III Plan Rates'!$AA107*'V Consumer Factors'!$N$17*'II Rate Development &amp; Change'!$M$34</f>
        <v>#DIV/0!</v>
      </c>
      <c r="BR104" s="112" t="e">
        <f>'III Plan Rates'!$AA107*'V Consumer Factors'!$N$18*'II Rate Development &amp; Change'!$M$34</f>
        <v>#DIV/0!</v>
      </c>
      <c r="BS104" s="112" t="e">
        <f>'III Plan Rates'!$AA107*'V Consumer Factors'!$N$19*'II Rate Development &amp; Change'!$M$34</f>
        <v>#DIV/0!</v>
      </c>
      <c r="BT104" s="112" t="e">
        <f>'III Plan Rates'!$AA107*'V Consumer Factors'!$N$20*'II Rate Development &amp; Change'!$M$34</f>
        <v>#DIV/0!</v>
      </c>
      <c r="BU104" s="112">
        <f>IF('III Plan Rates'!$AP107&gt;0,SUMPRODUCT(BL104:BT104,'III Plan Rates'!$AG107:$AO107)/'III Plan Rates'!$AP107,0)</f>
        <v>0</v>
      </c>
      <c r="BW104" s="109"/>
      <c r="BX104" s="109"/>
      <c r="BY104" s="109"/>
      <c r="BZ104" s="109"/>
      <c r="CA104" s="109"/>
      <c r="CB104" s="109"/>
      <c r="CC104" s="109"/>
      <c r="CD104" s="109"/>
      <c r="CE104" s="511" t="str">
        <f>IF(SUM(BW104:CD104)='III Plan Rates'!AG107, "Match", "Don't Match")</f>
        <v>Match</v>
      </c>
      <c r="CF104" s="109"/>
      <c r="CG104" s="109"/>
      <c r="CH104" s="109"/>
      <c r="CI104" s="511" t="str">
        <f>IF(SUM(CF104:CH104)='III Plan Rates'!AH107, "Match", "Don't Match")</f>
        <v>Match</v>
      </c>
      <c r="CJ104" s="109"/>
      <c r="CK104" s="109"/>
      <c r="CL104" s="109"/>
      <c r="CM104" s="109"/>
      <c r="CN104" s="109"/>
      <c r="CO104" s="109"/>
      <c r="CP104" s="109"/>
      <c r="CQ104" s="109"/>
      <c r="CR104" s="109"/>
      <c r="CS104" s="109"/>
      <c r="CT104" s="109"/>
      <c r="CU104" s="109"/>
      <c r="CV104" s="109"/>
      <c r="CW104" s="511" t="str">
        <f>IF(SUM(CJ104:CV104)='III Plan Rates'!AI107, "Match", "Don't Match")</f>
        <v>Match</v>
      </c>
      <c r="CX104" s="109"/>
      <c r="CY104" s="109"/>
      <c r="CZ104" s="109"/>
      <c r="DA104" s="109"/>
      <c r="DB104" s="109"/>
      <c r="DC104" s="109"/>
      <c r="DD104" s="109"/>
      <c r="DE104" s="109"/>
      <c r="DF104" s="109"/>
      <c r="DG104" s="109"/>
      <c r="DH104" s="511" t="str">
        <f>IF(SUM(CX104:DG104)='III Plan Rates'!AJ107, "Match", "Don't Match")</f>
        <v>Match</v>
      </c>
      <c r="DI104" s="109"/>
      <c r="DJ104" s="109"/>
      <c r="DK104" s="109"/>
      <c r="DL104" s="109"/>
      <c r="DM104" s="109"/>
      <c r="DN104" s="109"/>
      <c r="DO104" s="109"/>
      <c r="DP104" s="511" t="str">
        <f>IF(SUM(DI104:DO104)='III Plan Rates'!AK107, "Match", "Don't Match")</f>
        <v>Match</v>
      </c>
      <c r="DQ104" s="109"/>
      <c r="DR104" s="109"/>
      <c r="DS104" s="109"/>
      <c r="DT104" s="109"/>
      <c r="DU104" s="109"/>
      <c r="DV104" s="109"/>
      <c r="DW104" s="109"/>
      <c r="DX104" s="109"/>
      <c r="DY104" s="109"/>
      <c r="DZ104" s="109"/>
      <c r="EA104" s="511" t="str">
        <f>IF(SUM(DQ104:DZ104)='III Plan Rates'!AL107, "Match", "Don't Match")</f>
        <v>Match</v>
      </c>
      <c r="EB104" s="109"/>
      <c r="EC104" s="109"/>
      <c r="ED104" s="109"/>
      <c r="EE104" s="109"/>
      <c r="EF104" s="511" t="str">
        <f>IF(SUM(EB104:EE104)='III Plan Rates'!AM107, "Match", "Don't Match")</f>
        <v>Match</v>
      </c>
      <c r="EG104" s="109"/>
      <c r="EH104" s="109"/>
      <c r="EI104" s="109"/>
      <c r="EJ104" s="109"/>
      <c r="EK104" s="109"/>
      <c r="EL104" s="511" t="str">
        <f>IF(SUM(EG104:EK104)='III Plan Rates'!AN107, "Match", "Don't Match")</f>
        <v>Match</v>
      </c>
      <c r="EM104" s="109"/>
      <c r="EN104" s="109"/>
      <c r="EO104" s="109"/>
      <c r="EP104" s="109"/>
      <c r="EQ104" s="109"/>
      <c r="ER104" s="109"/>
      <c r="ES104" s="109"/>
      <c r="ET104" s="511" t="str">
        <f>IF(SUM(EM104:ES104)='III Plan Rates'!AO107, "Match", "Don't Match")</f>
        <v>Match</v>
      </c>
    </row>
    <row r="105" spans="1:150" x14ac:dyDescent="0.25">
      <c r="A105" s="406" t="str">
        <f>'III Plan Rates'!A108</f>
        <v>Plan 91</v>
      </c>
      <c r="B105" s="122">
        <f>'III Plan Rates'!B108</f>
        <v>0</v>
      </c>
      <c r="C105" s="128">
        <f>'III Plan Rates'!D108</f>
        <v>0</v>
      </c>
      <c r="D105" s="122">
        <f>'III Plan Rates'!E108</f>
        <v>0</v>
      </c>
      <c r="E105" s="122">
        <f>'III Plan Rates'!F108</f>
        <v>0</v>
      </c>
      <c r="F105" s="122">
        <f>'III Plan Rates'!G108</f>
        <v>0</v>
      </c>
      <c r="G105" s="122">
        <f>'III Plan Rates'!J108</f>
        <v>0</v>
      </c>
      <c r="H105" s="10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2">
        <f>IF('III Plan Rates'!$AP108&gt;0,SUMPRODUCT(I105:Q105,'III Plan Rates'!$AG108:$AO108)/'III Plan Rates'!$AP108,0)</f>
        <v>0</v>
      </c>
      <c r="S105" s="123"/>
      <c r="T105" s="112" t="e">
        <f>'III Plan Rates'!$AA108*'V Consumer Factors'!$N$12*'II Rate Development &amp; Change'!$J$34</f>
        <v>#DIV/0!</v>
      </c>
      <c r="U105" s="112" t="e">
        <f>'III Plan Rates'!$AA108*'V Consumer Factors'!$N$13*'II Rate Development &amp; Change'!$J$34</f>
        <v>#DIV/0!</v>
      </c>
      <c r="V105" s="112" t="e">
        <f>'III Plan Rates'!$AA108*'V Consumer Factors'!$N$14*'II Rate Development &amp; Change'!$J$34</f>
        <v>#DIV/0!</v>
      </c>
      <c r="W105" s="112" t="e">
        <f>'III Plan Rates'!$AA108*'V Consumer Factors'!$N$15*'II Rate Development &amp; Change'!$J$34</f>
        <v>#DIV/0!</v>
      </c>
      <c r="X105" s="112" t="e">
        <f>'III Plan Rates'!$AA108*'V Consumer Factors'!$N$16*'II Rate Development &amp; Change'!$J$34</f>
        <v>#DIV/0!</v>
      </c>
      <c r="Y105" s="112" t="e">
        <f>'III Plan Rates'!$AA108*'V Consumer Factors'!$N$17*'II Rate Development &amp; Change'!$J$34</f>
        <v>#DIV/0!</v>
      </c>
      <c r="Z105" s="112" t="e">
        <f>'III Plan Rates'!$AA108*'V Consumer Factors'!$N$18*'II Rate Development &amp; Change'!$J$34</f>
        <v>#DIV/0!</v>
      </c>
      <c r="AA105" s="112" t="e">
        <f>'III Plan Rates'!$AA108*'V Consumer Factors'!$N$19*'II Rate Development &amp; Change'!$J$34</f>
        <v>#DIV/0!</v>
      </c>
      <c r="AB105" s="112" t="e">
        <f>'III Plan Rates'!$AA108*'V Consumer Factors'!$N$20*'II Rate Development &amp; Change'!$J$34</f>
        <v>#DIV/0!</v>
      </c>
      <c r="AC105" s="112">
        <f>IF('III Plan Rates'!$AP108&gt;0,SUMPRODUCT(T105:AB105,'III Plan Rates'!$AG108:$AO108)/'III Plan Rates'!$AP108,0)</f>
        <v>0</v>
      </c>
      <c r="AD105" s="119"/>
      <c r="AE105" s="120" t="e">
        <f t="shared" si="22"/>
        <v>#DIV/0!</v>
      </c>
      <c r="AF105" s="120" t="e">
        <f t="shared" si="13"/>
        <v>#DIV/0!</v>
      </c>
      <c r="AG105" s="120" t="e">
        <f t="shared" si="14"/>
        <v>#DIV/0!</v>
      </c>
      <c r="AH105" s="120" t="e">
        <f t="shared" si="15"/>
        <v>#DIV/0!</v>
      </c>
      <c r="AI105" s="120" t="e">
        <f t="shared" si="16"/>
        <v>#DIV/0!</v>
      </c>
      <c r="AJ105" s="120" t="e">
        <f t="shared" si="17"/>
        <v>#DIV/0!</v>
      </c>
      <c r="AK105" s="120" t="e">
        <f t="shared" si="18"/>
        <v>#DIV/0!</v>
      </c>
      <c r="AL105" s="120" t="e">
        <f t="shared" si="19"/>
        <v>#DIV/0!</v>
      </c>
      <c r="AM105" s="120" t="e">
        <f t="shared" si="20"/>
        <v>#DIV/0!</v>
      </c>
      <c r="AN105" s="120" t="str">
        <f t="shared" si="21"/>
        <v/>
      </c>
      <c r="AO105" s="119"/>
      <c r="AP105" s="112" t="e">
        <f>'III Plan Rates'!$AA108*'V Consumer Factors'!$N$12*'II Rate Development &amp; Change'!$K$34</f>
        <v>#DIV/0!</v>
      </c>
      <c r="AQ105" s="112" t="e">
        <f>'III Plan Rates'!$AA108*'V Consumer Factors'!$N$13*'II Rate Development &amp; Change'!$K$34</f>
        <v>#DIV/0!</v>
      </c>
      <c r="AR105" s="112" t="e">
        <f>'III Plan Rates'!$AA108*'V Consumer Factors'!$N$14*'II Rate Development &amp; Change'!$K$34</f>
        <v>#DIV/0!</v>
      </c>
      <c r="AS105" s="112" t="e">
        <f>'III Plan Rates'!$AA108*'V Consumer Factors'!$N$15*'II Rate Development &amp; Change'!$K$34</f>
        <v>#DIV/0!</v>
      </c>
      <c r="AT105" s="112" t="e">
        <f>'III Plan Rates'!$AA108*'V Consumer Factors'!$N$16*'II Rate Development &amp; Change'!$K$34</f>
        <v>#DIV/0!</v>
      </c>
      <c r="AU105" s="112" t="e">
        <f>'III Plan Rates'!$AA108*'V Consumer Factors'!$N$17*'II Rate Development &amp; Change'!$K$34</f>
        <v>#DIV/0!</v>
      </c>
      <c r="AV105" s="112" t="e">
        <f>'III Plan Rates'!$AA108*'V Consumer Factors'!$N$18*'II Rate Development &amp; Change'!$K$34</f>
        <v>#DIV/0!</v>
      </c>
      <c r="AW105" s="112" t="e">
        <f>'III Plan Rates'!$AA108*'V Consumer Factors'!$N$19*'II Rate Development &amp; Change'!$K$34</f>
        <v>#DIV/0!</v>
      </c>
      <c r="AX105" s="112" t="e">
        <f>'III Plan Rates'!$AA108*'V Consumer Factors'!$N$20*'II Rate Development &amp; Change'!$K$34</f>
        <v>#DIV/0!</v>
      </c>
      <c r="AY105" s="112">
        <f>IF('III Plan Rates'!$AP108&gt;0,SUMPRODUCT(AP105:AX105,'III Plan Rates'!$AG108:$AO108)/'III Plan Rates'!$AP108,0)</f>
        <v>0</v>
      </c>
      <c r="AZ105" s="124"/>
      <c r="BA105" s="112" t="e">
        <f>'III Plan Rates'!$AA108*'V Consumer Factors'!$N$12*'II Rate Development &amp; Change'!$L$34</f>
        <v>#DIV/0!</v>
      </c>
      <c r="BB105" s="112" t="e">
        <f>'III Plan Rates'!$AA108*'V Consumer Factors'!$N$13*'II Rate Development &amp; Change'!$L$34</f>
        <v>#DIV/0!</v>
      </c>
      <c r="BC105" s="112" t="e">
        <f>'III Plan Rates'!$AA108*'V Consumer Factors'!$N$14*'II Rate Development &amp; Change'!$L$34</f>
        <v>#DIV/0!</v>
      </c>
      <c r="BD105" s="112" t="e">
        <f>'III Plan Rates'!$AA108*'V Consumer Factors'!$N$15*'II Rate Development &amp; Change'!$L$34</f>
        <v>#DIV/0!</v>
      </c>
      <c r="BE105" s="112" t="e">
        <f>'III Plan Rates'!$AA108*'V Consumer Factors'!$N$16*'II Rate Development &amp; Change'!$L$34</f>
        <v>#DIV/0!</v>
      </c>
      <c r="BF105" s="112" t="e">
        <f>'III Plan Rates'!$AA108*'V Consumer Factors'!$N$17*'II Rate Development &amp; Change'!$L$34</f>
        <v>#DIV/0!</v>
      </c>
      <c r="BG105" s="112" t="e">
        <f>'III Plan Rates'!$AA108*'V Consumer Factors'!$N$18*'II Rate Development &amp; Change'!$L$34</f>
        <v>#DIV/0!</v>
      </c>
      <c r="BH105" s="112" t="e">
        <f>'III Plan Rates'!$AA108*'V Consumer Factors'!$N$19*'II Rate Development &amp; Change'!$L$34</f>
        <v>#DIV/0!</v>
      </c>
      <c r="BI105" s="112" t="e">
        <f>'III Plan Rates'!$AA108*'V Consumer Factors'!$N$20*'II Rate Development &amp; Change'!$L$34</f>
        <v>#DIV/0!</v>
      </c>
      <c r="BJ105" s="112">
        <f>IF('III Plan Rates'!$AP108&gt;0,SUMPRODUCT(BA105:BI105,'III Plan Rates'!$AG108:$AO108)/'III Plan Rates'!$AP108,0)</f>
        <v>0</v>
      </c>
      <c r="BK105" s="124"/>
      <c r="BL105" s="112" t="e">
        <f>'III Plan Rates'!$AA108*'V Consumer Factors'!$N$12*'II Rate Development &amp; Change'!$M$34</f>
        <v>#DIV/0!</v>
      </c>
      <c r="BM105" s="112" t="e">
        <f>'III Plan Rates'!$AA108*'V Consumer Factors'!$N$13*'II Rate Development &amp; Change'!$M$34</f>
        <v>#DIV/0!</v>
      </c>
      <c r="BN105" s="112" t="e">
        <f>'III Plan Rates'!$AA108*'V Consumer Factors'!$N$14*'II Rate Development &amp; Change'!$M$34</f>
        <v>#DIV/0!</v>
      </c>
      <c r="BO105" s="112" t="e">
        <f>'III Plan Rates'!$AA108*'V Consumer Factors'!$N$15*'II Rate Development &amp; Change'!$M$34</f>
        <v>#DIV/0!</v>
      </c>
      <c r="BP105" s="112" t="e">
        <f>'III Plan Rates'!$AA108*'V Consumer Factors'!$N$16*'II Rate Development &amp; Change'!$M$34</f>
        <v>#DIV/0!</v>
      </c>
      <c r="BQ105" s="112" t="e">
        <f>'III Plan Rates'!$AA108*'V Consumer Factors'!$N$17*'II Rate Development &amp; Change'!$M$34</f>
        <v>#DIV/0!</v>
      </c>
      <c r="BR105" s="112" t="e">
        <f>'III Plan Rates'!$AA108*'V Consumer Factors'!$N$18*'II Rate Development &amp; Change'!$M$34</f>
        <v>#DIV/0!</v>
      </c>
      <c r="BS105" s="112" t="e">
        <f>'III Plan Rates'!$AA108*'V Consumer Factors'!$N$19*'II Rate Development &amp; Change'!$M$34</f>
        <v>#DIV/0!</v>
      </c>
      <c r="BT105" s="112" t="e">
        <f>'III Plan Rates'!$AA108*'V Consumer Factors'!$N$20*'II Rate Development &amp; Change'!$M$34</f>
        <v>#DIV/0!</v>
      </c>
      <c r="BU105" s="112">
        <f>IF('III Plan Rates'!$AP108&gt;0,SUMPRODUCT(BL105:BT105,'III Plan Rates'!$AG108:$AO108)/'III Plan Rates'!$AP108,0)</f>
        <v>0</v>
      </c>
      <c r="BW105" s="109"/>
      <c r="BX105" s="109"/>
      <c r="BY105" s="109"/>
      <c r="BZ105" s="109"/>
      <c r="CA105" s="109"/>
      <c r="CB105" s="109"/>
      <c r="CC105" s="109"/>
      <c r="CD105" s="109"/>
      <c r="CE105" s="511" t="str">
        <f>IF(SUM(BW105:CD105)='III Plan Rates'!AG108, "Match", "Don't Match")</f>
        <v>Match</v>
      </c>
      <c r="CF105" s="109"/>
      <c r="CG105" s="109"/>
      <c r="CH105" s="109"/>
      <c r="CI105" s="511" t="str">
        <f>IF(SUM(CF105:CH105)='III Plan Rates'!AH108, "Match", "Don't Match")</f>
        <v>Match</v>
      </c>
      <c r="CJ105" s="109"/>
      <c r="CK105" s="109"/>
      <c r="CL105" s="109"/>
      <c r="CM105" s="109"/>
      <c r="CN105" s="109"/>
      <c r="CO105" s="109"/>
      <c r="CP105" s="109"/>
      <c r="CQ105" s="109"/>
      <c r="CR105" s="109"/>
      <c r="CS105" s="109"/>
      <c r="CT105" s="109"/>
      <c r="CU105" s="109"/>
      <c r="CV105" s="109"/>
      <c r="CW105" s="511" t="str">
        <f>IF(SUM(CJ105:CV105)='III Plan Rates'!AI108, "Match", "Don't Match")</f>
        <v>Match</v>
      </c>
      <c r="CX105" s="109"/>
      <c r="CY105" s="109"/>
      <c r="CZ105" s="109"/>
      <c r="DA105" s="109"/>
      <c r="DB105" s="109"/>
      <c r="DC105" s="109"/>
      <c r="DD105" s="109"/>
      <c r="DE105" s="109"/>
      <c r="DF105" s="109"/>
      <c r="DG105" s="109"/>
      <c r="DH105" s="511" t="str">
        <f>IF(SUM(CX105:DG105)='III Plan Rates'!AJ108, "Match", "Don't Match")</f>
        <v>Match</v>
      </c>
      <c r="DI105" s="109"/>
      <c r="DJ105" s="109"/>
      <c r="DK105" s="109"/>
      <c r="DL105" s="109"/>
      <c r="DM105" s="109"/>
      <c r="DN105" s="109"/>
      <c r="DO105" s="109"/>
      <c r="DP105" s="511" t="str">
        <f>IF(SUM(DI105:DO105)='III Plan Rates'!AK108, "Match", "Don't Match")</f>
        <v>Match</v>
      </c>
      <c r="DQ105" s="109"/>
      <c r="DR105" s="109"/>
      <c r="DS105" s="109"/>
      <c r="DT105" s="109"/>
      <c r="DU105" s="109"/>
      <c r="DV105" s="109"/>
      <c r="DW105" s="109"/>
      <c r="DX105" s="109"/>
      <c r="DY105" s="109"/>
      <c r="DZ105" s="109"/>
      <c r="EA105" s="511" t="str">
        <f>IF(SUM(DQ105:DZ105)='III Plan Rates'!AL108, "Match", "Don't Match")</f>
        <v>Match</v>
      </c>
      <c r="EB105" s="109"/>
      <c r="EC105" s="109"/>
      <c r="ED105" s="109"/>
      <c r="EE105" s="109"/>
      <c r="EF105" s="511" t="str">
        <f>IF(SUM(EB105:EE105)='III Plan Rates'!AM108, "Match", "Don't Match")</f>
        <v>Match</v>
      </c>
      <c r="EG105" s="109"/>
      <c r="EH105" s="109"/>
      <c r="EI105" s="109"/>
      <c r="EJ105" s="109"/>
      <c r="EK105" s="109"/>
      <c r="EL105" s="511" t="str">
        <f>IF(SUM(EG105:EK105)='III Plan Rates'!AN108, "Match", "Don't Match")</f>
        <v>Match</v>
      </c>
      <c r="EM105" s="109"/>
      <c r="EN105" s="109"/>
      <c r="EO105" s="109"/>
      <c r="EP105" s="109"/>
      <c r="EQ105" s="109"/>
      <c r="ER105" s="109"/>
      <c r="ES105" s="109"/>
      <c r="ET105" s="511" t="str">
        <f>IF(SUM(EM105:ES105)='III Plan Rates'!AO108, "Match", "Don't Match")</f>
        <v>Match</v>
      </c>
    </row>
    <row r="106" spans="1:150" x14ac:dyDescent="0.25">
      <c r="A106" s="406" t="str">
        <f>'III Plan Rates'!A109</f>
        <v>Plan 92</v>
      </c>
      <c r="B106" s="122">
        <f>'III Plan Rates'!B109</f>
        <v>0</v>
      </c>
      <c r="C106" s="128">
        <f>'III Plan Rates'!D109</f>
        <v>0</v>
      </c>
      <c r="D106" s="122">
        <f>'III Plan Rates'!E109</f>
        <v>0</v>
      </c>
      <c r="E106" s="122">
        <f>'III Plan Rates'!F109</f>
        <v>0</v>
      </c>
      <c r="F106" s="122">
        <f>'III Plan Rates'!G109</f>
        <v>0</v>
      </c>
      <c r="G106" s="122">
        <f>'III Plan Rates'!J109</f>
        <v>0</v>
      </c>
      <c r="H106" s="10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2">
        <f>IF('III Plan Rates'!$AP109&gt;0,SUMPRODUCT(I106:Q106,'III Plan Rates'!$AG109:$AO109)/'III Plan Rates'!$AP109,0)</f>
        <v>0</v>
      </c>
      <c r="S106" s="123"/>
      <c r="T106" s="112" t="e">
        <f>'III Plan Rates'!$AA109*'V Consumer Factors'!$N$12*'II Rate Development &amp; Change'!$J$34</f>
        <v>#DIV/0!</v>
      </c>
      <c r="U106" s="112" t="e">
        <f>'III Plan Rates'!$AA109*'V Consumer Factors'!$N$13*'II Rate Development &amp; Change'!$J$34</f>
        <v>#DIV/0!</v>
      </c>
      <c r="V106" s="112" t="e">
        <f>'III Plan Rates'!$AA109*'V Consumer Factors'!$N$14*'II Rate Development &amp; Change'!$J$34</f>
        <v>#DIV/0!</v>
      </c>
      <c r="W106" s="112" t="e">
        <f>'III Plan Rates'!$AA109*'V Consumer Factors'!$N$15*'II Rate Development &amp; Change'!$J$34</f>
        <v>#DIV/0!</v>
      </c>
      <c r="X106" s="112" t="e">
        <f>'III Plan Rates'!$AA109*'V Consumer Factors'!$N$16*'II Rate Development &amp; Change'!$J$34</f>
        <v>#DIV/0!</v>
      </c>
      <c r="Y106" s="112" t="e">
        <f>'III Plan Rates'!$AA109*'V Consumer Factors'!$N$17*'II Rate Development &amp; Change'!$J$34</f>
        <v>#DIV/0!</v>
      </c>
      <c r="Z106" s="112" t="e">
        <f>'III Plan Rates'!$AA109*'V Consumer Factors'!$N$18*'II Rate Development &amp; Change'!$J$34</f>
        <v>#DIV/0!</v>
      </c>
      <c r="AA106" s="112" t="e">
        <f>'III Plan Rates'!$AA109*'V Consumer Factors'!$N$19*'II Rate Development &amp; Change'!$J$34</f>
        <v>#DIV/0!</v>
      </c>
      <c r="AB106" s="112" t="e">
        <f>'III Plan Rates'!$AA109*'V Consumer Factors'!$N$20*'II Rate Development &amp; Change'!$J$34</f>
        <v>#DIV/0!</v>
      </c>
      <c r="AC106" s="112">
        <f>IF('III Plan Rates'!$AP109&gt;0,SUMPRODUCT(T106:AB106,'III Plan Rates'!$AG109:$AO109)/'III Plan Rates'!$AP109,0)</f>
        <v>0</v>
      </c>
      <c r="AD106" s="119"/>
      <c r="AE106" s="120" t="e">
        <f t="shared" si="22"/>
        <v>#DIV/0!</v>
      </c>
      <c r="AF106" s="120" t="e">
        <f t="shared" si="13"/>
        <v>#DIV/0!</v>
      </c>
      <c r="AG106" s="120" t="e">
        <f t="shared" si="14"/>
        <v>#DIV/0!</v>
      </c>
      <c r="AH106" s="120" t="e">
        <f t="shared" si="15"/>
        <v>#DIV/0!</v>
      </c>
      <c r="AI106" s="120" t="e">
        <f t="shared" si="16"/>
        <v>#DIV/0!</v>
      </c>
      <c r="AJ106" s="120" t="e">
        <f t="shared" si="17"/>
        <v>#DIV/0!</v>
      </c>
      <c r="AK106" s="120" t="e">
        <f t="shared" si="18"/>
        <v>#DIV/0!</v>
      </c>
      <c r="AL106" s="120" t="e">
        <f t="shared" si="19"/>
        <v>#DIV/0!</v>
      </c>
      <c r="AM106" s="120" t="e">
        <f t="shared" si="20"/>
        <v>#DIV/0!</v>
      </c>
      <c r="AN106" s="120" t="str">
        <f t="shared" si="21"/>
        <v/>
      </c>
      <c r="AO106" s="119"/>
      <c r="AP106" s="112" t="e">
        <f>'III Plan Rates'!$AA109*'V Consumer Factors'!$N$12*'II Rate Development &amp; Change'!$K$34</f>
        <v>#DIV/0!</v>
      </c>
      <c r="AQ106" s="112" t="e">
        <f>'III Plan Rates'!$AA109*'V Consumer Factors'!$N$13*'II Rate Development &amp; Change'!$K$34</f>
        <v>#DIV/0!</v>
      </c>
      <c r="AR106" s="112" t="e">
        <f>'III Plan Rates'!$AA109*'V Consumer Factors'!$N$14*'II Rate Development &amp; Change'!$K$34</f>
        <v>#DIV/0!</v>
      </c>
      <c r="AS106" s="112" t="e">
        <f>'III Plan Rates'!$AA109*'V Consumer Factors'!$N$15*'II Rate Development &amp; Change'!$K$34</f>
        <v>#DIV/0!</v>
      </c>
      <c r="AT106" s="112" t="e">
        <f>'III Plan Rates'!$AA109*'V Consumer Factors'!$N$16*'II Rate Development &amp; Change'!$K$34</f>
        <v>#DIV/0!</v>
      </c>
      <c r="AU106" s="112" t="e">
        <f>'III Plan Rates'!$AA109*'V Consumer Factors'!$N$17*'II Rate Development &amp; Change'!$K$34</f>
        <v>#DIV/0!</v>
      </c>
      <c r="AV106" s="112" t="e">
        <f>'III Plan Rates'!$AA109*'V Consumer Factors'!$N$18*'II Rate Development &amp; Change'!$K$34</f>
        <v>#DIV/0!</v>
      </c>
      <c r="AW106" s="112" t="e">
        <f>'III Plan Rates'!$AA109*'V Consumer Factors'!$N$19*'II Rate Development &amp; Change'!$K$34</f>
        <v>#DIV/0!</v>
      </c>
      <c r="AX106" s="112" t="e">
        <f>'III Plan Rates'!$AA109*'V Consumer Factors'!$N$20*'II Rate Development &amp; Change'!$K$34</f>
        <v>#DIV/0!</v>
      </c>
      <c r="AY106" s="112">
        <f>IF('III Plan Rates'!$AP109&gt;0,SUMPRODUCT(AP106:AX106,'III Plan Rates'!$AG109:$AO109)/'III Plan Rates'!$AP109,0)</f>
        <v>0</v>
      </c>
      <c r="AZ106" s="124"/>
      <c r="BA106" s="112" t="e">
        <f>'III Plan Rates'!$AA109*'V Consumer Factors'!$N$12*'II Rate Development &amp; Change'!$L$34</f>
        <v>#DIV/0!</v>
      </c>
      <c r="BB106" s="112" t="e">
        <f>'III Plan Rates'!$AA109*'V Consumer Factors'!$N$13*'II Rate Development &amp; Change'!$L$34</f>
        <v>#DIV/0!</v>
      </c>
      <c r="BC106" s="112" t="e">
        <f>'III Plan Rates'!$AA109*'V Consumer Factors'!$N$14*'II Rate Development &amp; Change'!$L$34</f>
        <v>#DIV/0!</v>
      </c>
      <c r="BD106" s="112" t="e">
        <f>'III Plan Rates'!$AA109*'V Consumer Factors'!$N$15*'II Rate Development &amp; Change'!$L$34</f>
        <v>#DIV/0!</v>
      </c>
      <c r="BE106" s="112" t="e">
        <f>'III Plan Rates'!$AA109*'V Consumer Factors'!$N$16*'II Rate Development &amp; Change'!$L$34</f>
        <v>#DIV/0!</v>
      </c>
      <c r="BF106" s="112" t="e">
        <f>'III Plan Rates'!$AA109*'V Consumer Factors'!$N$17*'II Rate Development &amp; Change'!$L$34</f>
        <v>#DIV/0!</v>
      </c>
      <c r="BG106" s="112" t="e">
        <f>'III Plan Rates'!$AA109*'V Consumer Factors'!$N$18*'II Rate Development &amp; Change'!$L$34</f>
        <v>#DIV/0!</v>
      </c>
      <c r="BH106" s="112" t="e">
        <f>'III Plan Rates'!$AA109*'V Consumer Factors'!$N$19*'II Rate Development &amp; Change'!$L$34</f>
        <v>#DIV/0!</v>
      </c>
      <c r="BI106" s="112" t="e">
        <f>'III Plan Rates'!$AA109*'V Consumer Factors'!$N$20*'II Rate Development &amp; Change'!$L$34</f>
        <v>#DIV/0!</v>
      </c>
      <c r="BJ106" s="112">
        <f>IF('III Plan Rates'!$AP109&gt;0,SUMPRODUCT(BA106:BI106,'III Plan Rates'!$AG109:$AO109)/'III Plan Rates'!$AP109,0)</f>
        <v>0</v>
      </c>
      <c r="BK106" s="124"/>
      <c r="BL106" s="112" t="e">
        <f>'III Plan Rates'!$AA109*'V Consumer Factors'!$N$12*'II Rate Development &amp; Change'!$M$34</f>
        <v>#DIV/0!</v>
      </c>
      <c r="BM106" s="112" t="e">
        <f>'III Plan Rates'!$AA109*'V Consumer Factors'!$N$13*'II Rate Development &amp; Change'!$M$34</f>
        <v>#DIV/0!</v>
      </c>
      <c r="BN106" s="112" t="e">
        <f>'III Plan Rates'!$AA109*'V Consumer Factors'!$N$14*'II Rate Development &amp; Change'!$M$34</f>
        <v>#DIV/0!</v>
      </c>
      <c r="BO106" s="112" t="e">
        <f>'III Plan Rates'!$AA109*'V Consumer Factors'!$N$15*'II Rate Development &amp; Change'!$M$34</f>
        <v>#DIV/0!</v>
      </c>
      <c r="BP106" s="112" t="e">
        <f>'III Plan Rates'!$AA109*'V Consumer Factors'!$N$16*'II Rate Development &amp; Change'!$M$34</f>
        <v>#DIV/0!</v>
      </c>
      <c r="BQ106" s="112" t="e">
        <f>'III Plan Rates'!$AA109*'V Consumer Factors'!$N$17*'II Rate Development &amp; Change'!$M$34</f>
        <v>#DIV/0!</v>
      </c>
      <c r="BR106" s="112" t="e">
        <f>'III Plan Rates'!$AA109*'V Consumer Factors'!$N$18*'II Rate Development &amp; Change'!$M$34</f>
        <v>#DIV/0!</v>
      </c>
      <c r="BS106" s="112" t="e">
        <f>'III Plan Rates'!$AA109*'V Consumer Factors'!$N$19*'II Rate Development &amp; Change'!$M$34</f>
        <v>#DIV/0!</v>
      </c>
      <c r="BT106" s="112" t="e">
        <f>'III Plan Rates'!$AA109*'V Consumer Factors'!$N$20*'II Rate Development &amp; Change'!$M$34</f>
        <v>#DIV/0!</v>
      </c>
      <c r="BU106" s="112">
        <f>IF('III Plan Rates'!$AP109&gt;0,SUMPRODUCT(BL106:BT106,'III Plan Rates'!$AG109:$AO109)/'III Plan Rates'!$AP109,0)</f>
        <v>0</v>
      </c>
      <c r="BW106" s="109"/>
      <c r="BX106" s="109"/>
      <c r="BY106" s="109"/>
      <c r="BZ106" s="109"/>
      <c r="CA106" s="109"/>
      <c r="CB106" s="109"/>
      <c r="CC106" s="109"/>
      <c r="CD106" s="109"/>
      <c r="CE106" s="511" t="str">
        <f>IF(SUM(BW106:CD106)='III Plan Rates'!AG109, "Match", "Don't Match")</f>
        <v>Match</v>
      </c>
      <c r="CF106" s="109"/>
      <c r="CG106" s="109"/>
      <c r="CH106" s="109"/>
      <c r="CI106" s="511" t="str">
        <f>IF(SUM(CF106:CH106)='III Plan Rates'!AH109, "Match", "Don't Match")</f>
        <v>Match</v>
      </c>
      <c r="CJ106" s="109"/>
      <c r="CK106" s="109"/>
      <c r="CL106" s="109"/>
      <c r="CM106" s="109"/>
      <c r="CN106" s="109"/>
      <c r="CO106" s="109"/>
      <c r="CP106" s="109"/>
      <c r="CQ106" s="109"/>
      <c r="CR106" s="109"/>
      <c r="CS106" s="109"/>
      <c r="CT106" s="109"/>
      <c r="CU106" s="109"/>
      <c r="CV106" s="109"/>
      <c r="CW106" s="511" t="str">
        <f>IF(SUM(CJ106:CV106)='III Plan Rates'!AI109, "Match", "Don't Match")</f>
        <v>Match</v>
      </c>
      <c r="CX106" s="109"/>
      <c r="CY106" s="109"/>
      <c r="CZ106" s="109"/>
      <c r="DA106" s="109"/>
      <c r="DB106" s="109"/>
      <c r="DC106" s="109"/>
      <c r="DD106" s="109"/>
      <c r="DE106" s="109"/>
      <c r="DF106" s="109"/>
      <c r="DG106" s="109"/>
      <c r="DH106" s="511" t="str">
        <f>IF(SUM(CX106:DG106)='III Plan Rates'!AJ109, "Match", "Don't Match")</f>
        <v>Match</v>
      </c>
      <c r="DI106" s="109"/>
      <c r="DJ106" s="109"/>
      <c r="DK106" s="109"/>
      <c r="DL106" s="109"/>
      <c r="DM106" s="109"/>
      <c r="DN106" s="109"/>
      <c r="DO106" s="109"/>
      <c r="DP106" s="511" t="str">
        <f>IF(SUM(DI106:DO106)='III Plan Rates'!AK109, "Match", "Don't Match")</f>
        <v>Match</v>
      </c>
      <c r="DQ106" s="109"/>
      <c r="DR106" s="109"/>
      <c r="DS106" s="109"/>
      <c r="DT106" s="109"/>
      <c r="DU106" s="109"/>
      <c r="DV106" s="109"/>
      <c r="DW106" s="109"/>
      <c r="DX106" s="109"/>
      <c r="DY106" s="109"/>
      <c r="DZ106" s="109"/>
      <c r="EA106" s="511" t="str">
        <f>IF(SUM(DQ106:DZ106)='III Plan Rates'!AL109, "Match", "Don't Match")</f>
        <v>Match</v>
      </c>
      <c r="EB106" s="109"/>
      <c r="EC106" s="109"/>
      <c r="ED106" s="109"/>
      <c r="EE106" s="109"/>
      <c r="EF106" s="511" t="str">
        <f>IF(SUM(EB106:EE106)='III Plan Rates'!AM109, "Match", "Don't Match")</f>
        <v>Match</v>
      </c>
      <c r="EG106" s="109"/>
      <c r="EH106" s="109"/>
      <c r="EI106" s="109"/>
      <c r="EJ106" s="109"/>
      <c r="EK106" s="109"/>
      <c r="EL106" s="511" t="str">
        <f>IF(SUM(EG106:EK106)='III Plan Rates'!AN109, "Match", "Don't Match")</f>
        <v>Match</v>
      </c>
      <c r="EM106" s="109"/>
      <c r="EN106" s="109"/>
      <c r="EO106" s="109"/>
      <c r="EP106" s="109"/>
      <c r="EQ106" s="109"/>
      <c r="ER106" s="109"/>
      <c r="ES106" s="109"/>
      <c r="ET106" s="511" t="str">
        <f>IF(SUM(EM106:ES106)='III Plan Rates'!AO109, "Match", "Don't Match")</f>
        <v>Match</v>
      </c>
    </row>
    <row r="107" spans="1:150" x14ac:dyDescent="0.25">
      <c r="A107" s="406" t="str">
        <f>'III Plan Rates'!A110</f>
        <v>Plan 93</v>
      </c>
      <c r="B107" s="122">
        <f>'III Plan Rates'!B110</f>
        <v>0</v>
      </c>
      <c r="C107" s="128">
        <f>'III Plan Rates'!D110</f>
        <v>0</v>
      </c>
      <c r="D107" s="122">
        <f>'III Plan Rates'!E110</f>
        <v>0</v>
      </c>
      <c r="E107" s="122">
        <f>'III Plan Rates'!F110</f>
        <v>0</v>
      </c>
      <c r="F107" s="122">
        <f>'III Plan Rates'!G110</f>
        <v>0</v>
      </c>
      <c r="G107" s="122">
        <f>'III Plan Rates'!J110</f>
        <v>0</v>
      </c>
      <c r="H107" s="10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2">
        <f>IF('III Plan Rates'!$AP110&gt;0,SUMPRODUCT(I107:Q107,'III Plan Rates'!$AG110:$AO110)/'III Plan Rates'!$AP110,0)</f>
        <v>0</v>
      </c>
      <c r="S107" s="123"/>
      <c r="T107" s="112" t="e">
        <f>'III Plan Rates'!$AA110*'V Consumer Factors'!$N$12*'II Rate Development &amp; Change'!$J$34</f>
        <v>#DIV/0!</v>
      </c>
      <c r="U107" s="112" t="e">
        <f>'III Plan Rates'!$AA110*'V Consumer Factors'!$N$13*'II Rate Development &amp; Change'!$J$34</f>
        <v>#DIV/0!</v>
      </c>
      <c r="V107" s="112" t="e">
        <f>'III Plan Rates'!$AA110*'V Consumer Factors'!$N$14*'II Rate Development &amp; Change'!$J$34</f>
        <v>#DIV/0!</v>
      </c>
      <c r="W107" s="112" t="e">
        <f>'III Plan Rates'!$AA110*'V Consumer Factors'!$N$15*'II Rate Development &amp; Change'!$J$34</f>
        <v>#DIV/0!</v>
      </c>
      <c r="X107" s="112" t="e">
        <f>'III Plan Rates'!$AA110*'V Consumer Factors'!$N$16*'II Rate Development &amp; Change'!$J$34</f>
        <v>#DIV/0!</v>
      </c>
      <c r="Y107" s="112" t="e">
        <f>'III Plan Rates'!$AA110*'V Consumer Factors'!$N$17*'II Rate Development &amp; Change'!$J$34</f>
        <v>#DIV/0!</v>
      </c>
      <c r="Z107" s="112" t="e">
        <f>'III Plan Rates'!$AA110*'V Consumer Factors'!$N$18*'II Rate Development &amp; Change'!$J$34</f>
        <v>#DIV/0!</v>
      </c>
      <c r="AA107" s="112" t="e">
        <f>'III Plan Rates'!$AA110*'V Consumer Factors'!$N$19*'II Rate Development &amp; Change'!$J$34</f>
        <v>#DIV/0!</v>
      </c>
      <c r="AB107" s="112" t="e">
        <f>'III Plan Rates'!$AA110*'V Consumer Factors'!$N$20*'II Rate Development &amp; Change'!$J$34</f>
        <v>#DIV/0!</v>
      </c>
      <c r="AC107" s="112">
        <f>IF('III Plan Rates'!$AP110&gt;0,SUMPRODUCT(T107:AB107,'III Plan Rates'!$AG110:$AO110)/'III Plan Rates'!$AP110,0)</f>
        <v>0</v>
      </c>
      <c r="AD107" s="119"/>
      <c r="AE107" s="120" t="e">
        <f t="shared" si="22"/>
        <v>#DIV/0!</v>
      </c>
      <c r="AF107" s="120" t="e">
        <f t="shared" si="13"/>
        <v>#DIV/0!</v>
      </c>
      <c r="AG107" s="120" t="e">
        <f t="shared" si="14"/>
        <v>#DIV/0!</v>
      </c>
      <c r="AH107" s="120" t="e">
        <f t="shared" si="15"/>
        <v>#DIV/0!</v>
      </c>
      <c r="AI107" s="120" t="e">
        <f t="shared" si="16"/>
        <v>#DIV/0!</v>
      </c>
      <c r="AJ107" s="120" t="e">
        <f t="shared" si="17"/>
        <v>#DIV/0!</v>
      </c>
      <c r="AK107" s="120" t="e">
        <f t="shared" si="18"/>
        <v>#DIV/0!</v>
      </c>
      <c r="AL107" s="120" t="e">
        <f t="shared" si="19"/>
        <v>#DIV/0!</v>
      </c>
      <c r="AM107" s="120" t="e">
        <f t="shared" si="20"/>
        <v>#DIV/0!</v>
      </c>
      <c r="AN107" s="120" t="str">
        <f t="shared" si="21"/>
        <v/>
      </c>
      <c r="AO107" s="119"/>
      <c r="AP107" s="112" t="e">
        <f>'III Plan Rates'!$AA110*'V Consumer Factors'!$N$12*'II Rate Development &amp; Change'!$K$34</f>
        <v>#DIV/0!</v>
      </c>
      <c r="AQ107" s="112" t="e">
        <f>'III Plan Rates'!$AA110*'V Consumer Factors'!$N$13*'II Rate Development &amp; Change'!$K$34</f>
        <v>#DIV/0!</v>
      </c>
      <c r="AR107" s="112" t="e">
        <f>'III Plan Rates'!$AA110*'V Consumer Factors'!$N$14*'II Rate Development &amp; Change'!$K$34</f>
        <v>#DIV/0!</v>
      </c>
      <c r="AS107" s="112" t="e">
        <f>'III Plan Rates'!$AA110*'V Consumer Factors'!$N$15*'II Rate Development &amp; Change'!$K$34</f>
        <v>#DIV/0!</v>
      </c>
      <c r="AT107" s="112" t="e">
        <f>'III Plan Rates'!$AA110*'V Consumer Factors'!$N$16*'II Rate Development &amp; Change'!$K$34</f>
        <v>#DIV/0!</v>
      </c>
      <c r="AU107" s="112" t="e">
        <f>'III Plan Rates'!$AA110*'V Consumer Factors'!$N$17*'II Rate Development &amp; Change'!$K$34</f>
        <v>#DIV/0!</v>
      </c>
      <c r="AV107" s="112" t="e">
        <f>'III Plan Rates'!$AA110*'V Consumer Factors'!$N$18*'II Rate Development &amp; Change'!$K$34</f>
        <v>#DIV/0!</v>
      </c>
      <c r="AW107" s="112" t="e">
        <f>'III Plan Rates'!$AA110*'V Consumer Factors'!$N$19*'II Rate Development &amp; Change'!$K$34</f>
        <v>#DIV/0!</v>
      </c>
      <c r="AX107" s="112" t="e">
        <f>'III Plan Rates'!$AA110*'V Consumer Factors'!$N$20*'II Rate Development &amp; Change'!$K$34</f>
        <v>#DIV/0!</v>
      </c>
      <c r="AY107" s="112">
        <f>IF('III Plan Rates'!$AP110&gt;0,SUMPRODUCT(AP107:AX107,'III Plan Rates'!$AG110:$AO110)/'III Plan Rates'!$AP110,0)</f>
        <v>0</v>
      </c>
      <c r="AZ107" s="124"/>
      <c r="BA107" s="112" t="e">
        <f>'III Plan Rates'!$AA110*'V Consumer Factors'!$N$12*'II Rate Development &amp; Change'!$L$34</f>
        <v>#DIV/0!</v>
      </c>
      <c r="BB107" s="112" t="e">
        <f>'III Plan Rates'!$AA110*'V Consumer Factors'!$N$13*'II Rate Development &amp; Change'!$L$34</f>
        <v>#DIV/0!</v>
      </c>
      <c r="BC107" s="112" t="e">
        <f>'III Plan Rates'!$AA110*'V Consumer Factors'!$N$14*'II Rate Development &amp; Change'!$L$34</f>
        <v>#DIV/0!</v>
      </c>
      <c r="BD107" s="112" t="e">
        <f>'III Plan Rates'!$AA110*'V Consumer Factors'!$N$15*'II Rate Development &amp; Change'!$L$34</f>
        <v>#DIV/0!</v>
      </c>
      <c r="BE107" s="112" t="e">
        <f>'III Plan Rates'!$AA110*'V Consumer Factors'!$N$16*'II Rate Development &amp; Change'!$L$34</f>
        <v>#DIV/0!</v>
      </c>
      <c r="BF107" s="112" t="e">
        <f>'III Plan Rates'!$AA110*'V Consumer Factors'!$N$17*'II Rate Development &amp; Change'!$L$34</f>
        <v>#DIV/0!</v>
      </c>
      <c r="BG107" s="112" t="e">
        <f>'III Plan Rates'!$AA110*'V Consumer Factors'!$N$18*'II Rate Development &amp; Change'!$L$34</f>
        <v>#DIV/0!</v>
      </c>
      <c r="BH107" s="112" t="e">
        <f>'III Plan Rates'!$AA110*'V Consumer Factors'!$N$19*'II Rate Development &amp; Change'!$L$34</f>
        <v>#DIV/0!</v>
      </c>
      <c r="BI107" s="112" t="e">
        <f>'III Plan Rates'!$AA110*'V Consumer Factors'!$N$20*'II Rate Development &amp; Change'!$L$34</f>
        <v>#DIV/0!</v>
      </c>
      <c r="BJ107" s="112">
        <f>IF('III Plan Rates'!$AP110&gt;0,SUMPRODUCT(BA107:BI107,'III Plan Rates'!$AG110:$AO110)/'III Plan Rates'!$AP110,0)</f>
        <v>0</v>
      </c>
      <c r="BK107" s="124"/>
      <c r="BL107" s="112" t="e">
        <f>'III Plan Rates'!$AA110*'V Consumer Factors'!$N$12*'II Rate Development &amp; Change'!$M$34</f>
        <v>#DIV/0!</v>
      </c>
      <c r="BM107" s="112" t="e">
        <f>'III Plan Rates'!$AA110*'V Consumer Factors'!$N$13*'II Rate Development &amp; Change'!$M$34</f>
        <v>#DIV/0!</v>
      </c>
      <c r="BN107" s="112" t="e">
        <f>'III Plan Rates'!$AA110*'V Consumer Factors'!$N$14*'II Rate Development &amp; Change'!$M$34</f>
        <v>#DIV/0!</v>
      </c>
      <c r="BO107" s="112" t="e">
        <f>'III Plan Rates'!$AA110*'V Consumer Factors'!$N$15*'II Rate Development &amp; Change'!$M$34</f>
        <v>#DIV/0!</v>
      </c>
      <c r="BP107" s="112" t="e">
        <f>'III Plan Rates'!$AA110*'V Consumer Factors'!$N$16*'II Rate Development &amp; Change'!$M$34</f>
        <v>#DIV/0!</v>
      </c>
      <c r="BQ107" s="112" t="e">
        <f>'III Plan Rates'!$AA110*'V Consumer Factors'!$N$17*'II Rate Development &amp; Change'!$M$34</f>
        <v>#DIV/0!</v>
      </c>
      <c r="BR107" s="112" t="e">
        <f>'III Plan Rates'!$AA110*'V Consumer Factors'!$N$18*'II Rate Development &amp; Change'!$M$34</f>
        <v>#DIV/0!</v>
      </c>
      <c r="BS107" s="112" t="e">
        <f>'III Plan Rates'!$AA110*'V Consumer Factors'!$N$19*'II Rate Development &amp; Change'!$M$34</f>
        <v>#DIV/0!</v>
      </c>
      <c r="BT107" s="112" t="e">
        <f>'III Plan Rates'!$AA110*'V Consumer Factors'!$N$20*'II Rate Development &amp; Change'!$M$34</f>
        <v>#DIV/0!</v>
      </c>
      <c r="BU107" s="112">
        <f>IF('III Plan Rates'!$AP110&gt;0,SUMPRODUCT(BL107:BT107,'III Plan Rates'!$AG110:$AO110)/'III Plan Rates'!$AP110,0)</f>
        <v>0</v>
      </c>
      <c r="BW107" s="109"/>
      <c r="BX107" s="109"/>
      <c r="BY107" s="109"/>
      <c r="BZ107" s="109"/>
      <c r="CA107" s="109"/>
      <c r="CB107" s="109"/>
      <c r="CC107" s="109"/>
      <c r="CD107" s="109"/>
      <c r="CE107" s="511" t="str">
        <f>IF(SUM(BW107:CD107)='III Plan Rates'!AG110, "Match", "Don't Match")</f>
        <v>Match</v>
      </c>
      <c r="CF107" s="109"/>
      <c r="CG107" s="109"/>
      <c r="CH107" s="109"/>
      <c r="CI107" s="511" t="str">
        <f>IF(SUM(CF107:CH107)='III Plan Rates'!AH110, "Match", "Don't Match")</f>
        <v>Match</v>
      </c>
      <c r="CJ107" s="109"/>
      <c r="CK107" s="109"/>
      <c r="CL107" s="109"/>
      <c r="CM107" s="109"/>
      <c r="CN107" s="109"/>
      <c r="CO107" s="109"/>
      <c r="CP107" s="109"/>
      <c r="CQ107" s="109"/>
      <c r="CR107" s="109"/>
      <c r="CS107" s="109"/>
      <c r="CT107" s="109"/>
      <c r="CU107" s="109"/>
      <c r="CV107" s="109"/>
      <c r="CW107" s="511" t="str">
        <f>IF(SUM(CJ107:CV107)='III Plan Rates'!AI110, "Match", "Don't Match")</f>
        <v>Match</v>
      </c>
      <c r="CX107" s="109"/>
      <c r="CY107" s="109"/>
      <c r="CZ107" s="109"/>
      <c r="DA107" s="109"/>
      <c r="DB107" s="109"/>
      <c r="DC107" s="109"/>
      <c r="DD107" s="109"/>
      <c r="DE107" s="109"/>
      <c r="DF107" s="109"/>
      <c r="DG107" s="109"/>
      <c r="DH107" s="511" t="str">
        <f>IF(SUM(CX107:DG107)='III Plan Rates'!AJ110, "Match", "Don't Match")</f>
        <v>Match</v>
      </c>
      <c r="DI107" s="109"/>
      <c r="DJ107" s="109"/>
      <c r="DK107" s="109"/>
      <c r="DL107" s="109"/>
      <c r="DM107" s="109"/>
      <c r="DN107" s="109"/>
      <c r="DO107" s="109"/>
      <c r="DP107" s="511" t="str">
        <f>IF(SUM(DI107:DO107)='III Plan Rates'!AK110, "Match", "Don't Match")</f>
        <v>Match</v>
      </c>
      <c r="DQ107" s="109"/>
      <c r="DR107" s="109"/>
      <c r="DS107" s="109"/>
      <c r="DT107" s="109"/>
      <c r="DU107" s="109"/>
      <c r="DV107" s="109"/>
      <c r="DW107" s="109"/>
      <c r="DX107" s="109"/>
      <c r="DY107" s="109"/>
      <c r="DZ107" s="109"/>
      <c r="EA107" s="511" t="str">
        <f>IF(SUM(DQ107:DZ107)='III Plan Rates'!AL110, "Match", "Don't Match")</f>
        <v>Match</v>
      </c>
      <c r="EB107" s="109"/>
      <c r="EC107" s="109"/>
      <c r="ED107" s="109"/>
      <c r="EE107" s="109"/>
      <c r="EF107" s="511" t="str">
        <f>IF(SUM(EB107:EE107)='III Plan Rates'!AM110, "Match", "Don't Match")</f>
        <v>Match</v>
      </c>
      <c r="EG107" s="109"/>
      <c r="EH107" s="109"/>
      <c r="EI107" s="109"/>
      <c r="EJ107" s="109"/>
      <c r="EK107" s="109"/>
      <c r="EL107" s="511" t="str">
        <f>IF(SUM(EG107:EK107)='III Plan Rates'!AN110, "Match", "Don't Match")</f>
        <v>Match</v>
      </c>
      <c r="EM107" s="109"/>
      <c r="EN107" s="109"/>
      <c r="EO107" s="109"/>
      <c r="EP107" s="109"/>
      <c r="EQ107" s="109"/>
      <c r="ER107" s="109"/>
      <c r="ES107" s="109"/>
      <c r="ET107" s="511" t="str">
        <f>IF(SUM(EM107:ES107)='III Plan Rates'!AO110, "Match", "Don't Match")</f>
        <v>Match</v>
      </c>
    </row>
    <row r="108" spans="1:150" x14ac:dyDescent="0.25">
      <c r="A108" s="406" t="str">
        <f>'III Plan Rates'!A111</f>
        <v>Plan 94</v>
      </c>
      <c r="B108" s="122">
        <f>'III Plan Rates'!B111</f>
        <v>0</v>
      </c>
      <c r="C108" s="128">
        <f>'III Plan Rates'!D111</f>
        <v>0</v>
      </c>
      <c r="D108" s="122">
        <f>'III Plan Rates'!E111</f>
        <v>0</v>
      </c>
      <c r="E108" s="122">
        <f>'III Plan Rates'!F111</f>
        <v>0</v>
      </c>
      <c r="F108" s="122">
        <f>'III Plan Rates'!G111</f>
        <v>0</v>
      </c>
      <c r="G108" s="122">
        <f>'III Plan Rates'!J111</f>
        <v>0</v>
      </c>
      <c r="H108" s="10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2">
        <f>IF('III Plan Rates'!$AP111&gt;0,SUMPRODUCT(I108:Q108,'III Plan Rates'!$AG111:$AO111)/'III Plan Rates'!$AP111,0)</f>
        <v>0</v>
      </c>
      <c r="S108" s="123"/>
      <c r="T108" s="112" t="e">
        <f>'III Plan Rates'!$AA111*'V Consumer Factors'!$N$12*'II Rate Development &amp; Change'!$J$34</f>
        <v>#DIV/0!</v>
      </c>
      <c r="U108" s="112" t="e">
        <f>'III Plan Rates'!$AA111*'V Consumer Factors'!$N$13*'II Rate Development &amp; Change'!$J$34</f>
        <v>#DIV/0!</v>
      </c>
      <c r="V108" s="112" t="e">
        <f>'III Plan Rates'!$AA111*'V Consumer Factors'!$N$14*'II Rate Development &amp; Change'!$J$34</f>
        <v>#DIV/0!</v>
      </c>
      <c r="W108" s="112" t="e">
        <f>'III Plan Rates'!$AA111*'V Consumer Factors'!$N$15*'II Rate Development &amp; Change'!$J$34</f>
        <v>#DIV/0!</v>
      </c>
      <c r="X108" s="112" t="e">
        <f>'III Plan Rates'!$AA111*'V Consumer Factors'!$N$16*'II Rate Development &amp; Change'!$J$34</f>
        <v>#DIV/0!</v>
      </c>
      <c r="Y108" s="112" t="e">
        <f>'III Plan Rates'!$AA111*'V Consumer Factors'!$N$17*'II Rate Development &amp; Change'!$J$34</f>
        <v>#DIV/0!</v>
      </c>
      <c r="Z108" s="112" t="e">
        <f>'III Plan Rates'!$AA111*'V Consumer Factors'!$N$18*'II Rate Development &amp; Change'!$J$34</f>
        <v>#DIV/0!</v>
      </c>
      <c r="AA108" s="112" t="e">
        <f>'III Plan Rates'!$AA111*'V Consumer Factors'!$N$19*'II Rate Development &amp; Change'!$J$34</f>
        <v>#DIV/0!</v>
      </c>
      <c r="AB108" s="112" t="e">
        <f>'III Plan Rates'!$AA111*'V Consumer Factors'!$N$20*'II Rate Development &amp; Change'!$J$34</f>
        <v>#DIV/0!</v>
      </c>
      <c r="AC108" s="112">
        <f>IF('III Plan Rates'!$AP111&gt;0,SUMPRODUCT(T108:AB108,'III Plan Rates'!$AG111:$AO111)/'III Plan Rates'!$AP111,0)</f>
        <v>0</v>
      </c>
      <c r="AD108" s="119"/>
      <c r="AE108" s="120" t="e">
        <f t="shared" si="22"/>
        <v>#DIV/0!</v>
      </c>
      <c r="AF108" s="120" t="e">
        <f t="shared" si="13"/>
        <v>#DIV/0!</v>
      </c>
      <c r="AG108" s="120" t="e">
        <f t="shared" si="14"/>
        <v>#DIV/0!</v>
      </c>
      <c r="AH108" s="120" t="e">
        <f t="shared" si="15"/>
        <v>#DIV/0!</v>
      </c>
      <c r="AI108" s="120" t="e">
        <f t="shared" si="16"/>
        <v>#DIV/0!</v>
      </c>
      <c r="AJ108" s="120" t="e">
        <f t="shared" si="17"/>
        <v>#DIV/0!</v>
      </c>
      <c r="AK108" s="120" t="e">
        <f t="shared" si="18"/>
        <v>#DIV/0!</v>
      </c>
      <c r="AL108" s="120" t="e">
        <f t="shared" si="19"/>
        <v>#DIV/0!</v>
      </c>
      <c r="AM108" s="120" t="e">
        <f t="shared" si="20"/>
        <v>#DIV/0!</v>
      </c>
      <c r="AN108" s="120" t="str">
        <f t="shared" si="21"/>
        <v/>
      </c>
      <c r="AO108" s="119"/>
      <c r="AP108" s="112" t="e">
        <f>'III Plan Rates'!$AA111*'V Consumer Factors'!$N$12*'II Rate Development &amp; Change'!$K$34</f>
        <v>#DIV/0!</v>
      </c>
      <c r="AQ108" s="112" t="e">
        <f>'III Plan Rates'!$AA111*'V Consumer Factors'!$N$13*'II Rate Development &amp; Change'!$K$34</f>
        <v>#DIV/0!</v>
      </c>
      <c r="AR108" s="112" t="e">
        <f>'III Plan Rates'!$AA111*'V Consumer Factors'!$N$14*'II Rate Development &amp; Change'!$K$34</f>
        <v>#DIV/0!</v>
      </c>
      <c r="AS108" s="112" t="e">
        <f>'III Plan Rates'!$AA111*'V Consumer Factors'!$N$15*'II Rate Development &amp; Change'!$K$34</f>
        <v>#DIV/0!</v>
      </c>
      <c r="AT108" s="112" t="e">
        <f>'III Plan Rates'!$AA111*'V Consumer Factors'!$N$16*'II Rate Development &amp; Change'!$K$34</f>
        <v>#DIV/0!</v>
      </c>
      <c r="AU108" s="112" t="e">
        <f>'III Plan Rates'!$AA111*'V Consumer Factors'!$N$17*'II Rate Development &amp; Change'!$K$34</f>
        <v>#DIV/0!</v>
      </c>
      <c r="AV108" s="112" t="e">
        <f>'III Plan Rates'!$AA111*'V Consumer Factors'!$N$18*'II Rate Development &amp; Change'!$K$34</f>
        <v>#DIV/0!</v>
      </c>
      <c r="AW108" s="112" t="e">
        <f>'III Plan Rates'!$AA111*'V Consumer Factors'!$N$19*'II Rate Development &amp; Change'!$K$34</f>
        <v>#DIV/0!</v>
      </c>
      <c r="AX108" s="112" t="e">
        <f>'III Plan Rates'!$AA111*'V Consumer Factors'!$N$20*'II Rate Development &amp; Change'!$K$34</f>
        <v>#DIV/0!</v>
      </c>
      <c r="AY108" s="112">
        <f>IF('III Plan Rates'!$AP111&gt;0,SUMPRODUCT(AP108:AX108,'III Plan Rates'!$AG111:$AO111)/'III Plan Rates'!$AP111,0)</f>
        <v>0</v>
      </c>
      <c r="AZ108" s="124"/>
      <c r="BA108" s="112" t="e">
        <f>'III Plan Rates'!$AA111*'V Consumer Factors'!$N$12*'II Rate Development &amp; Change'!$L$34</f>
        <v>#DIV/0!</v>
      </c>
      <c r="BB108" s="112" t="e">
        <f>'III Plan Rates'!$AA111*'V Consumer Factors'!$N$13*'II Rate Development &amp; Change'!$L$34</f>
        <v>#DIV/0!</v>
      </c>
      <c r="BC108" s="112" t="e">
        <f>'III Plan Rates'!$AA111*'V Consumer Factors'!$N$14*'II Rate Development &amp; Change'!$L$34</f>
        <v>#DIV/0!</v>
      </c>
      <c r="BD108" s="112" t="e">
        <f>'III Plan Rates'!$AA111*'V Consumer Factors'!$N$15*'II Rate Development &amp; Change'!$L$34</f>
        <v>#DIV/0!</v>
      </c>
      <c r="BE108" s="112" t="e">
        <f>'III Plan Rates'!$AA111*'V Consumer Factors'!$N$16*'II Rate Development &amp; Change'!$L$34</f>
        <v>#DIV/0!</v>
      </c>
      <c r="BF108" s="112" t="e">
        <f>'III Plan Rates'!$AA111*'V Consumer Factors'!$N$17*'II Rate Development &amp; Change'!$L$34</f>
        <v>#DIV/0!</v>
      </c>
      <c r="BG108" s="112" t="e">
        <f>'III Plan Rates'!$AA111*'V Consumer Factors'!$N$18*'II Rate Development &amp; Change'!$L$34</f>
        <v>#DIV/0!</v>
      </c>
      <c r="BH108" s="112" t="e">
        <f>'III Plan Rates'!$AA111*'V Consumer Factors'!$N$19*'II Rate Development &amp; Change'!$L$34</f>
        <v>#DIV/0!</v>
      </c>
      <c r="BI108" s="112" t="e">
        <f>'III Plan Rates'!$AA111*'V Consumer Factors'!$N$20*'II Rate Development &amp; Change'!$L$34</f>
        <v>#DIV/0!</v>
      </c>
      <c r="BJ108" s="112">
        <f>IF('III Plan Rates'!$AP111&gt;0,SUMPRODUCT(BA108:BI108,'III Plan Rates'!$AG111:$AO111)/'III Plan Rates'!$AP111,0)</f>
        <v>0</v>
      </c>
      <c r="BK108" s="124"/>
      <c r="BL108" s="112" t="e">
        <f>'III Plan Rates'!$AA111*'V Consumer Factors'!$N$12*'II Rate Development &amp; Change'!$M$34</f>
        <v>#DIV/0!</v>
      </c>
      <c r="BM108" s="112" t="e">
        <f>'III Plan Rates'!$AA111*'V Consumer Factors'!$N$13*'II Rate Development &amp; Change'!$M$34</f>
        <v>#DIV/0!</v>
      </c>
      <c r="BN108" s="112" t="e">
        <f>'III Plan Rates'!$AA111*'V Consumer Factors'!$N$14*'II Rate Development &amp; Change'!$M$34</f>
        <v>#DIV/0!</v>
      </c>
      <c r="BO108" s="112" t="e">
        <f>'III Plan Rates'!$AA111*'V Consumer Factors'!$N$15*'II Rate Development &amp; Change'!$M$34</f>
        <v>#DIV/0!</v>
      </c>
      <c r="BP108" s="112" t="e">
        <f>'III Plan Rates'!$AA111*'V Consumer Factors'!$N$16*'II Rate Development &amp; Change'!$M$34</f>
        <v>#DIV/0!</v>
      </c>
      <c r="BQ108" s="112" t="e">
        <f>'III Plan Rates'!$AA111*'V Consumer Factors'!$N$17*'II Rate Development &amp; Change'!$M$34</f>
        <v>#DIV/0!</v>
      </c>
      <c r="BR108" s="112" t="e">
        <f>'III Plan Rates'!$AA111*'V Consumer Factors'!$N$18*'II Rate Development &amp; Change'!$M$34</f>
        <v>#DIV/0!</v>
      </c>
      <c r="BS108" s="112" t="e">
        <f>'III Plan Rates'!$AA111*'V Consumer Factors'!$N$19*'II Rate Development &amp; Change'!$M$34</f>
        <v>#DIV/0!</v>
      </c>
      <c r="BT108" s="112" t="e">
        <f>'III Plan Rates'!$AA111*'V Consumer Factors'!$N$20*'II Rate Development &amp; Change'!$M$34</f>
        <v>#DIV/0!</v>
      </c>
      <c r="BU108" s="112">
        <f>IF('III Plan Rates'!$AP111&gt;0,SUMPRODUCT(BL108:BT108,'III Plan Rates'!$AG111:$AO111)/'III Plan Rates'!$AP111,0)</f>
        <v>0</v>
      </c>
      <c r="BW108" s="109"/>
      <c r="BX108" s="109"/>
      <c r="BY108" s="109"/>
      <c r="BZ108" s="109"/>
      <c r="CA108" s="109"/>
      <c r="CB108" s="109"/>
      <c r="CC108" s="109"/>
      <c r="CD108" s="109"/>
      <c r="CE108" s="511" t="str">
        <f>IF(SUM(BW108:CD108)='III Plan Rates'!AG111, "Match", "Don't Match")</f>
        <v>Match</v>
      </c>
      <c r="CF108" s="109"/>
      <c r="CG108" s="109"/>
      <c r="CH108" s="109"/>
      <c r="CI108" s="511" t="str">
        <f>IF(SUM(CF108:CH108)='III Plan Rates'!AH111, "Match", "Don't Match")</f>
        <v>Match</v>
      </c>
      <c r="CJ108" s="109"/>
      <c r="CK108" s="109"/>
      <c r="CL108" s="109"/>
      <c r="CM108" s="109"/>
      <c r="CN108" s="109"/>
      <c r="CO108" s="109"/>
      <c r="CP108" s="109"/>
      <c r="CQ108" s="109"/>
      <c r="CR108" s="109"/>
      <c r="CS108" s="109"/>
      <c r="CT108" s="109"/>
      <c r="CU108" s="109"/>
      <c r="CV108" s="109"/>
      <c r="CW108" s="511" t="str">
        <f>IF(SUM(CJ108:CV108)='III Plan Rates'!AI111, "Match", "Don't Match")</f>
        <v>Match</v>
      </c>
      <c r="CX108" s="109"/>
      <c r="CY108" s="109"/>
      <c r="CZ108" s="109"/>
      <c r="DA108" s="109"/>
      <c r="DB108" s="109"/>
      <c r="DC108" s="109"/>
      <c r="DD108" s="109"/>
      <c r="DE108" s="109"/>
      <c r="DF108" s="109"/>
      <c r="DG108" s="109"/>
      <c r="DH108" s="511" t="str">
        <f>IF(SUM(CX108:DG108)='III Plan Rates'!AJ111, "Match", "Don't Match")</f>
        <v>Match</v>
      </c>
      <c r="DI108" s="109"/>
      <c r="DJ108" s="109"/>
      <c r="DK108" s="109"/>
      <c r="DL108" s="109"/>
      <c r="DM108" s="109"/>
      <c r="DN108" s="109"/>
      <c r="DO108" s="109"/>
      <c r="DP108" s="511" t="str">
        <f>IF(SUM(DI108:DO108)='III Plan Rates'!AK111, "Match", "Don't Match")</f>
        <v>Match</v>
      </c>
      <c r="DQ108" s="109"/>
      <c r="DR108" s="109"/>
      <c r="DS108" s="109"/>
      <c r="DT108" s="109"/>
      <c r="DU108" s="109"/>
      <c r="DV108" s="109"/>
      <c r="DW108" s="109"/>
      <c r="DX108" s="109"/>
      <c r="DY108" s="109"/>
      <c r="DZ108" s="109"/>
      <c r="EA108" s="511" t="str">
        <f>IF(SUM(DQ108:DZ108)='III Plan Rates'!AL111, "Match", "Don't Match")</f>
        <v>Match</v>
      </c>
      <c r="EB108" s="109"/>
      <c r="EC108" s="109"/>
      <c r="ED108" s="109"/>
      <c r="EE108" s="109"/>
      <c r="EF108" s="511" t="str">
        <f>IF(SUM(EB108:EE108)='III Plan Rates'!AM111, "Match", "Don't Match")</f>
        <v>Match</v>
      </c>
      <c r="EG108" s="109"/>
      <c r="EH108" s="109"/>
      <c r="EI108" s="109"/>
      <c r="EJ108" s="109"/>
      <c r="EK108" s="109"/>
      <c r="EL108" s="511" t="str">
        <f>IF(SUM(EG108:EK108)='III Plan Rates'!AN111, "Match", "Don't Match")</f>
        <v>Match</v>
      </c>
      <c r="EM108" s="109"/>
      <c r="EN108" s="109"/>
      <c r="EO108" s="109"/>
      <c r="EP108" s="109"/>
      <c r="EQ108" s="109"/>
      <c r="ER108" s="109"/>
      <c r="ES108" s="109"/>
      <c r="ET108" s="511" t="str">
        <f>IF(SUM(EM108:ES108)='III Plan Rates'!AO111, "Match", "Don't Match")</f>
        <v>Match</v>
      </c>
    </row>
    <row r="109" spans="1:150" x14ac:dyDescent="0.25">
      <c r="A109" s="406" t="str">
        <f>'III Plan Rates'!A112</f>
        <v>Plan 95</v>
      </c>
      <c r="B109" s="122">
        <f>'III Plan Rates'!B112</f>
        <v>0</v>
      </c>
      <c r="C109" s="128">
        <f>'III Plan Rates'!D112</f>
        <v>0</v>
      </c>
      <c r="D109" s="122">
        <f>'III Plan Rates'!E112</f>
        <v>0</v>
      </c>
      <c r="E109" s="122">
        <f>'III Plan Rates'!F112</f>
        <v>0</v>
      </c>
      <c r="F109" s="122">
        <f>'III Plan Rates'!G112</f>
        <v>0</v>
      </c>
      <c r="G109" s="122">
        <f>'III Plan Rates'!J112</f>
        <v>0</v>
      </c>
      <c r="H109" s="10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2">
        <f>IF('III Plan Rates'!$AP112&gt;0,SUMPRODUCT(I109:Q109,'III Plan Rates'!$AG112:$AO112)/'III Plan Rates'!$AP112,0)</f>
        <v>0</v>
      </c>
      <c r="S109" s="123"/>
      <c r="T109" s="112" t="e">
        <f>'III Plan Rates'!$AA112*'V Consumer Factors'!$N$12*'II Rate Development &amp; Change'!$J$34</f>
        <v>#DIV/0!</v>
      </c>
      <c r="U109" s="112" t="e">
        <f>'III Plan Rates'!$AA112*'V Consumer Factors'!$N$13*'II Rate Development &amp; Change'!$J$34</f>
        <v>#DIV/0!</v>
      </c>
      <c r="V109" s="112" t="e">
        <f>'III Plan Rates'!$AA112*'V Consumer Factors'!$N$14*'II Rate Development &amp; Change'!$J$34</f>
        <v>#DIV/0!</v>
      </c>
      <c r="W109" s="112" t="e">
        <f>'III Plan Rates'!$AA112*'V Consumer Factors'!$N$15*'II Rate Development &amp; Change'!$J$34</f>
        <v>#DIV/0!</v>
      </c>
      <c r="X109" s="112" t="e">
        <f>'III Plan Rates'!$AA112*'V Consumer Factors'!$N$16*'II Rate Development &amp; Change'!$J$34</f>
        <v>#DIV/0!</v>
      </c>
      <c r="Y109" s="112" t="e">
        <f>'III Plan Rates'!$AA112*'V Consumer Factors'!$N$17*'II Rate Development &amp; Change'!$J$34</f>
        <v>#DIV/0!</v>
      </c>
      <c r="Z109" s="112" t="e">
        <f>'III Plan Rates'!$AA112*'V Consumer Factors'!$N$18*'II Rate Development &amp; Change'!$J$34</f>
        <v>#DIV/0!</v>
      </c>
      <c r="AA109" s="112" t="e">
        <f>'III Plan Rates'!$AA112*'V Consumer Factors'!$N$19*'II Rate Development &amp; Change'!$J$34</f>
        <v>#DIV/0!</v>
      </c>
      <c r="AB109" s="112" t="e">
        <f>'III Plan Rates'!$AA112*'V Consumer Factors'!$N$20*'II Rate Development &amp; Change'!$J$34</f>
        <v>#DIV/0!</v>
      </c>
      <c r="AC109" s="112">
        <f>IF('III Plan Rates'!$AP112&gt;0,SUMPRODUCT(T109:AB109,'III Plan Rates'!$AG112:$AO112)/'III Plan Rates'!$AP112,0)</f>
        <v>0</v>
      </c>
      <c r="AD109" s="119"/>
      <c r="AE109" s="120" t="e">
        <f t="shared" si="22"/>
        <v>#DIV/0!</v>
      </c>
      <c r="AF109" s="120" t="e">
        <f t="shared" si="13"/>
        <v>#DIV/0!</v>
      </c>
      <c r="AG109" s="120" t="e">
        <f t="shared" si="14"/>
        <v>#DIV/0!</v>
      </c>
      <c r="AH109" s="120" t="e">
        <f t="shared" si="15"/>
        <v>#DIV/0!</v>
      </c>
      <c r="AI109" s="120" t="e">
        <f t="shared" si="16"/>
        <v>#DIV/0!</v>
      </c>
      <c r="AJ109" s="120" t="e">
        <f t="shared" si="17"/>
        <v>#DIV/0!</v>
      </c>
      <c r="AK109" s="120" t="e">
        <f t="shared" si="18"/>
        <v>#DIV/0!</v>
      </c>
      <c r="AL109" s="120" t="e">
        <f t="shared" si="19"/>
        <v>#DIV/0!</v>
      </c>
      <c r="AM109" s="120" t="e">
        <f t="shared" si="20"/>
        <v>#DIV/0!</v>
      </c>
      <c r="AN109" s="120" t="str">
        <f t="shared" si="21"/>
        <v/>
      </c>
      <c r="AO109" s="119"/>
      <c r="AP109" s="112" t="e">
        <f>'III Plan Rates'!$AA112*'V Consumer Factors'!$N$12*'II Rate Development &amp; Change'!$K$34</f>
        <v>#DIV/0!</v>
      </c>
      <c r="AQ109" s="112" t="e">
        <f>'III Plan Rates'!$AA112*'V Consumer Factors'!$N$13*'II Rate Development &amp; Change'!$K$34</f>
        <v>#DIV/0!</v>
      </c>
      <c r="AR109" s="112" t="e">
        <f>'III Plan Rates'!$AA112*'V Consumer Factors'!$N$14*'II Rate Development &amp; Change'!$K$34</f>
        <v>#DIV/0!</v>
      </c>
      <c r="AS109" s="112" t="e">
        <f>'III Plan Rates'!$AA112*'V Consumer Factors'!$N$15*'II Rate Development &amp; Change'!$K$34</f>
        <v>#DIV/0!</v>
      </c>
      <c r="AT109" s="112" t="e">
        <f>'III Plan Rates'!$AA112*'V Consumer Factors'!$N$16*'II Rate Development &amp; Change'!$K$34</f>
        <v>#DIV/0!</v>
      </c>
      <c r="AU109" s="112" t="e">
        <f>'III Plan Rates'!$AA112*'V Consumer Factors'!$N$17*'II Rate Development &amp; Change'!$K$34</f>
        <v>#DIV/0!</v>
      </c>
      <c r="AV109" s="112" t="e">
        <f>'III Plan Rates'!$AA112*'V Consumer Factors'!$N$18*'II Rate Development &amp; Change'!$K$34</f>
        <v>#DIV/0!</v>
      </c>
      <c r="AW109" s="112" t="e">
        <f>'III Plan Rates'!$AA112*'V Consumer Factors'!$N$19*'II Rate Development &amp; Change'!$K$34</f>
        <v>#DIV/0!</v>
      </c>
      <c r="AX109" s="112" t="e">
        <f>'III Plan Rates'!$AA112*'V Consumer Factors'!$N$20*'II Rate Development &amp; Change'!$K$34</f>
        <v>#DIV/0!</v>
      </c>
      <c r="AY109" s="112">
        <f>IF('III Plan Rates'!$AP112&gt;0,SUMPRODUCT(AP109:AX109,'III Plan Rates'!$AG112:$AO112)/'III Plan Rates'!$AP112,0)</f>
        <v>0</v>
      </c>
      <c r="AZ109" s="124"/>
      <c r="BA109" s="112" t="e">
        <f>'III Plan Rates'!$AA112*'V Consumer Factors'!$N$12*'II Rate Development &amp; Change'!$L$34</f>
        <v>#DIV/0!</v>
      </c>
      <c r="BB109" s="112" t="e">
        <f>'III Plan Rates'!$AA112*'V Consumer Factors'!$N$13*'II Rate Development &amp; Change'!$L$34</f>
        <v>#DIV/0!</v>
      </c>
      <c r="BC109" s="112" t="e">
        <f>'III Plan Rates'!$AA112*'V Consumer Factors'!$N$14*'II Rate Development &amp; Change'!$L$34</f>
        <v>#DIV/0!</v>
      </c>
      <c r="BD109" s="112" t="e">
        <f>'III Plan Rates'!$AA112*'V Consumer Factors'!$N$15*'II Rate Development &amp; Change'!$L$34</f>
        <v>#DIV/0!</v>
      </c>
      <c r="BE109" s="112" t="e">
        <f>'III Plan Rates'!$AA112*'V Consumer Factors'!$N$16*'II Rate Development &amp; Change'!$L$34</f>
        <v>#DIV/0!</v>
      </c>
      <c r="BF109" s="112" t="e">
        <f>'III Plan Rates'!$AA112*'V Consumer Factors'!$N$17*'II Rate Development &amp; Change'!$L$34</f>
        <v>#DIV/0!</v>
      </c>
      <c r="BG109" s="112" t="e">
        <f>'III Plan Rates'!$AA112*'V Consumer Factors'!$N$18*'II Rate Development &amp; Change'!$L$34</f>
        <v>#DIV/0!</v>
      </c>
      <c r="BH109" s="112" t="e">
        <f>'III Plan Rates'!$AA112*'V Consumer Factors'!$N$19*'II Rate Development &amp; Change'!$L$34</f>
        <v>#DIV/0!</v>
      </c>
      <c r="BI109" s="112" t="e">
        <f>'III Plan Rates'!$AA112*'V Consumer Factors'!$N$20*'II Rate Development &amp; Change'!$L$34</f>
        <v>#DIV/0!</v>
      </c>
      <c r="BJ109" s="112">
        <f>IF('III Plan Rates'!$AP112&gt;0,SUMPRODUCT(BA109:BI109,'III Plan Rates'!$AG112:$AO112)/'III Plan Rates'!$AP112,0)</f>
        <v>0</v>
      </c>
      <c r="BK109" s="124"/>
      <c r="BL109" s="112" t="e">
        <f>'III Plan Rates'!$AA112*'V Consumer Factors'!$N$12*'II Rate Development &amp; Change'!$M$34</f>
        <v>#DIV/0!</v>
      </c>
      <c r="BM109" s="112" t="e">
        <f>'III Plan Rates'!$AA112*'V Consumer Factors'!$N$13*'II Rate Development &amp; Change'!$M$34</f>
        <v>#DIV/0!</v>
      </c>
      <c r="BN109" s="112" t="e">
        <f>'III Plan Rates'!$AA112*'V Consumer Factors'!$N$14*'II Rate Development &amp; Change'!$M$34</f>
        <v>#DIV/0!</v>
      </c>
      <c r="BO109" s="112" t="e">
        <f>'III Plan Rates'!$AA112*'V Consumer Factors'!$N$15*'II Rate Development &amp; Change'!$M$34</f>
        <v>#DIV/0!</v>
      </c>
      <c r="BP109" s="112" t="e">
        <f>'III Plan Rates'!$AA112*'V Consumer Factors'!$N$16*'II Rate Development &amp; Change'!$M$34</f>
        <v>#DIV/0!</v>
      </c>
      <c r="BQ109" s="112" t="e">
        <f>'III Plan Rates'!$AA112*'V Consumer Factors'!$N$17*'II Rate Development &amp; Change'!$M$34</f>
        <v>#DIV/0!</v>
      </c>
      <c r="BR109" s="112" t="e">
        <f>'III Plan Rates'!$AA112*'V Consumer Factors'!$N$18*'II Rate Development &amp; Change'!$M$34</f>
        <v>#DIV/0!</v>
      </c>
      <c r="BS109" s="112" t="e">
        <f>'III Plan Rates'!$AA112*'V Consumer Factors'!$N$19*'II Rate Development &amp; Change'!$M$34</f>
        <v>#DIV/0!</v>
      </c>
      <c r="BT109" s="112" t="e">
        <f>'III Plan Rates'!$AA112*'V Consumer Factors'!$N$20*'II Rate Development &amp; Change'!$M$34</f>
        <v>#DIV/0!</v>
      </c>
      <c r="BU109" s="112">
        <f>IF('III Plan Rates'!$AP112&gt;0,SUMPRODUCT(BL109:BT109,'III Plan Rates'!$AG112:$AO112)/'III Plan Rates'!$AP112,0)</f>
        <v>0</v>
      </c>
      <c r="BW109" s="109"/>
      <c r="BX109" s="109"/>
      <c r="BY109" s="109"/>
      <c r="BZ109" s="109"/>
      <c r="CA109" s="109"/>
      <c r="CB109" s="109"/>
      <c r="CC109" s="109"/>
      <c r="CD109" s="109"/>
      <c r="CE109" s="511" t="str">
        <f>IF(SUM(BW109:CD109)='III Plan Rates'!AG112, "Match", "Don't Match")</f>
        <v>Match</v>
      </c>
      <c r="CF109" s="109"/>
      <c r="CG109" s="109"/>
      <c r="CH109" s="109"/>
      <c r="CI109" s="511" t="str">
        <f>IF(SUM(CF109:CH109)='III Plan Rates'!AH112, "Match", "Don't Match")</f>
        <v>Match</v>
      </c>
      <c r="CJ109" s="109"/>
      <c r="CK109" s="109"/>
      <c r="CL109" s="109"/>
      <c r="CM109" s="109"/>
      <c r="CN109" s="109"/>
      <c r="CO109" s="109"/>
      <c r="CP109" s="109"/>
      <c r="CQ109" s="109"/>
      <c r="CR109" s="109"/>
      <c r="CS109" s="109"/>
      <c r="CT109" s="109"/>
      <c r="CU109" s="109"/>
      <c r="CV109" s="109"/>
      <c r="CW109" s="511" t="str">
        <f>IF(SUM(CJ109:CV109)='III Plan Rates'!AI112, "Match", "Don't Match")</f>
        <v>Match</v>
      </c>
      <c r="CX109" s="109"/>
      <c r="CY109" s="109"/>
      <c r="CZ109" s="109"/>
      <c r="DA109" s="109"/>
      <c r="DB109" s="109"/>
      <c r="DC109" s="109"/>
      <c r="DD109" s="109"/>
      <c r="DE109" s="109"/>
      <c r="DF109" s="109"/>
      <c r="DG109" s="109"/>
      <c r="DH109" s="511" t="str">
        <f>IF(SUM(CX109:DG109)='III Plan Rates'!AJ112, "Match", "Don't Match")</f>
        <v>Match</v>
      </c>
      <c r="DI109" s="109"/>
      <c r="DJ109" s="109"/>
      <c r="DK109" s="109"/>
      <c r="DL109" s="109"/>
      <c r="DM109" s="109"/>
      <c r="DN109" s="109"/>
      <c r="DO109" s="109"/>
      <c r="DP109" s="511" t="str">
        <f>IF(SUM(DI109:DO109)='III Plan Rates'!AK112, "Match", "Don't Match")</f>
        <v>Match</v>
      </c>
      <c r="DQ109" s="109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511" t="str">
        <f>IF(SUM(DQ109:DZ109)='III Plan Rates'!AL112, "Match", "Don't Match")</f>
        <v>Match</v>
      </c>
      <c r="EB109" s="109"/>
      <c r="EC109" s="109"/>
      <c r="ED109" s="109"/>
      <c r="EE109" s="109"/>
      <c r="EF109" s="511" t="str">
        <f>IF(SUM(EB109:EE109)='III Plan Rates'!AM112, "Match", "Don't Match")</f>
        <v>Match</v>
      </c>
      <c r="EG109" s="109"/>
      <c r="EH109" s="109"/>
      <c r="EI109" s="109"/>
      <c r="EJ109" s="109"/>
      <c r="EK109" s="109"/>
      <c r="EL109" s="511" t="str">
        <f>IF(SUM(EG109:EK109)='III Plan Rates'!AN112, "Match", "Don't Match")</f>
        <v>Match</v>
      </c>
      <c r="EM109" s="109"/>
      <c r="EN109" s="109"/>
      <c r="EO109" s="109"/>
      <c r="EP109" s="109"/>
      <c r="EQ109" s="109"/>
      <c r="ER109" s="109"/>
      <c r="ES109" s="109"/>
      <c r="ET109" s="511" t="str">
        <f>IF(SUM(EM109:ES109)='III Plan Rates'!AO112, "Match", "Don't Match")</f>
        <v>Match</v>
      </c>
    </row>
    <row r="110" spans="1:150" x14ac:dyDescent="0.25">
      <c r="A110" s="406" t="str">
        <f>'III Plan Rates'!A113</f>
        <v>Plan 96</v>
      </c>
      <c r="B110" s="122">
        <f>'III Plan Rates'!B113</f>
        <v>0</v>
      </c>
      <c r="C110" s="128">
        <f>'III Plan Rates'!D113</f>
        <v>0</v>
      </c>
      <c r="D110" s="122">
        <f>'III Plan Rates'!E113</f>
        <v>0</v>
      </c>
      <c r="E110" s="122">
        <f>'III Plan Rates'!F113</f>
        <v>0</v>
      </c>
      <c r="F110" s="122">
        <f>'III Plan Rates'!G113</f>
        <v>0</v>
      </c>
      <c r="G110" s="122">
        <f>'III Plan Rates'!J113</f>
        <v>0</v>
      </c>
      <c r="H110" s="10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2">
        <f>IF('III Plan Rates'!$AP113&gt;0,SUMPRODUCT(I110:Q110,'III Plan Rates'!$AG113:$AO113)/'III Plan Rates'!$AP113,0)</f>
        <v>0</v>
      </c>
      <c r="S110" s="123"/>
      <c r="T110" s="112" t="e">
        <f>'III Plan Rates'!$AA113*'V Consumer Factors'!$N$12*'II Rate Development &amp; Change'!$J$34</f>
        <v>#DIV/0!</v>
      </c>
      <c r="U110" s="112" t="e">
        <f>'III Plan Rates'!$AA113*'V Consumer Factors'!$N$13*'II Rate Development &amp; Change'!$J$34</f>
        <v>#DIV/0!</v>
      </c>
      <c r="V110" s="112" t="e">
        <f>'III Plan Rates'!$AA113*'V Consumer Factors'!$N$14*'II Rate Development &amp; Change'!$J$34</f>
        <v>#DIV/0!</v>
      </c>
      <c r="W110" s="112" t="e">
        <f>'III Plan Rates'!$AA113*'V Consumer Factors'!$N$15*'II Rate Development &amp; Change'!$J$34</f>
        <v>#DIV/0!</v>
      </c>
      <c r="X110" s="112" t="e">
        <f>'III Plan Rates'!$AA113*'V Consumer Factors'!$N$16*'II Rate Development &amp; Change'!$J$34</f>
        <v>#DIV/0!</v>
      </c>
      <c r="Y110" s="112" t="e">
        <f>'III Plan Rates'!$AA113*'V Consumer Factors'!$N$17*'II Rate Development &amp; Change'!$J$34</f>
        <v>#DIV/0!</v>
      </c>
      <c r="Z110" s="112" t="e">
        <f>'III Plan Rates'!$AA113*'V Consumer Factors'!$N$18*'II Rate Development &amp; Change'!$J$34</f>
        <v>#DIV/0!</v>
      </c>
      <c r="AA110" s="112" t="e">
        <f>'III Plan Rates'!$AA113*'V Consumer Factors'!$N$19*'II Rate Development &amp; Change'!$J$34</f>
        <v>#DIV/0!</v>
      </c>
      <c r="AB110" s="112" t="e">
        <f>'III Plan Rates'!$AA113*'V Consumer Factors'!$N$20*'II Rate Development &amp; Change'!$J$34</f>
        <v>#DIV/0!</v>
      </c>
      <c r="AC110" s="112">
        <f>IF('III Plan Rates'!$AP113&gt;0,SUMPRODUCT(T110:AB110,'III Plan Rates'!$AG113:$AO113)/'III Plan Rates'!$AP113,0)</f>
        <v>0</v>
      </c>
      <c r="AD110" s="119"/>
      <c r="AE110" s="120" t="e">
        <f t="shared" si="22"/>
        <v>#DIV/0!</v>
      </c>
      <c r="AF110" s="120" t="e">
        <f t="shared" si="13"/>
        <v>#DIV/0!</v>
      </c>
      <c r="AG110" s="120" t="e">
        <f t="shared" si="14"/>
        <v>#DIV/0!</v>
      </c>
      <c r="AH110" s="120" t="e">
        <f t="shared" si="15"/>
        <v>#DIV/0!</v>
      </c>
      <c r="AI110" s="120" t="e">
        <f t="shared" si="16"/>
        <v>#DIV/0!</v>
      </c>
      <c r="AJ110" s="120" t="e">
        <f t="shared" si="17"/>
        <v>#DIV/0!</v>
      </c>
      <c r="AK110" s="120" t="e">
        <f t="shared" si="18"/>
        <v>#DIV/0!</v>
      </c>
      <c r="AL110" s="120" t="e">
        <f t="shared" si="19"/>
        <v>#DIV/0!</v>
      </c>
      <c r="AM110" s="120" t="e">
        <f t="shared" si="20"/>
        <v>#DIV/0!</v>
      </c>
      <c r="AN110" s="120" t="str">
        <f t="shared" si="21"/>
        <v/>
      </c>
      <c r="AO110" s="119"/>
      <c r="AP110" s="112" t="e">
        <f>'III Plan Rates'!$AA113*'V Consumer Factors'!$N$12*'II Rate Development &amp; Change'!$K$34</f>
        <v>#DIV/0!</v>
      </c>
      <c r="AQ110" s="112" t="e">
        <f>'III Plan Rates'!$AA113*'V Consumer Factors'!$N$13*'II Rate Development &amp; Change'!$K$34</f>
        <v>#DIV/0!</v>
      </c>
      <c r="AR110" s="112" t="e">
        <f>'III Plan Rates'!$AA113*'V Consumer Factors'!$N$14*'II Rate Development &amp; Change'!$K$34</f>
        <v>#DIV/0!</v>
      </c>
      <c r="AS110" s="112" t="e">
        <f>'III Plan Rates'!$AA113*'V Consumer Factors'!$N$15*'II Rate Development &amp; Change'!$K$34</f>
        <v>#DIV/0!</v>
      </c>
      <c r="AT110" s="112" t="e">
        <f>'III Plan Rates'!$AA113*'V Consumer Factors'!$N$16*'II Rate Development &amp; Change'!$K$34</f>
        <v>#DIV/0!</v>
      </c>
      <c r="AU110" s="112" t="e">
        <f>'III Plan Rates'!$AA113*'V Consumer Factors'!$N$17*'II Rate Development &amp; Change'!$K$34</f>
        <v>#DIV/0!</v>
      </c>
      <c r="AV110" s="112" t="e">
        <f>'III Plan Rates'!$AA113*'V Consumer Factors'!$N$18*'II Rate Development &amp; Change'!$K$34</f>
        <v>#DIV/0!</v>
      </c>
      <c r="AW110" s="112" t="e">
        <f>'III Plan Rates'!$AA113*'V Consumer Factors'!$N$19*'II Rate Development &amp; Change'!$K$34</f>
        <v>#DIV/0!</v>
      </c>
      <c r="AX110" s="112" t="e">
        <f>'III Plan Rates'!$AA113*'V Consumer Factors'!$N$20*'II Rate Development &amp; Change'!$K$34</f>
        <v>#DIV/0!</v>
      </c>
      <c r="AY110" s="112">
        <f>IF('III Plan Rates'!$AP113&gt;0,SUMPRODUCT(AP110:AX110,'III Plan Rates'!$AG113:$AO113)/'III Plan Rates'!$AP113,0)</f>
        <v>0</v>
      </c>
      <c r="AZ110" s="124"/>
      <c r="BA110" s="112" t="e">
        <f>'III Plan Rates'!$AA113*'V Consumer Factors'!$N$12*'II Rate Development &amp; Change'!$L$34</f>
        <v>#DIV/0!</v>
      </c>
      <c r="BB110" s="112" t="e">
        <f>'III Plan Rates'!$AA113*'V Consumer Factors'!$N$13*'II Rate Development &amp; Change'!$L$34</f>
        <v>#DIV/0!</v>
      </c>
      <c r="BC110" s="112" t="e">
        <f>'III Plan Rates'!$AA113*'V Consumer Factors'!$N$14*'II Rate Development &amp; Change'!$L$34</f>
        <v>#DIV/0!</v>
      </c>
      <c r="BD110" s="112" t="e">
        <f>'III Plan Rates'!$AA113*'V Consumer Factors'!$N$15*'II Rate Development &amp; Change'!$L$34</f>
        <v>#DIV/0!</v>
      </c>
      <c r="BE110" s="112" t="e">
        <f>'III Plan Rates'!$AA113*'V Consumer Factors'!$N$16*'II Rate Development &amp; Change'!$L$34</f>
        <v>#DIV/0!</v>
      </c>
      <c r="BF110" s="112" t="e">
        <f>'III Plan Rates'!$AA113*'V Consumer Factors'!$N$17*'II Rate Development &amp; Change'!$L$34</f>
        <v>#DIV/0!</v>
      </c>
      <c r="BG110" s="112" t="e">
        <f>'III Plan Rates'!$AA113*'V Consumer Factors'!$N$18*'II Rate Development &amp; Change'!$L$34</f>
        <v>#DIV/0!</v>
      </c>
      <c r="BH110" s="112" t="e">
        <f>'III Plan Rates'!$AA113*'V Consumer Factors'!$N$19*'II Rate Development &amp; Change'!$L$34</f>
        <v>#DIV/0!</v>
      </c>
      <c r="BI110" s="112" t="e">
        <f>'III Plan Rates'!$AA113*'V Consumer Factors'!$N$20*'II Rate Development &amp; Change'!$L$34</f>
        <v>#DIV/0!</v>
      </c>
      <c r="BJ110" s="112">
        <f>IF('III Plan Rates'!$AP113&gt;0,SUMPRODUCT(BA110:BI110,'III Plan Rates'!$AG113:$AO113)/'III Plan Rates'!$AP113,0)</f>
        <v>0</v>
      </c>
      <c r="BK110" s="124"/>
      <c r="BL110" s="112" t="e">
        <f>'III Plan Rates'!$AA113*'V Consumer Factors'!$N$12*'II Rate Development &amp; Change'!$M$34</f>
        <v>#DIV/0!</v>
      </c>
      <c r="BM110" s="112" t="e">
        <f>'III Plan Rates'!$AA113*'V Consumer Factors'!$N$13*'II Rate Development &amp; Change'!$M$34</f>
        <v>#DIV/0!</v>
      </c>
      <c r="BN110" s="112" t="e">
        <f>'III Plan Rates'!$AA113*'V Consumer Factors'!$N$14*'II Rate Development &amp; Change'!$M$34</f>
        <v>#DIV/0!</v>
      </c>
      <c r="BO110" s="112" t="e">
        <f>'III Plan Rates'!$AA113*'V Consumer Factors'!$N$15*'II Rate Development &amp; Change'!$M$34</f>
        <v>#DIV/0!</v>
      </c>
      <c r="BP110" s="112" t="e">
        <f>'III Plan Rates'!$AA113*'V Consumer Factors'!$N$16*'II Rate Development &amp; Change'!$M$34</f>
        <v>#DIV/0!</v>
      </c>
      <c r="BQ110" s="112" t="e">
        <f>'III Plan Rates'!$AA113*'V Consumer Factors'!$N$17*'II Rate Development &amp; Change'!$M$34</f>
        <v>#DIV/0!</v>
      </c>
      <c r="BR110" s="112" t="e">
        <f>'III Plan Rates'!$AA113*'V Consumer Factors'!$N$18*'II Rate Development &amp; Change'!$M$34</f>
        <v>#DIV/0!</v>
      </c>
      <c r="BS110" s="112" t="e">
        <f>'III Plan Rates'!$AA113*'V Consumer Factors'!$N$19*'II Rate Development &amp; Change'!$M$34</f>
        <v>#DIV/0!</v>
      </c>
      <c r="BT110" s="112" t="e">
        <f>'III Plan Rates'!$AA113*'V Consumer Factors'!$N$20*'II Rate Development &amp; Change'!$M$34</f>
        <v>#DIV/0!</v>
      </c>
      <c r="BU110" s="112">
        <f>IF('III Plan Rates'!$AP113&gt;0,SUMPRODUCT(BL110:BT110,'III Plan Rates'!$AG113:$AO113)/'III Plan Rates'!$AP113,0)</f>
        <v>0</v>
      </c>
      <c r="BW110" s="109"/>
      <c r="BX110" s="109"/>
      <c r="BY110" s="109"/>
      <c r="BZ110" s="109"/>
      <c r="CA110" s="109"/>
      <c r="CB110" s="109"/>
      <c r="CC110" s="109"/>
      <c r="CD110" s="109"/>
      <c r="CE110" s="511" t="str">
        <f>IF(SUM(BW110:CD110)='III Plan Rates'!AG113, "Match", "Don't Match")</f>
        <v>Match</v>
      </c>
      <c r="CF110" s="109"/>
      <c r="CG110" s="109"/>
      <c r="CH110" s="109"/>
      <c r="CI110" s="511" t="str">
        <f>IF(SUM(CF110:CH110)='III Plan Rates'!AH113, "Match", "Don't Match")</f>
        <v>Match</v>
      </c>
      <c r="CJ110" s="109"/>
      <c r="CK110" s="109"/>
      <c r="CL110" s="109"/>
      <c r="CM110" s="109"/>
      <c r="CN110" s="109"/>
      <c r="CO110" s="109"/>
      <c r="CP110" s="109"/>
      <c r="CQ110" s="109"/>
      <c r="CR110" s="109"/>
      <c r="CS110" s="109"/>
      <c r="CT110" s="109"/>
      <c r="CU110" s="109"/>
      <c r="CV110" s="109"/>
      <c r="CW110" s="511" t="str">
        <f>IF(SUM(CJ110:CV110)='III Plan Rates'!AI113, "Match", "Don't Match")</f>
        <v>Match</v>
      </c>
      <c r="CX110" s="109"/>
      <c r="CY110" s="109"/>
      <c r="CZ110" s="109"/>
      <c r="DA110" s="109"/>
      <c r="DB110" s="109"/>
      <c r="DC110" s="109"/>
      <c r="DD110" s="109"/>
      <c r="DE110" s="109"/>
      <c r="DF110" s="109"/>
      <c r="DG110" s="109"/>
      <c r="DH110" s="511" t="str">
        <f>IF(SUM(CX110:DG110)='III Plan Rates'!AJ113, "Match", "Don't Match")</f>
        <v>Match</v>
      </c>
      <c r="DI110" s="109"/>
      <c r="DJ110" s="109"/>
      <c r="DK110" s="109"/>
      <c r="DL110" s="109"/>
      <c r="DM110" s="109"/>
      <c r="DN110" s="109"/>
      <c r="DO110" s="109"/>
      <c r="DP110" s="511" t="str">
        <f>IF(SUM(DI110:DO110)='III Plan Rates'!AK113, "Match", "Don't Match")</f>
        <v>Match</v>
      </c>
      <c r="DQ110" s="109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511" t="str">
        <f>IF(SUM(DQ110:DZ110)='III Plan Rates'!AL113, "Match", "Don't Match")</f>
        <v>Match</v>
      </c>
      <c r="EB110" s="109"/>
      <c r="EC110" s="109"/>
      <c r="ED110" s="109"/>
      <c r="EE110" s="109"/>
      <c r="EF110" s="511" t="str">
        <f>IF(SUM(EB110:EE110)='III Plan Rates'!AM113, "Match", "Don't Match")</f>
        <v>Match</v>
      </c>
      <c r="EG110" s="109"/>
      <c r="EH110" s="109"/>
      <c r="EI110" s="109"/>
      <c r="EJ110" s="109"/>
      <c r="EK110" s="109"/>
      <c r="EL110" s="511" t="str">
        <f>IF(SUM(EG110:EK110)='III Plan Rates'!AN113, "Match", "Don't Match")</f>
        <v>Match</v>
      </c>
      <c r="EM110" s="109"/>
      <c r="EN110" s="109"/>
      <c r="EO110" s="109"/>
      <c r="EP110" s="109"/>
      <c r="EQ110" s="109"/>
      <c r="ER110" s="109"/>
      <c r="ES110" s="109"/>
      <c r="ET110" s="511" t="str">
        <f>IF(SUM(EM110:ES110)='III Plan Rates'!AO113, "Match", "Don't Match")</f>
        <v>Match</v>
      </c>
    </row>
    <row r="111" spans="1:150" x14ac:dyDescent="0.25">
      <c r="A111" s="406" t="str">
        <f>'III Plan Rates'!A114</f>
        <v>Plan 97</v>
      </c>
      <c r="B111" s="122">
        <f>'III Plan Rates'!B114</f>
        <v>0</v>
      </c>
      <c r="C111" s="128">
        <f>'III Plan Rates'!D114</f>
        <v>0</v>
      </c>
      <c r="D111" s="122">
        <f>'III Plan Rates'!E114</f>
        <v>0</v>
      </c>
      <c r="E111" s="122">
        <f>'III Plan Rates'!F114</f>
        <v>0</v>
      </c>
      <c r="F111" s="122">
        <f>'III Plan Rates'!G114</f>
        <v>0</v>
      </c>
      <c r="G111" s="122">
        <f>'III Plan Rates'!J114</f>
        <v>0</v>
      </c>
      <c r="H111" s="10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2">
        <f>IF('III Plan Rates'!$AP114&gt;0,SUMPRODUCT(I111:Q111,'III Plan Rates'!$AG114:$AO114)/'III Plan Rates'!$AP114,0)</f>
        <v>0</v>
      </c>
      <c r="S111" s="123"/>
      <c r="T111" s="112" t="e">
        <f>'III Plan Rates'!$AA114*'V Consumer Factors'!$N$12*'II Rate Development &amp; Change'!$J$34</f>
        <v>#DIV/0!</v>
      </c>
      <c r="U111" s="112" t="e">
        <f>'III Plan Rates'!$AA114*'V Consumer Factors'!$N$13*'II Rate Development &amp; Change'!$J$34</f>
        <v>#DIV/0!</v>
      </c>
      <c r="V111" s="112" t="e">
        <f>'III Plan Rates'!$AA114*'V Consumer Factors'!$N$14*'II Rate Development &amp; Change'!$J$34</f>
        <v>#DIV/0!</v>
      </c>
      <c r="W111" s="112" t="e">
        <f>'III Plan Rates'!$AA114*'V Consumer Factors'!$N$15*'II Rate Development &amp; Change'!$J$34</f>
        <v>#DIV/0!</v>
      </c>
      <c r="X111" s="112" t="e">
        <f>'III Plan Rates'!$AA114*'V Consumer Factors'!$N$16*'II Rate Development &amp; Change'!$J$34</f>
        <v>#DIV/0!</v>
      </c>
      <c r="Y111" s="112" t="e">
        <f>'III Plan Rates'!$AA114*'V Consumer Factors'!$N$17*'II Rate Development &amp; Change'!$J$34</f>
        <v>#DIV/0!</v>
      </c>
      <c r="Z111" s="112" t="e">
        <f>'III Plan Rates'!$AA114*'V Consumer Factors'!$N$18*'II Rate Development &amp; Change'!$J$34</f>
        <v>#DIV/0!</v>
      </c>
      <c r="AA111" s="112" t="e">
        <f>'III Plan Rates'!$AA114*'V Consumer Factors'!$N$19*'II Rate Development &amp; Change'!$J$34</f>
        <v>#DIV/0!</v>
      </c>
      <c r="AB111" s="112" t="e">
        <f>'III Plan Rates'!$AA114*'V Consumer Factors'!$N$20*'II Rate Development &amp; Change'!$J$34</f>
        <v>#DIV/0!</v>
      </c>
      <c r="AC111" s="112">
        <f>IF('III Plan Rates'!$AP114&gt;0,SUMPRODUCT(T111:AB111,'III Plan Rates'!$AG114:$AO114)/'III Plan Rates'!$AP114,0)</f>
        <v>0</v>
      </c>
      <c r="AD111" s="119"/>
      <c r="AE111" s="120" t="e">
        <f t="shared" si="22"/>
        <v>#DIV/0!</v>
      </c>
      <c r="AF111" s="120" t="e">
        <f t="shared" si="13"/>
        <v>#DIV/0!</v>
      </c>
      <c r="AG111" s="120" t="e">
        <f t="shared" si="14"/>
        <v>#DIV/0!</v>
      </c>
      <c r="AH111" s="120" t="e">
        <f t="shared" si="15"/>
        <v>#DIV/0!</v>
      </c>
      <c r="AI111" s="120" t="e">
        <f t="shared" si="16"/>
        <v>#DIV/0!</v>
      </c>
      <c r="AJ111" s="120" t="e">
        <f t="shared" si="17"/>
        <v>#DIV/0!</v>
      </c>
      <c r="AK111" s="120" t="e">
        <f t="shared" si="18"/>
        <v>#DIV/0!</v>
      </c>
      <c r="AL111" s="120" t="e">
        <f t="shared" si="19"/>
        <v>#DIV/0!</v>
      </c>
      <c r="AM111" s="120" t="e">
        <f t="shared" si="20"/>
        <v>#DIV/0!</v>
      </c>
      <c r="AN111" s="120" t="str">
        <f t="shared" si="21"/>
        <v/>
      </c>
      <c r="AO111" s="119"/>
      <c r="AP111" s="112" t="e">
        <f>'III Plan Rates'!$AA114*'V Consumer Factors'!$N$12*'II Rate Development &amp; Change'!$K$34</f>
        <v>#DIV/0!</v>
      </c>
      <c r="AQ111" s="112" t="e">
        <f>'III Plan Rates'!$AA114*'V Consumer Factors'!$N$13*'II Rate Development &amp; Change'!$K$34</f>
        <v>#DIV/0!</v>
      </c>
      <c r="AR111" s="112" t="e">
        <f>'III Plan Rates'!$AA114*'V Consumer Factors'!$N$14*'II Rate Development &amp; Change'!$K$34</f>
        <v>#DIV/0!</v>
      </c>
      <c r="AS111" s="112" t="e">
        <f>'III Plan Rates'!$AA114*'V Consumer Factors'!$N$15*'II Rate Development &amp; Change'!$K$34</f>
        <v>#DIV/0!</v>
      </c>
      <c r="AT111" s="112" t="e">
        <f>'III Plan Rates'!$AA114*'V Consumer Factors'!$N$16*'II Rate Development &amp; Change'!$K$34</f>
        <v>#DIV/0!</v>
      </c>
      <c r="AU111" s="112" t="e">
        <f>'III Plan Rates'!$AA114*'V Consumer Factors'!$N$17*'II Rate Development &amp; Change'!$K$34</f>
        <v>#DIV/0!</v>
      </c>
      <c r="AV111" s="112" t="e">
        <f>'III Plan Rates'!$AA114*'V Consumer Factors'!$N$18*'II Rate Development &amp; Change'!$K$34</f>
        <v>#DIV/0!</v>
      </c>
      <c r="AW111" s="112" t="e">
        <f>'III Plan Rates'!$AA114*'V Consumer Factors'!$N$19*'II Rate Development &amp; Change'!$K$34</f>
        <v>#DIV/0!</v>
      </c>
      <c r="AX111" s="112" t="e">
        <f>'III Plan Rates'!$AA114*'V Consumer Factors'!$N$20*'II Rate Development &amp; Change'!$K$34</f>
        <v>#DIV/0!</v>
      </c>
      <c r="AY111" s="112">
        <f>IF('III Plan Rates'!$AP114&gt;0,SUMPRODUCT(AP111:AX111,'III Plan Rates'!$AG114:$AO114)/'III Plan Rates'!$AP114,0)</f>
        <v>0</v>
      </c>
      <c r="AZ111" s="124"/>
      <c r="BA111" s="112" t="e">
        <f>'III Plan Rates'!$AA114*'V Consumer Factors'!$N$12*'II Rate Development &amp; Change'!$L$34</f>
        <v>#DIV/0!</v>
      </c>
      <c r="BB111" s="112" t="e">
        <f>'III Plan Rates'!$AA114*'V Consumer Factors'!$N$13*'II Rate Development &amp; Change'!$L$34</f>
        <v>#DIV/0!</v>
      </c>
      <c r="BC111" s="112" t="e">
        <f>'III Plan Rates'!$AA114*'V Consumer Factors'!$N$14*'II Rate Development &amp; Change'!$L$34</f>
        <v>#DIV/0!</v>
      </c>
      <c r="BD111" s="112" t="e">
        <f>'III Plan Rates'!$AA114*'V Consumer Factors'!$N$15*'II Rate Development &amp; Change'!$L$34</f>
        <v>#DIV/0!</v>
      </c>
      <c r="BE111" s="112" t="e">
        <f>'III Plan Rates'!$AA114*'V Consumer Factors'!$N$16*'II Rate Development &amp; Change'!$L$34</f>
        <v>#DIV/0!</v>
      </c>
      <c r="BF111" s="112" t="e">
        <f>'III Plan Rates'!$AA114*'V Consumer Factors'!$N$17*'II Rate Development &amp; Change'!$L$34</f>
        <v>#DIV/0!</v>
      </c>
      <c r="BG111" s="112" t="e">
        <f>'III Plan Rates'!$AA114*'V Consumer Factors'!$N$18*'II Rate Development &amp; Change'!$L$34</f>
        <v>#DIV/0!</v>
      </c>
      <c r="BH111" s="112" t="e">
        <f>'III Plan Rates'!$AA114*'V Consumer Factors'!$N$19*'II Rate Development &amp; Change'!$L$34</f>
        <v>#DIV/0!</v>
      </c>
      <c r="BI111" s="112" t="e">
        <f>'III Plan Rates'!$AA114*'V Consumer Factors'!$N$20*'II Rate Development &amp; Change'!$L$34</f>
        <v>#DIV/0!</v>
      </c>
      <c r="BJ111" s="112">
        <f>IF('III Plan Rates'!$AP114&gt;0,SUMPRODUCT(BA111:BI111,'III Plan Rates'!$AG114:$AO114)/'III Plan Rates'!$AP114,0)</f>
        <v>0</v>
      </c>
      <c r="BK111" s="124"/>
      <c r="BL111" s="112" t="e">
        <f>'III Plan Rates'!$AA114*'V Consumer Factors'!$N$12*'II Rate Development &amp; Change'!$M$34</f>
        <v>#DIV/0!</v>
      </c>
      <c r="BM111" s="112" t="e">
        <f>'III Plan Rates'!$AA114*'V Consumer Factors'!$N$13*'II Rate Development &amp; Change'!$M$34</f>
        <v>#DIV/0!</v>
      </c>
      <c r="BN111" s="112" t="e">
        <f>'III Plan Rates'!$AA114*'V Consumer Factors'!$N$14*'II Rate Development &amp; Change'!$M$34</f>
        <v>#DIV/0!</v>
      </c>
      <c r="BO111" s="112" t="e">
        <f>'III Plan Rates'!$AA114*'V Consumer Factors'!$N$15*'II Rate Development &amp; Change'!$M$34</f>
        <v>#DIV/0!</v>
      </c>
      <c r="BP111" s="112" t="e">
        <f>'III Plan Rates'!$AA114*'V Consumer Factors'!$N$16*'II Rate Development &amp; Change'!$M$34</f>
        <v>#DIV/0!</v>
      </c>
      <c r="BQ111" s="112" t="e">
        <f>'III Plan Rates'!$AA114*'V Consumer Factors'!$N$17*'II Rate Development &amp; Change'!$M$34</f>
        <v>#DIV/0!</v>
      </c>
      <c r="BR111" s="112" t="e">
        <f>'III Plan Rates'!$AA114*'V Consumer Factors'!$N$18*'II Rate Development &amp; Change'!$M$34</f>
        <v>#DIV/0!</v>
      </c>
      <c r="BS111" s="112" t="e">
        <f>'III Plan Rates'!$AA114*'V Consumer Factors'!$N$19*'II Rate Development &amp; Change'!$M$34</f>
        <v>#DIV/0!</v>
      </c>
      <c r="BT111" s="112" t="e">
        <f>'III Plan Rates'!$AA114*'V Consumer Factors'!$N$20*'II Rate Development &amp; Change'!$M$34</f>
        <v>#DIV/0!</v>
      </c>
      <c r="BU111" s="112">
        <f>IF('III Plan Rates'!$AP114&gt;0,SUMPRODUCT(BL111:BT111,'III Plan Rates'!$AG114:$AO114)/'III Plan Rates'!$AP114,0)</f>
        <v>0</v>
      </c>
      <c r="BW111" s="109"/>
      <c r="BX111" s="109"/>
      <c r="BY111" s="109"/>
      <c r="BZ111" s="109"/>
      <c r="CA111" s="109"/>
      <c r="CB111" s="109"/>
      <c r="CC111" s="109"/>
      <c r="CD111" s="109"/>
      <c r="CE111" s="511" t="str">
        <f>IF(SUM(BW111:CD111)='III Plan Rates'!AG114, "Match", "Don't Match")</f>
        <v>Match</v>
      </c>
      <c r="CF111" s="109"/>
      <c r="CG111" s="109"/>
      <c r="CH111" s="109"/>
      <c r="CI111" s="511" t="str">
        <f>IF(SUM(CF111:CH111)='III Plan Rates'!AH114, "Match", "Don't Match")</f>
        <v>Match</v>
      </c>
      <c r="CJ111" s="109"/>
      <c r="CK111" s="109"/>
      <c r="CL111" s="109"/>
      <c r="CM111" s="109"/>
      <c r="CN111" s="109"/>
      <c r="CO111" s="109"/>
      <c r="CP111" s="109"/>
      <c r="CQ111" s="109"/>
      <c r="CR111" s="109"/>
      <c r="CS111" s="109"/>
      <c r="CT111" s="109"/>
      <c r="CU111" s="109"/>
      <c r="CV111" s="109"/>
      <c r="CW111" s="511" t="str">
        <f>IF(SUM(CJ111:CV111)='III Plan Rates'!AI114, "Match", "Don't Match")</f>
        <v>Match</v>
      </c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09"/>
      <c r="DH111" s="511" t="str">
        <f>IF(SUM(CX111:DG111)='III Plan Rates'!AJ114, "Match", "Don't Match")</f>
        <v>Match</v>
      </c>
      <c r="DI111" s="109"/>
      <c r="DJ111" s="109"/>
      <c r="DK111" s="109"/>
      <c r="DL111" s="109"/>
      <c r="DM111" s="109"/>
      <c r="DN111" s="109"/>
      <c r="DO111" s="109"/>
      <c r="DP111" s="511" t="str">
        <f>IF(SUM(DI111:DO111)='III Plan Rates'!AK114, "Match", "Don't Match")</f>
        <v>Match</v>
      </c>
      <c r="DQ111" s="109"/>
      <c r="DR111" s="109"/>
      <c r="DS111" s="109"/>
      <c r="DT111" s="109"/>
      <c r="DU111" s="109"/>
      <c r="DV111" s="109"/>
      <c r="DW111" s="109"/>
      <c r="DX111" s="109"/>
      <c r="DY111" s="109"/>
      <c r="DZ111" s="109"/>
      <c r="EA111" s="511" t="str">
        <f>IF(SUM(DQ111:DZ111)='III Plan Rates'!AL114, "Match", "Don't Match")</f>
        <v>Match</v>
      </c>
      <c r="EB111" s="109"/>
      <c r="EC111" s="109"/>
      <c r="ED111" s="109"/>
      <c r="EE111" s="109"/>
      <c r="EF111" s="511" t="str">
        <f>IF(SUM(EB111:EE111)='III Plan Rates'!AM114, "Match", "Don't Match")</f>
        <v>Match</v>
      </c>
      <c r="EG111" s="109"/>
      <c r="EH111" s="109"/>
      <c r="EI111" s="109"/>
      <c r="EJ111" s="109"/>
      <c r="EK111" s="109"/>
      <c r="EL111" s="511" t="str">
        <f>IF(SUM(EG111:EK111)='III Plan Rates'!AN114, "Match", "Don't Match")</f>
        <v>Match</v>
      </c>
      <c r="EM111" s="109"/>
      <c r="EN111" s="109"/>
      <c r="EO111" s="109"/>
      <c r="EP111" s="109"/>
      <c r="EQ111" s="109"/>
      <c r="ER111" s="109"/>
      <c r="ES111" s="109"/>
      <c r="ET111" s="511" t="str">
        <f>IF(SUM(EM111:ES111)='III Plan Rates'!AO114, "Match", "Don't Match")</f>
        <v>Match</v>
      </c>
    </row>
    <row r="112" spans="1:150" x14ac:dyDescent="0.25">
      <c r="A112" s="406" t="str">
        <f>'III Plan Rates'!A115</f>
        <v>Plan 98</v>
      </c>
      <c r="B112" s="122">
        <f>'III Plan Rates'!B115</f>
        <v>0</v>
      </c>
      <c r="C112" s="128">
        <f>'III Plan Rates'!D115</f>
        <v>0</v>
      </c>
      <c r="D112" s="122">
        <f>'III Plan Rates'!E115</f>
        <v>0</v>
      </c>
      <c r="E112" s="122">
        <f>'III Plan Rates'!F115</f>
        <v>0</v>
      </c>
      <c r="F112" s="122">
        <f>'III Plan Rates'!G115</f>
        <v>0</v>
      </c>
      <c r="G112" s="122">
        <f>'III Plan Rates'!J115</f>
        <v>0</v>
      </c>
      <c r="H112" s="10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2">
        <f>IF('III Plan Rates'!$AP115&gt;0,SUMPRODUCT(I112:Q112,'III Plan Rates'!$AG115:$AO115)/'III Plan Rates'!$AP115,0)</f>
        <v>0</v>
      </c>
      <c r="S112" s="123"/>
      <c r="T112" s="112" t="e">
        <f>'III Plan Rates'!$AA115*'V Consumer Factors'!$N$12*'II Rate Development &amp; Change'!$J$34</f>
        <v>#DIV/0!</v>
      </c>
      <c r="U112" s="112" t="e">
        <f>'III Plan Rates'!$AA115*'V Consumer Factors'!$N$13*'II Rate Development &amp; Change'!$J$34</f>
        <v>#DIV/0!</v>
      </c>
      <c r="V112" s="112" t="e">
        <f>'III Plan Rates'!$AA115*'V Consumer Factors'!$N$14*'II Rate Development &amp; Change'!$J$34</f>
        <v>#DIV/0!</v>
      </c>
      <c r="W112" s="112" t="e">
        <f>'III Plan Rates'!$AA115*'V Consumer Factors'!$N$15*'II Rate Development &amp; Change'!$J$34</f>
        <v>#DIV/0!</v>
      </c>
      <c r="X112" s="112" t="e">
        <f>'III Plan Rates'!$AA115*'V Consumer Factors'!$N$16*'II Rate Development &amp; Change'!$J$34</f>
        <v>#DIV/0!</v>
      </c>
      <c r="Y112" s="112" t="e">
        <f>'III Plan Rates'!$AA115*'V Consumer Factors'!$N$17*'II Rate Development &amp; Change'!$J$34</f>
        <v>#DIV/0!</v>
      </c>
      <c r="Z112" s="112" t="e">
        <f>'III Plan Rates'!$AA115*'V Consumer Factors'!$N$18*'II Rate Development &amp; Change'!$J$34</f>
        <v>#DIV/0!</v>
      </c>
      <c r="AA112" s="112" t="e">
        <f>'III Plan Rates'!$AA115*'V Consumer Factors'!$N$19*'II Rate Development &amp; Change'!$J$34</f>
        <v>#DIV/0!</v>
      </c>
      <c r="AB112" s="112" t="e">
        <f>'III Plan Rates'!$AA115*'V Consumer Factors'!$N$20*'II Rate Development &amp; Change'!$J$34</f>
        <v>#DIV/0!</v>
      </c>
      <c r="AC112" s="112">
        <f>IF('III Plan Rates'!$AP115&gt;0,SUMPRODUCT(T112:AB112,'III Plan Rates'!$AG115:$AO115)/'III Plan Rates'!$AP115,0)</f>
        <v>0</v>
      </c>
      <c r="AD112" s="119"/>
      <c r="AE112" s="120" t="e">
        <f t="shared" si="22"/>
        <v>#DIV/0!</v>
      </c>
      <c r="AF112" s="120" t="e">
        <f t="shared" si="13"/>
        <v>#DIV/0!</v>
      </c>
      <c r="AG112" s="120" t="e">
        <f t="shared" si="14"/>
        <v>#DIV/0!</v>
      </c>
      <c r="AH112" s="120" t="e">
        <f t="shared" si="15"/>
        <v>#DIV/0!</v>
      </c>
      <c r="AI112" s="120" t="e">
        <f t="shared" si="16"/>
        <v>#DIV/0!</v>
      </c>
      <c r="AJ112" s="120" t="e">
        <f t="shared" si="17"/>
        <v>#DIV/0!</v>
      </c>
      <c r="AK112" s="120" t="e">
        <f t="shared" si="18"/>
        <v>#DIV/0!</v>
      </c>
      <c r="AL112" s="120" t="e">
        <f t="shared" si="19"/>
        <v>#DIV/0!</v>
      </c>
      <c r="AM112" s="120" t="e">
        <f t="shared" si="20"/>
        <v>#DIV/0!</v>
      </c>
      <c r="AN112" s="120" t="str">
        <f t="shared" si="21"/>
        <v/>
      </c>
      <c r="AO112" s="119"/>
      <c r="AP112" s="112" t="e">
        <f>'III Plan Rates'!$AA115*'V Consumer Factors'!$N$12*'II Rate Development &amp; Change'!$K$34</f>
        <v>#DIV/0!</v>
      </c>
      <c r="AQ112" s="112" t="e">
        <f>'III Plan Rates'!$AA115*'V Consumer Factors'!$N$13*'II Rate Development &amp; Change'!$K$34</f>
        <v>#DIV/0!</v>
      </c>
      <c r="AR112" s="112" t="e">
        <f>'III Plan Rates'!$AA115*'V Consumer Factors'!$N$14*'II Rate Development &amp; Change'!$K$34</f>
        <v>#DIV/0!</v>
      </c>
      <c r="AS112" s="112" t="e">
        <f>'III Plan Rates'!$AA115*'V Consumer Factors'!$N$15*'II Rate Development &amp; Change'!$K$34</f>
        <v>#DIV/0!</v>
      </c>
      <c r="AT112" s="112" t="e">
        <f>'III Plan Rates'!$AA115*'V Consumer Factors'!$N$16*'II Rate Development &amp; Change'!$K$34</f>
        <v>#DIV/0!</v>
      </c>
      <c r="AU112" s="112" t="e">
        <f>'III Plan Rates'!$AA115*'V Consumer Factors'!$N$17*'II Rate Development &amp; Change'!$K$34</f>
        <v>#DIV/0!</v>
      </c>
      <c r="AV112" s="112" t="e">
        <f>'III Plan Rates'!$AA115*'V Consumer Factors'!$N$18*'II Rate Development &amp; Change'!$K$34</f>
        <v>#DIV/0!</v>
      </c>
      <c r="AW112" s="112" t="e">
        <f>'III Plan Rates'!$AA115*'V Consumer Factors'!$N$19*'II Rate Development &amp; Change'!$K$34</f>
        <v>#DIV/0!</v>
      </c>
      <c r="AX112" s="112" t="e">
        <f>'III Plan Rates'!$AA115*'V Consumer Factors'!$N$20*'II Rate Development &amp; Change'!$K$34</f>
        <v>#DIV/0!</v>
      </c>
      <c r="AY112" s="112">
        <f>IF('III Plan Rates'!$AP115&gt;0,SUMPRODUCT(AP112:AX112,'III Plan Rates'!$AG115:$AO115)/'III Plan Rates'!$AP115,0)</f>
        <v>0</v>
      </c>
      <c r="AZ112" s="124"/>
      <c r="BA112" s="112" t="e">
        <f>'III Plan Rates'!$AA115*'V Consumer Factors'!$N$12*'II Rate Development &amp; Change'!$L$34</f>
        <v>#DIV/0!</v>
      </c>
      <c r="BB112" s="112" t="e">
        <f>'III Plan Rates'!$AA115*'V Consumer Factors'!$N$13*'II Rate Development &amp; Change'!$L$34</f>
        <v>#DIV/0!</v>
      </c>
      <c r="BC112" s="112" t="e">
        <f>'III Plan Rates'!$AA115*'V Consumer Factors'!$N$14*'II Rate Development &amp; Change'!$L$34</f>
        <v>#DIV/0!</v>
      </c>
      <c r="BD112" s="112" t="e">
        <f>'III Plan Rates'!$AA115*'V Consumer Factors'!$N$15*'II Rate Development &amp; Change'!$L$34</f>
        <v>#DIV/0!</v>
      </c>
      <c r="BE112" s="112" t="e">
        <f>'III Plan Rates'!$AA115*'V Consumer Factors'!$N$16*'II Rate Development &amp; Change'!$L$34</f>
        <v>#DIV/0!</v>
      </c>
      <c r="BF112" s="112" t="e">
        <f>'III Plan Rates'!$AA115*'V Consumer Factors'!$N$17*'II Rate Development &amp; Change'!$L$34</f>
        <v>#DIV/0!</v>
      </c>
      <c r="BG112" s="112" t="e">
        <f>'III Plan Rates'!$AA115*'V Consumer Factors'!$N$18*'II Rate Development &amp; Change'!$L$34</f>
        <v>#DIV/0!</v>
      </c>
      <c r="BH112" s="112" t="e">
        <f>'III Plan Rates'!$AA115*'V Consumer Factors'!$N$19*'II Rate Development &amp; Change'!$L$34</f>
        <v>#DIV/0!</v>
      </c>
      <c r="BI112" s="112" t="e">
        <f>'III Plan Rates'!$AA115*'V Consumer Factors'!$N$20*'II Rate Development &amp; Change'!$L$34</f>
        <v>#DIV/0!</v>
      </c>
      <c r="BJ112" s="112">
        <f>IF('III Plan Rates'!$AP115&gt;0,SUMPRODUCT(BA112:BI112,'III Plan Rates'!$AG115:$AO115)/'III Plan Rates'!$AP115,0)</f>
        <v>0</v>
      </c>
      <c r="BK112" s="124"/>
      <c r="BL112" s="112" t="e">
        <f>'III Plan Rates'!$AA115*'V Consumer Factors'!$N$12*'II Rate Development &amp; Change'!$M$34</f>
        <v>#DIV/0!</v>
      </c>
      <c r="BM112" s="112" t="e">
        <f>'III Plan Rates'!$AA115*'V Consumer Factors'!$N$13*'II Rate Development &amp; Change'!$M$34</f>
        <v>#DIV/0!</v>
      </c>
      <c r="BN112" s="112" t="e">
        <f>'III Plan Rates'!$AA115*'V Consumer Factors'!$N$14*'II Rate Development &amp; Change'!$M$34</f>
        <v>#DIV/0!</v>
      </c>
      <c r="BO112" s="112" t="e">
        <f>'III Plan Rates'!$AA115*'V Consumer Factors'!$N$15*'II Rate Development &amp; Change'!$M$34</f>
        <v>#DIV/0!</v>
      </c>
      <c r="BP112" s="112" t="e">
        <f>'III Plan Rates'!$AA115*'V Consumer Factors'!$N$16*'II Rate Development &amp; Change'!$M$34</f>
        <v>#DIV/0!</v>
      </c>
      <c r="BQ112" s="112" t="e">
        <f>'III Plan Rates'!$AA115*'V Consumer Factors'!$N$17*'II Rate Development &amp; Change'!$M$34</f>
        <v>#DIV/0!</v>
      </c>
      <c r="BR112" s="112" t="e">
        <f>'III Plan Rates'!$AA115*'V Consumer Factors'!$N$18*'II Rate Development &amp; Change'!$M$34</f>
        <v>#DIV/0!</v>
      </c>
      <c r="BS112" s="112" t="e">
        <f>'III Plan Rates'!$AA115*'V Consumer Factors'!$N$19*'II Rate Development &amp; Change'!$M$34</f>
        <v>#DIV/0!</v>
      </c>
      <c r="BT112" s="112" t="e">
        <f>'III Plan Rates'!$AA115*'V Consumer Factors'!$N$20*'II Rate Development &amp; Change'!$M$34</f>
        <v>#DIV/0!</v>
      </c>
      <c r="BU112" s="112">
        <f>IF('III Plan Rates'!$AP115&gt;0,SUMPRODUCT(BL112:BT112,'III Plan Rates'!$AG115:$AO115)/'III Plan Rates'!$AP115,0)</f>
        <v>0</v>
      </c>
      <c r="BW112" s="109"/>
      <c r="BX112" s="109"/>
      <c r="BY112" s="109"/>
      <c r="BZ112" s="109"/>
      <c r="CA112" s="109"/>
      <c r="CB112" s="109"/>
      <c r="CC112" s="109"/>
      <c r="CD112" s="109"/>
      <c r="CE112" s="511" t="str">
        <f>IF(SUM(BW112:CD112)='III Plan Rates'!AG115, "Match", "Don't Match")</f>
        <v>Match</v>
      </c>
      <c r="CF112" s="109"/>
      <c r="CG112" s="109"/>
      <c r="CH112" s="109"/>
      <c r="CI112" s="511" t="str">
        <f>IF(SUM(CF112:CH112)='III Plan Rates'!AH115, "Match", "Don't Match")</f>
        <v>Match</v>
      </c>
      <c r="CJ112" s="109"/>
      <c r="CK112" s="109"/>
      <c r="CL112" s="109"/>
      <c r="CM112" s="109"/>
      <c r="CN112" s="109"/>
      <c r="CO112" s="109"/>
      <c r="CP112" s="109"/>
      <c r="CQ112" s="109"/>
      <c r="CR112" s="109"/>
      <c r="CS112" s="109"/>
      <c r="CT112" s="109"/>
      <c r="CU112" s="109"/>
      <c r="CV112" s="109"/>
      <c r="CW112" s="511" t="str">
        <f>IF(SUM(CJ112:CV112)='III Plan Rates'!AI115, "Match", "Don't Match")</f>
        <v>Match</v>
      </c>
      <c r="CX112" s="109"/>
      <c r="CY112" s="109"/>
      <c r="CZ112" s="109"/>
      <c r="DA112" s="109"/>
      <c r="DB112" s="109"/>
      <c r="DC112" s="109"/>
      <c r="DD112" s="109"/>
      <c r="DE112" s="109"/>
      <c r="DF112" s="109"/>
      <c r="DG112" s="109"/>
      <c r="DH112" s="511" t="str">
        <f>IF(SUM(CX112:DG112)='III Plan Rates'!AJ115, "Match", "Don't Match")</f>
        <v>Match</v>
      </c>
      <c r="DI112" s="109"/>
      <c r="DJ112" s="109"/>
      <c r="DK112" s="109"/>
      <c r="DL112" s="109"/>
      <c r="DM112" s="109"/>
      <c r="DN112" s="109"/>
      <c r="DO112" s="109"/>
      <c r="DP112" s="511" t="str">
        <f>IF(SUM(DI112:DO112)='III Plan Rates'!AK115, "Match", "Don't Match")</f>
        <v>Match</v>
      </c>
      <c r="DQ112" s="109"/>
      <c r="DR112" s="109"/>
      <c r="DS112" s="109"/>
      <c r="DT112" s="109"/>
      <c r="DU112" s="109"/>
      <c r="DV112" s="109"/>
      <c r="DW112" s="109"/>
      <c r="DX112" s="109"/>
      <c r="DY112" s="109"/>
      <c r="DZ112" s="109"/>
      <c r="EA112" s="511" t="str">
        <f>IF(SUM(DQ112:DZ112)='III Plan Rates'!AL115, "Match", "Don't Match")</f>
        <v>Match</v>
      </c>
      <c r="EB112" s="109"/>
      <c r="EC112" s="109"/>
      <c r="ED112" s="109"/>
      <c r="EE112" s="109"/>
      <c r="EF112" s="511" t="str">
        <f>IF(SUM(EB112:EE112)='III Plan Rates'!AM115, "Match", "Don't Match")</f>
        <v>Match</v>
      </c>
      <c r="EG112" s="109"/>
      <c r="EH112" s="109"/>
      <c r="EI112" s="109"/>
      <c r="EJ112" s="109"/>
      <c r="EK112" s="109"/>
      <c r="EL112" s="511" t="str">
        <f>IF(SUM(EG112:EK112)='III Plan Rates'!AN115, "Match", "Don't Match")</f>
        <v>Match</v>
      </c>
      <c r="EM112" s="109"/>
      <c r="EN112" s="109"/>
      <c r="EO112" s="109"/>
      <c r="EP112" s="109"/>
      <c r="EQ112" s="109"/>
      <c r="ER112" s="109"/>
      <c r="ES112" s="109"/>
      <c r="ET112" s="511" t="str">
        <f>IF(SUM(EM112:ES112)='III Plan Rates'!AO115, "Match", "Don't Match")</f>
        <v>Match</v>
      </c>
    </row>
    <row r="113" spans="1:150" x14ac:dyDescent="0.25">
      <c r="A113" s="406" t="str">
        <f>'III Plan Rates'!A116</f>
        <v>Plan 99</v>
      </c>
      <c r="B113" s="122">
        <f>'III Plan Rates'!B116</f>
        <v>0</v>
      </c>
      <c r="C113" s="128">
        <f>'III Plan Rates'!D116</f>
        <v>0</v>
      </c>
      <c r="D113" s="122">
        <f>'III Plan Rates'!E116</f>
        <v>0</v>
      </c>
      <c r="E113" s="122">
        <f>'III Plan Rates'!F116</f>
        <v>0</v>
      </c>
      <c r="F113" s="122">
        <f>'III Plan Rates'!G116</f>
        <v>0</v>
      </c>
      <c r="G113" s="122">
        <f>'III Plan Rates'!J116</f>
        <v>0</v>
      </c>
      <c r="H113" s="10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2">
        <f>IF('III Plan Rates'!$AP116&gt;0,SUMPRODUCT(I113:Q113,'III Plan Rates'!$AG116:$AO116)/'III Plan Rates'!$AP116,0)</f>
        <v>0</v>
      </c>
      <c r="S113" s="123"/>
      <c r="T113" s="112" t="e">
        <f>'III Plan Rates'!$AA116*'V Consumer Factors'!$N$12*'II Rate Development &amp; Change'!$J$34</f>
        <v>#DIV/0!</v>
      </c>
      <c r="U113" s="112" t="e">
        <f>'III Plan Rates'!$AA116*'V Consumer Factors'!$N$13*'II Rate Development &amp; Change'!$J$34</f>
        <v>#DIV/0!</v>
      </c>
      <c r="V113" s="112" t="e">
        <f>'III Plan Rates'!$AA116*'V Consumer Factors'!$N$14*'II Rate Development &amp; Change'!$J$34</f>
        <v>#DIV/0!</v>
      </c>
      <c r="W113" s="112" t="e">
        <f>'III Plan Rates'!$AA116*'V Consumer Factors'!$N$15*'II Rate Development &amp; Change'!$J$34</f>
        <v>#DIV/0!</v>
      </c>
      <c r="X113" s="112" t="e">
        <f>'III Plan Rates'!$AA116*'V Consumer Factors'!$N$16*'II Rate Development &amp; Change'!$J$34</f>
        <v>#DIV/0!</v>
      </c>
      <c r="Y113" s="112" t="e">
        <f>'III Plan Rates'!$AA116*'V Consumer Factors'!$N$17*'II Rate Development &amp; Change'!$J$34</f>
        <v>#DIV/0!</v>
      </c>
      <c r="Z113" s="112" t="e">
        <f>'III Plan Rates'!$AA116*'V Consumer Factors'!$N$18*'II Rate Development &amp; Change'!$J$34</f>
        <v>#DIV/0!</v>
      </c>
      <c r="AA113" s="112" t="e">
        <f>'III Plan Rates'!$AA116*'V Consumer Factors'!$N$19*'II Rate Development &amp; Change'!$J$34</f>
        <v>#DIV/0!</v>
      </c>
      <c r="AB113" s="112" t="e">
        <f>'III Plan Rates'!$AA116*'V Consumer Factors'!$N$20*'II Rate Development &amp; Change'!$J$34</f>
        <v>#DIV/0!</v>
      </c>
      <c r="AC113" s="112">
        <f>IF('III Plan Rates'!$AP116&gt;0,SUMPRODUCT(T113:AB113,'III Plan Rates'!$AG116:$AO116)/'III Plan Rates'!$AP116,0)</f>
        <v>0</v>
      </c>
      <c r="AD113" s="119"/>
      <c r="AE113" s="120" t="e">
        <f t="shared" si="22"/>
        <v>#DIV/0!</v>
      </c>
      <c r="AF113" s="120" t="e">
        <f t="shared" si="13"/>
        <v>#DIV/0!</v>
      </c>
      <c r="AG113" s="120" t="e">
        <f t="shared" si="14"/>
        <v>#DIV/0!</v>
      </c>
      <c r="AH113" s="120" t="e">
        <f t="shared" si="15"/>
        <v>#DIV/0!</v>
      </c>
      <c r="AI113" s="120" t="e">
        <f t="shared" si="16"/>
        <v>#DIV/0!</v>
      </c>
      <c r="AJ113" s="120" t="e">
        <f t="shared" si="17"/>
        <v>#DIV/0!</v>
      </c>
      <c r="AK113" s="120" t="e">
        <f t="shared" si="18"/>
        <v>#DIV/0!</v>
      </c>
      <c r="AL113" s="120" t="e">
        <f t="shared" si="19"/>
        <v>#DIV/0!</v>
      </c>
      <c r="AM113" s="120" t="e">
        <f t="shared" si="20"/>
        <v>#DIV/0!</v>
      </c>
      <c r="AN113" s="120" t="str">
        <f t="shared" si="21"/>
        <v/>
      </c>
      <c r="AO113" s="119"/>
      <c r="AP113" s="112" t="e">
        <f>'III Plan Rates'!$AA116*'V Consumer Factors'!$N$12*'II Rate Development &amp; Change'!$K$34</f>
        <v>#DIV/0!</v>
      </c>
      <c r="AQ113" s="112" t="e">
        <f>'III Plan Rates'!$AA116*'V Consumer Factors'!$N$13*'II Rate Development &amp; Change'!$K$34</f>
        <v>#DIV/0!</v>
      </c>
      <c r="AR113" s="112" t="e">
        <f>'III Plan Rates'!$AA116*'V Consumer Factors'!$N$14*'II Rate Development &amp; Change'!$K$34</f>
        <v>#DIV/0!</v>
      </c>
      <c r="AS113" s="112" t="e">
        <f>'III Plan Rates'!$AA116*'V Consumer Factors'!$N$15*'II Rate Development &amp; Change'!$K$34</f>
        <v>#DIV/0!</v>
      </c>
      <c r="AT113" s="112" t="e">
        <f>'III Plan Rates'!$AA116*'V Consumer Factors'!$N$16*'II Rate Development &amp; Change'!$K$34</f>
        <v>#DIV/0!</v>
      </c>
      <c r="AU113" s="112" t="e">
        <f>'III Plan Rates'!$AA116*'V Consumer Factors'!$N$17*'II Rate Development &amp; Change'!$K$34</f>
        <v>#DIV/0!</v>
      </c>
      <c r="AV113" s="112" t="e">
        <f>'III Plan Rates'!$AA116*'V Consumer Factors'!$N$18*'II Rate Development &amp; Change'!$K$34</f>
        <v>#DIV/0!</v>
      </c>
      <c r="AW113" s="112" t="e">
        <f>'III Plan Rates'!$AA116*'V Consumer Factors'!$N$19*'II Rate Development &amp; Change'!$K$34</f>
        <v>#DIV/0!</v>
      </c>
      <c r="AX113" s="112" t="e">
        <f>'III Plan Rates'!$AA116*'V Consumer Factors'!$N$20*'II Rate Development &amp; Change'!$K$34</f>
        <v>#DIV/0!</v>
      </c>
      <c r="AY113" s="112">
        <f>IF('III Plan Rates'!$AP116&gt;0,SUMPRODUCT(AP113:AX113,'III Plan Rates'!$AG116:$AO116)/'III Plan Rates'!$AP116,0)</f>
        <v>0</v>
      </c>
      <c r="AZ113" s="124"/>
      <c r="BA113" s="112" t="e">
        <f>'III Plan Rates'!$AA116*'V Consumer Factors'!$N$12*'II Rate Development &amp; Change'!$L$34</f>
        <v>#DIV/0!</v>
      </c>
      <c r="BB113" s="112" t="e">
        <f>'III Plan Rates'!$AA116*'V Consumer Factors'!$N$13*'II Rate Development &amp; Change'!$L$34</f>
        <v>#DIV/0!</v>
      </c>
      <c r="BC113" s="112" t="e">
        <f>'III Plan Rates'!$AA116*'V Consumer Factors'!$N$14*'II Rate Development &amp; Change'!$L$34</f>
        <v>#DIV/0!</v>
      </c>
      <c r="BD113" s="112" t="e">
        <f>'III Plan Rates'!$AA116*'V Consumer Factors'!$N$15*'II Rate Development &amp; Change'!$L$34</f>
        <v>#DIV/0!</v>
      </c>
      <c r="BE113" s="112" t="e">
        <f>'III Plan Rates'!$AA116*'V Consumer Factors'!$N$16*'II Rate Development &amp; Change'!$L$34</f>
        <v>#DIV/0!</v>
      </c>
      <c r="BF113" s="112" t="e">
        <f>'III Plan Rates'!$AA116*'V Consumer Factors'!$N$17*'II Rate Development &amp; Change'!$L$34</f>
        <v>#DIV/0!</v>
      </c>
      <c r="BG113" s="112" t="e">
        <f>'III Plan Rates'!$AA116*'V Consumer Factors'!$N$18*'II Rate Development &amp; Change'!$L$34</f>
        <v>#DIV/0!</v>
      </c>
      <c r="BH113" s="112" t="e">
        <f>'III Plan Rates'!$AA116*'V Consumer Factors'!$N$19*'II Rate Development &amp; Change'!$L$34</f>
        <v>#DIV/0!</v>
      </c>
      <c r="BI113" s="112" t="e">
        <f>'III Plan Rates'!$AA116*'V Consumer Factors'!$N$20*'II Rate Development &amp; Change'!$L$34</f>
        <v>#DIV/0!</v>
      </c>
      <c r="BJ113" s="112">
        <f>IF('III Plan Rates'!$AP116&gt;0,SUMPRODUCT(BA113:BI113,'III Plan Rates'!$AG116:$AO116)/'III Plan Rates'!$AP116,0)</f>
        <v>0</v>
      </c>
      <c r="BK113" s="124"/>
      <c r="BL113" s="112" t="e">
        <f>'III Plan Rates'!$AA116*'V Consumer Factors'!$N$12*'II Rate Development &amp; Change'!$M$34</f>
        <v>#DIV/0!</v>
      </c>
      <c r="BM113" s="112" t="e">
        <f>'III Plan Rates'!$AA116*'V Consumer Factors'!$N$13*'II Rate Development &amp; Change'!$M$34</f>
        <v>#DIV/0!</v>
      </c>
      <c r="BN113" s="112" t="e">
        <f>'III Plan Rates'!$AA116*'V Consumer Factors'!$N$14*'II Rate Development &amp; Change'!$M$34</f>
        <v>#DIV/0!</v>
      </c>
      <c r="BO113" s="112" t="e">
        <f>'III Plan Rates'!$AA116*'V Consumer Factors'!$N$15*'II Rate Development &amp; Change'!$M$34</f>
        <v>#DIV/0!</v>
      </c>
      <c r="BP113" s="112" t="e">
        <f>'III Plan Rates'!$AA116*'V Consumer Factors'!$N$16*'II Rate Development &amp; Change'!$M$34</f>
        <v>#DIV/0!</v>
      </c>
      <c r="BQ113" s="112" t="e">
        <f>'III Plan Rates'!$AA116*'V Consumer Factors'!$N$17*'II Rate Development &amp; Change'!$M$34</f>
        <v>#DIV/0!</v>
      </c>
      <c r="BR113" s="112" t="e">
        <f>'III Plan Rates'!$AA116*'V Consumer Factors'!$N$18*'II Rate Development &amp; Change'!$M$34</f>
        <v>#DIV/0!</v>
      </c>
      <c r="BS113" s="112" t="e">
        <f>'III Plan Rates'!$AA116*'V Consumer Factors'!$N$19*'II Rate Development &amp; Change'!$M$34</f>
        <v>#DIV/0!</v>
      </c>
      <c r="BT113" s="112" t="e">
        <f>'III Plan Rates'!$AA116*'V Consumer Factors'!$N$20*'II Rate Development &amp; Change'!$M$34</f>
        <v>#DIV/0!</v>
      </c>
      <c r="BU113" s="112">
        <f>IF('III Plan Rates'!$AP116&gt;0,SUMPRODUCT(BL113:BT113,'III Plan Rates'!$AG116:$AO116)/'III Plan Rates'!$AP116,0)</f>
        <v>0</v>
      </c>
      <c r="BW113" s="109"/>
      <c r="BX113" s="109"/>
      <c r="BY113" s="109"/>
      <c r="BZ113" s="109"/>
      <c r="CA113" s="109"/>
      <c r="CB113" s="109"/>
      <c r="CC113" s="109"/>
      <c r="CD113" s="109"/>
      <c r="CE113" s="511" t="str">
        <f>IF(SUM(BW113:CD113)='III Plan Rates'!AG116, "Match", "Don't Match")</f>
        <v>Match</v>
      </c>
      <c r="CF113" s="109"/>
      <c r="CG113" s="109"/>
      <c r="CH113" s="109"/>
      <c r="CI113" s="511" t="str">
        <f>IF(SUM(CF113:CH113)='III Plan Rates'!AH116, "Match", "Don't Match")</f>
        <v>Match</v>
      </c>
      <c r="CJ113" s="109"/>
      <c r="CK113" s="109"/>
      <c r="CL113" s="109"/>
      <c r="CM113" s="109"/>
      <c r="CN113" s="109"/>
      <c r="CO113" s="109"/>
      <c r="CP113" s="109"/>
      <c r="CQ113" s="109"/>
      <c r="CR113" s="109"/>
      <c r="CS113" s="109"/>
      <c r="CT113" s="109"/>
      <c r="CU113" s="109"/>
      <c r="CV113" s="109"/>
      <c r="CW113" s="511" t="str">
        <f>IF(SUM(CJ113:CV113)='III Plan Rates'!AI116, "Match", "Don't Match")</f>
        <v>Match</v>
      </c>
      <c r="CX113" s="109"/>
      <c r="CY113" s="109"/>
      <c r="CZ113" s="109"/>
      <c r="DA113" s="109"/>
      <c r="DB113" s="109"/>
      <c r="DC113" s="109"/>
      <c r="DD113" s="109"/>
      <c r="DE113" s="109"/>
      <c r="DF113" s="109"/>
      <c r="DG113" s="109"/>
      <c r="DH113" s="511" t="str">
        <f>IF(SUM(CX113:DG113)='III Plan Rates'!AJ116, "Match", "Don't Match")</f>
        <v>Match</v>
      </c>
      <c r="DI113" s="109"/>
      <c r="DJ113" s="109"/>
      <c r="DK113" s="109"/>
      <c r="DL113" s="109"/>
      <c r="DM113" s="109"/>
      <c r="DN113" s="109"/>
      <c r="DO113" s="109"/>
      <c r="DP113" s="511" t="str">
        <f>IF(SUM(DI113:DO113)='III Plan Rates'!AK116, "Match", "Don't Match")</f>
        <v>Match</v>
      </c>
      <c r="DQ113" s="109"/>
      <c r="DR113" s="109"/>
      <c r="DS113" s="109"/>
      <c r="DT113" s="109"/>
      <c r="DU113" s="109"/>
      <c r="DV113" s="109"/>
      <c r="DW113" s="109"/>
      <c r="DX113" s="109"/>
      <c r="DY113" s="109"/>
      <c r="DZ113" s="109"/>
      <c r="EA113" s="511" t="str">
        <f>IF(SUM(DQ113:DZ113)='III Plan Rates'!AL116, "Match", "Don't Match")</f>
        <v>Match</v>
      </c>
      <c r="EB113" s="109"/>
      <c r="EC113" s="109"/>
      <c r="ED113" s="109"/>
      <c r="EE113" s="109"/>
      <c r="EF113" s="511" t="str">
        <f>IF(SUM(EB113:EE113)='III Plan Rates'!AM116, "Match", "Don't Match")</f>
        <v>Match</v>
      </c>
      <c r="EG113" s="109"/>
      <c r="EH113" s="109"/>
      <c r="EI113" s="109"/>
      <c r="EJ113" s="109"/>
      <c r="EK113" s="109"/>
      <c r="EL113" s="511" t="str">
        <f>IF(SUM(EG113:EK113)='III Plan Rates'!AN116, "Match", "Don't Match")</f>
        <v>Match</v>
      </c>
      <c r="EM113" s="109"/>
      <c r="EN113" s="109"/>
      <c r="EO113" s="109"/>
      <c r="EP113" s="109"/>
      <c r="EQ113" s="109"/>
      <c r="ER113" s="109"/>
      <c r="ES113" s="109"/>
      <c r="ET113" s="511" t="str">
        <f>IF(SUM(EM113:ES113)='III Plan Rates'!AO116, "Match", "Don't Match")</f>
        <v>Match</v>
      </c>
    </row>
    <row r="114" spans="1:150" x14ac:dyDescent="0.25">
      <c r="A114" s="406" t="str">
        <f>'III Plan Rates'!A117</f>
        <v>Plan 100</v>
      </c>
      <c r="B114" s="122">
        <f>'III Plan Rates'!B117</f>
        <v>0</v>
      </c>
      <c r="C114" s="128">
        <f>'III Plan Rates'!D117</f>
        <v>0</v>
      </c>
      <c r="D114" s="122">
        <f>'III Plan Rates'!E117</f>
        <v>0</v>
      </c>
      <c r="E114" s="122">
        <f>'III Plan Rates'!F117</f>
        <v>0</v>
      </c>
      <c r="F114" s="122">
        <f>'III Plan Rates'!G117</f>
        <v>0</v>
      </c>
      <c r="G114" s="122">
        <f>'III Plan Rates'!J117</f>
        <v>0</v>
      </c>
      <c r="H114" s="10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2">
        <f>IF('III Plan Rates'!$AP117&gt;0,SUMPRODUCT(I114:Q114,'III Plan Rates'!$AG117:$AO117)/'III Plan Rates'!$AP117,0)</f>
        <v>0</v>
      </c>
      <c r="S114" s="123"/>
      <c r="T114" s="112" t="e">
        <f>'III Plan Rates'!$AA117*'V Consumer Factors'!$N$12*'II Rate Development &amp; Change'!$J$34</f>
        <v>#DIV/0!</v>
      </c>
      <c r="U114" s="112" t="e">
        <f>'III Plan Rates'!$AA117*'V Consumer Factors'!$N$13*'II Rate Development &amp; Change'!$J$34</f>
        <v>#DIV/0!</v>
      </c>
      <c r="V114" s="112" t="e">
        <f>'III Plan Rates'!$AA117*'V Consumer Factors'!$N$14*'II Rate Development &amp; Change'!$J$34</f>
        <v>#DIV/0!</v>
      </c>
      <c r="W114" s="112" t="e">
        <f>'III Plan Rates'!$AA117*'V Consumer Factors'!$N$15*'II Rate Development &amp; Change'!$J$34</f>
        <v>#DIV/0!</v>
      </c>
      <c r="X114" s="112" t="e">
        <f>'III Plan Rates'!$AA117*'V Consumer Factors'!$N$16*'II Rate Development &amp; Change'!$J$34</f>
        <v>#DIV/0!</v>
      </c>
      <c r="Y114" s="112" t="e">
        <f>'III Plan Rates'!$AA117*'V Consumer Factors'!$N$17*'II Rate Development &amp; Change'!$J$34</f>
        <v>#DIV/0!</v>
      </c>
      <c r="Z114" s="112" t="e">
        <f>'III Plan Rates'!$AA117*'V Consumer Factors'!$N$18*'II Rate Development &amp; Change'!$J$34</f>
        <v>#DIV/0!</v>
      </c>
      <c r="AA114" s="112" t="e">
        <f>'III Plan Rates'!$AA117*'V Consumer Factors'!$N$19*'II Rate Development &amp; Change'!$J$34</f>
        <v>#DIV/0!</v>
      </c>
      <c r="AB114" s="112" t="e">
        <f>'III Plan Rates'!$AA117*'V Consumer Factors'!$N$20*'II Rate Development &amp; Change'!$J$34</f>
        <v>#DIV/0!</v>
      </c>
      <c r="AC114" s="112">
        <f>IF('III Plan Rates'!$AP117&gt;0,SUMPRODUCT(T114:AB114,'III Plan Rates'!$AG117:$AO117)/'III Plan Rates'!$AP117,0)</f>
        <v>0</v>
      </c>
      <c r="AD114" s="119"/>
      <c r="AE114" s="120" t="e">
        <f t="shared" ref="AE114:AE177" si="23">IF(AND(I114&gt;0,T114&gt;0),T114/I114-1,"")</f>
        <v>#DIV/0!</v>
      </c>
      <c r="AF114" s="120" t="e">
        <f t="shared" ref="AF114:AF177" si="24">IF(AND(J114&gt;0,U114&gt;0),U114/J114-1,"")</f>
        <v>#DIV/0!</v>
      </c>
      <c r="AG114" s="120" t="e">
        <f t="shared" ref="AG114:AG177" si="25">IF(AND(K114&gt;0,V114&gt;0),V114/K114-1,"")</f>
        <v>#DIV/0!</v>
      </c>
      <c r="AH114" s="120" t="e">
        <f t="shared" ref="AH114:AH177" si="26">IF(AND(L114&gt;0,W114&gt;0),W114/L114-1,"")</f>
        <v>#DIV/0!</v>
      </c>
      <c r="AI114" s="120" t="e">
        <f t="shared" ref="AI114:AI177" si="27">IF(AND(M114&gt;0,X114&gt;0),X114/M114-1,"")</f>
        <v>#DIV/0!</v>
      </c>
      <c r="AJ114" s="120" t="e">
        <f t="shared" ref="AJ114:AJ177" si="28">IF(AND(N114&gt;0,Y114&gt;0),Y114/N114-1,"")</f>
        <v>#DIV/0!</v>
      </c>
      <c r="AK114" s="120" t="e">
        <f t="shared" ref="AK114:AK177" si="29">IF(AND(O114&gt;0,Z114&gt;0),Z114/O114-1,"")</f>
        <v>#DIV/0!</v>
      </c>
      <c r="AL114" s="120" t="e">
        <f t="shared" ref="AL114:AL177" si="30">IF(AND(P114&gt;0,AA114&gt;0),AA114/P114-1,"")</f>
        <v>#DIV/0!</v>
      </c>
      <c r="AM114" s="120" t="e">
        <f t="shared" ref="AM114:AM177" si="31">IF(AND(Q114&gt;0,AB114&gt;0),AB114/Q114-1,"")</f>
        <v>#DIV/0!</v>
      </c>
      <c r="AN114" s="120" t="str">
        <f t="shared" ref="AN114:AN177" si="32">IF(AND(R114&gt;0,AC114&gt;0),AC114/R114-1,"")</f>
        <v/>
      </c>
      <c r="AO114" s="119"/>
      <c r="AP114" s="112" t="e">
        <f>'III Plan Rates'!$AA117*'V Consumer Factors'!$N$12*'II Rate Development &amp; Change'!$K$34</f>
        <v>#DIV/0!</v>
      </c>
      <c r="AQ114" s="112" t="e">
        <f>'III Plan Rates'!$AA117*'V Consumer Factors'!$N$13*'II Rate Development &amp; Change'!$K$34</f>
        <v>#DIV/0!</v>
      </c>
      <c r="AR114" s="112" t="e">
        <f>'III Plan Rates'!$AA117*'V Consumer Factors'!$N$14*'II Rate Development &amp; Change'!$K$34</f>
        <v>#DIV/0!</v>
      </c>
      <c r="AS114" s="112" t="e">
        <f>'III Plan Rates'!$AA117*'V Consumer Factors'!$N$15*'II Rate Development &amp; Change'!$K$34</f>
        <v>#DIV/0!</v>
      </c>
      <c r="AT114" s="112" t="e">
        <f>'III Plan Rates'!$AA117*'V Consumer Factors'!$N$16*'II Rate Development &amp; Change'!$K$34</f>
        <v>#DIV/0!</v>
      </c>
      <c r="AU114" s="112" t="e">
        <f>'III Plan Rates'!$AA117*'V Consumer Factors'!$N$17*'II Rate Development &amp; Change'!$K$34</f>
        <v>#DIV/0!</v>
      </c>
      <c r="AV114" s="112" t="e">
        <f>'III Plan Rates'!$AA117*'V Consumer Factors'!$N$18*'II Rate Development &amp; Change'!$K$34</f>
        <v>#DIV/0!</v>
      </c>
      <c r="AW114" s="112" t="e">
        <f>'III Plan Rates'!$AA117*'V Consumer Factors'!$N$19*'II Rate Development &amp; Change'!$K$34</f>
        <v>#DIV/0!</v>
      </c>
      <c r="AX114" s="112" t="e">
        <f>'III Plan Rates'!$AA117*'V Consumer Factors'!$N$20*'II Rate Development &amp; Change'!$K$34</f>
        <v>#DIV/0!</v>
      </c>
      <c r="AY114" s="112">
        <f>IF('III Plan Rates'!$AP117&gt;0,SUMPRODUCT(AP114:AX114,'III Plan Rates'!$AG117:$AO117)/'III Plan Rates'!$AP117,0)</f>
        <v>0</v>
      </c>
      <c r="AZ114" s="124"/>
      <c r="BA114" s="112" t="e">
        <f>'III Plan Rates'!$AA117*'V Consumer Factors'!$N$12*'II Rate Development &amp; Change'!$L$34</f>
        <v>#DIV/0!</v>
      </c>
      <c r="BB114" s="112" t="e">
        <f>'III Plan Rates'!$AA117*'V Consumer Factors'!$N$13*'II Rate Development &amp; Change'!$L$34</f>
        <v>#DIV/0!</v>
      </c>
      <c r="BC114" s="112" t="e">
        <f>'III Plan Rates'!$AA117*'V Consumer Factors'!$N$14*'II Rate Development &amp; Change'!$L$34</f>
        <v>#DIV/0!</v>
      </c>
      <c r="BD114" s="112" t="e">
        <f>'III Plan Rates'!$AA117*'V Consumer Factors'!$N$15*'II Rate Development &amp; Change'!$L$34</f>
        <v>#DIV/0!</v>
      </c>
      <c r="BE114" s="112" t="e">
        <f>'III Plan Rates'!$AA117*'V Consumer Factors'!$N$16*'II Rate Development &amp; Change'!$L$34</f>
        <v>#DIV/0!</v>
      </c>
      <c r="BF114" s="112" t="e">
        <f>'III Plan Rates'!$AA117*'V Consumer Factors'!$N$17*'II Rate Development &amp; Change'!$L$34</f>
        <v>#DIV/0!</v>
      </c>
      <c r="BG114" s="112" t="e">
        <f>'III Plan Rates'!$AA117*'V Consumer Factors'!$N$18*'II Rate Development &amp; Change'!$L$34</f>
        <v>#DIV/0!</v>
      </c>
      <c r="BH114" s="112" t="e">
        <f>'III Plan Rates'!$AA117*'V Consumer Factors'!$N$19*'II Rate Development &amp; Change'!$L$34</f>
        <v>#DIV/0!</v>
      </c>
      <c r="BI114" s="112" t="e">
        <f>'III Plan Rates'!$AA117*'V Consumer Factors'!$N$20*'II Rate Development &amp; Change'!$L$34</f>
        <v>#DIV/0!</v>
      </c>
      <c r="BJ114" s="112">
        <f>IF('III Plan Rates'!$AP117&gt;0,SUMPRODUCT(BA114:BI114,'III Plan Rates'!$AG117:$AO117)/'III Plan Rates'!$AP117,0)</f>
        <v>0</v>
      </c>
      <c r="BK114" s="124"/>
      <c r="BL114" s="112" t="e">
        <f>'III Plan Rates'!$AA117*'V Consumer Factors'!$N$12*'II Rate Development &amp; Change'!$M$34</f>
        <v>#DIV/0!</v>
      </c>
      <c r="BM114" s="112" t="e">
        <f>'III Plan Rates'!$AA117*'V Consumer Factors'!$N$13*'II Rate Development &amp; Change'!$M$34</f>
        <v>#DIV/0!</v>
      </c>
      <c r="BN114" s="112" t="e">
        <f>'III Plan Rates'!$AA117*'V Consumer Factors'!$N$14*'II Rate Development &amp; Change'!$M$34</f>
        <v>#DIV/0!</v>
      </c>
      <c r="BO114" s="112" t="e">
        <f>'III Plan Rates'!$AA117*'V Consumer Factors'!$N$15*'II Rate Development &amp; Change'!$M$34</f>
        <v>#DIV/0!</v>
      </c>
      <c r="BP114" s="112" t="e">
        <f>'III Plan Rates'!$AA117*'V Consumer Factors'!$N$16*'II Rate Development &amp; Change'!$M$34</f>
        <v>#DIV/0!</v>
      </c>
      <c r="BQ114" s="112" t="e">
        <f>'III Plan Rates'!$AA117*'V Consumer Factors'!$N$17*'II Rate Development &amp; Change'!$M$34</f>
        <v>#DIV/0!</v>
      </c>
      <c r="BR114" s="112" t="e">
        <f>'III Plan Rates'!$AA117*'V Consumer Factors'!$N$18*'II Rate Development &amp; Change'!$M$34</f>
        <v>#DIV/0!</v>
      </c>
      <c r="BS114" s="112" t="e">
        <f>'III Plan Rates'!$AA117*'V Consumer Factors'!$N$19*'II Rate Development &amp; Change'!$M$34</f>
        <v>#DIV/0!</v>
      </c>
      <c r="BT114" s="112" t="e">
        <f>'III Plan Rates'!$AA117*'V Consumer Factors'!$N$20*'II Rate Development &amp; Change'!$M$34</f>
        <v>#DIV/0!</v>
      </c>
      <c r="BU114" s="112">
        <f>IF('III Plan Rates'!$AP117&gt;0,SUMPRODUCT(BL114:BT114,'III Plan Rates'!$AG117:$AO117)/'III Plan Rates'!$AP117,0)</f>
        <v>0</v>
      </c>
      <c r="BW114" s="109"/>
      <c r="BX114" s="109"/>
      <c r="BY114" s="109"/>
      <c r="BZ114" s="109"/>
      <c r="CA114" s="109"/>
      <c r="CB114" s="109"/>
      <c r="CC114" s="109"/>
      <c r="CD114" s="109"/>
      <c r="CE114" s="511" t="str">
        <f>IF(SUM(BW114:CD114)='III Plan Rates'!AG117, "Match", "Don't Match")</f>
        <v>Match</v>
      </c>
      <c r="CF114" s="109"/>
      <c r="CG114" s="109"/>
      <c r="CH114" s="109"/>
      <c r="CI114" s="511" t="str">
        <f>IF(SUM(CF114:CH114)='III Plan Rates'!AH117, "Match", "Don't Match")</f>
        <v>Match</v>
      </c>
      <c r="CJ114" s="109"/>
      <c r="CK114" s="109"/>
      <c r="CL114" s="109"/>
      <c r="CM114" s="109"/>
      <c r="CN114" s="109"/>
      <c r="CO114" s="109"/>
      <c r="CP114" s="109"/>
      <c r="CQ114" s="109"/>
      <c r="CR114" s="109"/>
      <c r="CS114" s="109"/>
      <c r="CT114" s="109"/>
      <c r="CU114" s="109"/>
      <c r="CV114" s="109"/>
      <c r="CW114" s="511" t="str">
        <f>IF(SUM(CJ114:CV114)='III Plan Rates'!AI117, "Match", "Don't Match")</f>
        <v>Match</v>
      </c>
      <c r="CX114" s="109"/>
      <c r="CY114" s="109"/>
      <c r="CZ114" s="109"/>
      <c r="DA114" s="109"/>
      <c r="DB114" s="109"/>
      <c r="DC114" s="109"/>
      <c r="DD114" s="109"/>
      <c r="DE114" s="109"/>
      <c r="DF114" s="109"/>
      <c r="DG114" s="109"/>
      <c r="DH114" s="511" t="str">
        <f>IF(SUM(CX114:DG114)='III Plan Rates'!AJ117, "Match", "Don't Match")</f>
        <v>Match</v>
      </c>
      <c r="DI114" s="109"/>
      <c r="DJ114" s="109"/>
      <c r="DK114" s="109"/>
      <c r="DL114" s="109"/>
      <c r="DM114" s="109"/>
      <c r="DN114" s="109"/>
      <c r="DO114" s="109"/>
      <c r="DP114" s="511" t="str">
        <f>IF(SUM(DI114:DO114)='III Plan Rates'!AK117, "Match", "Don't Match")</f>
        <v>Match</v>
      </c>
      <c r="DQ114" s="109"/>
      <c r="DR114" s="109"/>
      <c r="DS114" s="109"/>
      <c r="DT114" s="109"/>
      <c r="DU114" s="109"/>
      <c r="DV114" s="109"/>
      <c r="DW114" s="109"/>
      <c r="DX114" s="109"/>
      <c r="DY114" s="109"/>
      <c r="DZ114" s="109"/>
      <c r="EA114" s="511" t="str">
        <f>IF(SUM(DQ114:DZ114)='III Plan Rates'!AL117, "Match", "Don't Match")</f>
        <v>Match</v>
      </c>
      <c r="EB114" s="109"/>
      <c r="EC114" s="109"/>
      <c r="ED114" s="109"/>
      <c r="EE114" s="109"/>
      <c r="EF114" s="511" t="str">
        <f>IF(SUM(EB114:EE114)='III Plan Rates'!AM117, "Match", "Don't Match")</f>
        <v>Match</v>
      </c>
      <c r="EG114" s="109"/>
      <c r="EH114" s="109"/>
      <c r="EI114" s="109"/>
      <c r="EJ114" s="109"/>
      <c r="EK114" s="109"/>
      <c r="EL114" s="511" t="str">
        <f>IF(SUM(EG114:EK114)='III Plan Rates'!AN117, "Match", "Don't Match")</f>
        <v>Match</v>
      </c>
      <c r="EM114" s="109"/>
      <c r="EN114" s="109"/>
      <c r="EO114" s="109"/>
      <c r="EP114" s="109"/>
      <c r="EQ114" s="109"/>
      <c r="ER114" s="109"/>
      <c r="ES114" s="109"/>
      <c r="ET114" s="511" t="str">
        <f>IF(SUM(EM114:ES114)='III Plan Rates'!AO117, "Match", "Don't Match")</f>
        <v>Match</v>
      </c>
    </row>
    <row r="115" spans="1:150" x14ac:dyDescent="0.25">
      <c r="A115" s="406" t="str">
        <f>'III Plan Rates'!A118</f>
        <v>Plan 101</v>
      </c>
      <c r="B115" s="122">
        <f>'III Plan Rates'!B118</f>
        <v>0</v>
      </c>
      <c r="C115" s="128">
        <f>'III Plan Rates'!D118</f>
        <v>0</v>
      </c>
      <c r="D115" s="122">
        <f>'III Plan Rates'!E118</f>
        <v>0</v>
      </c>
      <c r="E115" s="122">
        <f>'III Plan Rates'!F118</f>
        <v>0</v>
      </c>
      <c r="F115" s="122">
        <f>'III Plan Rates'!G118</f>
        <v>0</v>
      </c>
      <c r="G115" s="122">
        <f>'III Plan Rates'!J118</f>
        <v>0</v>
      </c>
      <c r="H115" s="10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2">
        <f>IF('III Plan Rates'!$AP118&gt;0,SUMPRODUCT(I115:Q115,'III Plan Rates'!$AG118:$AO118)/'III Plan Rates'!$AP118,0)</f>
        <v>0</v>
      </c>
      <c r="S115" s="123"/>
      <c r="T115" s="112" t="e">
        <f>'III Plan Rates'!$AA118*'V Consumer Factors'!$N$12*'II Rate Development &amp; Change'!$J$34</f>
        <v>#DIV/0!</v>
      </c>
      <c r="U115" s="112" t="e">
        <f>'III Plan Rates'!$AA118*'V Consumer Factors'!$N$13*'II Rate Development &amp; Change'!$J$34</f>
        <v>#DIV/0!</v>
      </c>
      <c r="V115" s="112" t="e">
        <f>'III Plan Rates'!$AA118*'V Consumer Factors'!$N$14*'II Rate Development &amp; Change'!$J$34</f>
        <v>#DIV/0!</v>
      </c>
      <c r="W115" s="112" t="e">
        <f>'III Plan Rates'!$AA118*'V Consumer Factors'!$N$15*'II Rate Development &amp; Change'!$J$34</f>
        <v>#DIV/0!</v>
      </c>
      <c r="X115" s="112" t="e">
        <f>'III Plan Rates'!$AA118*'V Consumer Factors'!$N$16*'II Rate Development &amp; Change'!$J$34</f>
        <v>#DIV/0!</v>
      </c>
      <c r="Y115" s="112" t="e">
        <f>'III Plan Rates'!$AA118*'V Consumer Factors'!$N$17*'II Rate Development &amp; Change'!$J$34</f>
        <v>#DIV/0!</v>
      </c>
      <c r="Z115" s="112" t="e">
        <f>'III Plan Rates'!$AA118*'V Consumer Factors'!$N$18*'II Rate Development &amp; Change'!$J$34</f>
        <v>#DIV/0!</v>
      </c>
      <c r="AA115" s="112" t="e">
        <f>'III Plan Rates'!$AA118*'V Consumer Factors'!$N$19*'II Rate Development &amp; Change'!$J$34</f>
        <v>#DIV/0!</v>
      </c>
      <c r="AB115" s="112" t="e">
        <f>'III Plan Rates'!$AA118*'V Consumer Factors'!$N$20*'II Rate Development &amp; Change'!$J$34</f>
        <v>#DIV/0!</v>
      </c>
      <c r="AC115" s="112">
        <f>IF('III Plan Rates'!$AP118&gt;0,SUMPRODUCT(T115:AB115,'III Plan Rates'!$AG118:$AO118)/'III Plan Rates'!$AP118,0)</f>
        <v>0</v>
      </c>
      <c r="AD115" s="119"/>
      <c r="AE115" s="120" t="e">
        <f t="shared" si="23"/>
        <v>#DIV/0!</v>
      </c>
      <c r="AF115" s="120" t="e">
        <f t="shared" si="24"/>
        <v>#DIV/0!</v>
      </c>
      <c r="AG115" s="120" t="e">
        <f t="shared" si="25"/>
        <v>#DIV/0!</v>
      </c>
      <c r="AH115" s="120" t="e">
        <f t="shared" si="26"/>
        <v>#DIV/0!</v>
      </c>
      <c r="AI115" s="120" t="e">
        <f t="shared" si="27"/>
        <v>#DIV/0!</v>
      </c>
      <c r="AJ115" s="120" t="e">
        <f t="shared" si="28"/>
        <v>#DIV/0!</v>
      </c>
      <c r="AK115" s="120" t="e">
        <f t="shared" si="29"/>
        <v>#DIV/0!</v>
      </c>
      <c r="AL115" s="120" t="e">
        <f t="shared" si="30"/>
        <v>#DIV/0!</v>
      </c>
      <c r="AM115" s="120" t="e">
        <f t="shared" si="31"/>
        <v>#DIV/0!</v>
      </c>
      <c r="AN115" s="120" t="str">
        <f t="shared" si="32"/>
        <v/>
      </c>
      <c r="AO115" s="119"/>
      <c r="AP115" s="112" t="e">
        <f>'III Plan Rates'!$AA118*'V Consumer Factors'!$N$12*'II Rate Development &amp; Change'!$K$34</f>
        <v>#DIV/0!</v>
      </c>
      <c r="AQ115" s="112" t="e">
        <f>'III Plan Rates'!$AA118*'V Consumer Factors'!$N$13*'II Rate Development &amp; Change'!$K$34</f>
        <v>#DIV/0!</v>
      </c>
      <c r="AR115" s="112" t="e">
        <f>'III Plan Rates'!$AA118*'V Consumer Factors'!$N$14*'II Rate Development &amp; Change'!$K$34</f>
        <v>#DIV/0!</v>
      </c>
      <c r="AS115" s="112" t="e">
        <f>'III Plan Rates'!$AA118*'V Consumer Factors'!$N$15*'II Rate Development &amp; Change'!$K$34</f>
        <v>#DIV/0!</v>
      </c>
      <c r="AT115" s="112" t="e">
        <f>'III Plan Rates'!$AA118*'V Consumer Factors'!$N$16*'II Rate Development &amp; Change'!$K$34</f>
        <v>#DIV/0!</v>
      </c>
      <c r="AU115" s="112" t="e">
        <f>'III Plan Rates'!$AA118*'V Consumer Factors'!$N$17*'II Rate Development &amp; Change'!$K$34</f>
        <v>#DIV/0!</v>
      </c>
      <c r="AV115" s="112" t="e">
        <f>'III Plan Rates'!$AA118*'V Consumer Factors'!$N$18*'II Rate Development &amp; Change'!$K$34</f>
        <v>#DIV/0!</v>
      </c>
      <c r="AW115" s="112" t="e">
        <f>'III Plan Rates'!$AA118*'V Consumer Factors'!$N$19*'II Rate Development &amp; Change'!$K$34</f>
        <v>#DIV/0!</v>
      </c>
      <c r="AX115" s="112" t="e">
        <f>'III Plan Rates'!$AA118*'V Consumer Factors'!$N$20*'II Rate Development &amp; Change'!$K$34</f>
        <v>#DIV/0!</v>
      </c>
      <c r="AY115" s="112">
        <f>IF('III Plan Rates'!$AP118&gt;0,SUMPRODUCT(AP115:AX115,'III Plan Rates'!$AG118:$AO118)/'III Plan Rates'!$AP118,0)</f>
        <v>0</v>
      </c>
      <c r="AZ115" s="124"/>
      <c r="BA115" s="112" t="e">
        <f>'III Plan Rates'!$AA118*'V Consumer Factors'!$N$12*'II Rate Development &amp; Change'!$L$34</f>
        <v>#DIV/0!</v>
      </c>
      <c r="BB115" s="112" t="e">
        <f>'III Plan Rates'!$AA118*'V Consumer Factors'!$N$13*'II Rate Development &amp; Change'!$L$34</f>
        <v>#DIV/0!</v>
      </c>
      <c r="BC115" s="112" t="e">
        <f>'III Plan Rates'!$AA118*'V Consumer Factors'!$N$14*'II Rate Development &amp; Change'!$L$34</f>
        <v>#DIV/0!</v>
      </c>
      <c r="BD115" s="112" t="e">
        <f>'III Plan Rates'!$AA118*'V Consumer Factors'!$N$15*'II Rate Development &amp; Change'!$L$34</f>
        <v>#DIV/0!</v>
      </c>
      <c r="BE115" s="112" t="e">
        <f>'III Plan Rates'!$AA118*'V Consumer Factors'!$N$16*'II Rate Development &amp; Change'!$L$34</f>
        <v>#DIV/0!</v>
      </c>
      <c r="BF115" s="112" t="e">
        <f>'III Plan Rates'!$AA118*'V Consumer Factors'!$N$17*'II Rate Development &amp; Change'!$L$34</f>
        <v>#DIV/0!</v>
      </c>
      <c r="BG115" s="112" t="e">
        <f>'III Plan Rates'!$AA118*'V Consumer Factors'!$N$18*'II Rate Development &amp; Change'!$L$34</f>
        <v>#DIV/0!</v>
      </c>
      <c r="BH115" s="112" t="e">
        <f>'III Plan Rates'!$AA118*'V Consumer Factors'!$N$19*'II Rate Development &amp; Change'!$L$34</f>
        <v>#DIV/0!</v>
      </c>
      <c r="BI115" s="112" t="e">
        <f>'III Plan Rates'!$AA118*'V Consumer Factors'!$N$20*'II Rate Development &amp; Change'!$L$34</f>
        <v>#DIV/0!</v>
      </c>
      <c r="BJ115" s="112">
        <f>IF('III Plan Rates'!$AP118&gt;0,SUMPRODUCT(BA115:BI115,'III Plan Rates'!$AG118:$AO118)/'III Plan Rates'!$AP118,0)</f>
        <v>0</v>
      </c>
      <c r="BK115" s="124"/>
      <c r="BL115" s="112" t="e">
        <f>'III Plan Rates'!$AA118*'V Consumer Factors'!$N$12*'II Rate Development &amp; Change'!$M$34</f>
        <v>#DIV/0!</v>
      </c>
      <c r="BM115" s="112" t="e">
        <f>'III Plan Rates'!$AA118*'V Consumer Factors'!$N$13*'II Rate Development &amp; Change'!$M$34</f>
        <v>#DIV/0!</v>
      </c>
      <c r="BN115" s="112" t="e">
        <f>'III Plan Rates'!$AA118*'V Consumer Factors'!$N$14*'II Rate Development &amp; Change'!$M$34</f>
        <v>#DIV/0!</v>
      </c>
      <c r="BO115" s="112" t="e">
        <f>'III Plan Rates'!$AA118*'V Consumer Factors'!$N$15*'II Rate Development &amp; Change'!$M$34</f>
        <v>#DIV/0!</v>
      </c>
      <c r="BP115" s="112" t="e">
        <f>'III Plan Rates'!$AA118*'V Consumer Factors'!$N$16*'II Rate Development &amp; Change'!$M$34</f>
        <v>#DIV/0!</v>
      </c>
      <c r="BQ115" s="112" t="e">
        <f>'III Plan Rates'!$AA118*'V Consumer Factors'!$N$17*'II Rate Development &amp; Change'!$M$34</f>
        <v>#DIV/0!</v>
      </c>
      <c r="BR115" s="112" t="e">
        <f>'III Plan Rates'!$AA118*'V Consumer Factors'!$N$18*'II Rate Development &amp; Change'!$M$34</f>
        <v>#DIV/0!</v>
      </c>
      <c r="BS115" s="112" t="e">
        <f>'III Plan Rates'!$AA118*'V Consumer Factors'!$N$19*'II Rate Development &amp; Change'!$M$34</f>
        <v>#DIV/0!</v>
      </c>
      <c r="BT115" s="112" t="e">
        <f>'III Plan Rates'!$AA118*'V Consumer Factors'!$N$20*'II Rate Development &amp; Change'!$M$34</f>
        <v>#DIV/0!</v>
      </c>
      <c r="BU115" s="112">
        <f>IF('III Plan Rates'!$AP118&gt;0,SUMPRODUCT(BL115:BT115,'III Plan Rates'!$AG118:$AO118)/'III Plan Rates'!$AP118,0)</f>
        <v>0</v>
      </c>
      <c r="BW115" s="109"/>
      <c r="BX115" s="109"/>
      <c r="BY115" s="109"/>
      <c r="BZ115" s="109"/>
      <c r="CA115" s="109"/>
      <c r="CB115" s="109"/>
      <c r="CC115" s="109"/>
      <c r="CD115" s="109"/>
      <c r="CE115" s="511" t="str">
        <f>IF(SUM(BW115:CD115)='III Plan Rates'!AG118, "Match", "Don't Match")</f>
        <v>Match</v>
      </c>
      <c r="CF115" s="109"/>
      <c r="CG115" s="109"/>
      <c r="CH115" s="109"/>
      <c r="CI115" s="511" t="str">
        <f>IF(SUM(CF115:CH115)='III Plan Rates'!AH118, "Match", "Don't Match")</f>
        <v>Match</v>
      </c>
      <c r="CJ115" s="109"/>
      <c r="CK115" s="109"/>
      <c r="CL115" s="109"/>
      <c r="CM115" s="109"/>
      <c r="CN115" s="109"/>
      <c r="CO115" s="109"/>
      <c r="CP115" s="109"/>
      <c r="CQ115" s="109"/>
      <c r="CR115" s="109"/>
      <c r="CS115" s="109"/>
      <c r="CT115" s="109"/>
      <c r="CU115" s="109"/>
      <c r="CV115" s="109"/>
      <c r="CW115" s="511" t="str">
        <f>IF(SUM(CJ115:CV115)='III Plan Rates'!AI118, "Match", "Don't Match")</f>
        <v>Match</v>
      </c>
      <c r="CX115" s="109"/>
      <c r="CY115" s="109"/>
      <c r="CZ115" s="109"/>
      <c r="DA115" s="109"/>
      <c r="DB115" s="109"/>
      <c r="DC115" s="109"/>
      <c r="DD115" s="109"/>
      <c r="DE115" s="109"/>
      <c r="DF115" s="109"/>
      <c r="DG115" s="109"/>
      <c r="DH115" s="511" t="str">
        <f>IF(SUM(CX115:DG115)='III Plan Rates'!AJ118, "Match", "Don't Match")</f>
        <v>Match</v>
      </c>
      <c r="DI115" s="109"/>
      <c r="DJ115" s="109"/>
      <c r="DK115" s="109"/>
      <c r="DL115" s="109"/>
      <c r="DM115" s="109"/>
      <c r="DN115" s="109"/>
      <c r="DO115" s="109"/>
      <c r="DP115" s="511" t="str">
        <f>IF(SUM(DI115:DO115)='III Plan Rates'!AK118, "Match", "Don't Match")</f>
        <v>Match</v>
      </c>
      <c r="DQ115" s="109"/>
      <c r="DR115" s="109"/>
      <c r="DS115" s="109"/>
      <c r="DT115" s="109"/>
      <c r="DU115" s="109"/>
      <c r="DV115" s="109"/>
      <c r="DW115" s="109"/>
      <c r="DX115" s="109"/>
      <c r="DY115" s="109"/>
      <c r="DZ115" s="109"/>
      <c r="EA115" s="511" t="str">
        <f>IF(SUM(DQ115:DZ115)='III Plan Rates'!AL118, "Match", "Don't Match")</f>
        <v>Match</v>
      </c>
      <c r="EB115" s="109"/>
      <c r="EC115" s="109"/>
      <c r="ED115" s="109"/>
      <c r="EE115" s="109"/>
      <c r="EF115" s="511" t="str">
        <f>IF(SUM(EB115:EE115)='III Plan Rates'!AM118, "Match", "Don't Match")</f>
        <v>Match</v>
      </c>
      <c r="EG115" s="109"/>
      <c r="EH115" s="109"/>
      <c r="EI115" s="109"/>
      <c r="EJ115" s="109"/>
      <c r="EK115" s="109"/>
      <c r="EL115" s="511" t="str">
        <f>IF(SUM(EG115:EK115)='III Plan Rates'!AN118, "Match", "Don't Match")</f>
        <v>Match</v>
      </c>
      <c r="EM115" s="109"/>
      <c r="EN115" s="109"/>
      <c r="EO115" s="109"/>
      <c r="EP115" s="109"/>
      <c r="EQ115" s="109"/>
      <c r="ER115" s="109"/>
      <c r="ES115" s="109"/>
      <c r="ET115" s="511" t="str">
        <f>IF(SUM(EM115:ES115)='III Plan Rates'!AO118, "Match", "Don't Match")</f>
        <v>Match</v>
      </c>
    </row>
    <row r="116" spans="1:150" x14ac:dyDescent="0.25">
      <c r="A116" s="406" t="str">
        <f>'III Plan Rates'!A119</f>
        <v>Plan 102</v>
      </c>
      <c r="B116" s="122">
        <f>'III Plan Rates'!B119</f>
        <v>0</v>
      </c>
      <c r="C116" s="128">
        <f>'III Plan Rates'!D119</f>
        <v>0</v>
      </c>
      <c r="D116" s="122">
        <f>'III Plan Rates'!E119</f>
        <v>0</v>
      </c>
      <c r="E116" s="122">
        <f>'III Plan Rates'!F119</f>
        <v>0</v>
      </c>
      <c r="F116" s="122">
        <f>'III Plan Rates'!G119</f>
        <v>0</v>
      </c>
      <c r="G116" s="122">
        <f>'III Plan Rates'!J119</f>
        <v>0</v>
      </c>
      <c r="H116" s="10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2">
        <f>IF('III Plan Rates'!$AP119&gt;0,SUMPRODUCT(I116:Q116,'III Plan Rates'!$AG119:$AO119)/'III Plan Rates'!$AP119,0)</f>
        <v>0</v>
      </c>
      <c r="S116" s="123"/>
      <c r="T116" s="112" t="e">
        <f>'III Plan Rates'!$AA119*'V Consumer Factors'!$N$12*'II Rate Development &amp; Change'!$J$34</f>
        <v>#DIV/0!</v>
      </c>
      <c r="U116" s="112" t="e">
        <f>'III Plan Rates'!$AA119*'V Consumer Factors'!$N$13*'II Rate Development &amp; Change'!$J$34</f>
        <v>#DIV/0!</v>
      </c>
      <c r="V116" s="112" t="e">
        <f>'III Plan Rates'!$AA119*'V Consumer Factors'!$N$14*'II Rate Development &amp; Change'!$J$34</f>
        <v>#DIV/0!</v>
      </c>
      <c r="W116" s="112" t="e">
        <f>'III Plan Rates'!$AA119*'V Consumer Factors'!$N$15*'II Rate Development &amp; Change'!$J$34</f>
        <v>#DIV/0!</v>
      </c>
      <c r="X116" s="112" t="e">
        <f>'III Plan Rates'!$AA119*'V Consumer Factors'!$N$16*'II Rate Development &amp; Change'!$J$34</f>
        <v>#DIV/0!</v>
      </c>
      <c r="Y116" s="112" t="e">
        <f>'III Plan Rates'!$AA119*'V Consumer Factors'!$N$17*'II Rate Development &amp; Change'!$J$34</f>
        <v>#DIV/0!</v>
      </c>
      <c r="Z116" s="112" t="e">
        <f>'III Plan Rates'!$AA119*'V Consumer Factors'!$N$18*'II Rate Development &amp; Change'!$J$34</f>
        <v>#DIV/0!</v>
      </c>
      <c r="AA116" s="112" t="e">
        <f>'III Plan Rates'!$AA119*'V Consumer Factors'!$N$19*'II Rate Development &amp; Change'!$J$34</f>
        <v>#DIV/0!</v>
      </c>
      <c r="AB116" s="112" t="e">
        <f>'III Plan Rates'!$AA119*'V Consumer Factors'!$N$20*'II Rate Development &amp; Change'!$J$34</f>
        <v>#DIV/0!</v>
      </c>
      <c r="AC116" s="112">
        <f>IF('III Plan Rates'!$AP119&gt;0,SUMPRODUCT(T116:AB116,'III Plan Rates'!$AG119:$AO119)/'III Plan Rates'!$AP119,0)</f>
        <v>0</v>
      </c>
      <c r="AD116" s="119"/>
      <c r="AE116" s="120" t="e">
        <f t="shared" si="23"/>
        <v>#DIV/0!</v>
      </c>
      <c r="AF116" s="120" t="e">
        <f t="shared" si="24"/>
        <v>#DIV/0!</v>
      </c>
      <c r="AG116" s="120" t="e">
        <f t="shared" si="25"/>
        <v>#DIV/0!</v>
      </c>
      <c r="AH116" s="120" t="e">
        <f t="shared" si="26"/>
        <v>#DIV/0!</v>
      </c>
      <c r="AI116" s="120" t="e">
        <f t="shared" si="27"/>
        <v>#DIV/0!</v>
      </c>
      <c r="AJ116" s="120" t="e">
        <f t="shared" si="28"/>
        <v>#DIV/0!</v>
      </c>
      <c r="AK116" s="120" t="e">
        <f t="shared" si="29"/>
        <v>#DIV/0!</v>
      </c>
      <c r="AL116" s="120" t="e">
        <f t="shared" si="30"/>
        <v>#DIV/0!</v>
      </c>
      <c r="AM116" s="120" t="e">
        <f t="shared" si="31"/>
        <v>#DIV/0!</v>
      </c>
      <c r="AN116" s="120" t="str">
        <f t="shared" si="32"/>
        <v/>
      </c>
      <c r="AO116" s="119"/>
      <c r="AP116" s="112" t="e">
        <f>'III Plan Rates'!$AA119*'V Consumer Factors'!$N$12*'II Rate Development &amp; Change'!$K$34</f>
        <v>#DIV/0!</v>
      </c>
      <c r="AQ116" s="112" t="e">
        <f>'III Plan Rates'!$AA119*'V Consumer Factors'!$N$13*'II Rate Development &amp; Change'!$K$34</f>
        <v>#DIV/0!</v>
      </c>
      <c r="AR116" s="112" t="e">
        <f>'III Plan Rates'!$AA119*'V Consumer Factors'!$N$14*'II Rate Development &amp; Change'!$K$34</f>
        <v>#DIV/0!</v>
      </c>
      <c r="AS116" s="112" t="e">
        <f>'III Plan Rates'!$AA119*'V Consumer Factors'!$N$15*'II Rate Development &amp; Change'!$K$34</f>
        <v>#DIV/0!</v>
      </c>
      <c r="AT116" s="112" t="e">
        <f>'III Plan Rates'!$AA119*'V Consumer Factors'!$N$16*'II Rate Development &amp; Change'!$K$34</f>
        <v>#DIV/0!</v>
      </c>
      <c r="AU116" s="112" t="e">
        <f>'III Plan Rates'!$AA119*'V Consumer Factors'!$N$17*'II Rate Development &amp; Change'!$K$34</f>
        <v>#DIV/0!</v>
      </c>
      <c r="AV116" s="112" t="e">
        <f>'III Plan Rates'!$AA119*'V Consumer Factors'!$N$18*'II Rate Development &amp; Change'!$K$34</f>
        <v>#DIV/0!</v>
      </c>
      <c r="AW116" s="112" t="e">
        <f>'III Plan Rates'!$AA119*'V Consumer Factors'!$N$19*'II Rate Development &amp; Change'!$K$34</f>
        <v>#DIV/0!</v>
      </c>
      <c r="AX116" s="112" t="e">
        <f>'III Plan Rates'!$AA119*'V Consumer Factors'!$N$20*'II Rate Development &amp; Change'!$K$34</f>
        <v>#DIV/0!</v>
      </c>
      <c r="AY116" s="112">
        <f>IF('III Plan Rates'!$AP119&gt;0,SUMPRODUCT(AP116:AX116,'III Plan Rates'!$AG119:$AO119)/'III Plan Rates'!$AP119,0)</f>
        <v>0</v>
      </c>
      <c r="AZ116" s="124"/>
      <c r="BA116" s="112" t="e">
        <f>'III Plan Rates'!$AA119*'V Consumer Factors'!$N$12*'II Rate Development &amp; Change'!$L$34</f>
        <v>#DIV/0!</v>
      </c>
      <c r="BB116" s="112" t="e">
        <f>'III Plan Rates'!$AA119*'V Consumer Factors'!$N$13*'II Rate Development &amp; Change'!$L$34</f>
        <v>#DIV/0!</v>
      </c>
      <c r="BC116" s="112" t="e">
        <f>'III Plan Rates'!$AA119*'V Consumer Factors'!$N$14*'II Rate Development &amp; Change'!$L$34</f>
        <v>#DIV/0!</v>
      </c>
      <c r="BD116" s="112" t="e">
        <f>'III Plan Rates'!$AA119*'V Consumer Factors'!$N$15*'II Rate Development &amp; Change'!$L$34</f>
        <v>#DIV/0!</v>
      </c>
      <c r="BE116" s="112" t="e">
        <f>'III Plan Rates'!$AA119*'V Consumer Factors'!$N$16*'II Rate Development &amp; Change'!$L$34</f>
        <v>#DIV/0!</v>
      </c>
      <c r="BF116" s="112" t="e">
        <f>'III Plan Rates'!$AA119*'V Consumer Factors'!$N$17*'II Rate Development &amp; Change'!$L$34</f>
        <v>#DIV/0!</v>
      </c>
      <c r="BG116" s="112" t="e">
        <f>'III Plan Rates'!$AA119*'V Consumer Factors'!$N$18*'II Rate Development &amp; Change'!$L$34</f>
        <v>#DIV/0!</v>
      </c>
      <c r="BH116" s="112" t="e">
        <f>'III Plan Rates'!$AA119*'V Consumer Factors'!$N$19*'II Rate Development &amp; Change'!$L$34</f>
        <v>#DIV/0!</v>
      </c>
      <c r="BI116" s="112" t="e">
        <f>'III Plan Rates'!$AA119*'V Consumer Factors'!$N$20*'II Rate Development &amp; Change'!$L$34</f>
        <v>#DIV/0!</v>
      </c>
      <c r="BJ116" s="112">
        <f>IF('III Plan Rates'!$AP119&gt;0,SUMPRODUCT(BA116:BI116,'III Plan Rates'!$AG119:$AO119)/'III Plan Rates'!$AP119,0)</f>
        <v>0</v>
      </c>
      <c r="BK116" s="124"/>
      <c r="BL116" s="112" t="e">
        <f>'III Plan Rates'!$AA119*'V Consumer Factors'!$N$12*'II Rate Development &amp; Change'!$M$34</f>
        <v>#DIV/0!</v>
      </c>
      <c r="BM116" s="112" t="e">
        <f>'III Plan Rates'!$AA119*'V Consumer Factors'!$N$13*'II Rate Development &amp; Change'!$M$34</f>
        <v>#DIV/0!</v>
      </c>
      <c r="BN116" s="112" t="e">
        <f>'III Plan Rates'!$AA119*'V Consumer Factors'!$N$14*'II Rate Development &amp; Change'!$M$34</f>
        <v>#DIV/0!</v>
      </c>
      <c r="BO116" s="112" t="e">
        <f>'III Plan Rates'!$AA119*'V Consumer Factors'!$N$15*'II Rate Development &amp; Change'!$M$34</f>
        <v>#DIV/0!</v>
      </c>
      <c r="BP116" s="112" t="e">
        <f>'III Plan Rates'!$AA119*'V Consumer Factors'!$N$16*'II Rate Development &amp; Change'!$M$34</f>
        <v>#DIV/0!</v>
      </c>
      <c r="BQ116" s="112" t="e">
        <f>'III Plan Rates'!$AA119*'V Consumer Factors'!$N$17*'II Rate Development &amp; Change'!$M$34</f>
        <v>#DIV/0!</v>
      </c>
      <c r="BR116" s="112" t="e">
        <f>'III Plan Rates'!$AA119*'V Consumer Factors'!$N$18*'II Rate Development &amp; Change'!$M$34</f>
        <v>#DIV/0!</v>
      </c>
      <c r="BS116" s="112" t="e">
        <f>'III Plan Rates'!$AA119*'V Consumer Factors'!$N$19*'II Rate Development &amp; Change'!$M$34</f>
        <v>#DIV/0!</v>
      </c>
      <c r="BT116" s="112" t="e">
        <f>'III Plan Rates'!$AA119*'V Consumer Factors'!$N$20*'II Rate Development &amp; Change'!$M$34</f>
        <v>#DIV/0!</v>
      </c>
      <c r="BU116" s="112">
        <f>IF('III Plan Rates'!$AP119&gt;0,SUMPRODUCT(BL116:BT116,'III Plan Rates'!$AG119:$AO119)/'III Plan Rates'!$AP119,0)</f>
        <v>0</v>
      </c>
      <c r="BW116" s="109"/>
      <c r="BX116" s="109"/>
      <c r="BY116" s="109"/>
      <c r="BZ116" s="109"/>
      <c r="CA116" s="109"/>
      <c r="CB116" s="109"/>
      <c r="CC116" s="109"/>
      <c r="CD116" s="109"/>
      <c r="CE116" s="511" t="str">
        <f>IF(SUM(BW116:CD116)='III Plan Rates'!AG119, "Match", "Don't Match")</f>
        <v>Match</v>
      </c>
      <c r="CF116" s="109"/>
      <c r="CG116" s="109"/>
      <c r="CH116" s="109"/>
      <c r="CI116" s="511" t="str">
        <f>IF(SUM(CF116:CH116)='III Plan Rates'!AH119, "Match", "Don't Match")</f>
        <v>Match</v>
      </c>
      <c r="CJ116" s="109"/>
      <c r="CK116" s="109"/>
      <c r="CL116" s="109"/>
      <c r="CM116" s="109"/>
      <c r="CN116" s="109"/>
      <c r="CO116" s="109"/>
      <c r="CP116" s="109"/>
      <c r="CQ116" s="109"/>
      <c r="CR116" s="109"/>
      <c r="CS116" s="109"/>
      <c r="CT116" s="109"/>
      <c r="CU116" s="109"/>
      <c r="CV116" s="109"/>
      <c r="CW116" s="511" t="str">
        <f>IF(SUM(CJ116:CV116)='III Plan Rates'!AI119, "Match", "Don't Match")</f>
        <v>Match</v>
      </c>
      <c r="CX116" s="109"/>
      <c r="CY116" s="109"/>
      <c r="CZ116" s="109"/>
      <c r="DA116" s="109"/>
      <c r="DB116" s="109"/>
      <c r="DC116" s="109"/>
      <c r="DD116" s="109"/>
      <c r="DE116" s="109"/>
      <c r="DF116" s="109"/>
      <c r="DG116" s="109"/>
      <c r="DH116" s="511" t="str">
        <f>IF(SUM(CX116:DG116)='III Plan Rates'!AJ119, "Match", "Don't Match")</f>
        <v>Match</v>
      </c>
      <c r="DI116" s="109"/>
      <c r="DJ116" s="109"/>
      <c r="DK116" s="109"/>
      <c r="DL116" s="109"/>
      <c r="DM116" s="109"/>
      <c r="DN116" s="109"/>
      <c r="DO116" s="109"/>
      <c r="DP116" s="511" t="str">
        <f>IF(SUM(DI116:DO116)='III Plan Rates'!AK119, "Match", "Don't Match")</f>
        <v>Match</v>
      </c>
      <c r="DQ116" s="109"/>
      <c r="DR116" s="109"/>
      <c r="DS116" s="109"/>
      <c r="DT116" s="109"/>
      <c r="DU116" s="109"/>
      <c r="DV116" s="109"/>
      <c r="DW116" s="109"/>
      <c r="DX116" s="109"/>
      <c r="DY116" s="109"/>
      <c r="DZ116" s="109"/>
      <c r="EA116" s="511" t="str">
        <f>IF(SUM(DQ116:DZ116)='III Plan Rates'!AL119, "Match", "Don't Match")</f>
        <v>Match</v>
      </c>
      <c r="EB116" s="109"/>
      <c r="EC116" s="109"/>
      <c r="ED116" s="109"/>
      <c r="EE116" s="109"/>
      <c r="EF116" s="511" t="str">
        <f>IF(SUM(EB116:EE116)='III Plan Rates'!AM119, "Match", "Don't Match")</f>
        <v>Match</v>
      </c>
      <c r="EG116" s="109"/>
      <c r="EH116" s="109"/>
      <c r="EI116" s="109"/>
      <c r="EJ116" s="109"/>
      <c r="EK116" s="109"/>
      <c r="EL116" s="511" t="str">
        <f>IF(SUM(EG116:EK116)='III Plan Rates'!AN119, "Match", "Don't Match")</f>
        <v>Match</v>
      </c>
      <c r="EM116" s="109"/>
      <c r="EN116" s="109"/>
      <c r="EO116" s="109"/>
      <c r="EP116" s="109"/>
      <c r="EQ116" s="109"/>
      <c r="ER116" s="109"/>
      <c r="ES116" s="109"/>
      <c r="ET116" s="511" t="str">
        <f>IF(SUM(EM116:ES116)='III Plan Rates'!AO119, "Match", "Don't Match")</f>
        <v>Match</v>
      </c>
    </row>
    <row r="117" spans="1:150" x14ac:dyDescent="0.25">
      <c r="A117" s="406" t="str">
        <f>'III Plan Rates'!A120</f>
        <v>Plan 103</v>
      </c>
      <c r="B117" s="122">
        <f>'III Plan Rates'!B120</f>
        <v>0</v>
      </c>
      <c r="C117" s="128">
        <f>'III Plan Rates'!D120</f>
        <v>0</v>
      </c>
      <c r="D117" s="122">
        <f>'III Plan Rates'!E120</f>
        <v>0</v>
      </c>
      <c r="E117" s="122">
        <f>'III Plan Rates'!F120</f>
        <v>0</v>
      </c>
      <c r="F117" s="122">
        <f>'III Plan Rates'!G120</f>
        <v>0</v>
      </c>
      <c r="G117" s="122">
        <f>'III Plan Rates'!J120</f>
        <v>0</v>
      </c>
      <c r="H117" s="10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2">
        <f>IF('III Plan Rates'!$AP120&gt;0,SUMPRODUCT(I117:Q117,'III Plan Rates'!$AG120:$AO120)/'III Plan Rates'!$AP120,0)</f>
        <v>0</v>
      </c>
      <c r="S117" s="123"/>
      <c r="T117" s="112" t="e">
        <f>'III Plan Rates'!$AA120*'V Consumer Factors'!$N$12*'II Rate Development &amp; Change'!$J$34</f>
        <v>#DIV/0!</v>
      </c>
      <c r="U117" s="112" t="e">
        <f>'III Plan Rates'!$AA120*'V Consumer Factors'!$N$13*'II Rate Development &amp; Change'!$J$34</f>
        <v>#DIV/0!</v>
      </c>
      <c r="V117" s="112" t="e">
        <f>'III Plan Rates'!$AA120*'V Consumer Factors'!$N$14*'II Rate Development &amp; Change'!$J$34</f>
        <v>#DIV/0!</v>
      </c>
      <c r="W117" s="112" t="e">
        <f>'III Plan Rates'!$AA120*'V Consumer Factors'!$N$15*'II Rate Development &amp; Change'!$J$34</f>
        <v>#DIV/0!</v>
      </c>
      <c r="X117" s="112" t="e">
        <f>'III Plan Rates'!$AA120*'V Consumer Factors'!$N$16*'II Rate Development &amp; Change'!$J$34</f>
        <v>#DIV/0!</v>
      </c>
      <c r="Y117" s="112" t="e">
        <f>'III Plan Rates'!$AA120*'V Consumer Factors'!$N$17*'II Rate Development &amp; Change'!$J$34</f>
        <v>#DIV/0!</v>
      </c>
      <c r="Z117" s="112" t="e">
        <f>'III Plan Rates'!$AA120*'V Consumer Factors'!$N$18*'II Rate Development &amp; Change'!$J$34</f>
        <v>#DIV/0!</v>
      </c>
      <c r="AA117" s="112" t="e">
        <f>'III Plan Rates'!$AA120*'V Consumer Factors'!$N$19*'II Rate Development &amp; Change'!$J$34</f>
        <v>#DIV/0!</v>
      </c>
      <c r="AB117" s="112" t="e">
        <f>'III Plan Rates'!$AA120*'V Consumer Factors'!$N$20*'II Rate Development &amp; Change'!$J$34</f>
        <v>#DIV/0!</v>
      </c>
      <c r="AC117" s="112">
        <f>IF('III Plan Rates'!$AP120&gt;0,SUMPRODUCT(T117:AB117,'III Plan Rates'!$AG120:$AO120)/'III Plan Rates'!$AP120,0)</f>
        <v>0</v>
      </c>
      <c r="AD117" s="119"/>
      <c r="AE117" s="120" t="e">
        <f t="shared" si="23"/>
        <v>#DIV/0!</v>
      </c>
      <c r="AF117" s="120" t="e">
        <f t="shared" si="24"/>
        <v>#DIV/0!</v>
      </c>
      <c r="AG117" s="120" t="e">
        <f t="shared" si="25"/>
        <v>#DIV/0!</v>
      </c>
      <c r="AH117" s="120" t="e">
        <f t="shared" si="26"/>
        <v>#DIV/0!</v>
      </c>
      <c r="AI117" s="120" t="e">
        <f t="shared" si="27"/>
        <v>#DIV/0!</v>
      </c>
      <c r="AJ117" s="120" t="e">
        <f t="shared" si="28"/>
        <v>#DIV/0!</v>
      </c>
      <c r="AK117" s="120" t="e">
        <f t="shared" si="29"/>
        <v>#DIV/0!</v>
      </c>
      <c r="AL117" s="120" t="e">
        <f t="shared" si="30"/>
        <v>#DIV/0!</v>
      </c>
      <c r="AM117" s="120" t="e">
        <f t="shared" si="31"/>
        <v>#DIV/0!</v>
      </c>
      <c r="AN117" s="120" t="str">
        <f t="shared" si="32"/>
        <v/>
      </c>
      <c r="AO117" s="119"/>
      <c r="AP117" s="112" t="e">
        <f>'III Plan Rates'!$AA120*'V Consumer Factors'!$N$12*'II Rate Development &amp; Change'!$K$34</f>
        <v>#DIV/0!</v>
      </c>
      <c r="AQ117" s="112" t="e">
        <f>'III Plan Rates'!$AA120*'V Consumer Factors'!$N$13*'II Rate Development &amp; Change'!$K$34</f>
        <v>#DIV/0!</v>
      </c>
      <c r="AR117" s="112" t="e">
        <f>'III Plan Rates'!$AA120*'V Consumer Factors'!$N$14*'II Rate Development &amp; Change'!$K$34</f>
        <v>#DIV/0!</v>
      </c>
      <c r="AS117" s="112" t="e">
        <f>'III Plan Rates'!$AA120*'V Consumer Factors'!$N$15*'II Rate Development &amp; Change'!$K$34</f>
        <v>#DIV/0!</v>
      </c>
      <c r="AT117" s="112" t="e">
        <f>'III Plan Rates'!$AA120*'V Consumer Factors'!$N$16*'II Rate Development &amp; Change'!$K$34</f>
        <v>#DIV/0!</v>
      </c>
      <c r="AU117" s="112" t="e">
        <f>'III Plan Rates'!$AA120*'V Consumer Factors'!$N$17*'II Rate Development &amp; Change'!$K$34</f>
        <v>#DIV/0!</v>
      </c>
      <c r="AV117" s="112" t="e">
        <f>'III Plan Rates'!$AA120*'V Consumer Factors'!$N$18*'II Rate Development &amp; Change'!$K$34</f>
        <v>#DIV/0!</v>
      </c>
      <c r="AW117" s="112" t="e">
        <f>'III Plan Rates'!$AA120*'V Consumer Factors'!$N$19*'II Rate Development &amp; Change'!$K$34</f>
        <v>#DIV/0!</v>
      </c>
      <c r="AX117" s="112" t="e">
        <f>'III Plan Rates'!$AA120*'V Consumer Factors'!$N$20*'II Rate Development &amp; Change'!$K$34</f>
        <v>#DIV/0!</v>
      </c>
      <c r="AY117" s="112">
        <f>IF('III Plan Rates'!$AP120&gt;0,SUMPRODUCT(AP117:AX117,'III Plan Rates'!$AG120:$AO120)/'III Plan Rates'!$AP120,0)</f>
        <v>0</v>
      </c>
      <c r="AZ117" s="124"/>
      <c r="BA117" s="112" t="e">
        <f>'III Plan Rates'!$AA120*'V Consumer Factors'!$N$12*'II Rate Development &amp; Change'!$L$34</f>
        <v>#DIV/0!</v>
      </c>
      <c r="BB117" s="112" t="e">
        <f>'III Plan Rates'!$AA120*'V Consumer Factors'!$N$13*'II Rate Development &amp; Change'!$L$34</f>
        <v>#DIV/0!</v>
      </c>
      <c r="BC117" s="112" t="e">
        <f>'III Plan Rates'!$AA120*'V Consumer Factors'!$N$14*'II Rate Development &amp; Change'!$L$34</f>
        <v>#DIV/0!</v>
      </c>
      <c r="BD117" s="112" t="e">
        <f>'III Plan Rates'!$AA120*'V Consumer Factors'!$N$15*'II Rate Development &amp; Change'!$L$34</f>
        <v>#DIV/0!</v>
      </c>
      <c r="BE117" s="112" t="e">
        <f>'III Plan Rates'!$AA120*'V Consumer Factors'!$N$16*'II Rate Development &amp; Change'!$L$34</f>
        <v>#DIV/0!</v>
      </c>
      <c r="BF117" s="112" t="e">
        <f>'III Plan Rates'!$AA120*'V Consumer Factors'!$N$17*'II Rate Development &amp; Change'!$L$34</f>
        <v>#DIV/0!</v>
      </c>
      <c r="BG117" s="112" t="e">
        <f>'III Plan Rates'!$AA120*'V Consumer Factors'!$N$18*'II Rate Development &amp; Change'!$L$34</f>
        <v>#DIV/0!</v>
      </c>
      <c r="BH117" s="112" t="e">
        <f>'III Plan Rates'!$AA120*'V Consumer Factors'!$N$19*'II Rate Development &amp; Change'!$L$34</f>
        <v>#DIV/0!</v>
      </c>
      <c r="BI117" s="112" t="e">
        <f>'III Plan Rates'!$AA120*'V Consumer Factors'!$N$20*'II Rate Development &amp; Change'!$L$34</f>
        <v>#DIV/0!</v>
      </c>
      <c r="BJ117" s="112">
        <f>IF('III Plan Rates'!$AP120&gt;0,SUMPRODUCT(BA117:BI117,'III Plan Rates'!$AG120:$AO120)/'III Plan Rates'!$AP120,0)</f>
        <v>0</v>
      </c>
      <c r="BK117" s="124"/>
      <c r="BL117" s="112" t="e">
        <f>'III Plan Rates'!$AA120*'V Consumer Factors'!$N$12*'II Rate Development &amp; Change'!$M$34</f>
        <v>#DIV/0!</v>
      </c>
      <c r="BM117" s="112" t="e">
        <f>'III Plan Rates'!$AA120*'V Consumer Factors'!$N$13*'II Rate Development &amp; Change'!$M$34</f>
        <v>#DIV/0!</v>
      </c>
      <c r="BN117" s="112" t="e">
        <f>'III Plan Rates'!$AA120*'V Consumer Factors'!$N$14*'II Rate Development &amp; Change'!$M$34</f>
        <v>#DIV/0!</v>
      </c>
      <c r="BO117" s="112" t="e">
        <f>'III Plan Rates'!$AA120*'V Consumer Factors'!$N$15*'II Rate Development &amp; Change'!$M$34</f>
        <v>#DIV/0!</v>
      </c>
      <c r="BP117" s="112" t="e">
        <f>'III Plan Rates'!$AA120*'V Consumer Factors'!$N$16*'II Rate Development &amp; Change'!$M$34</f>
        <v>#DIV/0!</v>
      </c>
      <c r="BQ117" s="112" t="e">
        <f>'III Plan Rates'!$AA120*'V Consumer Factors'!$N$17*'II Rate Development &amp; Change'!$M$34</f>
        <v>#DIV/0!</v>
      </c>
      <c r="BR117" s="112" t="e">
        <f>'III Plan Rates'!$AA120*'V Consumer Factors'!$N$18*'II Rate Development &amp; Change'!$M$34</f>
        <v>#DIV/0!</v>
      </c>
      <c r="BS117" s="112" t="e">
        <f>'III Plan Rates'!$AA120*'V Consumer Factors'!$N$19*'II Rate Development &amp; Change'!$M$34</f>
        <v>#DIV/0!</v>
      </c>
      <c r="BT117" s="112" t="e">
        <f>'III Plan Rates'!$AA120*'V Consumer Factors'!$N$20*'II Rate Development &amp; Change'!$M$34</f>
        <v>#DIV/0!</v>
      </c>
      <c r="BU117" s="112">
        <f>IF('III Plan Rates'!$AP120&gt;0,SUMPRODUCT(BL117:BT117,'III Plan Rates'!$AG120:$AO120)/'III Plan Rates'!$AP120,0)</f>
        <v>0</v>
      </c>
      <c r="BW117" s="109"/>
      <c r="BX117" s="109"/>
      <c r="BY117" s="109"/>
      <c r="BZ117" s="109"/>
      <c r="CA117" s="109"/>
      <c r="CB117" s="109"/>
      <c r="CC117" s="109"/>
      <c r="CD117" s="109"/>
      <c r="CE117" s="511" t="str">
        <f>IF(SUM(BW117:CD117)='III Plan Rates'!AG120, "Match", "Don't Match")</f>
        <v>Match</v>
      </c>
      <c r="CF117" s="109"/>
      <c r="CG117" s="109"/>
      <c r="CH117" s="109"/>
      <c r="CI117" s="511" t="str">
        <f>IF(SUM(CF117:CH117)='III Plan Rates'!AH120, "Match", "Don't Match")</f>
        <v>Match</v>
      </c>
      <c r="CJ117" s="109"/>
      <c r="CK117" s="109"/>
      <c r="CL117" s="109"/>
      <c r="CM117" s="109"/>
      <c r="CN117" s="109"/>
      <c r="CO117" s="109"/>
      <c r="CP117" s="109"/>
      <c r="CQ117" s="109"/>
      <c r="CR117" s="109"/>
      <c r="CS117" s="109"/>
      <c r="CT117" s="109"/>
      <c r="CU117" s="109"/>
      <c r="CV117" s="109"/>
      <c r="CW117" s="511" t="str">
        <f>IF(SUM(CJ117:CV117)='III Plan Rates'!AI120, "Match", "Don't Match")</f>
        <v>Match</v>
      </c>
      <c r="CX117" s="109"/>
      <c r="CY117" s="109"/>
      <c r="CZ117" s="109"/>
      <c r="DA117" s="109"/>
      <c r="DB117" s="109"/>
      <c r="DC117" s="109"/>
      <c r="DD117" s="109"/>
      <c r="DE117" s="109"/>
      <c r="DF117" s="109"/>
      <c r="DG117" s="109"/>
      <c r="DH117" s="511" t="str">
        <f>IF(SUM(CX117:DG117)='III Plan Rates'!AJ120, "Match", "Don't Match")</f>
        <v>Match</v>
      </c>
      <c r="DI117" s="109"/>
      <c r="DJ117" s="109"/>
      <c r="DK117" s="109"/>
      <c r="DL117" s="109"/>
      <c r="DM117" s="109"/>
      <c r="DN117" s="109"/>
      <c r="DO117" s="109"/>
      <c r="DP117" s="511" t="str">
        <f>IF(SUM(DI117:DO117)='III Plan Rates'!AK120, "Match", "Don't Match")</f>
        <v>Match</v>
      </c>
      <c r="DQ117" s="109"/>
      <c r="DR117" s="109"/>
      <c r="DS117" s="109"/>
      <c r="DT117" s="109"/>
      <c r="DU117" s="109"/>
      <c r="DV117" s="109"/>
      <c r="DW117" s="109"/>
      <c r="DX117" s="109"/>
      <c r="DY117" s="109"/>
      <c r="DZ117" s="109"/>
      <c r="EA117" s="511" t="str">
        <f>IF(SUM(DQ117:DZ117)='III Plan Rates'!AL120, "Match", "Don't Match")</f>
        <v>Match</v>
      </c>
      <c r="EB117" s="109"/>
      <c r="EC117" s="109"/>
      <c r="ED117" s="109"/>
      <c r="EE117" s="109"/>
      <c r="EF117" s="511" t="str">
        <f>IF(SUM(EB117:EE117)='III Plan Rates'!AM120, "Match", "Don't Match")</f>
        <v>Match</v>
      </c>
      <c r="EG117" s="109"/>
      <c r="EH117" s="109"/>
      <c r="EI117" s="109"/>
      <c r="EJ117" s="109"/>
      <c r="EK117" s="109"/>
      <c r="EL117" s="511" t="str">
        <f>IF(SUM(EG117:EK117)='III Plan Rates'!AN120, "Match", "Don't Match")</f>
        <v>Match</v>
      </c>
      <c r="EM117" s="109"/>
      <c r="EN117" s="109"/>
      <c r="EO117" s="109"/>
      <c r="EP117" s="109"/>
      <c r="EQ117" s="109"/>
      <c r="ER117" s="109"/>
      <c r="ES117" s="109"/>
      <c r="ET117" s="511" t="str">
        <f>IF(SUM(EM117:ES117)='III Plan Rates'!AO120, "Match", "Don't Match")</f>
        <v>Match</v>
      </c>
    </row>
    <row r="118" spans="1:150" x14ac:dyDescent="0.25">
      <c r="A118" s="406" t="str">
        <f>'III Plan Rates'!A121</f>
        <v>Plan 104</v>
      </c>
      <c r="B118" s="122">
        <f>'III Plan Rates'!B121</f>
        <v>0</v>
      </c>
      <c r="C118" s="128">
        <f>'III Plan Rates'!D121</f>
        <v>0</v>
      </c>
      <c r="D118" s="122">
        <f>'III Plan Rates'!E121</f>
        <v>0</v>
      </c>
      <c r="E118" s="122">
        <f>'III Plan Rates'!F121</f>
        <v>0</v>
      </c>
      <c r="F118" s="122">
        <f>'III Plan Rates'!G121</f>
        <v>0</v>
      </c>
      <c r="G118" s="122">
        <f>'III Plan Rates'!J121</f>
        <v>0</v>
      </c>
      <c r="H118" s="10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2">
        <f>IF('III Plan Rates'!$AP121&gt;0,SUMPRODUCT(I118:Q118,'III Plan Rates'!$AG121:$AO121)/'III Plan Rates'!$AP121,0)</f>
        <v>0</v>
      </c>
      <c r="S118" s="123"/>
      <c r="T118" s="112" t="e">
        <f>'III Plan Rates'!$AA121*'V Consumer Factors'!$N$12*'II Rate Development &amp; Change'!$J$34</f>
        <v>#DIV/0!</v>
      </c>
      <c r="U118" s="112" t="e">
        <f>'III Plan Rates'!$AA121*'V Consumer Factors'!$N$13*'II Rate Development &amp; Change'!$J$34</f>
        <v>#DIV/0!</v>
      </c>
      <c r="V118" s="112" t="e">
        <f>'III Plan Rates'!$AA121*'V Consumer Factors'!$N$14*'II Rate Development &amp; Change'!$J$34</f>
        <v>#DIV/0!</v>
      </c>
      <c r="W118" s="112" t="e">
        <f>'III Plan Rates'!$AA121*'V Consumer Factors'!$N$15*'II Rate Development &amp; Change'!$J$34</f>
        <v>#DIV/0!</v>
      </c>
      <c r="X118" s="112" t="e">
        <f>'III Plan Rates'!$AA121*'V Consumer Factors'!$N$16*'II Rate Development &amp; Change'!$J$34</f>
        <v>#DIV/0!</v>
      </c>
      <c r="Y118" s="112" t="e">
        <f>'III Plan Rates'!$AA121*'V Consumer Factors'!$N$17*'II Rate Development &amp; Change'!$J$34</f>
        <v>#DIV/0!</v>
      </c>
      <c r="Z118" s="112" t="e">
        <f>'III Plan Rates'!$AA121*'V Consumer Factors'!$N$18*'II Rate Development &amp; Change'!$J$34</f>
        <v>#DIV/0!</v>
      </c>
      <c r="AA118" s="112" t="e">
        <f>'III Plan Rates'!$AA121*'V Consumer Factors'!$N$19*'II Rate Development &amp; Change'!$J$34</f>
        <v>#DIV/0!</v>
      </c>
      <c r="AB118" s="112" t="e">
        <f>'III Plan Rates'!$AA121*'V Consumer Factors'!$N$20*'II Rate Development &amp; Change'!$J$34</f>
        <v>#DIV/0!</v>
      </c>
      <c r="AC118" s="112">
        <f>IF('III Plan Rates'!$AP121&gt;0,SUMPRODUCT(T118:AB118,'III Plan Rates'!$AG121:$AO121)/'III Plan Rates'!$AP121,0)</f>
        <v>0</v>
      </c>
      <c r="AD118" s="119"/>
      <c r="AE118" s="120" t="e">
        <f t="shared" si="23"/>
        <v>#DIV/0!</v>
      </c>
      <c r="AF118" s="120" t="e">
        <f t="shared" si="24"/>
        <v>#DIV/0!</v>
      </c>
      <c r="AG118" s="120" t="e">
        <f t="shared" si="25"/>
        <v>#DIV/0!</v>
      </c>
      <c r="AH118" s="120" t="e">
        <f t="shared" si="26"/>
        <v>#DIV/0!</v>
      </c>
      <c r="AI118" s="120" t="e">
        <f t="shared" si="27"/>
        <v>#DIV/0!</v>
      </c>
      <c r="AJ118" s="120" t="e">
        <f t="shared" si="28"/>
        <v>#DIV/0!</v>
      </c>
      <c r="AK118" s="120" t="e">
        <f t="shared" si="29"/>
        <v>#DIV/0!</v>
      </c>
      <c r="AL118" s="120" t="e">
        <f t="shared" si="30"/>
        <v>#DIV/0!</v>
      </c>
      <c r="AM118" s="120" t="e">
        <f t="shared" si="31"/>
        <v>#DIV/0!</v>
      </c>
      <c r="AN118" s="120" t="str">
        <f t="shared" si="32"/>
        <v/>
      </c>
      <c r="AO118" s="119"/>
      <c r="AP118" s="112" t="e">
        <f>'III Plan Rates'!$AA121*'V Consumer Factors'!$N$12*'II Rate Development &amp; Change'!$K$34</f>
        <v>#DIV/0!</v>
      </c>
      <c r="AQ118" s="112" t="e">
        <f>'III Plan Rates'!$AA121*'V Consumer Factors'!$N$13*'II Rate Development &amp; Change'!$K$34</f>
        <v>#DIV/0!</v>
      </c>
      <c r="AR118" s="112" t="e">
        <f>'III Plan Rates'!$AA121*'V Consumer Factors'!$N$14*'II Rate Development &amp; Change'!$K$34</f>
        <v>#DIV/0!</v>
      </c>
      <c r="AS118" s="112" t="e">
        <f>'III Plan Rates'!$AA121*'V Consumer Factors'!$N$15*'II Rate Development &amp; Change'!$K$34</f>
        <v>#DIV/0!</v>
      </c>
      <c r="AT118" s="112" t="e">
        <f>'III Plan Rates'!$AA121*'V Consumer Factors'!$N$16*'II Rate Development &amp; Change'!$K$34</f>
        <v>#DIV/0!</v>
      </c>
      <c r="AU118" s="112" t="e">
        <f>'III Plan Rates'!$AA121*'V Consumer Factors'!$N$17*'II Rate Development &amp; Change'!$K$34</f>
        <v>#DIV/0!</v>
      </c>
      <c r="AV118" s="112" t="e">
        <f>'III Plan Rates'!$AA121*'V Consumer Factors'!$N$18*'II Rate Development &amp; Change'!$K$34</f>
        <v>#DIV/0!</v>
      </c>
      <c r="AW118" s="112" t="e">
        <f>'III Plan Rates'!$AA121*'V Consumer Factors'!$N$19*'II Rate Development &amp; Change'!$K$34</f>
        <v>#DIV/0!</v>
      </c>
      <c r="AX118" s="112" t="e">
        <f>'III Plan Rates'!$AA121*'V Consumer Factors'!$N$20*'II Rate Development &amp; Change'!$K$34</f>
        <v>#DIV/0!</v>
      </c>
      <c r="AY118" s="112">
        <f>IF('III Plan Rates'!$AP121&gt;0,SUMPRODUCT(AP118:AX118,'III Plan Rates'!$AG121:$AO121)/'III Plan Rates'!$AP121,0)</f>
        <v>0</v>
      </c>
      <c r="AZ118" s="124"/>
      <c r="BA118" s="112" t="e">
        <f>'III Plan Rates'!$AA121*'V Consumer Factors'!$N$12*'II Rate Development &amp; Change'!$L$34</f>
        <v>#DIV/0!</v>
      </c>
      <c r="BB118" s="112" t="e">
        <f>'III Plan Rates'!$AA121*'V Consumer Factors'!$N$13*'II Rate Development &amp; Change'!$L$34</f>
        <v>#DIV/0!</v>
      </c>
      <c r="BC118" s="112" t="e">
        <f>'III Plan Rates'!$AA121*'V Consumer Factors'!$N$14*'II Rate Development &amp; Change'!$L$34</f>
        <v>#DIV/0!</v>
      </c>
      <c r="BD118" s="112" t="e">
        <f>'III Plan Rates'!$AA121*'V Consumer Factors'!$N$15*'II Rate Development &amp; Change'!$L$34</f>
        <v>#DIV/0!</v>
      </c>
      <c r="BE118" s="112" t="e">
        <f>'III Plan Rates'!$AA121*'V Consumer Factors'!$N$16*'II Rate Development &amp; Change'!$L$34</f>
        <v>#DIV/0!</v>
      </c>
      <c r="BF118" s="112" t="e">
        <f>'III Plan Rates'!$AA121*'V Consumer Factors'!$N$17*'II Rate Development &amp; Change'!$L$34</f>
        <v>#DIV/0!</v>
      </c>
      <c r="BG118" s="112" t="e">
        <f>'III Plan Rates'!$AA121*'V Consumer Factors'!$N$18*'II Rate Development &amp; Change'!$L$34</f>
        <v>#DIV/0!</v>
      </c>
      <c r="BH118" s="112" t="e">
        <f>'III Plan Rates'!$AA121*'V Consumer Factors'!$N$19*'II Rate Development &amp; Change'!$L$34</f>
        <v>#DIV/0!</v>
      </c>
      <c r="BI118" s="112" t="e">
        <f>'III Plan Rates'!$AA121*'V Consumer Factors'!$N$20*'II Rate Development &amp; Change'!$L$34</f>
        <v>#DIV/0!</v>
      </c>
      <c r="BJ118" s="112">
        <f>IF('III Plan Rates'!$AP121&gt;0,SUMPRODUCT(BA118:BI118,'III Plan Rates'!$AG121:$AO121)/'III Plan Rates'!$AP121,0)</f>
        <v>0</v>
      </c>
      <c r="BK118" s="124"/>
      <c r="BL118" s="112" t="e">
        <f>'III Plan Rates'!$AA121*'V Consumer Factors'!$N$12*'II Rate Development &amp; Change'!$M$34</f>
        <v>#DIV/0!</v>
      </c>
      <c r="BM118" s="112" t="e">
        <f>'III Plan Rates'!$AA121*'V Consumer Factors'!$N$13*'II Rate Development &amp; Change'!$M$34</f>
        <v>#DIV/0!</v>
      </c>
      <c r="BN118" s="112" t="e">
        <f>'III Plan Rates'!$AA121*'V Consumer Factors'!$N$14*'II Rate Development &amp; Change'!$M$34</f>
        <v>#DIV/0!</v>
      </c>
      <c r="BO118" s="112" t="e">
        <f>'III Plan Rates'!$AA121*'V Consumer Factors'!$N$15*'II Rate Development &amp; Change'!$M$34</f>
        <v>#DIV/0!</v>
      </c>
      <c r="BP118" s="112" t="e">
        <f>'III Plan Rates'!$AA121*'V Consumer Factors'!$N$16*'II Rate Development &amp; Change'!$M$34</f>
        <v>#DIV/0!</v>
      </c>
      <c r="BQ118" s="112" t="e">
        <f>'III Plan Rates'!$AA121*'V Consumer Factors'!$N$17*'II Rate Development &amp; Change'!$M$34</f>
        <v>#DIV/0!</v>
      </c>
      <c r="BR118" s="112" t="e">
        <f>'III Plan Rates'!$AA121*'V Consumer Factors'!$N$18*'II Rate Development &amp; Change'!$M$34</f>
        <v>#DIV/0!</v>
      </c>
      <c r="BS118" s="112" t="e">
        <f>'III Plan Rates'!$AA121*'V Consumer Factors'!$N$19*'II Rate Development &amp; Change'!$M$34</f>
        <v>#DIV/0!</v>
      </c>
      <c r="BT118" s="112" t="e">
        <f>'III Plan Rates'!$AA121*'V Consumer Factors'!$N$20*'II Rate Development &amp; Change'!$M$34</f>
        <v>#DIV/0!</v>
      </c>
      <c r="BU118" s="112">
        <f>IF('III Plan Rates'!$AP121&gt;0,SUMPRODUCT(BL118:BT118,'III Plan Rates'!$AG121:$AO121)/'III Plan Rates'!$AP121,0)</f>
        <v>0</v>
      </c>
      <c r="BW118" s="109"/>
      <c r="BX118" s="109"/>
      <c r="BY118" s="109"/>
      <c r="BZ118" s="109"/>
      <c r="CA118" s="109"/>
      <c r="CB118" s="109"/>
      <c r="CC118" s="109"/>
      <c r="CD118" s="109"/>
      <c r="CE118" s="511" t="str">
        <f>IF(SUM(BW118:CD118)='III Plan Rates'!AG121, "Match", "Don't Match")</f>
        <v>Match</v>
      </c>
      <c r="CF118" s="109"/>
      <c r="CG118" s="109"/>
      <c r="CH118" s="109"/>
      <c r="CI118" s="511" t="str">
        <f>IF(SUM(CF118:CH118)='III Plan Rates'!AH121, "Match", "Don't Match")</f>
        <v>Match</v>
      </c>
      <c r="CJ118" s="109"/>
      <c r="CK118" s="109"/>
      <c r="CL118" s="109"/>
      <c r="CM118" s="109"/>
      <c r="CN118" s="109"/>
      <c r="CO118" s="109"/>
      <c r="CP118" s="109"/>
      <c r="CQ118" s="109"/>
      <c r="CR118" s="109"/>
      <c r="CS118" s="109"/>
      <c r="CT118" s="109"/>
      <c r="CU118" s="109"/>
      <c r="CV118" s="109"/>
      <c r="CW118" s="511" t="str">
        <f>IF(SUM(CJ118:CV118)='III Plan Rates'!AI121, "Match", "Don't Match")</f>
        <v>Match</v>
      </c>
      <c r="CX118" s="109"/>
      <c r="CY118" s="109"/>
      <c r="CZ118" s="109"/>
      <c r="DA118" s="109"/>
      <c r="DB118" s="109"/>
      <c r="DC118" s="109"/>
      <c r="DD118" s="109"/>
      <c r="DE118" s="109"/>
      <c r="DF118" s="109"/>
      <c r="DG118" s="109"/>
      <c r="DH118" s="511" t="str">
        <f>IF(SUM(CX118:DG118)='III Plan Rates'!AJ121, "Match", "Don't Match")</f>
        <v>Match</v>
      </c>
      <c r="DI118" s="109"/>
      <c r="DJ118" s="109"/>
      <c r="DK118" s="109"/>
      <c r="DL118" s="109"/>
      <c r="DM118" s="109"/>
      <c r="DN118" s="109"/>
      <c r="DO118" s="109"/>
      <c r="DP118" s="511" t="str">
        <f>IF(SUM(DI118:DO118)='III Plan Rates'!AK121, "Match", "Don't Match")</f>
        <v>Match</v>
      </c>
      <c r="DQ118" s="109"/>
      <c r="DR118" s="109"/>
      <c r="DS118" s="109"/>
      <c r="DT118" s="109"/>
      <c r="DU118" s="109"/>
      <c r="DV118" s="109"/>
      <c r="DW118" s="109"/>
      <c r="DX118" s="109"/>
      <c r="DY118" s="109"/>
      <c r="DZ118" s="109"/>
      <c r="EA118" s="511" t="str">
        <f>IF(SUM(DQ118:DZ118)='III Plan Rates'!AL121, "Match", "Don't Match")</f>
        <v>Match</v>
      </c>
      <c r="EB118" s="109"/>
      <c r="EC118" s="109"/>
      <c r="ED118" s="109"/>
      <c r="EE118" s="109"/>
      <c r="EF118" s="511" t="str">
        <f>IF(SUM(EB118:EE118)='III Plan Rates'!AM121, "Match", "Don't Match")</f>
        <v>Match</v>
      </c>
      <c r="EG118" s="109"/>
      <c r="EH118" s="109"/>
      <c r="EI118" s="109"/>
      <c r="EJ118" s="109"/>
      <c r="EK118" s="109"/>
      <c r="EL118" s="511" t="str">
        <f>IF(SUM(EG118:EK118)='III Plan Rates'!AN121, "Match", "Don't Match")</f>
        <v>Match</v>
      </c>
      <c r="EM118" s="109"/>
      <c r="EN118" s="109"/>
      <c r="EO118" s="109"/>
      <c r="EP118" s="109"/>
      <c r="EQ118" s="109"/>
      <c r="ER118" s="109"/>
      <c r="ES118" s="109"/>
      <c r="ET118" s="511" t="str">
        <f>IF(SUM(EM118:ES118)='III Plan Rates'!AO121, "Match", "Don't Match")</f>
        <v>Match</v>
      </c>
    </row>
    <row r="119" spans="1:150" x14ac:dyDescent="0.25">
      <c r="A119" s="406" t="str">
        <f>'III Plan Rates'!A122</f>
        <v>Plan 105</v>
      </c>
      <c r="B119" s="122">
        <f>'III Plan Rates'!B122</f>
        <v>0</v>
      </c>
      <c r="C119" s="128">
        <f>'III Plan Rates'!D122</f>
        <v>0</v>
      </c>
      <c r="D119" s="122">
        <f>'III Plan Rates'!E122</f>
        <v>0</v>
      </c>
      <c r="E119" s="122">
        <f>'III Plan Rates'!F122</f>
        <v>0</v>
      </c>
      <c r="F119" s="122">
        <f>'III Plan Rates'!G122</f>
        <v>0</v>
      </c>
      <c r="G119" s="122">
        <f>'III Plan Rates'!J122</f>
        <v>0</v>
      </c>
      <c r="H119" s="10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2">
        <f>IF('III Plan Rates'!$AP122&gt;0,SUMPRODUCT(I119:Q119,'III Plan Rates'!$AG122:$AO122)/'III Plan Rates'!$AP122,0)</f>
        <v>0</v>
      </c>
      <c r="S119" s="123"/>
      <c r="T119" s="112" t="e">
        <f>'III Plan Rates'!$AA122*'V Consumer Factors'!$N$12*'II Rate Development &amp; Change'!$J$34</f>
        <v>#DIV/0!</v>
      </c>
      <c r="U119" s="112" t="e">
        <f>'III Plan Rates'!$AA122*'V Consumer Factors'!$N$13*'II Rate Development &amp; Change'!$J$34</f>
        <v>#DIV/0!</v>
      </c>
      <c r="V119" s="112" t="e">
        <f>'III Plan Rates'!$AA122*'V Consumer Factors'!$N$14*'II Rate Development &amp; Change'!$J$34</f>
        <v>#DIV/0!</v>
      </c>
      <c r="W119" s="112" t="e">
        <f>'III Plan Rates'!$AA122*'V Consumer Factors'!$N$15*'II Rate Development &amp; Change'!$J$34</f>
        <v>#DIV/0!</v>
      </c>
      <c r="X119" s="112" t="e">
        <f>'III Plan Rates'!$AA122*'V Consumer Factors'!$N$16*'II Rate Development &amp; Change'!$J$34</f>
        <v>#DIV/0!</v>
      </c>
      <c r="Y119" s="112" t="e">
        <f>'III Plan Rates'!$AA122*'V Consumer Factors'!$N$17*'II Rate Development &amp; Change'!$J$34</f>
        <v>#DIV/0!</v>
      </c>
      <c r="Z119" s="112" t="e">
        <f>'III Plan Rates'!$AA122*'V Consumer Factors'!$N$18*'II Rate Development &amp; Change'!$J$34</f>
        <v>#DIV/0!</v>
      </c>
      <c r="AA119" s="112" t="e">
        <f>'III Plan Rates'!$AA122*'V Consumer Factors'!$N$19*'II Rate Development &amp; Change'!$J$34</f>
        <v>#DIV/0!</v>
      </c>
      <c r="AB119" s="112" t="e">
        <f>'III Plan Rates'!$AA122*'V Consumer Factors'!$N$20*'II Rate Development &amp; Change'!$J$34</f>
        <v>#DIV/0!</v>
      </c>
      <c r="AC119" s="112">
        <f>IF('III Plan Rates'!$AP122&gt;0,SUMPRODUCT(T119:AB119,'III Plan Rates'!$AG122:$AO122)/'III Plan Rates'!$AP122,0)</f>
        <v>0</v>
      </c>
      <c r="AD119" s="119"/>
      <c r="AE119" s="120" t="e">
        <f t="shared" si="23"/>
        <v>#DIV/0!</v>
      </c>
      <c r="AF119" s="120" t="e">
        <f t="shared" si="24"/>
        <v>#DIV/0!</v>
      </c>
      <c r="AG119" s="120" t="e">
        <f t="shared" si="25"/>
        <v>#DIV/0!</v>
      </c>
      <c r="AH119" s="120" t="e">
        <f t="shared" si="26"/>
        <v>#DIV/0!</v>
      </c>
      <c r="AI119" s="120" t="e">
        <f t="shared" si="27"/>
        <v>#DIV/0!</v>
      </c>
      <c r="AJ119" s="120" t="e">
        <f t="shared" si="28"/>
        <v>#DIV/0!</v>
      </c>
      <c r="AK119" s="120" t="e">
        <f t="shared" si="29"/>
        <v>#DIV/0!</v>
      </c>
      <c r="AL119" s="120" t="e">
        <f t="shared" si="30"/>
        <v>#DIV/0!</v>
      </c>
      <c r="AM119" s="120" t="e">
        <f t="shared" si="31"/>
        <v>#DIV/0!</v>
      </c>
      <c r="AN119" s="120" t="str">
        <f t="shared" si="32"/>
        <v/>
      </c>
      <c r="AO119" s="119"/>
      <c r="AP119" s="112" t="e">
        <f>'III Plan Rates'!$AA122*'V Consumer Factors'!$N$12*'II Rate Development &amp; Change'!$K$34</f>
        <v>#DIV/0!</v>
      </c>
      <c r="AQ119" s="112" t="e">
        <f>'III Plan Rates'!$AA122*'V Consumer Factors'!$N$13*'II Rate Development &amp; Change'!$K$34</f>
        <v>#DIV/0!</v>
      </c>
      <c r="AR119" s="112" t="e">
        <f>'III Plan Rates'!$AA122*'V Consumer Factors'!$N$14*'II Rate Development &amp; Change'!$K$34</f>
        <v>#DIV/0!</v>
      </c>
      <c r="AS119" s="112" t="e">
        <f>'III Plan Rates'!$AA122*'V Consumer Factors'!$N$15*'II Rate Development &amp; Change'!$K$34</f>
        <v>#DIV/0!</v>
      </c>
      <c r="AT119" s="112" t="e">
        <f>'III Plan Rates'!$AA122*'V Consumer Factors'!$N$16*'II Rate Development &amp; Change'!$K$34</f>
        <v>#DIV/0!</v>
      </c>
      <c r="AU119" s="112" t="e">
        <f>'III Plan Rates'!$AA122*'V Consumer Factors'!$N$17*'II Rate Development &amp; Change'!$K$34</f>
        <v>#DIV/0!</v>
      </c>
      <c r="AV119" s="112" t="e">
        <f>'III Plan Rates'!$AA122*'V Consumer Factors'!$N$18*'II Rate Development &amp; Change'!$K$34</f>
        <v>#DIV/0!</v>
      </c>
      <c r="AW119" s="112" t="e">
        <f>'III Plan Rates'!$AA122*'V Consumer Factors'!$N$19*'II Rate Development &amp; Change'!$K$34</f>
        <v>#DIV/0!</v>
      </c>
      <c r="AX119" s="112" t="e">
        <f>'III Plan Rates'!$AA122*'V Consumer Factors'!$N$20*'II Rate Development &amp; Change'!$K$34</f>
        <v>#DIV/0!</v>
      </c>
      <c r="AY119" s="112">
        <f>IF('III Plan Rates'!$AP122&gt;0,SUMPRODUCT(AP119:AX119,'III Plan Rates'!$AG122:$AO122)/'III Plan Rates'!$AP122,0)</f>
        <v>0</v>
      </c>
      <c r="AZ119" s="124"/>
      <c r="BA119" s="112" t="e">
        <f>'III Plan Rates'!$AA122*'V Consumer Factors'!$N$12*'II Rate Development &amp; Change'!$L$34</f>
        <v>#DIV/0!</v>
      </c>
      <c r="BB119" s="112" t="e">
        <f>'III Plan Rates'!$AA122*'V Consumer Factors'!$N$13*'II Rate Development &amp; Change'!$L$34</f>
        <v>#DIV/0!</v>
      </c>
      <c r="BC119" s="112" t="e">
        <f>'III Plan Rates'!$AA122*'V Consumer Factors'!$N$14*'II Rate Development &amp; Change'!$L$34</f>
        <v>#DIV/0!</v>
      </c>
      <c r="BD119" s="112" t="e">
        <f>'III Plan Rates'!$AA122*'V Consumer Factors'!$N$15*'II Rate Development &amp; Change'!$L$34</f>
        <v>#DIV/0!</v>
      </c>
      <c r="BE119" s="112" t="e">
        <f>'III Plan Rates'!$AA122*'V Consumer Factors'!$N$16*'II Rate Development &amp; Change'!$L$34</f>
        <v>#DIV/0!</v>
      </c>
      <c r="BF119" s="112" t="e">
        <f>'III Plan Rates'!$AA122*'V Consumer Factors'!$N$17*'II Rate Development &amp; Change'!$L$34</f>
        <v>#DIV/0!</v>
      </c>
      <c r="BG119" s="112" t="e">
        <f>'III Plan Rates'!$AA122*'V Consumer Factors'!$N$18*'II Rate Development &amp; Change'!$L$34</f>
        <v>#DIV/0!</v>
      </c>
      <c r="BH119" s="112" t="e">
        <f>'III Plan Rates'!$AA122*'V Consumer Factors'!$N$19*'II Rate Development &amp; Change'!$L$34</f>
        <v>#DIV/0!</v>
      </c>
      <c r="BI119" s="112" t="e">
        <f>'III Plan Rates'!$AA122*'V Consumer Factors'!$N$20*'II Rate Development &amp; Change'!$L$34</f>
        <v>#DIV/0!</v>
      </c>
      <c r="BJ119" s="112">
        <f>IF('III Plan Rates'!$AP122&gt;0,SUMPRODUCT(BA119:BI119,'III Plan Rates'!$AG122:$AO122)/'III Plan Rates'!$AP122,0)</f>
        <v>0</v>
      </c>
      <c r="BK119" s="124"/>
      <c r="BL119" s="112" t="e">
        <f>'III Plan Rates'!$AA122*'V Consumer Factors'!$N$12*'II Rate Development &amp; Change'!$M$34</f>
        <v>#DIV/0!</v>
      </c>
      <c r="BM119" s="112" t="e">
        <f>'III Plan Rates'!$AA122*'V Consumer Factors'!$N$13*'II Rate Development &amp; Change'!$M$34</f>
        <v>#DIV/0!</v>
      </c>
      <c r="BN119" s="112" t="e">
        <f>'III Plan Rates'!$AA122*'V Consumer Factors'!$N$14*'II Rate Development &amp; Change'!$M$34</f>
        <v>#DIV/0!</v>
      </c>
      <c r="BO119" s="112" t="e">
        <f>'III Plan Rates'!$AA122*'V Consumer Factors'!$N$15*'II Rate Development &amp; Change'!$M$34</f>
        <v>#DIV/0!</v>
      </c>
      <c r="BP119" s="112" t="e">
        <f>'III Plan Rates'!$AA122*'V Consumer Factors'!$N$16*'II Rate Development &amp; Change'!$M$34</f>
        <v>#DIV/0!</v>
      </c>
      <c r="BQ119" s="112" t="e">
        <f>'III Plan Rates'!$AA122*'V Consumer Factors'!$N$17*'II Rate Development &amp; Change'!$M$34</f>
        <v>#DIV/0!</v>
      </c>
      <c r="BR119" s="112" t="e">
        <f>'III Plan Rates'!$AA122*'V Consumer Factors'!$N$18*'II Rate Development &amp; Change'!$M$34</f>
        <v>#DIV/0!</v>
      </c>
      <c r="BS119" s="112" t="e">
        <f>'III Plan Rates'!$AA122*'V Consumer Factors'!$N$19*'II Rate Development &amp; Change'!$M$34</f>
        <v>#DIV/0!</v>
      </c>
      <c r="BT119" s="112" t="e">
        <f>'III Plan Rates'!$AA122*'V Consumer Factors'!$N$20*'II Rate Development &amp; Change'!$M$34</f>
        <v>#DIV/0!</v>
      </c>
      <c r="BU119" s="112">
        <f>IF('III Plan Rates'!$AP122&gt;0,SUMPRODUCT(BL119:BT119,'III Plan Rates'!$AG122:$AO122)/'III Plan Rates'!$AP122,0)</f>
        <v>0</v>
      </c>
      <c r="BW119" s="109"/>
      <c r="BX119" s="109"/>
      <c r="BY119" s="109"/>
      <c r="BZ119" s="109"/>
      <c r="CA119" s="109"/>
      <c r="CB119" s="109"/>
      <c r="CC119" s="109"/>
      <c r="CD119" s="109"/>
      <c r="CE119" s="511" t="str">
        <f>IF(SUM(BW119:CD119)='III Plan Rates'!AG122, "Match", "Don't Match")</f>
        <v>Match</v>
      </c>
      <c r="CF119" s="109"/>
      <c r="CG119" s="109"/>
      <c r="CH119" s="109"/>
      <c r="CI119" s="511" t="str">
        <f>IF(SUM(CF119:CH119)='III Plan Rates'!AH122, "Match", "Don't Match")</f>
        <v>Match</v>
      </c>
      <c r="CJ119" s="109"/>
      <c r="CK119" s="109"/>
      <c r="CL119" s="109"/>
      <c r="CM119" s="109"/>
      <c r="CN119" s="109"/>
      <c r="CO119" s="109"/>
      <c r="CP119" s="109"/>
      <c r="CQ119" s="109"/>
      <c r="CR119" s="109"/>
      <c r="CS119" s="109"/>
      <c r="CT119" s="109"/>
      <c r="CU119" s="109"/>
      <c r="CV119" s="109"/>
      <c r="CW119" s="511" t="str">
        <f>IF(SUM(CJ119:CV119)='III Plan Rates'!AI122, "Match", "Don't Match")</f>
        <v>Match</v>
      </c>
      <c r="CX119" s="109"/>
      <c r="CY119" s="109"/>
      <c r="CZ119" s="109"/>
      <c r="DA119" s="109"/>
      <c r="DB119" s="109"/>
      <c r="DC119" s="109"/>
      <c r="DD119" s="109"/>
      <c r="DE119" s="109"/>
      <c r="DF119" s="109"/>
      <c r="DG119" s="109"/>
      <c r="DH119" s="511" t="str">
        <f>IF(SUM(CX119:DG119)='III Plan Rates'!AJ122, "Match", "Don't Match")</f>
        <v>Match</v>
      </c>
      <c r="DI119" s="109"/>
      <c r="DJ119" s="109"/>
      <c r="DK119" s="109"/>
      <c r="DL119" s="109"/>
      <c r="DM119" s="109"/>
      <c r="DN119" s="109"/>
      <c r="DO119" s="109"/>
      <c r="DP119" s="511" t="str">
        <f>IF(SUM(DI119:DO119)='III Plan Rates'!AK122, "Match", "Don't Match")</f>
        <v>Match</v>
      </c>
      <c r="DQ119" s="109"/>
      <c r="DR119" s="109"/>
      <c r="DS119" s="109"/>
      <c r="DT119" s="109"/>
      <c r="DU119" s="109"/>
      <c r="DV119" s="109"/>
      <c r="DW119" s="109"/>
      <c r="DX119" s="109"/>
      <c r="DY119" s="109"/>
      <c r="DZ119" s="109"/>
      <c r="EA119" s="511" t="str">
        <f>IF(SUM(DQ119:DZ119)='III Plan Rates'!AL122, "Match", "Don't Match")</f>
        <v>Match</v>
      </c>
      <c r="EB119" s="109"/>
      <c r="EC119" s="109"/>
      <c r="ED119" s="109"/>
      <c r="EE119" s="109"/>
      <c r="EF119" s="511" t="str">
        <f>IF(SUM(EB119:EE119)='III Plan Rates'!AM122, "Match", "Don't Match")</f>
        <v>Match</v>
      </c>
      <c r="EG119" s="109"/>
      <c r="EH119" s="109"/>
      <c r="EI119" s="109"/>
      <c r="EJ119" s="109"/>
      <c r="EK119" s="109"/>
      <c r="EL119" s="511" t="str">
        <f>IF(SUM(EG119:EK119)='III Plan Rates'!AN122, "Match", "Don't Match")</f>
        <v>Match</v>
      </c>
      <c r="EM119" s="109"/>
      <c r="EN119" s="109"/>
      <c r="EO119" s="109"/>
      <c r="EP119" s="109"/>
      <c r="EQ119" s="109"/>
      <c r="ER119" s="109"/>
      <c r="ES119" s="109"/>
      <c r="ET119" s="511" t="str">
        <f>IF(SUM(EM119:ES119)='III Plan Rates'!AO122, "Match", "Don't Match")</f>
        <v>Match</v>
      </c>
    </row>
    <row r="120" spans="1:150" x14ac:dyDescent="0.25">
      <c r="A120" s="406" t="str">
        <f>'III Plan Rates'!A123</f>
        <v>Plan 106</v>
      </c>
      <c r="B120" s="122">
        <f>'III Plan Rates'!B123</f>
        <v>0</v>
      </c>
      <c r="C120" s="128">
        <f>'III Plan Rates'!D123</f>
        <v>0</v>
      </c>
      <c r="D120" s="122">
        <f>'III Plan Rates'!E123</f>
        <v>0</v>
      </c>
      <c r="E120" s="122">
        <f>'III Plan Rates'!F123</f>
        <v>0</v>
      </c>
      <c r="F120" s="122">
        <f>'III Plan Rates'!G123</f>
        <v>0</v>
      </c>
      <c r="G120" s="122">
        <f>'III Plan Rates'!J123</f>
        <v>0</v>
      </c>
      <c r="H120" s="10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2">
        <f>IF('III Plan Rates'!$AP123&gt;0,SUMPRODUCT(I120:Q120,'III Plan Rates'!$AG123:$AO123)/'III Plan Rates'!$AP123,0)</f>
        <v>0</v>
      </c>
      <c r="S120" s="123"/>
      <c r="T120" s="112" t="e">
        <f>'III Plan Rates'!$AA123*'V Consumer Factors'!$N$12*'II Rate Development &amp; Change'!$J$34</f>
        <v>#DIV/0!</v>
      </c>
      <c r="U120" s="112" t="e">
        <f>'III Plan Rates'!$AA123*'V Consumer Factors'!$N$13*'II Rate Development &amp; Change'!$J$34</f>
        <v>#DIV/0!</v>
      </c>
      <c r="V120" s="112" t="e">
        <f>'III Plan Rates'!$AA123*'V Consumer Factors'!$N$14*'II Rate Development &amp; Change'!$J$34</f>
        <v>#DIV/0!</v>
      </c>
      <c r="W120" s="112" t="e">
        <f>'III Plan Rates'!$AA123*'V Consumer Factors'!$N$15*'II Rate Development &amp; Change'!$J$34</f>
        <v>#DIV/0!</v>
      </c>
      <c r="X120" s="112" t="e">
        <f>'III Plan Rates'!$AA123*'V Consumer Factors'!$N$16*'II Rate Development &amp; Change'!$J$34</f>
        <v>#DIV/0!</v>
      </c>
      <c r="Y120" s="112" t="e">
        <f>'III Plan Rates'!$AA123*'V Consumer Factors'!$N$17*'II Rate Development &amp; Change'!$J$34</f>
        <v>#DIV/0!</v>
      </c>
      <c r="Z120" s="112" t="e">
        <f>'III Plan Rates'!$AA123*'V Consumer Factors'!$N$18*'II Rate Development &amp; Change'!$J$34</f>
        <v>#DIV/0!</v>
      </c>
      <c r="AA120" s="112" t="e">
        <f>'III Plan Rates'!$AA123*'V Consumer Factors'!$N$19*'II Rate Development &amp; Change'!$J$34</f>
        <v>#DIV/0!</v>
      </c>
      <c r="AB120" s="112" t="e">
        <f>'III Plan Rates'!$AA123*'V Consumer Factors'!$N$20*'II Rate Development &amp; Change'!$J$34</f>
        <v>#DIV/0!</v>
      </c>
      <c r="AC120" s="112">
        <f>IF('III Plan Rates'!$AP123&gt;0,SUMPRODUCT(T120:AB120,'III Plan Rates'!$AG123:$AO123)/'III Plan Rates'!$AP123,0)</f>
        <v>0</v>
      </c>
      <c r="AD120" s="119"/>
      <c r="AE120" s="120" t="e">
        <f t="shared" si="23"/>
        <v>#DIV/0!</v>
      </c>
      <c r="AF120" s="120" t="e">
        <f t="shared" si="24"/>
        <v>#DIV/0!</v>
      </c>
      <c r="AG120" s="120" t="e">
        <f t="shared" si="25"/>
        <v>#DIV/0!</v>
      </c>
      <c r="AH120" s="120" t="e">
        <f t="shared" si="26"/>
        <v>#DIV/0!</v>
      </c>
      <c r="AI120" s="120" t="e">
        <f t="shared" si="27"/>
        <v>#DIV/0!</v>
      </c>
      <c r="AJ120" s="120" t="e">
        <f t="shared" si="28"/>
        <v>#DIV/0!</v>
      </c>
      <c r="AK120" s="120" t="e">
        <f t="shared" si="29"/>
        <v>#DIV/0!</v>
      </c>
      <c r="AL120" s="120" t="e">
        <f t="shared" si="30"/>
        <v>#DIV/0!</v>
      </c>
      <c r="AM120" s="120" t="e">
        <f t="shared" si="31"/>
        <v>#DIV/0!</v>
      </c>
      <c r="AN120" s="120" t="str">
        <f t="shared" si="32"/>
        <v/>
      </c>
      <c r="AO120" s="119"/>
      <c r="AP120" s="112" t="e">
        <f>'III Plan Rates'!$AA123*'V Consumer Factors'!$N$12*'II Rate Development &amp; Change'!$K$34</f>
        <v>#DIV/0!</v>
      </c>
      <c r="AQ120" s="112" t="e">
        <f>'III Plan Rates'!$AA123*'V Consumer Factors'!$N$13*'II Rate Development &amp; Change'!$K$34</f>
        <v>#DIV/0!</v>
      </c>
      <c r="AR120" s="112" t="e">
        <f>'III Plan Rates'!$AA123*'V Consumer Factors'!$N$14*'II Rate Development &amp; Change'!$K$34</f>
        <v>#DIV/0!</v>
      </c>
      <c r="AS120" s="112" t="e">
        <f>'III Plan Rates'!$AA123*'V Consumer Factors'!$N$15*'II Rate Development &amp; Change'!$K$34</f>
        <v>#DIV/0!</v>
      </c>
      <c r="AT120" s="112" t="e">
        <f>'III Plan Rates'!$AA123*'V Consumer Factors'!$N$16*'II Rate Development &amp; Change'!$K$34</f>
        <v>#DIV/0!</v>
      </c>
      <c r="AU120" s="112" t="e">
        <f>'III Plan Rates'!$AA123*'V Consumer Factors'!$N$17*'II Rate Development &amp; Change'!$K$34</f>
        <v>#DIV/0!</v>
      </c>
      <c r="AV120" s="112" t="e">
        <f>'III Plan Rates'!$AA123*'V Consumer Factors'!$N$18*'II Rate Development &amp; Change'!$K$34</f>
        <v>#DIV/0!</v>
      </c>
      <c r="AW120" s="112" t="e">
        <f>'III Plan Rates'!$AA123*'V Consumer Factors'!$N$19*'II Rate Development &amp; Change'!$K$34</f>
        <v>#DIV/0!</v>
      </c>
      <c r="AX120" s="112" t="e">
        <f>'III Plan Rates'!$AA123*'V Consumer Factors'!$N$20*'II Rate Development &amp; Change'!$K$34</f>
        <v>#DIV/0!</v>
      </c>
      <c r="AY120" s="112">
        <f>IF('III Plan Rates'!$AP123&gt;0,SUMPRODUCT(AP120:AX120,'III Plan Rates'!$AG123:$AO123)/'III Plan Rates'!$AP123,0)</f>
        <v>0</v>
      </c>
      <c r="AZ120" s="124"/>
      <c r="BA120" s="112" t="e">
        <f>'III Plan Rates'!$AA123*'V Consumer Factors'!$N$12*'II Rate Development &amp; Change'!$L$34</f>
        <v>#DIV/0!</v>
      </c>
      <c r="BB120" s="112" t="e">
        <f>'III Plan Rates'!$AA123*'V Consumer Factors'!$N$13*'II Rate Development &amp; Change'!$L$34</f>
        <v>#DIV/0!</v>
      </c>
      <c r="BC120" s="112" t="e">
        <f>'III Plan Rates'!$AA123*'V Consumer Factors'!$N$14*'II Rate Development &amp; Change'!$L$34</f>
        <v>#DIV/0!</v>
      </c>
      <c r="BD120" s="112" t="e">
        <f>'III Plan Rates'!$AA123*'V Consumer Factors'!$N$15*'II Rate Development &amp; Change'!$L$34</f>
        <v>#DIV/0!</v>
      </c>
      <c r="BE120" s="112" t="e">
        <f>'III Plan Rates'!$AA123*'V Consumer Factors'!$N$16*'II Rate Development &amp; Change'!$L$34</f>
        <v>#DIV/0!</v>
      </c>
      <c r="BF120" s="112" t="e">
        <f>'III Plan Rates'!$AA123*'V Consumer Factors'!$N$17*'II Rate Development &amp; Change'!$L$34</f>
        <v>#DIV/0!</v>
      </c>
      <c r="BG120" s="112" t="e">
        <f>'III Plan Rates'!$AA123*'V Consumer Factors'!$N$18*'II Rate Development &amp; Change'!$L$34</f>
        <v>#DIV/0!</v>
      </c>
      <c r="BH120" s="112" t="e">
        <f>'III Plan Rates'!$AA123*'V Consumer Factors'!$N$19*'II Rate Development &amp; Change'!$L$34</f>
        <v>#DIV/0!</v>
      </c>
      <c r="BI120" s="112" t="e">
        <f>'III Plan Rates'!$AA123*'V Consumer Factors'!$N$20*'II Rate Development &amp; Change'!$L$34</f>
        <v>#DIV/0!</v>
      </c>
      <c r="BJ120" s="112">
        <f>IF('III Plan Rates'!$AP123&gt;0,SUMPRODUCT(BA120:BI120,'III Plan Rates'!$AG123:$AO123)/'III Plan Rates'!$AP123,0)</f>
        <v>0</v>
      </c>
      <c r="BK120" s="124"/>
      <c r="BL120" s="112" t="e">
        <f>'III Plan Rates'!$AA123*'V Consumer Factors'!$N$12*'II Rate Development &amp; Change'!$M$34</f>
        <v>#DIV/0!</v>
      </c>
      <c r="BM120" s="112" t="e">
        <f>'III Plan Rates'!$AA123*'V Consumer Factors'!$N$13*'II Rate Development &amp; Change'!$M$34</f>
        <v>#DIV/0!</v>
      </c>
      <c r="BN120" s="112" t="e">
        <f>'III Plan Rates'!$AA123*'V Consumer Factors'!$N$14*'II Rate Development &amp; Change'!$M$34</f>
        <v>#DIV/0!</v>
      </c>
      <c r="BO120" s="112" t="e">
        <f>'III Plan Rates'!$AA123*'V Consumer Factors'!$N$15*'II Rate Development &amp; Change'!$M$34</f>
        <v>#DIV/0!</v>
      </c>
      <c r="BP120" s="112" t="e">
        <f>'III Plan Rates'!$AA123*'V Consumer Factors'!$N$16*'II Rate Development &amp; Change'!$M$34</f>
        <v>#DIV/0!</v>
      </c>
      <c r="BQ120" s="112" t="e">
        <f>'III Plan Rates'!$AA123*'V Consumer Factors'!$N$17*'II Rate Development &amp; Change'!$M$34</f>
        <v>#DIV/0!</v>
      </c>
      <c r="BR120" s="112" t="e">
        <f>'III Plan Rates'!$AA123*'V Consumer Factors'!$N$18*'II Rate Development &amp; Change'!$M$34</f>
        <v>#DIV/0!</v>
      </c>
      <c r="BS120" s="112" t="e">
        <f>'III Plan Rates'!$AA123*'V Consumer Factors'!$N$19*'II Rate Development &amp; Change'!$M$34</f>
        <v>#DIV/0!</v>
      </c>
      <c r="BT120" s="112" t="e">
        <f>'III Plan Rates'!$AA123*'V Consumer Factors'!$N$20*'II Rate Development &amp; Change'!$M$34</f>
        <v>#DIV/0!</v>
      </c>
      <c r="BU120" s="112">
        <f>IF('III Plan Rates'!$AP123&gt;0,SUMPRODUCT(BL120:BT120,'III Plan Rates'!$AG123:$AO123)/'III Plan Rates'!$AP123,0)</f>
        <v>0</v>
      </c>
      <c r="BW120" s="109"/>
      <c r="BX120" s="109"/>
      <c r="BY120" s="109"/>
      <c r="BZ120" s="109"/>
      <c r="CA120" s="109"/>
      <c r="CB120" s="109"/>
      <c r="CC120" s="109"/>
      <c r="CD120" s="109"/>
      <c r="CE120" s="511" t="str">
        <f>IF(SUM(BW120:CD120)='III Plan Rates'!AG123, "Match", "Don't Match")</f>
        <v>Match</v>
      </c>
      <c r="CF120" s="109"/>
      <c r="CG120" s="109"/>
      <c r="CH120" s="109"/>
      <c r="CI120" s="511" t="str">
        <f>IF(SUM(CF120:CH120)='III Plan Rates'!AH123, "Match", "Don't Match")</f>
        <v>Match</v>
      </c>
      <c r="CJ120" s="109"/>
      <c r="CK120" s="109"/>
      <c r="CL120" s="109"/>
      <c r="CM120" s="109"/>
      <c r="CN120" s="109"/>
      <c r="CO120" s="109"/>
      <c r="CP120" s="109"/>
      <c r="CQ120" s="109"/>
      <c r="CR120" s="109"/>
      <c r="CS120" s="109"/>
      <c r="CT120" s="109"/>
      <c r="CU120" s="109"/>
      <c r="CV120" s="109"/>
      <c r="CW120" s="511" t="str">
        <f>IF(SUM(CJ120:CV120)='III Plan Rates'!AI123, "Match", "Don't Match")</f>
        <v>Match</v>
      </c>
      <c r="CX120" s="109"/>
      <c r="CY120" s="109"/>
      <c r="CZ120" s="109"/>
      <c r="DA120" s="109"/>
      <c r="DB120" s="109"/>
      <c r="DC120" s="109"/>
      <c r="DD120" s="109"/>
      <c r="DE120" s="109"/>
      <c r="DF120" s="109"/>
      <c r="DG120" s="109"/>
      <c r="DH120" s="511" t="str">
        <f>IF(SUM(CX120:DG120)='III Plan Rates'!AJ123, "Match", "Don't Match")</f>
        <v>Match</v>
      </c>
      <c r="DI120" s="109"/>
      <c r="DJ120" s="109"/>
      <c r="DK120" s="109"/>
      <c r="DL120" s="109"/>
      <c r="DM120" s="109"/>
      <c r="DN120" s="109"/>
      <c r="DO120" s="109"/>
      <c r="DP120" s="511" t="str">
        <f>IF(SUM(DI120:DO120)='III Plan Rates'!AK123, "Match", "Don't Match")</f>
        <v>Match</v>
      </c>
      <c r="DQ120" s="109"/>
      <c r="DR120" s="109"/>
      <c r="DS120" s="109"/>
      <c r="DT120" s="109"/>
      <c r="DU120" s="109"/>
      <c r="DV120" s="109"/>
      <c r="DW120" s="109"/>
      <c r="DX120" s="109"/>
      <c r="DY120" s="109"/>
      <c r="DZ120" s="109"/>
      <c r="EA120" s="511" t="str">
        <f>IF(SUM(DQ120:DZ120)='III Plan Rates'!AL123, "Match", "Don't Match")</f>
        <v>Match</v>
      </c>
      <c r="EB120" s="109"/>
      <c r="EC120" s="109"/>
      <c r="ED120" s="109"/>
      <c r="EE120" s="109"/>
      <c r="EF120" s="511" t="str">
        <f>IF(SUM(EB120:EE120)='III Plan Rates'!AM123, "Match", "Don't Match")</f>
        <v>Match</v>
      </c>
      <c r="EG120" s="109"/>
      <c r="EH120" s="109"/>
      <c r="EI120" s="109"/>
      <c r="EJ120" s="109"/>
      <c r="EK120" s="109"/>
      <c r="EL120" s="511" t="str">
        <f>IF(SUM(EG120:EK120)='III Plan Rates'!AN123, "Match", "Don't Match")</f>
        <v>Match</v>
      </c>
      <c r="EM120" s="109"/>
      <c r="EN120" s="109"/>
      <c r="EO120" s="109"/>
      <c r="EP120" s="109"/>
      <c r="EQ120" s="109"/>
      <c r="ER120" s="109"/>
      <c r="ES120" s="109"/>
      <c r="ET120" s="511" t="str">
        <f>IF(SUM(EM120:ES120)='III Plan Rates'!AO123, "Match", "Don't Match")</f>
        <v>Match</v>
      </c>
    </row>
    <row r="121" spans="1:150" x14ac:dyDescent="0.25">
      <c r="A121" s="406" t="str">
        <f>'III Plan Rates'!A124</f>
        <v>Plan 107</v>
      </c>
      <c r="B121" s="122">
        <f>'III Plan Rates'!B124</f>
        <v>0</v>
      </c>
      <c r="C121" s="128">
        <f>'III Plan Rates'!D124</f>
        <v>0</v>
      </c>
      <c r="D121" s="122">
        <f>'III Plan Rates'!E124</f>
        <v>0</v>
      </c>
      <c r="E121" s="122">
        <f>'III Plan Rates'!F124</f>
        <v>0</v>
      </c>
      <c r="F121" s="122">
        <f>'III Plan Rates'!G124</f>
        <v>0</v>
      </c>
      <c r="G121" s="122">
        <f>'III Plan Rates'!J124</f>
        <v>0</v>
      </c>
      <c r="H121" s="10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2">
        <f>IF('III Plan Rates'!$AP124&gt;0,SUMPRODUCT(I121:Q121,'III Plan Rates'!$AG124:$AO124)/'III Plan Rates'!$AP124,0)</f>
        <v>0</v>
      </c>
      <c r="S121" s="123"/>
      <c r="T121" s="112" t="e">
        <f>'III Plan Rates'!$AA124*'V Consumer Factors'!$N$12*'II Rate Development &amp; Change'!$J$34</f>
        <v>#DIV/0!</v>
      </c>
      <c r="U121" s="112" t="e">
        <f>'III Plan Rates'!$AA124*'V Consumer Factors'!$N$13*'II Rate Development &amp; Change'!$J$34</f>
        <v>#DIV/0!</v>
      </c>
      <c r="V121" s="112" t="e">
        <f>'III Plan Rates'!$AA124*'V Consumer Factors'!$N$14*'II Rate Development &amp; Change'!$J$34</f>
        <v>#DIV/0!</v>
      </c>
      <c r="W121" s="112" t="e">
        <f>'III Plan Rates'!$AA124*'V Consumer Factors'!$N$15*'II Rate Development &amp; Change'!$J$34</f>
        <v>#DIV/0!</v>
      </c>
      <c r="X121" s="112" t="e">
        <f>'III Plan Rates'!$AA124*'V Consumer Factors'!$N$16*'II Rate Development &amp; Change'!$J$34</f>
        <v>#DIV/0!</v>
      </c>
      <c r="Y121" s="112" t="e">
        <f>'III Plan Rates'!$AA124*'V Consumer Factors'!$N$17*'II Rate Development &amp; Change'!$J$34</f>
        <v>#DIV/0!</v>
      </c>
      <c r="Z121" s="112" t="e">
        <f>'III Plan Rates'!$AA124*'V Consumer Factors'!$N$18*'II Rate Development &amp; Change'!$J$34</f>
        <v>#DIV/0!</v>
      </c>
      <c r="AA121" s="112" t="e">
        <f>'III Plan Rates'!$AA124*'V Consumer Factors'!$N$19*'II Rate Development &amp; Change'!$J$34</f>
        <v>#DIV/0!</v>
      </c>
      <c r="AB121" s="112" t="e">
        <f>'III Plan Rates'!$AA124*'V Consumer Factors'!$N$20*'II Rate Development &amp; Change'!$J$34</f>
        <v>#DIV/0!</v>
      </c>
      <c r="AC121" s="112">
        <f>IF('III Plan Rates'!$AP124&gt;0,SUMPRODUCT(T121:AB121,'III Plan Rates'!$AG124:$AO124)/'III Plan Rates'!$AP124,0)</f>
        <v>0</v>
      </c>
      <c r="AD121" s="119"/>
      <c r="AE121" s="120" t="e">
        <f t="shared" si="23"/>
        <v>#DIV/0!</v>
      </c>
      <c r="AF121" s="120" t="e">
        <f t="shared" si="24"/>
        <v>#DIV/0!</v>
      </c>
      <c r="AG121" s="120" t="e">
        <f t="shared" si="25"/>
        <v>#DIV/0!</v>
      </c>
      <c r="AH121" s="120" t="e">
        <f t="shared" si="26"/>
        <v>#DIV/0!</v>
      </c>
      <c r="AI121" s="120" t="e">
        <f t="shared" si="27"/>
        <v>#DIV/0!</v>
      </c>
      <c r="AJ121" s="120" t="e">
        <f t="shared" si="28"/>
        <v>#DIV/0!</v>
      </c>
      <c r="AK121" s="120" t="e">
        <f t="shared" si="29"/>
        <v>#DIV/0!</v>
      </c>
      <c r="AL121" s="120" t="e">
        <f t="shared" si="30"/>
        <v>#DIV/0!</v>
      </c>
      <c r="AM121" s="120" t="e">
        <f t="shared" si="31"/>
        <v>#DIV/0!</v>
      </c>
      <c r="AN121" s="120" t="str">
        <f t="shared" si="32"/>
        <v/>
      </c>
      <c r="AO121" s="119"/>
      <c r="AP121" s="112" t="e">
        <f>'III Plan Rates'!$AA124*'V Consumer Factors'!$N$12*'II Rate Development &amp; Change'!$K$34</f>
        <v>#DIV/0!</v>
      </c>
      <c r="AQ121" s="112" t="e">
        <f>'III Plan Rates'!$AA124*'V Consumer Factors'!$N$13*'II Rate Development &amp; Change'!$K$34</f>
        <v>#DIV/0!</v>
      </c>
      <c r="AR121" s="112" t="e">
        <f>'III Plan Rates'!$AA124*'V Consumer Factors'!$N$14*'II Rate Development &amp; Change'!$K$34</f>
        <v>#DIV/0!</v>
      </c>
      <c r="AS121" s="112" t="e">
        <f>'III Plan Rates'!$AA124*'V Consumer Factors'!$N$15*'II Rate Development &amp; Change'!$K$34</f>
        <v>#DIV/0!</v>
      </c>
      <c r="AT121" s="112" t="e">
        <f>'III Plan Rates'!$AA124*'V Consumer Factors'!$N$16*'II Rate Development &amp; Change'!$K$34</f>
        <v>#DIV/0!</v>
      </c>
      <c r="AU121" s="112" t="e">
        <f>'III Plan Rates'!$AA124*'V Consumer Factors'!$N$17*'II Rate Development &amp; Change'!$K$34</f>
        <v>#DIV/0!</v>
      </c>
      <c r="AV121" s="112" t="e">
        <f>'III Plan Rates'!$AA124*'V Consumer Factors'!$N$18*'II Rate Development &amp; Change'!$K$34</f>
        <v>#DIV/0!</v>
      </c>
      <c r="AW121" s="112" t="e">
        <f>'III Plan Rates'!$AA124*'V Consumer Factors'!$N$19*'II Rate Development &amp; Change'!$K$34</f>
        <v>#DIV/0!</v>
      </c>
      <c r="AX121" s="112" t="e">
        <f>'III Plan Rates'!$AA124*'V Consumer Factors'!$N$20*'II Rate Development &amp; Change'!$K$34</f>
        <v>#DIV/0!</v>
      </c>
      <c r="AY121" s="112">
        <f>IF('III Plan Rates'!$AP124&gt;0,SUMPRODUCT(AP121:AX121,'III Plan Rates'!$AG124:$AO124)/'III Plan Rates'!$AP124,0)</f>
        <v>0</v>
      </c>
      <c r="AZ121" s="124"/>
      <c r="BA121" s="112" t="e">
        <f>'III Plan Rates'!$AA124*'V Consumer Factors'!$N$12*'II Rate Development &amp; Change'!$L$34</f>
        <v>#DIV/0!</v>
      </c>
      <c r="BB121" s="112" t="e">
        <f>'III Plan Rates'!$AA124*'V Consumer Factors'!$N$13*'II Rate Development &amp; Change'!$L$34</f>
        <v>#DIV/0!</v>
      </c>
      <c r="BC121" s="112" t="e">
        <f>'III Plan Rates'!$AA124*'V Consumer Factors'!$N$14*'II Rate Development &amp; Change'!$L$34</f>
        <v>#DIV/0!</v>
      </c>
      <c r="BD121" s="112" t="e">
        <f>'III Plan Rates'!$AA124*'V Consumer Factors'!$N$15*'II Rate Development &amp; Change'!$L$34</f>
        <v>#DIV/0!</v>
      </c>
      <c r="BE121" s="112" t="e">
        <f>'III Plan Rates'!$AA124*'V Consumer Factors'!$N$16*'II Rate Development &amp; Change'!$L$34</f>
        <v>#DIV/0!</v>
      </c>
      <c r="BF121" s="112" t="e">
        <f>'III Plan Rates'!$AA124*'V Consumer Factors'!$N$17*'II Rate Development &amp; Change'!$L$34</f>
        <v>#DIV/0!</v>
      </c>
      <c r="BG121" s="112" t="e">
        <f>'III Plan Rates'!$AA124*'V Consumer Factors'!$N$18*'II Rate Development &amp; Change'!$L$34</f>
        <v>#DIV/0!</v>
      </c>
      <c r="BH121" s="112" t="e">
        <f>'III Plan Rates'!$AA124*'V Consumer Factors'!$N$19*'II Rate Development &amp; Change'!$L$34</f>
        <v>#DIV/0!</v>
      </c>
      <c r="BI121" s="112" t="e">
        <f>'III Plan Rates'!$AA124*'V Consumer Factors'!$N$20*'II Rate Development &amp; Change'!$L$34</f>
        <v>#DIV/0!</v>
      </c>
      <c r="BJ121" s="112">
        <f>IF('III Plan Rates'!$AP124&gt;0,SUMPRODUCT(BA121:BI121,'III Plan Rates'!$AG124:$AO124)/'III Plan Rates'!$AP124,0)</f>
        <v>0</v>
      </c>
      <c r="BK121" s="124"/>
      <c r="BL121" s="112" t="e">
        <f>'III Plan Rates'!$AA124*'V Consumer Factors'!$N$12*'II Rate Development &amp; Change'!$M$34</f>
        <v>#DIV/0!</v>
      </c>
      <c r="BM121" s="112" t="e">
        <f>'III Plan Rates'!$AA124*'V Consumer Factors'!$N$13*'II Rate Development &amp; Change'!$M$34</f>
        <v>#DIV/0!</v>
      </c>
      <c r="BN121" s="112" t="e">
        <f>'III Plan Rates'!$AA124*'V Consumer Factors'!$N$14*'II Rate Development &amp; Change'!$M$34</f>
        <v>#DIV/0!</v>
      </c>
      <c r="BO121" s="112" t="e">
        <f>'III Plan Rates'!$AA124*'V Consumer Factors'!$N$15*'II Rate Development &amp; Change'!$M$34</f>
        <v>#DIV/0!</v>
      </c>
      <c r="BP121" s="112" t="e">
        <f>'III Plan Rates'!$AA124*'V Consumer Factors'!$N$16*'II Rate Development &amp; Change'!$M$34</f>
        <v>#DIV/0!</v>
      </c>
      <c r="BQ121" s="112" t="e">
        <f>'III Plan Rates'!$AA124*'V Consumer Factors'!$N$17*'II Rate Development &amp; Change'!$M$34</f>
        <v>#DIV/0!</v>
      </c>
      <c r="BR121" s="112" t="e">
        <f>'III Plan Rates'!$AA124*'V Consumer Factors'!$N$18*'II Rate Development &amp; Change'!$M$34</f>
        <v>#DIV/0!</v>
      </c>
      <c r="BS121" s="112" t="e">
        <f>'III Plan Rates'!$AA124*'V Consumer Factors'!$N$19*'II Rate Development &amp; Change'!$M$34</f>
        <v>#DIV/0!</v>
      </c>
      <c r="BT121" s="112" t="e">
        <f>'III Plan Rates'!$AA124*'V Consumer Factors'!$N$20*'II Rate Development &amp; Change'!$M$34</f>
        <v>#DIV/0!</v>
      </c>
      <c r="BU121" s="112">
        <f>IF('III Plan Rates'!$AP124&gt;0,SUMPRODUCT(BL121:BT121,'III Plan Rates'!$AG124:$AO124)/'III Plan Rates'!$AP124,0)</f>
        <v>0</v>
      </c>
      <c r="BW121" s="109"/>
      <c r="BX121" s="109"/>
      <c r="BY121" s="109"/>
      <c r="BZ121" s="109"/>
      <c r="CA121" s="109"/>
      <c r="CB121" s="109"/>
      <c r="CC121" s="109"/>
      <c r="CD121" s="109"/>
      <c r="CE121" s="511" t="str">
        <f>IF(SUM(BW121:CD121)='III Plan Rates'!AG124, "Match", "Don't Match")</f>
        <v>Match</v>
      </c>
      <c r="CF121" s="109"/>
      <c r="CG121" s="109"/>
      <c r="CH121" s="109"/>
      <c r="CI121" s="511" t="str">
        <f>IF(SUM(CF121:CH121)='III Plan Rates'!AH124, "Match", "Don't Match")</f>
        <v>Match</v>
      </c>
      <c r="CJ121" s="109"/>
      <c r="CK121" s="109"/>
      <c r="CL121" s="109"/>
      <c r="CM121" s="109"/>
      <c r="CN121" s="109"/>
      <c r="CO121" s="109"/>
      <c r="CP121" s="109"/>
      <c r="CQ121" s="109"/>
      <c r="CR121" s="109"/>
      <c r="CS121" s="109"/>
      <c r="CT121" s="109"/>
      <c r="CU121" s="109"/>
      <c r="CV121" s="109"/>
      <c r="CW121" s="511" t="str">
        <f>IF(SUM(CJ121:CV121)='III Plan Rates'!AI124, "Match", "Don't Match")</f>
        <v>Match</v>
      </c>
      <c r="CX121" s="109"/>
      <c r="CY121" s="109"/>
      <c r="CZ121" s="109"/>
      <c r="DA121" s="109"/>
      <c r="DB121" s="109"/>
      <c r="DC121" s="109"/>
      <c r="DD121" s="109"/>
      <c r="DE121" s="109"/>
      <c r="DF121" s="109"/>
      <c r="DG121" s="109"/>
      <c r="DH121" s="511" t="str">
        <f>IF(SUM(CX121:DG121)='III Plan Rates'!AJ124, "Match", "Don't Match")</f>
        <v>Match</v>
      </c>
      <c r="DI121" s="109"/>
      <c r="DJ121" s="109"/>
      <c r="DK121" s="109"/>
      <c r="DL121" s="109"/>
      <c r="DM121" s="109"/>
      <c r="DN121" s="109"/>
      <c r="DO121" s="109"/>
      <c r="DP121" s="511" t="str">
        <f>IF(SUM(DI121:DO121)='III Plan Rates'!AK124, "Match", "Don't Match")</f>
        <v>Match</v>
      </c>
      <c r="DQ121" s="109"/>
      <c r="DR121" s="109"/>
      <c r="DS121" s="109"/>
      <c r="DT121" s="109"/>
      <c r="DU121" s="109"/>
      <c r="DV121" s="109"/>
      <c r="DW121" s="109"/>
      <c r="DX121" s="109"/>
      <c r="DY121" s="109"/>
      <c r="DZ121" s="109"/>
      <c r="EA121" s="511" t="str">
        <f>IF(SUM(DQ121:DZ121)='III Plan Rates'!AL124, "Match", "Don't Match")</f>
        <v>Match</v>
      </c>
      <c r="EB121" s="109"/>
      <c r="EC121" s="109"/>
      <c r="ED121" s="109"/>
      <c r="EE121" s="109"/>
      <c r="EF121" s="511" t="str">
        <f>IF(SUM(EB121:EE121)='III Plan Rates'!AM124, "Match", "Don't Match")</f>
        <v>Match</v>
      </c>
      <c r="EG121" s="109"/>
      <c r="EH121" s="109"/>
      <c r="EI121" s="109"/>
      <c r="EJ121" s="109"/>
      <c r="EK121" s="109"/>
      <c r="EL121" s="511" t="str">
        <f>IF(SUM(EG121:EK121)='III Plan Rates'!AN124, "Match", "Don't Match")</f>
        <v>Match</v>
      </c>
      <c r="EM121" s="109"/>
      <c r="EN121" s="109"/>
      <c r="EO121" s="109"/>
      <c r="EP121" s="109"/>
      <c r="EQ121" s="109"/>
      <c r="ER121" s="109"/>
      <c r="ES121" s="109"/>
      <c r="ET121" s="511" t="str">
        <f>IF(SUM(EM121:ES121)='III Plan Rates'!AO124, "Match", "Don't Match")</f>
        <v>Match</v>
      </c>
    </row>
    <row r="122" spans="1:150" x14ac:dyDescent="0.25">
      <c r="A122" s="406" t="str">
        <f>'III Plan Rates'!A125</f>
        <v>Plan 108</v>
      </c>
      <c r="B122" s="122">
        <f>'III Plan Rates'!B125</f>
        <v>0</v>
      </c>
      <c r="C122" s="128">
        <f>'III Plan Rates'!D125</f>
        <v>0</v>
      </c>
      <c r="D122" s="122">
        <f>'III Plan Rates'!E125</f>
        <v>0</v>
      </c>
      <c r="E122" s="122">
        <f>'III Plan Rates'!F125</f>
        <v>0</v>
      </c>
      <c r="F122" s="122">
        <f>'III Plan Rates'!G125</f>
        <v>0</v>
      </c>
      <c r="G122" s="122">
        <f>'III Plan Rates'!J125</f>
        <v>0</v>
      </c>
      <c r="H122" s="10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2">
        <f>IF('III Plan Rates'!$AP125&gt;0,SUMPRODUCT(I122:Q122,'III Plan Rates'!$AG125:$AO125)/'III Plan Rates'!$AP125,0)</f>
        <v>0</v>
      </c>
      <c r="S122" s="123"/>
      <c r="T122" s="112" t="e">
        <f>'III Plan Rates'!$AA125*'V Consumer Factors'!$N$12*'II Rate Development &amp; Change'!$J$34</f>
        <v>#DIV/0!</v>
      </c>
      <c r="U122" s="112" t="e">
        <f>'III Plan Rates'!$AA125*'V Consumer Factors'!$N$13*'II Rate Development &amp; Change'!$J$34</f>
        <v>#DIV/0!</v>
      </c>
      <c r="V122" s="112" t="e">
        <f>'III Plan Rates'!$AA125*'V Consumer Factors'!$N$14*'II Rate Development &amp; Change'!$J$34</f>
        <v>#DIV/0!</v>
      </c>
      <c r="W122" s="112" t="e">
        <f>'III Plan Rates'!$AA125*'V Consumer Factors'!$N$15*'II Rate Development &amp; Change'!$J$34</f>
        <v>#DIV/0!</v>
      </c>
      <c r="X122" s="112" t="e">
        <f>'III Plan Rates'!$AA125*'V Consumer Factors'!$N$16*'II Rate Development &amp; Change'!$J$34</f>
        <v>#DIV/0!</v>
      </c>
      <c r="Y122" s="112" t="e">
        <f>'III Plan Rates'!$AA125*'V Consumer Factors'!$N$17*'II Rate Development &amp; Change'!$J$34</f>
        <v>#DIV/0!</v>
      </c>
      <c r="Z122" s="112" t="e">
        <f>'III Plan Rates'!$AA125*'V Consumer Factors'!$N$18*'II Rate Development &amp; Change'!$J$34</f>
        <v>#DIV/0!</v>
      </c>
      <c r="AA122" s="112" t="e">
        <f>'III Plan Rates'!$AA125*'V Consumer Factors'!$N$19*'II Rate Development &amp; Change'!$J$34</f>
        <v>#DIV/0!</v>
      </c>
      <c r="AB122" s="112" t="e">
        <f>'III Plan Rates'!$AA125*'V Consumer Factors'!$N$20*'II Rate Development &amp; Change'!$J$34</f>
        <v>#DIV/0!</v>
      </c>
      <c r="AC122" s="112">
        <f>IF('III Plan Rates'!$AP125&gt;0,SUMPRODUCT(T122:AB122,'III Plan Rates'!$AG125:$AO125)/'III Plan Rates'!$AP125,0)</f>
        <v>0</v>
      </c>
      <c r="AD122" s="119"/>
      <c r="AE122" s="120" t="e">
        <f t="shared" si="23"/>
        <v>#DIV/0!</v>
      </c>
      <c r="AF122" s="120" t="e">
        <f t="shared" si="24"/>
        <v>#DIV/0!</v>
      </c>
      <c r="AG122" s="120" t="e">
        <f t="shared" si="25"/>
        <v>#DIV/0!</v>
      </c>
      <c r="AH122" s="120" t="e">
        <f t="shared" si="26"/>
        <v>#DIV/0!</v>
      </c>
      <c r="AI122" s="120" t="e">
        <f t="shared" si="27"/>
        <v>#DIV/0!</v>
      </c>
      <c r="AJ122" s="120" t="e">
        <f t="shared" si="28"/>
        <v>#DIV/0!</v>
      </c>
      <c r="AK122" s="120" t="e">
        <f t="shared" si="29"/>
        <v>#DIV/0!</v>
      </c>
      <c r="AL122" s="120" t="e">
        <f t="shared" si="30"/>
        <v>#DIV/0!</v>
      </c>
      <c r="AM122" s="120" t="e">
        <f t="shared" si="31"/>
        <v>#DIV/0!</v>
      </c>
      <c r="AN122" s="120" t="str">
        <f t="shared" si="32"/>
        <v/>
      </c>
      <c r="AO122" s="119"/>
      <c r="AP122" s="112" t="e">
        <f>'III Plan Rates'!$AA125*'V Consumer Factors'!$N$12*'II Rate Development &amp; Change'!$K$34</f>
        <v>#DIV/0!</v>
      </c>
      <c r="AQ122" s="112" t="e">
        <f>'III Plan Rates'!$AA125*'V Consumer Factors'!$N$13*'II Rate Development &amp; Change'!$K$34</f>
        <v>#DIV/0!</v>
      </c>
      <c r="AR122" s="112" t="e">
        <f>'III Plan Rates'!$AA125*'V Consumer Factors'!$N$14*'II Rate Development &amp; Change'!$K$34</f>
        <v>#DIV/0!</v>
      </c>
      <c r="AS122" s="112" t="e">
        <f>'III Plan Rates'!$AA125*'V Consumer Factors'!$N$15*'II Rate Development &amp; Change'!$K$34</f>
        <v>#DIV/0!</v>
      </c>
      <c r="AT122" s="112" t="e">
        <f>'III Plan Rates'!$AA125*'V Consumer Factors'!$N$16*'II Rate Development &amp; Change'!$K$34</f>
        <v>#DIV/0!</v>
      </c>
      <c r="AU122" s="112" t="e">
        <f>'III Plan Rates'!$AA125*'V Consumer Factors'!$N$17*'II Rate Development &amp; Change'!$K$34</f>
        <v>#DIV/0!</v>
      </c>
      <c r="AV122" s="112" t="e">
        <f>'III Plan Rates'!$AA125*'V Consumer Factors'!$N$18*'II Rate Development &amp; Change'!$K$34</f>
        <v>#DIV/0!</v>
      </c>
      <c r="AW122" s="112" t="e">
        <f>'III Plan Rates'!$AA125*'V Consumer Factors'!$N$19*'II Rate Development &amp; Change'!$K$34</f>
        <v>#DIV/0!</v>
      </c>
      <c r="AX122" s="112" t="e">
        <f>'III Plan Rates'!$AA125*'V Consumer Factors'!$N$20*'II Rate Development &amp; Change'!$K$34</f>
        <v>#DIV/0!</v>
      </c>
      <c r="AY122" s="112">
        <f>IF('III Plan Rates'!$AP125&gt;0,SUMPRODUCT(AP122:AX122,'III Plan Rates'!$AG125:$AO125)/'III Plan Rates'!$AP125,0)</f>
        <v>0</v>
      </c>
      <c r="AZ122" s="124"/>
      <c r="BA122" s="112" t="e">
        <f>'III Plan Rates'!$AA125*'V Consumer Factors'!$N$12*'II Rate Development &amp; Change'!$L$34</f>
        <v>#DIV/0!</v>
      </c>
      <c r="BB122" s="112" t="e">
        <f>'III Plan Rates'!$AA125*'V Consumer Factors'!$N$13*'II Rate Development &amp; Change'!$L$34</f>
        <v>#DIV/0!</v>
      </c>
      <c r="BC122" s="112" t="e">
        <f>'III Plan Rates'!$AA125*'V Consumer Factors'!$N$14*'II Rate Development &amp; Change'!$L$34</f>
        <v>#DIV/0!</v>
      </c>
      <c r="BD122" s="112" t="e">
        <f>'III Plan Rates'!$AA125*'V Consumer Factors'!$N$15*'II Rate Development &amp; Change'!$L$34</f>
        <v>#DIV/0!</v>
      </c>
      <c r="BE122" s="112" t="e">
        <f>'III Plan Rates'!$AA125*'V Consumer Factors'!$N$16*'II Rate Development &amp; Change'!$L$34</f>
        <v>#DIV/0!</v>
      </c>
      <c r="BF122" s="112" t="e">
        <f>'III Plan Rates'!$AA125*'V Consumer Factors'!$N$17*'II Rate Development &amp; Change'!$L$34</f>
        <v>#DIV/0!</v>
      </c>
      <c r="BG122" s="112" t="e">
        <f>'III Plan Rates'!$AA125*'V Consumer Factors'!$N$18*'II Rate Development &amp; Change'!$L$34</f>
        <v>#DIV/0!</v>
      </c>
      <c r="BH122" s="112" t="e">
        <f>'III Plan Rates'!$AA125*'V Consumer Factors'!$N$19*'II Rate Development &amp; Change'!$L$34</f>
        <v>#DIV/0!</v>
      </c>
      <c r="BI122" s="112" t="e">
        <f>'III Plan Rates'!$AA125*'V Consumer Factors'!$N$20*'II Rate Development &amp; Change'!$L$34</f>
        <v>#DIV/0!</v>
      </c>
      <c r="BJ122" s="112">
        <f>IF('III Plan Rates'!$AP125&gt;0,SUMPRODUCT(BA122:BI122,'III Plan Rates'!$AG125:$AO125)/'III Plan Rates'!$AP125,0)</f>
        <v>0</v>
      </c>
      <c r="BK122" s="124"/>
      <c r="BL122" s="112" t="e">
        <f>'III Plan Rates'!$AA125*'V Consumer Factors'!$N$12*'II Rate Development &amp; Change'!$M$34</f>
        <v>#DIV/0!</v>
      </c>
      <c r="BM122" s="112" t="e">
        <f>'III Plan Rates'!$AA125*'V Consumer Factors'!$N$13*'II Rate Development &amp; Change'!$M$34</f>
        <v>#DIV/0!</v>
      </c>
      <c r="BN122" s="112" t="e">
        <f>'III Plan Rates'!$AA125*'V Consumer Factors'!$N$14*'II Rate Development &amp; Change'!$M$34</f>
        <v>#DIV/0!</v>
      </c>
      <c r="BO122" s="112" t="e">
        <f>'III Plan Rates'!$AA125*'V Consumer Factors'!$N$15*'II Rate Development &amp; Change'!$M$34</f>
        <v>#DIV/0!</v>
      </c>
      <c r="BP122" s="112" t="e">
        <f>'III Plan Rates'!$AA125*'V Consumer Factors'!$N$16*'II Rate Development &amp; Change'!$M$34</f>
        <v>#DIV/0!</v>
      </c>
      <c r="BQ122" s="112" t="e">
        <f>'III Plan Rates'!$AA125*'V Consumer Factors'!$N$17*'II Rate Development &amp; Change'!$M$34</f>
        <v>#DIV/0!</v>
      </c>
      <c r="BR122" s="112" t="e">
        <f>'III Plan Rates'!$AA125*'V Consumer Factors'!$N$18*'II Rate Development &amp; Change'!$M$34</f>
        <v>#DIV/0!</v>
      </c>
      <c r="BS122" s="112" t="e">
        <f>'III Plan Rates'!$AA125*'V Consumer Factors'!$N$19*'II Rate Development &amp; Change'!$M$34</f>
        <v>#DIV/0!</v>
      </c>
      <c r="BT122" s="112" t="e">
        <f>'III Plan Rates'!$AA125*'V Consumer Factors'!$N$20*'II Rate Development &amp; Change'!$M$34</f>
        <v>#DIV/0!</v>
      </c>
      <c r="BU122" s="112">
        <f>IF('III Plan Rates'!$AP125&gt;0,SUMPRODUCT(BL122:BT122,'III Plan Rates'!$AG125:$AO125)/'III Plan Rates'!$AP125,0)</f>
        <v>0</v>
      </c>
      <c r="BW122" s="109"/>
      <c r="BX122" s="109"/>
      <c r="BY122" s="109"/>
      <c r="BZ122" s="109"/>
      <c r="CA122" s="109"/>
      <c r="CB122" s="109"/>
      <c r="CC122" s="109"/>
      <c r="CD122" s="109"/>
      <c r="CE122" s="511" t="str">
        <f>IF(SUM(BW122:CD122)='III Plan Rates'!AG125, "Match", "Don't Match")</f>
        <v>Match</v>
      </c>
      <c r="CF122" s="109"/>
      <c r="CG122" s="109"/>
      <c r="CH122" s="109"/>
      <c r="CI122" s="511" t="str">
        <f>IF(SUM(CF122:CH122)='III Plan Rates'!AH125, "Match", "Don't Match")</f>
        <v>Match</v>
      </c>
      <c r="CJ122" s="109"/>
      <c r="CK122" s="109"/>
      <c r="CL122" s="109"/>
      <c r="CM122" s="109"/>
      <c r="CN122" s="109"/>
      <c r="CO122" s="109"/>
      <c r="CP122" s="109"/>
      <c r="CQ122" s="109"/>
      <c r="CR122" s="109"/>
      <c r="CS122" s="109"/>
      <c r="CT122" s="109"/>
      <c r="CU122" s="109"/>
      <c r="CV122" s="109"/>
      <c r="CW122" s="511" t="str">
        <f>IF(SUM(CJ122:CV122)='III Plan Rates'!AI125, "Match", "Don't Match")</f>
        <v>Match</v>
      </c>
      <c r="CX122" s="109"/>
      <c r="CY122" s="109"/>
      <c r="CZ122" s="109"/>
      <c r="DA122" s="109"/>
      <c r="DB122" s="109"/>
      <c r="DC122" s="109"/>
      <c r="DD122" s="109"/>
      <c r="DE122" s="109"/>
      <c r="DF122" s="109"/>
      <c r="DG122" s="109"/>
      <c r="DH122" s="511" t="str">
        <f>IF(SUM(CX122:DG122)='III Plan Rates'!AJ125, "Match", "Don't Match")</f>
        <v>Match</v>
      </c>
      <c r="DI122" s="109"/>
      <c r="DJ122" s="109"/>
      <c r="DK122" s="109"/>
      <c r="DL122" s="109"/>
      <c r="DM122" s="109"/>
      <c r="DN122" s="109"/>
      <c r="DO122" s="109"/>
      <c r="DP122" s="511" t="str">
        <f>IF(SUM(DI122:DO122)='III Plan Rates'!AK125, "Match", "Don't Match")</f>
        <v>Match</v>
      </c>
      <c r="DQ122" s="109"/>
      <c r="DR122" s="109"/>
      <c r="DS122" s="109"/>
      <c r="DT122" s="109"/>
      <c r="DU122" s="109"/>
      <c r="DV122" s="109"/>
      <c r="DW122" s="109"/>
      <c r="DX122" s="109"/>
      <c r="DY122" s="109"/>
      <c r="DZ122" s="109"/>
      <c r="EA122" s="511" t="str">
        <f>IF(SUM(DQ122:DZ122)='III Plan Rates'!AL125, "Match", "Don't Match")</f>
        <v>Match</v>
      </c>
      <c r="EB122" s="109"/>
      <c r="EC122" s="109"/>
      <c r="ED122" s="109"/>
      <c r="EE122" s="109"/>
      <c r="EF122" s="511" t="str">
        <f>IF(SUM(EB122:EE122)='III Plan Rates'!AM125, "Match", "Don't Match")</f>
        <v>Match</v>
      </c>
      <c r="EG122" s="109"/>
      <c r="EH122" s="109"/>
      <c r="EI122" s="109"/>
      <c r="EJ122" s="109"/>
      <c r="EK122" s="109"/>
      <c r="EL122" s="511" t="str">
        <f>IF(SUM(EG122:EK122)='III Plan Rates'!AN125, "Match", "Don't Match")</f>
        <v>Match</v>
      </c>
      <c r="EM122" s="109"/>
      <c r="EN122" s="109"/>
      <c r="EO122" s="109"/>
      <c r="EP122" s="109"/>
      <c r="EQ122" s="109"/>
      <c r="ER122" s="109"/>
      <c r="ES122" s="109"/>
      <c r="ET122" s="511" t="str">
        <f>IF(SUM(EM122:ES122)='III Plan Rates'!AO125, "Match", "Don't Match")</f>
        <v>Match</v>
      </c>
    </row>
    <row r="123" spans="1:150" x14ac:dyDescent="0.25">
      <c r="A123" s="406" t="str">
        <f>'III Plan Rates'!A126</f>
        <v>Plan 109</v>
      </c>
      <c r="B123" s="122">
        <f>'III Plan Rates'!B126</f>
        <v>0</v>
      </c>
      <c r="C123" s="128">
        <f>'III Plan Rates'!D126</f>
        <v>0</v>
      </c>
      <c r="D123" s="122">
        <f>'III Plan Rates'!E126</f>
        <v>0</v>
      </c>
      <c r="E123" s="122">
        <f>'III Plan Rates'!F126</f>
        <v>0</v>
      </c>
      <c r="F123" s="122">
        <f>'III Plan Rates'!G126</f>
        <v>0</v>
      </c>
      <c r="G123" s="122">
        <f>'III Plan Rates'!J126</f>
        <v>0</v>
      </c>
      <c r="H123" s="10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2">
        <f>IF('III Plan Rates'!$AP126&gt;0,SUMPRODUCT(I123:Q123,'III Plan Rates'!$AG126:$AO126)/'III Plan Rates'!$AP126,0)</f>
        <v>0</v>
      </c>
      <c r="S123" s="123"/>
      <c r="T123" s="112" t="e">
        <f>'III Plan Rates'!$AA126*'V Consumer Factors'!$N$12*'II Rate Development &amp; Change'!$J$34</f>
        <v>#DIV/0!</v>
      </c>
      <c r="U123" s="112" t="e">
        <f>'III Plan Rates'!$AA126*'V Consumer Factors'!$N$13*'II Rate Development &amp; Change'!$J$34</f>
        <v>#DIV/0!</v>
      </c>
      <c r="V123" s="112" t="e">
        <f>'III Plan Rates'!$AA126*'V Consumer Factors'!$N$14*'II Rate Development &amp; Change'!$J$34</f>
        <v>#DIV/0!</v>
      </c>
      <c r="W123" s="112" t="e">
        <f>'III Plan Rates'!$AA126*'V Consumer Factors'!$N$15*'II Rate Development &amp; Change'!$J$34</f>
        <v>#DIV/0!</v>
      </c>
      <c r="X123" s="112" t="e">
        <f>'III Plan Rates'!$AA126*'V Consumer Factors'!$N$16*'II Rate Development &amp; Change'!$J$34</f>
        <v>#DIV/0!</v>
      </c>
      <c r="Y123" s="112" t="e">
        <f>'III Plan Rates'!$AA126*'V Consumer Factors'!$N$17*'II Rate Development &amp; Change'!$J$34</f>
        <v>#DIV/0!</v>
      </c>
      <c r="Z123" s="112" t="e">
        <f>'III Plan Rates'!$AA126*'V Consumer Factors'!$N$18*'II Rate Development &amp; Change'!$J$34</f>
        <v>#DIV/0!</v>
      </c>
      <c r="AA123" s="112" t="e">
        <f>'III Plan Rates'!$AA126*'V Consumer Factors'!$N$19*'II Rate Development &amp; Change'!$J$34</f>
        <v>#DIV/0!</v>
      </c>
      <c r="AB123" s="112" t="e">
        <f>'III Plan Rates'!$AA126*'V Consumer Factors'!$N$20*'II Rate Development &amp; Change'!$J$34</f>
        <v>#DIV/0!</v>
      </c>
      <c r="AC123" s="112">
        <f>IF('III Plan Rates'!$AP126&gt;0,SUMPRODUCT(T123:AB123,'III Plan Rates'!$AG126:$AO126)/'III Plan Rates'!$AP126,0)</f>
        <v>0</v>
      </c>
      <c r="AD123" s="119"/>
      <c r="AE123" s="120" t="e">
        <f t="shared" si="23"/>
        <v>#DIV/0!</v>
      </c>
      <c r="AF123" s="120" t="e">
        <f t="shared" si="24"/>
        <v>#DIV/0!</v>
      </c>
      <c r="AG123" s="120" t="e">
        <f t="shared" si="25"/>
        <v>#DIV/0!</v>
      </c>
      <c r="AH123" s="120" t="e">
        <f t="shared" si="26"/>
        <v>#DIV/0!</v>
      </c>
      <c r="AI123" s="120" t="e">
        <f t="shared" si="27"/>
        <v>#DIV/0!</v>
      </c>
      <c r="AJ123" s="120" t="e">
        <f t="shared" si="28"/>
        <v>#DIV/0!</v>
      </c>
      <c r="AK123" s="120" t="e">
        <f t="shared" si="29"/>
        <v>#DIV/0!</v>
      </c>
      <c r="AL123" s="120" t="e">
        <f t="shared" si="30"/>
        <v>#DIV/0!</v>
      </c>
      <c r="AM123" s="120" t="e">
        <f t="shared" si="31"/>
        <v>#DIV/0!</v>
      </c>
      <c r="AN123" s="120" t="str">
        <f t="shared" si="32"/>
        <v/>
      </c>
      <c r="AO123" s="119"/>
      <c r="AP123" s="112" t="e">
        <f>'III Plan Rates'!$AA126*'V Consumer Factors'!$N$12*'II Rate Development &amp; Change'!$K$34</f>
        <v>#DIV/0!</v>
      </c>
      <c r="AQ123" s="112" t="e">
        <f>'III Plan Rates'!$AA126*'V Consumer Factors'!$N$13*'II Rate Development &amp; Change'!$K$34</f>
        <v>#DIV/0!</v>
      </c>
      <c r="AR123" s="112" t="e">
        <f>'III Plan Rates'!$AA126*'V Consumer Factors'!$N$14*'II Rate Development &amp; Change'!$K$34</f>
        <v>#DIV/0!</v>
      </c>
      <c r="AS123" s="112" t="e">
        <f>'III Plan Rates'!$AA126*'V Consumer Factors'!$N$15*'II Rate Development &amp; Change'!$K$34</f>
        <v>#DIV/0!</v>
      </c>
      <c r="AT123" s="112" t="e">
        <f>'III Plan Rates'!$AA126*'V Consumer Factors'!$N$16*'II Rate Development &amp; Change'!$K$34</f>
        <v>#DIV/0!</v>
      </c>
      <c r="AU123" s="112" t="e">
        <f>'III Plan Rates'!$AA126*'V Consumer Factors'!$N$17*'II Rate Development &amp; Change'!$K$34</f>
        <v>#DIV/0!</v>
      </c>
      <c r="AV123" s="112" t="e">
        <f>'III Plan Rates'!$AA126*'V Consumer Factors'!$N$18*'II Rate Development &amp; Change'!$K$34</f>
        <v>#DIV/0!</v>
      </c>
      <c r="AW123" s="112" t="e">
        <f>'III Plan Rates'!$AA126*'V Consumer Factors'!$N$19*'II Rate Development &amp; Change'!$K$34</f>
        <v>#DIV/0!</v>
      </c>
      <c r="AX123" s="112" t="e">
        <f>'III Plan Rates'!$AA126*'V Consumer Factors'!$N$20*'II Rate Development &amp; Change'!$K$34</f>
        <v>#DIV/0!</v>
      </c>
      <c r="AY123" s="112">
        <f>IF('III Plan Rates'!$AP126&gt;0,SUMPRODUCT(AP123:AX123,'III Plan Rates'!$AG126:$AO126)/'III Plan Rates'!$AP126,0)</f>
        <v>0</v>
      </c>
      <c r="AZ123" s="124"/>
      <c r="BA123" s="112" t="e">
        <f>'III Plan Rates'!$AA126*'V Consumer Factors'!$N$12*'II Rate Development &amp; Change'!$L$34</f>
        <v>#DIV/0!</v>
      </c>
      <c r="BB123" s="112" t="e">
        <f>'III Plan Rates'!$AA126*'V Consumer Factors'!$N$13*'II Rate Development &amp; Change'!$L$34</f>
        <v>#DIV/0!</v>
      </c>
      <c r="BC123" s="112" t="e">
        <f>'III Plan Rates'!$AA126*'V Consumer Factors'!$N$14*'II Rate Development &amp; Change'!$L$34</f>
        <v>#DIV/0!</v>
      </c>
      <c r="BD123" s="112" t="e">
        <f>'III Plan Rates'!$AA126*'V Consumer Factors'!$N$15*'II Rate Development &amp; Change'!$L$34</f>
        <v>#DIV/0!</v>
      </c>
      <c r="BE123" s="112" t="e">
        <f>'III Plan Rates'!$AA126*'V Consumer Factors'!$N$16*'II Rate Development &amp; Change'!$L$34</f>
        <v>#DIV/0!</v>
      </c>
      <c r="BF123" s="112" t="e">
        <f>'III Plan Rates'!$AA126*'V Consumer Factors'!$N$17*'II Rate Development &amp; Change'!$L$34</f>
        <v>#DIV/0!</v>
      </c>
      <c r="BG123" s="112" t="e">
        <f>'III Plan Rates'!$AA126*'V Consumer Factors'!$N$18*'II Rate Development &amp; Change'!$L$34</f>
        <v>#DIV/0!</v>
      </c>
      <c r="BH123" s="112" t="e">
        <f>'III Plan Rates'!$AA126*'V Consumer Factors'!$N$19*'II Rate Development &amp; Change'!$L$34</f>
        <v>#DIV/0!</v>
      </c>
      <c r="BI123" s="112" t="e">
        <f>'III Plan Rates'!$AA126*'V Consumer Factors'!$N$20*'II Rate Development &amp; Change'!$L$34</f>
        <v>#DIV/0!</v>
      </c>
      <c r="BJ123" s="112">
        <f>IF('III Plan Rates'!$AP126&gt;0,SUMPRODUCT(BA123:BI123,'III Plan Rates'!$AG126:$AO126)/'III Plan Rates'!$AP126,0)</f>
        <v>0</v>
      </c>
      <c r="BK123" s="124"/>
      <c r="BL123" s="112" t="e">
        <f>'III Plan Rates'!$AA126*'V Consumer Factors'!$N$12*'II Rate Development &amp; Change'!$M$34</f>
        <v>#DIV/0!</v>
      </c>
      <c r="BM123" s="112" t="e">
        <f>'III Plan Rates'!$AA126*'V Consumer Factors'!$N$13*'II Rate Development &amp; Change'!$M$34</f>
        <v>#DIV/0!</v>
      </c>
      <c r="BN123" s="112" t="e">
        <f>'III Plan Rates'!$AA126*'V Consumer Factors'!$N$14*'II Rate Development &amp; Change'!$M$34</f>
        <v>#DIV/0!</v>
      </c>
      <c r="BO123" s="112" t="e">
        <f>'III Plan Rates'!$AA126*'V Consumer Factors'!$N$15*'II Rate Development &amp; Change'!$M$34</f>
        <v>#DIV/0!</v>
      </c>
      <c r="BP123" s="112" t="e">
        <f>'III Plan Rates'!$AA126*'V Consumer Factors'!$N$16*'II Rate Development &amp; Change'!$M$34</f>
        <v>#DIV/0!</v>
      </c>
      <c r="BQ123" s="112" t="e">
        <f>'III Plan Rates'!$AA126*'V Consumer Factors'!$N$17*'II Rate Development &amp; Change'!$M$34</f>
        <v>#DIV/0!</v>
      </c>
      <c r="BR123" s="112" t="e">
        <f>'III Plan Rates'!$AA126*'V Consumer Factors'!$N$18*'II Rate Development &amp; Change'!$M$34</f>
        <v>#DIV/0!</v>
      </c>
      <c r="BS123" s="112" t="e">
        <f>'III Plan Rates'!$AA126*'V Consumer Factors'!$N$19*'II Rate Development &amp; Change'!$M$34</f>
        <v>#DIV/0!</v>
      </c>
      <c r="BT123" s="112" t="e">
        <f>'III Plan Rates'!$AA126*'V Consumer Factors'!$N$20*'II Rate Development &amp; Change'!$M$34</f>
        <v>#DIV/0!</v>
      </c>
      <c r="BU123" s="112">
        <f>IF('III Plan Rates'!$AP126&gt;0,SUMPRODUCT(BL123:BT123,'III Plan Rates'!$AG126:$AO126)/'III Plan Rates'!$AP126,0)</f>
        <v>0</v>
      </c>
      <c r="BW123" s="109"/>
      <c r="BX123" s="109"/>
      <c r="BY123" s="109"/>
      <c r="BZ123" s="109"/>
      <c r="CA123" s="109"/>
      <c r="CB123" s="109"/>
      <c r="CC123" s="109"/>
      <c r="CD123" s="109"/>
      <c r="CE123" s="511" t="str">
        <f>IF(SUM(BW123:CD123)='III Plan Rates'!AG126, "Match", "Don't Match")</f>
        <v>Match</v>
      </c>
      <c r="CF123" s="109"/>
      <c r="CG123" s="109"/>
      <c r="CH123" s="109"/>
      <c r="CI123" s="511" t="str">
        <f>IF(SUM(CF123:CH123)='III Plan Rates'!AH126, "Match", "Don't Match")</f>
        <v>Match</v>
      </c>
      <c r="CJ123" s="109"/>
      <c r="CK123" s="109"/>
      <c r="CL123" s="109"/>
      <c r="CM123" s="109"/>
      <c r="CN123" s="109"/>
      <c r="CO123" s="109"/>
      <c r="CP123" s="109"/>
      <c r="CQ123" s="109"/>
      <c r="CR123" s="109"/>
      <c r="CS123" s="109"/>
      <c r="CT123" s="109"/>
      <c r="CU123" s="109"/>
      <c r="CV123" s="109"/>
      <c r="CW123" s="511" t="str">
        <f>IF(SUM(CJ123:CV123)='III Plan Rates'!AI126, "Match", "Don't Match")</f>
        <v>Match</v>
      </c>
      <c r="CX123" s="109"/>
      <c r="CY123" s="109"/>
      <c r="CZ123" s="109"/>
      <c r="DA123" s="109"/>
      <c r="DB123" s="109"/>
      <c r="DC123" s="109"/>
      <c r="DD123" s="109"/>
      <c r="DE123" s="109"/>
      <c r="DF123" s="109"/>
      <c r="DG123" s="109"/>
      <c r="DH123" s="511" t="str">
        <f>IF(SUM(CX123:DG123)='III Plan Rates'!AJ126, "Match", "Don't Match")</f>
        <v>Match</v>
      </c>
      <c r="DI123" s="109"/>
      <c r="DJ123" s="109"/>
      <c r="DK123" s="109"/>
      <c r="DL123" s="109"/>
      <c r="DM123" s="109"/>
      <c r="DN123" s="109"/>
      <c r="DO123" s="109"/>
      <c r="DP123" s="511" t="str">
        <f>IF(SUM(DI123:DO123)='III Plan Rates'!AK126, "Match", "Don't Match")</f>
        <v>Match</v>
      </c>
      <c r="DQ123" s="109"/>
      <c r="DR123" s="109"/>
      <c r="DS123" s="109"/>
      <c r="DT123" s="109"/>
      <c r="DU123" s="109"/>
      <c r="DV123" s="109"/>
      <c r="DW123" s="109"/>
      <c r="DX123" s="109"/>
      <c r="DY123" s="109"/>
      <c r="DZ123" s="109"/>
      <c r="EA123" s="511" t="str">
        <f>IF(SUM(DQ123:DZ123)='III Plan Rates'!AL126, "Match", "Don't Match")</f>
        <v>Match</v>
      </c>
      <c r="EB123" s="109"/>
      <c r="EC123" s="109"/>
      <c r="ED123" s="109"/>
      <c r="EE123" s="109"/>
      <c r="EF123" s="511" t="str">
        <f>IF(SUM(EB123:EE123)='III Plan Rates'!AM126, "Match", "Don't Match")</f>
        <v>Match</v>
      </c>
      <c r="EG123" s="109"/>
      <c r="EH123" s="109"/>
      <c r="EI123" s="109"/>
      <c r="EJ123" s="109"/>
      <c r="EK123" s="109"/>
      <c r="EL123" s="511" t="str">
        <f>IF(SUM(EG123:EK123)='III Plan Rates'!AN126, "Match", "Don't Match")</f>
        <v>Match</v>
      </c>
      <c r="EM123" s="109"/>
      <c r="EN123" s="109"/>
      <c r="EO123" s="109"/>
      <c r="EP123" s="109"/>
      <c r="EQ123" s="109"/>
      <c r="ER123" s="109"/>
      <c r="ES123" s="109"/>
      <c r="ET123" s="511" t="str">
        <f>IF(SUM(EM123:ES123)='III Plan Rates'!AO126, "Match", "Don't Match")</f>
        <v>Match</v>
      </c>
    </row>
    <row r="124" spans="1:150" x14ac:dyDescent="0.25">
      <c r="A124" s="406" t="str">
        <f>'III Plan Rates'!A127</f>
        <v>Plan 110</v>
      </c>
      <c r="B124" s="122">
        <f>'III Plan Rates'!B127</f>
        <v>0</v>
      </c>
      <c r="C124" s="128">
        <f>'III Plan Rates'!D127</f>
        <v>0</v>
      </c>
      <c r="D124" s="122">
        <f>'III Plan Rates'!E127</f>
        <v>0</v>
      </c>
      <c r="E124" s="122">
        <f>'III Plan Rates'!F127</f>
        <v>0</v>
      </c>
      <c r="F124" s="122">
        <f>'III Plan Rates'!G127</f>
        <v>0</v>
      </c>
      <c r="G124" s="122">
        <f>'III Plan Rates'!J127</f>
        <v>0</v>
      </c>
      <c r="H124" s="10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2">
        <f>IF('III Plan Rates'!$AP127&gt;0,SUMPRODUCT(I124:Q124,'III Plan Rates'!$AG127:$AO127)/'III Plan Rates'!$AP127,0)</f>
        <v>0</v>
      </c>
      <c r="S124" s="123"/>
      <c r="T124" s="112" t="e">
        <f>'III Plan Rates'!$AA127*'V Consumer Factors'!$N$12*'II Rate Development &amp; Change'!$J$34</f>
        <v>#DIV/0!</v>
      </c>
      <c r="U124" s="112" t="e">
        <f>'III Plan Rates'!$AA127*'V Consumer Factors'!$N$13*'II Rate Development &amp; Change'!$J$34</f>
        <v>#DIV/0!</v>
      </c>
      <c r="V124" s="112" t="e">
        <f>'III Plan Rates'!$AA127*'V Consumer Factors'!$N$14*'II Rate Development &amp; Change'!$J$34</f>
        <v>#DIV/0!</v>
      </c>
      <c r="W124" s="112" t="e">
        <f>'III Plan Rates'!$AA127*'V Consumer Factors'!$N$15*'II Rate Development &amp; Change'!$J$34</f>
        <v>#DIV/0!</v>
      </c>
      <c r="X124" s="112" t="e">
        <f>'III Plan Rates'!$AA127*'V Consumer Factors'!$N$16*'II Rate Development &amp; Change'!$J$34</f>
        <v>#DIV/0!</v>
      </c>
      <c r="Y124" s="112" t="e">
        <f>'III Plan Rates'!$AA127*'V Consumer Factors'!$N$17*'II Rate Development &amp; Change'!$J$34</f>
        <v>#DIV/0!</v>
      </c>
      <c r="Z124" s="112" t="e">
        <f>'III Plan Rates'!$AA127*'V Consumer Factors'!$N$18*'II Rate Development &amp; Change'!$J$34</f>
        <v>#DIV/0!</v>
      </c>
      <c r="AA124" s="112" t="e">
        <f>'III Plan Rates'!$AA127*'V Consumer Factors'!$N$19*'II Rate Development &amp; Change'!$J$34</f>
        <v>#DIV/0!</v>
      </c>
      <c r="AB124" s="112" t="e">
        <f>'III Plan Rates'!$AA127*'V Consumer Factors'!$N$20*'II Rate Development &amp; Change'!$J$34</f>
        <v>#DIV/0!</v>
      </c>
      <c r="AC124" s="112">
        <f>IF('III Plan Rates'!$AP127&gt;0,SUMPRODUCT(T124:AB124,'III Plan Rates'!$AG127:$AO127)/'III Plan Rates'!$AP127,0)</f>
        <v>0</v>
      </c>
      <c r="AD124" s="119"/>
      <c r="AE124" s="120" t="e">
        <f t="shared" si="23"/>
        <v>#DIV/0!</v>
      </c>
      <c r="AF124" s="120" t="e">
        <f t="shared" si="24"/>
        <v>#DIV/0!</v>
      </c>
      <c r="AG124" s="120" t="e">
        <f t="shared" si="25"/>
        <v>#DIV/0!</v>
      </c>
      <c r="AH124" s="120" t="e">
        <f t="shared" si="26"/>
        <v>#DIV/0!</v>
      </c>
      <c r="AI124" s="120" t="e">
        <f t="shared" si="27"/>
        <v>#DIV/0!</v>
      </c>
      <c r="AJ124" s="120" t="e">
        <f t="shared" si="28"/>
        <v>#DIV/0!</v>
      </c>
      <c r="AK124" s="120" t="e">
        <f t="shared" si="29"/>
        <v>#DIV/0!</v>
      </c>
      <c r="AL124" s="120" t="e">
        <f t="shared" si="30"/>
        <v>#DIV/0!</v>
      </c>
      <c r="AM124" s="120" t="e">
        <f t="shared" si="31"/>
        <v>#DIV/0!</v>
      </c>
      <c r="AN124" s="120" t="str">
        <f t="shared" si="32"/>
        <v/>
      </c>
      <c r="AO124" s="119"/>
      <c r="AP124" s="112" t="e">
        <f>'III Plan Rates'!$AA127*'V Consumer Factors'!$N$12*'II Rate Development &amp; Change'!$K$34</f>
        <v>#DIV/0!</v>
      </c>
      <c r="AQ124" s="112" t="e">
        <f>'III Plan Rates'!$AA127*'V Consumer Factors'!$N$13*'II Rate Development &amp; Change'!$K$34</f>
        <v>#DIV/0!</v>
      </c>
      <c r="AR124" s="112" t="e">
        <f>'III Plan Rates'!$AA127*'V Consumer Factors'!$N$14*'II Rate Development &amp; Change'!$K$34</f>
        <v>#DIV/0!</v>
      </c>
      <c r="AS124" s="112" t="e">
        <f>'III Plan Rates'!$AA127*'V Consumer Factors'!$N$15*'II Rate Development &amp; Change'!$K$34</f>
        <v>#DIV/0!</v>
      </c>
      <c r="AT124" s="112" t="e">
        <f>'III Plan Rates'!$AA127*'V Consumer Factors'!$N$16*'II Rate Development &amp; Change'!$K$34</f>
        <v>#DIV/0!</v>
      </c>
      <c r="AU124" s="112" t="e">
        <f>'III Plan Rates'!$AA127*'V Consumer Factors'!$N$17*'II Rate Development &amp; Change'!$K$34</f>
        <v>#DIV/0!</v>
      </c>
      <c r="AV124" s="112" t="e">
        <f>'III Plan Rates'!$AA127*'V Consumer Factors'!$N$18*'II Rate Development &amp; Change'!$K$34</f>
        <v>#DIV/0!</v>
      </c>
      <c r="AW124" s="112" t="e">
        <f>'III Plan Rates'!$AA127*'V Consumer Factors'!$N$19*'II Rate Development &amp; Change'!$K$34</f>
        <v>#DIV/0!</v>
      </c>
      <c r="AX124" s="112" t="e">
        <f>'III Plan Rates'!$AA127*'V Consumer Factors'!$N$20*'II Rate Development &amp; Change'!$K$34</f>
        <v>#DIV/0!</v>
      </c>
      <c r="AY124" s="112">
        <f>IF('III Plan Rates'!$AP127&gt;0,SUMPRODUCT(AP124:AX124,'III Plan Rates'!$AG127:$AO127)/'III Plan Rates'!$AP127,0)</f>
        <v>0</v>
      </c>
      <c r="AZ124" s="124"/>
      <c r="BA124" s="112" t="e">
        <f>'III Plan Rates'!$AA127*'V Consumer Factors'!$N$12*'II Rate Development &amp; Change'!$L$34</f>
        <v>#DIV/0!</v>
      </c>
      <c r="BB124" s="112" t="e">
        <f>'III Plan Rates'!$AA127*'V Consumer Factors'!$N$13*'II Rate Development &amp; Change'!$L$34</f>
        <v>#DIV/0!</v>
      </c>
      <c r="BC124" s="112" t="e">
        <f>'III Plan Rates'!$AA127*'V Consumer Factors'!$N$14*'II Rate Development &amp; Change'!$L$34</f>
        <v>#DIV/0!</v>
      </c>
      <c r="BD124" s="112" t="e">
        <f>'III Plan Rates'!$AA127*'V Consumer Factors'!$N$15*'II Rate Development &amp; Change'!$L$34</f>
        <v>#DIV/0!</v>
      </c>
      <c r="BE124" s="112" t="e">
        <f>'III Plan Rates'!$AA127*'V Consumer Factors'!$N$16*'II Rate Development &amp; Change'!$L$34</f>
        <v>#DIV/0!</v>
      </c>
      <c r="BF124" s="112" t="e">
        <f>'III Plan Rates'!$AA127*'V Consumer Factors'!$N$17*'II Rate Development &amp; Change'!$L$34</f>
        <v>#DIV/0!</v>
      </c>
      <c r="BG124" s="112" t="e">
        <f>'III Plan Rates'!$AA127*'V Consumer Factors'!$N$18*'II Rate Development &amp; Change'!$L$34</f>
        <v>#DIV/0!</v>
      </c>
      <c r="BH124" s="112" t="e">
        <f>'III Plan Rates'!$AA127*'V Consumer Factors'!$N$19*'II Rate Development &amp; Change'!$L$34</f>
        <v>#DIV/0!</v>
      </c>
      <c r="BI124" s="112" t="e">
        <f>'III Plan Rates'!$AA127*'V Consumer Factors'!$N$20*'II Rate Development &amp; Change'!$L$34</f>
        <v>#DIV/0!</v>
      </c>
      <c r="BJ124" s="112">
        <f>IF('III Plan Rates'!$AP127&gt;0,SUMPRODUCT(BA124:BI124,'III Plan Rates'!$AG127:$AO127)/'III Plan Rates'!$AP127,0)</f>
        <v>0</v>
      </c>
      <c r="BK124" s="124"/>
      <c r="BL124" s="112" t="e">
        <f>'III Plan Rates'!$AA127*'V Consumer Factors'!$N$12*'II Rate Development &amp; Change'!$M$34</f>
        <v>#DIV/0!</v>
      </c>
      <c r="BM124" s="112" t="e">
        <f>'III Plan Rates'!$AA127*'V Consumer Factors'!$N$13*'II Rate Development &amp; Change'!$M$34</f>
        <v>#DIV/0!</v>
      </c>
      <c r="BN124" s="112" t="e">
        <f>'III Plan Rates'!$AA127*'V Consumer Factors'!$N$14*'II Rate Development &amp; Change'!$M$34</f>
        <v>#DIV/0!</v>
      </c>
      <c r="BO124" s="112" t="e">
        <f>'III Plan Rates'!$AA127*'V Consumer Factors'!$N$15*'II Rate Development &amp; Change'!$M$34</f>
        <v>#DIV/0!</v>
      </c>
      <c r="BP124" s="112" t="e">
        <f>'III Plan Rates'!$AA127*'V Consumer Factors'!$N$16*'II Rate Development &amp; Change'!$M$34</f>
        <v>#DIV/0!</v>
      </c>
      <c r="BQ124" s="112" t="e">
        <f>'III Plan Rates'!$AA127*'V Consumer Factors'!$N$17*'II Rate Development &amp; Change'!$M$34</f>
        <v>#DIV/0!</v>
      </c>
      <c r="BR124" s="112" t="e">
        <f>'III Plan Rates'!$AA127*'V Consumer Factors'!$N$18*'II Rate Development &amp; Change'!$M$34</f>
        <v>#DIV/0!</v>
      </c>
      <c r="BS124" s="112" t="e">
        <f>'III Plan Rates'!$AA127*'V Consumer Factors'!$N$19*'II Rate Development &amp; Change'!$M$34</f>
        <v>#DIV/0!</v>
      </c>
      <c r="BT124" s="112" t="e">
        <f>'III Plan Rates'!$AA127*'V Consumer Factors'!$N$20*'II Rate Development &amp; Change'!$M$34</f>
        <v>#DIV/0!</v>
      </c>
      <c r="BU124" s="112">
        <f>IF('III Plan Rates'!$AP127&gt;0,SUMPRODUCT(BL124:BT124,'III Plan Rates'!$AG127:$AO127)/'III Plan Rates'!$AP127,0)</f>
        <v>0</v>
      </c>
      <c r="BW124" s="109"/>
      <c r="BX124" s="109"/>
      <c r="BY124" s="109"/>
      <c r="BZ124" s="109"/>
      <c r="CA124" s="109"/>
      <c r="CB124" s="109"/>
      <c r="CC124" s="109"/>
      <c r="CD124" s="109"/>
      <c r="CE124" s="511" t="str">
        <f>IF(SUM(BW124:CD124)='III Plan Rates'!AG127, "Match", "Don't Match")</f>
        <v>Match</v>
      </c>
      <c r="CF124" s="109"/>
      <c r="CG124" s="109"/>
      <c r="CH124" s="109"/>
      <c r="CI124" s="511" t="str">
        <f>IF(SUM(CF124:CH124)='III Plan Rates'!AH127, "Match", "Don't Match")</f>
        <v>Match</v>
      </c>
      <c r="CJ124" s="109"/>
      <c r="CK124" s="109"/>
      <c r="CL124" s="109"/>
      <c r="CM124" s="109"/>
      <c r="CN124" s="109"/>
      <c r="CO124" s="109"/>
      <c r="CP124" s="109"/>
      <c r="CQ124" s="109"/>
      <c r="CR124" s="109"/>
      <c r="CS124" s="109"/>
      <c r="CT124" s="109"/>
      <c r="CU124" s="109"/>
      <c r="CV124" s="109"/>
      <c r="CW124" s="511" t="str">
        <f>IF(SUM(CJ124:CV124)='III Plan Rates'!AI127, "Match", "Don't Match")</f>
        <v>Match</v>
      </c>
      <c r="CX124" s="109"/>
      <c r="CY124" s="109"/>
      <c r="CZ124" s="109"/>
      <c r="DA124" s="109"/>
      <c r="DB124" s="109"/>
      <c r="DC124" s="109"/>
      <c r="DD124" s="109"/>
      <c r="DE124" s="109"/>
      <c r="DF124" s="109"/>
      <c r="DG124" s="109"/>
      <c r="DH124" s="511" t="str">
        <f>IF(SUM(CX124:DG124)='III Plan Rates'!AJ127, "Match", "Don't Match")</f>
        <v>Match</v>
      </c>
      <c r="DI124" s="109"/>
      <c r="DJ124" s="109"/>
      <c r="DK124" s="109"/>
      <c r="DL124" s="109"/>
      <c r="DM124" s="109"/>
      <c r="DN124" s="109"/>
      <c r="DO124" s="109"/>
      <c r="DP124" s="511" t="str">
        <f>IF(SUM(DI124:DO124)='III Plan Rates'!AK127, "Match", "Don't Match")</f>
        <v>Match</v>
      </c>
      <c r="DQ124" s="109"/>
      <c r="DR124" s="109"/>
      <c r="DS124" s="109"/>
      <c r="DT124" s="109"/>
      <c r="DU124" s="109"/>
      <c r="DV124" s="109"/>
      <c r="DW124" s="109"/>
      <c r="DX124" s="109"/>
      <c r="DY124" s="109"/>
      <c r="DZ124" s="109"/>
      <c r="EA124" s="511" t="str">
        <f>IF(SUM(DQ124:DZ124)='III Plan Rates'!AL127, "Match", "Don't Match")</f>
        <v>Match</v>
      </c>
      <c r="EB124" s="109"/>
      <c r="EC124" s="109"/>
      <c r="ED124" s="109"/>
      <c r="EE124" s="109"/>
      <c r="EF124" s="511" t="str">
        <f>IF(SUM(EB124:EE124)='III Plan Rates'!AM127, "Match", "Don't Match")</f>
        <v>Match</v>
      </c>
      <c r="EG124" s="109"/>
      <c r="EH124" s="109"/>
      <c r="EI124" s="109"/>
      <c r="EJ124" s="109"/>
      <c r="EK124" s="109"/>
      <c r="EL124" s="511" t="str">
        <f>IF(SUM(EG124:EK124)='III Plan Rates'!AN127, "Match", "Don't Match")</f>
        <v>Match</v>
      </c>
      <c r="EM124" s="109"/>
      <c r="EN124" s="109"/>
      <c r="EO124" s="109"/>
      <c r="EP124" s="109"/>
      <c r="EQ124" s="109"/>
      <c r="ER124" s="109"/>
      <c r="ES124" s="109"/>
      <c r="ET124" s="511" t="str">
        <f>IF(SUM(EM124:ES124)='III Plan Rates'!AO127, "Match", "Don't Match")</f>
        <v>Match</v>
      </c>
    </row>
    <row r="125" spans="1:150" x14ac:dyDescent="0.25">
      <c r="A125" s="406" t="str">
        <f>'III Plan Rates'!A128</f>
        <v>Plan 111</v>
      </c>
      <c r="B125" s="122">
        <f>'III Plan Rates'!B128</f>
        <v>0</v>
      </c>
      <c r="C125" s="128">
        <f>'III Plan Rates'!D128</f>
        <v>0</v>
      </c>
      <c r="D125" s="122">
        <f>'III Plan Rates'!E128</f>
        <v>0</v>
      </c>
      <c r="E125" s="122">
        <f>'III Plan Rates'!F128</f>
        <v>0</v>
      </c>
      <c r="F125" s="122">
        <f>'III Plan Rates'!G128</f>
        <v>0</v>
      </c>
      <c r="G125" s="122">
        <f>'III Plan Rates'!J128</f>
        <v>0</v>
      </c>
      <c r="H125" s="10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2">
        <f>IF('III Plan Rates'!$AP128&gt;0,SUMPRODUCT(I125:Q125,'III Plan Rates'!$AG128:$AO128)/'III Plan Rates'!$AP128,0)</f>
        <v>0</v>
      </c>
      <c r="S125" s="123"/>
      <c r="T125" s="112" t="e">
        <f>'III Plan Rates'!$AA128*'V Consumer Factors'!$N$12*'II Rate Development &amp; Change'!$J$34</f>
        <v>#DIV/0!</v>
      </c>
      <c r="U125" s="112" t="e">
        <f>'III Plan Rates'!$AA128*'V Consumer Factors'!$N$13*'II Rate Development &amp; Change'!$J$34</f>
        <v>#DIV/0!</v>
      </c>
      <c r="V125" s="112" t="e">
        <f>'III Plan Rates'!$AA128*'V Consumer Factors'!$N$14*'II Rate Development &amp; Change'!$J$34</f>
        <v>#DIV/0!</v>
      </c>
      <c r="W125" s="112" t="e">
        <f>'III Plan Rates'!$AA128*'V Consumer Factors'!$N$15*'II Rate Development &amp; Change'!$J$34</f>
        <v>#DIV/0!</v>
      </c>
      <c r="X125" s="112" t="e">
        <f>'III Plan Rates'!$AA128*'V Consumer Factors'!$N$16*'II Rate Development &amp; Change'!$J$34</f>
        <v>#DIV/0!</v>
      </c>
      <c r="Y125" s="112" t="e">
        <f>'III Plan Rates'!$AA128*'V Consumer Factors'!$N$17*'II Rate Development &amp; Change'!$J$34</f>
        <v>#DIV/0!</v>
      </c>
      <c r="Z125" s="112" t="e">
        <f>'III Plan Rates'!$AA128*'V Consumer Factors'!$N$18*'II Rate Development &amp; Change'!$J$34</f>
        <v>#DIV/0!</v>
      </c>
      <c r="AA125" s="112" t="e">
        <f>'III Plan Rates'!$AA128*'V Consumer Factors'!$N$19*'II Rate Development &amp; Change'!$J$34</f>
        <v>#DIV/0!</v>
      </c>
      <c r="AB125" s="112" t="e">
        <f>'III Plan Rates'!$AA128*'V Consumer Factors'!$N$20*'II Rate Development &amp; Change'!$J$34</f>
        <v>#DIV/0!</v>
      </c>
      <c r="AC125" s="112">
        <f>IF('III Plan Rates'!$AP128&gt;0,SUMPRODUCT(T125:AB125,'III Plan Rates'!$AG128:$AO128)/'III Plan Rates'!$AP128,0)</f>
        <v>0</v>
      </c>
      <c r="AD125" s="119"/>
      <c r="AE125" s="120" t="e">
        <f t="shared" si="23"/>
        <v>#DIV/0!</v>
      </c>
      <c r="AF125" s="120" t="e">
        <f t="shared" si="24"/>
        <v>#DIV/0!</v>
      </c>
      <c r="AG125" s="120" t="e">
        <f t="shared" si="25"/>
        <v>#DIV/0!</v>
      </c>
      <c r="AH125" s="120" t="e">
        <f t="shared" si="26"/>
        <v>#DIV/0!</v>
      </c>
      <c r="AI125" s="120" t="e">
        <f t="shared" si="27"/>
        <v>#DIV/0!</v>
      </c>
      <c r="AJ125" s="120" t="e">
        <f t="shared" si="28"/>
        <v>#DIV/0!</v>
      </c>
      <c r="AK125" s="120" t="e">
        <f t="shared" si="29"/>
        <v>#DIV/0!</v>
      </c>
      <c r="AL125" s="120" t="e">
        <f t="shared" si="30"/>
        <v>#DIV/0!</v>
      </c>
      <c r="AM125" s="120" t="e">
        <f t="shared" si="31"/>
        <v>#DIV/0!</v>
      </c>
      <c r="AN125" s="120" t="str">
        <f t="shared" si="32"/>
        <v/>
      </c>
      <c r="AO125" s="119"/>
      <c r="AP125" s="112" t="e">
        <f>'III Plan Rates'!$AA128*'V Consumer Factors'!$N$12*'II Rate Development &amp; Change'!$K$34</f>
        <v>#DIV/0!</v>
      </c>
      <c r="AQ125" s="112" t="e">
        <f>'III Plan Rates'!$AA128*'V Consumer Factors'!$N$13*'II Rate Development &amp; Change'!$K$34</f>
        <v>#DIV/0!</v>
      </c>
      <c r="AR125" s="112" t="e">
        <f>'III Plan Rates'!$AA128*'V Consumer Factors'!$N$14*'II Rate Development &amp; Change'!$K$34</f>
        <v>#DIV/0!</v>
      </c>
      <c r="AS125" s="112" t="e">
        <f>'III Plan Rates'!$AA128*'V Consumer Factors'!$N$15*'II Rate Development &amp; Change'!$K$34</f>
        <v>#DIV/0!</v>
      </c>
      <c r="AT125" s="112" t="e">
        <f>'III Plan Rates'!$AA128*'V Consumer Factors'!$N$16*'II Rate Development &amp; Change'!$K$34</f>
        <v>#DIV/0!</v>
      </c>
      <c r="AU125" s="112" t="e">
        <f>'III Plan Rates'!$AA128*'V Consumer Factors'!$N$17*'II Rate Development &amp; Change'!$K$34</f>
        <v>#DIV/0!</v>
      </c>
      <c r="AV125" s="112" t="e">
        <f>'III Plan Rates'!$AA128*'V Consumer Factors'!$N$18*'II Rate Development &amp; Change'!$K$34</f>
        <v>#DIV/0!</v>
      </c>
      <c r="AW125" s="112" t="e">
        <f>'III Plan Rates'!$AA128*'V Consumer Factors'!$N$19*'II Rate Development &amp; Change'!$K$34</f>
        <v>#DIV/0!</v>
      </c>
      <c r="AX125" s="112" t="e">
        <f>'III Plan Rates'!$AA128*'V Consumer Factors'!$N$20*'II Rate Development &amp; Change'!$K$34</f>
        <v>#DIV/0!</v>
      </c>
      <c r="AY125" s="112">
        <f>IF('III Plan Rates'!$AP128&gt;0,SUMPRODUCT(AP125:AX125,'III Plan Rates'!$AG128:$AO128)/'III Plan Rates'!$AP128,0)</f>
        <v>0</v>
      </c>
      <c r="AZ125" s="124"/>
      <c r="BA125" s="112" t="e">
        <f>'III Plan Rates'!$AA128*'V Consumer Factors'!$N$12*'II Rate Development &amp; Change'!$L$34</f>
        <v>#DIV/0!</v>
      </c>
      <c r="BB125" s="112" t="e">
        <f>'III Plan Rates'!$AA128*'V Consumer Factors'!$N$13*'II Rate Development &amp; Change'!$L$34</f>
        <v>#DIV/0!</v>
      </c>
      <c r="BC125" s="112" t="e">
        <f>'III Plan Rates'!$AA128*'V Consumer Factors'!$N$14*'II Rate Development &amp; Change'!$L$34</f>
        <v>#DIV/0!</v>
      </c>
      <c r="BD125" s="112" t="e">
        <f>'III Plan Rates'!$AA128*'V Consumer Factors'!$N$15*'II Rate Development &amp; Change'!$L$34</f>
        <v>#DIV/0!</v>
      </c>
      <c r="BE125" s="112" t="e">
        <f>'III Plan Rates'!$AA128*'V Consumer Factors'!$N$16*'II Rate Development &amp; Change'!$L$34</f>
        <v>#DIV/0!</v>
      </c>
      <c r="BF125" s="112" t="e">
        <f>'III Plan Rates'!$AA128*'V Consumer Factors'!$N$17*'II Rate Development &amp; Change'!$L$34</f>
        <v>#DIV/0!</v>
      </c>
      <c r="BG125" s="112" t="e">
        <f>'III Plan Rates'!$AA128*'V Consumer Factors'!$N$18*'II Rate Development &amp; Change'!$L$34</f>
        <v>#DIV/0!</v>
      </c>
      <c r="BH125" s="112" t="e">
        <f>'III Plan Rates'!$AA128*'V Consumer Factors'!$N$19*'II Rate Development &amp; Change'!$L$34</f>
        <v>#DIV/0!</v>
      </c>
      <c r="BI125" s="112" t="e">
        <f>'III Plan Rates'!$AA128*'V Consumer Factors'!$N$20*'II Rate Development &amp; Change'!$L$34</f>
        <v>#DIV/0!</v>
      </c>
      <c r="BJ125" s="112">
        <f>IF('III Plan Rates'!$AP128&gt;0,SUMPRODUCT(BA125:BI125,'III Plan Rates'!$AG128:$AO128)/'III Plan Rates'!$AP128,0)</f>
        <v>0</v>
      </c>
      <c r="BK125" s="124"/>
      <c r="BL125" s="112" t="e">
        <f>'III Plan Rates'!$AA128*'V Consumer Factors'!$N$12*'II Rate Development &amp; Change'!$M$34</f>
        <v>#DIV/0!</v>
      </c>
      <c r="BM125" s="112" t="e">
        <f>'III Plan Rates'!$AA128*'V Consumer Factors'!$N$13*'II Rate Development &amp; Change'!$M$34</f>
        <v>#DIV/0!</v>
      </c>
      <c r="BN125" s="112" t="e">
        <f>'III Plan Rates'!$AA128*'V Consumer Factors'!$N$14*'II Rate Development &amp; Change'!$M$34</f>
        <v>#DIV/0!</v>
      </c>
      <c r="BO125" s="112" t="e">
        <f>'III Plan Rates'!$AA128*'V Consumer Factors'!$N$15*'II Rate Development &amp; Change'!$M$34</f>
        <v>#DIV/0!</v>
      </c>
      <c r="BP125" s="112" t="e">
        <f>'III Plan Rates'!$AA128*'V Consumer Factors'!$N$16*'II Rate Development &amp; Change'!$M$34</f>
        <v>#DIV/0!</v>
      </c>
      <c r="BQ125" s="112" t="e">
        <f>'III Plan Rates'!$AA128*'V Consumer Factors'!$N$17*'II Rate Development &amp; Change'!$M$34</f>
        <v>#DIV/0!</v>
      </c>
      <c r="BR125" s="112" t="e">
        <f>'III Plan Rates'!$AA128*'V Consumer Factors'!$N$18*'II Rate Development &amp; Change'!$M$34</f>
        <v>#DIV/0!</v>
      </c>
      <c r="BS125" s="112" t="e">
        <f>'III Plan Rates'!$AA128*'V Consumer Factors'!$N$19*'II Rate Development &amp; Change'!$M$34</f>
        <v>#DIV/0!</v>
      </c>
      <c r="BT125" s="112" t="e">
        <f>'III Plan Rates'!$AA128*'V Consumer Factors'!$N$20*'II Rate Development &amp; Change'!$M$34</f>
        <v>#DIV/0!</v>
      </c>
      <c r="BU125" s="112">
        <f>IF('III Plan Rates'!$AP128&gt;0,SUMPRODUCT(BL125:BT125,'III Plan Rates'!$AG128:$AO128)/'III Plan Rates'!$AP128,0)</f>
        <v>0</v>
      </c>
      <c r="BW125" s="109"/>
      <c r="BX125" s="109"/>
      <c r="BY125" s="109"/>
      <c r="BZ125" s="109"/>
      <c r="CA125" s="109"/>
      <c r="CB125" s="109"/>
      <c r="CC125" s="109"/>
      <c r="CD125" s="109"/>
      <c r="CE125" s="511" t="str">
        <f>IF(SUM(BW125:CD125)='III Plan Rates'!AG128, "Match", "Don't Match")</f>
        <v>Match</v>
      </c>
      <c r="CF125" s="109"/>
      <c r="CG125" s="109"/>
      <c r="CH125" s="109"/>
      <c r="CI125" s="511" t="str">
        <f>IF(SUM(CF125:CH125)='III Plan Rates'!AH128, "Match", "Don't Match")</f>
        <v>Match</v>
      </c>
      <c r="CJ125" s="109"/>
      <c r="CK125" s="109"/>
      <c r="CL125" s="109"/>
      <c r="CM125" s="109"/>
      <c r="CN125" s="109"/>
      <c r="CO125" s="109"/>
      <c r="CP125" s="109"/>
      <c r="CQ125" s="109"/>
      <c r="CR125" s="109"/>
      <c r="CS125" s="109"/>
      <c r="CT125" s="109"/>
      <c r="CU125" s="109"/>
      <c r="CV125" s="109"/>
      <c r="CW125" s="511" t="str">
        <f>IF(SUM(CJ125:CV125)='III Plan Rates'!AI128, "Match", "Don't Match")</f>
        <v>Match</v>
      </c>
      <c r="CX125" s="109"/>
      <c r="CY125" s="109"/>
      <c r="CZ125" s="109"/>
      <c r="DA125" s="109"/>
      <c r="DB125" s="109"/>
      <c r="DC125" s="109"/>
      <c r="DD125" s="109"/>
      <c r="DE125" s="109"/>
      <c r="DF125" s="109"/>
      <c r="DG125" s="109"/>
      <c r="DH125" s="511" t="str">
        <f>IF(SUM(CX125:DG125)='III Plan Rates'!AJ128, "Match", "Don't Match")</f>
        <v>Match</v>
      </c>
      <c r="DI125" s="109"/>
      <c r="DJ125" s="109"/>
      <c r="DK125" s="109"/>
      <c r="DL125" s="109"/>
      <c r="DM125" s="109"/>
      <c r="DN125" s="109"/>
      <c r="DO125" s="109"/>
      <c r="DP125" s="511" t="str">
        <f>IF(SUM(DI125:DO125)='III Plan Rates'!AK128, "Match", "Don't Match")</f>
        <v>Match</v>
      </c>
      <c r="DQ125" s="109"/>
      <c r="DR125" s="109"/>
      <c r="DS125" s="109"/>
      <c r="DT125" s="109"/>
      <c r="DU125" s="109"/>
      <c r="DV125" s="109"/>
      <c r="DW125" s="109"/>
      <c r="DX125" s="109"/>
      <c r="DY125" s="109"/>
      <c r="DZ125" s="109"/>
      <c r="EA125" s="511" t="str">
        <f>IF(SUM(DQ125:DZ125)='III Plan Rates'!AL128, "Match", "Don't Match")</f>
        <v>Match</v>
      </c>
      <c r="EB125" s="109"/>
      <c r="EC125" s="109"/>
      <c r="ED125" s="109"/>
      <c r="EE125" s="109"/>
      <c r="EF125" s="511" t="str">
        <f>IF(SUM(EB125:EE125)='III Plan Rates'!AM128, "Match", "Don't Match")</f>
        <v>Match</v>
      </c>
      <c r="EG125" s="109"/>
      <c r="EH125" s="109"/>
      <c r="EI125" s="109"/>
      <c r="EJ125" s="109"/>
      <c r="EK125" s="109"/>
      <c r="EL125" s="511" t="str">
        <f>IF(SUM(EG125:EK125)='III Plan Rates'!AN128, "Match", "Don't Match")</f>
        <v>Match</v>
      </c>
      <c r="EM125" s="109"/>
      <c r="EN125" s="109"/>
      <c r="EO125" s="109"/>
      <c r="EP125" s="109"/>
      <c r="EQ125" s="109"/>
      <c r="ER125" s="109"/>
      <c r="ES125" s="109"/>
      <c r="ET125" s="511" t="str">
        <f>IF(SUM(EM125:ES125)='III Plan Rates'!AO128, "Match", "Don't Match")</f>
        <v>Match</v>
      </c>
    </row>
    <row r="126" spans="1:150" x14ac:dyDescent="0.25">
      <c r="A126" s="406" t="str">
        <f>'III Plan Rates'!A129</f>
        <v>Plan 112</v>
      </c>
      <c r="B126" s="122">
        <f>'III Plan Rates'!B129</f>
        <v>0</v>
      </c>
      <c r="C126" s="128">
        <f>'III Plan Rates'!D129</f>
        <v>0</v>
      </c>
      <c r="D126" s="122">
        <f>'III Plan Rates'!E129</f>
        <v>0</v>
      </c>
      <c r="E126" s="122">
        <f>'III Plan Rates'!F129</f>
        <v>0</v>
      </c>
      <c r="F126" s="122">
        <f>'III Plan Rates'!G129</f>
        <v>0</v>
      </c>
      <c r="G126" s="122">
        <f>'III Plan Rates'!J129</f>
        <v>0</v>
      </c>
      <c r="H126" s="10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2">
        <f>IF('III Plan Rates'!$AP129&gt;0,SUMPRODUCT(I126:Q126,'III Plan Rates'!$AG129:$AO129)/'III Plan Rates'!$AP129,0)</f>
        <v>0</v>
      </c>
      <c r="S126" s="123"/>
      <c r="T126" s="112" t="e">
        <f>'III Plan Rates'!$AA129*'V Consumer Factors'!$N$12*'II Rate Development &amp; Change'!$J$34</f>
        <v>#DIV/0!</v>
      </c>
      <c r="U126" s="112" t="e">
        <f>'III Plan Rates'!$AA129*'V Consumer Factors'!$N$13*'II Rate Development &amp; Change'!$J$34</f>
        <v>#DIV/0!</v>
      </c>
      <c r="V126" s="112" t="e">
        <f>'III Plan Rates'!$AA129*'V Consumer Factors'!$N$14*'II Rate Development &amp; Change'!$J$34</f>
        <v>#DIV/0!</v>
      </c>
      <c r="W126" s="112" t="e">
        <f>'III Plan Rates'!$AA129*'V Consumer Factors'!$N$15*'II Rate Development &amp; Change'!$J$34</f>
        <v>#DIV/0!</v>
      </c>
      <c r="X126" s="112" t="e">
        <f>'III Plan Rates'!$AA129*'V Consumer Factors'!$N$16*'II Rate Development &amp; Change'!$J$34</f>
        <v>#DIV/0!</v>
      </c>
      <c r="Y126" s="112" t="e">
        <f>'III Plan Rates'!$AA129*'V Consumer Factors'!$N$17*'II Rate Development &amp; Change'!$J$34</f>
        <v>#DIV/0!</v>
      </c>
      <c r="Z126" s="112" t="e">
        <f>'III Plan Rates'!$AA129*'V Consumer Factors'!$N$18*'II Rate Development &amp; Change'!$J$34</f>
        <v>#DIV/0!</v>
      </c>
      <c r="AA126" s="112" t="e">
        <f>'III Plan Rates'!$AA129*'V Consumer Factors'!$N$19*'II Rate Development &amp; Change'!$J$34</f>
        <v>#DIV/0!</v>
      </c>
      <c r="AB126" s="112" t="e">
        <f>'III Plan Rates'!$AA129*'V Consumer Factors'!$N$20*'II Rate Development &amp; Change'!$J$34</f>
        <v>#DIV/0!</v>
      </c>
      <c r="AC126" s="112">
        <f>IF('III Plan Rates'!$AP129&gt;0,SUMPRODUCT(T126:AB126,'III Plan Rates'!$AG129:$AO129)/'III Plan Rates'!$AP129,0)</f>
        <v>0</v>
      </c>
      <c r="AD126" s="119"/>
      <c r="AE126" s="120" t="e">
        <f t="shared" si="23"/>
        <v>#DIV/0!</v>
      </c>
      <c r="AF126" s="120" t="e">
        <f t="shared" si="24"/>
        <v>#DIV/0!</v>
      </c>
      <c r="AG126" s="120" t="e">
        <f t="shared" si="25"/>
        <v>#DIV/0!</v>
      </c>
      <c r="AH126" s="120" t="e">
        <f t="shared" si="26"/>
        <v>#DIV/0!</v>
      </c>
      <c r="AI126" s="120" t="e">
        <f t="shared" si="27"/>
        <v>#DIV/0!</v>
      </c>
      <c r="AJ126" s="120" t="e">
        <f t="shared" si="28"/>
        <v>#DIV/0!</v>
      </c>
      <c r="AK126" s="120" t="e">
        <f t="shared" si="29"/>
        <v>#DIV/0!</v>
      </c>
      <c r="AL126" s="120" t="e">
        <f t="shared" si="30"/>
        <v>#DIV/0!</v>
      </c>
      <c r="AM126" s="120" t="e">
        <f t="shared" si="31"/>
        <v>#DIV/0!</v>
      </c>
      <c r="AN126" s="120" t="str">
        <f t="shared" si="32"/>
        <v/>
      </c>
      <c r="AO126" s="119"/>
      <c r="AP126" s="112" t="e">
        <f>'III Plan Rates'!$AA129*'V Consumer Factors'!$N$12*'II Rate Development &amp; Change'!$K$34</f>
        <v>#DIV/0!</v>
      </c>
      <c r="AQ126" s="112" t="e">
        <f>'III Plan Rates'!$AA129*'V Consumer Factors'!$N$13*'II Rate Development &amp; Change'!$K$34</f>
        <v>#DIV/0!</v>
      </c>
      <c r="AR126" s="112" t="e">
        <f>'III Plan Rates'!$AA129*'V Consumer Factors'!$N$14*'II Rate Development &amp; Change'!$K$34</f>
        <v>#DIV/0!</v>
      </c>
      <c r="AS126" s="112" t="e">
        <f>'III Plan Rates'!$AA129*'V Consumer Factors'!$N$15*'II Rate Development &amp; Change'!$K$34</f>
        <v>#DIV/0!</v>
      </c>
      <c r="AT126" s="112" t="e">
        <f>'III Plan Rates'!$AA129*'V Consumer Factors'!$N$16*'II Rate Development &amp; Change'!$K$34</f>
        <v>#DIV/0!</v>
      </c>
      <c r="AU126" s="112" t="e">
        <f>'III Plan Rates'!$AA129*'V Consumer Factors'!$N$17*'II Rate Development &amp; Change'!$K$34</f>
        <v>#DIV/0!</v>
      </c>
      <c r="AV126" s="112" t="e">
        <f>'III Plan Rates'!$AA129*'V Consumer Factors'!$N$18*'II Rate Development &amp; Change'!$K$34</f>
        <v>#DIV/0!</v>
      </c>
      <c r="AW126" s="112" t="e">
        <f>'III Plan Rates'!$AA129*'V Consumer Factors'!$N$19*'II Rate Development &amp; Change'!$K$34</f>
        <v>#DIV/0!</v>
      </c>
      <c r="AX126" s="112" t="e">
        <f>'III Plan Rates'!$AA129*'V Consumer Factors'!$N$20*'II Rate Development &amp; Change'!$K$34</f>
        <v>#DIV/0!</v>
      </c>
      <c r="AY126" s="112">
        <f>IF('III Plan Rates'!$AP129&gt;0,SUMPRODUCT(AP126:AX126,'III Plan Rates'!$AG129:$AO129)/'III Plan Rates'!$AP129,0)</f>
        <v>0</v>
      </c>
      <c r="AZ126" s="124"/>
      <c r="BA126" s="112" t="e">
        <f>'III Plan Rates'!$AA129*'V Consumer Factors'!$N$12*'II Rate Development &amp; Change'!$L$34</f>
        <v>#DIV/0!</v>
      </c>
      <c r="BB126" s="112" t="e">
        <f>'III Plan Rates'!$AA129*'V Consumer Factors'!$N$13*'II Rate Development &amp; Change'!$L$34</f>
        <v>#DIV/0!</v>
      </c>
      <c r="BC126" s="112" t="e">
        <f>'III Plan Rates'!$AA129*'V Consumer Factors'!$N$14*'II Rate Development &amp; Change'!$L$34</f>
        <v>#DIV/0!</v>
      </c>
      <c r="BD126" s="112" t="e">
        <f>'III Plan Rates'!$AA129*'V Consumer Factors'!$N$15*'II Rate Development &amp; Change'!$L$34</f>
        <v>#DIV/0!</v>
      </c>
      <c r="BE126" s="112" t="e">
        <f>'III Plan Rates'!$AA129*'V Consumer Factors'!$N$16*'II Rate Development &amp; Change'!$L$34</f>
        <v>#DIV/0!</v>
      </c>
      <c r="BF126" s="112" t="e">
        <f>'III Plan Rates'!$AA129*'V Consumer Factors'!$N$17*'II Rate Development &amp; Change'!$L$34</f>
        <v>#DIV/0!</v>
      </c>
      <c r="BG126" s="112" t="e">
        <f>'III Plan Rates'!$AA129*'V Consumer Factors'!$N$18*'II Rate Development &amp; Change'!$L$34</f>
        <v>#DIV/0!</v>
      </c>
      <c r="BH126" s="112" t="e">
        <f>'III Plan Rates'!$AA129*'V Consumer Factors'!$N$19*'II Rate Development &amp; Change'!$L$34</f>
        <v>#DIV/0!</v>
      </c>
      <c r="BI126" s="112" t="e">
        <f>'III Plan Rates'!$AA129*'V Consumer Factors'!$N$20*'II Rate Development &amp; Change'!$L$34</f>
        <v>#DIV/0!</v>
      </c>
      <c r="BJ126" s="112">
        <f>IF('III Plan Rates'!$AP129&gt;0,SUMPRODUCT(BA126:BI126,'III Plan Rates'!$AG129:$AO129)/'III Plan Rates'!$AP129,0)</f>
        <v>0</v>
      </c>
      <c r="BK126" s="124"/>
      <c r="BL126" s="112" t="e">
        <f>'III Plan Rates'!$AA129*'V Consumer Factors'!$N$12*'II Rate Development &amp; Change'!$M$34</f>
        <v>#DIV/0!</v>
      </c>
      <c r="BM126" s="112" t="e">
        <f>'III Plan Rates'!$AA129*'V Consumer Factors'!$N$13*'II Rate Development &amp; Change'!$M$34</f>
        <v>#DIV/0!</v>
      </c>
      <c r="BN126" s="112" t="e">
        <f>'III Plan Rates'!$AA129*'V Consumer Factors'!$N$14*'II Rate Development &amp; Change'!$M$34</f>
        <v>#DIV/0!</v>
      </c>
      <c r="BO126" s="112" t="e">
        <f>'III Plan Rates'!$AA129*'V Consumer Factors'!$N$15*'II Rate Development &amp; Change'!$M$34</f>
        <v>#DIV/0!</v>
      </c>
      <c r="BP126" s="112" t="e">
        <f>'III Plan Rates'!$AA129*'V Consumer Factors'!$N$16*'II Rate Development &amp; Change'!$M$34</f>
        <v>#DIV/0!</v>
      </c>
      <c r="BQ126" s="112" t="e">
        <f>'III Plan Rates'!$AA129*'V Consumer Factors'!$N$17*'II Rate Development &amp; Change'!$M$34</f>
        <v>#DIV/0!</v>
      </c>
      <c r="BR126" s="112" t="e">
        <f>'III Plan Rates'!$AA129*'V Consumer Factors'!$N$18*'II Rate Development &amp; Change'!$M$34</f>
        <v>#DIV/0!</v>
      </c>
      <c r="BS126" s="112" t="e">
        <f>'III Plan Rates'!$AA129*'V Consumer Factors'!$N$19*'II Rate Development &amp; Change'!$M$34</f>
        <v>#DIV/0!</v>
      </c>
      <c r="BT126" s="112" t="e">
        <f>'III Plan Rates'!$AA129*'V Consumer Factors'!$N$20*'II Rate Development &amp; Change'!$M$34</f>
        <v>#DIV/0!</v>
      </c>
      <c r="BU126" s="112">
        <f>IF('III Plan Rates'!$AP129&gt;0,SUMPRODUCT(BL126:BT126,'III Plan Rates'!$AG129:$AO129)/'III Plan Rates'!$AP129,0)</f>
        <v>0</v>
      </c>
      <c r="BW126" s="109"/>
      <c r="BX126" s="109"/>
      <c r="BY126" s="109"/>
      <c r="BZ126" s="109"/>
      <c r="CA126" s="109"/>
      <c r="CB126" s="109"/>
      <c r="CC126" s="109"/>
      <c r="CD126" s="109"/>
      <c r="CE126" s="511" t="str">
        <f>IF(SUM(BW126:CD126)='III Plan Rates'!AG129, "Match", "Don't Match")</f>
        <v>Match</v>
      </c>
      <c r="CF126" s="109"/>
      <c r="CG126" s="109"/>
      <c r="CH126" s="109"/>
      <c r="CI126" s="511" t="str">
        <f>IF(SUM(CF126:CH126)='III Plan Rates'!AH129, "Match", "Don't Match")</f>
        <v>Match</v>
      </c>
      <c r="CJ126" s="109"/>
      <c r="CK126" s="109"/>
      <c r="CL126" s="109"/>
      <c r="CM126" s="109"/>
      <c r="CN126" s="109"/>
      <c r="CO126" s="109"/>
      <c r="CP126" s="109"/>
      <c r="CQ126" s="109"/>
      <c r="CR126" s="109"/>
      <c r="CS126" s="109"/>
      <c r="CT126" s="109"/>
      <c r="CU126" s="109"/>
      <c r="CV126" s="109"/>
      <c r="CW126" s="511" t="str">
        <f>IF(SUM(CJ126:CV126)='III Plan Rates'!AI129, "Match", "Don't Match")</f>
        <v>Match</v>
      </c>
      <c r="CX126" s="109"/>
      <c r="CY126" s="109"/>
      <c r="CZ126" s="109"/>
      <c r="DA126" s="109"/>
      <c r="DB126" s="109"/>
      <c r="DC126" s="109"/>
      <c r="DD126" s="109"/>
      <c r="DE126" s="109"/>
      <c r="DF126" s="109"/>
      <c r="DG126" s="109"/>
      <c r="DH126" s="511" t="str">
        <f>IF(SUM(CX126:DG126)='III Plan Rates'!AJ129, "Match", "Don't Match")</f>
        <v>Match</v>
      </c>
      <c r="DI126" s="109"/>
      <c r="DJ126" s="109"/>
      <c r="DK126" s="109"/>
      <c r="DL126" s="109"/>
      <c r="DM126" s="109"/>
      <c r="DN126" s="109"/>
      <c r="DO126" s="109"/>
      <c r="DP126" s="511" t="str">
        <f>IF(SUM(DI126:DO126)='III Plan Rates'!AK129, "Match", "Don't Match")</f>
        <v>Match</v>
      </c>
      <c r="DQ126" s="109"/>
      <c r="DR126" s="109"/>
      <c r="DS126" s="109"/>
      <c r="DT126" s="109"/>
      <c r="DU126" s="109"/>
      <c r="DV126" s="109"/>
      <c r="DW126" s="109"/>
      <c r="DX126" s="109"/>
      <c r="DY126" s="109"/>
      <c r="DZ126" s="109"/>
      <c r="EA126" s="511" t="str">
        <f>IF(SUM(DQ126:DZ126)='III Plan Rates'!AL129, "Match", "Don't Match")</f>
        <v>Match</v>
      </c>
      <c r="EB126" s="109"/>
      <c r="EC126" s="109"/>
      <c r="ED126" s="109"/>
      <c r="EE126" s="109"/>
      <c r="EF126" s="511" t="str">
        <f>IF(SUM(EB126:EE126)='III Plan Rates'!AM129, "Match", "Don't Match")</f>
        <v>Match</v>
      </c>
      <c r="EG126" s="109"/>
      <c r="EH126" s="109"/>
      <c r="EI126" s="109"/>
      <c r="EJ126" s="109"/>
      <c r="EK126" s="109"/>
      <c r="EL126" s="511" t="str">
        <f>IF(SUM(EG126:EK126)='III Plan Rates'!AN129, "Match", "Don't Match")</f>
        <v>Match</v>
      </c>
      <c r="EM126" s="109"/>
      <c r="EN126" s="109"/>
      <c r="EO126" s="109"/>
      <c r="EP126" s="109"/>
      <c r="EQ126" s="109"/>
      <c r="ER126" s="109"/>
      <c r="ES126" s="109"/>
      <c r="ET126" s="511" t="str">
        <f>IF(SUM(EM126:ES126)='III Plan Rates'!AO129, "Match", "Don't Match")</f>
        <v>Match</v>
      </c>
    </row>
    <row r="127" spans="1:150" x14ac:dyDescent="0.25">
      <c r="A127" s="406" t="str">
        <f>'III Plan Rates'!A130</f>
        <v>Plan 113</v>
      </c>
      <c r="B127" s="122">
        <f>'III Plan Rates'!B130</f>
        <v>0</v>
      </c>
      <c r="C127" s="128">
        <f>'III Plan Rates'!D130</f>
        <v>0</v>
      </c>
      <c r="D127" s="122">
        <f>'III Plan Rates'!E130</f>
        <v>0</v>
      </c>
      <c r="E127" s="122">
        <f>'III Plan Rates'!F130</f>
        <v>0</v>
      </c>
      <c r="F127" s="122">
        <f>'III Plan Rates'!G130</f>
        <v>0</v>
      </c>
      <c r="G127" s="122">
        <f>'III Plan Rates'!J130</f>
        <v>0</v>
      </c>
      <c r="H127" s="10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2">
        <f>IF('III Plan Rates'!$AP130&gt;0,SUMPRODUCT(I127:Q127,'III Plan Rates'!$AG130:$AO130)/'III Plan Rates'!$AP130,0)</f>
        <v>0</v>
      </c>
      <c r="S127" s="123"/>
      <c r="T127" s="112" t="e">
        <f>'III Plan Rates'!$AA130*'V Consumer Factors'!$N$12*'II Rate Development &amp; Change'!$J$34</f>
        <v>#DIV/0!</v>
      </c>
      <c r="U127" s="112" t="e">
        <f>'III Plan Rates'!$AA130*'V Consumer Factors'!$N$13*'II Rate Development &amp; Change'!$J$34</f>
        <v>#DIV/0!</v>
      </c>
      <c r="V127" s="112" t="e">
        <f>'III Plan Rates'!$AA130*'V Consumer Factors'!$N$14*'II Rate Development &amp; Change'!$J$34</f>
        <v>#DIV/0!</v>
      </c>
      <c r="W127" s="112" t="e">
        <f>'III Plan Rates'!$AA130*'V Consumer Factors'!$N$15*'II Rate Development &amp; Change'!$J$34</f>
        <v>#DIV/0!</v>
      </c>
      <c r="X127" s="112" t="e">
        <f>'III Plan Rates'!$AA130*'V Consumer Factors'!$N$16*'II Rate Development &amp; Change'!$J$34</f>
        <v>#DIV/0!</v>
      </c>
      <c r="Y127" s="112" t="e">
        <f>'III Plan Rates'!$AA130*'V Consumer Factors'!$N$17*'II Rate Development &amp; Change'!$J$34</f>
        <v>#DIV/0!</v>
      </c>
      <c r="Z127" s="112" t="e">
        <f>'III Plan Rates'!$AA130*'V Consumer Factors'!$N$18*'II Rate Development &amp; Change'!$J$34</f>
        <v>#DIV/0!</v>
      </c>
      <c r="AA127" s="112" t="e">
        <f>'III Plan Rates'!$AA130*'V Consumer Factors'!$N$19*'II Rate Development &amp; Change'!$J$34</f>
        <v>#DIV/0!</v>
      </c>
      <c r="AB127" s="112" t="e">
        <f>'III Plan Rates'!$AA130*'V Consumer Factors'!$N$20*'II Rate Development &amp; Change'!$J$34</f>
        <v>#DIV/0!</v>
      </c>
      <c r="AC127" s="112">
        <f>IF('III Plan Rates'!$AP130&gt;0,SUMPRODUCT(T127:AB127,'III Plan Rates'!$AG130:$AO130)/'III Plan Rates'!$AP130,0)</f>
        <v>0</v>
      </c>
      <c r="AD127" s="119"/>
      <c r="AE127" s="120" t="e">
        <f t="shared" si="23"/>
        <v>#DIV/0!</v>
      </c>
      <c r="AF127" s="120" t="e">
        <f t="shared" si="24"/>
        <v>#DIV/0!</v>
      </c>
      <c r="AG127" s="120" t="e">
        <f t="shared" si="25"/>
        <v>#DIV/0!</v>
      </c>
      <c r="AH127" s="120" t="e">
        <f t="shared" si="26"/>
        <v>#DIV/0!</v>
      </c>
      <c r="AI127" s="120" t="e">
        <f t="shared" si="27"/>
        <v>#DIV/0!</v>
      </c>
      <c r="AJ127" s="120" t="e">
        <f t="shared" si="28"/>
        <v>#DIV/0!</v>
      </c>
      <c r="AK127" s="120" t="e">
        <f t="shared" si="29"/>
        <v>#DIV/0!</v>
      </c>
      <c r="AL127" s="120" t="e">
        <f t="shared" si="30"/>
        <v>#DIV/0!</v>
      </c>
      <c r="AM127" s="120" t="e">
        <f t="shared" si="31"/>
        <v>#DIV/0!</v>
      </c>
      <c r="AN127" s="120" t="str">
        <f t="shared" si="32"/>
        <v/>
      </c>
      <c r="AO127" s="119"/>
      <c r="AP127" s="112" t="e">
        <f>'III Plan Rates'!$AA130*'V Consumer Factors'!$N$12*'II Rate Development &amp; Change'!$K$34</f>
        <v>#DIV/0!</v>
      </c>
      <c r="AQ127" s="112" t="e">
        <f>'III Plan Rates'!$AA130*'V Consumer Factors'!$N$13*'II Rate Development &amp; Change'!$K$34</f>
        <v>#DIV/0!</v>
      </c>
      <c r="AR127" s="112" t="e">
        <f>'III Plan Rates'!$AA130*'V Consumer Factors'!$N$14*'II Rate Development &amp; Change'!$K$34</f>
        <v>#DIV/0!</v>
      </c>
      <c r="AS127" s="112" t="e">
        <f>'III Plan Rates'!$AA130*'V Consumer Factors'!$N$15*'II Rate Development &amp; Change'!$K$34</f>
        <v>#DIV/0!</v>
      </c>
      <c r="AT127" s="112" t="e">
        <f>'III Plan Rates'!$AA130*'V Consumer Factors'!$N$16*'II Rate Development &amp; Change'!$K$34</f>
        <v>#DIV/0!</v>
      </c>
      <c r="AU127" s="112" t="e">
        <f>'III Plan Rates'!$AA130*'V Consumer Factors'!$N$17*'II Rate Development &amp; Change'!$K$34</f>
        <v>#DIV/0!</v>
      </c>
      <c r="AV127" s="112" t="e">
        <f>'III Plan Rates'!$AA130*'V Consumer Factors'!$N$18*'II Rate Development &amp; Change'!$K$34</f>
        <v>#DIV/0!</v>
      </c>
      <c r="AW127" s="112" t="e">
        <f>'III Plan Rates'!$AA130*'V Consumer Factors'!$N$19*'II Rate Development &amp; Change'!$K$34</f>
        <v>#DIV/0!</v>
      </c>
      <c r="AX127" s="112" t="e">
        <f>'III Plan Rates'!$AA130*'V Consumer Factors'!$N$20*'II Rate Development &amp; Change'!$K$34</f>
        <v>#DIV/0!</v>
      </c>
      <c r="AY127" s="112">
        <f>IF('III Plan Rates'!$AP130&gt;0,SUMPRODUCT(AP127:AX127,'III Plan Rates'!$AG130:$AO130)/'III Plan Rates'!$AP130,0)</f>
        <v>0</v>
      </c>
      <c r="AZ127" s="124"/>
      <c r="BA127" s="112" t="e">
        <f>'III Plan Rates'!$AA130*'V Consumer Factors'!$N$12*'II Rate Development &amp; Change'!$L$34</f>
        <v>#DIV/0!</v>
      </c>
      <c r="BB127" s="112" t="e">
        <f>'III Plan Rates'!$AA130*'V Consumer Factors'!$N$13*'II Rate Development &amp; Change'!$L$34</f>
        <v>#DIV/0!</v>
      </c>
      <c r="BC127" s="112" t="e">
        <f>'III Plan Rates'!$AA130*'V Consumer Factors'!$N$14*'II Rate Development &amp; Change'!$L$34</f>
        <v>#DIV/0!</v>
      </c>
      <c r="BD127" s="112" t="e">
        <f>'III Plan Rates'!$AA130*'V Consumer Factors'!$N$15*'II Rate Development &amp; Change'!$L$34</f>
        <v>#DIV/0!</v>
      </c>
      <c r="BE127" s="112" t="e">
        <f>'III Plan Rates'!$AA130*'V Consumer Factors'!$N$16*'II Rate Development &amp; Change'!$L$34</f>
        <v>#DIV/0!</v>
      </c>
      <c r="BF127" s="112" t="e">
        <f>'III Plan Rates'!$AA130*'V Consumer Factors'!$N$17*'II Rate Development &amp; Change'!$L$34</f>
        <v>#DIV/0!</v>
      </c>
      <c r="BG127" s="112" t="e">
        <f>'III Plan Rates'!$AA130*'V Consumer Factors'!$N$18*'II Rate Development &amp; Change'!$L$34</f>
        <v>#DIV/0!</v>
      </c>
      <c r="BH127" s="112" t="e">
        <f>'III Plan Rates'!$AA130*'V Consumer Factors'!$N$19*'II Rate Development &amp; Change'!$L$34</f>
        <v>#DIV/0!</v>
      </c>
      <c r="BI127" s="112" t="e">
        <f>'III Plan Rates'!$AA130*'V Consumer Factors'!$N$20*'II Rate Development &amp; Change'!$L$34</f>
        <v>#DIV/0!</v>
      </c>
      <c r="BJ127" s="112">
        <f>IF('III Plan Rates'!$AP130&gt;0,SUMPRODUCT(BA127:BI127,'III Plan Rates'!$AG130:$AO130)/'III Plan Rates'!$AP130,0)</f>
        <v>0</v>
      </c>
      <c r="BK127" s="124"/>
      <c r="BL127" s="112" t="e">
        <f>'III Plan Rates'!$AA130*'V Consumer Factors'!$N$12*'II Rate Development &amp; Change'!$M$34</f>
        <v>#DIV/0!</v>
      </c>
      <c r="BM127" s="112" t="e">
        <f>'III Plan Rates'!$AA130*'V Consumer Factors'!$N$13*'II Rate Development &amp; Change'!$M$34</f>
        <v>#DIV/0!</v>
      </c>
      <c r="BN127" s="112" t="e">
        <f>'III Plan Rates'!$AA130*'V Consumer Factors'!$N$14*'II Rate Development &amp; Change'!$M$34</f>
        <v>#DIV/0!</v>
      </c>
      <c r="BO127" s="112" t="e">
        <f>'III Plan Rates'!$AA130*'V Consumer Factors'!$N$15*'II Rate Development &amp; Change'!$M$34</f>
        <v>#DIV/0!</v>
      </c>
      <c r="BP127" s="112" t="e">
        <f>'III Plan Rates'!$AA130*'V Consumer Factors'!$N$16*'II Rate Development &amp; Change'!$M$34</f>
        <v>#DIV/0!</v>
      </c>
      <c r="BQ127" s="112" t="e">
        <f>'III Plan Rates'!$AA130*'V Consumer Factors'!$N$17*'II Rate Development &amp; Change'!$M$34</f>
        <v>#DIV/0!</v>
      </c>
      <c r="BR127" s="112" t="e">
        <f>'III Plan Rates'!$AA130*'V Consumer Factors'!$N$18*'II Rate Development &amp; Change'!$M$34</f>
        <v>#DIV/0!</v>
      </c>
      <c r="BS127" s="112" t="e">
        <f>'III Plan Rates'!$AA130*'V Consumer Factors'!$N$19*'II Rate Development &amp; Change'!$M$34</f>
        <v>#DIV/0!</v>
      </c>
      <c r="BT127" s="112" t="e">
        <f>'III Plan Rates'!$AA130*'V Consumer Factors'!$N$20*'II Rate Development &amp; Change'!$M$34</f>
        <v>#DIV/0!</v>
      </c>
      <c r="BU127" s="112">
        <f>IF('III Plan Rates'!$AP130&gt;0,SUMPRODUCT(BL127:BT127,'III Plan Rates'!$AG130:$AO130)/'III Plan Rates'!$AP130,0)</f>
        <v>0</v>
      </c>
      <c r="BW127" s="109"/>
      <c r="BX127" s="109"/>
      <c r="BY127" s="109"/>
      <c r="BZ127" s="109"/>
      <c r="CA127" s="109"/>
      <c r="CB127" s="109"/>
      <c r="CC127" s="109"/>
      <c r="CD127" s="109"/>
      <c r="CE127" s="511" t="str">
        <f>IF(SUM(BW127:CD127)='III Plan Rates'!AG130, "Match", "Don't Match")</f>
        <v>Match</v>
      </c>
      <c r="CF127" s="109"/>
      <c r="CG127" s="109"/>
      <c r="CH127" s="109"/>
      <c r="CI127" s="511" t="str">
        <f>IF(SUM(CF127:CH127)='III Plan Rates'!AH130, "Match", "Don't Match")</f>
        <v>Match</v>
      </c>
      <c r="CJ127" s="109"/>
      <c r="CK127" s="109"/>
      <c r="CL127" s="109"/>
      <c r="CM127" s="109"/>
      <c r="CN127" s="109"/>
      <c r="CO127" s="109"/>
      <c r="CP127" s="109"/>
      <c r="CQ127" s="109"/>
      <c r="CR127" s="109"/>
      <c r="CS127" s="109"/>
      <c r="CT127" s="109"/>
      <c r="CU127" s="109"/>
      <c r="CV127" s="109"/>
      <c r="CW127" s="511" t="str">
        <f>IF(SUM(CJ127:CV127)='III Plan Rates'!AI130, "Match", "Don't Match")</f>
        <v>Match</v>
      </c>
      <c r="CX127" s="109"/>
      <c r="CY127" s="109"/>
      <c r="CZ127" s="109"/>
      <c r="DA127" s="109"/>
      <c r="DB127" s="109"/>
      <c r="DC127" s="109"/>
      <c r="DD127" s="109"/>
      <c r="DE127" s="109"/>
      <c r="DF127" s="109"/>
      <c r="DG127" s="109"/>
      <c r="DH127" s="511" t="str">
        <f>IF(SUM(CX127:DG127)='III Plan Rates'!AJ130, "Match", "Don't Match")</f>
        <v>Match</v>
      </c>
      <c r="DI127" s="109"/>
      <c r="DJ127" s="109"/>
      <c r="DK127" s="109"/>
      <c r="DL127" s="109"/>
      <c r="DM127" s="109"/>
      <c r="DN127" s="109"/>
      <c r="DO127" s="109"/>
      <c r="DP127" s="511" t="str">
        <f>IF(SUM(DI127:DO127)='III Plan Rates'!AK130, "Match", "Don't Match")</f>
        <v>Match</v>
      </c>
      <c r="DQ127" s="109"/>
      <c r="DR127" s="109"/>
      <c r="DS127" s="109"/>
      <c r="DT127" s="109"/>
      <c r="DU127" s="109"/>
      <c r="DV127" s="109"/>
      <c r="DW127" s="109"/>
      <c r="DX127" s="109"/>
      <c r="DY127" s="109"/>
      <c r="DZ127" s="109"/>
      <c r="EA127" s="511" t="str">
        <f>IF(SUM(DQ127:DZ127)='III Plan Rates'!AL130, "Match", "Don't Match")</f>
        <v>Match</v>
      </c>
      <c r="EB127" s="109"/>
      <c r="EC127" s="109"/>
      <c r="ED127" s="109"/>
      <c r="EE127" s="109"/>
      <c r="EF127" s="511" t="str">
        <f>IF(SUM(EB127:EE127)='III Plan Rates'!AM130, "Match", "Don't Match")</f>
        <v>Match</v>
      </c>
      <c r="EG127" s="109"/>
      <c r="EH127" s="109"/>
      <c r="EI127" s="109"/>
      <c r="EJ127" s="109"/>
      <c r="EK127" s="109"/>
      <c r="EL127" s="511" t="str">
        <f>IF(SUM(EG127:EK127)='III Plan Rates'!AN130, "Match", "Don't Match")</f>
        <v>Match</v>
      </c>
      <c r="EM127" s="109"/>
      <c r="EN127" s="109"/>
      <c r="EO127" s="109"/>
      <c r="EP127" s="109"/>
      <c r="EQ127" s="109"/>
      <c r="ER127" s="109"/>
      <c r="ES127" s="109"/>
      <c r="ET127" s="511" t="str">
        <f>IF(SUM(EM127:ES127)='III Plan Rates'!AO130, "Match", "Don't Match")</f>
        <v>Match</v>
      </c>
    </row>
    <row r="128" spans="1:150" x14ac:dyDescent="0.25">
      <c r="A128" s="406" t="str">
        <f>'III Plan Rates'!A131</f>
        <v>Plan 114</v>
      </c>
      <c r="B128" s="122">
        <f>'III Plan Rates'!B131</f>
        <v>0</v>
      </c>
      <c r="C128" s="128">
        <f>'III Plan Rates'!D131</f>
        <v>0</v>
      </c>
      <c r="D128" s="122">
        <f>'III Plan Rates'!E131</f>
        <v>0</v>
      </c>
      <c r="E128" s="122">
        <f>'III Plan Rates'!F131</f>
        <v>0</v>
      </c>
      <c r="F128" s="122">
        <f>'III Plan Rates'!G131</f>
        <v>0</v>
      </c>
      <c r="G128" s="122">
        <f>'III Plan Rates'!J131</f>
        <v>0</v>
      </c>
      <c r="H128" s="10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2">
        <f>IF('III Plan Rates'!$AP131&gt;0,SUMPRODUCT(I128:Q128,'III Plan Rates'!$AG131:$AO131)/'III Plan Rates'!$AP131,0)</f>
        <v>0</v>
      </c>
      <c r="S128" s="123"/>
      <c r="T128" s="112" t="e">
        <f>'III Plan Rates'!$AA131*'V Consumer Factors'!$N$12*'II Rate Development &amp; Change'!$J$34</f>
        <v>#DIV/0!</v>
      </c>
      <c r="U128" s="112" t="e">
        <f>'III Plan Rates'!$AA131*'V Consumer Factors'!$N$13*'II Rate Development &amp; Change'!$J$34</f>
        <v>#DIV/0!</v>
      </c>
      <c r="V128" s="112" t="e">
        <f>'III Plan Rates'!$AA131*'V Consumer Factors'!$N$14*'II Rate Development &amp; Change'!$J$34</f>
        <v>#DIV/0!</v>
      </c>
      <c r="W128" s="112" t="e">
        <f>'III Plan Rates'!$AA131*'V Consumer Factors'!$N$15*'II Rate Development &amp; Change'!$J$34</f>
        <v>#DIV/0!</v>
      </c>
      <c r="X128" s="112" t="e">
        <f>'III Plan Rates'!$AA131*'V Consumer Factors'!$N$16*'II Rate Development &amp; Change'!$J$34</f>
        <v>#DIV/0!</v>
      </c>
      <c r="Y128" s="112" t="e">
        <f>'III Plan Rates'!$AA131*'V Consumer Factors'!$N$17*'II Rate Development &amp; Change'!$J$34</f>
        <v>#DIV/0!</v>
      </c>
      <c r="Z128" s="112" t="e">
        <f>'III Plan Rates'!$AA131*'V Consumer Factors'!$N$18*'II Rate Development &amp; Change'!$J$34</f>
        <v>#DIV/0!</v>
      </c>
      <c r="AA128" s="112" t="e">
        <f>'III Plan Rates'!$AA131*'V Consumer Factors'!$N$19*'II Rate Development &amp; Change'!$J$34</f>
        <v>#DIV/0!</v>
      </c>
      <c r="AB128" s="112" t="e">
        <f>'III Plan Rates'!$AA131*'V Consumer Factors'!$N$20*'II Rate Development &amp; Change'!$J$34</f>
        <v>#DIV/0!</v>
      </c>
      <c r="AC128" s="112">
        <f>IF('III Plan Rates'!$AP131&gt;0,SUMPRODUCT(T128:AB128,'III Plan Rates'!$AG131:$AO131)/'III Plan Rates'!$AP131,0)</f>
        <v>0</v>
      </c>
      <c r="AD128" s="119"/>
      <c r="AE128" s="120" t="e">
        <f t="shared" si="23"/>
        <v>#DIV/0!</v>
      </c>
      <c r="AF128" s="120" t="e">
        <f t="shared" si="24"/>
        <v>#DIV/0!</v>
      </c>
      <c r="AG128" s="120" t="e">
        <f t="shared" si="25"/>
        <v>#DIV/0!</v>
      </c>
      <c r="AH128" s="120" t="e">
        <f t="shared" si="26"/>
        <v>#DIV/0!</v>
      </c>
      <c r="AI128" s="120" t="e">
        <f t="shared" si="27"/>
        <v>#DIV/0!</v>
      </c>
      <c r="AJ128" s="120" t="e">
        <f t="shared" si="28"/>
        <v>#DIV/0!</v>
      </c>
      <c r="AK128" s="120" t="e">
        <f t="shared" si="29"/>
        <v>#DIV/0!</v>
      </c>
      <c r="AL128" s="120" t="e">
        <f t="shared" si="30"/>
        <v>#DIV/0!</v>
      </c>
      <c r="AM128" s="120" t="e">
        <f t="shared" si="31"/>
        <v>#DIV/0!</v>
      </c>
      <c r="AN128" s="120" t="str">
        <f t="shared" si="32"/>
        <v/>
      </c>
      <c r="AO128" s="119"/>
      <c r="AP128" s="112" t="e">
        <f>'III Plan Rates'!$AA131*'V Consumer Factors'!$N$12*'II Rate Development &amp; Change'!$K$34</f>
        <v>#DIV/0!</v>
      </c>
      <c r="AQ128" s="112" t="e">
        <f>'III Plan Rates'!$AA131*'V Consumer Factors'!$N$13*'II Rate Development &amp; Change'!$K$34</f>
        <v>#DIV/0!</v>
      </c>
      <c r="AR128" s="112" t="e">
        <f>'III Plan Rates'!$AA131*'V Consumer Factors'!$N$14*'II Rate Development &amp; Change'!$K$34</f>
        <v>#DIV/0!</v>
      </c>
      <c r="AS128" s="112" t="e">
        <f>'III Plan Rates'!$AA131*'V Consumer Factors'!$N$15*'II Rate Development &amp; Change'!$K$34</f>
        <v>#DIV/0!</v>
      </c>
      <c r="AT128" s="112" t="e">
        <f>'III Plan Rates'!$AA131*'V Consumer Factors'!$N$16*'II Rate Development &amp; Change'!$K$34</f>
        <v>#DIV/0!</v>
      </c>
      <c r="AU128" s="112" t="e">
        <f>'III Plan Rates'!$AA131*'V Consumer Factors'!$N$17*'II Rate Development &amp; Change'!$K$34</f>
        <v>#DIV/0!</v>
      </c>
      <c r="AV128" s="112" t="e">
        <f>'III Plan Rates'!$AA131*'V Consumer Factors'!$N$18*'II Rate Development &amp; Change'!$K$34</f>
        <v>#DIV/0!</v>
      </c>
      <c r="AW128" s="112" t="e">
        <f>'III Plan Rates'!$AA131*'V Consumer Factors'!$N$19*'II Rate Development &amp; Change'!$K$34</f>
        <v>#DIV/0!</v>
      </c>
      <c r="AX128" s="112" t="e">
        <f>'III Plan Rates'!$AA131*'V Consumer Factors'!$N$20*'II Rate Development &amp; Change'!$K$34</f>
        <v>#DIV/0!</v>
      </c>
      <c r="AY128" s="112">
        <f>IF('III Plan Rates'!$AP131&gt;0,SUMPRODUCT(AP128:AX128,'III Plan Rates'!$AG131:$AO131)/'III Plan Rates'!$AP131,0)</f>
        <v>0</v>
      </c>
      <c r="AZ128" s="124"/>
      <c r="BA128" s="112" t="e">
        <f>'III Plan Rates'!$AA131*'V Consumer Factors'!$N$12*'II Rate Development &amp; Change'!$L$34</f>
        <v>#DIV/0!</v>
      </c>
      <c r="BB128" s="112" t="e">
        <f>'III Plan Rates'!$AA131*'V Consumer Factors'!$N$13*'II Rate Development &amp; Change'!$L$34</f>
        <v>#DIV/0!</v>
      </c>
      <c r="BC128" s="112" t="e">
        <f>'III Plan Rates'!$AA131*'V Consumer Factors'!$N$14*'II Rate Development &amp; Change'!$L$34</f>
        <v>#DIV/0!</v>
      </c>
      <c r="BD128" s="112" t="e">
        <f>'III Plan Rates'!$AA131*'V Consumer Factors'!$N$15*'II Rate Development &amp; Change'!$L$34</f>
        <v>#DIV/0!</v>
      </c>
      <c r="BE128" s="112" t="e">
        <f>'III Plan Rates'!$AA131*'V Consumer Factors'!$N$16*'II Rate Development &amp; Change'!$L$34</f>
        <v>#DIV/0!</v>
      </c>
      <c r="BF128" s="112" t="e">
        <f>'III Plan Rates'!$AA131*'V Consumer Factors'!$N$17*'II Rate Development &amp; Change'!$L$34</f>
        <v>#DIV/0!</v>
      </c>
      <c r="BG128" s="112" t="e">
        <f>'III Plan Rates'!$AA131*'V Consumer Factors'!$N$18*'II Rate Development &amp; Change'!$L$34</f>
        <v>#DIV/0!</v>
      </c>
      <c r="BH128" s="112" t="e">
        <f>'III Plan Rates'!$AA131*'V Consumer Factors'!$N$19*'II Rate Development &amp; Change'!$L$34</f>
        <v>#DIV/0!</v>
      </c>
      <c r="BI128" s="112" t="e">
        <f>'III Plan Rates'!$AA131*'V Consumer Factors'!$N$20*'II Rate Development &amp; Change'!$L$34</f>
        <v>#DIV/0!</v>
      </c>
      <c r="BJ128" s="112">
        <f>IF('III Plan Rates'!$AP131&gt;0,SUMPRODUCT(BA128:BI128,'III Plan Rates'!$AG131:$AO131)/'III Plan Rates'!$AP131,0)</f>
        <v>0</v>
      </c>
      <c r="BK128" s="124"/>
      <c r="BL128" s="112" t="e">
        <f>'III Plan Rates'!$AA131*'V Consumer Factors'!$N$12*'II Rate Development &amp; Change'!$M$34</f>
        <v>#DIV/0!</v>
      </c>
      <c r="BM128" s="112" t="e">
        <f>'III Plan Rates'!$AA131*'V Consumer Factors'!$N$13*'II Rate Development &amp; Change'!$M$34</f>
        <v>#DIV/0!</v>
      </c>
      <c r="BN128" s="112" t="e">
        <f>'III Plan Rates'!$AA131*'V Consumer Factors'!$N$14*'II Rate Development &amp; Change'!$M$34</f>
        <v>#DIV/0!</v>
      </c>
      <c r="BO128" s="112" t="e">
        <f>'III Plan Rates'!$AA131*'V Consumer Factors'!$N$15*'II Rate Development &amp; Change'!$M$34</f>
        <v>#DIV/0!</v>
      </c>
      <c r="BP128" s="112" t="e">
        <f>'III Plan Rates'!$AA131*'V Consumer Factors'!$N$16*'II Rate Development &amp; Change'!$M$34</f>
        <v>#DIV/0!</v>
      </c>
      <c r="BQ128" s="112" t="e">
        <f>'III Plan Rates'!$AA131*'V Consumer Factors'!$N$17*'II Rate Development &amp; Change'!$M$34</f>
        <v>#DIV/0!</v>
      </c>
      <c r="BR128" s="112" t="e">
        <f>'III Plan Rates'!$AA131*'V Consumer Factors'!$N$18*'II Rate Development &amp; Change'!$M$34</f>
        <v>#DIV/0!</v>
      </c>
      <c r="BS128" s="112" t="e">
        <f>'III Plan Rates'!$AA131*'V Consumer Factors'!$N$19*'II Rate Development &amp; Change'!$M$34</f>
        <v>#DIV/0!</v>
      </c>
      <c r="BT128" s="112" t="e">
        <f>'III Plan Rates'!$AA131*'V Consumer Factors'!$N$20*'II Rate Development &amp; Change'!$M$34</f>
        <v>#DIV/0!</v>
      </c>
      <c r="BU128" s="112">
        <f>IF('III Plan Rates'!$AP131&gt;0,SUMPRODUCT(BL128:BT128,'III Plan Rates'!$AG131:$AO131)/'III Plan Rates'!$AP131,0)</f>
        <v>0</v>
      </c>
      <c r="BW128" s="109"/>
      <c r="BX128" s="109"/>
      <c r="BY128" s="109"/>
      <c r="BZ128" s="109"/>
      <c r="CA128" s="109"/>
      <c r="CB128" s="109"/>
      <c r="CC128" s="109"/>
      <c r="CD128" s="109"/>
      <c r="CE128" s="511" t="str">
        <f>IF(SUM(BW128:CD128)='III Plan Rates'!AG131, "Match", "Don't Match")</f>
        <v>Match</v>
      </c>
      <c r="CF128" s="109"/>
      <c r="CG128" s="109"/>
      <c r="CH128" s="109"/>
      <c r="CI128" s="511" t="str">
        <f>IF(SUM(CF128:CH128)='III Plan Rates'!AH131, "Match", "Don't Match")</f>
        <v>Match</v>
      </c>
      <c r="CJ128" s="109"/>
      <c r="CK128" s="109"/>
      <c r="CL128" s="109"/>
      <c r="CM128" s="109"/>
      <c r="CN128" s="109"/>
      <c r="CO128" s="109"/>
      <c r="CP128" s="109"/>
      <c r="CQ128" s="109"/>
      <c r="CR128" s="109"/>
      <c r="CS128" s="109"/>
      <c r="CT128" s="109"/>
      <c r="CU128" s="109"/>
      <c r="CV128" s="109"/>
      <c r="CW128" s="511" t="str">
        <f>IF(SUM(CJ128:CV128)='III Plan Rates'!AI131, "Match", "Don't Match")</f>
        <v>Match</v>
      </c>
      <c r="CX128" s="109"/>
      <c r="CY128" s="109"/>
      <c r="CZ128" s="109"/>
      <c r="DA128" s="109"/>
      <c r="DB128" s="109"/>
      <c r="DC128" s="109"/>
      <c r="DD128" s="109"/>
      <c r="DE128" s="109"/>
      <c r="DF128" s="109"/>
      <c r="DG128" s="109"/>
      <c r="DH128" s="511" t="str">
        <f>IF(SUM(CX128:DG128)='III Plan Rates'!AJ131, "Match", "Don't Match")</f>
        <v>Match</v>
      </c>
      <c r="DI128" s="109"/>
      <c r="DJ128" s="109"/>
      <c r="DK128" s="109"/>
      <c r="DL128" s="109"/>
      <c r="DM128" s="109"/>
      <c r="DN128" s="109"/>
      <c r="DO128" s="109"/>
      <c r="DP128" s="511" t="str">
        <f>IF(SUM(DI128:DO128)='III Plan Rates'!AK131, "Match", "Don't Match")</f>
        <v>Match</v>
      </c>
      <c r="DQ128" s="109"/>
      <c r="DR128" s="109"/>
      <c r="DS128" s="109"/>
      <c r="DT128" s="109"/>
      <c r="DU128" s="109"/>
      <c r="DV128" s="109"/>
      <c r="DW128" s="109"/>
      <c r="DX128" s="109"/>
      <c r="DY128" s="109"/>
      <c r="DZ128" s="109"/>
      <c r="EA128" s="511" t="str">
        <f>IF(SUM(DQ128:DZ128)='III Plan Rates'!AL131, "Match", "Don't Match")</f>
        <v>Match</v>
      </c>
      <c r="EB128" s="109"/>
      <c r="EC128" s="109"/>
      <c r="ED128" s="109"/>
      <c r="EE128" s="109"/>
      <c r="EF128" s="511" t="str">
        <f>IF(SUM(EB128:EE128)='III Plan Rates'!AM131, "Match", "Don't Match")</f>
        <v>Match</v>
      </c>
      <c r="EG128" s="109"/>
      <c r="EH128" s="109"/>
      <c r="EI128" s="109"/>
      <c r="EJ128" s="109"/>
      <c r="EK128" s="109"/>
      <c r="EL128" s="511" t="str">
        <f>IF(SUM(EG128:EK128)='III Plan Rates'!AN131, "Match", "Don't Match")</f>
        <v>Match</v>
      </c>
      <c r="EM128" s="109"/>
      <c r="EN128" s="109"/>
      <c r="EO128" s="109"/>
      <c r="EP128" s="109"/>
      <c r="EQ128" s="109"/>
      <c r="ER128" s="109"/>
      <c r="ES128" s="109"/>
      <c r="ET128" s="511" t="str">
        <f>IF(SUM(EM128:ES128)='III Plan Rates'!AO131, "Match", "Don't Match")</f>
        <v>Match</v>
      </c>
    </row>
    <row r="129" spans="1:150" x14ac:dyDescent="0.25">
      <c r="A129" s="406" t="str">
        <f>'III Plan Rates'!A132</f>
        <v>Plan 115</v>
      </c>
      <c r="B129" s="122">
        <f>'III Plan Rates'!B132</f>
        <v>0</v>
      </c>
      <c r="C129" s="128">
        <f>'III Plan Rates'!D132</f>
        <v>0</v>
      </c>
      <c r="D129" s="122">
        <f>'III Plan Rates'!E132</f>
        <v>0</v>
      </c>
      <c r="E129" s="122">
        <f>'III Plan Rates'!F132</f>
        <v>0</v>
      </c>
      <c r="F129" s="122">
        <f>'III Plan Rates'!G132</f>
        <v>0</v>
      </c>
      <c r="G129" s="122">
        <f>'III Plan Rates'!J132</f>
        <v>0</v>
      </c>
      <c r="H129" s="10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2">
        <f>IF('III Plan Rates'!$AP132&gt;0,SUMPRODUCT(I129:Q129,'III Plan Rates'!$AG132:$AO132)/'III Plan Rates'!$AP132,0)</f>
        <v>0</v>
      </c>
      <c r="S129" s="123"/>
      <c r="T129" s="112" t="e">
        <f>'III Plan Rates'!$AA132*'V Consumer Factors'!$N$12*'II Rate Development &amp; Change'!$J$34</f>
        <v>#DIV/0!</v>
      </c>
      <c r="U129" s="112" t="e">
        <f>'III Plan Rates'!$AA132*'V Consumer Factors'!$N$13*'II Rate Development &amp; Change'!$J$34</f>
        <v>#DIV/0!</v>
      </c>
      <c r="V129" s="112" t="e">
        <f>'III Plan Rates'!$AA132*'V Consumer Factors'!$N$14*'II Rate Development &amp; Change'!$J$34</f>
        <v>#DIV/0!</v>
      </c>
      <c r="W129" s="112" t="e">
        <f>'III Plan Rates'!$AA132*'V Consumer Factors'!$N$15*'II Rate Development &amp; Change'!$J$34</f>
        <v>#DIV/0!</v>
      </c>
      <c r="X129" s="112" t="e">
        <f>'III Plan Rates'!$AA132*'V Consumer Factors'!$N$16*'II Rate Development &amp; Change'!$J$34</f>
        <v>#DIV/0!</v>
      </c>
      <c r="Y129" s="112" t="e">
        <f>'III Plan Rates'!$AA132*'V Consumer Factors'!$N$17*'II Rate Development &amp; Change'!$J$34</f>
        <v>#DIV/0!</v>
      </c>
      <c r="Z129" s="112" t="e">
        <f>'III Plan Rates'!$AA132*'V Consumer Factors'!$N$18*'II Rate Development &amp; Change'!$J$34</f>
        <v>#DIV/0!</v>
      </c>
      <c r="AA129" s="112" t="e">
        <f>'III Plan Rates'!$AA132*'V Consumer Factors'!$N$19*'II Rate Development &amp; Change'!$J$34</f>
        <v>#DIV/0!</v>
      </c>
      <c r="AB129" s="112" t="e">
        <f>'III Plan Rates'!$AA132*'V Consumer Factors'!$N$20*'II Rate Development &amp; Change'!$J$34</f>
        <v>#DIV/0!</v>
      </c>
      <c r="AC129" s="112">
        <f>IF('III Plan Rates'!$AP132&gt;0,SUMPRODUCT(T129:AB129,'III Plan Rates'!$AG132:$AO132)/'III Plan Rates'!$AP132,0)</f>
        <v>0</v>
      </c>
      <c r="AD129" s="119"/>
      <c r="AE129" s="120" t="e">
        <f t="shared" si="23"/>
        <v>#DIV/0!</v>
      </c>
      <c r="AF129" s="120" t="e">
        <f t="shared" si="24"/>
        <v>#DIV/0!</v>
      </c>
      <c r="AG129" s="120" t="e">
        <f t="shared" si="25"/>
        <v>#DIV/0!</v>
      </c>
      <c r="AH129" s="120" t="e">
        <f t="shared" si="26"/>
        <v>#DIV/0!</v>
      </c>
      <c r="AI129" s="120" t="e">
        <f t="shared" si="27"/>
        <v>#DIV/0!</v>
      </c>
      <c r="AJ129" s="120" t="e">
        <f t="shared" si="28"/>
        <v>#DIV/0!</v>
      </c>
      <c r="AK129" s="120" t="e">
        <f t="shared" si="29"/>
        <v>#DIV/0!</v>
      </c>
      <c r="AL129" s="120" t="e">
        <f t="shared" si="30"/>
        <v>#DIV/0!</v>
      </c>
      <c r="AM129" s="120" t="e">
        <f t="shared" si="31"/>
        <v>#DIV/0!</v>
      </c>
      <c r="AN129" s="120" t="str">
        <f t="shared" si="32"/>
        <v/>
      </c>
      <c r="AO129" s="119"/>
      <c r="AP129" s="112" t="e">
        <f>'III Plan Rates'!$AA132*'V Consumer Factors'!$N$12*'II Rate Development &amp; Change'!$K$34</f>
        <v>#DIV/0!</v>
      </c>
      <c r="AQ129" s="112" t="e">
        <f>'III Plan Rates'!$AA132*'V Consumer Factors'!$N$13*'II Rate Development &amp; Change'!$K$34</f>
        <v>#DIV/0!</v>
      </c>
      <c r="AR129" s="112" t="e">
        <f>'III Plan Rates'!$AA132*'V Consumer Factors'!$N$14*'II Rate Development &amp; Change'!$K$34</f>
        <v>#DIV/0!</v>
      </c>
      <c r="AS129" s="112" t="e">
        <f>'III Plan Rates'!$AA132*'V Consumer Factors'!$N$15*'II Rate Development &amp; Change'!$K$34</f>
        <v>#DIV/0!</v>
      </c>
      <c r="AT129" s="112" t="e">
        <f>'III Plan Rates'!$AA132*'V Consumer Factors'!$N$16*'II Rate Development &amp; Change'!$K$34</f>
        <v>#DIV/0!</v>
      </c>
      <c r="AU129" s="112" t="e">
        <f>'III Plan Rates'!$AA132*'V Consumer Factors'!$N$17*'II Rate Development &amp; Change'!$K$34</f>
        <v>#DIV/0!</v>
      </c>
      <c r="AV129" s="112" t="e">
        <f>'III Plan Rates'!$AA132*'V Consumer Factors'!$N$18*'II Rate Development &amp; Change'!$K$34</f>
        <v>#DIV/0!</v>
      </c>
      <c r="AW129" s="112" t="e">
        <f>'III Plan Rates'!$AA132*'V Consumer Factors'!$N$19*'II Rate Development &amp; Change'!$K$34</f>
        <v>#DIV/0!</v>
      </c>
      <c r="AX129" s="112" t="e">
        <f>'III Plan Rates'!$AA132*'V Consumer Factors'!$N$20*'II Rate Development &amp; Change'!$K$34</f>
        <v>#DIV/0!</v>
      </c>
      <c r="AY129" s="112">
        <f>IF('III Plan Rates'!$AP132&gt;0,SUMPRODUCT(AP129:AX129,'III Plan Rates'!$AG132:$AO132)/'III Plan Rates'!$AP132,0)</f>
        <v>0</v>
      </c>
      <c r="AZ129" s="124"/>
      <c r="BA129" s="112" t="e">
        <f>'III Plan Rates'!$AA132*'V Consumer Factors'!$N$12*'II Rate Development &amp; Change'!$L$34</f>
        <v>#DIV/0!</v>
      </c>
      <c r="BB129" s="112" t="e">
        <f>'III Plan Rates'!$AA132*'V Consumer Factors'!$N$13*'II Rate Development &amp; Change'!$L$34</f>
        <v>#DIV/0!</v>
      </c>
      <c r="BC129" s="112" t="e">
        <f>'III Plan Rates'!$AA132*'V Consumer Factors'!$N$14*'II Rate Development &amp; Change'!$L$34</f>
        <v>#DIV/0!</v>
      </c>
      <c r="BD129" s="112" t="e">
        <f>'III Plan Rates'!$AA132*'V Consumer Factors'!$N$15*'II Rate Development &amp; Change'!$L$34</f>
        <v>#DIV/0!</v>
      </c>
      <c r="BE129" s="112" t="e">
        <f>'III Plan Rates'!$AA132*'V Consumer Factors'!$N$16*'II Rate Development &amp; Change'!$L$34</f>
        <v>#DIV/0!</v>
      </c>
      <c r="BF129" s="112" t="e">
        <f>'III Plan Rates'!$AA132*'V Consumer Factors'!$N$17*'II Rate Development &amp; Change'!$L$34</f>
        <v>#DIV/0!</v>
      </c>
      <c r="BG129" s="112" t="e">
        <f>'III Plan Rates'!$AA132*'V Consumer Factors'!$N$18*'II Rate Development &amp; Change'!$L$34</f>
        <v>#DIV/0!</v>
      </c>
      <c r="BH129" s="112" t="e">
        <f>'III Plan Rates'!$AA132*'V Consumer Factors'!$N$19*'II Rate Development &amp; Change'!$L$34</f>
        <v>#DIV/0!</v>
      </c>
      <c r="BI129" s="112" t="e">
        <f>'III Plan Rates'!$AA132*'V Consumer Factors'!$N$20*'II Rate Development &amp; Change'!$L$34</f>
        <v>#DIV/0!</v>
      </c>
      <c r="BJ129" s="112">
        <f>IF('III Plan Rates'!$AP132&gt;0,SUMPRODUCT(BA129:BI129,'III Plan Rates'!$AG132:$AO132)/'III Plan Rates'!$AP132,0)</f>
        <v>0</v>
      </c>
      <c r="BK129" s="124"/>
      <c r="BL129" s="112" t="e">
        <f>'III Plan Rates'!$AA132*'V Consumer Factors'!$N$12*'II Rate Development &amp; Change'!$M$34</f>
        <v>#DIV/0!</v>
      </c>
      <c r="BM129" s="112" t="e">
        <f>'III Plan Rates'!$AA132*'V Consumer Factors'!$N$13*'II Rate Development &amp; Change'!$M$34</f>
        <v>#DIV/0!</v>
      </c>
      <c r="BN129" s="112" t="e">
        <f>'III Plan Rates'!$AA132*'V Consumer Factors'!$N$14*'II Rate Development &amp; Change'!$M$34</f>
        <v>#DIV/0!</v>
      </c>
      <c r="BO129" s="112" t="e">
        <f>'III Plan Rates'!$AA132*'V Consumer Factors'!$N$15*'II Rate Development &amp; Change'!$M$34</f>
        <v>#DIV/0!</v>
      </c>
      <c r="BP129" s="112" t="e">
        <f>'III Plan Rates'!$AA132*'V Consumer Factors'!$N$16*'II Rate Development &amp; Change'!$M$34</f>
        <v>#DIV/0!</v>
      </c>
      <c r="BQ129" s="112" t="e">
        <f>'III Plan Rates'!$AA132*'V Consumer Factors'!$N$17*'II Rate Development &amp; Change'!$M$34</f>
        <v>#DIV/0!</v>
      </c>
      <c r="BR129" s="112" t="e">
        <f>'III Plan Rates'!$AA132*'V Consumer Factors'!$N$18*'II Rate Development &amp; Change'!$M$34</f>
        <v>#DIV/0!</v>
      </c>
      <c r="BS129" s="112" t="e">
        <f>'III Plan Rates'!$AA132*'V Consumer Factors'!$N$19*'II Rate Development &amp; Change'!$M$34</f>
        <v>#DIV/0!</v>
      </c>
      <c r="BT129" s="112" t="e">
        <f>'III Plan Rates'!$AA132*'V Consumer Factors'!$N$20*'II Rate Development &amp; Change'!$M$34</f>
        <v>#DIV/0!</v>
      </c>
      <c r="BU129" s="112">
        <f>IF('III Plan Rates'!$AP132&gt;0,SUMPRODUCT(BL129:BT129,'III Plan Rates'!$AG132:$AO132)/'III Plan Rates'!$AP132,0)</f>
        <v>0</v>
      </c>
      <c r="BW129" s="109"/>
      <c r="BX129" s="109"/>
      <c r="BY129" s="109"/>
      <c r="BZ129" s="109"/>
      <c r="CA129" s="109"/>
      <c r="CB129" s="109"/>
      <c r="CC129" s="109"/>
      <c r="CD129" s="109"/>
      <c r="CE129" s="511" t="str">
        <f>IF(SUM(BW129:CD129)='III Plan Rates'!AG132, "Match", "Don't Match")</f>
        <v>Match</v>
      </c>
      <c r="CF129" s="109"/>
      <c r="CG129" s="109"/>
      <c r="CH129" s="109"/>
      <c r="CI129" s="511" t="str">
        <f>IF(SUM(CF129:CH129)='III Plan Rates'!AH132, "Match", "Don't Match")</f>
        <v>Match</v>
      </c>
      <c r="CJ129" s="109"/>
      <c r="CK129" s="109"/>
      <c r="CL129" s="109"/>
      <c r="CM129" s="109"/>
      <c r="CN129" s="109"/>
      <c r="CO129" s="109"/>
      <c r="CP129" s="109"/>
      <c r="CQ129" s="109"/>
      <c r="CR129" s="109"/>
      <c r="CS129" s="109"/>
      <c r="CT129" s="109"/>
      <c r="CU129" s="109"/>
      <c r="CV129" s="109"/>
      <c r="CW129" s="511" t="str">
        <f>IF(SUM(CJ129:CV129)='III Plan Rates'!AI132, "Match", "Don't Match")</f>
        <v>Match</v>
      </c>
      <c r="CX129" s="109"/>
      <c r="CY129" s="109"/>
      <c r="CZ129" s="109"/>
      <c r="DA129" s="109"/>
      <c r="DB129" s="109"/>
      <c r="DC129" s="109"/>
      <c r="DD129" s="109"/>
      <c r="DE129" s="109"/>
      <c r="DF129" s="109"/>
      <c r="DG129" s="109"/>
      <c r="DH129" s="511" t="str">
        <f>IF(SUM(CX129:DG129)='III Plan Rates'!AJ132, "Match", "Don't Match")</f>
        <v>Match</v>
      </c>
      <c r="DI129" s="109"/>
      <c r="DJ129" s="109"/>
      <c r="DK129" s="109"/>
      <c r="DL129" s="109"/>
      <c r="DM129" s="109"/>
      <c r="DN129" s="109"/>
      <c r="DO129" s="109"/>
      <c r="DP129" s="511" t="str">
        <f>IF(SUM(DI129:DO129)='III Plan Rates'!AK132, "Match", "Don't Match")</f>
        <v>Match</v>
      </c>
      <c r="DQ129" s="109"/>
      <c r="DR129" s="109"/>
      <c r="DS129" s="109"/>
      <c r="DT129" s="109"/>
      <c r="DU129" s="109"/>
      <c r="DV129" s="109"/>
      <c r="DW129" s="109"/>
      <c r="DX129" s="109"/>
      <c r="DY129" s="109"/>
      <c r="DZ129" s="109"/>
      <c r="EA129" s="511" t="str">
        <f>IF(SUM(DQ129:DZ129)='III Plan Rates'!AL132, "Match", "Don't Match")</f>
        <v>Match</v>
      </c>
      <c r="EB129" s="109"/>
      <c r="EC129" s="109"/>
      <c r="ED129" s="109"/>
      <c r="EE129" s="109"/>
      <c r="EF129" s="511" t="str">
        <f>IF(SUM(EB129:EE129)='III Plan Rates'!AM132, "Match", "Don't Match")</f>
        <v>Match</v>
      </c>
      <c r="EG129" s="109"/>
      <c r="EH129" s="109"/>
      <c r="EI129" s="109"/>
      <c r="EJ129" s="109"/>
      <c r="EK129" s="109"/>
      <c r="EL129" s="511" t="str">
        <f>IF(SUM(EG129:EK129)='III Plan Rates'!AN132, "Match", "Don't Match")</f>
        <v>Match</v>
      </c>
      <c r="EM129" s="109"/>
      <c r="EN129" s="109"/>
      <c r="EO129" s="109"/>
      <c r="EP129" s="109"/>
      <c r="EQ129" s="109"/>
      <c r="ER129" s="109"/>
      <c r="ES129" s="109"/>
      <c r="ET129" s="511" t="str">
        <f>IF(SUM(EM129:ES129)='III Plan Rates'!AO132, "Match", "Don't Match")</f>
        <v>Match</v>
      </c>
    </row>
    <row r="130" spans="1:150" x14ac:dyDescent="0.25">
      <c r="A130" s="406" t="str">
        <f>'III Plan Rates'!A133</f>
        <v>Plan 116</v>
      </c>
      <c r="B130" s="122">
        <f>'III Plan Rates'!B133</f>
        <v>0</v>
      </c>
      <c r="C130" s="128">
        <f>'III Plan Rates'!D133</f>
        <v>0</v>
      </c>
      <c r="D130" s="122">
        <f>'III Plan Rates'!E133</f>
        <v>0</v>
      </c>
      <c r="E130" s="122">
        <f>'III Plan Rates'!F133</f>
        <v>0</v>
      </c>
      <c r="F130" s="122">
        <f>'III Plan Rates'!G133</f>
        <v>0</v>
      </c>
      <c r="G130" s="122">
        <f>'III Plan Rates'!J133</f>
        <v>0</v>
      </c>
      <c r="H130" s="10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2">
        <f>IF('III Plan Rates'!$AP133&gt;0,SUMPRODUCT(I130:Q130,'III Plan Rates'!$AG133:$AO133)/'III Plan Rates'!$AP133,0)</f>
        <v>0</v>
      </c>
      <c r="S130" s="123"/>
      <c r="T130" s="112" t="e">
        <f>'III Plan Rates'!$AA133*'V Consumer Factors'!$N$12*'II Rate Development &amp; Change'!$J$34</f>
        <v>#DIV/0!</v>
      </c>
      <c r="U130" s="112" t="e">
        <f>'III Plan Rates'!$AA133*'V Consumer Factors'!$N$13*'II Rate Development &amp; Change'!$J$34</f>
        <v>#DIV/0!</v>
      </c>
      <c r="V130" s="112" t="e">
        <f>'III Plan Rates'!$AA133*'V Consumer Factors'!$N$14*'II Rate Development &amp; Change'!$J$34</f>
        <v>#DIV/0!</v>
      </c>
      <c r="W130" s="112" t="e">
        <f>'III Plan Rates'!$AA133*'V Consumer Factors'!$N$15*'II Rate Development &amp; Change'!$J$34</f>
        <v>#DIV/0!</v>
      </c>
      <c r="X130" s="112" t="e">
        <f>'III Plan Rates'!$AA133*'V Consumer Factors'!$N$16*'II Rate Development &amp; Change'!$J$34</f>
        <v>#DIV/0!</v>
      </c>
      <c r="Y130" s="112" t="e">
        <f>'III Plan Rates'!$AA133*'V Consumer Factors'!$N$17*'II Rate Development &amp; Change'!$J$34</f>
        <v>#DIV/0!</v>
      </c>
      <c r="Z130" s="112" t="e">
        <f>'III Plan Rates'!$AA133*'V Consumer Factors'!$N$18*'II Rate Development &amp; Change'!$J$34</f>
        <v>#DIV/0!</v>
      </c>
      <c r="AA130" s="112" t="e">
        <f>'III Plan Rates'!$AA133*'V Consumer Factors'!$N$19*'II Rate Development &amp; Change'!$J$34</f>
        <v>#DIV/0!</v>
      </c>
      <c r="AB130" s="112" t="e">
        <f>'III Plan Rates'!$AA133*'V Consumer Factors'!$N$20*'II Rate Development &amp; Change'!$J$34</f>
        <v>#DIV/0!</v>
      </c>
      <c r="AC130" s="112">
        <f>IF('III Plan Rates'!$AP133&gt;0,SUMPRODUCT(T130:AB130,'III Plan Rates'!$AG133:$AO133)/'III Plan Rates'!$AP133,0)</f>
        <v>0</v>
      </c>
      <c r="AD130" s="119"/>
      <c r="AE130" s="120" t="e">
        <f t="shared" si="23"/>
        <v>#DIV/0!</v>
      </c>
      <c r="AF130" s="120" t="e">
        <f t="shared" si="24"/>
        <v>#DIV/0!</v>
      </c>
      <c r="AG130" s="120" t="e">
        <f t="shared" si="25"/>
        <v>#DIV/0!</v>
      </c>
      <c r="AH130" s="120" t="e">
        <f t="shared" si="26"/>
        <v>#DIV/0!</v>
      </c>
      <c r="AI130" s="120" t="e">
        <f t="shared" si="27"/>
        <v>#DIV/0!</v>
      </c>
      <c r="AJ130" s="120" t="e">
        <f t="shared" si="28"/>
        <v>#DIV/0!</v>
      </c>
      <c r="AK130" s="120" t="e">
        <f t="shared" si="29"/>
        <v>#DIV/0!</v>
      </c>
      <c r="AL130" s="120" t="e">
        <f t="shared" si="30"/>
        <v>#DIV/0!</v>
      </c>
      <c r="AM130" s="120" t="e">
        <f t="shared" si="31"/>
        <v>#DIV/0!</v>
      </c>
      <c r="AN130" s="120" t="str">
        <f t="shared" si="32"/>
        <v/>
      </c>
      <c r="AO130" s="119"/>
      <c r="AP130" s="112" t="e">
        <f>'III Plan Rates'!$AA133*'V Consumer Factors'!$N$12*'II Rate Development &amp; Change'!$K$34</f>
        <v>#DIV/0!</v>
      </c>
      <c r="AQ130" s="112" t="e">
        <f>'III Plan Rates'!$AA133*'V Consumer Factors'!$N$13*'II Rate Development &amp; Change'!$K$34</f>
        <v>#DIV/0!</v>
      </c>
      <c r="AR130" s="112" t="e">
        <f>'III Plan Rates'!$AA133*'V Consumer Factors'!$N$14*'II Rate Development &amp; Change'!$K$34</f>
        <v>#DIV/0!</v>
      </c>
      <c r="AS130" s="112" t="e">
        <f>'III Plan Rates'!$AA133*'V Consumer Factors'!$N$15*'II Rate Development &amp; Change'!$K$34</f>
        <v>#DIV/0!</v>
      </c>
      <c r="AT130" s="112" t="e">
        <f>'III Plan Rates'!$AA133*'V Consumer Factors'!$N$16*'II Rate Development &amp; Change'!$K$34</f>
        <v>#DIV/0!</v>
      </c>
      <c r="AU130" s="112" t="e">
        <f>'III Plan Rates'!$AA133*'V Consumer Factors'!$N$17*'II Rate Development &amp; Change'!$K$34</f>
        <v>#DIV/0!</v>
      </c>
      <c r="AV130" s="112" t="e">
        <f>'III Plan Rates'!$AA133*'V Consumer Factors'!$N$18*'II Rate Development &amp; Change'!$K$34</f>
        <v>#DIV/0!</v>
      </c>
      <c r="AW130" s="112" t="e">
        <f>'III Plan Rates'!$AA133*'V Consumer Factors'!$N$19*'II Rate Development &amp; Change'!$K$34</f>
        <v>#DIV/0!</v>
      </c>
      <c r="AX130" s="112" t="e">
        <f>'III Plan Rates'!$AA133*'V Consumer Factors'!$N$20*'II Rate Development &amp; Change'!$K$34</f>
        <v>#DIV/0!</v>
      </c>
      <c r="AY130" s="112">
        <f>IF('III Plan Rates'!$AP133&gt;0,SUMPRODUCT(AP130:AX130,'III Plan Rates'!$AG133:$AO133)/'III Plan Rates'!$AP133,0)</f>
        <v>0</v>
      </c>
      <c r="AZ130" s="124"/>
      <c r="BA130" s="112" t="e">
        <f>'III Plan Rates'!$AA133*'V Consumer Factors'!$N$12*'II Rate Development &amp; Change'!$L$34</f>
        <v>#DIV/0!</v>
      </c>
      <c r="BB130" s="112" t="e">
        <f>'III Plan Rates'!$AA133*'V Consumer Factors'!$N$13*'II Rate Development &amp; Change'!$L$34</f>
        <v>#DIV/0!</v>
      </c>
      <c r="BC130" s="112" t="e">
        <f>'III Plan Rates'!$AA133*'V Consumer Factors'!$N$14*'II Rate Development &amp; Change'!$L$34</f>
        <v>#DIV/0!</v>
      </c>
      <c r="BD130" s="112" t="e">
        <f>'III Plan Rates'!$AA133*'V Consumer Factors'!$N$15*'II Rate Development &amp; Change'!$L$34</f>
        <v>#DIV/0!</v>
      </c>
      <c r="BE130" s="112" t="e">
        <f>'III Plan Rates'!$AA133*'V Consumer Factors'!$N$16*'II Rate Development &amp; Change'!$L$34</f>
        <v>#DIV/0!</v>
      </c>
      <c r="BF130" s="112" t="e">
        <f>'III Plan Rates'!$AA133*'V Consumer Factors'!$N$17*'II Rate Development &amp; Change'!$L$34</f>
        <v>#DIV/0!</v>
      </c>
      <c r="BG130" s="112" t="e">
        <f>'III Plan Rates'!$AA133*'V Consumer Factors'!$N$18*'II Rate Development &amp; Change'!$L$34</f>
        <v>#DIV/0!</v>
      </c>
      <c r="BH130" s="112" t="e">
        <f>'III Plan Rates'!$AA133*'V Consumer Factors'!$N$19*'II Rate Development &amp; Change'!$L$34</f>
        <v>#DIV/0!</v>
      </c>
      <c r="BI130" s="112" t="e">
        <f>'III Plan Rates'!$AA133*'V Consumer Factors'!$N$20*'II Rate Development &amp; Change'!$L$34</f>
        <v>#DIV/0!</v>
      </c>
      <c r="BJ130" s="112">
        <f>IF('III Plan Rates'!$AP133&gt;0,SUMPRODUCT(BA130:BI130,'III Plan Rates'!$AG133:$AO133)/'III Plan Rates'!$AP133,0)</f>
        <v>0</v>
      </c>
      <c r="BK130" s="124"/>
      <c r="BL130" s="112" t="e">
        <f>'III Plan Rates'!$AA133*'V Consumer Factors'!$N$12*'II Rate Development &amp; Change'!$M$34</f>
        <v>#DIV/0!</v>
      </c>
      <c r="BM130" s="112" t="e">
        <f>'III Plan Rates'!$AA133*'V Consumer Factors'!$N$13*'II Rate Development &amp; Change'!$M$34</f>
        <v>#DIV/0!</v>
      </c>
      <c r="BN130" s="112" t="e">
        <f>'III Plan Rates'!$AA133*'V Consumer Factors'!$N$14*'II Rate Development &amp; Change'!$M$34</f>
        <v>#DIV/0!</v>
      </c>
      <c r="BO130" s="112" t="e">
        <f>'III Plan Rates'!$AA133*'V Consumer Factors'!$N$15*'II Rate Development &amp; Change'!$M$34</f>
        <v>#DIV/0!</v>
      </c>
      <c r="BP130" s="112" t="e">
        <f>'III Plan Rates'!$AA133*'V Consumer Factors'!$N$16*'II Rate Development &amp; Change'!$M$34</f>
        <v>#DIV/0!</v>
      </c>
      <c r="BQ130" s="112" t="e">
        <f>'III Plan Rates'!$AA133*'V Consumer Factors'!$N$17*'II Rate Development &amp; Change'!$M$34</f>
        <v>#DIV/0!</v>
      </c>
      <c r="BR130" s="112" t="e">
        <f>'III Plan Rates'!$AA133*'V Consumer Factors'!$N$18*'II Rate Development &amp; Change'!$M$34</f>
        <v>#DIV/0!</v>
      </c>
      <c r="BS130" s="112" t="e">
        <f>'III Plan Rates'!$AA133*'V Consumer Factors'!$N$19*'II Rate Development &amp; Change'!$M$34</f>
        <v>#DIV/0!</v>
      </c>
      <c r="BT130" s="112" t="e">
        <f>'III Plan Rates'!$AA133*'V Consumer Factors'!$N$20*'II Rate Development &amp; Change'!$M$34</f>
        <v>#DIV/0!</v>
      </c>
      <c r="BU130" s="112">
        <f>IF('III Plan Rates'!$AP133&gt;0,SUMPRODUCT(BL130:BT130,'III Plan Rates'!$AG133:$AO133)/'III Plan Rates'!$AP133,0)</f>
        <v>0</v>
      </c>
      <c r="BW130" s="109"/>
      <c r="BX130" s="109"/>
      <c r="BY130" s="109"/>
      <c r="BZ130" s="109"/>
      <c r="CA130" s="109"/>
      <c r="CB130" s="109"/>
      <c r="CC130" s="109"/>
      <c r="CD130" s="109"/>
      <c r="CE130" s="511" t="str">
        <f>IF(SUM(BW130:CD130)='III Plan Rates'!AG133, "Match", "Don't Match")</f>
        <v>Match</v>
      </c>
      <c r="CF130" s="109"/>
      <c r="CG130" s="109"/>
      <c r="CH130" s="109"/>
      <c r="CI130" s="511" t="str">
        <f>IF(SUM(CF130:CH130)='III Plan Rates'!AH133, "Match", "Don't Match")</f>
        <v>Match</v>
      </c>
      <c r="CJ130" s="109"/>
      <c r="CK130" s="109"/>
      <c r="CL130" s="109"/>
      <c r="CM130" s="109"/>
      <c r="CN130" s="109"/>
      <c r="CO130" s="109"/>
      <c r="CP130" s="109"/>
      <c r="CQ130" s="109"/>
      <c r="CR130" s="109"/>
      <c r="CS130" s="109"/>
      <c r="CT130" s="109"/>
      <c r="CU130" s="109"/>
      <c r="CV130" s="109"/>
      <c r="CW130" s="511" t="str">
        <f>IF(SUM(CJ130:CV130)='III Plan Rates'!AI133, "Match", "Don't Match")</f>
        <v>Match</v>
      </c>
      <c r="CX130" s="109"/>
      <c r="CY130" s="109"/>
      <c r="CZ130" s="109"/>
      <c r="DA130" s="109"/>
      <c r="DB130" s="109"/>
      <c r="DC130" s="109"/>
      <c r="DD130" s="109"/>
      <c r="DE130" s="109"/>
      <c r="DF130" s="109"/>
      <c r="DG130" s="109"/>
      <c r="DH130" s="511" t="str">
        <f>IF(SUM(CX130:DG130)='III Plan Rates'!AJ133, "Match", "Don't Match")</f>
        <v>Match</v>
      </c>
      <c r="DI130" s="109"/>
      <c r="DJ130" s="109"/>
      <c r="DK130" s="109"/>
      <c r="DL130" s="109"/>
      <c r="DM130" s="109"/>
      <c r="DN130" s="109"/>
      <c r="DO130" s="109"/>
      <c r="DP130" s="511" t="str">
        <f>IF(SUM(DI130:DO130)='III Plan Rates'!AK133, "Match", "Don't Match")</f>
        <v>Match</v>
      </c>
      <c r="DQ130" s="109"/>
      <c r="DR130" s="109"/>
      <c r="DS130" s="109"/>
      <c r="DT130" s="109"/>
      <c r="DU130" s="109"/>
      <c r="DV130" s="109"/>
      <c r="DW130" s="109"/>
      <c r="DX130" s="109"/>
      <c r="DY130" s="109"/>
      <c r="DZ130" s="109"/>
      <c r="EA130" s="511" t="str">
        <f>IF(SUM(DQ130:DZ130)='III Plan Rates'!AL133, "Match", "Don't Match")</f>
        <v>Match</v>
      </c>
      <c r="EB130" s="109"/>
      <c r="EC130" s="109"/>
      <c r="ED130" s="109"/>
      <c r="EE130" s="109"/>
      <c r="EF130" s="511" t="str">
        <f>IF(SUM(EB130:EE130)='III Plan Rates'!AM133, "Match", "Don't Match")</f>
        <v>Match</v>
      </c>
      <c r="EG130" s="109"/>
      <c r="EH130" s="109"/>
      <c r="EI130" s="109"/>
      <c r="EJ130" s="109"/>
      <c r="EK130" s="109"/>
      <c r="EL130" s="511" t="str">
        <f>IF(SUM(EG130:EK130)='III Plan Rates'!AN133, "Match", "Don't Match")</f>
        <v>Match</v>
      </c>
      <c r="EM130" s="109"/>
      <c r="EN130" s="109"/>
      <c r="EO130" s="109"/>
      <c r="EP130" s="109"/>
      <c r="EQ130" s="109"/>
      <c r="ER130" s="109"/>
      <c r="ES130" s="109"/>
      <c r="ET130" s="511" t="str">
        <f>IF(SUM(EM130:ES130)='III Plan Rates'!AO133, "Match", "Don't Match")</f>
        <v>Match</v>
      </c>
    </row>
    <row r="131" spans="1:150" x14ac:dyDescent="0.25">
      <c r="A131" s="406" t="str">
        <f>'III Plan Rates'!A134</f>
        <v>Plan 117</v>
      </c>
      <c r="B131" s="122">
        <f>'III Plan Rates'!B134</f>
        <v>0</v>
      </c>
      <c r="C131" s="128">
        <f>'III Plan Rates'!D134</f>
        <v>0</v>
      </c>
      <c r="D131" s="122">
        <f>'III Plan Rates'!E134</f>
        <v>0</v>
      </c>
      <c r="E131" s="122">
        <f>'III Plan Rates'!F134</f>
        <v>0</v>
      </c>
      <c r="F131" s="122">
        <f>'III Plan Rates'!G134</f>
        <v>0</v>
      </c>
      <c r="G131" s="122">
        <f>'III Plan Rates'!J134</f>
        <v>0</v>
      </c>
      <c r="H131" s="10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2">
        <f>IF('III Plan Rates'!$AP134&gt;0,SUMPRODUCT(I131:Q131,'III Plan Rates'!$AG134:$AO134)/'III Plan Rates'!$AP134,0)</f>
        <v>0</v>
      </c>
      <c r="S131" s="123"/>
      <c r="T131" s="112" t="e">
        <f>'III Plan Rates'!$AA134*'V Consumer Factors'!$N$12*'II Rate Development &amp; Change'!$J$34</f>
        <v>#DIV/0!</v>
      </c>
      <c r="U131" s="112" t="e">
        <f>'III Plan Rates'!$AA134*'V Consumer Factors'!$N$13*'II Rate Development &amp; Change'!$J$34</f>
        <v>#DIV/0!</v>
      </c>
      <c r="V131" s="112" t="e">
        <f>'III Plan Rates'!$AA134*'V Consumer Factors'!$N$14*'II Rate Development &amp; Change'!$J$34</f>
        <v>#DIV/0!</v>
      </c>
      <c r="W131" s="112" t="e">
        <f>'III Plan Rates'!$AA134*'V Consumer Factors'!$N$15*'II Rate Development &amp; Change'!$J$34</f>
        <v>#DIV/0!</v>
      </c>
      <c r="X131" s="112" t="e">
        <f>'III Plan Rates'!$AA134*'V Consumer Factors'!$N$16*'II Rate Development &amp; Change'!$J$34</f>
        <v>#DIV/0!</v>
      </c>
      <c r="Y131" s="112" t="e">
        <f>'III Plan Rates'!$AA134*'V Consumer Factors'!$N$17*'II Rate Development &amp; Change'!$J$34</f>
        <v>#DIV/0!</v>
      </c>
      <c r="Z131" s="112" t="e">
        <f>'III Plan Rates'!$AA134*'V Consumer Factors'!$N$18*'II Rate Development &amp; Change'!$J$34</f>
        <v>#DIV/0!</v>
      </c>
      <c r="AA131" s="112" t="e">
        <f>'III Plan Rates'!$AA134*'V Consumer Factors'!$N$19*'II Rate Development &amp; Change'!$J$34</f>
        <v>#DIV/0!</v>
      </c>
      <c r="AB131" s="112" t="e">
        <f>'III Plan Rates'!$AA134*'V Consumer Factors'!$N$20*'II Rate Development &amp; Change'!$J$34</f>
        <v>#DIV/0!</v>
      </c>
      <c r="AC131" s="112">
        <f>IF('III Plan Rates'!$AP134&gt;0,SUMPRODUCT(T131:AB131,'III Plan Rates'!$AG134:$AO134)/'III Plan Rates'!$AP134,0)</f>
        <v>0</v>
      </c>
      <c r="AD131" s="119"/>
      <c r="AE131" s="120" t="e">
        <f t="shared" si="23"/>
        <v>#DIV/0!</v>
      </c>
      <c r="AF131" s="120" t="e">
        <f t="shared" si="24"/>
        <v>#DIV/0!</v>
      </c>
      <c r="AG131" s="120" t="e">
        <f t="shared" si="25"/>
        <v>#DIV/0!</v>
      </c>
      <c r="AH131" s="120" t="e">
        <f t="shared" si="26"/>
        <v>#DIV/0!</v>
      </c>
      <c r="AI131" s="120" t="e">
        <f t="shared" si="27"/>
        <v>#DIV/0!</v>
      </c>
      <c r="AJ131" s="120" t="e">
        <f t="shared" si="28"/>
        <v>#DIV/0!</v>
      </c>
      <c r="AK131" s="120" t="e">
        <f t="shared" si="29"/>
        <v>#DIV/0!</v>
      </c>
      <c r="AL131" s="120" t="e">
        <f t="shared" si="30"/>
        <v>#DIV/0!</v>
      </c>
      <c r="AM131" s="120" t="e">
        <f t="shared" si="31"/>
        <v>#DIV/0!</v>
      </c>
      <c r="AN131" s="120" t="str">
        <f t="shared" si="32"/>
        <v/>
      </c>
      <c r="AO131" s="119"/>
      <c r="AP131" s="112" t="e">
        <f>'III Plan Rates'!$AA134*'V Consumer Factors'!$N$12*'II Rate Development &amp; Change'!$K$34</f>
        <v>#DIV/0!</v>
      </c>
      <c r="AQ131" s="112" t="e">
        <f>'III Plan Rates'!$AA134*'V Consumer Factors'!$N$13*'II Rate Development &amp; Change'!$K$34</f>
        <v>#DIV/0!</v>
      </c>
      <c r="AR131" s="112" t="e">
        <f>'III Plan Rates'!$AA134*'V Consumer Factors'!$N$14*'II Rate Development &amp; Change'!$K$34</f>
        <v>#DIV/0!</v>
      </c>
      <c r="AS131" s="112" t="e">
        <f>'III Plan Rates'!$AA134*'V Consumer Factors'!$N$15*'II Rate Development &amp; Change'!$K$34</f>
        <v>#DIV/0!</v>
      </c>
      <c r="AT131" s="112" t="e">
        <f>'III Plan Rates'!$AA134*'V Consumer Factors'!$N$16*'II Rate Development &amp; Change'!$K$34</f>
        <v>#DIV/0!</v>
      </c>
      <c r="AU131" s="112" t="e">
        <f>'III Plan Rates'!$AA134*'V Consumer Factors'!$N$17*'II Rate Development &amp; Change'!$K$34</f>
        <v>#DIV/0!</v>
      </c>
      <c r="AV131" s="112" t="e">
        <f>'III Plan Rates'!$AA134*'V Consumer Factors'!$N$18*'II Rate Development &amp; Change'!$K$34</f>
        <v>#DIV/0!</v>
      </c>
      <c r="AW131" s="112" t="e">
        <f>'III Plan Rates'!$AA134*'V Consumer Factors'!$N$19*'II Rate Development &amp; Change'!$K$34</f>
        <v>#DIV/0!</v>
      </c>
      <c r="AX131" s="112" t="e">
        <f>'III Plan Rates'!$AA134*'V Consumer Factors'!$N$20*'II Rate Development &amp; Change'!$K$34</f>
        <v>#DIV/0!</v>
      </c>
      <c r="AY131" s="112">
        <f>IF('III Plan Rates'!$AP134&gt;0,SUMPRODUCT(AP131:AX131,'III Plan Rates'!$AG134:$AO134)/'III Plan Rates'!$AP134,0)</f>
        <v>0</v>
      </c>
      <c r="AZ131" s="124"/>
      <c r="BA131" s="112" t="e">
        <f>'III Plan Rates'!$AA134*'V Consumer Factors'!$N$12*'II Rate Development &amp; Change'!$L$34</f>
        <v>#DIV/0!</v>
      </c>
      <c r="BB131" s="112" t="e">
        <f>'III Plan Rates'!$AA134*'V Consumer Factors'!$N$13*'II Rate Development &amp; Change'!$L$34</f>
        <v>#DIV/0!</v>
      </c>
      <c r="BC131" s="112" t="e">
        <f>'III Plan Rates'!$AA134*'V Consumer Factors'!$N$14*'II Rate Development &amp; Change'!$L$34</f>
        <v>#DIV/0!</v>
      </c>
      <c r="BD131" s="112" t="e">
        <f>'III Plan Rates'!$AA134*'V Consumer Factors'!$N$15*'II Rate Development &amp; Change'!$L$34</f>
        <v>#DIV/0!</v>
      </c>
      <c r="BE131" s="112" t="e">
        <f>'III Plan Rates'!$AA134*'V Consumer Factors'!$N$16*'II Rate Development &amp; Change'!$L$34</f>
        <v>#DIV/0!</v>
      </c>
      <c r="BF131" s="112" t="e">
        <f>'III Plan Rates'!$AA134*'V Consumer Factors'!$N$17*'II Rate Development &amp; Change'!$L$34</f>
        <v>#DIV/0!</v>
      </c>
      <c r="BG131" s="112" t="e">
        <f>'III Plan Rates'!$AA134*'V Consumer Factors'!$N$18*'II Rate Development &amp; Change'!$L$34</f>
        <v>#DIV/0!</v>
      </c>
      <c r="BH131" s="112" t="e">
        <f>'III Plan Rates'!$AA134*'V Consumer Factors'!$N$19*'II Rate Development &amp; Change'!$L$34</f>
        <v>#DIV/0!</v>
      </c>
      <c r="BI131" s="112" t="e">
        <f>'III Plan Rates'!$AA134*'V Consumer Factors'!$N$20*'II Rate Development &amp; Change'!$L$34</f>
        <v>#DIV/0!</v>
      </c>
      <c r="BJ131" s="112">
        <f>IF('III Plan Rates'!$AP134&gt;0,SUMPRODUCT(BA131:BI131,'III Plan Rates'!$AG134:$AO134)/'III Plan Rates'!$AP134,0)</f>
        <v>0</v>
      </c>
      <c r="BK131" s="124"/>
      <c r="BL131" s="112" t="e">
        <f>'III Plan Rates'!$AA134*'V Consumer Factors'!$N$12*'II Rate Development &amp; Change'!$M$34</f>
        <v>#DIV/0!</v>
      </c>
      <c r="BM131" s="112" t="e">
        <f>'III Plan Rates'!$AA134*'V Consumer Factors'!$N$13*'II Rate Development &amp; Change'!$M$34</f>
        <v>#DIV/0!</v>
      </c>
      <c r="BN131" s="112" t="e">
        <f>'III Plan Rates'!$AA134*'V Consumer Factors'!$N$14*'II Rate Development &amp; Change'!$M$34</f>
        <v>#DIV/0!</v>
      </c>
      <c r="BO131" s="112" t="e">
        <f>'III Plan Rates'!$AA134*'V Consumer Factors'!$N$15*'II Rate Development &amp; Change'!$M$34</f>
        <v>#DIV/0!</v>
      </c>
      <c r="BP131" s="112" t="e">
        <f>'III Plan Rates'!$AA134*'V Consumer Factors'!$N$16*'II Rate Development &amp; Change'!$M$34</f>
        <v>#DIV/0!</v>
      </c>
      <c r="BQ131" s="112" t="e">
        <f>'III Plan Rates'!$AA134*'V Consumer Factors'!$N$17*'II Rate Development &amp; Change'!$M$34</f>
        <v>#DIV/0!</v>
      </c>
      <c r="BR131" s="112" t="e">
        <f>'III Plan Rates'!$AA134*'V Consumer Factors'!$N$18*'II Rate Development &amp; Change'!$M$34</f>
        <v>#DIV/0!</v>
      </c>
      <c r="BS131" s="112" t="e">
        <f>'III Plan Rates'!$AA134*'V Consumer Factors'!$N$19*'II Rate Development &amp; Change'!$M$34</f>
        <v>#DIV/0!</v>
      </c>
      <c r="BT131" s="112" t="e">
        <f>'III Plan Rates'!$AA134*'V Consumer Factors'!$N$20*'II Rate Development &amp; Change'!$M$34</f>
        <v>#DIV/0!</v>
      </c>
      <c r="BU131" s="112">
        <f>IF('III Plan Rates'!$AP134&gt;0,SUMPRODUCT(BL131:BT131,'III Plan Rates'!$AG134:$AO134)/'III Plan Rates'!$AP134,0)</f>
        <v>0</v>
      </c>
      <c r="BW131" s="109"/>
      <c r="BX131" s="109"/>
      <c r="BY131" s="109"/>
      <c r="BZ131" s="109"/>
      <c r="CA131" s="109"/>
      <c r="CB131" s="109"/>
      <c r="CC131" s="109"/>
      <c r="CD131" s="109"/>
      <c r="CE131" s="511" t="str">
        <f>IF(SUM(BW131:CD131)='III Plan Rates'!AG134, "Match", "Don't Match")</f>
        <v>Match</v>
      </c>
      <c r="CF131" s="109"/>
      <c r="CG131" s="109"/>
      <c r="CH131" s="109"/>
      <c r="CI131" s="511" t="str">
        <f>IF(SUM(CF131:CH131)='III Plan Rates'!AH134, "Match", "Don't Match")</f>
        <v>Match</v>
      </c>
      <c r="CJ131" s="109"/>
      <c r="CK131" s="109"/>
      <c r="CL131" s="109"/>
      <c r="CM131" s="109"/>
      <c r="CN131" s="109"/>
      <c r="CO131" s="109"/>
      <c r="CP131" s="109"/>
      <c r="CQ131" s="109"/>
      <c r="CR131" s="109"/>
      <c r="CS131" s="109"/>
      <c r="CT131" s="109"/>
      <c r="CU131" s="109"/>
      <c r="CV131" s="109"/>
      <c r="CW131" s="511" t="str">
        <f>IF(SUM(CJ131:CV131)='III Plan Rates'!AI134, "Match", "Don't Match")</f>
        <v>Match</v>
      </c>
      <c r="CX131" s="109"/>
      <c r="CY131" s="109"/>
      <c r="CZ131" s="109"/>
      <c r="DA131" s="109"/>
      <c r="DB131" s="109"/>
      <c r="DC131" s="109"/>
      <c r="DD131" s="109"/>
      <c r="DE131" s="109"/>
      <c r="DF131" s="109"/>
      <c r="DG131" s="109"/>
      <c r="DH131" s="511" t="str">
        <f>IF(SUM(CX131:DG131)='III Plan Rates'!AJ134, "Match", "Don't Match")</f>
        <v>Match</v>
      </c>
      <c r="DI131" s="109"/>
      <c r="DJ131" s="109"/>
      <c r="DK131" s="109"/>
      <c r="DL131" s="109"/>
      <c r="DM131" s="109"/>
      <c r="DN131" s="109"/>
      <c r="DO131" s="109"/>
      <c r="DP131" s="511" t="str">
        <f>IF(SUM(DI131:DO131)='III Plan Rates'!AK134, "Match", "Don't Match")</f>
        <v>Match</v>
      </c>
      <c r="DQ131" s="109"/>
      <c r="DR131" s="109"/>
      <c r="DS131" s="109"/>
      <c r="DT131" s="109"/>
      <c r="DU131" s="109"/>
      <c r="DV131" s="109"/>
      <c r="DW131" s="109"/>
      <c r="DX131" s="109"/>
      <c r="DY131" s="109"/>
      <c r="DZ131" s="109"/>
      <c r="EA131" s="511" t="str">
        <f>IF(SUM(DQ131:DZ131)='III Plan Rates'!AL134, "Match", "Don't Match")</f>
        <v>Match</v>
      </c>
      <c r="EB131" s="109"/>
      <c r="EC131" s="109"/>
      <c r="ED131" s="109"/>
      <c r="EE131" s="109"/>
      <c r="EF131" s="511" t="str">
        <f>IF(SUM(EB131:EE131)='III Plan Rates'!AM134, "Match", "Don't Match")</f>
        <v>Match</v>
      </c>
      <c r="EG131" s="109"/>
      <c r="EH131" s="109"/>
      <c r="EI131" s="109"/>
      <c r="EJ131" s="109"/>
      <c r="EK131" s="109"/>
      <c r="EL131" s="511" t="str">
        <f>IF(SUM(EG131:EK131)='III Plan Rates'!AN134, "Match", "Don't Match")</f>
        <v>Match</v>
      </c>
      <c r="EM131" s="109"/>
      <c r="EN131" s="109"/>
      <c r="EO131" s="109"/>
      <c r="EP131" s="109"/>
      <c r="EQ131" s="109"/>
      <c r="ER131" s="109"/>
      <c r="ES131" s="109"/>
      <c r="ET131" s="511" t="str">
        <f>IF(SUM(EM131:ES131)='III Plan Rates'!AO134, "Match", "Don't Match")</f>
        <v>Match</v>
      </c>
    </row>
    <row r="132" spans="1:150" x14ac:dyDescent="0.25">
      <c r="A132" s="406" t="str">
        <f>'III Plan Rates'!A135</f>
        <v>Plan 118</v>
      </c>
      <c r="B132" s="122">
        <f>'III Plan Rates'!B135</f>
        <v>0</v>
      </c>
      <c r="C132" s="128">
        <f>'III Plan Rates'!D135</f>
        <v>0</v>
      </c>
      <c r="D132" s="122">
        <f>'III Plan Rates'!E135</f>
        <v>0</v>
      </c>
      <c r="E132" s="122">
        <f>'III Plan Rates'!F135</f>
        <v>0</v>
      </c>
      <c r="F132" s="122">
        <f>'III Plan Rates'!G135</f>
        <v>0</v>
      </c>
      <c r="G132" s="122">
        <f>'III Plan Rates'!J135</f>
        <v>0</v>
      </c>
      <c r="H132" s="10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2">
        <f>IF('III Plan Rates'!$AP135&gt;0,SUMPRODUCT(I132:Q132,'III Plan Rates'!$AG135:$AO135)/'III Plan Rates'!$AP135,0)</f>
        <v>0</v>
      </c>
      <c r="S132" s="123"/>
      <c r="T132" s="112" t="e">
        <f>'III Plan Rates'!$AA135*'V Consumer Factors'!$N$12*'II Rate Development &amp; Change'!$J$34</f>
        <v>#DIV/0!</v>
      </c>
      <c r="U132" s="112" t="e">
        <f>'III Plan Rates'!$AA135*'V Consumer Factors'!$N$13*'II Rate Development &amp; Change'!$J$34</f>
        <v>#DIV/0!</v>
      </c>
      <c r="V132" s="112" t="e">
        <f>'III Plan Rates'!$AA135*'V Consumer Factors'!$N$14*'II Rate Development &amp; Change'!$J$34</f>
        <v>#DIV/0!</v>
      </c>
      <c r="W132" s="112" t="e">
        <f>'III Plan Rates'!$AA135*'V Consumer Factors'!$N$15*'II Rate Development &amp; Change'!$J$34</f>
        <v>#DIV/0!</v>
      </c>
      <c r="X132" s="112" t="e">
        <f>'III Plan Rates'!$AA135*'V Consumer Factors'!$N$16*'II Rate Development &amp; Change'!$J$34</f>
        <v>#DIV/0!</v>
      </c>
      <c r="Y132" s="112" t="e">
        <f>'III Plan Rates'!$AA135*'V Consumer Factors'!$N$17*'II Rate Development &amp; Change'!$J$34</f>
        <v>#DIV/0!</v>
      </c>
      <c r="Z132" s="112" t="e">
        <f>'III Plan Rates'!$AA135*'V Consumer Factors'!$N$18*'II Rate Development &amp; Change'!$J$34</f>
        <v>#DIV/0!</v>
      </c>
      <c r="AA132" s="112" t="e">
        <f>'III Plan Rates'!$AA135*'V Consumer Factors'!$N$19*'II Rate Development &amp; Change'!$J$34</f>
        <v>#DIV/0!</v>
      </c>
      <c r="AB132" s="112" t="e">
        <f>'III Plan Rates'!$AA135*'V Consumer Factors'!$N$20*'II Rate Development &amp; Change'!$J$34</f>
        <v>#DIV/0!</v>
      </c>
      <c r="AC132" s="112">
        <f>IF('III Plan Rates'!$AP135&gt;0,SUMPRODUCT(T132:AB132,'III Plan Rates'!$AG135:$AO135)/'III Plan Rates'!$AP135,0)</f>
        <v>0</v>
      </c>
      <c r="AD132" s="119"/>
      <c r="AE132" s="120" t="e">
        <f t="shared" si="23"/>
        <v>#DIV/0!</v>
      </c>
      <c r="AF132" s="120" t="e">
        <f t="shared" si="24"/>
        <v>#DIV/0!</v>
      </c>
      <c r="AG132" s="120" t="e">
        <f t="shared" si="25"/>
        <v>#DIV/0!</v>
      </c>
      <c r="AH132" s="120" t="e">
        <f t="shared" si="26"/>
        <v>#DIV/0!</v>
      </c>
      <c r="AI132" s="120" t="e">
        <f t="shared" si="27"/>
        <v>#DIV/0!</v>
      </c>
      <c r="AJ132" s="120" t="e">
        <f t="shared" si="28"/>
        <v>#DIV/0!</v>
      </c>
      <c r="AK132" s="120" t="e">
        <f t="shared" si="29"/>
        <v>#DIV/0!</v>
      </c>
      <c r="AL132" s="120" t="e">
        <f t="shared" si="30"/>
        <v>#DIV/0!</v>
      </c>
      <c r="AM132" s="120" t="e">
        <f t="shared" si="31"/>
        <v>#DIV/0!</v>
      </c>
      <c r="AN132" s="120" t="str">
        <f t="shared" si="32"/>
        <v/>
      </c>
      <c r="AO132" s="119"/>
      <c r="AP132" s="112" t="e">
        <f>'III Plan Rates'!$AA135*'V Consumer Factors'!$N$12*'II Rate Development &amp; Change'!$K$34</f>
        <v>#DIV/0!</v>
      </c>
      <c r="AQ132" s="112" t="e">
        <f>'III Plan Rates'!$AA135*'V Consumer Factors'!$N$13*'II Rate Development &amp; Change'!$K$34</f>
        <v>#DIV/0!</v>
      </c>
      <c r="AR132" s="112" t="e">
        <f>'III Plan Rates'!$AA135*'V Consumer Factors'!$N$14*'II Rate Development &amp; Change'!$K$34</f>
        <v>#DIV/0!</v>
      </c>
      <c r="AS132" s="112" t="e">
        <f>'III Plan Rates'!$AA135*'V Consumer Factors'!$N$15*'II Rate Development &amp; Change'!$K$34</f>
        <v>#DIV/0!</v>
      </c>
      <c r="AT132" s="112" t="e">
        <f>'III Plan Rates'!$AA135*'V Consumer Factors'!$N$16*'II Rate Development &amp; Change'!$K$34</f>
        <v>#DIV/0!</v>
      </c>
      <c r="AU132" s="112" t="e">
        <f>'III Plan Rates'!$AA135*'V Consumer Factors'!$N$17*'II Rate Development &amp; Change'!$K$34</f>
        <v>#DIV/0!</v>
      </c>
      <c r="AV132" s="112" t="e">
        <f>'III Plan Rates'!$AA135*'V Consumer Factors'!$N$18*'II Rate Development &amp; Change'!$K$34</f>
        <v>#DIV/0!</v>
      </c>
      <c r="AW132" s="112" t="e">
        <f>'III Plan Rates'!$AA135*'V Consumer Factors'!$N$19*'II Rate Development &amp; Change'!$K$34</f>
        <v>#DIV/0!</v>
      </c>
      <c r="AX132" s="112" t="e">
        <f>'III Plan Rates'!$AA135*'V Consumer Factors'!$N$20*'II Rate Development &amp; Change'!$K$34</f>
        <v>#DIV/0!</v>
      </c>
      <c r="AY132" s="112">
        <f>IF('III Plan Rates'!$AP135&gt;0,SUMPRODUCT(AP132:AX132,'III Plan Rates'!$AG135:$AO135)/'III Plan Rates'!$AP135,0)</f>
        <v>0</v>
      </c>
      <c r="AZ132" s="124"/>
      <c r="BA132" s="112" t="e">
        <f>'III Plan Rates'!$AA135*'V Consumer Factors'!$N$12*'II Rate Development &amp; Change'!$L$34</f>
        <v>#DIV/0!</v>
      </c>
      <c r="BB132" s="112" t="e">
        <f>'III Plan Rates'!$AA135*'V Consumer Factors'!$N$13*'II Rate Development &amp; Change'!$L$34</f>
        <v>#DIV/0!</v>
      </c>
      <c r="BC132" s="112" t="e">
        <f>'III Plan Rates'!$AA135*'V Consumer Factors'!$N$14*'II Rate Development &amp; Change'!$L$34</f>
        <v>#DIV/0!</v>
      </c>
      <c r="BD132" s="112" t="e">
        <f>'III Plan Rates'!$AA135*'V Consumer Factors'!$N$15*'II Rate Development &amp; Change'!$L$34</f>
        <v>#DIV/0!</v>
      </c>
      <c r="BE132" s="112" t="e">
        <f>'III Plan Rates'!$AA135*'V Consumer Factors'!$N$16*'II Rate Development &amp; Change'!$L$34</f>
        <v>#DIV/0!</v>
      </c>
      <c r="BF132" s="112" t="e">
        <f>'III Plan Rates'!$AA135*'V Consumer Factors'!$N$17*'II Rate Development &amp; Change'!$L$34</f>
        <v>#DIV/0!</v>
      </c>
      <c r="BG132" s="112" t="e">
        <f>'III Plan Rates'!$AA135*'V Consumer Factors'!$N$18*'II Rate Development &amp; Change'!$L$34</f>
        <v>#DIV/0!</v>
      </c>
      <c r="BH132" s="112" t="e">
        <f>'III Plan Rates'!$AA135*'V Consumer Factors'!$N$19*'II Rate Development &amp; Change'!$L$34</f>
        <v>#DIV/0!</v>
      </c>
      <c r="BI132" s="112" t="e">
        <f>'III Plan Rates'!$AA135*'V Consumer Factors'!$N$20*'II Rate Development &amp; Change'!$L$34</f>
        <v>#DIV/0!</v>
      </c>
      <c r="BJ132" s="112">
        <f>IF('III Plan Rates'!$AP135&gt;0,SUMPRODUCT(BA132:BI132,'III Plan Rates'!$AG135:$AO135)/'III Plan Rates'!$AP135,0)</f>
        <v>0</v>
      </c>
      <c r="BK132" s="124"/>
      <c r="BL132" s="112" t="e">
        <f>'III Plan Rates'!$AA135*'V Consumer Factors'!$N$12*'II Rate Development &amp; Change'!$M$34</f>
        <v>#DIV/0!</v>
      </c>
      <c r="BM132" s="112" t="e">
        <f>'III Plan Rates'!$AA135*'V Consumer Factors'!$N$13*'II Rate Development &amp; Change'!$M$34</f>
        <v>#DIV/0!</v>
      </c>
      <c r="BN132" s="112" t="e">
        <f>'III Plan Rates'!$AA135*'V Consumer Factors'!$N$14*'II Rate Development &amp; Change'!$M$34</f>
        <v>#DIV/0!</v>
      </c>
      <c r="BO132" s="112" t="e">
        <f>'III Plan Rates'!$AA135*'V Consumer Factors'!$N$15*'II Rate Development &amp; Change'!$M$34</f>
        <v>#DIV/0!</v>
      </c>
      <c r="BP132" s="112" t="e">
        <f>'III Plan Rates'!$AA135*'V Consumer Factors'!$N$16*'II Rate Development &amp; Change'!$M$34</f>
        <v>#DIV/0!</v>
      </c>
      <c r="BQ132" s="112" t="e">
        <f>'III Plan Rates'!$AA135*'V Consumer Factors'!$N$17*'II Rate Development &amp; Change'!$M$34</f>
        <v>#DIV/0!</v>
      </c>
      <c r="BR132" s="112" t="e">
        <f>'III Plan Rates'!$AA135*'V Consumer Factors'!$N$18*'II Rate Development &amp; Change'!$M$34</f>
        <v>#DIV/0!</v>
      </c>
      <c r="BS132" s="112" t="e">
        <f>'III Plan Rates'!$AA135*'V Consumer Factors'!$N$19*'II Rate Development &amp; Change'!$M$34</f>
        <v>#DIV/0!</v>
      </c>
      <c r="BT132" s="112" t="e">
        <f>'III Plan Rates'!$AA135*'V Consumer Factors'!$N$20*'II Rate Development &amp; Change'!$M$34</f>
        <v>#DIV/0!</v>
      </c>
      <c r="BU132" s="112">
        <f>IF('III Plan Rates'!$AP135&gt;0,SUMPRODUCT(BL132:BT132,'III Plan Rates'!$AG135:$AO135)/'III Plan Rates'!$AP135,0)</f>
        <v>0</v>
      </c>
      <c r="BW132" s="109"/>
      <c r="BX132" s="109"/>
      <c r="BY132" s="109"/>
      <c r="BZ132" s="109"/>
      <c r="CA132" s="109"/>
      <c r="CB132" s="109"/>
      <c r="CC132" s="109"/>
      <c r="CD132" s="109"/>
      <c r="CE132" s="511" t="str">
        <f>IF(SUM(BW132:CD132)='III Plan Rates'!AG135, "Match", "Don't Match")</f>
        <v>Match</v>
      </c>
      <c r="CF132" s="109"/>
      <c r="CG132" s="109"/>
      <c r="CH132" s="109"/>
      <c r="CI132" s="511" t="str">
        <f>IF(SUM(CF132:CH132)='III Plan Rates'!AH135, "Match", "Don't Match")</f>
        <v>Match</v>
      </c>
      <c r="CJ132" s="109"/>
      <c r="CK132" s="109"/>
      <c r="CL132" s="109"/>
      <c r="CM132" s="109"/>
      <c r="CN132" s="109"/>
      <c r="CO132" s="109"/>
      <c r="CP132" s="109"/>
      <c r="CQ132" s="109"/>
      <c r="CR132" s="109"/>
      <c r="CS132" s="109"/>
      <c r="CT132" s="109"/>
      <c r="CU132" s="109"/>
      <c r="CV132" s="109"/>
      <c r="CW132" s="511" t="str">
        <f>IF(SUM(CJ132:CV132)='III Plan Rates'!AI135, "Match", "Don't Match")</f>
        <v>Match</v>
      </c>
      <c r="CX132" s="109"/>
      <c r="CY132" s="109"/>
      <c r="CZ132" s="109"/>
      <c r="DA132" s="109"/>
      <c r="DB132" s="109"/>
      <c r="DC132" s="109"/>
      <c r="DD132" s="109"/>
      <c r="DE132" s="109"/>
      <c r="DF132" s="109"/>
      <c r="DG132" s="109"/>
      <c r="DH132" s="511" t="str">
        <f>IF(SUM(CX132:DG132)='III Plan Rates'!AJ135, "Match", "Don't Match")</f>
        <v>Match</v>
      </c>
      <c r="DI132" s="109"/>
      <c r="DJ132" s="109"/>
      <c r="DK132" s="109"/>
      <c r="DL132" s="109"/>
      <c r="DM132" s="109"/>
      <c r="DN132" s="109"/>
      <c r="DO132" s="109"/>
      <c r="DP132" s="511" t="str">
        <f>IF(SUM(DI132:DO132)='III Plan Rates'!AK135, "Match", "Don't Match")</f>
        <v>Match</v>
      </c>
      <c r="DQ132" s="109"/>
      <c r="DR132" s="109"/>
      <c r="DS132" s="109"/>
      <c r="DT132" s="109"/>
      <c r="DU132" s="109"/>
      <c r="DV132" s="109"/>
      <c r="DW132" s="109"/>
      <c r="DX132" s="109"/>
      <c r="DY132" s="109"/>
      <c r="DZ132" s="109"/>
      <c r="EA132" s="511" t="str">
        <f>IF(SUM(DQ132:DZ132)='III Plan Rates'!AL135, "Match", "Don't Match")</f>
        <v>Match</v>
      </c>
      <c r="EB132" s="109"/>
      <c r="EC132" s="109"/>
      <c r="ED132" s="109"/>
      <c r="EE132" s="109"/>
      <c r="EF132" s="511" t="str">
        <f>IF(SUM(EB132:EE132)='III Plan Rates'!AM135, "Match", "Don't Match")</f>
        <v>Match</v>
      </c>
      <c r="EG132" s="109"/>
      <c r="EH132" s="109"/>
      <c r="EI132" s="109"/>
      <c r="EJ132" s="109"/>
      <c r="EK132" s="109"/>
      <c r="EL132" s="511" t="str">
        <f>IF(SUM(EG132:EK132)='III Plan Rates'!AN135, "Match", "Don't Match")</f>
        <v>Match</v>
      </c>
      <c r="EM132" s="109"/>
      <c r="EN132" s="109"/>
      <c r="EO132" s="109"/>
      <c r="EP132" s="109"/>
      <c r="EQ132" s="109"/>
      <c r="ER132" s="109"/>
      <c r="ES132" s="109"/>
      <c r="ET132" s="511" t="str">
        <f>IF(SUM(EM132:ES132)='III Plan Rates'!AO135, "Match", "Don't Match")</f>
        <v>Match</v>
      </c>
    </row>
    <row r="133" spans="1:150" x14ac:dyDescent="0.25">
      <c r="A133" s="406" t="str">
        <f>'III Plan Rates'!A136</f>
        <v>Plan 119</v>
      </c>
      <c r="B133" s="122">
        <f>'III Plan Rates'!B136</f>
        <v>0</v>
      </c>
      <c r="C133" s="128">
        <f>'III Plan Rates'!D136</f>
        <v>0</v>
      </c>
      <c r="D133" s="122">
        <f>'III Plan Rates'!E136</f>
        <v>0</v>
      </c>
      <c r="E133" s="122">
        <f>'III Plan Rates'!F136</f>
        <v>0</v>
      </c>
      <c r="F133" s="122">
        <f>'III Plan Rates'!G136</f>
        <v>0</v>
      </c>
      <c r="G133" s="122">
        <f>'III Plan Rates'!J136</f>
        <v>0</v>
      </c>
      <c r="H133" s="10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2">
        <f>IF('III Plan Rates'!$AP136&gt;0,SUMPRODUCT(I133:Q133,'III Plan Rates'!$AG136:$AO136)/'III Plan Rates'!$AP136,0)</f>
        <v>0</v>
      </c>
      <c r="S133" s="123"/>
      <c r="T133" s="112" t="e">
        <f>'III Plan Rates'!$AA136*'V Consumer Factors'!$N$12*'II Rate Development &amp; Change'!$J$34</f>
        <v>#DIV/0!</v>
      </c>
      <c r="U133" s="112" t="e">
        <f>'III Plan Rates'!$AA136*'V Consumer Factors'!$N$13*'II Rate Development &amp; Change'!$J$34</f>
        <v>#DIV/0!</v>
      </c>
      <c r="V133" s="112" t="e">
        <f>'III Plan Rates'!$AA136*'V Consumer Factors'!$N$14*'II Rate Development &amp; Change'!$J$34</f>
        <v>#DIV/0!</v>
      </c>
      <c r="W133" s="112" t="e">
        <f>'III Plan Rates'!$AA136*'V Consumer Factors'!$N$15*'II Rate Development &amp; Change'!$J$34</f>
        <v>#DIV/0!</v>
      </c>
      <c r="X133" s="112" t="e">
        <f>'III Plan Rates'!$AA136*'V Consumer Factors'!$N$16*'II Rate Development &amp; Change'!$J$34</f>
        <v>#DIV/0!</v>
      </c>
      <c r="Y133" s="112" t="e">
        <f>'III Plan Rates'!$AA136*'V Consumer Factors'!$N$17*'II Rate Development &amp; Change'!$J$34</f>
        <v>#DIV/0!</v>
      </c>
      <c r="Z133" s="112" t="e">
        <f>'III Plan Rates'!$AA136*'V Consumer Factors'!$N$18*'II Rate Development &amp; Change'!$J$34</f>
        <v>#DIV/0!</v>
      </c>
      <c r="AA133" s="112" t="e">
        <f>'III Plan Rates'!$AA136*'V Consumer Factors'!$N$19*'II Rate Development &amp; Change'!$J$34</f>
        <v>#DIV/0!</v>
      </c>
      <c r="AB133" s="112" t="e">
        <f>'III Plan Rates'!$AA136*'V Consumer Factors'!$N$20*'II Rate Development &amp; Change'!$J$34</f>
        <v>#DIV/0!</v>
      </c>
      <c r="AC133" s="112">
        <f>IF('III Plan Rates'!$AP136&gt;0,SUMPRODUCT(T133:AB133,'III Plan Rates'!$AG136:$AO136)/'III Plan Rates'!$AP136,0)</f>
        <v>0</v>
      </c>
      <c r="AD133" s="119"/>
      <c r="AE133" s="120" t="e">
        <f t="shared" si="23"/>
        <v>#DIV/0!</v>
      </c>
      <c r="AF133" s="120" t="e">
        <f t="shared" si="24"/>
        <v>#DIV/0!</v>
      </c>
      <c r="AG133" s="120" t="e">
        <f t="shared" si="25"/>
        <v>#DIV/0!</v>
      </c>
      <c r="AH133" s="120" t="e">
        <f t="shared" si="26"/>
        <v>#DIV/0!</v>
      </c>
      <c r="AI133" s="120" t="e">
        <f t="shared" si="27"/>
        <v>#DIV/0!</v>
      </c>
      <c r="AJ133" s="120" t="e">
        <f t="shared" si="28"/>
        <v>#DIV/0!</v>
      </c>
      <c r="AK133" s="120" t="e">
        <f t="shared" si="29"/>
        <v>#DIV/0!</v>
      </c>
      <c r="AL133" s="120" t="e">
        <f t="shared" si="30"/>
        <v>#DIV/0!</v>
      </c>
      <c r="AM133" s="120" t="e">
        <f t="shared" si="31"/>
        <v>#DIV/0!</v>
      </c>
      <c r="AN133" s="120" t="str">
        <f t="shared" si="32"/>
        <v/>
      </c>
      <c r="AO133" s="119"/>
      <c r="AP133" s="112" t="e">
        <f>'III Plan Rates'!$AA136*'V Consumer Factors'!$N$12*'II Rate Development &amp; Change'!$K$34</f>
        <v>#DIV/0!</v>
      </c>
      <c r="AQ133" s="112" t="e">
        <f>'III Plan Rates'!$AA136*'V Consumer Factors'!$N$13*'II Rate Development &amp; Change'!$K$34</f>
        <v>#DIV/0!</v>
      </c>
      <c r="AR133" s="112" t="e">
        <f>'III Plan Rates'!$AA136*'V Consumer Factors'!$N$14*'II Rate Development &amp; Change'!$K$34</f>
        <v>#DIV/0!</v>
      </c>
      <c r="AS133" s="112" t="e">
        <f>'III Plan Rates'!$AA136*'V Consumer Factors'!$N$15*'II Rate Development &amp; Change'!$K$34</f>
        <v>#DIV/0!</v>
      </c>
      <c r="AT133" s="112" t="e">
        <f>'III Plan Rates'!$AA136*'V Consumer Factors'!$N$16*'II Rate Development &amp; Change'!$K$34</f>
        <v>#DIV/0!</v>
      </c>
      <c r="AU133" s="112" t="e">
        <f>'III Plan Rates'!$AA136*'V Consumer Factors'!$N$17*'II Rate Development &amp; Change'!$K$34</f>
        <v>#DIV/0!</v>
      </c>
      <c r="AV133" s="112" t="e">
        <f>'III Plan Rates'!$AA136*'V Consumer Factors'!$N$18*'II Rate Development &amp; Change'!$K$34</f>
        <v>#DIV/0!</v>
      </c>
      <c r="AW133" s="112" t="e">
        <f>'III Plan Rates'!$AA136*'V Consumer Factors'!$N$19*'II Rate Development &amp; Change'!$K$34</f>
        <v>#DIV/0!</v>
      </c>
      <c r="AX133" s="112" t="e">
        <f>'III Plan Rates'!$AA136*'V Consumer Factors'!$N$20*'II Rate Development &amp; Change'!$K$34</f>
        <v>#DIV/0!</v>
      </c>
      <c r="AY133" s="112">
        <f>IF('III Plan Rates'!$AP136&gt;0,SUMPRODUCT(AP133:AX133,'III Plan Rates'!$AG136:$AO136)/'III Plan Rates'!$AP136,0)</f>
        <v>0</v>
      </c>
      <c r="AZ133" s="124"/>
      <c r="BA133" s="112" t="e">
        <f>'III Plan Rates'!$AA136*'V Consumer Factors'!$N$12*'II Rate Development &amp; Change'!$L$34</f>
        <v>#DIV/0!</v>
      </c>
      <c r="BB133" s="112" t="e">
        <f>'III Plan Rates'!$AA136*'V Consumer Factors'!$N$13*'II Rate Development &amp; Change'!$L$34</f>
        <v>#DIV/0!</v>
      </c>
      <c r="BC133" s="112" t="e">
        <f>'III Plan Rates'!$AA136*'V Consumer Factors'!$N$14*'II Rate Development &amp; Change'!$L$34</f>
        <v>#DIV/0!</v>
      </c>
      <c r="BD133" s="112" t="e">
        <f>'III Plan Rates'!$AA136*'V Consumer Factors'!$N$15*'II Rate Development &amp; Change'!$L$34</f>
        <v>#DIV/0!</v>
      </c>
      <c r="BE133" s="112" t="e">
        <f>'III Plan Rates'!$AA136*'V Consumer Factors'!$N$16*'II Rate Development &amp; Change'!$L$34</f>
        <v>#DIV/0!</v>
      </c>
      <c r="BF133" s="112" t="e">
        <f>'III Plan Rates'!$AA136*'V Consumer Factors'!$N$17*'II Rate Development &amp; Change'!$L$34</f>
        <v>#DIV/0!</v>
      </c>
      <c r="BG133" s="112" t="e">
        <f>'III Plan Rates'!$AA136*'V Consumer Factors'!$N$18*'II Rate Development &amp; Change'!$L$34</f>
        <v>#DIV/0!</v>
      </c>
      <c r="BH133" s="112" t="e">
        <f>'III Plan Rates'!$AA136*'V Consumer Factors'!$N$19*'II Rate Development &amp; Change'!$L$34</f>
        <v>#DIV/0!</v>
      </c>
      <c r="BI133" s="112" t="e">
        <f>'III Plan Rates'!$AA136*'V Consumer Factors'!$N$20*'II Rate Development &amp; Change'!$L$34</f>
        <v>#DIV/0!</v>
      </c>
      <c r="BJ133" s="112">
        <f>IF('III Plan Rates'!$AP136&gt;0,SUMPRODUCT(BA133:BI133,'III Plan Rates'!$AG136:$AO136)/'III Plan Rates'!$AP136,0)</f>
        <v>0</v>
      </c>
      <c r="BK133" s="124"/>
      <c r="BL133" s="112" t="e">
        <f>'III Plan Rates'!$AA136*'V Consumer Factors'!$N$12*'II Rate Development &amp; Change'!$M$34</f>
        <v>#DIV/0!</v>
      </c>
      <c r="BM133" s="112" t="e">
        <f>'III Plan Rates'!$AA136*'V Consumer Factors'!$N$13*'II Rate Development &amp; Change'!$M$34</f>
        <v>#DIV/0!</v>
      </c>
      <c r="BN133" s="112" t="e">
        <f>'III Plan Rates'!$AA136*'V Consumer Factors'!$N$14*'II Rate Development &amp; Change'!$M$34</f>
        <v>#DIV/0!</v>
      </c>
      <c r="BO133" s="112" t="e">
        <f>'III Plan Rates'!$AA136*'V Consumer Factors'!$N$15*'II Rate Development &amp; Change'!$M$34</f>
        <v>#DIV/0!</v>
      </c>
      <c r="BP133" s="112" t="e">
        <f>'III Plan Rates'!$AA136*'V Consumer Factors'!$N$16*'II Rate Development &amp; Change'!$M$34</f>
        <v>#DIV/0!</v>
      </c>
      <c r="BQ133" s="112" t="e">
        <f>'III Plan Rates'!$AA136*'V Consumer Factors'!$N$17*'II Rate Development &amp; Change'!$M$34</f>
        <v>#DIV/0!</v>
      </c>
      <c r="BR133" s="112" t="e">
        <f>'III Plan Rates'!$AA136*'V Consumer Factors'!$N$18*'II Rate Development &amp; Change'!$M$34</f>
        <v>#DIV/0!</v>
      </c>
      <c r="BS133" s="112" t="e">
        <f>'III Plan Rates'!$AA136*'V Consumer Factors'!$N$19*'II Rate Development &amp; Change'!$M$34</f>
        <v>#DIV/0!</v>
      </c>
      <c r="BT133" s="112" t="e">
        <f>'III Plan Rates'!$AA136*'V Consumer Factors'!$N$20*'II Rate Development &amp; Change'!$M$34</f>
        <v>#DIV/0!</v>
      </c>
      <c r="BU133" s="112">
        <f>IF('III Plan Rates'!$AP136&gt;0,SUMPRODUCT(BL133:BT133,'III Plan Rates'!$AG136:$AO136)/'III Plan Rates'!$AP136,0)</f>
        <v>0</v>
      </c>
      <c r="BW133" s="109"/>
      <c r="BX133" s="109"/>
      <c r="BY133" s="109"/>
      <c r="BZ133" s="109"/>
      <c r="CA133" s="109"/>
      <c r="CB133" s="109"/>
      <c r="CC133" s="109"/>
      <c r="CD133" s="109"/>
      <c r="CE133" s="511" t="str">
        <f>IF(SUM(BW133:CD133)='III Plan Rates'!AG136, "Match", "Don't Match")</f>
        <v>Match</v>
      </c>
      <c r="CF133" s="109"/>
      <c r="CG133" s="109"/>
      <c r="CH133" s="109"/>
      <c r="CI133" s="511" t="str">
        <f>IF(SUM(CF133:CH133)='III Plan Rates'!AH136, "Match", "Don't Match")</f>
        <v>Match</v>
      </c>
      <c r="CJ133" s="109"/>
      <c r="CK133" s="109"/>
      <c r="CL133" s="109"/>
      <c r="CM133" s="109"/>
      <c r="CN133" s="109"/>
      <c r="CO133" s="109"/>
      <c r="CP133" s="109"/>
      <c r="CQ133" s="109"/>
      <c r="CR133" s="109"/>
      <c r="CS133" s="109"/>
      <c r="CT133" s="109"/>
      <c r="CU133" s="109"/>
      <c r="CV133" s="109"/>
      <c r="CW133" s="511" t="str">
        <f>IF(SUM(CJ133:CV133)='III Plan Rates'!AI136, "Match", "Don't Match")</f>
        <v>Match</v>
      </c>
      <c r="CX133" s="109"/>
      <c r="CY133" s="109"/>
      <c r="CZ133" s="109"/>
      <c r="DA133" s="109"/>
      <c r="DB133" s="109"/>
      <c r="DC133" s="109"/>
      <c r="DD133" s="109"/>
      <c r="DE133" s="109"/>
      <c r="DF133" s="109"/>
      <c r="DG133" s="109"/>
      <c r="DH133" s="511" t="str">
        <f>IF(SUM(CX133:DG133)='III Plan Rates'!AJ136, "Match", "Don't Match")</f>
        <v>Match</v>
      </c>
      <c r="DI133" s="109"/>
      <c r="DJ133" s="109"/>
      <c r="DK133" s="109"/>
      <c r="DL133" s="109"/>
      <c r="DM133" s="109"/>
      <c r="DN133" s="109"/>
      <c r="DO133" s="109"/>
      <c r="DP133" s="511" t="str">
        <f>IF(SUM(DI133:DO133)='III Plan Rates'!AK136, "Match", "Don't Match")</f>
        <v>Match</v>
      </c>
      <c r="DQ133" s="109"/>
      <c r="DR133" s="109"/>
      <c r="DS133" s="109"/>
      <c r="DT133" s="109"/>
      <c r="DU133" s="109"/>
      <c r="DV133" s="109"/>
      <c r="DW133" s="109"/>
      <c r="DX133" s="109"/>
      <c r="DY133" s="109"/>
      <c r="DZ133" s="109"/>
      <c r="EA133" s="511" t="str">
        <f>IF(SUM(DQ133:DZ133)='III Plan Rates'!AL136, "Match", "Don't Match")</f>
        <v>Match</v>
      </c>
      <c r="EB133" s="109"/>
      <c r="EC133" s="109"/>
      <c r="ED133" s="109"/>
      <c r="EE133" s="109"/>
      <c r="EF133" s="511" t="str">
        <f>IF(SUM(EB133:EE133)='III Plan Rates'!AM136, "Match", "Don't Match")</f>
        <v>Match</v>
      </c>
      <c r="EG133" s="109"/>
      <c r="EH133" s="109"/>
      <c r="EI133" s="109"/>
      <c r="EJ133" s="109"/>
      <c r="EK133" s="109"/>
      <c r="EL133" s="511" t="str">
        <f>IF(SUM(EG133:EK133)='III Plan Rates'!AN136, "Match", "Don't Match")</f>
        <v>Match</v>
      </c>
      <c r="EM133" s="109"/>
      <c r="EN133" s="109"/>
      <c r="EO133" s="109"/>
      <c r="EP133" s="109"/>
      <c r="EQ133" s="109"/>
      <c r="ER133" s="109"/>
      <c r="ES133" s="109"/>
      <c r="ET133" s="511" t="str">
        <f>IF(SUM(EM133:ES133)='III Plan Rates'!AO136, "Match", "Don't Match")</f>
        <v>Match</v>
      </c>
    </row>
    <row r="134" spans="1:150" x14ac:dyDescent="0.25">
      <c r="A134" s="406" t="str">
        <f>'III Plan Rates'!A137</f>
        <v>Plan 120</v>
      </c>
      <c r="B134" s="122">
        <f>'III Plan Rates'!B137</f>
        <v>0</v>
      </c>
      <c r="C134" s="128">
        <f>'III Plan Rates'!D137</f>
        <v>0</v>
      </c>
      <c r="D134" s="122">
        <f>'III Plan Rates'!E137</f>
        <v>0</v>
      </c>
      <c r="E134" s="122">
        <f>'III Plan Rates'!F137</f>
        <v>0</v>
      </c>
      <c r="F134" s="122">
        <f>'III Plan Rates'!G137</f>
        <v>0</v>
      </c>
      <c r="G134" s="122">
        <f>'III Plan Rates'!J137</f>
        <v>0</v>
      </c>
      <c r="H134" s="10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2">
        <f>IF('III Plan Rates'!$AP137&gt;0,SUMPRODUCT(I134:Q134,'III Plan Rates'!$AG137:$AO137)/'III Plan Rates'!$AP137,0)</f>
        <v>0</v>
      </c>
      <c r="S134" s="123"/>
      <c r="T134" s="112" t="e">
        <f>'III Plan Rates'!$AA137*'V Consumer Factors'!$N$12*'II Rate Development &amp; Change'!$J$34</f>
        <v>#DIV/0!</v>
      </c>
      <c r="U134" s="112" t="e">
        <f>'III Plan Rates'!$AA137*'V Consumer Factors'!$N$13*'II Rate Development &amp; Change'!$J$34</f>
        <v>#DIV/0!</v>
      </c>
      <c r="V134" s="112" t="e">
        <f>'III Plan Rates'!$AA137*'V Consumer Factors'!$N$14*'II Rate Development &amp; Change'!$J$34</f>
        <v>#DIV/0!</v>
      </c>
      <c r="W134" s="112" t="e">
        <f>'III Plan Rates'!$AA137*'V Consumer Factors'!$N$15*'II Rate Development &amp; Change'!$J$34</f>
        <v>#DIV/0!</v>
      </c>
      <c r="X134" s="112" t="e">
        <f>'III Plan Rates'!$AA137*'V Consumer Factors'!$N$16*'II Rate Development &amp; Change'!$J$34</f>
        <v>#DIV/0!</v>
      </c>
      <c r="Y134" s="112" t="e">
        <f>'III Plan Rates'!$AA137*'V Consumer Factors'!$N$17*'II Rate Development &amp; Change'!$J$34</f>
        <v>#DIV/0!</v>
      </c>
      <c r="Z134" s="112" t="e">
        <f>'III Plan Rates'!$AA137*'V Consumer Factors'!$N$18*'II Rate Development &amp; Change'!$J$34</f>
        <v>#DIV/0!</v>
      </c>
      <c r="AA134" s="112" t="e">
        <f>'III Plan Rates'!$AA137*'V Consumer Factors'!$N$19*'II Rate Development &amp; Change'!$J$34</f>
        <v>#DIV/0!</v>
      </c>
      <c r="AB134" s="112" t="e">
        <f>'III Plan Rates'!$AA137*'V Consumer Factors'!$N$20*'II Rate Development &amp; Change'!$J$34</f>
        <v>#DIV/0!</v>
      </c>
      <c r="AC134" s="112">
        <f>IF('III Plan Rates'!$AP137&gt;0,SUMPRODUCT(T134:AB134,'III Plan Rates'!$AG137:$AO137)/'III Plan Rates'!$AP137,0)</f>
        <v>0</v>
      </c>
      <c r="AD134" s="119"/>
      <c r="AE134" s="120" t="e">
        <f t="shared" si="23"/>
        <v>#DIV/0!</v>
      </c>
      <c r="AF134" s="120" t="e">
        <f t="shared" si="24"/>
        <v>#DIV/0!</v>
      </c>
      <c r="AG134" s="120" t="e">
        <f t="shared" si="25"/>
        <v>#DIV/0!</v>
      </c>
      <c r="AH134" s="120" t="e">
        <f t="shared" si="26"/>
        <v>#DIV/0!</v>
      </c>
      <c r="AI134" s="120" t="e">
        <f t="shared" si="27"/>
        <v>#DIV/0!</v>
      </c>
      <c r="AJ134" s="120" t="e">
        <f t="shared" si="28"/>
        <v>#DIV/0!</v>
      </c>
      <c r="AK134" s="120" t="e">
        <f t="shared" si="29"/>
        <v>#DIV/0!</v>
      </c>
      <c r="AL134" s="120" t="e">
        <f t="shared" si="30"/>
        <v>#DIV/0!</v>
      </c>
      <c r="AM134" s="120" t="e">
        <f t="shared" si="31"/>
        <v>#DIV/0!</v>
      </c>
      <c r="AN134" s="120" t="str">
        <f t="shared" si="32"/>
        <v/>
      </c>
      <c r="AO134" s="119"/>
      <c r="AP134" s="112" t="e">
        <f>'III Plan Rates'!$AA137*'V Consumer Factors'!$N$12*'II Rate Development &amp; Change'!$K$34</f>
        <v>#DIV/0!</v>
      </c>
      <c r="AQ134" s="112" t="e">
        <f>'III Plan Rates'!$AA137*'V Consumer Factors'!$N$13*'II Rate Development &amp; Change'!$K$34</f>
        <v>#DIV/0!</v>
      </c>
      <c r="AR134" s="112" t="e">
        <f>'III Plan Rates'!$AA137*'V Consumer Factors'!$N$14*'II Rate Development &amp; Change'!$K$34</f>
        <v>#DIV/0!</v>
      </c>
      <c r="AS134" s="112" t="e">
        <f>'III Plan Rates'!$AA137*'V Consumer Factors'!$N$15*'II Rate Development &amp; Change'!$K$34</f>
        <v>#DIV/0!</v>
      </c>
      <c r="AT134" s="112" t="e">
        <f>'III Plan Rates'!$AA137*'V Consumer Factors'!$N$16*'II Rate Development &amp; Change'!$K$34</f>
        <v>#DIV/0!</v>
      </c>
      <c r="AU134" s="112" t="e">
        <f>'III Plan Rates'!$AA137*'V Consumer Factors'!$N$17*'II Rate Development &amp; Change'!$K$34</f>
        <v>#DIV/0!</v>
      </c>
      <c r="AV134" s="112" t="e">
        <f>'III Plan Rates'!$AA137*'V Consumer Factors'!$N$18*'II Rate Development &amp; Change'!$K$34</f>
        <v>#DIV/0!</v>
      </c>
      <c r="AW134" s="112" t="e">
        <f>'III Plan Rates'!$AA137*'V Consumer Factors'!$N$19*'II Rate Development &amp; Change'!$K$34</f>
        <v>#DIV/0!</v>
      </c>
      <c r="AX134" s="112" t="e">
        <f>'III Plan Rates'!$AA137*'V Consumer Factors'!$N$20*'II Rate Development &amp; Change'!$K$34</f>
        <v>#DIV/0!</v>
      </c>
      <c r="AY134" s="112">
        <f>IF('III Plan Rates'!$AP137&gt;0,SUMPRODUCT(AP134:AX134,'III Plan Rates'!$AG137:$AO137)/'III Plan Rates'!$AP137,0)</f>
        <v>0</v>
      </c>
      <c r="AZ134" s="124"/>
      <c r="BA134" s="112" t="e">
        <f>'III Plan Rates'!$AA137*'V Consumer Factors'!$N$12*'II Rate Development &amp; Change'!$L$34</f>
        <v>#DIV/0!</v>
      </c>
      <c r="BB134" s="112" t="e">
        <f>'III Plan Rates'!$AA137*'V Consumer Factors'!$N$13*'II Rate Development &amp; Change'!$L$34</f>
        <v>#DIV/0!</v>
      </c>
      <c r="BC134" s="112" t="e">
        <f>'III Plan Rates'!$AA137*'V Consumer Factors'!$N$14*'II Rate Development &amp; Change'!$L$34</f>
        <v>#DIV/0!</v>
      </c>
      <c r="BD134" s="112" t="e">
        <f>'III Plan Rates'!$AA137*'V Consumer Factors'!$N$15*'II Rate Development &amp; Change'!$L$34</f>
        <v>#DIV/0!</v>
      </c>
      <c r="BE134" s="112" t="e">
        <f>'III Plan Rates'!$AA137*'V Consumer Factors'!$N$16*'II Rate Development &amp; Change'!$L$34</f>
        <v>#DIV/0!</v>
      </c>
      <c r="BF134" s="112" t="e">
        <f>'III Plan Rates'!$AA137*'V Consumer Factors'!$N$17*'II Rate Development &amp; Change'!$L$34</f>
        <v>#DIV/0!</v>
      </c>
      <c r="BG134" s="112" t="e">
        <f>'III Plan Rates'!$AA137*'V Consumer Factors'!$N$18*'II Rate Development &amp; Change'!$L$34</f>
        <v>#DIV/0!</v>
      </c>
      <c r="BH134" s="112" t="e">
        <f>'III Plan Rates'!$AA137*'V Consumer Factors'!$N$19*'II Rate Development &amp; Change'!$L$34</f>
        <v>#DIV/0!</v>
      </c>
      <c r="BI134" s="112" t="e">
        <f>'III Plan Rates'!$AA137*'V Consumer Factors'!$N$20*'II Rate Development &amp; Change'!$L$34</f>
        <v>#DIV/0!</v>
      </c>
      <c r="BJ134" s="112">
        <f>IF('III Plan Rates'!$AP137&gt;0,SUMPRODUCT(BA134:BI134,'III Plan Rates'!$AG137:$AO137)/'III Plan Rates'!$AP137,0)</f>
        <v>0</v>
      </c>
      <c r="BK134" s="124"/>
      <c r="BL134" s="112" t="e">
        <f>'III Plan Rates'!$AA137*'V Consumer Factors'!$N$12*'II Rate Development &amp; Change'!$M$34</f>
        <v>#DIV/0!</v>
      </c>
      <c r="BM134" s="112" t="e">
        <f>'III Plan Rates'!$AA137*'V Consumer Factors'!$N$13*'II Rate Development &amp; Change'!$M$34</f>
        <v>#DIV/0!</v>
      </c>
      <c r="BN134" s="112" t="e">
        <f>'III Plan Rates'!$AA137*'V Consumer Factors'!$N$14*'II Rate Development &amp; Change'!$M$34</f>
        <v>#DIV/0!</v>
      </c>
      <c r="BO134" s="112" t="e">
        <f>'III Plan Rates'!$AA137*'V Consumer Factors'!$N$15*'II Rate Development &amp; Change'!$M$34</f>
        <v>#DIV/0!</v>
      </c>
      <c r="BP134" s="112" t="e">
        <f>'III Plan Rates'!$AA137*'V Consumer Factors'!$N$16*'II Rate Development &amp; Change'!$M$34</f>
        <v>#DIV/0!</v>
      </c>
      <c r="BQ134" s="112" t="e">
        <f>'III Plan Rates'!$AA137*'V Consumer Factors'!$N$17*'II Rate Development &amp; Change'!$M$34</f>
        <v>#DIV/0!</v>
      </c>
      <c r="BR134" s="112" t="e">
        <f>'III Plan Rates'!$AA137*'V Consumer Factors'!$N$18*'II Rate Development &amp; Change'!$M$34</f>
        <v>#DIV/0!</v>
      </c>
      <c r="BS134" s="112" t="e">
        <f>'III Plan Rates'!$AA137*'V Consumer Factors'!$N$19*'II Rate Development &amp; Change'!$M$34</f>
        <v>#DIV/0!</v>
      </c>
      <c r="BT134" s="112" t="e">
        <f>'III Plan Rates'!$AA137*'V Consumer Factors'!$N$20*'II Rate Development &amp; Change'!$M$34</f>
        <v>#DIV/0!</v>
      </c>
      <c r="BU134" s="112">
        <f>IF('III Plan Rates'!$AP137&gt;0,SUMPRODUCT(BL134:BT134,'III Plan Rates'!$AG137:$AO137)/'III Plan Rates'!$AP137,0)</f>
        <v>0</v>
      </c>
      <c r="BW134" s="109"/>
      <c r="BX134" s="109"/>
      <c r="BY134" s="109"/>
      <c r="BZ134" s="109"/>
      <c r="CA134" s="109"/>
      <c r="CB134" s="109"/>
      <c r="CC134" s="109"/>
      <c r="CD134" s="109"/>
      <c r="CE134" s="511" t="str">
        <f>IF(SUM(BW134:CD134)='III Plan Rates'!AG137, "Match", "Don't Match")</f>
        <v>Match</v>
      </c>
      <c r="CF134" s="109"/>
      <c r="CG134" s="109"/>
      <c r="CH134" s="109"/>
      <c r="CI134" s="511" t="str">
        <f>IF(SUM(CF134:CH134)='III Plan Rates'!AH137, "Match", "Don't Match")</f>
        <v>Match</v>
      </c>
      <c r="CJ134" s="109"/>
      <c r="CK134" s="109"/>
      <c r="CL134" s="109"/>
      <c r="CM134" s="109"/>
      <c r="CN134" s="109"/>
      <c r="CO134" s="109"/>
      <c r="CP134" s="109"/>
      <c r="CQ134" s="109"/>
      <c r="CR134" s="109"/>
      <c r="CS134" s="109"/>
      <c r="CT134" s="109"/>
      <c r="CU134" s="109"/>
      <c r="CV134" s="109"/>
      <c r="CW134" s="511" t="str">
        <f>IF(SUM(CJ134:CV134)='III Plan Rates'!AI137, "Match", "Don't Match")</f>
        <v>Match</v>
      </c>
      <c r="CX134" s="109"/>
      <c r="CY134" s="109"/>
      <c r="CZ134" s="109"/>
      <c r="DA134" s="109"/>
      <c r="DB134" s="109"/>
      <c r="DC134" s="109"/>
      <c r="DD134" s="109"/>
      <c r="DE134" s="109"/>
      <c r="DF134" s="109"/>
      <c r="DG134" s="109"/>
      <c r="DH134" s="511" t="str">
        <f>IF(SUM(CX134:DG134)='III Plan Rates'!AJ137, "Match", "Don't Match")</f>
        <v>Match</v>
      </c>
      <c r="DI134" s="109"/>
      <c r="DJ134" s="109"/>
      <c r="DK134" s="109"/>
      <c r="DL134" s="109"/>
      <c r="DM134" s="109"/>
      <c r="DN134" s="109"/>
      <c r="DO134" s="109"/>
      <c r="DP134" s="511" t="str">
        <f>IF(SUM(DI134:DO134)='III Plan Rates'!AK137, "Match", "Don't Match")</f>
        <v>Match</v>
      </c>
      <c r="DQ134" s="109"/>
      <c r="DR134" s="109"/>
      <c r="DS134" s="109"/>
      <c r="DT134" s="109"/>
      <c r="DU134" s="109"/>
      <c r="DV134" s="109"/>
      <c r="DW134" s="109"/>
      <c r="DX134" s="109"/>
      <c r="DY134" s="109"/>
      <c r="DZ134" s="109"/>
      <c r="EA134" s="511" t="str">
        <f>IF(SUM(DQ134:DZ134)='III Plan Rates'!AL137, "Match", "Don't Match")</f>
        <v>Match</v>
      </c>
      <c r="EB134" s="109"/>
      <c r="EC134" s="109"/>
      <c r="ED134" s="109"/>
      <c r="EE134" s="109"/>
      <c r="EF134" s="511" t="str">
        <f>IF(SUM(EB134:EE134)='III Plan Rates'!AM137, "Match", "Don't Match")</f>
        <v>Match</v>
      </c>
      <c r="EG134" s="109"/>
      <c r="EH134" s="109"/>
      <c r="EI134" s="109"/>
      <c r="EJ134" s="109"/>
      <c r="EK134" s="109"/>
      <c r="EL134" s="511" t="str">
        <f>IF(SUM(EG134:EK134)='III Plan Rates'!AN137, "Match", "Don't Match")</f>
        <v>Match</v>
      </c>
      <c r="EM134" s="109"/>
      <c r="EN134" s="109"/>
      <c r="EO134" s="109"/>
      <c r="EP134" s="109"/>
      <c r="EQ134" s="109"/>
      <c r="ER134" s="109"/>
      <c r="ES134" s="109"/>
      <c r="ET134" s="511" t="str">
        <f>IF(SUM(EM134:ES134)='III Plan Rates'!AO137, "Match", "Don't Match")</f>
        <v>Match</v>
      </c>
    </row>
    <row r="135" spans="1:150" x14ac:dyDescent="0.25">
      <c r="A135" s="406" t="str">
        <f>'III Plan Rates'!A138</f>
        <v>Plan 121</v>
      </c>
      <c r="B135" s="122">
        <f>'III Plan Rates'!B138</f>
        <v>0</v>
      </c>
      <c r="C135" s="128">
        <f>'III Plan Rates'!D138</f>
        <v>0</v>
      </c>
      <c r="D135" s="122">
        <f>'III Plan Rates'!E138</f>
        <v>0</v>
      </c>
      <c r="E135" s="122">
        <f>'III Plan Rates'!F138</f>
        <v>0</v>
      </c>
      <c r="F135" s="122">
        <f>'III Plan Rates'!G138</f>
        <v>0</v>
      </c>
      <c r="G135" s="122">
        <f>'III Plan Rates'!J138</f>
        <v>0</v>
      </c>
      <c r="H135" s="10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2">
        <f>IF('III Plan Rates'!$AP138&gt;0,SUMPRODUCT(I135:Q135,'III Plan Rates'!$AG138:$AO138)/'III Plan Rates'!$AP138,0)</f>
        <v>0</v>
      </c>
      <c r="S135" s="123"/>
      <c r="T135" s="112" t="e">
        <f>'III Plan Rates'!$AA138*'V Consumer Factors'!$N$12*'II Rate Development &amp; Change'!$J$34</f>
        <v>#DIV/0!</v>
      </c>
      <c r="U135" s="112" t="e">
        <f>'III Plan Rates'!$AA138*'V Consumer Factors'!$N$13*'II Rate Development &amp; Change'!$J$34</f>
        <v>#DIV/0!</v>
      </c>
      <c r="V135" s="112" t="e">
        <f>'III Plan Rates'!$AA138*'V Consumer Factors'!$N$14*'II Rate Development &amp; Change'!$J$34</f>
        <v>#DIV/0!</v>
      </c>
      <c r="W135" s="112" t="e">
        <f>'III Plan Rates'!$AA138*'V Consumer Factors'!$N$15*'II Rate Development &amp; Change'!$J$34</f>
        <v>#DIV/0!</v>
      </c>
      <c r="X135" s="112" t="e">
        <f>'III Plan Rates'!$AA138*'V Consumer Factors'!$N$16*'II Rate Development &amp; Change'!$J$34</f>
        <v>#DIV/0!</v>
      </c>
      <c r="Y135" s="112" t="e">
        <f>'III Plan Rates'!$AA138*'V Consumer Factors'!$N$17*'II Rate Development &amp; Change'!$J$34</f>
        <v>#DIV/0!</v>
      </c>
      <c r="Z135" s="112" t="e">
        <f>'III Plan Rates'!$AA138*'V Consumer Factors'!$N$18*'II Rate Development &amp; Change'!$J$34</f>
        <v>#DIV/0!</v>
      </c>
      <c r="AA135" s="112" t="e">
        <f>'III Plan Rates'!$AA138*'V Consumer Factors'!$N$19*'II Rate Development &amp; Change'!$J$34</f>
        <v>#DIV/0!</v>
      </c>
      <c r="AB135" s="112" t="e">
        <f>'III Plan Rates'!$AA138*'V Consumer Factors'!$N$20*'II Rate Development &amp; Change'!$J$34</f>
        <v>#DIV/0!</v>
      </c>
      <c r="AC135" s="112">
        <f>IF('III Plan Rates'!$AP138&gt;0,SUMPRODUCT(T135:AB135,'III Plan Rates'!$AG138:$AO138)/'III Plan Rates'!$AP138,0)</f>
        <v>0</v>
      </c>
      <c r="AD135" s="119"/>
      <c r="AE135" s="120" t="e">
        <f t="shared" si="23"/>
        <v>#DIV/0!</v>
      </c>
      <c r="AF135" s="120" t="e">
        <f t="shared" si="24"/>
        <v>#DIV/0!</v>
      </c>
      <c r="AG135" s="120" t="e">
        <f t="shared" si="25"/>
        <v>#DIV/0!</v>
      </c>
      <c r="AH135" s="120" t="e">
        <f t="shared" si="26"/>
        <v>#DIV/0!</v>
      </c>
      <c r="AI135" s="120" t="e">
        <f t="shared" si="27"/>
        <v>#DIV/0!</v>
      </c>
      <c r="AJ135" s="120" t="e">
        <f t="shared" si="28"/>
        <v>#DIV/0!</v>
      </c>
      <c r="AK135" s="120" t="e">
        <f t="shared" si="29"/>
        <v>#DIV/0!</v>
      </c>
      <c r="AL135" s="120" t="e">
        <f t="shared" si="30"/>
        <v>#DIV/0!</v>
      </c>
      <c r="AM135" s="120" t="e">
        <f t="shared" si="31"/>
        <v>#DIV/0!</v>
      </c>
      <c r="AN135" s="120" t="str">
        <f t="shared" si="32"/>
        <v/>
      </c>
      <c r="AO135" s="119"/>
      <c r="AP135" s="112" t="e">
        <f>'III Plan Rates'!$AA138*'V Consumer Factors'!$N$12*'II Rate Development &amp; Change'!$K$34</f>
        <v>#DIV/0!</v>
      </c>
      <c r="AQ135" s="112" t="e">
        <f>'III Plan Rates'!$AA138*'V Consumer Factors'!$N$13*'II Rate Development &amp; Change'!$K$34</f>
        <v>#DIV/0!</v>
      </c>
      <c r="AR135" s="112" t="e">
        <f>'III Plan Rates'!$AA138*'V Consumer Factors'!$N$14*'II Rate Development &amp; Change'!$K$34</f>
        <v>#DIV/0!</v>
      </c>
      <c r="AS135" s="112" t="e">
        <f>'III Plan Rates'!$AA138*'V Consumer Factors'!$N$15*'II Rate Development &amp; Change'!$K$34</f>
        <v>#DIV/0!</v>
      </c>
      <c r="AT135" s="112" t="e">
        <f>'III Plan Rates'!$AA138*'V Consumer Factors'!$N$16*'II Rate Development &amp; Change'!$K$34</f>
        <v>#DIV/0!</v>
      </c>
      <c r="AU135" s="112" t="e">
        <f>'III Plan Rates'!$AA138*'V Consumer Factors'!$N$17*'II Rate Development &amp; Change'!$K$34</f>
        <v>#DIV/0!</v>
      </c>
      <c r="AV135" s="112" t="e">
        <f>'III Plan Rates'!$AA138*'V Consumer Factors'!$N$18*'II Rate Development &amp; Change'!$K$34</f>
        <v>#DIV/0!</v>
      </c>
      <c r="AW135" s="112" t="e">
        <f>'III Plan Rates'!$AA138*'V Consumer Factors'!$N$19*'II Rate Development &amp; Change'!$K$34</f>
        <v>#DIV/0!</v>
      </c>
      <c r="AX135" s="112" t="e">
        <f>'III Plan Rates'!$AA138*'V Consumer Factors'!$N$20*'II Rate Development &amp; Change'!$K$34</f>
        <v>#DIV/0!</v>
      </c>
      <c r="AY135" s="112">
        <f>IF('III Plan Rates'!$AP138&gt;0,SUMPRODUCT(AP135:AX135,'III Plan Rates'!$AG138:$AO138)/'III Plan Rates'!$AP138,0)</f>
        <v>0</v>
      </c>
      <c r="AZ135" s="124"/>
      <c r="BA135" s="112" t="e">
        <f>'III Plan Rates'!$AA138*'V Consumer Factors'!$N$12*'II Rate Development &amp; Change'!$L$34</f>
        <v>#DIV/0!</v>
      </c>
      <c r="BB135" s="112" t="e">
        <f>'III Plan Rates'!$AA138*'V Consumer Factors'!$N$13*'II Rate Development &amp; Change'!$L$34</f>
        <v>#DIV/0!</v>
      </c>
      <c r="BC135" s="112" t="e">
        <f>'III Plan Rates'!$AA138*'V Consumer Factors'!$N$14*'II Rate Development &amp; Change'!$L$34</f>
        <v>#DIV/0!</v>
      </c>
      <c r="BD135" s="112" t="e">
        <f>'III Plan Rates'!$AA138*'V Consumer Factors'!$N$15*'II Rate Development &amp; Change'!$L$34</f>
        <v>#DIV/0!</v>
      </c>
      <c r="BE135" s="112" t="e">
        <f>'III Plan Rates'!$AA138*'V Consumer Factors'!$N$16*'II Rate Development &amp; Change'!$L$34</f>
        <v>#DIV/0!</v>
      </c>
      <c r="BF135" s="112" t="e">
        <f>'III Plan Rates'!$AA138*'V Consumer Factors'!$N$17*'II Rate Development &amp; Change'!$L$34</f>
        <v>#DIV/0!</v>
      </c>
      <c r="BG135" s="112" t="e">
        <f>'III Plan Rates'!$AA138*'V Consumer Factors'!$N$18*'II Rate Development &amp; Change'!$L$34</f>
        <v>#DIV/0!</v>
      </c>
      <c r="BH135" s="112" t="e">
        <f>'III Plan Rates'!$AA138*'V Consumer Factors'!$N$19*'II Rate Development &amp; Change'!$L$34</f>
        <v>#DIV/0!</v>
      </c>
      <c r="BI135" s="112" t="e">
        <f>'III Plan Rates'!$AA138*'V Consumer Factors'!$N$20*'II Rate Development &amp; Change'!$L$34</f>
        <v>#DIV/0!</v>
      </c>
      <c r="BJ135" s="112">
        <f>IF('III Plan Rates'!$AP138&gt;0,SUMPRODUCT(BA135:BI135,'III Plan Rates'!$AG138:$AO138)/'III Plan Rates'!$AP138,0)</f>
        <v>0</v>
      </c>
      <c r="BK135" s="124"/>
      <c r="BL135" s="112" t="e">
        <f>'III Plan Rates'!$AA138*'V Consumer Factors'!$N$12*'II Rate Development &amp; Change'!$M$34</f>
        <v>#DIV/0!</v>
      </c>
      <c r="BM135" s="112" t="e">
        <f>'III Plan Rates'!$AA138*'V Consumer Factors'!$N$13*'II Rate Development &amp; Change'!$M$34</f>
        <v>#DIV/0!</v>
      </c>
      <c r="BN135" s="112" t="e">
        <f>'III Plan Rates'!$AA138*'V Consumer Factors'!$N$14*'II Rate Development &amp; Change'!$M$34</f>
        <v>#DIV/0!</v>
      </c>
      <c r="BO135" s="112" t="e">
        <f>'III Plan Rates'!$AA138*'V Consumer Factors'!$N$15*'II Rate Development &amp; Change'!$M$34</f>
        <v>#DIV/0!</v>
      </c>
      <c r="BP135" s="112" t="e">
        <f>'III Plan Rates'!$AA138*'V Consumer Factors'!$N$16*'II Rate Development &amp; Change'!$M$34</f>
        <v>#DIV/0!</v>
      </c>
      <c r="BQ135" s="112" t="e">
        <f>'III Plan Rates'!$AA138*'V Consumer Factors'!$N$17*'II Rate Development &amp; Change'!$M$34</f>
        <v>#DIV/0!</v>
      </c>
      <c r="BR135" s="112" t="e">
        <f>'III Plan Rates'!$AA138*'V Consumer Factors'!$N$18*'II Rate Development &amp; Change'!$M$34</f>
        <v>#DIV/0!</v>
      </c>
      <c r="BS135" s="112" t="e">
        <f>'III Plan Rates'!$AA138*'V Consumer Factors'!$N$19*'II Rate Development &amp; Change'!$M$34</f>
        <v>#DIV/0!</v>
      </c>
      <c r="BT135" s="112" t="e">
        <f>'III Plan Rates'!$AA138*'V Consumer Factors'!$N$20*'II Rate Development &amp; Change'!$M$34</f>
        <v>#DIV/0!</v>
      </c>
      <c r="BU135" s="112">
        <f>IF('III Plan Rates'!$AP138&gt;0,SUMPRODUCT(BL135:BT135,'III Plan Rates'!$AG138:$AO138)/'III Plan Rates'!$AP138,0)</f>
        <v>0</v>
      </c>
      <c r="BW135" s="109"/>
      <c r="BX135" s="109"/>
      <c r="BY135" s="109"/>
      <c r="BZ135" s="109"/>
      <c r="CA135" s="109"/>
      <c r="CB135" s="109"/>
      <c r="CC135" s="109"/>
      <c r="CD135" s="109"/>
      <c r="CE135" s="511" t="str">
        <f>IF(SUM(BW135:CD135)='III Plan Rates'!AG138, "Match", "Don't Match")</f>
        <v>Match</v>
      </c>
      <c r="CF135" s="109"/>
      <c r="CG135" s="109"/>
      <c r="CH135" s="109"/>
      <c r="CI135" s="511" t="str">
        <f>IF(SUM(CF135:CH135)='III Plan Rates'!AH138, "Match", "Don't Match")</f>
        <v>Match</v>
      </c>
      <c r="CJ135" s="109"/>
      <c r="CK135" s="109"/>
      <c r="CL135" s="109"/>
      <c r="CM135" s="109"/>
      <c r="CN135" s="109"/>
      <c r="CO135" s="109"/>
      <c r="CP135" s="109"/>
      <c r="CQ135" s="109"/>
      <c r="CR135" s="109"/>
      <c r="CS135" s="109"/>
      <c r="CT135" s="109"/>
      <c r="CU135" s="109"/>
      <c r="CV135" s="109"/>
      <c r="CW135" s="511" t="str">
        <f>IF(SUM(CJ135:CV135)='III Plan Rates'!AI138, "Match", "Don't Match")</f>
        <v>Match</v>
      </c>
      <c r="CX135" s="109"/>
      <c r="CY135" s="109"/>
      <c r="CZ135" s="109"/>
      <c r="DA135" s="109"/>
      <c r="DB135" s="109"/>
      <c r="DC135" s="109"/>
      <c r="DD135" s="109"/>
      <c r="DE135" s="109"/>
      <c r="DF135" s="109"/>
      <c r="DG135" s="109"/>
      <c r="DH135" s="511" t="str">
        <f>IF(SUM(CX135:DG135)='III Plan Rates'!AJ138, "Match", "Don't Match")</f>
        <v>Match</v>
      </c>
      <c r="DI135" s="109"/>
      <c r="DJ135" s="109"/>
      <c r="DK135" s="109"/>
      <c r="DL135" s="109"/>
      <c r="DM135" s="109"/>
      <c r="DN135" s="109"/>
      <c r="DO135" s="109"/>
      <c r="DP135" s="511" t="str">
        <f>IF(SUM(DI135:DO135)='III Plan Rates'!AK138, "Match", "Don't Match")</f>
        <v>Match</v>
      </c>
      <c r="DQ135" s="109"/>
      <c r="DR135" s="109"/>
      <c r="DS135" s="109"/>
      <c r="DT135" s="109"/>
      <c r="DU135" s="109"/>
      <c r="DV135" s="109"/>
      <c r="DW135" s="109"/>
      <c r="DX135" s="109"/>
      <c r="DY135" s="109"/>
      <c r="DZ135" s="109"/>
      <c r="EA135" s="511" t="str">
        <f>IF(SUM(DQ135:DZ135)='III Plan Rates'!AL138, "Match", "Don't Match")</f>
        <v>Match</v>
      </c>
      <c r="EB135" s="109"/>
      <c r="EC135" s="109"/>
      <c r="ED135" s="109"/>
      <c r="EE135" s="109"/>
      <c r="EF135" s="511" t="str">
        <f>IF(SUM(EB135:EE135)='III Plan Rates'!AM138, "Match", "Don't Match")</f>
        <v>Match</v>
      </c>
      <c r="EG135" s="109"/>
      <c r="EH135" s="109"/>
      <c r="EI135" s="109"/>
      <c r="EJ135" s="109"/>
      <c r="EK135" s="109"/>
      <c r="EL135" s="511" t="str">
        <f>IF(SUM(EG135:EK135)='III Plan Rates'!AN138, "Match", "Don't Match")</f>
        <v>Match</v>
      </c>
      <c r="EM135" s="109"/>
      <c r="EN135" s="109"/>
      <c r="EO135" s="109"/>
      <c r="EP135" s="109"/>
      <c r="EQ135" s="109"/>
      <c r="ER135" s="109"/>
      <c r="ES135" s="109"/>
      <c r="ET135" s="511" t="str">
        <f>IF(SUM(EM135:ES135)='III Plan Rates'!AO138, "Match", "Don't Match")</f>
        <v>Match</v>
      </c>
    </row>
    <row r="136" spans="1:150" x14ac:dyDescent="0.25">
      <c r="A136" s="406" t="str">
        <f>'III Plan Rates'!A139</f>
        <v>Plan 122</v>
      </c>
      <c r="B136" s="122">
        <f>'III Plan Rates'!B139</f>
        <v>0</v>
      </c>
      <c r="C136" s="128">
        <f>'III Plan Rates'!D139</f>
        <v>0</v>
      </c>
      <c r="D136" s="122">
        <f>'III Plan Rates'!E139</f>
        <v>0</v>
      </c>
      <c r="E136" s="122">
        <f>'III Plan Rates'!F139</f>
        <v>0</v>
      </c>
      <c r="F136" s="122">
        <f>'III Plan Rates'!G139</f>
        <v>0</v>
      </c>
      <c r="G136" s="122">
        <f>'III Plan Rates'!J139</f>
        <v>0</v>
      </c>
      <c r="H136" s="10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2">
        <f>IF('III Plan Rates'!$AP139&gt;0,SUMPRODUCT(I136:Q136,'III Plan Rates'!$AG139:$AO139)/'III Plan Rates'!$AP139,0)</f>
        <v>0</v>
      </c>
      <c r="S136" s="123"/>
      <c r="T136" s="112" t="e">
        <f>'III Plan Rates'!$AA139*'V Consumer Factors'!$N$12*'II Rate Development &amp; Change'!$J$34</f>
        <v>#DIV/0!</v>
      </c>
      <c r="U136" s="112" t="e">
        <f>'III Plan Rates'!$AA139*'V Consumer Factors'!$N$13*'II Rate Development &amp; Change'!$J$34</f>
        <v>#DIV/0!</v>
      </c>
      <c r="V136" s="112" t="e">
        <f>'III Plan Rates'!$AA139*'V Consumer Factors'!$N$14*'II Rate Development &amp; Change'!$J$34</f>
        <v>#DIV/0!</v>
      </c>
      <c r="W136" s="112" t="e">
        <f>'III Plan Rates'!$AA139*'V Consumer Factors'!$N$15*'II Rate Development &amp; Change'!$J$34</f>
        <v>#DIV/0!</v>
      </c>
      <c r="X136" s="112" t="e">
        <f>'III Plan Rates'!$AA139*'V Consumer Factors'!$N$16*'II Rate Development &amp; Change'!$J$34</f>
        <v>#DIV/0!</v>
      </c>
      <c r="Y136" s="112" t="e">
        <f>'III Plan Rates'!$AA139*'V Consumer Factors'!$N$17*'II Rate Development &amp; Change'!$J$34</f>
        <v>#DIV/0!</v>
      </c>
      <c r="Z136" s="112" t="e">
        <f>'III Plan Rates'!$AA139*'V Consumer Factors'!$N$18*'II Rate Development &amp; Change'!$J$34</f>
        <v>#DIV/0!</v>
      </c>
      <c r="AA136" s="112" t="e">
        <f>'III Plan Rates'!$AA139*'V Consumer Factors'!$N$19*'II Rate Development &amp; Change'!$J$34</f>
        <v>#DIV/0!</v>
      </c>
      <c r="AB136" s="112" t="e">
        <f>'III Plan Rates'!$AA139*'V Consumer Factors'!$N$20*'II Rate Development &amp; Change'!$J$34</f>
        <v>#DIV/0!</v>
      </c>
      <c r="AC136" s="112">
        <f>IF('III Plan Rates'!$AP139&gt;0,SUMPRODUCT(T136:AB136,'III Plan Rates'!$AG139:$AO139)/'III Plan Rates'!$AP139,0)</f>
        <v>0</v>
      </c>
      <c r="AD136" s="119"/>
      <c r="AE136" s="120" t="e">
        <f t="shared" si="23"/>
        <v>#DIV/0!</v>
      </c>
      <c r="AF136" s="120" t="e">
        <f t="shared" si="24"/>
        <v>#DIV/0!</v>
      </c>
      <c r="AG136" s="120" t="e">
        <f t="shared" si="25"/>
        <v>#DIV/0!</v>
      </c>
      <c r="AH136" s="120" t="e">
        <f t="shared" si="26"/>
        <v>#DIV/0!</v>
      </c>
      <c r="AI136" s="120" t="e">
        <f t="shared" si="27"/>
        <v>#DIV/0!</v>
      </c>
      <c r="AJ136" s="120" t="e">
        <f t="shared" si="28"/>
        <v>#DIV/0!</v>
      </c>
      <c r="AK136" s="120" t="e">
        <f t="shared" si="29"/>
        <v>#DIV/0!</v>
      </c>
      <c r="AL136" s="120" t="e">
        <f t="shared" si="30"/>
        <v>#DIV/0!</v>
      </c>
      <c r="AM136" s="120" t="e">
        <f t="shared" si="31"/>
        <v>#DIV/0!</v>
      </c>
      <c r="AN136" s="120" t="str">
        <f t="shared" si="32"/>
        <v/>
      </c>
      <c r="AO136" s="119"/>
      <c r="AP136" s="112" t="e">
        <f>'III Plan Rates'!$AA139*'V Consumer Factors'!$N$12*'II Rate Development &amp; Change'!$K$34</f>
        <v>#DIV/0!</v>
      </c>
      <c r="AQ136" s="112" t="e">
        <f>'III Plan Rates'!$AA139*'V Consumer Factors'!$N$13*'II Rate Development &amp; Change'!$K$34</f>
        <v>#DIV/0!</v>
      </c>
      <c r="AR136" s="112" t="e">
        <f>'III Plan Rates'!$AA139*'V Consumer Factors'!$N$14*'II Rate Development &amp; Change'!$K$34</f>
        <v>#DIV/0!</v>
      </c>
      <c r="AS136" s="112" t="e">
        <f>'III Plan Rates'!$AA139*'V Consumer Factors'!$N$15*'II Rate Development &amp; Change'!$K$34</f>
        <v>#DIV/0!</v>
      </c>
      <c r="AT136" s="112" t="e">
        <f>'III Plan Rates'!$AA139*'V Consumer Factors'!$N$16*'II Rate Development &amp; Change'!$K$34</f>
        <v>#DIV/0!</v>
      </c>
      <c r="AU136" s="112" t="e">
        <f>'III Plan Rates'!$AA139*'V Consumer Factors'!$N$17*'II Rate Development &amp; Change'!$K$34</f>
        <v>#DIV/0!</v>
      </c>
      <c r="AV136" s="112" t="e">
        <f>'III Plan Rates'!$AA139*'V Consumer Factors'!$N$18*'II Rate Development &amp; Change'!$K$34</f>
        <v>#DIV/0!</v>
      </c>
      <c r="AW136" s="112" t="e">
        <f>'III Plan Rates'!$AA139*'V Consumer Factors'!$N$19*'II Rate Development &amp; Change'!$K$34</f>
        <v>#DIV/0!</v>
      </c>
      <c r="AX136" s="112" t="e">
        <f>'III Plan Rates'!$AA139*'V Consumer Factors'!$N$20*'II Rate Development &amp; Change'!$K$34</f>
        <v>#DIV/0!</v>
      </c>
      <c r="AY136" s="112">
        <f>IF('III Plan Rates'!$AP139&gt;0,SUMPRODUCT(AP136:AX136,'III Plan Rates'!$AG139:$AO139)/'III Plan Rates'!$AP139,0)</f>
        <v>0</v>
      </c>
      <c r="AZ136" s="124"/>
      <c r="BA136" s="112" t="e">
        <f>'III Plan Rates'!$AA139*'V Consumer Factors'!$N$12*'II Rate Development &amp; Change'!$L$34</f>
        <v>#DIV/0!</v>
      </c>
      <c r="BB136" s="112" t="e">
        <f>'III Plan Rates'!$AA139*'V Consumer Factors'!$N$13*'II Rate Development &amp; Change'!$L$34</f>
        <v>#DIV/0!</v>
      </c>
      <c r="BC136" s="112" t="e">
        <f>'III Plan Rates'!$AA139*'V Consumer Factors'!$N$14*'II Rate Development &amp; Change'!$L$34</f>
        <v>#DIV/0!</v>
      </c>
      <c r="BD136" s="112" t="e">
        <f>'III Plan Rates'!$AA139*'V Consumer Factors'!$N$15*'II Rate Development &amp; Change'!$L$34</f>
        <v>#DIV/0!</v>
      </c>
      <c r="BE136" s="112" t="e">
        <f>'III Plan Rates'!$AA139*'V Consumer Factors'!$N$16*'II Rate Development &amp; Change'!$L$34</f>
        <v>#DIV/0!</v>
      </c>
      <c r="BF136" s="112" t="e">
        <f>'III Plan Rates'!$AA139*'V Consumer Factors'!$N$17*'II Rate Development &amp; Change'!$L$34</f>
        <v>#DIV/0!</v>
      </c>
      <c r="BG136" s="112" t="e">
        <f>'III Plan Rates'!$AA139*'V Consumer Factors'!$N$18*'II Rate Development &amp; Change'!$L$34</f>
        <v>#DIV/0!</v>
      </c>
      <c r="BH136" s="112" t="e">
        <f>'III Plan Rates'!$AA139*'V Consumer Factors'!$N$19*'II Rate Development &amp; Change'!$L$34</f>
        <v>#DIV/0!</v>
      </c>
      <c r="BI136" s="112" t="e">
        <f>'III Plan Rates'!$AA139*'V Consumer Factors'!$N$20*'II Rate Development &amp; Change'!$L$34</f>
        <v>#DIV/0!</v>
      </c>
      <c r="BJ136" s="112">
        <f>IF('III Plan Rates'!$AP139&gt;0,SUMPRODUCT(BA136:BI136,'III Plan Rates'!$AG139:$AO139)/'III Plan Rates'!$AP139,0)</f>
        <v>0</v>
      </c>
      <c r="BK136" s="124"/>
      <c r="BL136" s="112" t="e">
        <f>'III Plan Rates'!$AA139*'V Consumer Factors'!$N$12*'II Rate Development &amp; Change'!$M$34</f>
        <v>#DIV/0!</v>
      </c>
      <c r="BM136" s="112" t="e">
        <f>'III Plan Rates'!$AA139*'V Consumer Factors'!$N$13*'II Rate Development &amp; Change'!$M$34</f>
        <v>#DIV/0!</v>
      </c>
      <c r="BN136" s="112" t="e">
        <f>'III Plan Rates'!$AA139*'V Consumer Factors'!$N$14*'II Rate Development &amp; Change'!$M$34</f>
        <v>#DIV/0!</v>
      </c>
      <c r="BO136" s="112" t="e">
        <f>'III Plan Rates'!$AA139*'V Consumer Factors'!$N$15*'II Rate Development &amp; Change'!$M$34</f>
        <v>#DIV/0!</v>
      </c>
      <c r="BP136" s="112" t="e">
        <f>'III Plan Rates'!$AA139*'V Consumer Factors'!$N$16*'II Rate Development &amp; Change'!$M$34</f>
        <v>#DIV/0!</v>
      </c>
      <c r="BQ136" s="112" t="e">
        <f>'III Plan Rates'!$AA139*'V Consumer Factors'!$N$17*'II Rate Development &amp; Change'!$M$34</f>
        <v>#DIV/0!</v>
      </c>
      <c r="BR136" s="112" t="e">
        <f>'III Plan Rates'!$AA139*'V Consumer Factors'!$N$18*'II Rate Development &amp; Change'!$M$34</f>
        <v>#DIV/0!</v>
      </c>
      <c r="BS136" s="112" t="e">
        <f>'III Plan Rates'!$AA139*'V Consumer Factors'!$N$19*'II Rate Development &amp; Change'!$M$34</f>
        <v>#DIV/0!</v>
      </c>
      <c r="BT136" s="112" t="e">
        <f>'III Plan Rates'!$AA139*'V Consumer Factors'!$N$20*'II Rate Development &amp; Change'!$M$34</f>
        <v>#DIV/0!</v>
      </c>
      <c r="BU136" s="112">
        <f>IF('III Plan Rates'!$AP139&gt;0,SUMPRODUCT(BL136:BT136,'III Plan Rates'!$AG139:$AO139)/'III Plan Rates'!$AP139,0)</f>
        <v>0</v>
      </c>
      <c r="BW136" s="109"/>
      <c r="BX136" s="109"/>
      <c r="BY136" s="109"/>
      <c r="BZ136" s="109"/>
      <c r="CA136" s="109"/>
      <c r="CB136" s="109"/>
      <c r="CC136" s="109"/>
      <c r="CD136" s="109"/>
      <c r="CE136" s="511" t="str">
        <f>IF(SUM(BW136:CD136)='III Plan Rates'!AG139, "Match", "Don't Match")</f>
        <v>Match</v>
      </c>
      <c r="CF136" s="109"/>
      <c r="CG136" s="109"/>
      <c r="CH136" s="109"/>
      <c r="CI136" s="511" t="str">
        <f>IF(SUM(CF136:CH136)='III Plan Rates'!AH139, "Match", "Don't Match")</f>
        <v>Match</v>
      </c>
      <c r="CJ136" s="109"/>
      <c r="CK136" s="109"/>
      <c r="CL136" s="109"/>
      <c r="CM136" s="109"/>
      <c r="CN136" s="109"/>
      <c r="CO136" s="109"/>
      <c r="CP136" s="109"/>
      <c r="CQ136" s="109"/>
      <c r="CR136" s="109"/>
      <c r="CS136" s="109"/>
      <c r="CT136" s="109"/>
      <c r="CU136" s="109"/>
      <c r="CV136" s="109"/>
      <c r="CW136" s="511" t="str">
        <f>IF(SUM(CJ136:CV136)='III Plan Rates'!AI139, "Match", "Don't Match")</f>
        <v>Match</v>
      </c>
      <c r="CX136" s="109"/>
      <c r="CY136" s="109"/>
      <c r="CZ136" s="109"/>
      <c r="DA136" s="109"/>
      <c r="DB136" s="109"/>
      <c r="DC136" s="109"/>
      <c r="DD136" s="109"/>
      <c r="DE136" s="109"/>
      <c r="DF136" s="109"/>
      <c r="DG136" s="109"/>
      <c r="DH136" s="511" t="str">
        <f>IF(SUM(CX136:DG136)='III Plan Rates'!AJ139, "Match", "Don't Match")</f>
        <v>Match</v>
      </c>
      <c r="DI136" s="109"/>
      <c r="DJ136" s="109"/>
      <c r="DK136" s="109"/>
      <c r="DL136" s="109"/>
      <c r="DM136" s="109"/>
      <c r="DN136" s="109"/>
      <c r="DO136" s="109"/>
      <c r="DP136" s="511" t="str">
        <f>IF(SUM(DI136:DO136)='III Plan Rates'!AK139, "Match", "Don't Match")</f>
        <v>Match</v>
      </c>
      <c r="DQ136" s="109"/>
      <c r="DR136" s="109"/>
      <c r="DS136" s="109"/>
      <c r="DT136" s="109"/>
      <c r="DU136" s="109"/>
      <c r="DV136" s="109"/>
      <c r="DW136" s="109"/>
      <c r="DX136" s="109"/>
      <c r="DY136" s="109"/>
      <c r="DZ136" s="109"/>
      <c r="EA136" s="511" t="str">
        <f>IF(SUM(DQ136:DZ136)='III Plan Rates'!AL139, "Match", "Don't Match")</f>
        <v>Match</v>
      </c>
      <c r="EB136" s="109"/>
      <c r="EC136" s="109"/>
      <c r="ED136" s="109"/>
      <c r="EE136" s="109"/>
      <c r="EF136" s="511" t="str">
        <f>IF(SUM(EB136:EE136)='III Plan Rates'!AM139, "Match", "Don't Match")</f>
        <v>Match</v>
      </c>
      <c r="EG136" s="109"/>
      <c r="EH136" s="109"/>
      <c r="EI136" s="109"/>
      <c r="EJ136" s="109"/>
      <c r="EK136" s="109"/>
      <c r="EL136" s="511" t="str">
        <f>IF(SUM(EG136:EK136)='III Plan Rates'!AN139, "Match", "Don't Match")</f>
        <v>Match</v>
      </c>
      <c r="EM136" s="109"/>
      <c r="EN136" s="109"/>
      <c r="EO136" s="109"/>
      <c r="EP136" s="109"/>
      <c r="EQ136" s="109"/>
      <c r="ER136" s="109"/>
      <c r="ES136" s="109"/>
      <c r="ET136" s="511" t="str">
        <f>IF(SUM(EM136:ES136)='III Plan Rates'!AO139, "Match", "Don't Match")</f>
        <v>Match</v>
      </c>
    </row>
    <row r="137" spans="1:150" x14ac:dyDescent="0.25">
      <c r="A137" s="406" t="str">
        <f>'III Plan Rates'!A140</f>
        <v>Plan 123</v>
      </c>
      <c r="B137" s="122">
        <f>'III Plan Rates'!B140</f>
        <v>0</v>
      </c>
      <c r="C137" s="128">
        <f>'III Plan Rates'!D140</f>
        <v>0</v>
      </c>
      <c r="D137" s="122">
        <f>'III Plan Rates'!E140</f>
        <v>0</v>
      </c>
      <c r="E137" s="122">
        <f>'III Plan Rates'!F140</f>
        <v>0</v>
      </c>
      <c r="F137" s="122">
        <f>'III Plan Rates'!G140</f>
        <v>0</v>
      </c>
      <c r="G137" s="122">
        <f>'III Plan Rates'!J140</f>
        <v>0</v>
      </c>
      <c r="H137" s="10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2">
        <f>IF('III Plan Rates'!$AP140&gt;0,SUMPRODUCT(I137:Q137,'III Plan Rates'!$AG140:$AO140)/'III Plan Rates'!$AP140,0)</f>
        <v>0</v>
      </c>
      <c r="S137" s="123"/>
      <c r="T137" s="112" t="e">
        <f>'III Plan Rates'!$AA140*'V Consumer Factors'!$N$12*'II Rate Development &amp; Change'!$J$34</f>
        <v>#DIV/0!</v>
      </c>
      <c r="U137" s="112" t="e">
        <f>'III Plan Rates'!$AA140*'V Consumer Factors'!$N$13*'II Rate Development &amp; Change'!$J$34</f>
        <v>#DIV/0!</v>
      </c>
      <c r="V137" s="112" t="e">
        <f>'III Plan Rates'!$AA140*'V Consumer Factors'!$N$14*'II Rate Development &amp; Change'!$J$34</f>
        <v>#DIV/0!</v>
      </c>
      <c r="W137" s="112" t="e">
        <f>'III Plan Rates'!$AA140*'V Consumer Factors'!$N$15*'II Rate Development &amp; Change'!$J$34</f>
        <v>#DIV/0!</v>
      </c>
      <c r="X137" s="112" t="e">
        <f>'III Plan Rates'!$AA140*'V Consumer Factors'!$N$16*'II Rate Development &amp; Change'!$J$34</f>
        <v>#DIV/0!</v>
      </c>
      <c r="Y137" s="112" t="e">
        <f>'III Plan Rates'!$AA140*'V Consumer Factors'!$N$17*'II Rate Development &amp; Change'!$J$34</f>
        <v>#DIV/0!</v>
      </c>
      <c r="Z137" s="112" t="e">
        <f>'III Plan Rates'!$AA140*'V Consumer Factors'!$N$18*'II Rate Development &amp; Change'!$J$34</f>
        <v>#DIV/0!</v>
      </c>
      <c r="AA137" s="112" t="e">
        <f>'III Plan Rates'!$AA140*'V Consumer Factors'!$N$19*'II Rate Development &amp; Change'!$J$34</f>
        <v>#DIV/0!</v>
      </c>
      <c r="AB137" s="112" t="e">
        <f>'III Plan Rates'!$AA140*'V Consumer Factors'!$N$20*'II Rate Development &amp; Change'!$J$34</f>
        <v>#DIV/0!</v>
      </c>
      <c r="AC137" s="112">
        <f>IF('III Plan Rates'!$AP140&gt;0,SUMPRODUCT(T137:AB137,'III Plan Rates'!$AG140:$AO140)/'III Plan Rates'!$AP140,0)</f>
        <v>0</v>
      </c>
      <c r="AD137" s="119"/>
      <c r="AE137" s="120" t="e">
        <f t="shared" si="23"/>
        <v>#DIV/0!</v>
      </c>
      <c r="AF137" s="120" t="e">
        <f t="shared" si="24"/>
        <v>#DIV/0!</v>
      </c>
      <c r="AG137" s="120" t="e">
        <f t="shared" si="25"/>
        <v>#DIV/0!</v>
      </c>
      <c r="AH137" s="120" t="e">
        <f t="shared" si="26"/>
        <v>#DIV/0!</v>
      </c>
      <c r="AI137" s="120" t="e">
        <f t="shared" si="27"/>
        <v>#DIV/0!</v>
      </c>
      <c r="AJ137" s="120" t="e">
        <f t="shared" si="28"/>
        <v>#DIV/0!</v>
      </c>
      <c r="AK137" s="120" t="e">
        <f t="shared" si="29"/>
        <v>#DIV/0!</v>
      </c>
      <c r="AL137" s="120" t="e">
        <f t="shared" si="30"/>
        <v>#DIV/0!</v>
      </c>
      <c r="AM137" s="120" t="e">
        <f t="shared" si="31"/>
        <v>#DIV/0!</v>
      </c>
      <c r="AN137" s="120" t="str">
        <f t="shared" si="32"/>
        <v/>
      </c>
      <c r="AO137" s="119"/>
      <c r="AP137" s="112" t="e">
        <f>'III Plan Rates'!$AA140*'V Consumer Factors'!$N$12*'II Rate Development &amp; Change'!$K$34</f>
        <v>#DIV/0!</v>
      </c>
      <c r="AQ137" s="112" t="e">
        <f>'III Plan Rates'!$AA140*'V Consumer Factors'!$N$13*'II Rate Development &amp; Change'!$K$34</f>
        <v>#DIV/0!</v>
      </c>
      <c r="AR137" s="112" t="e">
        <f>'III Plan Rates'!$AA140*'V Consumer Factors'!$N$14*'II Rate Development &amp; Change'!$K$34</f>
        <v>#DIV/0!</v>
      </c>
      <c r="AS137" s="112" t="e">
        <f>'III Plan Rates'!$AA140*'V Consumer Factors'!$N$15*'II Rate Development &amp; Change'!$K$34</f>
        <v>#DIV/0!</v>
      </c>
      <c r="AT137" s="112" t="e">
        <f>'III Plan Rates'!$AA140*'V Consumer Factors'!$N$16*'II Rate Development &amp; Change'!$K$34</f>
        <v>#DIV/0!</v>
      </c>
      <c r="AU137" s="112" t="e">
        <f>'III Plan Rates'!$AA140*'V Consumer Factors'!$N$17*'II Rate Development &amp; Change'!$K$34</f>
        <v>#DIV/0!</v>
      </c>
      <c r="AV137" s="112" t="e">
        <f>'III Plan Rates'!$AA140*'V Consumer Factors'!$N$18*'II Rate Development &amp; Change'!$K$34</f>
        <v>#DIV/0!</v>
      </c>
      <c r="AW137" s="112" t="e">
        <f>'III Plan Rates'!$AA140*'V Consumer Factors'!$N$19*'II Rate Development &amp; Change'!$K$34</f>
        <v>#DIV/0!</v>
      </c>
      <c r="AX137" s="112" t="e">
        <f>'III Plan Rates'!$AA140*'V Consumer Factors'!$N$20*'II Rate Development &amp; Change'!$K$34</f>
        <v>#DIV/0!</v>
      </c>
      <c r="AY137" s="112">
        <f>IF('III Plan Rates'!$AP140&gt;0,SUMPRODUCT(AP137:AX137,'III Plan Rates'!$AG140:$AO140)/'III Plan Rates'!$AP140,0)</f>
        <v>0</v>
      </c>
      <c r="AZ137" s="124"/>
      <c r="BA137" s="112" t="e">
        <f>'III Plan Rates'!$AA140*'V Consumer Factors'!$N$12*'II Rate Development &amp; Change'!$L$34</f>
        <v>#DIV/0!</v>
      </c>
      <c r="BB137" s="112" t="e">
        <f>'III Plan Rates'!$AA140*'V Consumer Factors'!$N$13*'II Rate Development &amp; Change'!$L$34</f>
        <v>#DIV/0!</v>
      </c>
      <c r="BC137" s="112" t="e">
        <f>'III Plan Rates'!$AA140*'V Consumer Factors'!$N$14*'II Rate Development &amp; Change'!$L$34</f>
        <v>#DIV/0!</v>
      </c>
      <c r="BD137" s="112" t="e">
        <f>'III Plan Rates'!$AA140*'V Consumer Factors'!$N$15*'II Rate Development &amp; Change'!$L$34</f>
        <v>#DIV/0!</v>
      </c>
      <c r="BE137" s="112" t="e">
        <f>'III Plan Rates'!$AA140*'V Consumer Factors'!$N$16*'II Rate Development &amp; Change'!$L$34</f>
        <v>#DIV/0!</v>
      </c>
      <c r="BF137" s="112" t="e">
        <f>'III Plan Rates'!$AA140*'V Consumer Factors'!$N$17*'II Rate Development &amp; Change'!$L$34</f>
        <v>#DIV/0!</v>
      </c>
      <c r="BG137" s="112" t="e">
        <f>'III Plan Rates'!$AA140*'V Consumer Factors'!$N$18*'II Rate Development &amp; Change'!$L$34</f>
        <v>#DIV/0!</v>
      </c>
      <c r="BH137" s="112" t="e">
        <f>'III Plan Rates'!$AA140*'V Consumer Factors'!$N$19*'II Rate Development &amp; Change'!$L$34</f>
        <v>#DIV/0!</v>
      </c>
      <c r="BI137" s="112" t="e">
        <f>'III Plan Rates'!$AA140*'V Consumer Factors'!$N$20*'II Rate Development &amp; Change'!$L$34</f>
        <v>#DIV/0!</v>
      </c>
      <c r="BJ137" s="112">
        <f>IF('III Plan Rates'!$AP140&gt;0,SUMPRODUCT(BA137:BI137,'III Plan Rates'!$AG140:$AO140)/'III Plan Rates'!$AP140,0)</f>
        <v>0</v>
      </c>
      <c r="BK137" s="124"/>
      <c r="BL137" s="112" t="e">
        <f>'III Plan Rates'!$AA140*'V Consumer Factors'!$N$12*'II Rate Development &amp; Change'!$M$34</f>
        <v>#DIV/0!</v>
      </c>
      <c r="BM137" s="112" t="e">
        <f>'III Plan Rates'!$AA140*'V Consumer Factors'!$N$13*'II Rate Development &amp; Change'!$M$34</f>
        <v>#DIV/0!</v>
      </c>
      <c r="BN137" s="112" t="e">
        <f>'III Plan Rates'!$AA140*'V Consumer Factors'!$N$14*'II Rate Development &amp; Change'!$M$34</f>
        <v>#DIV/0!</v>
      </c>
      <c r="BO137" s="112" t="e">
        <f>'III Plan Rates'!$AA140*'V Consumer Factors'!$N$15*'II Rate Development &amp; Change'!$M$34</f>
        <v>#DIV/0!</v>
      </c>
      <c r="BP137" s="112" t="e">
        <f>'III Plan Rates'!$AA140*'V Consumer Factors'!$N$16*'II Rate Development &amp; Change'!$M$34</f>
        <v>#DIV/0!</v>
      </c>
      <c r="BQ137" s="112" t="e">
        <f>'III Plan Rates'!$AA140*'V Consumer Factors'!$N$17*'II Rate Development &amp; Change'!$M$34</f>
        <v>#DIV/0!</v>
      </c>
      <c r="BR137" s="112" t="e">
        <f>'III Plan Rates'!$AA140*'V Consumer Factors'!$N$18*'II Rate Development &amp; Change'!$M$34</f>
        <v>#DIV/0!</v>
      </c>
      <c r="BS137" s="112" t="e">
        <f>'III Plan Rates'!$AA140*'V Consumer Factors'!$N$19*'II Rate Development &amp; Change'!$M$34</f>
        <v>#DIV/0!</v>
      </c>
      <c r="BT137" s="112" t="e">
        <f>'III Plan Rates'!$AA140*'V Consumer Factors'!$N$20*'II Rate Development &amp; Change'!$M$34</f>
        <v>#DIV/0!</v>
      </c>
      <c r="BU137" s="112">
        <f>IF('III Plan Rates'!$AP140&gt;0,SUMPRODUCT(BL137:BT137,'III Plan Rates'!$AG140:$AO140)/'III Plan Rates'!$AP140,0)</f>
        <v>0</v>
      </c>
      <c r="BW137" s="109"/>
      <c r="BX137" s="109"/>
      <c r="BY137" s="109"/>
      <c r="BZ137" s="109"/>
      <c r="CA137" s="109"/>
      <c r="CB137" s="109"/>
      <c r="CC137" s="109"/>
      <c r="CD137" s="109"/>
      <c r="CE137" s="511" t="str">
        <f>IF(SUM(BW137:CD137)='III Plan Rates'!AG140, "Match", "Don't Match")</f>
        <v>Match</v>
      </c>
      <c r="CF137" s="109"/>
      <c r="CG137" s="109"/>
      <c r="CH137" s="109"/>
      <c r="CI137" s="511" t="str">
        <f>IF(SUM(CF137:CH137)='III Plan Rates'!AH140, "Match", "Don't Match")</f>
        <v>Match</v>
      </c>
      <c r="CJ137" s="109"/>
      <c r="CK137" s="109"/>
      <c r="CL137" s="109"/>
      <c r="CM137" s="109"/>
      <c r="CN137" s="109"/>
      <c r="CO137" s="109"/>
      <c r="CP137" s="109"/>
      <c r="CQ137" s="109"/>
      <c r="CR137" s="109"/>
      <c r="CS137" s="109"/>
      <c r="CT137" s="109"/>
      <c r="CU137" s="109"/>
      <c r="CV137" s="109"/>
      <c r="CW137" s="511" t="str">
        <f>IF(SUM(CJ137:CV137)='III Plan Rates'!AI140, "Match", "Don't Match")</f>
        <v>Match</v>
      </c>
      <c r="CX137" s="109"/>
      <c r="CY137" s="109"/>
      <c r="CZ137" s="109"/>
      <c r="DA137" s="109"/>
      <c r="DB137" s="109"/>
      <c r="DC137" s="109"/>
      <c r="DD137" s="109"/>
      <c r="DE137" s="109"/>
      <c r="DF137" s="109"/>
      <c r="DG137" s="109"/>
      <c r="DH137" s="511" t="str">
        <f>IF(SUM(CX137:DG137)='III Plan Rates'!AJ140, "Match", "Don't Match")</f>
        <v>Match</v>
      </c>
      <c r="DI137" s="109"/>
      <c r="DJ137" s="109"/>
      <c r="DK137" s="109"/>
      <c r="DL137" s="109"/>
      <c r="DM137" s="109"/>
      <c r="DN137" s="109"/>
      <c r="DO137" s="109"/>
      <c r="DP137" s="511" t="str">
        <f>IF(SUM(DI137:DO137)='III Plan Rates'!AK140, "Match", "Don't Match")</f>
        <v>Match</v>
      </c>
      <c r="DQ137" s="109"/>
      <c r="DR137" s="109"/>
      <c r="DS137" s="109"/>
      <c r="DT137" s="109"/>
      <c r="DU137" s="109"/>
      <c r="DV137" s="109"/>
      <c r="DW137" s="109"/>
      <c r="DX137" s="109"/>
      <c r="DY137" s="109"/>
      <c r="DZ137" s="109"/>
      <c r="EA137" s="511" t="str">
        <f>IF(SUM(DQ137:DZ137)='III Plan Rates'!AL140, "Match", "Don't Match")</f>
        <v>Match</v>
      </c>
      <c r="EB137" s="109"/>
      <c r="EC137" s="109"/>
      <c r="ED137" s="109"/>
      <c r="EE137" s="109"/>
      <c r="EF137" s="511" t="str">
        <f>IF(SUM(EB137:EE137)='III Plan Rates'!AM140, "Match", "Don't Match")</f>
        <v>Match</v>
      </c>
      <c r="EG137" s="109"/>
      <c r="EH137" s="109"/>
      <c r="EI137" s="109"/>
      <c r="EJ137" s="109"/>
      <c r="EK137" s="109"/>
      <c r="EL137" s="511" t="str">
        <f>IF(SUM(EG137:EK137)='III Plan Rates'!AN140, "Match", "Don't Match")</f>
        <v>Match</v>
      </c>
      <c r="EM137" s="109"/>
      <c r="EN137" s="109"/>
      <c r="EO137" s="109"/>
      <c r="EP137" s="109"/>
      <c r="EQ137" s="109"/>
      <c r="ER137" s="109"/>
      <c r="ES137" s="109"/>
      <c r="ET137" s="511" t="str">
        <f>IF(SUM(EM137:ES137)='III Plan Rates'!AO140, "Match", "Don't Match")</f>
        <v>Match</v>
      </c>
    </row>
    <row r="138" spans="1:150" x14ac:dyDescent="0.25">
      <c r="A138" s="406" t="str">
        <f>'III Plan Rates'!A141</f>
        <v>Plan 124</v>
      </c>
      <c r="B138" s="122">
        <f>'III Plan Rates'!B141</f>
        <v>0</v>
      </c>
      <c r="C138" s="128">
        <f>'III Plan Rates'!D141</f>
        <v>0</v>
      </c>
      <c r="D138" s="122">
        <f>'III Plan Rates'!E141</f>
        <v>0</v>
      </c>
      <c r="E138" s="122">
        <f>'III Plan Rates'!F141</f>
        <v>0</v>
      </c>
      <c r="F138" s="122">
        <f>'III Plan Rates'!G141</f>
        <v>0</v>
      </c>
      <c r="G138" s="122">
        <f>'III Plan Rates'!J141</f>
        <v>0</v>
      </c>
      <c r="H138" s="10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2">
        <f>IF('III Plan Rates'!$AP141&gt;0,SUMPRODUCT(I138:Q138,'III Plan Rates'!$AG141:$AO141)/'III Plan Rates'!$AP141,0)</f>
        <v>0</v>
      </c>
      <c r="S138" s="123"/>
      <c r="T138" s="112" t="e">
        <f>'III Plan Rates'!$AA141*'V Consumer Factors'!$N$12*'II Rate Development &amp; Change'!$J$34</f>
        <v>#DIV/0!</v>
      </c>
      <c r="U138" s="112" t="e">
        <f>'III Plan Rates'!$AA141*'V Consumer Factors'!$N$13*'II Rate Development &amp; Change'!$J$34</f>
        <v>#DIV/0!</v>
      </c>
      <c r="V138" s="112" t="e">
        <f>'III Plan Rates'!$AA141*'V Consumer Factors'!$N$14*'II Rate Development &amp; Change'!$J$34</f>
        <v>#DIV/0!</v>
      </c>
      <c r="W138" s="112" t="e">
        <f>'III Plan Rates'!$AA141*'V Consumer Factors'!$N$15*'II Rate Development &amp; Change'!$J$34</f>
        <v>#DIV/0!</v>
      </c>
      <c r="X138" s="112" t="e">
        <f>'III Plan Rates'!$AA141*'V Consumer Factors'!$N$16*'II Rate Development &amp; Change'!$J$34</f>
        <v>#DIV/0!</v>
      </c>
      <c r="Y138" s="112" t="e">
        <f>'III Plan Rates'!$AA141*'V Consumer Factors'!$N$17*'II Rate Development &amp; Change'!$J$34</f>
        <v>#DIV/0!</v>
      </c>
      <c r="Z138" s="112" t="e">
        <f>'III Plan Rates'!$AA141*'V Consumer Factors'!$N$18*'II Rate Development &amp; Change'!$J$34</f>
        <v>#DIV/0!</v>
      </c>
      <c r="AA138" s="112" t="e">
        <f>'III Plan Rates'!$AA141*'V Consumer Factors'!$N$19*'II Rate Development &amp; Change'!$J$34</f>
        <v>#DIV/0!</v>
      </c>
      <c r="AB138" s="112" t="e">
        <f>'III Plan Rates'!$AA141*'V Consumer Factors'!$N$20*'II Rate Development &amp; Change'!$J$34</f>
        <v>#DIV/0!</v>
      </c>
      <c r="AC138" s="112">
        <f>IF('III Plan Rates'!$AP141&gt;0,SUMPRODUCT(T138:AB138,'III Plan Rates'!$AG141:$AO141)/'III Plan Rates'!$AP141,0)</f>
        <v>0</v>
      </c>
      <c r="AD138" s="119"/>
      <c r="AE138" s="120" t="e">
        <f t="shared" si="23"/>
        <v>#DIV/0!</v>
      </c>
      <c r="AF138" s="120" t="e">
        <f t="shared" si="24"/>
        <v>#DIV/0!</v>
      </c>
      <c r="AG138" s="120" t="e">
        <f t="shared" si="25"/>
        <v>#DIV/0!</v>
      </c>
      <c r="AH138" s="120" t="e">
        <f t="shared" si="26"/>
        <v>#DIV/0!</v>
      </c>
      <c r="AI138" s="120" t="e">
        <f t="shared" si="27"/>
        <v>#DIV/0!</v>
      </c>
      <c r="AJ138" s="120" t="e">
        <f t="shared" si="28"/>
        <v>#DIV/0!</v>
      </c>
      <c r="AK138" s="120" t="e">
        <f t="shared" si="29"/>
        <v>#DIV/0!</v>
      </c>
      <c r="AL138" s="120" t="e">
        <f t="shared" si="30"/>
        <v>#DIV/0!</v>
      </c>
      <c r="AM138" s="120" t="e">
        <f t="shared" si="31"/>
        <v>#DIV/0!</v>
      </c>
      <c r="AN138" s="120" t="str">
        <f t="shared" si="32"/>
        <v/>
      </c>
      <c r="AO138" s="119"/>
      <c r="AP138" s="112" t="e">
        <f>'III Plan Rates'!$AA141*'V Consumer Factors'!$N$12*'II Rate Development &amp; Change'!$K$34</f>
        <v>#DIV/0!</v>
      </c>
      <c r="AQ138" s="112" t="e">
        <f>'III Plan Rates'!$AA141*'V Consumer Factors'!$N$13*'II Rate Development &amp; Change'!$K$34</f>
        <v>#DIV/0!</v>
      </c>
      <c r="AR138" s="112" t="e">
        <f>'III Plan Rates'!$AA141*'V Consumer Factors'!$N$14*'II Rate Development &amp; Change'!$K$34</f>
        <v>#DIV/0!</v>
      </c>
      <c r="AS138" s="112" t="e">
        <f>'III Plan Rates'!$AA141*'V Consumer Factors'!$N$15*'II Rate Development &amp; Change'!$K$34</f>
        <v>#DIV/0!</v>
      </c>
      <c r="AT138" s="112" t="e">
        <f>'III Plan Rates'!$AA141*'V Consumer Factors'!$N$16*'II Rate Development &amp; Change'!$K$34</f>
        <v>#DIV/0!</v>
      </c>
      <c r="AU138" s="112" t="e">
        <f>'III Plan Rates'!$AA141*'V Consumer Factors'!$N$17*'II Rate Development &amp; Change'!$K$34</f>
        <v>#DIV/0!</v>
      </c>
      <c r="AV138" s="112" t="e">
        <f>'III Plan Rates'!$AA141*'V Consumer Factors'!$N$18*'II Rate Development &amp; Change'!$K$34</f>
        <v>#DIV/0!</v>
      </c>
      <c r="AW138" s="112" t="e">
        <f>'III Plan Rates'!$AA141*'V Consumer Factors'!$N$19*'II Rate Development &amp; Change'!$K$34</f>
        <v>#DIV/0!</v>
      </c>
      <c r="AX138" s="112" t="e">
        <f>'III Plan Rates'!$AA141*'V Consumer Factors'!$N$20*'II Rate Development &amp; Change'!$K$34</f>
        <v>#DIV/0!</v>
      </c>
      <c r="AY138" s="112">
        <f>IF('III Plan Rates'!$AP141&gt;0,SUMPRODUCT(AP138:AX138,'III Plan Rates'!$AG141:$AO141)/'III Plan Rates'!$AP141,0)</f>
        <v>0</v>
      </c>
      <c r="AZ138" s="124"/>
      <c r="BA138" s="112" t="e">
        <f>'III Plan Rates'!$AA141*'V Consumer Factors'!$N$12*'II Rate Development &amp; Change'!$L$34</f>
        <v>#DIV/0!</v>
      </c>
      <c r="BB138" s="112" t="e">
        <f>'III Plan Rates'!$AA141*'V Consumer Factors'!$N$13*'II Rate Development &amp; Change'!$L$34</f>
        <v>#DIV/0!</v>
      </c>
      <c r="BC138" s="112" t="e">
        <f>'III Plan Rates'!$AA141*'V Consumer Factors'!$N$14*'II Rate Development &amp; Change'!$L$34</f>
        <v>#DIV/0!</v>
      </c>
      <c r="BD138" s="112" t="e">
        <f>'III Plan Rates'!$AA141*'V Consumer Factors'!$N$15*'II Rate Development &amp; Change'!$L$34</f>
        <v>#DIV/0!</v>
      </c>
      <c r="BE138" s="112" t="e">
        <f>'III Plan Rates'!$AA141*'V Consumer Factors'!$N$16*'II Rate Development &amp; Change'!$L$34</f>
        <v>#DIV/0!</v>
      </c>
      <c r="BF138" s="112" t="e">
        <f>'III Plan Rates'!$AA141*'V Consumer Factors'!$N$17*'II Rate Development &amp; Change'!$L$34</f>
        <v>#DIV/0!</v>
      </c>
      <c r="BG138" s="112" t="e">
        <f>'III Plan Rates'!$AA141*'V Consumer Factors'!$N$18*'II Rate Development &amp; Change'!$L$34</f>
        <v>#DIV/0!</v>
      </c>
      <c r="BH138" s="112" t="e">
        <f>'III Plan Rates'!$AA141*'V Consumer Factors'!$N$19*'II Rate Development &amp; Change'!$L$34</f>
        <v>#DIV/0!</v>
      </c>
      <c r="BI138" s="112" t="e">
        <f>'III Plan Rates'!$AA141*'V Consumer Factors'!$N$20*'II Rate Development &amp; Change'!$L$34</f>
        <v>#DIV/0!</v>
      </c>
      <c r="BJ138" s="112">
        <f>IF('III Plan Rates'!$AP141&gt;0,SUMPRODUCT(BA138:BI138,'III Plan Rates'!$AG141:$AO141)/'III Plan Rates'!$AP141,0)</f>
        <v>0</v>
      </c>
      <c r="BK138" s="124"/>
      <c r="BL138" s="112" t="e">
        <f>'III Plan Rates'!$AA141*'V Consumer Factors'!$N$12*'II Rate Development &amp; Change'!$M$34</f>
        <v>#DIV/0!</v>
      </c>
      <c r="BM138" s="112" t="e">
        <f>'III Plan Rates'!$AA141*'V Consumer Factors'!$N$13*'II Rate Development &amp; Change'!$M$34</f>
        <v>#DIV/0!</v>
      </c>
      <c r="BN138" s="112" t="e">
        <f>'III Plan Rates'!$AA141*'V Consumer Factors'!$N$14*'II Rate Development &amp; Change'!$M$34</f>
        <v>#DIV/0!</v>
      </c>
      <c r="BO138" s="112" t="e">
        <f>'III Plan Rates'!$AA141*'V Consumer Factors'!$N$15*'II Rate Development &amp; Change'!$M$34</f>
        <v>#DIV/0!</v>
      </c>
      <c r="BP138" s="112" t="e">
        <f>'III Plan Rates'!$AA141*'V Consumer Factors'!$N$16*'II Rate Development &amp; Change'!$M$34</f>
        <v>#DIV/0!</v>
      </c>
      <c r="BQ138" s="112" t="e">
        <f>'III Plan Rates'!$AA141*'V Consumer Factors'!$N$17*'II Rate Development &amp; Change'!$M$34</f>
        <v>#DIV/0!</v>
      </c>
      <c r="BR138" s="112" t="e">
        <f>'III Plan Rates'!$AA141*'V Consumer Factors'!$N$18*'II Rate Development &amp; Change'!$M$34</f>
        <v>#DIV/0!</v>
      </c>
      <c r="BS138" s="112" t="e">
        <f>'III Plan Rates'!$AA141*'V Consumer Factors'!$N$19*'II Rate Development &amp; Change'!$M$34</f>
        <v>#DIV/0!</v>
      </c>
      <c r="BT138" s="112" t="e">
        <f>'III Plan Rates'!$AA141*'V Consumer Factors'!$N$20*'II Rate Development &amp; Change'!$M$34</f>
        <v>#DIV/0!</v>
      </c>
      <c r="BU138" s="112">
        <f>IF('III Plan Rates'!$AP141&gt;0,SUMPRODUCT(BL138:BT138,'III Plan Rates'!$AG141:$AO141)/'III Plan Rates'!$AP141,0)</f>
        <v>0</v>
      </c>
      <c r="BW138" s="109"/>
      <c r="BX138" s="109"/>
      <c r="BY138" s="109"/>
      <c r="BZ138" s="109"/>
      <c r="CA138" s="109"/>
      <c r="CB138" s="109"/>
      <c r="CC138" s="109"/>
      <c r="CD138" s="109"/>
      <c r="CE138" s="511" t="str">
        <f>IF(SUM(BW138:CD138)='III Plan Rates'!AG141, "Match", "Don't Match")</f>
        <v>Match</v>
      </c>
      <c r="CF138" s="109"/>
      <c r="CG138" s="109"/>
      <c r="CH138" s="109"/>
      <c r="CI138" s="511" t="str">
        <f>IF(SUM(CF138:CH138)='III Plan Rates'!AH141, "Match", "Don't Match")</f>
        <v>Match</v>
      </c>
      <c r="CJ138" s="109"/>
      <c r="CK138" s="109"/>
      <c r="CL138" s="109"/>
      <c r="CM138" s="109"/>
      <c r="CN138" s="109"/>
      <c r="CO138" s="109"/>
      <c r="CP138" s="109"/>
      <c r="CQ138" s="109"/>
      <c r="CR138" s="109"/>
      <c r="CS138" s="109"/>
      <c r="CT138" s="109"/>
      <c r="CU138" s="109"/>
      <c r="CV138" s="109"/>
      <c r="CW138" s="511" t="str">
        <f>IF(SUM(CJ138:CV138)='III Plan Rates'!AI141, "Match", "Don't Match")</f>
        <v>Match</v>
      </c>
      <c r="CX138" s="109"/>
      <c r="CY138" s="109"/>
      <c r="CZ138" s="109"/>
      <c r="DA138" s="109"/>
      <c r="DB138" s="109"/>
      <c r="DC138" s="109"/>
      <c r="DD138" s="109"/>
      <c r="DE138" s="109"/>
      <c r="DF138" s="109"/>
      <c r="DG138" s="109"/>
      <c r="DH138" s="511" t="str">
        <f>IF(SUM(CX138:DG138)='III Plan Rates'!AJ141, "Match", "Don't Match")</f>
        <v>Match</v>
      </c>
      <c r="DI138" s="109"/>
      <c r="DJ138" s="109"/>
      <c r="DK138" s="109"/>
      <c r="DL138" s="109"/>
      <c r="DM138" s="109"/>
      <c r="DN138" s="109"/>
      <c r="DO138" s="109"/>
      <c r="DP138" s="511" t="str">
        <f>IF(SUM(DI138:DO138)='III Plan Rates'!AK141, "Match", "Don't Match")</f>
        <v>Match</v>
      </c>
      <c r="DQ138" s="109"/>
      <c r="DR138" s="109"/>
      <c r="DS138" s="109"/>
      <c r="DT138" s="109"/>
      <c r="DU138" s="109"/>
      <c r="DV138" s="109"/>
      <c r="DW138" s="109"/>
      <c r="DX138" s="109"/>
      <c r="DY138" s="109"/>
      <c r="DZ138" s="109"/>
      <c r="EA138" s="511" t="str">
        <f>IF(SUM(DQ138:DZ138)='III Plan Rates'!AL141, "Match", "Don't Match")</f>
        <v>Match</v>
      </c>
      <c r="EB138" s="109"/>
      <c r="EC138" s="109"/>
      <c r="ED138" s="109"/>
      <c r="EE138" s="109"/>
      <c r="EF138" s="511" t="str">
        <f>IF(SUM(EB138:EE138)='III Plan Rates'!AM141, "Match", "Don't Match")</f>
        <v>Match</v>
      </c>
      <c r="EG138" s="109"/>
      <c r="EH138" s="109"/>
      <c r="EI138" s="109"/>
      <c r="EJ138" s="109"/>
      <c r="EK138" s="109"/>
      <c r="EL138" s="511" t="str">
        <f>IF(SUM(EG138:EK138)='III Plan Rates'!AN141, "Match", "Don't Match")</f>
        <v>Match</v>
      </c>
      <c r="EM138" s="109"/>
      <c r="EN138" s="109"/>
      <c r="EO138" s="109"/>
      <c r="EP138" s="109"/>
      <c r="EQ138" s="109"/>
      <c r="ER138" s="109"/>
      <c r="ES138" s="109"/>
      <c r="ET138" s="511" t="str">
        <f>IF(SUM(EM138:ES138)='III Plan Rates'!AO141, "Match", "Don't Match")</f>
        <v>Match</v>
      </c>
    </row>
    <row r="139" spans="1:150" x14ac:dyDescent="0.25">
      <c r="A139" s="406" t="str">
        <f>'III Plan Rates'!A142</f>
        <v>Plan 125</v>
      </c>
      <c r="B139" s="122">
        <f>'III Plan Rates'!B142</f>
        <v>0</v>
      </c>
      <c r="C139" s="128">
        <f>'III Plan Rates'!D142</f>
        <v>0</v>
      </c>
      <c r="D139" s="122">
        <f>'III Plan Rates'!E142</f>
        <v>0</v>
      </c>
      <c r="E139" s="122">
        <f>'III Plan Rates'!F142</f>
        <v>0</v>
      </c>
      <c r="F139" s="122">
        <f>'III Plan Rates'!G142</f>
        <v>0</v>
      </c>
      <c r="G139" s="122">
        <f>'III Plan Rates'!J142</f>
        <v>0</v>
      </c>
      <c r="H139" s="10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2">
        <f>IF('III Plan Rates'!$AP142&gt;0,SUMPRODUCT(I139:Q139,'III Plan Rates'!$AG142:$AO142)/'III Plan Rates'!$AP142,0)</f>
        <v>0</v>
      </c>
      <c r="S139" s="123"/>
      <c r="T139" s="112" t="e">
        <f>'III Plan Rates'!$AA142*'V Consumer Factors'!$N$12*'II Rate Development &amp; Change'!$J$34</f>
        <v>#DIV/0!</v>
      </c>
      <c r="U139" s="112" t="e">
        <f>'III Plan Rates'!$AA142*'V Consumer Factors'!$N$13*'II Rate Development &amp; Change'!$J$34</f>
        <v>#DIV/0!</v>
      </c>
      <c r="V139" s="112" t="e">
        <f>'III Plan Rates'!$AA142*'V Consumer Factors'!$N$14*'II Rate Development &amp; Change'!$J$34</f>
        <v>#DIV/0!</v>
      </c>
      <c r="W139" s="112" t="e">
        <f>'III Plan Rates'!$AA142*'V Consumer Factors'!$N$15*'II Rate Development &amp; Change'!$J$34</f>
        <v>#DIV/0!</v>
      </c>
      <c r="X139" s="112" t="e">
        <f>'III Plan Rates'!$AA142*'V Consumer Factors'!$N$16*'II Rate Development &amp; Change'!$J$34</f>
        <v>#DIV/0!</v>
      </c>
      <c r="Y139" s="112" t="e">
        <f>'III Plan Rates'!$AA142*'V Consumer Factors'!$N$17*'II Rate Development &amp; Change'!$J$34</f>
        <v>#DIV/0!</v>
      </c>
      <c r="Z139" s="112" t="e">
        <f>'III Plan Rates'!$AA142*'V Consumer Factors'!$N$18*'II Rate Development &amp; Change'!$J$34</f>
        <v>#DIV/0!</v>
      </c>
      <c r="AA139" s="112" t="e">
        <f>'III Plan Rates'!$AA142*'V Consumer Factors'!$N$19*'II Rate Development &amp; Change'!$J$34</f>
        <v>#DIV/0!</v>
      </c>
      <c r="AB139" s="112" t="e">
        <f>'III Plan Rates'!$AA142*'V Consumer Factors'!$N$20*'II Rate Development &amp; Change'!$J$34</f>
        <v>#DIV/0!</v>
      </c>
      <c r="AC139" s="112">
        <f>IF('III Plan Rates'!$AP142&gt;0,SUMPRODUCT(T139:AB139,'III Plan Rates'!$AG142:$AO142)/'III Plan Rates'!$AP142,0)</f>
        <v>0</v>
      </c>
      <c r="AD139" s="119"/>
      <c r="AE139" s="120" t="e">
        <f t="shared" si="23"/>
        <v>#DIV/0!</v>
      </c>
      <c r="AF139" s="120" t="e">
        <f t="shared" si="24"/>
        <v>#DIV/0!</v>
      </c>
      <c r="AG139" s="120" t="e">
        <f t="shared" si="25"/>
        <v>#DIV/0!</v>
      </c>
      <c r="AH139" s="120" t="e">
        <f t="shared" si="26"/>
        <v>#DIV/0!</v>
      </c>
      <c r="AI139" s="120" t="e">
        <f t="shared" si="27"/>
        <v>#DIV/0!</v>
      </c>
      <c r="AJ139" s="120" t="e">
        <f t="shared" si="28"/>
        <v>#DIV/0!</v>
      </c>
      <c r="AK139" s="120" t="e">
        <f t="shared" si="29"/>
        <v>#DIV/0!</v>
      </c>
      <c r="AL139" s="120" t="e">
        <f t="shared" si="30"/>
        <v>#DIV/0!</v>
      </c>
      <c r="AM139" s="120" t="e">
        <f t="shared" si="31"/>
        <v>#DIV/0!</v>
      </c>
      <c r="AN139" s="120" t="str">
        <f t="shared" si="32"/>
        <v/>
      </c>
      <c r="AO139" s="119"/>
      <c r="AP139" s="112" t="e">
        <f>'III Plan Rates'!$AA142*'V Consumer Factors'!$N$12*'II Rate Development &amp; Change'!$K$34</f>
        <v>#DIV/0!</v>
      </c>
      <c r="AQ139" s="112" t="e">
        <f>'III Plan Rates'!$AA142*'V Consumer Factors'!$N$13*'II Rate Development &amp; Change'!$K$34</f>
        <v>#DIV/0!</v>
      </c>
      <c r="AR139" s="112" t="e">
        <f>'III Plan Rates'!$AA142*'V Consumer Factors'!$N$14*'II Rate Development &amp; Change'!$K$34</f>
        <v>#DIV/0!</v>
      </c>
      <c r="AS139" s="112" t="e">
        <f>'III Plan Rates'!$AA142*'V Consumer Factors'!$N$15*'II Rate Development &amp; Change'!$K$34</f>
        <v>#DIV/0!</v>
      </c>
      <c r="AT139" s="112" t="e">
        <f>'III Plan Rates'!$AA142*'V Consumer Factors'!$N$16*'II Rate Development &amp; Change'!$K$34</f>
        <v>#DIV/0!</v>
      </c>
      <c r="AU139" s="112" t="e">
        <f>'III Plan Rates'!$AA142*'V Consumer Factors'!$N$17*'II Rate Development &amp; Change'!$K$34</f>
        <v>#DIV/0!</v>
      </c>
      <c r="AV139" s="112" t="e">
        <f>'III Plan Rates'!$AA142*'V Consumer Factors'!$N$18*'II Rate Development &amp; Change'!$K$34</f>
        <v>#DIV/0!</v>
      </c>
      <c r="AW139" s="112" t="e">
        <f>'III Plan Rates'!$AA142*'V Consumer Factors'!$N$19*'II Rate Development &amp; Change'!$K$34</f>
        <v>#DIV/0!</v>
      </c>
      <c r="AX139" s="112" t="e">
        <f>'III Plan Rates'!$AA142*'V Consumer Factors'!$N$20*'II Rate Development &amp; Change'!$K$34</f>
        <v>#DIV/0!</v>
      </c>
      <c r="AY139" s="112">
        <f>IF('III Plan Rates'!$AP142&gt;0,SUMPRODUCT(AP139:AX139,'III Plan Rates'!$AG142:$AO142)/'III Plan Rates'!$AP142,0)</f>
        <v>0</v>
      </c>
      <c r="AZ139" s="124"/>
      <c r="BA139" s="112" t="e">
        <f>'III Plan Rates'!$AA142*'V Consumer Factors'!$N$12*'II Rate Development &amp; Change'!$L$34</f>
        <v>#DIV/0!</v>
      </c>
      <c r="BB139" s="112" t="e">
        <f>'III Plan Rates'!$AA142*'V Consumer Factors'!$N$13*'II Rate Development &amp; Change'!$L$34</f>
        <v>#DIV/0!</v>
      </c>
      <c r="BC139" s="112" t="e">
        <f>'III Plan Rates'!$AA142*'V Consumer Factors'!$N$14*'II Rate Development &amp; Change'!$L$34</f>
        <v>#DIV/0!</v>
      </c>
      <c r="BD139" s="112" t="e">
        <f>'III Plan Rates'!$AA142*'V Consumer Factors'!$N$15*'II Rate Development &amp; Change'!$L$34</f>
        <v>#DIV/0!</v>
      </c>
      <c r="BE139" s="112" t="e">
        <f>'III Plan Rates'!$AA142*'V Consumer Factors'!$N$16*'II Rate Development &amp; Change'!$L$34</f>
        <v>#DIV/0!</v>
      </c>
      <c r="BF139" s="112" t="e">
        <f>'III Plan Rates'!$AA142*'V Consumer Factors'!$N$17*'II Rate Development &amp; Change'!$L$34</f>
        <v>#DIV/0!</v>
      </c>
      <c r="BG139" s="112" t="e">
        <f>'III Plan Rates'!$AA142*'V Consumer Factors'!$N$18*'II Rate Development &amp; Change'!$L$34</f>
        <v>#DIV/0!</v>
      </c>
      <c r="BH139" s="112" t="e">
        <f>'III Plan Rates'!$AA142*'V Consumer Factors'!$N$19*'II Rate Development &amp; Change'!$L$34</f>
        <v>#DIV/0!</v>
      </c>
      <c r="BI139" s="112" t="e">
        <f>'III Plan Rates'!$AA142*'V Consumer Factors'!$N$20*'II Rate Development &amp; Change'!$L$34</f>
        <v>#DIV/0!</v>
      </c>
      <c r="BJ139" s="112">
        <f>IF('III Plan Rates'!$AP142&gt;0,SUMPRODUCT(BA139:BI139,'III Plan Rates'!$AG142:$AO142)/'III Plan Rates'!$AP142,0)</f>
        <v>0</v>
      </c>
      <c r="BK139" s="124"/>
      <c r="BL139" s="112" t="e">
        <f>'III Plan Rates'!$AA142*'V Consumer Factors'!$N$12*'II Rate Development &amp; Change'!$M$34</f>
        <v>#DIV/0!</v>
      </c>
      <c r="BM139" s="112" t="e">
        <f>'III Plan Rates'!$AA142*'V Consumer Factors'!$N$13*'II Rate Development &amp; Change'!$M$34</f>
        <v>#DIV/0!</v>
      </c>
      <c r="BN139" s="112" t="e">
        <f>'III Plan Rates'!$AA142*'V Consumer Factors'!$N$14*'II Rate Development &amp; Change'!$M$34</f>
        <v>#DIV/0!</v>
      </c>
      <c r="BO139" s="112" t="e">
        <f>'III Plan Rates'!$AA142*'V Consumer Factors'!$N$15*'II Rate Development &amp; Change'!$M$34</f>
        <v>#DIV/0!</v>
      </c>
      <c r="BP139" s="112" t="e">
        <f>'III Plan Rates'!$AA142*'V Consumer Factors'!$N$16*'II Rate Development &amp; Change'!$M$34</f>
        <v>#DIV/0!</v>
      </c>
      <c r="BQ139" s="112" t="e">
        <f>'III Plan Rates'!$AA142*'V Consumer Factors'!$N$17*'II Rate Development &amp; Change'!$M$34</f>
        <v>#DIV/0!</v>
      </c>
      <c r="BR139" s="112" t="e">
        <f>'III Plan Rates'!$AA142*'V Consumer Factors'!$N$18*'II Rate Development &amp; Change'!$M$34</f>
        <v>#DIV/0!</v>
      </c>
      <c r="BS139" s="112" t="e">
        <f>'III Plan Rates'!$AA142*'V Consumer Factors'!$N$19*'II Rate Development &amp; Change'!$M$34</f>
        <v>#DIV/0!</v>
      </c>
      <c r="BT139" s="112" t="e">
        <f>'III Plan Rates'!$AA142*'V Consumer Factors'!$N$20*'II Rate Development &amp; Change'!$M$34</f>
        <v>#DIV/0!</v>
      </c>
      <c r="BU139" s="112">
        <f>IF('III Plan Rates'!$AP142&gt;0,SUMPRODUCT(BL139:BT139,'III Plan Rates'!$AG142:$AO142)/'III Plan Rates'!$AP142,0)</f>
        <v>0</v>
      </c>
      <c r="BW139" s="109"/>
      <c r="BX139" s="109"/>
      <c r="BY139" s="109"/>
      <c r="BZ139" s="109"/>
      <c r="CA139" s="109"/>
      <c r="CB139" s="109"/>
      <c r="CC139" s="109"/>
      <c r="CD139" s="109"/>
      <c r="CE139" s="511" t="str">
        <f>IF(SUM(BW139:CD139)='III Plan Rates'!AG142, "Match", "Don't Match")</f>
        <v>Match</v>
      </c>
      <c r="CF139" s="109"/>
      <c r="CG139" s="109"/>
      <c r="CH139" s="109"/>
      <c r="CI139" s="511" t="str">
        <f>IF(SUM(CF139:CH139)='III Plan Rates'!AH142, "Match", "Don't Match")</f>
        <v>Match</v>
      </c>
      <c r="CJ139" s="109"/>
      <c r="CK139" s="109"/>
      <c r="CL139" s="109"/>
      <c r="CM139" s="109"/>
      <c r="CN139" s="109"/>
      <c r="CO139" s="109"/>
      <c r="CP139" s="109"/>
      <c r="CQ139" s="109"/>
      <c r="CR139" s="109"/>
      <c r="CS139" s="109"/>
      <c r="CT139" s="109"/>
      <c r="CU139" s="109"/>
      <c r="CV139" s="109"/>
      <c r="CW139" s="511" t="str">
        <f>IF(SUM(CJ139:CV139)='III Plan Rates'!AI142, "Match", "Don't Match")</f>
        <v>Match</v>
      </c>
      <c r="CX139" s="109"/>
      <c r="CY139" s="109"/>
      <c r="CZ139" s="109"/>
      <c r="DA139" s="109"/>
      <c r="DB139" s="109"/>
      <c r="DC139" s="109"/>
      <c r="DD139" s="109"/>
      <c r="DE139" s="109"/>
      <c r="DF139" s="109"/>
      <c r="DG139" s="109"/>
      <c r="DH139" s="511" t="str">
        <f>IF(SUM(CX139:DG139)='III Plan Rates'!AJ142, "Match", "Don't Match")</f>
        <v>Match</v>
      </c>
      <c r="DI139" s="109"/>
      <c r="DJ139" s="109"/>
      <c r="DK139" s="109"/>
      <c r="DL139" s="109"/>
      <c r="DM139" s="109"/>
      <c r="DN139" s="109"/>
      <c r="DO139" s="109"/>
      <c r="DP139" s="511" t="str">
        <f>IF(SUM(DI139:DO139)='III Plan Rates'!AK142, "Match", "Don't Match")</f>
        <v>Match</v>
      </c>
      <c r="DQ139" s="109"/>
      <c r="DR139" s="109"/>
      <c r="DS139" s="109"/>
      <c r="DT139" s="109"/>
      <c r="DU139" s="109"/>
      <c r="DV139" s="109"/>
      <c r="DW139" s="109"/>
      <c r="DX139" s="109"/>
      <c r="DY139" s="109"/>
      <c r="DZ139" s="109"/>
      <c r="EA139" s="511" t="str">
        <f>IF(SUM(DQ139:DZ139)='III Plan Rates'!AL142, "Match", "Don't Match")</f>
        <v>Match</v>
      </c>
      <c r="EB139" s="109"/>
      <c r="EC139" s="109"/>
      <c r="ED139" s="109"/>
      <c r="EE139" s="109"/>
      <c r="EF139" s="511" t="str">
        <f>IF(SUM(EB139:EE139)='III Plan Rates'!AM142, "Match", "Don't Match")</f>
        <v>Match</v>
      </c>
      <c r="EG139" s="109"/>
      <c r="EH139" s="109"/>
      <c r="EI139" s="109"/>
      <c r="EJ139" s="109"/>
      <c r="EK139" s="109"/>
      <c r="EL139" s="511" t="str">
        <f>IF(SUM(EG139:EK139)='III Plan Rates'!AN142, "Match", "Don't Match")</f>
        <v>Match</v>
      </c>
      <c r="EM139" s="109"/>
      <c r="EN139" s="109"/>
      <c r="EO139" s="109"/>
      <c r="EP139" s="109"/>
      <c r="EQ139" s="109"/>
      <c r="ER139" s="109"/>
      <c r="ES139" s="109"/>
      <c r="ET139" s="511" t="str">
        <f>IF(SUM(EM139:ES139)='III Plan Rates'!AO142, "Match", "Don't Match")</f>
        <v>Match</v>
      </c>
    </row>
    <row r="140" spans="1:150" x14ac:dyDescent="0.25">
      <c r="A140" s="406" t="str">
        <f>'III Plan Rates'!A143</f>
        <v>Plan 126</v>
      </c>
      <c r="B140" s="122">
        <f>'III Plan Rates'!B143</f>
        <v>0</v>
      </c>
      <c r="C140" s="128">
        <f>'III Plan Rates'!D143</f>
        <v>0</v>
      </c>
      <c r="D140" s="122">
        <f>'III Plan Rates'!E143</f>
        <v>0</v>
      </c>
      <c r="E140" s="122">
        <f>'III Plan Rates'!F143</f>
        <v>0</v>
      </c>
      <c r="F140" s="122">
        <f>'III Plan Rates'!G143</f>
        <v>0</v>
      </c>
      <c r="G140" s="122">
        <f>'III Plan Rates'!J143</f>
        <v>0</v>
      </c>
      <c r="H140" s="10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2">
        <f>IF('III Plan Rates'!$AP143&gt;0,SUMPRODUCT(I140:Q140,'III Plan Rates'!$AG143:$AO143)/'III Plan Rates'!$AP143,0)</f>
        <v>0</v>
      </c>
      <c r="S140" s="123"/>
      <c r="T140" s="112" t="e">
        <f>'III Plan Rates'!$AA143*'V Consumer Factors'!$N$12*'II Rate Development &amp; Change'!$J$34</f>
        <v>#DIV/0!</v>
      </c>
      <c r="U140" s="112" t="e">
        <f>'III Plan Rates'!$AA143*'V Consumer Factors'!$N$13*'II Rate Development &amp; Change'!$J$34</f>
        <v>#DIV/0!</v>
      </c>
      <c r="V140" s="112" t="e">
        <f>'III Plan Rates'!$AA143*'V Consumer Factors'!$N$14*'II Rate Development &amp; Change'!$J$34</f>
        <v>#DIV/0!</v>
      </c>
      <c r="W140" s="112" t="e">
        <f>'III Plan Rates'!$AA143*'V Consumer Factors'!$N$15*'II Rate Development &amp; Change'!$J$34</f>
        <v>#DIV/0!</v>
      </c>
      <c r="X140" s="112" t="e">
        <f>'III Plan Rates'!$AA143*'V Consumer Factors'!$N$16*'II Rate Development &amp; Change'!$J$34</f>
        <v>#DIV/0!</v>
      </c>
      <c r="Y140" s="112" t="e">
        <f>'III Plan Rates'!$AA143*'V Consumer Factors'!$N$17*'II Rate Development &amp; Change'!$J$34</f>
        <v>#DIV/0!</v>
      </c>
      <c r="Z140" s="112" t="e">
        <f>'III Plan Rates'!$AA143*'V Consumer Factors'!$N$18*'II Rate Development &amp; Change'!$J$34</f>
        <v>#DIV/0!</v>
      </c>
      <c r="AA140" s="112" t="e">
        <f>'III Plan Rates'!$AA143*'V Consumer Factors'!$N$19*'II Rate Development &amp; Change'!$J$34</f>
        <v>#DIV/0!</v>
      </c>
      <c r="AB140" s="112" t="e">
        <f>'III Plan Rates'!$AA143*'V Consumer Factors'!$N$20*'II Rate Development &amp; Change'!$J$34</f>
        <v>#DIV/0!</v>
      </c>
      <c r="AC140" s="112">
        <f>IF('III Plan Rates'!$AP143&gt;0,SUMPRODUCT(T140:AB140,'III Plan Rates'!$AG143:$AO143)/'III Plan Rates'!$AP143,0)</f>
        <v>0</v>
      </c>
      <c r="AD140" s="119"/>
      <c r="AE140" s="120" t="e">
        <f t="shared" si="23"/>
        <v>#DIV/0!</v>
      </c>
      <c r="AF140" s="120" t="e">
        <f t="shared" si="24"/>
        <v>#DIV/0!</v>
      </c>
      <c r="AG140" s="120" t="e">
        <f t="shared" si="25"/>
        <v>#DIV/0!</v>
      </c>
      <c r="AH140" s="120" t="e">
        <f t="shared" si="26"/>
        <v>#DIV/0!</v>
      </c>
      <c r="AI140" s="120" t="e">
        <f t="shared" si="27"/>
        <v>#DIV/0!</v>
      </c>
      <c r="AJ140" s="120" t="e">
        <f t="shared" si="28"/>
        <v>#DIV/0!</v>
      </c>
      <c r="AK140" s="120" t="e">
        <f t="shared" si="29"/>
        <v>#DIV/0!</v>
      </c>
      <c r="AL140" s="120" t="e">
        <f t="shared" si="30"/>
        <v>#DIV/0!</v>
      </c>
      <c r="AM140" s="120" t="e">
        <f t="shared" si="31"/>
        <v>#DIV/0!</v>
      </c>
      <c r="AN140" s="120" t="str">
        <f t="shared" si="32"/>
        <v/>
      </c>
      <c r="AO140" s="119"/>
      <c r="AP140" s="112" t="e">
        <f>'III Plan Rates'!$AA143*'V Consumer Factors'!$N$12*'II Rate Development &amp; Change'!$K$34</f>
        <v>#DIV/0!</v>
      </c>
      <c r="AQ140" s="112" t="e">
        <f>'III Plan Rates'!$AA143*'V Consumer Factors'!$N$13*'II Rate Development &amp; Change'!$K$34</f>
        <v>#DIV/0!</v>
      </c>
      <c r="AR140" s="112" t="e">
        <f>'III Plan Rates'!$AA143*'V Consumer Factors'!$N$14*'II Rate Development &amp; Change'!$K$34</f>
        <v>#DIV/0!</v>
      </c>
      <c r="AS140" s="112" t="e">
        <f>'III Plan Rates'!$AA143*'V Consumer Factors'!$N$15*'II Rate Development &amp; Change'!$K$34</f>
        <v>#DIV/0!</v>
      </c>
      <c r="AT140" s="112" t="e">
        <f>'III Plan Rates'!$AA143*'V Consumer Factors'!$N$16*'II Rate Development &amp; Change'!$K$34</f>
        <v>#DIV/0!</v>
      </c>
      <c r="AU140" s="112" t="e">
        <f>'III Plan Rates'!$AA143*'V Consumer Factors'!$N$17*'II Rate Development &amp; Change'!$K$34</f>
        <v>#DIV/0!</v>
      </c>
      <c r="AV140" s="112" t="e">
        <f>'III Plan Rates'!$AA143*'V Consumer Factors'!$N$18*'II Rate Development &amp; Change'!$K$34</f>
        <v>#DIV/0!</v>
      </c>
      <c r="AW140" s="112" t="e">
        <f>'III Plan Rates'!$AA143*'V Consumer Factors'!$N$19*'II Rate Development &amp; Change'!$K$34</f>
        <v>#DIV/0!</v>
      </c>
      <c r="AX140" s="112" t="e">
        <f>'III Plan Rates'!$AA143*'V Consumer Factors'!$N$20*'II Rate Development &amp; Change'!$K$34</f>
        <v>#DIV/0!</v>
      </c>
      <c r="AY140" s="112">
        <f>IF('III Plan Rates'!$AP143&gt;0,SUMPRODUCT(AP140:AX140,'III Plan Rates'!$AG143:$AO143)/'III Plan Rates'!$AP143,0)</f>
        <v>0</v>
      </c>
      <c r="AZ140" s="124"/>
      <c r="BA140" s="112" t="e">
        <f>'III Plan Rates'!$AA143*'V Consumer Factors'!$N$12*'II Rate Development &amp; Change'!$L$34</f>
        <v>#DIV/0!</v>
      </c>
      <c r="BB140" s="112" t="e">
        <f>'III Plan Rates'!$AA143*'V Consumer Factors'!$N$13*'II Rate Development &amp; Change'!$L$34</f>
        <v>#DIV/0!</v>
      </c>
      <c r="BC140" s="112" t="e">
        <f>'III Plan Rates'!$AA143*'V Consumer Factors'!$N$14*'II Rate Development &amp; Change'!$L$34</f>
        <v>#DIV/0!</v>
      </c>
      <c r="BD140" s="112" t="e">
        <f>'III Plan Rates'!$AA143*'V Consumer Factors'!$N$15*'II Rate Development &amp; Change'!$L$34</f>
        <v>#DIV/0!</v>
      </c>
      <c r="BE140" s="112" t="e">
        <f>'III Plan Rates'!$AA143*'V Consumer Factors'!$N$16*'II Rate Development &amp; Change'!$L$34</f>
        <v>#DIV/0!</v>
      </c>
      <c r="BF140" s="112" t="e">
        <f>'III Plan Rates'!$AA143*'V Consumer Factors'!$N$17*'II Rate Development &amp; Change'!$L$34</f>
        <v>#DIV/0!</v>
      </c>
      <c r="BG140" s="112" t="e">
        <f>'III Plan Rates'!$AA143*'V Consumer Factors'!$N$18*'II Rate Development &amp; Change'!$L$34</f>
        <v>#DIV/0!</v>
      </c>
      <c r="BH140" s="112" t="e">
        <f>'III Plan Rates'!$AA143*'V Consumer Factors'!$N$19*'II Rate Development &amp; Change'!$L$34</f>
        <v>#DIV/0!</v>
      </c>
      <c r="BI140" s="112" t="e">
        <f>'III Plan Rates'!$AA143*'V Consumer Factors'!$N$20*'II Rate Development &amp; Change'!$L$34</f>
        <v>#DIV/0!</v>
      </c>
      <c r="BJ140" s="112">
        <f>IF('III Plan Rates'!$AP143&gt;0,SUMPRODUCT(BA140:BI140,'III Plan Rates'!$AG143:$AO143)/'III Plan Rates'!$AP143,0)</f>
        <v>0</v>
      </c>
      <c r="BK140" s="124"/>
      <c r="BL140" s="112" t="e">
        <f>'III Plan Rates'!$AA143*'V Consumer Factors'!$N$12*'II Rate Development &amp; Change'!$M$34</f>
        <v>#DIV/0!</v>
      </c>
      <c r="BM140" s="112" t="e">
        <f>'III Plan Rates'!$AA143*'V Consumer Factors'!$N$13*'II Rate Development &amp; Change'!$M$34</f>
        <v>#DIV/0!</v>
      </c>
      <c r="BN140" s="112" t="e">
        <f>'III Plan Rates'!$AA143*'V Consumer Factors'!$N$14*'II Rate Development &amp; Change'!$M$34</f>
        <v>#DIV/0!</v>
      </c>
      <c r="BO140" s="112" t="e">
        <f>'III Plan Rates'!$AA143*'V Consumer Factors'!$N$15*'II Rate Development &amp; Change'!$M$34</f>
        <v>#DIV/0!</v>
      </c>
      <c r="BP140" s="112" t="e">
        <f>'III Plan Rates'!$AA143*'V Consumer Factors'!$N$16*'II Rate Development &amp; Change'!$M$34</f>
        <v>#DIV/0!</v>
      </c>
      <c r="BQ140" s="112" t="e">
        <f>'III Plan Rates'!$AA143*'V Consumer Factors'!$N$17*'II Rate Development &amp; Change'!$M$34</f>
        <v>#DIV/0!</v>
      </c>
      <c r="BR140" s="112" t="e">
        <f>'III Plan Rates'!$AA143*'V Consumer Factors'!$N$18*'II Rate Development &amp; Change'!$M$34</f>
        <v>#DIV/0!</v>
      </c>
      <c r="BS140" s="112" t="e">
        <f>'III Plan Rates'!$AA143*'V Consumer Factors'!$N$19*'II Rate Development &amp; Change'!$M$34</f>
        <v>#DIV/0!</v>
      </c>
      <c r="BT140" s="112" t="e">
        <f>'III Plan Rates'!$AA143*'V Consumer Factors'!$N$20*'II Rate Development &amp; Change'!$M$34</f>
        <v>#DIV/0!</v>
      </c>
      <c r="BU140" s="112">
        <f>IF('III Plan Rates'!$AP143&gt;0,SUMPRODUCT(BL140:BT140,'III Plan Rates'!$AG143:$AO143)/'III Plan Rates'!$AP143,0)</f>
        <v>0</v>
      </c>
      <c r="BW140" s="109"/>
      <c r="BX140" s="109"/>
      <c r="BY140" s="109"/>
      <c r="BZ140" s="109"/>
      <c r="CA140" s="109"/>
      <c r="CB140" s="109"/>
      <c r="CC140" s="109"/>
      <c r="CD140" s="109"/>
      <c r="CE140" s="511" t="str">
        <f>IF(SUM(BW140:CD140)='III Plan Rates'!AG143, "Match", "Don't Match")</f>
        <v>Match</v>
      </c>
      <c r="CF140" s="109"/>
      <c r="CG140" s="109"/>
      <c r="CH140" s="109"/>
      <c r="CI140" s="511" t="str">
        <f>IF(SUM(CF140:CH140)='III Plan Rates'!AH143, "Match", "Don't Match")</f>
        <v>Match</v>
      </c>
      <c r="CJ140" s="109"/>
      <c r="CK140" s="109"/>
      <c r="CL140" s="109"/>
      <c r="CM140" s="109"/>
      <c r="CN140" s="109"/>
      <c r="CO140" s="109"/>
      <c r="CP140" s="109"/>
      <c r="CQ140" s="109"/>
      <c r="CR140" s="109"/>
      <c r="CS140" s="109"/>
      <c r="CT140" s="109"/>
      <c r="CU140" s="109"/>
      <c r="CV140" s="109"/>
      <c r="CW140" s="511" t="str">
        <f>IF(SUM(CJ140:CV140)='III Plan Rates'!AI143, "Match", "Don't Match")</f>
        <v>Match</v>
      </c>
      <c r="CX140" s="109"/>
      <c r="CY140" s="109"/>
      <c r="CZ140" s="109"/>
      <c r="DA140" s="109"/>
      <c r="DB140" s="109"/>
      <c r="DC140" s="109"/>
      <c r="DD140" s="109"/>
      <c r="DE140" s="109"/>
      <c r="DF140" s="109"/>
      <c r="DG140" s="109"/>
      <c r="DH140" s="511" t="str">
        <f>IF(SUM(CX140:DG140)='III Plan Rates'!AJ143, "Match", "Don't Match")</f>
        <v>Match</v>
      </c>
      <c r="DI140" s="109"/>
      <c r="DJ140" s="109"/>
      <c r="DK140" s="109"/>
      <c r="DL140" s="109"/>
      <c r="DM140" s="109"/>
      <c r="DN140" s="109"/>
      <c r="DO140" s="109"/>
      <c r="DP140" s="511" t="str">
        <f>IF(SUM(DI140:DO140)='III Plan Rates'!AK143, "Match", "Don't Match")</f>
        <v>Match</v>
      </c>
      <c r="DQ140" s="109"/>
      <c r="DR140" s="109"/>
      <c r="DS140" s="109"/>
      <c r="DT140" s="109"/>
      <c r="DU140" s="109"/>
      <c r="DV140" s="109"/>
      <c r="DW140" s="109"/>
      <c r="DX140" s="109"/>
      <c r="DY140" s="109"/>
      <c r="DZ140" s="109"/>
      <c r="EA140" s="511" t="str">
        <f>IF(SUM(DQ140:DZ140)='III Plan Rates'!AL143, "Match", "Don't Match")</f>
        <v>Match</v>
      </c>
      <c r="EB140" s="109"/>
      <c r="EC140" s="109"/>
      <c r="ED140" s="109"/>
      <c r="EE140" s="109"/>
      <c r="EF140" s="511" t="str">
        <f>IF(SUM(EB140:EE140)='III Plan Rates'!AM143, "Match", "Don't Match")</f>
        <v>Match</v>
      </c>
      <c r="EG140" s="109"/>
      <c r="EH140" s="109"/>
      <c r="EI140" s="109"/>
      <c r="EJ140" s="109"/>
      <c r="EK140" s="109"/>
      <c r="EL140" s="511" t="str">
        <f>IF(SUM(EG140:EK140)='III Plan Rates'!AN143, "Match", "Don't Match")</f>
        <v>Match</v>
      </c>
      <c r="EM140" s="109"/>
      <c r="EN140" s="109"/>
      <c r="EO140" s="109"/>
      <c r="EP140" s="109"/>
      <c r="EQ140" s="109"/>
      <c r="ER140" s="109"/>
      <c r="ES140" s="109"/>
      <c r="ET140" s="511" t="str">
        <f>IF(SUM(EM140:ES140)='III Plan Rates'!AO143, "Match", "Don't Match")</f>
        <v>Match</v>
      </c>
    </row>
    <row r="141" spans="1:150" x14ac:dyDescent="0.25">
      <c r="A141" s="406" t="str">
        <f>'III Plan Rates'!A144</f>
        <v>Plan 127</v>
      </c>
      <c r="B141" s="122">
        <f>'III Plan Rates'!B144</f>
        <v>0</v>
      </c>
      <c r="C141" s="128">
        <f>'III Plan Rates'!D144</f>
        <v>0</v>
      </c>
      <c r="D141" s="122">
        <f>'III Plan Rates'!E144</f>
        <v>0</v>
      </c>
      <c r="E141" s="122">
        <f>'III Plan Rates'!F144</f>
        <v>0</v>
      </c>
      <c r="F141" s="122">
        <f>'III Plan Rates'!G144</f>
        <v>0</v>
      </c>
      <c r="G141" s="122">
        <f>'III Plan Rates'!J144</f>
        <v>0</v>
      </c>
      <c r="H141" s="10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2">
        <f>IF('III Plan Rates'!$AP144&gt;0,SUMPRODUCT(I141:Q141,'III Plan Rates'!$AG144:$AO144)/'III Plan Rates'!$AP144,0)</f>
        <v>0</v>
      </c>
      <c r="S141" s="123"/>
      <c r="T141" s="112" t="e">
        <f>'III Plan Rates'!$AA144*'V Consumer Factors'!$N$12*'II Rate Development &amp; Change'!$J$34</f>
        <v>#DIV/0!</v>
      </c>
      <c r="U141" s="112" t="e">
        <f>'III Plan Rates'!$AA144*'V Consumer Factors'!$N$13*'II Rate Development &amp; Change'!$J$34</f>
        <v>#DIV/0!</v>
      </c>
      <c r="V141" s="112" t="e">
        <f>'III Plan Rates'!$AA144*'V Consumer Factors'!$N$14*'II Rate Development &amp; Change'!$J$34</f>
        <v>#DIV/0!</v>
      </c>
      <c r="W141" s="112" t="e">
        <f>'III Plan Rates'!$AA144*'V Consumer Factors'!$N$15*'II Rate Development &amp; Change'!$J$34</f>
        <v>#DIV/0!</v>
      </c>
      <c r="X141" s="112" t="e">
        <f>'III Plan Rates'!$AA144*'V Consumer Factors'!$N$16*'II Rate Development &amp; Change'!$J$34</f>
        <v>#DIV/0!</v>
      </c>
      <c r="Y141" s="112" t="e">
        <f>'III Plan Rates'!$AA144*'V Consumer Factors'!$N$17*'II Rate Development &amp; Change'!$J$34</f>
        <v>#DIV/0!</v>
      </c>
      <c r="Z141" s="112" t="e">
        <f>'III Plan Rates'!$AA144*'V Consumer Factors'!$N$18*'II Rate Development &amp; Change'!$J$34</f>
        <v>#DIV/0!</v>
      </c>
      <c r="AA141" s="112" t="e">
        <f>'III Plan Rates'!$AA144*'V Consumer Factors'!$N$19*'II Rate Development &amp; Change'!$J$34</f>
        <v>#DIV/0!</v>
      </c>
      <c r="AB141" s="112" t="e">
        <f>'III Plan Rates'!$AA144*'V Consumer Factors'!$N$20*'II Rate Development &amp; Change'!$J$34</f>
        <v>#DIV/0!</v>
      </c>
      <c r="AC141" s="112">
        <f>IF('III Plan Rates'!$AP144&gt;0,SUMPRODUCT(T141:AB141,'III Plan Rates'!$AG144:$AO144)/'III Plan Rates'!$AP144,0)</f>
        <v>0</v>
      </c>
      <c r="AD141" s="119"/>
      <c r="AE141" s="120" t="e">
        <f t="shared" si="23"/>
        <v>#DIV/0!</v>
      </c>
      <c r="AF141" s="120" t="e">
        <f t="shared" si="24"/>
        <v>#DIV/0!</v>
      </c>
      <c r="AG141" s="120" t="e">
        <f t="shared" si="25"/>
        <v>#DIV/0!</v>
      </c>
      <c r="AH141" s="120" t="e">
        <f t="shared" si="26"/>
        <v>#DIV/0!</v>
      </c>
      <c r="AI141" s="120" t="e">
        <f t="shared" si="27"/>
        <v>#DIV/0!</v>
      </c>
      <c r="AJ141" s="120" t="e">
        <f t="shared" si="28"/>
        <v>#DIV/0!</v>
      </c>
      <c r="AK141" s="120" t="e">
        <f t="shared" si="29"/>
        <v>#DIV/0!</v>
      </c>
      <c r="AL141" s="120" t="e">
        <f t="shared" si="30"/>
        <v>#DIV/0!</v>
      </c>
      <c r="AM141" s="120" t="e">
        <f t="shared" si="31"/>
        <v>#DIV/0!</v>
      </c>
      <c r="AN141" s="120" t="str">
        <f t="shared" si="32"/>
        <v/>
      </c>
      <c r="AO141" s="119"/>
      <c r="AP141" s="112" t="e">
        <f>'III Plan Rates'!$AA144*'V Consumer Factors'!$N$12*'II Rate Development &amp; Change'!$K$34</f>
        <v>#DIV/0!</v>
      </c>
      <c r="AQ141" s="112" t="e">
        <f>'III Plan Rates'!$AA144*'V Consumer Factors'!$N$13*'II Rate Development &amp; Change'!$K$34</f>
        <v>#DIV/0!</v>
      </c>
      <c r="AR141" s="112" t="e">
        <f>'III Plan Rates'!$AA144*'V Consumer Factors'!$N$14*'II Rate Development &amp; Change'!$K$34</f>
        <v>#DIV/0!</v>
      </c>
      <c r="AS141" s="112" t="e">
        <f>'III Plan Rates'!$AA144*'V Consumer Factors'!$N$15*'II Rate Development &amp; Change'!$K$34</f>
        <v>#DIV/0!</v>
      </c>
      <c r="AT141" s="112" t="e">
        <f>'III Plan Rates'!$AA144*'V Consumer Factors'!$N$16*'II Rate Development &amp; Change'!$K$34</f>
        <v>#DIV/0!</v>
      </c>
      <c r="AU141" s="112" t="e">
        <f>'III Plan Rates'!$AA144*'V Consumer Factors'!$N$17*'II Rate Development &amp; Change'!$K$34</f>
        <v>#DIV/0!</v>
      </c>
      <c r="AV141" s="112" t="e">
        <f>'III Plan Rates'!$AA144*'V Consumer Factors'!$N$18*'II Rate Development &amp; Change'!$K$34</f>
        <v>#DIV/0!</v>
      </c>
      <c r="AW141" s="112" t="e">
        <f>'III Plan Rates'!$AA144*'V Consumer Factors'!$N$19*'II Rate Development &amp; Change'!$K$34</f>
        <v>#DIV/0!</v>
      </c>
      <c r="AX141" s="112" t="e">
        <f>'III Plan Rates'!$AA144*'V Consumer Factors'!$N$20*'II Rate Development &amp; Change'!$K$34</f>
        <v>#DIV/0!</v>
      </c>
      <c r="AY141" s="112">
        <f>IF('III Plan Rates'!$AP144&gt;0,SUMPRODUCT(AP141:AX141,'III Plan Rates'!$AG144:$AO144)/'III Plan Rates'!$AP144,0)</f>
        <v>0</v>
      </c>
      <c r="AZ141" s="124"/>
      <c r="BA141" s="112" t="e">
        <f>'III Plan Rates'!$AA144*'V Consumer Factors'!$N$12*'II Rate Development &amp; Change'!$L$34</f>
        <v>#DIV/0!</v>
      </c>
      <c r="BB141" s="112" t="e">
        <f>'III Plan Rates'!$AA144*'V Consumer Factors'!$N$13*'II Rate Development &amp; Change'!$L$34</f>
        <v>#DIV/0!</v>
      </c>
      <c r="BC141" s="112" t="e">
        <f>'III Plan Rates'!$AA144*'V Consumer Factors'!$N$14*'II Rate Development &amp; Change'!$L$34</f>
        <v>#DIV/0!</v>
      </c>
      <c r="BD141" s="112" t="e">
        <f>'III Plan Rates'!$AA144*'V Consumer Factors'!$N$15*'II Rate Development &amp; Change'!$L$34</f>
        <v>#DIV/0!</v>
      </c>
      <c r="BE141" s="112" t="e">
        <f>'III Plan Rates'!$AA144*'V Consumer Factors'!$N$16*'II Rate Development &amp; Change'!$L$34</f>
        <v>#DIV/0!</v>
      </c>
      <c r="BF141" s="112" t="e">
        <f>'III Plan Rates'!$AA144*'V Consumer Factors'!$N$17*'II Rate Development &amp; Change'!$L$34</f>
        <v>#DIV/0!</v>
      </c>
      <c r="BG141" s="112" t="e">
        <f>'III Plan Rates'!$AA144*'V Consumer Factors'!$N$18*'II Rate Development &amp; Change'!$L$34</f>
        <v>#DIV/0!</v>
      </c>
      <c r="BH141" s="112" t="e">
        <f>'III Plan Rates'!$AA144*'V Consumer Factors'!$N$19*'II Rate Development &amp; Change'!$L$34</f>
        <v>#DIV/0!</v>
      </c>
      <c r="BI141" s="112" t="e">
        <f>'III Plan Rates'!$AA144*'V Consumer Factors'!$N$20*'II Rate Development &amp; Change'!$L$34</f>
        <v>#DIV/0!</v>
      </c>
      <c r="BJ141" s="112">
        <f>IF('III Plan Rates'!$AP144&gt;0,SUMPRODUCT(BA141:BI141,'III Plan Rates'!$AG144:$AO144)/'III Plan Rates'!$AP144,0)</f>
        <v>0</v>
      </c>
      <c r="BK141" s="124"/>
      <c r="BL141" s="112" t="e">
        <f>'III Plan Rates'!$AA144*'V Consumer Factors'!$N$12*'II Rate Development &amp; Change'!$M$34</f>
        <v>#DIV/0!</v>
      </c>
      <c r="BM141" s="112" t="e">
        <f>'III Plan Rates'!$AA144*'V Consumer Factors'!$N$13*'II Rate Development &amp; Change'!$M$34</f>
        <v>#DIV/0!</v>
      </c>
      <c r="BN141" s="112" t="e">
        <f>'III Plan Rates'!$AA144*'V Consumer Factors'!$N$14*'II Rate Development &amp; Change'!$M$34</f>
        <v>#DIV/0!</v>
      </c>
      <c r="BO141" s="112" t="e">
        <f>'III Plan Rates'!$AA144*'V Consumer Factors'!$N$15*'II Rate Development &amp; Change'!$M$34</f>
        <v>#DIV/0!</v>
      </c>
      <c r="BP141" s="112" t="e">
        <f>'III Plan Rates'!$AA144*'V Consumer Factors'!$N$16*'II Rate Development &amp; Change'!$M$34</f>
        <v>#DIV/0!</v>
      </c>
      <c r="BQ141" s="112" t="e">
        <f>'III Plan Rates'!$AA144*'V Consumer Factors'!$N$17*'II Rate Development &amp; Change'!$M$34</f>
        <v>#DIV/0!</v>
      </c>
      <c r="BR141" s="112" t="e">
        <f>'III Plan Rates'!$AA144*'V Consumer Factors'!$N$18*'II Rate Development &amp; Change'!$M$34</f>
        <v>#DIV/0!</v>
      </c>
      <c r="BS141" s="112" t="e">
        <f>'III Plan Rates'!$AA144*'V Consumer Factors'!$N$19*'II Rate Development &amp; Change'!$M$34</f>
        <v>#DIV/0!</v>
      </c>
      <c r="BT141" s="112" t="e">
        <f>'III Plan Rates'!$AA144*'V Consumer Factors'!$N$20*'II Rate Development &amp; Change'!$M$34</f>
        <v>#DIV/0!</v>
      </c>
      <c r="BU141" s="112">
        <f>IF('III Plan Rates'!$AP144&gt;0,SUMPRODUCT(BL141:BT141,'III Plan Rates'!$AG144:$AO144)/'III Plan Rates'!$AP144,0)</f>
        <v>0</v>
      </c>
      <c r="BW141" s="109"/>
      <c r="BX141" s="109"/>
      <c r="BY141" s="109"/>
      <c r="BZ141" s="109"/>
      <c r="CA141" s="109"/>
      <c r="CB141" s="109"/>
      <c r="CC141" s="109"/>
      <c r="CD141" s="109"/>
      <c r="CE141" s="511" t="str">
        <f>IF(SUM(BW141:CD141)='III Plan Rates'!AG144, "Match", "Don't Match")</f>
        <v>Match</v>
      </c>
      <c r="CF141" s="109"/>
      <c r="CG141" s="109"/>
      <c r="CH141" s="109"/>
      <c r="CI141" s="511" t="str">
        <f>IF(SUM(CF141:CH141)='III Plan Rates'!AH144, "Match", "Don't Match")</f>
        <v>Match</v>
      </c>
      <c r="CJ141" s="109"/>
      <c r="CK141" s="109"/>
      <c r="CL141" s="109"/>
      <c r="CM141" s="109"/>
      <c r="CN141" s="109"/>
      <c r="CO141" s="109"/>
      <c r="CP141" s="109"/>
      <c r="CQ141" s="109"/>
      <c r="CR141" s="109"/>
      <c r="CS141" s="109"/>
      <c r="CT141" s="109"/>
      <c r="CU141" s="109"/>
      <c r="CV141" s="109"/>
      <c r="CW141" s="511" t="str">
        <f>IF(SUM(CJ141:CV141)='III Plan Rates'!AI144, "Match", "Don't Match")</f>
        <v>Match</v>
      </c>
      <c r="CX141" s="109"/>
      <c r="CY141" s="109"/>
      <c r="CZ141" s="109"/>
      <c r="DA141" s="109"/>
      <c r="DB141" s="109"/>
      <c r="DC141" s="109"/>
      <c r="DD141" s="109"/>
      <c r="DE141" s="109"/>
      <c r="DF141" s="109"/>
      <c r="DG141" s="109"/>
      <c r="DH141" s="511" t="str">
        <f>IF(SUM(CX141:DG141)='III Plan Rates'!AJ144, "Match", "Don't Match")</f>
        <v>Match</v>
      </c>
      <c r="DI141" s="109"/>
      <c r="DJ141" s="109"/>
      <c r="DK141" s="109"/>
      <c r="DL141" s="109"/>
      <c r="DM141" s="109"/>
      <c r="DN141" s="109"/>
      <c r="DO141" s="109"/>
      <c r="DP141" s="511" t="str">
        <f>IF(SUM(DI141:DO141)='III Plan Rates'!AK144, "Match", "Don't Match")</f>
        <v>Match</v>
      </c>
      <c r="DQ141" s="109"/>
      <c r="DR141" s="109"/>
      <c r="DS141" s="109"/>
      <c r="DT141" s="109"/>
      <c r="DU141" s="109"/>
      <c r="DV141" s="109"/>
      <c r="DW141" s="109"/>
      <c r="DX141" s="109"/>
      <c r="DY141" s="109"/>
      <c r="DZ141" s="109"/>
      <c r="EA141" s="511" t="str">
        <f>IF(SUM(DQ141:DZ141)='III Plan Rates'!AL144, "Match", "Don't Match")</f>
        <v>Match</v>
      </c>
      <c r="EB141" s="109"/>
      <c r="EC141" s="109"/>
      <c r="ED141" s="109"/>
      <c r="EE141" s="109"/>
      <c r="EF141" s="511" t="str">
        <f>IF(SUM(EB141:EE141)='III Plan Rates'!AM144, "Match", "Don't Match")</f>
        <v>Match</v>
      </c>
      <c r="EG141" s="109"/>
      <c r="EH141" s="109"/>
      <c r="EI141" s="109"/>
      <c r="EJ141" s="109"/>
      <c r="EK141" s="109"/>
      <c r="EL141" s="511" t="str">
        <f>IF(SUM(EG141:EK141)='III Plan Rates'!AN144, "Match", "Don't Match")</f>
        <v>Match</v>
      </c>
      <c r="EM141" s="109"/>
      <c r="EN141" s="109"/>
      <c r="EO141" s="109"/>
      <c r="EP141" s="109"/>
      <c r="EQ141" s="109"/>
      <c r="ER141" s="109"/>
      <c r="ES141" s="109"/>
      <c r="ET141" s="511" t="str">
        <f>IF(SUM(EM141:ES141)='III Plan Rates'!AO144, "Match", "Don't Match")</f>
        <v>Match</v>
      </c>
    </row>
    <row r="142" spans="1:150" x14ac:dyDescent="0.25">
      <c r="A142" s="406" t="str">
        <f>'III Plan Rates'!A145</f>
        <v>Plan 128</v>
      </c>
      <c r="B142" s="122">
        <f>'III Plan Rates'!B145</f>
        <v>0</v>
      </c>
      <c r="C142" s="128">
        <f>'III Plan Rates'!D145</f>
        <v>0</v>
      </c>
      <c r="D142" s="122">
        <f>'III Plan Rates'!E145</f>
        <v>0</v>
      </c>
      <c r="E142" s="122">
        <f>'III Plan Rates'!F145</f>
        <v>0</v>
      </c>
      <c r="F142" s="122">
        <f>'III Plan Rates'!G145</f>
        <v>0</v>
      </c>
      <c r="G142" s="122">
        <f>'III Plan Rates'!J145</f>
        <v>0</v>
      </c>
      <c r="H142" s="10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2">
        <f>IF('III Plan Rates'!$AP145&gt;0,SUMPRODUCT(I142:Q142,'III Plan Rates'!$AG145:$AO145)/'III Plan Rates'!$AP145,0)</f>
        <v>0</v>
      </c>
      <c r="S142" s="123"/>
      <c r="T142" s="112" t="e">
        <f>'III Plan Rates'!$AA145*'V Consumer Factors'!$N$12*'II Rate Development &amp; Change'!$J$34</f>
        <v>#DIV/0!</v>
      </c>
      <c r="U142" s="112" t="e">
        <f>'III Plan Rates'!$AA145*'V Consumer Factors'!$N$13*'II Rate Development &amp; Change'!$J$34</f>
        <v>#DIV/0!</v>
      </c>
      <c r="V142" s="112" t="e">
        <f>'III Plan Rates'!$AA145*'V Consumer Factors'!$N$14*'II Rate Development &amp; Change'!$J$34</f>
        <v>#DIV/0!</v>
      </c>
      <c r="W142" s="112" t="e">
        <f>'III Plan Rates'!$AA145*'V Consumer Factors'!$N$15*'II Rate Development &amp; Change'!$J$34</f>
        <v>#DIV/0!</v>
      </c>
      <c r="X142" s="112" t="e">
        <f>'III Plan Rates'!$AA145*'V Consumer Factors'!$N$16*'II Rate Development &amp; Change'!$J$34</f>
        <v>#DIV/0!</v>
      </c>
      <c r="Y142" s="112" t="e">
        <f>'III Plan Rates'!$AA145*'V Consumer Factors'!$N$17*'II Rate Development &amp; Change'!$J$34</f>
        <v>#DIV/0!</v>
      </c>
      <c r="Z142" s="112" t="e">
        <f>'III Plan Rates'!$AA145*'V Consumer Factors'!$N$18*'II Rate Development &amp; Change'!$J$34</f>
        <v>#DIV/0!</v>
      </c>
      <c r="AA142" s="112" t="e">
        <f>'III Plan Rates'!$AA145*'V Consumer Factors'!$N$19*'II Rate Development &amp; Change'!$J$34</f>
        <v>#DIV/0!</v>
      </c>
      <c r="AB142" s="112" t="e">
        <f>'III Plan Rates'!$AA145*'V Consumer Factors'!$N$20*'II Rate Development &amp; Change'!$J$34</f>
        <v>#DIV/0!</v>
      </c>
      <c r="AC142" s="112">
        <f>IF('III Plan Rates'!$AP145&gt;0,SUMPRODUCT(T142:AB142,'III Plan Rates'!$AG145:$AO145)/'III Plan Rates'!$AP145,0)</f>
        <v>0</v>
      </c>
      <c r="AD142" s="119"/>
      <c r="AE142" s="120" t="e">
        <f t="shared" si="23"/>
        <v>#DIV/0!</v>
      </c>
      <c r="AF142" s="120" t="e">
        <f t="shared" si="24"/>
        <v>#DIV/0!</v>
      </c>
      <c r="AG142" s="120" t="e">
        <f t="shared" si="25"/>
        <v>#DIV/0!</v>
      </c>
      <c r="AH142" s="120" t="e">
        <f t="shared" si="26"/>
        <v>#DIV/0!</v>
      </c>
      <c r="AI142" s="120" t="e">
        <f t="shared" si="27"/>
        <v>#DIV/0!</v>
      </c>
      <c r="AJ142" s="120" t="e">
        <f t="shared" si="28"/>
        <v>#DIV/0!</v>
      </c>
      <c r="AK142" s="120" t="e">
        <f t="shared" si="29"/>
        <v>#DIV/0!</v>
      </c>
      <c r="AL142" s="120" t="e">
        <f t="shared" si="30"/>
        <v>#DIV/0!</v>
      </c>
      <c r="AM142" s="120" t="e">
        <f t="shared" si="31"/>
        <v>#DIV/0!</v>
      </c>
      <c r="AN142" s="120" t="str">
        <f t="shared" si="32"/>
        <v/>
      </c>
      <c r="AO142" s="119"/>
      <c r="AP142" s="112" t="e">
        <f>'III Plan Rates'!$AA145*'V Consumer Factors'!$N$12*'II Rate Development &amp; Change'!$K$34</f>
        <v>#DIV/0!</v>
      </c>
      <c r="AQ142" s="112" t="e">
        <f>'III Plan Rates'!$AA145*'V Consumer Factors'!$N$13*'II Rate Development &amp; Change'!$K$34</f>
        <v>#DIV/0!</v>
      </c>
      <c r="AR142" s="112" t="e">
        <f>'III Plan Rates'!$AA145*'V Consumer Factors'!$N$14*'II Rate Development &amp; Change'!$K$34</f>
        <v>#DIV/0!</v>
      </c>
      <c r="AS142" s="112" t="e">
        <f>'III Plan Rates'!$AA145*'V Consumer Factors'!$N$15*'II Rate Development &amp; Change'!$K$34</f>
        <v>#DIV/0!</v>
      </c>
      <c r="AT142" s="112" t="e">
        <f>'III Plan Rates'!$AA145*'V Consumer Factors'!$N$16*'II Rate Development &amp; Change'!$K$34</f>
        <v>#DIV/0!</v>
      </c>
      <c r="AU142" s="112" t="e">
        <f>'III Plan Rates'!$AA145*'V Consumer Factors'!$N$17*'II Rate Development &amp; Change'!$K$34</f>
        <v>#DIV/0!</v>
      </c>
      <c r="AV142" s="112" t="e">
        <f>'III Plan Rates'!$AA145*'V Consumer Factors'!$N$18*'II Rate Development &amp; Change'!$K$34</f>
        <v>#DIV/0!</v>
      </c>
      <c r="AW142" s="112" t="e">
        <f>'III Plan Rates'!$AA145*'V Consumer Factors'!$N$19*'II Rate Development &amp; Change'!$K$34</f>
        <v>#DIV/0!</v>
      </c>
      <c r="AX142" s="112" t="e">
        <f>'III Plan Rates'!$AA145*'V Consumer Factors'!$N$20*'II Rate Development &amp; Change'!$K$34</f>
        <v>#DIV/0!</v>
      </c>
      <c r="AY142" s="112">
        <f>IF('III Plan Rates'!$AP145&gt;0,SUMPRODUCT(AP142:AX142,'III Plan Rates'!$AG145:$AO145)/'III Plan Rates'!$AP145,0)</f>
        <v>0</v>
      </c>
      <c r="AZ142" s="124"/>
      <c r="BA142" s="112" t="e">
        <f>'III Plan Rates'!$AA145*'V Consumer Factors'!$N$12*'II Rate Development &amp; Change'!$L$34</f>
        <v>#DIV/0!</v>
      </c>
      <c r="BB142" s="112" t="e">
        <f>'III Plan Rates'!$AA145*'V Consumer Factors'!$N$13*'II Rate Development &amp; Change'!$L$34</f>
        <v>#DIV/0!</v>
      </c>
      <c r="BC142" s="112" t="e">
        <f>'III Plan Rates'!$AA145*'V Consumer Factors'!$N$14*'II Rate Development &amp; Change'!$L$34</f>
        <v>#DIV/0!</v>
      </c>
      <c r="BD142" s="112" t="e">
        <f>'III Plan Rates'!$AA145*'V Consumer Factors'!$N$15*'II Rate Development &amp; Change'!$L$34</f>
        <v>#DIV/0!</v>
      </c>
      <c r="BE142" s="112" t="e">
        <f>'III Plan Rates'!$AA145*'V Consumer Factors'!$N$16*'II Rate Development &amp; Change'!$L$34</f>
        <v>#DIV/0!</v>
      </c>
      <c r="BF142" s="112" t="e">
        <f>'III Plan Rates'!$AA145*'V Consumer Factors'!$N$17*'II Rate Development &amp; Change'!$L$34</f>
        <v>#DIV/0!</v>
      </c>
      <c r="BG142" s="112" t="e">
        <f>'III Plan Rates'!$AA145*'V Consumer Factors'!$N$18*'II Rate Development &amp; Change'!$L$34</f>
        <v>#DIV/0!</v>
      </c>
      <c r="BH142" s="112" t="e">
        <f>'III Plan Rates'!$AA145*'V Consumer Factors'!$N$19*'II Rate Development &amp; Change'!$L$34</f>
        <v>#DIV/0!</v>
      </c>
      <c r="BI142" s="112" t="e">
        <f>'III Plan Rates'!$AA145*'V Consumer Factors'!$N$20*'II Rate Development &amp; Change'!$L$34</f>
        <v>#DIV/0!</v>
      </c>
      <c r="BJ142" s="112">
        <f>IF('III Plan Rates'!$AP145&gt;0,SUMPRODUCT(BA142:BI142,'III Plan Rates'!$AG145:$AO145)/'III Plan Rates'!$AP145,0)</f>
        <v>0</v>
      </c>
      <c r="BK142" s="124"/>
      <c r="BL142" s="112" t="e">
        <f>'III Plan Rates'!$AA145*'V Consumer Factors'!$N$12*'II Rate Development &amp; Change'!$M$34</f>
        <v>#DIV/0!</v>
      </c>
      <c r="BM142" s="112" t="e">
        <f>'III Plan Rates'!$AA145*'V Consumer Factors'!$N$13*'II Rate Development &amp; Change'!$M$34</f>
        <v>#DIV/0!</v>
      </c>
      <c r="BN142" s="112" t="e">
        <f>'III Plan Rates'!$AA145*'V Consumer Factors'!$N$14*'II Rate Development &amp; Change'!$M$34</f>
        <v>#DIV/0!</v>
      </c>
      <c r="BO142" s="112" t="e">
        <f>'III Plan Rates'!$AA145*'V Consumer Factors'!$N$15*'II Rate Development &amp; Change'!$M$34</f>
        <v>#DIV/0!</v>
      </c>
      <c r="BP142" s="112" t="e">
        <f>'III Plan Rates'!$AA145*'V Consumer Factors'!$N$16*'II Rate Development &amp; Change'!$M$34</f>
        <v>#DIV/0!</v>
      </c>
      <c r="BQ142" s="112" t="e">
        <f>'III Plan Rates'!$AA145*'V Consumer Factors'!$N$17*'II Rate Development &amp; Change'!$M$34</f>
        <v>#DIV/0!</v>
      </c>
      <c r="BR142" s="112" t="e">
        <f>'III Plan Rates'!$AA145*'V Consumer Factors'!$N$18*'II Rate Development &amp; Change'!$M$34</f>
        <v>#DIV/0!</v>
      </c>
      <c r="BS142" s="112" t="e">
        <f>'III Plan Rates'!$AA145*'V Consumer Factors'!$N$19*'II Rate Development &amp; Change'!$M$34</f>
        <v>#DIV/0!</v>
      </c>
      <c r="BT142" s="112" t="e">
        <f>'III Plan Rates'!$AA145*'V Consumer Factors'!$N$20*'II Rate Development &amp; Change'!$M$34</f>
        <v>#DIV/0!</v>
      </c>
      <c r="BU142" s="112">
        <f>IF('III Plan Rates'!$AP145&gt;0,SUMPRODUCT(BL142:BT142,'III Plan Rates'!$AG145:$AO145)/'III Plan Rates'!$AP145,0)</f>
        <v>0</v>
      </c>
      <c r="BW142" s="109"/>
      <c r="BX142" s="109"/>
      <c r="BY142" s="109"/>
      <c r="BZ142" s="109"/>
      <c r="CA142" s="109"/>
      <c r="CB142" s="109"/>
      <c r="CC142" s="109"/>
      <c r="CD142" s="109"/>
      <c r="CE142" s="511" t="str">
        <f>IF(SUM(BW142:CD142)='III Plan Rates'!AG145, "Match", "Don't Match")</f>
        <v>Match</v>
      </c>
      <c r="CF142" s="109"/>
      <c r="CG142" s="109"/>
      <c r="CH142" s="109"/>
      <c r="CI142" s="511" t="str">
        <f>IF(SUM(CF142:CH142)='III Plan Rates'!AH145, "Match", "Don't Match")</f>
        <v>Match</v>
      </c>
      <c r="CJ142" s="109"/>
      <c r="CK142" s="109"/>
      <c r="CL142" s="109"/>
      <c r="CM142" s="109"/>
      <c r="CN142" s="109"/>
      <c r="CO142" s="109"/>
      <c r="CP142" s="109"/>
      <c r="CQ142" s="109"/>
      <c r="CR142" s="109"/>
      <c r="CS142" s="109"/>
      <c r="CT142" s="109"/>
      <c r="CU142" s="109"/>
      <c r="CV142" s="109"/>
      <c r="CW142" s="511" t="str">
        <f>IF(SUM(CJ142:CV142)='III Plan Rates'!AI145, "Match", "Don't Match")</f>
        <v>Match</v>
      </c>
      <c r="CX142" s="109"/>
      <c r="CY142" s="109"/>
      <c r="CZ142" s="109"/>
      <c r="DA142" s="109"/>
      <c r="DB142" s="109"/>
      <c r="DC142" s="109"/>
      <c r="DD142" s="109"/>
      <c r="DE142" s="109"/>
      <c r="DF142" s="109"/>
      <c r="DG142" s="109"/>
      <c r="DH142" s="511" t="str">
        <f>IF(SUM(CX142:DG142)='III Plan Rates'!AJ145, "Match", "Don't Match")</f>
        <v>Match</v>
      </c>
      <c r="DI142" s="109"/>
      <c r="DJ142" s="109"/>
      <c r="DK142" s="109"/>
      <c r="DL142" s="109"/>
      <c r="DM142" s="109"/>
      <c r="DN142" s="109"/>
      <c r="DO142" s="109"/>
      <c r="DP142" s="511" t="str">
        <f>IF(SUM(DI142:DO142)='III Plan Rates'!AK145, "Match", "Don't Match")</f>
        <v>Match</v>
      </c>
      <c r="DQ142" s="109"/>
      <c r="DR142" s="109"/>
      <c r="DS142" s="109"/>
      <c r="DT142" s="109"/>
      <c r="DU142" s="109"/>
      <c r="DV142" s="109"/>
      <c r="DW142" s="109"/>
      <c r="DX142" s="109"/>
      <c r="DY142" s="109"/>
      <c r="DZ142" s="109"/>
      <c r="EA142" s="511" t="str">
        <f>IF(SUM(DQ142:DZ142)='III Plan Rates'!AL145, "Match", "Don't Match")</f>
        <v>Match</v>
      </c>
      <c r="EB142" s="109"/>
      <c r="EC142" s="109"/>
      <c r="ED142" s="109"/>
      <c r="EE142" s="109"/>
      <c r="EF142" s="511" t="str">
        <f>IF(SUM(EB142:EE142)='III Plan Rates'!AM145, "Match", "Don't Match")</f>
        <v>Match</v>
      </c>
      <c r="EG142" s="109"/>
      <c r="EH142" s="109"/>
      <c r="EI142" s="109"/>
      <c r="EJ142" s="109"/>
      <c r="EK142" s="109"/>
      <c r="EL142" s="511" t="str">
        <f>IF(SUM(EG142:EK142)='III Plan Rates'!AN145, "Match", "Don't Match")</f>
        <v>Match</v>
      </c>
      <c r="EM142" s="109"/>
      <c r="EN142" s="109"/>
      <c r="EO142" s="109"/>
      <c r="EP142" s="109"/>
      <c r="EQ142" s="109"/>
      <c r="ER142" s="109"/>
      <c r="ES142" s="109"/>
      <c r="ET142" s="511" t="str">
        <f>IF(SUM(EM142:ES142)='III Plan Rates'!AO145, "Match", "Don't Match")</f>
        <v>Match</v>
      </c>
    </row>
    <row r="143" spans="1:150" x14ac:dyDescent="0.25">
      <c r="A143" s="406" t="str">
        <f>'III Plan Rates'!A146</f>
        <v>Plan 129</v>
      </c>
      <c r="B143" s="122">
        <f>'III Plan Rates'!B146</f>
        <v>0</v>
      </c>
      <c r="C143" s="128">
        <f>'III Plan Rates'!D146</f>
        <v>0</v>
      </c>
      <c r="D143" s="122">
        <f>'III Plan Rates'!E146</f>
        <v>0</v>
      </c>
      <c r="E143" s="122">
        <f>'III Plan Rates'!F146</f>
        <v>0</v>
      </c>
      <c r="F143" s="122">
        <f>'III Plan Rates'!G146</f>
        <v>0</v>
      </c>
      <c r="G143" s="122">
        <f>'III Plan Rates'!J146</f>
        <v>0</v>
      </c>
      <c r="H143" s="10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2">
        <f>IF('III Plan Rates'!$AP146&gt;0,SUMPRODUCT(I143:Q143,'III Plan Rates'!$AG146:$AO146)/'III Plan Rates'!$AP146,0)</f>
        <v>0</v>
      </c>
      <c r="S143" s="123"/>
      <c r="T143" s="112" t="e">
        <f>'III Plan Rates'!$AA146*'V Consumer Factors'!$N$12*'II Rate Development &amp; Change'!$J$34</f>
        <v>#DIV/0!</v>
      </c>
      <c r="U143" s="112" t="e">
        <f>'III Plan Rates'!$AA146*'V Consumer Factors'!$N$13*'II Rate Development &amp; Change'!$J$34</f>
        <v>#DIV/0!</v>
      </c>
      <c r="V143" s="112" t="e">
        <f>'III Plan Rates'!$AA146*'V Consumer Factors'!$N$14*'II Rate Development &amp; Change'!$J$34</f>
        <v>#DIV/0!</v>
      </c>
      <c r="W143" s="112" t="e">
        <f>'III Plan Rates'!$AA146*'V Consumer Factors'!$N$15*'II Rate Development &amp; Change'!$J$34</f>
        <v>#DIV/0!</v>
      </c>
      <c r="X143" s="112" t="e">
        <f>'III Plan Rates'!$AA146*'V Consumer Factors'!$N$16*'II Rate Development &amp; Change'!$J$34</f>
        <v>#DIV/0!</v>
      </c>
      <c r="Y143" s="112" t="e">
        <f>'III Plan Rates'!$AA146*'V Consumer Factors'!$N$17*'II Rate Development &amp; Change'!$J$34</f>
        <v>#DIV/0!</v>
      </c>
      <c r="Z143" s="112" t="e">
        <f>'III Plan Rates'!$AA146*'V Consumer Factors'!$N$18*'II Rate Development &amp; Change'!$J$34</f>
        <v>#DIV/0!</v>
      </c>
      <c r="AA143" s="112" t="e">
        <f>'III Plan Rates'!$AA146*'V Consumer Factors'!$N$19*'II Rate Development &amp; Change'!$J$34</f>
        <v>#DIV/0!</v>
      </c>
      <c r="AB143" s="112" t="e">
        <f>'III Plan Rates'!$AA146*'V Consumer Factors'!$N$20*'II Rate Development &amp; Change'!$J$34</f>
        <v>#DIV/0!</v>
      </c>
      <c r="AC143" s="112">
        <f>IF('III Plan Rates'!$AP146&gt;0,SUMPRODUCT(T143:AB143,'III Plan Rates'!$AG146:$AO146)/'III Plan Rates'!$AP146,0)</f>
        <v>0</v>
      </c>
      <c r="AD143" s="119"/>
      <c r="AE143" s="120" t="e">
        <f t="shared" si="23"/>
        <v>#DIV/0!</v>
      </c>
      <c r="AF143" s="120" t="e">
        <f t="shared" si="24"/>
        <v>#DIV/0!</v>
      </c>
      <c r="AG143" s="120" t="e">
        <f t="shared" si="25"/>
        <v>#DIV/0!</v>
      </c>
      <c r="AH143" s="120" t="e">
        <f t="shared" si="26"/>
        <v>#DIV/0!</v>
      </c>
      <c r="AI143" s="120" t="e">
        <f t="shared" si="27"/>
        <v>#DIV/0!</v>
      </c>
      <c r="AJ143" s="120" t="e">
        <f t="shared" si="28"/>
        <v>#DIV/0!</v>
      </c>
      <c r="AK143" s="120" t="e">
        <f t="shared" si="29"/>
        <v>#DIV/0!</v>
      </c>
      <c r="AL143" s="120" t="e">
        <f t="shared" si="30"/>
        <v>#DIV/0!</v>
      </c>
      <c r="AM143" s="120" t="e">
        <f t="shared" si="31"/>
        <v>#DIV/0!</v>
      </c>
      <c r="AN143" s="120" t="str">
        <f t="shared" si="32"/>
        <v/>
      </c>
      <c r="AO143" s="119"/>
      <c r="AP143" s="112" t="e">
        <f>'III Plan Rates'!$AA146*'V Consumer Factors'!$N$12*'II Rate Development &amp; Change'!$K$34</f>
        <v>#DIV/0!</v>
      </c>
      <c r="AQ143" s="112" t="e">
        <f>'III Plan Rates'!$AA146*'V Consumer Factors'!$N$13*'II Rate Development &amp; Change'!$K$34</f>
        <v>#DIV/0!</v>
      </c>
      <c r="AR143" s="112" t="e">
        <f>'III Plan Rates'!$AA146*'V Consumer Factors'!$N$14*'II Rate Development &amp; Change'!$K$34</f>
        <v>#DIV/0!</v>
      </c>
      <c r="AS143" s="112" t="e">
        <f>'III Plan Rates'!$AA146*'V Consumer Factors'!$N$15*'II Rate Development &amp; Change'!$K$34</f>
        <v>#DIV/0!</v>
      </c>
      <c r="AT143" s="112" t="e">
        <f>'III Plan Rates'!$AA146*'V Consumer Factors'!$N$16*'II Rate Development &amp; Change'!$K$34</f>
        <v>#DIV/0!</v>
      </c>
      <c r="AU143" s="112" t="e">
        <f>'III Plan Rates'!$AA146*'V Consumer Factors'!$N$17*'II Rate Development &amp; Change'!$K$34</f>
        <v>#DIV/0!</v>
      </c>
      <c r="AV143" s="112" t="e">
        <f>'III Plan Rates'!$AA146*'V Consumer Factors'!$N$18*'II Rate Development &amp; Change'!$K$34</f>
        <v>#DIV/0!</v>
      </c>
      <c r="AW143" s="112" t="e">
        <f>'III Plan Rates'!$AA146*'V Consumer Factors'!$N$19*'II Rate Development &amp; Change'!$K$34</f>
        <v>#DIV/0!</v>
      </c>
      <c r="AX143" s="112" t="e">
        <f>'III Plan Rates'!$AA146*'V Consumer Factors'!$N$20*'II Rate Development &amp; Change'!$K$34</f>
        <v>#DIV/0!</v>
      </c>
      <c r="AY143" s="112">
        <f>IF('III Plan Rates'!$AP146&gt;0,SUMPRODUCT(AP143:AX143,'III Plan Rates'!$AG146:$AO146)/'III Plan Rates'!$AP146,0)</f>
        <v>0</v>
      </c>
      <c r="AZ143" s="124"/>
      <c r="BA143" s="112" t="e">
        <f>'III Plan Rates'!$AA146*'V Consumer Factors'!$N$12*'II Rate Development &amp; Change'!$L$34</f>
        <v>#DIV/0!</v>
      </c>
      <c r="BB143" s="112" t="e">
        <f>'III Plan Rates'!$AA146*'V Consumer Factors'!$N$13*'II Rate Development &amp; Change'!$L$34</f>
        <v>#DIV/0!</v>
      </c>
      <c r="BC143" s="112" t="e">
        <f>'III Plan Rates'!$AA146*'V Consumer Factors'!$N$14*'II Rate Development &amp; Change'!$L$34</f>
        <v>#DIV/0!</v>
      </c>
      <c r="BD143" s="112" t="e">
        <f>'III Plan Rates'!$AA146*'V Consumer Factors'!$N$15*'II Rate Development &amp; Change'!$L$34</f>
        <v>#DIV/0!</v>
      </c>
      <c r="BE143" s="112" t="e">
        <f>'III Plan Rates'!$AA146*'V Consumer Factors'!$N$16*'II Rate Development &amp; Change'!$L$34</f>
        <v>#DIV/0!</v>
      </c>
      <c r="BF143" s="112" t="e">
        <f>'III Plan Rates'!$AA146*'V Consumer Factors'!$N$17*'II Rate Development &amp; Change'!$L$34</f>
        <v>#DIV/0!</v>
      </c>
      <c r="BG143" s="112" t="e">
        <f>'III Plan Rates'!$AA146*'V Consumer Factors'!$N$18*'II Rate Development &amp; Change'!$L$34</f>
        <v>#DIV/0!</v>
      </c>
      <c r="BH143" s="112" t="e">
        <f>'III Plan Rates'!$AA146*'V Consumer Factors'!$N$19*'II Rate Development &amp; Change'!$L$34</f>
        <v>#DIV/0!</v>
      </c>
      <c r="BI143" s="112" t="e">
        <f>'III Plan Rates'!$AA146*'V Consumer Factors'!$N$20*'II Rate Development &amp; Change'!$L$34</f>
        <v>#DIV/0!</v>
      </c>
      <c r="BJ143" s="112">
        <f>IF('III Plan Rates'!$AP146&gt;0,SUMPRODUCT(BA143:BI143,'III Plan Rates'!$AG146:$AO146)/'III Plan Rates'!$AP146,0)</f>
        <v>0</v>
      </c>
      <c r="BK143" s="124"/>
      <c r="BL143" s="112" t="e">
        <f>'III Plan Rates'!$AA146*'V Consumer Factors'!$N$12*'II Rate Development &amp; Change'!$M$34</f>
        <v>#DIV/0!</v>
      </c>
      <c r="BM143" s="112" t="e">
        <f>'III Plan Rates'!$AA146*'V Consumer Factors'!$N$13*'II Rate Development &amp; Change'!$M$34</f>
        <v>#DIV/0!</v>
      </c>
      <c r="BN143" s="112" t="e">
        <f>'III Plan Rates'!$AA146*'V Consumer Factors'!$N$14*'II Rate Development &amp; Change'!$M$34</f>
        <v>#DIV/0!</v>
      </c>
      <c r="BO143" s="112" t="e">
        <f>'III Plan Rates'!$AA146*'V Consumer Factors'!$N$15*'II Rate Development &amp; Change'!$M$34</f>
        <v>#DIV/0!</v>
      </c>
      <c r="BP143" s="112" t="e">
        <f>'III Plan Rates'!$AA146*'V Consumer Factors'!$N$16*'II Rate Development &amp; Change'!$M$34</f>
        <v>#DIV/0!</v>
      </c>
      <c r="BQ143" s="112" t="e">
        <f>'III Plan Rates'!$AA146*'V Consumer Factors'!$N$17*'II Rate Development &amp; Change'!$M$34</f>
        <v>#DIV/0!</v>
      </c>
      <c r="BR143" s="112" t="e">
        <f>'III Plan Rates'!$AA146*'V Consumer Factors'!$N$18*'II Rate Development &amp; Change'!$M$34</f>
        <v>#DIV/0!</v>
      </c>
      <c r="BS143" s="112" t="e">
        <f>'III Plan Rates'!$AA146*'V Consumer Factors'!$N$19*'II Rate Development &amp; Change'!$M$34</f>
        <v>#DIV/0!</v>
      </c>
      <c r="BT143" s="112" t="e">
        <f>'III Plan Rates'!$AA146*'V Consumer Factors'!$N$20*'II Rate Development &amp; Change'!$M$34</f>
        <v>#DIV/0!</v>
      </c>
      <c r="BU143" s="112">
        <f>IF('III Plan Rates'!$AP146&gt;0,SUMPRODUCT(BL143:BT143,'III Plan Rates'!$AG146:$AO146)/'III Plan Rates'!$AP146,0)</f>
        <v>0</v>
      </c>
      <c r="BW143" s="109"/>
      <c r="BX143" s="109"/>
      <c r="BY143" s="109"/>
      <c r="BZ143" s="109"/>
      <c r="CA143" s="109"/>
      <c r="CB143" s="109"/>
      <c r="CC143" s="109"/>
      <c r="CD143" s="109"/>
      <c r="CE143" s="511" t="str">
        <f>IF(SUM(BW143:CD143)='III Plan Rates'!AG146, "Match", "Don't Match")</f>
        <v>Match</v>
      </c>
      <c r="CF143" s="109"/>
      <c r="CG143" s="109"/>
      <c r="CH143" s="109"/>
      <c r="CI143" s="511" t="str">
        <f>IF(SUM(CF143:CH143)='III Plan Rates'!AH146, "Match", "Don't Match")</f>
        <v>Match</v>
      </c>
      <c r="CJ143" s="109"/>
      <c r="CK143" s="109"/>
      <c r="CL143" s="109"/>
      <c r="CM143" s="109"/>
      <c r="CN143" s="109"/>
      <c r="CO143" s="109"/>
      <c r="CP143" s="109"/>
      <c r="CQ143" s="109"/>
      <c r="CR143" s="109"/>
      <c r="CS143" s="109"/>
      <c r="CT143" s="109"/>
      <c r="CU143" s="109"/>
      <c r="CV143" s="109"/>
      <c r="CW143" s="511" t="str">
        <f>IF(SUM(CJ143:CV143)='III Plan Rates'!AI146, "Match", "Don't Match")</f>
        <v>Match</v>
      </c>
      <c r="CX143" s="109"/>
      <c r="CY143" s="109"/>
      <c r="CZ143" s="109"/>
      <c r="DA143" s="109"/>
      <c r="DB143" s="109"/>
      <c r="DC143" s="109"/>
      <c r="DD143" s="109"/>
      <c r="DE143" s="109"/>
      <c r="DF143" s="109"/>
      <c r="DG143" s="109"/>
      <c r="DH143" s="511" t="str">
        <f>IF(SUM(CX143:DG143)='III Plan Rates'!AJ146, "Match", "Don't Match")</f>
        <v>Match</v>
      </c>
      <c r="DI143" s="109"/>
      <c r="DJ143" s="109"/>
      <c r="DK143" s="109"/>
      <c r="DL143" s="109"/>
      <c r="DM143" s="109"/>
      <c r="DN143" s="109"/>
      <c r="DO143" s="109"/>
      <c r="DP143" s="511" t="str">
        <f>IF(SUM(DI143:DO143)='III Plan Rates'!AK146, "Match", "Don't Match")</f>
        <v>Match</v>
      </c>
      <c r="DQ143" s="109"/>
      <c r="DR143" s="109"/>
      <c r="DS143" s="109"/>
      <c r="DT143" s="109"/>
      <c r="DU143" s="109"/>
      <c r="DV143" s="109"/>
      <c r="DW143" s="109"/>
      <c r="DX143" s="109"/>
      <c r="DY143" s="109"/>
      <c r="DZ143" s="109"/>
      <c r="EA143" s="511" t="str">
        <f>IF(SUM(DQ143:DZ143)='III Plan Rates'!AL146, "Match", "Don't Match")</f>
        <v>Match</v>
      </c>
      <c r="EB143" s="109"/>
      <c r="EC143" s="109"/>
      <c r="ED143" s="109"/>
      <c r="EE143" s="109"/>
      <c r="EF143" s="511" t="str">
        <f>IF(SUM(EB143:EE143)='III Plan Rates'!AM146, "Match", "Don't Match")</f>
        <v>Match</v>
      </c>
      <c r="EG143" s="109"/>
      <c r="EH143" s="109"/>
      <c r="EI143" s="109"/>
      <c r="EJ143" s="109"/>
      <c r="EK143" s="109"/>
      <c r="EL143" s="511" t="str">
        <f>IF(SUM(EG143:EK143)='III Plan Rates'!AN146, "Match", "Don't Match")</f>
        <v>Match</v>
      </c>
      <c r="EM143" s="109"/>
      <c r="EN143" s="109"/>
      <c r="EO143" s="109"/>
      <c r="EP143" s="109"/>
      <c r="EQ143" s="109"/>
      <c r="ER143" s="109"/>
      <c r="ES143" s="109"/>
      <c r="ET143" s="511" t="str">
        <f>IF(SUM(EM143:ES143)='III Plan Rates'!AO146, "Match", "Don't Match")</f>
        <v>Match</v>
      </c>
    </row>
    <row r="144" spans="1:150" x14ac:dyDescent="0.25">
      <c r="A144" s="406" t="str">
        <f>'III Plan Rates'!A147</f>
        <v>Plan 130</v>
      </c>
      <c r="B144" s="122">
        <f>'III Plan Rates'!B147</f>
        <v>0</v>
      </c>
      <c r="C144" s="128">
        <f>'III Plan Rates'!D147</f>
        <v>0</v>
      </c>
      <c r="D144" s="122">
        <f>'III Plan Rates'!E147</f>
        <v>0</v>
      </c>
      <c r="E144" s="122">
        <f>'III Plan Rates'!F147</f>
        <v>0</v>
      </c>
      <c r="F144" s="122">
        <f>'III Plan Rates'!G147</f>
        <v>0</v>
      </c>
      <c r="G144" s="122">
        <f>'III Plan Rates'!J147</f>
        <v>0</v>
      </c>
      <c r="H144" s="10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2">
        <f>IF('III Plan Rates'!$AP147&gt;0,SUMPRODUCT(I144:Q144,'III Plan Rates'!$AG147:$AO147)/'III Plan Rates'!$AP147,0)</f>
        <v>0</v>
      </c>
      <c r="S144" s="123"/>
      <c r="T144" s="112" t="e">
        <f>'III Plan Rates'!$AA147*'V Consumer Factors'!$N$12*'II Rate Development &amp; Change'!$J$34</f>
        <v>#DIV/0!</v>
      </c>
      <c r="U144" s="112" t="e">
        <f>'III Plan Rates'!$AA147*'V Consumer Factors'!$N$13*'II Rate Development &amp; Change'!$J$34</f>
        <v>#DIV/0!</v>
      </c>
      <c r="V144" s="112" t="e">
        <f>'III Plan Rates'!$AA147*'V Consumer Factors'!$N$14*'II Rate Development &amp; Change'!$J$34</f>
        <v>#DIV/0!</v>
      </c>
      <c r="W144" s="112" t="e">
        <f>'III Plan Rates'!$AA147*'V Consumer Factors'!$N$15*'II Rate Development &amp; Change'!$J$34</f>
        <v>#DIV/0!</v>
      </c>
      <c r="X144" s="112" t="e">
        <f>'III Plan Rates'!$AA147*'V Consumer Factors'!$N$16*'II Rate Development &amp; Change'!$J$34</f>
        <v>#DIV/0!</v>
      </c>
      <c r="Y144" s="112" t="e">
        <f>'III Plan Rates'!$AA147*'V Consumer Factors'!$N$17*'II Rate Development &amp; Change'!$J$34</f>
        <v>#DIV/0!</v>
      </c>
      <c r="Z144" s="112" t="e">
        <f>'III Plan Rates'!$AA147*'V Consumer Factors'!$N$18*'II Rate Development &amp; Change'!$J$34</f>
        <v>#DIV/0!</v>
      </c>
      <c r="AA144" s="112" t="e">
        <f>'III Plan Rates'!$AA147*'V Consumer Factors'!$N$19*'II Rate Development &amp; Change'!$J$34</f>
        <v>#DIV/0!</v>
      </c>
      <c r="AB144" s="112" t="e">
        <f>'III Plan Rates'!$AA147*'V Consumer Factors'!$N$20*'II Rate Development &amp; Change'!$J$34</f>
        <v>#DIV/0!</v>
      </c>
      <c r="AC144" s="112">
        <f>IF('III Plan Rates'!$AP147&gt;0,SUMPRODUCT(T144:AB144,'III Plan Rates'!$AG147:$AO147)/'III Plan Rates'!$AP147,0)</f>
        <v>0</v>
      </c>
      <c r="AD144" s="119"/>
      <c r="AE144" s="120" t="e">
        <f t="shared" si="23"/>
        <v>#DIV/0!</v>
      </c>
      <c r="AF144" s="120" t="e">
        <f t="shared" si="24"/>
        <v>#DIV/0!</v>
      </c>
      <c r="AG144" s="120" t="e">
        <f t="shared" si="25"/>
        <v>#DIV/0!</v>
      </c>
      <c r="AH144" s="120" t="e">
        <f t="shared" si="26"/>
        <v>#DIV/0!</v>
      </c>
      <c r="AI144" s="120" t="e">
        <f t="shared" si="27"/>
        <v>#DIV/0!</v>
      </c>
      <c r="AJ144" s="120" t="e">
        <f t="shared" si="28"/>
        <v>#DIV/0!</v>
      </c>
      <c r="AK144" s="120" t="e">
        <f t="shared" si="29"/>
        <v>#DIV/0!</v>
      </c>
      <c r="AL144" s="120" t="e">
        <f t="shared" si="30"/>
        <v>#DIV/0!</v>
      </c>
      <c r="AM144" s="120" t="e">
        <f t="shared" si="31"/>
        <v>#DIV/0!</v>
      </c>
      <c r="AN144" s="120" t="str">
        <f t="shared" si="32"/>
        <v/>
      </c>
      <c r="AO144" s="119"/>
      <c r="AP144" s="112" t="e">
        <f>'III Plan Rates'!$AA147*'V Consumer Factors'!$N$12*'II Rate Development &amp; Change'!$K$34</f>
        <v>#DIV/0!</v>
      </c>
      <c r="AQ144" s="112" t="e">
        <f>'III Plan Rates'!$AA147*'V Consumer Factors'!$N$13*'II Rate Development &amp; Change'!$K$34</f>
        <v>#DIV/0!</v>
      </c>
      <c r="AR144" s="112" t="e">
        <f>'III Plan Rates'!$AA147*'V Consumer Factors'!$N$14*'II Rate Development &amp; Change'!$K$34</f>
        <v>#DIV/0!</v>
      </c>
      <c r="AS144" s="112" t="e">
        <f>'III Plan Rates'!$AA147*'V Consumer Factors'!$N$15*'II Rate Development &amp; Change'!$K$34</f>
        <v>#DIV/0!</v>
      </c>
      <c r="AT144" s="112" t="e">
        <f>'III Plan Rates'!$AA147*'V Consumer Factors'!$N$16*'II Rate Development &amp; Change'!$K$34</f>
        <v>#DIV/0!</v>
      </c>
      <c r="AU144" s="112" t="e">
        <f>'III Plan Rates'!$AA147*'V Consumer Factors'!$N$17*'II Rate Development &amp; Change'!$K$34</f>
        <v>#DIV/0!</v>
      </c>
      <c r="AV144" s="112" t="e">
        <f>'III Plan Rates'!$AA147*'V Consumer Factors'!$N$18*'II Rate Development &amp; Change'!$K$34</f>
        <v>#DIV/0!</v>
      </c>
      <c r="AW144" s="112" t="e">
        <f>'III Plan Rates'!$AA147*'V Consumer Factors'!$N$19*'II Rate Development &amp; Change'!$K$34</f>
        <v>#DIV/0!</v>
      </c>
      <c r="AX144" s="112" t="e">
        <f>'III Plan Rates'!$AA147*'V Consumer Factors'!$N$20*'II Rate Development &amp; Change'!$K$34</f>
        <v>#DIV/0!</v>
      </c>
      <c r="AY144" s="112">
        <f>IF('III Plan Rates'!$AP147&gt;0,SUMPRODUCT(AP144:AX144,'III Plan Rates'!$AG147:$AO147)/'III Plan Rates'!$AP147,0)</f>
        <v>0</v>
      </c>
      <c r="AZ144" s="124"/>
      <c r="BA144" s="112" t="e">
        <f>'III Plan Rates'!$AA147*'V Consumer Factors'!$N$12*'II Rate Development &amp; Change'!$L$34</f>
        <v>#DIV/0!</v>
      </c>
      <c r="BB144" s="112" t="e">
        <f>'III Plan Rates'!$AA147*'V Consumer Factors'!$N$13*'II Rate Development &amp; Change'!$L$34</f>
        <v>#DIV/0!</v>
      </c>
      <c r="BC144" s="112" t="e">
        <f>'III Plan Rates'!$AA147*'V Consumer Factors'!$N$14*'II Rate Development &amp; Change'!$L$34</f>
        <v>#DIV/0!</v>
      </c>
      <c r="BD144" s="112" t="e">
        <f>'III Plan Rates'!$AA147*'V Consumer Factors'!$N$15*'II Rate Development &amp; Change'!$L$34</f>
        <v>#DIV/0!</v>
      </c>
      <c r="BE144" s="112" t="e">
        <f>'III Plan Rates'!$AA147*'V Consumer Factors'!$N$16*'II Rate Development &amp; Change'!$L$34</f>
        <v>#DIV/0!</v>
      </c>
      <c r="BF144" s="112" t="e">
        <f>'III Plan Rates'!$AA147*'V Consumer Factors'!$N$17*'II Rate Development &amp; Change'!$L$34</f>
        <v>#DIV/0!</v>
      </c>
      <c r="BG144" s="112" t="e">
        <f>'III Plan Rates'!$AA147*'V Consumer Factors'!$N$18*'II Rate Development &amp; Change'!$L$34</f>
        <v>#DIV/0!</v>
      </c>
      <c r="BH144" s="112" t="e">
        <f>'III Plan Rates'!$AA147*'V Consumer Factors'!$N$19*'II Rate Development &amp; Change'!$L$34</f>
        <v>#DIV/0!</v>
      </c>
      <c r="BI144" s="112" t="e">
        <f>'III Plan Rates'!$AA147*'V Consumer Factors'!$N$20*'II Rate Development &amp; Change'!$L$34</f>
        <v>#DIV/0!</v>
      </c>
      <c r="BJ144" s="112">
        <f>IF('III Plan Rates'!$AP147&gt;0,SUMPRODUCT(BA144:BI144,'III Plan Rates'!$AG147:$AO147)/'III Plan Rates'!$AP147,0)</f>
        <v>0</v>
      </c>
      <c r="BK144" s="124"/>
      <c r="BL144" s="112" t="e">
        <f>'III Plan Rates'!$AA147*'V Consumer Factors'!$N$12*'II Rate Development &amp; Change'!$M$34</f>
        <v>#DIV/0!</v>
      </c>
      <c r="BM144" s="112" t="e">
        <f>'III Plan Rates'!$AA147*'V Consumer Factors'!$N$13*'II Rate Development &amp; Change'!$M$34</f>
        <v>#DIV/0!</v>
      </c>
      <c r="BN144" s="112" t="e">
        <f>'III Plan Rates'!$AA147*'V Consumer Factors'!$N$14*'II Rate Development &amp; Change'!$M$34</f>
        <v>#DIV/0!</v>
      </c>
      <c r="BO144" s="112" t="e">
        <f>'III Plan Rates'!$AA147*'V Consumer Factors'!$N$15*'II Rate Development &amp; Change'!$M$34</f>
        <v>#DIV/0!</v>
      </c>
      <c r="BP144" s="112" t="e">
        <f>'III Plan Rates'!$AA147*'V Consumer Factors'!$N$16*'II Rate Development &amp; Change'!$M$34</f>
        <v>#DIV/0!</v>
      </c>
      <c r="BQ144" s="112" t="e">
        <f>'III Plan Rates'!$AA147*'V Consumer Factors'!$N$17*'II Rate Development &amp; Change'!$M$34</f>
        <v>#DIV/0!</v>
      </c>
      <c r="BR144" s="112" t="e">
        <f>'III Plan Rates'!$AA147*'V Consumer Factors'!$N$18*'II Rate Development &amp; Change'!$M$34</f>
        <v>#DIV/0!</v>
      </c>
      <c r="BS144" s="112" t="e">
        <f>'III Plan Rates'!$AA147*'V Consumer Factors'!$N$19*'II Rate Development &amp; Change'!$M$34</f>
        <v>#DIV/0!</v>
      </c>
      <c r="BT144" s="112" t="e">
        <f>'III Plan Rates'!$AA147*'V Consumer Factors'!$N$20*'II Rate Development &amp; Change'!$M$34</f>
        <v>#DIV/0!</v>
      </c>
      <c r="BU144" s="112">
        <f>IF('III Plan Rates'!$AP147&gt;0,SUMPRODUCT(BL144:BT144,'III Plan Rates'!$AG147:$AO147)/'III Plan Rates'!$AP147,0)</f>
        <v>0</v>
      </c>
      <c r="BW144" s="109"/>
      <c r="BX144" s="109"/>
      <c r="BY144" s="109"/>
      <c r="BZ144" s="109"/>
      <c r="CA144" s="109"/>
      <c r="CB144" s="109"/>
      <c r="CC144" s="109"/>
      <c r="CD144" s="109"/>
      <c r="CE144" s="511" t="str">
        <f>IF(SUM(BW144:CD144)='III Plan Rates'!AG147, "Match", "Don't Match")</f>
        <v>Match</v>
      </c>
      <c r="CF144" s="109"/>
      <c r="CG144" s="109"/>
      <c r="CH144" s="109"/>
      <c r="CI144" s="511" t="str">
        <f>IF(SUM(CF144:CH144)='III Plan Rates'!AH147, "Match", "Don't Match")</f>
        <v>Match</v>
      </c>
      <c r="CJ144" s="109"/>
      <c r="CK144" s="109"/>
      <c r="CL144" s="109"/>
      <c r="CM144" s="109"/>
      <c r="CN144" s="109"/>
      <c r="CO144" s="109"/>
      <c r="CP144" s="109"/>
      <c r="CQ144" s="109"/>
      <c r="CR144" s="109"/>
      <c r="CS144" s="109"/>
      <c r="CT144" s="109"/>
      <c r="CU144" s="109"/>
      <c r="CV144" s="109"/>
      <c r="CW144" s="511" t="str">
        <f>IF(SUM(CJ144:CV144)='III Plan Rates'!AI147, "Match", "Don't Match")</f>
        <v>Match</v>
      </c>
      <c r="CX144" s="109"/>
      <c r="CY144" s="109"/>
      <c r="CZ144" s="109"/>
      <c r="DA144" s="109"/>
      <c r="DB144" s="109"/>
      <c r="DC144" s="109"/>
      <c r="DD144" s="109"/>
      <c r="DE144" s="109"/>
      <c r="DF144" s="109"/>
      <c r="DG144" s="109"/>
      <c r="DH144" s="511" t="str">
        <f>IF(SUM(CX144:DG144)='III Plan Rates'!AJ147, "Match", "Don't Match")</f>
        <v>Match</v>
      </c>
      <c r="DI144" s="109"/>
      <c r="DJ144" s="109"/>
      <c r="DK144" s="109"/>
      <c r="DL144" s="109"/>
      <c r="DM144" s="109"/>
      <c r="DN144" s="109"/>
      <c r="DO144" s="109"/>
      <c r="DP144" s="511" t="str">
        <f>IF(SUM(DI144:DO144)='III Plan Rates'!AK147, "Match", "Don't Match")</f>
        <v>Match</v>
      </c>
      <c r="DQ144" s="109"/>
      <c r="DR144" s="109"/>
      <c r="DS144" s="109"/>
      <c r="DT144" s="109"/>
      <c r="DU144" s="109"/>
      <c r="DV144" s="109"/>
      <c r="DW144" s="109"/>
      <c r="DX144" s="109"/>
      <c r="DY144" s="109"/>
      <c r="DZ144" s="109"/>
      <c r="EA144" s="511" t="str">
        <f>IF(SUM(DQ144:DZ144)='III Plan Rates'!AL147, "Match", "Don't Match")</f>
        <v>Match</v>
      </c>
      <c r="EB144" s="109"/>
      <c r="EC144" s="109"/>
      <c r="ED144" s="109"/>
      <c r="EE144" s="109"/>
      <c r="EF144" s="511" t="str">
        <f>IF(SUM(EB144:EE144)='III Plan Rates'!AM147, "Match", "Don't Match")</f>
        <v>Match</v>
      </c>
      <c r="EG144" s="109"/>
      <c r="EH144" s="109"/>
      <c r="EI144" s="109"/>
      <c r="EJ144" s="109"/>
      <c r="EK144" s="109"/>
      <c r="EL144" s="511" t="str">
        <f>IF(SUM(EG144:EK144)='III Plan Rates'!AN147, "Match", "Don't Match")</f>
        <v>Match</v>
      </c>
      <c r="EM144" s="109"/>
      <c r="EN144" s="109"/>
      <c r="EO144" s="109"/>
      <c r="EP144" s="109"/>
      <c r="EQ144" s="109"/>
      <c r="ER144" s="109"/>
      <c r="ES144" s="109"/>
      <c r="ET144" s="511" t="str">
        <f>IF(SUM(EM144:ES144)='III Plan Rates'!AO147, "Match", "Don't Match")</f>
        <v>Match</v>
      </c>
    </row>
    <row r="145" spans="1:150" x14ac:dyDescent="0.25">
      <c r="A145" s="406" t="str">
        <f>'III Plan Rates'!A148</f>
        <v>Plan 131</v>
      </c>
      <c r="B145" s="122">
        <f>'III Plan Rates'!B148</f>
        <v>0</v>
      </c>
      <c r="C145" s="128">
        <f>'III Plan Rates'!D148</f>
        <v>0</v>
      </c>
      <c r="D145" s="122">
        <f>'III Plan Rates'!E148</f>
        <v>0</v>
      </c>
      <c r="E145" s="122">
        <f>'III Plan Rates'!F148</f>
        <v>0</v>
      </c>
      <c r="F145" s="122">
        <f>'III Plan Rates'!G148</f>
        <v>0</v>
      </c>
      <c r="G145" s="122">
        <f>'III Plan Rates'!J148</f>
        <v>0</v>
      </c>
      <c r="H145" s="10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2">
        <f>IF('III Plan Rates'!$AP148&gt;0,SUMPRODUCT(I145:Q145,'III Plan Rates'!$AG148:$AO148)/'III Plan Rates'!$AP148,0)</f>
        <v>0</v>
      </c>
      <c r="S145" s="123"/>
      <c r="T145" s="112" t="e">
        <f>'III Plan Rates'!$AA148*'V Consumer Factors'!$N$12*'II Rate Development &amp; Change'!$J$34</f>
        <v>#DIV/0!</v>
      </c>
      <c r="U145" s="112" t="e">
        <f>'III Plan Rates'!$AA148*'V Consumer Factors'!$N$13*'II Rate Development &amp; Change'!$J$34</f>
        <v>#DIV/0!</v>
      </c>
      <c r="V145" s="112" t="e">
        <f>'III Plan Rates'!$AA148*'V Consumer Factors'!$N$14*'II Rate Development &amp; Change'!$J$34</f>
        <v>#DIV/0!</v>
      </c>
      <c r="W145" s="112" t="e">
        <f>'III Plan Rates'!$AA148*'V Consumer Factors'!$N$15*'II Rate Development &amp; Change'!$J$34</f>
        <v>#DIV/0!</v>
      </c>
      <c r="X145" s="112" t="e">
        <f>'III Plan Rates'!$AA148*'V Consumer Factors'!$N$16*'II Rate Development &amp; Change'!$J$34</f>
        <v>#DIV/0!</v>
      </c>
      <c r="Y145" s="112" t="e">
        <f>'III Plan Rates'!$AA148*'V Consumer Factors'!$N$17*'II Rate Development &amp; Change'!$J$34</f>
        <v>#DIV/0!</v>
      </c>
      <c r="Z145" s="112" t="e">
        <f>'III Plan Rates'!$AA148*'V Consumer Factors'!$N$18*'II Rate Development &amp; Change'!$J$34</f>
        <v>#DIV/0!</v>
      </c>
      <c r="AA145" s="112" t="e">
        <f>'III Plan Rates'!$AA148*'V Consumer Factors'!$N$19*'II Rate Development &amp; Change'!$J$34</f>
        <v>#DIV/0!</v>
      </c>
      <c r="AB145" s="112" t="e">
        <f>'III Plan Rates'!$AA148*'V Consumer Factors'!$N$20*'II Rate Development &amp; Change'!$J$34</f>
        <v>#DIV/0!</v>
      </c>
      <c r="AC145" s="112">
        <f>IF('III Plan Rates'!$AP148&gt;0,SUMPRODUCT(T145:AB145,'III Plan Rates'!$AG148:$AO148)/'III Plan Rates'!$AP148,0)</f>
        <v>0</v>
      </c>
      <c r="AD145" s="119"/>
      <c r="AE145" s="120" t="e">
        <f t="shared" si="23"/>
        <v>#DIV/0!</v>
      </c>
      <c r="AF145" s="120" t="e">
        <f t="shared" si="24"/>
        <v>#DIV/0!</v>
      </c>
      <c r="AG145" s="120" t="e">
        <f t="shared" si="25"/>
        <v>#DIV/0!</v>
      </c>
      <c r="AH145" s="120" t="e">
        <f t="shared" si="26"/>
        <v>#DIV/0!</v>
      </c>
      <c r="AI145" s="120" t="e">
        <f t="shared" si="27"/>
        <v>#DIV/0!</v>
      </c>
      <c r="AJ145" s="120" t="e">
        <f t="shared" si="28"/>
        <v>#DIV/0!</v>
      </c>
      <c r="AK145" s="120" t="e">
        <f t="shared" si="29"/>
        <v>#DIV/0!</v>
      </c>
      <c r="AL145" s="120" t="e">
        <f t="shared" si="30"/>
        <v>#DIV/0!</v>
      </c>
      <c r="AM145" s="120" t="e">
        <f t="shared" si="31"/>
        <v>#DIV/0!</v>
      </c>
      <c r="AN145" s="120" t="str">
        <f t="shared" si="32"/>
        <v/>
      </c>
      <c r="AO145" s="119"/>
      <c r="AP145" s="112" t="e">
        <f>'III Plan Rates'!$AA148*'V Consumer Factors'!$N$12*'II Rate Development &amp; Change'!$K$34</f>
        <v>#DIV/0!</v>
      </c>
      <c r="AQ145" s="112" t="e">
        <f>'III Plan Rates'!$AA148*'V Consumer Factors'!$N$13*'II Rate Development &amp; Change'!$K$34</f>
        <v>#DIV/0!</v>
      </c>
      <c r="AR145" s="112" t="e">
        <f>'III Plan Rates'!$AA148*'V Consumer Factors'!$N$14*'II Rate Development &amp; Change'!$K$34</f>
        <v>#DIV/0!</v>
      </c>
      <c r="AS145" s="112" t="e">
        <f>'III Plan Rates'!$AA148*'V Consumer Factors'!$N$15*'II Rate Development &amp; Change'!$K$34</f>
        <v>#DIV/0!</v>
      </c>
      <c r="AT145" s="112" t="e">
        <f>'III Plan Rates'!$AA148*'V Consumer Factors'!$N$16*'II Rate Development &amp; Change'!$K$34</f>
        <v>#DIV/0!</v>
      </c>
      <c r="AU145" s="112" t="e">
        <f>'III Plan Rates'!$AA148*'V Consumer Factors'!$N$17*'II Rate Development &amp; Change'!$K$34</f>
        <v>#DIV/0!</v>
      </c>
      <c r="AV145" s="112" t="e">
        <f>'III Plan Rates'!$AA148*'V Consumer Factors'!$N$18*'II Rate Development &amp; Change'!$K$34</f>
        <v>#DIV/0!</v>
      </c>
      <c r="AW145" s="112" t="e">
        <f>'III Plan Rates'!$AA148*'V Consumer Factors'!$N$19*'II Rate Development &amp; Change'!$K$34</f>
        <v>#DIV/0!</v>
      </c>
      <c r="AX145" s="112" t="e">
        <f>'III Plan Rates'!$AA148*'V Consumer Factors'!$N$20*'II Rate Development &amp; Change'!$K$34</f>
        <v>#DIV/0!</v>
      </c>
      <c r="AY145" s="112">
        <f>IF('III Plan Rates'!$AP148&gt;0,SUMPRODUCT(AP145:AX145,'III Plan Rates'!$AG148:$AO148)/'III Plan Rates'!$AP148,0)</f>
        <v>0</v>
      </c>
      <c r="AZ145" s="124"/>
      <c r="BA145" s="112" t="e">
        <f>'III Plan Rates'!$AA148*'V Consumer Factors'!$N$12*'II Rate Development &amp; Change'!$L$34</f>
        <v>#DIV/0!</v>
      </c>
      <c r="BB145" s="112" t="e">
        <f>'III Plan Rates'!$AA148*'V Consumer Factors'!$N$13*'II Rate Development &amp; Change'!$L$34</f>
        <v>#DIV/0!</v>
      </c>
      <c r="BC145" s="112" t="e">
        <f>'III Plan Rates'!$AA148*'V Consumer Factors'!$N$14*'II Rate Development &amp; Change'!$L$34</f>
        <v>#DIV/0!</v>
      </c>
      <c r="BD145" s="112" t="e">
        <f>'III Plan Rates'!$AA148*'V Consumer Factors'!$N$15*'II Rate Development &amp; Change'!$L$34</f>
        <v>#DIV/0!</v>
      </c>
      <c r="BE145" s="112" t="e">
        <f>'III Plan Rates'!$AA148*'V Consumer Factors'!$N$16*'II Rate Development &amp; Change'!$L$34</f>
        <v>#DIV/0!</v>
      </c>
      <c r="BF145" s="112" t="e">
        <f>'III Plan Rates'!$AA148*'V Consumer Factors'!$N$17*'II Rate Development &amp; Change'!$L$34</f>
        <v>#DIV/0!</v>
      </c>
      <c r="BG145" s="112" t="e">
        <f>'III Plan Rates'!$AA148*'V Consumer Factors'!$N$18*'II Rate Development &amp; Change'!$L$34</f>
        <v>#DIV/0!</v>
      </c>
      <c r="BH145" s="112" t="e">
        <f>'III Plan Rates'!$AA148*'V Consumer Factors'!$N$19*'II Rate Development &amp; Change'!$L$34</f>
        <v>#DIV/0!</v>
      </c>
      <c r="BI145" s="112" t="e">
        <f>'III Plan Rates'!$AA148*'V Consumer Factors'!$N$20*'II Rate Development &amp; Change'!$L$34</f>
        <v>#DIV/0!</v>
      </c>
      <c r="BJ145" s="112">
        <f>IF('III Plan Rates'!$AP148&gt;0,SUMPRODUCT(BA145:BI145,'III Plan Rates'!$AG148:$AO148)/'III Plan Rates'!$AP148,0)</f>
        <v>0</v>
      </c>
      <c r="BK145" s="124"/>
      <c r="BL145" s="112" t="e">
        <f>'III Plan Rates'!$AA148*'V Consumer Factors'!$N$12*'II Rate Development &amp; Change'!$M$34</f>
        <v>#DIV/0!</v>
      </c>
      <c r="BM145" s="112" t="e">
        <f>'III Plan Rates'!$AA148*'V Consumer Factors'!$N$13*'II Rate Development &amp; Change'!$M$34</f>
        <v>#DIV/0!</v>
      </c>
      <c r="BN145" s="112" t="e">
        <f>'III Plan Rates'!$AA148*'V Consumer Factors'!$N$14*'II Rate Development &amp; Change'!$M$34</f>
        <v>#DIV/0!</v>
      </c>
      <c r="BO145" s="112" t="e">
        <f>'III Plan Rates'!$AA148*'V Consumer Factors'!$N$15*'II Rate Development &amp; Change'!$M$34</f>
        <v>#DIV/0!</v>
      </c>
      <c r="BP145" s="112" t="e">
        <f>'III Plan Rates'!$AA148*'V Consumer Factors'!$N$16*'II Rate Development &amp; Change'!$M$34</f>
        <v>#DIV/0!</v>
      </c>
      <c r="BQ145" s="112" t="e">
        <f>'III Plan Rates'!$AA148*'V Consumer Factors'!$N$17*'II Rate Development &amp; Change'!$M$34</f>
        <v>#DIV/0!</v>
      </c>
      <c r="BR145" s="112" t="e">
        <f>'III Plan Rates'!$AA148*'V Consumer Factors'!$N$18*'II Rate Development &amp; Change'!$M$34</f>
        <v>#DIV/0!</v>
      </c>
      <c r="BS145" s="112" t="e">
        <f>'III Plan Rates'!$AA148*'V Consumer Factors'!$N$19*'II Rate Development &amp; Change'!$M$34</f>
        <v>#DIV/0!</v>
      </c>
      <c r="BT145" s="112" t="e">
        <f>'III Plan Rates'!$AA148*'V Consumer Factors'!$N$20*'II Rate Development &amp; Change'!$M$34</f>
        <v>#DIV/0!</v>
      </c>
      <c r="BU145" s="112">
        <f>IF('III Plan Rates'!$AP148&gt;0,SUMPRODUCT(BL145:BT145,'III Plan Rates'!$AG148:$AO148)/'III Plan Rates'!$AP148,0)</f>
        <v>0</v>
      </c>
      <c r="BW145" s="109"/>
      <c r="BX145" s="109"/>
      <c r="BY145" s="109"/>
      <c r="BZ145" s="109"/>
      <c r="CA145" s="109"/>
      <c r="CB145" s="109"/>
      <c r="CC145" s="109"/>
      <c r="CD145" s="109"/>
      <c r="CE145" s="511" t="str">
        <f>IF(SUM(BW145:CD145)='III Plan Rates'!AG148, "Match", "Don't Match")</f>
        <v>Match</v>
      </c>
      <c r="CF145" s="109"/>
      <c r="CG145" s="109"/>
      <c r="CH145" s="109"/>
      <c r="CI145" s="511" t="str">
        <f>IF(SUM(CF145:CH145)='III Plan Rates'!AH148, "Match", "Don't Match")</f>
        <v>Match</v>
      </c>
      <c r="CJ145" s="109"/>
      <c r="CK145" s="109"/>
      <c r="CL145" s="109"/>
      <c r="CM145" s="109"/>
      <c r="CN145" s="109"/>
      <c r="CO145" s="109"/>
      <c r="CP145" s="109"/>
      <c r="CQ145" s="109"/>
      <c r="CR145" s="109"/>
      <c r="CS145" s="109"/>
      <c r="CT145" s="109"/>
      <c r="CU145" s="109"/>
      <c r="CV145" s="109"/>
      <c r="CW145" s="511" t="str">
        <f>IF(SUM(CJ145:CV145)='III Plan Rates'!AI148, "Match", "Don't Match")</f>
        <v>Match</v>
      </c>
      <c r="CX145" s="109"/>
      <c r="CY145" s="109"/>
      <c r="CZ145" s="109"/>
      <c r="DA145" s="109"/>
      <c r="DB145" s="109"/>
      <c r="DC145" s="109"/>
      <c r="DD145" s="109"/>
      <c r="DE145" s="109"/>
      <c r="DF145" s="109"/>
      <c r="DG145" s="109"/>
      <c r="DH145" s="511" t="str">
        <f>IF(SUM(CX145:DG145)='III Plan Rates'!AJ148, "Match", "Don't Match")</f>
        <v>Match</v>
      </c>
      <c r="DI145" s="109"/>
      <c r="DJ145" s="109"/>
      <c r="DK145" s="109"/>
      <c r="DL145" s="109"/>
      <c r="DM145" s="109"/>
      <c r="DN145" s="109"/>
      <c r="DO145" s="109"/>
      <c r="DP145" s="511" t="str">
        <f>IF(SUM(DI145:DO145)='III Plan Rates'!AK148, "Match", "Don't Match")</f>
        <v>Match</v>
      </c>
      <c r="DQ145" s="109"/>
      <c r="DR145" s="109"/>
      <c r="DS145" s="109"/>
      <c r="DT145" s="109"/>
      <c r="DU145" s="109"/>
      <c r="DV145" s="109"/>
      <c r="DW145" s="109"/>
      <c r="DX145" s="109"/>
      <c r="DY145" s="109"/>
      <c r="DZ145" s="109"/>
      <c r="EA145" s="511" t="str">
        <f>IF(SUM(DQ145:DZ145)='III Plan Rates'!AL148, "Match", "Don't Match")</f>
        <v>Match</v>
      </c>
      <c r="EB145" s="109"/>
      <c r="EC145" s="109"/>
      <c r="ED145" s="109"/>
      <c r="EE145" s="109"/>
      <c r="EF145" s="511" t="str">
        <f>IF(SUM(EB145:EE145)='III Plan Rates'!AM148, "Match", "Don't Match")</f>
        <v>Match</v>
      </c>
      <c r="EG145" s="109"/>
      <c r="EH145" s="109"/>
      <c r="EI145" s="109"/>
      <c r="EJ145" s="109"/>
      <c r="EK145" s="109"/>
      <c r="EL145" s="511" t="str">
        <f>IF(SUM(EG145:EK145)='III Plan Rates'!AN148, "Match", "Don't Match")</f>
        <v>Match</v>
      </c>
      <c r="EM145" s="109"/>
      <c r="EN145" s="109"/>
      <c r="EO145" s="109"/>
      <c r="EP145" s="109"/>
      <c r="EQ145" s="109"/>
      <c r="ER145" s="109"/>
      <c r="ES145" s="109"/>
      <c r="ET145" s="511" t="str">
        <f>IF(SUM(EM145:ES145)='III Plan Rates'!AO148, "Match", "Don't Match")</f>
        <v>Match</v>
      </c>
    </row>
    <row r="146" spans="1:150" x14ac:dyDescent="0.25">
      <c r="A146" s="406" t="str">
        <f>'III Plan Rates'!A149</f>
        <v>Plan 132</v>
      </c>
      <c r="B146" s="122">
        <f>'III Plan Rates'!B149</f>
        <v>0</v>
      </c>
      <c r="C146" s="128">
        <f>'III Plan Rates'!D149</f>
        <v>0</v>
      </c>
      <c r="D146" s="122">
        <f>'III Plan Rates'!E149</f>
        <v>0</v>
      </c>
      <c r="E146" s="122">
        <f>'III Plan Rates'!F149</f>
        <v>0</v>
      </c>
      <c r="F146" s="122">
        <f>'III Plan Rates'!G149</f>
        <v>0</v>
      </c>
      <c r="G146" s="122">
        <f>'III Plan Rates'!J149</f>
        <v>0</v>
      </c>
      <c r="H146" s="10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2">
        <f>IF('III Plan Rates'!$AP149&gt;0,SUMPRODUCT(I146:Q146,'III Plan Rates'!$AG149:$AO149)/'III Plan Rates'!$AP149,0)</f>
        <v>0</v>
      </c>
      <c r="S146" s="123"/>
      <c r="T146" s="112" t="e">
        <f>'III Plan Rates'!$AA149*'V Consumer Factors'!$N$12*'II Rate Development &amp; Change'!$J$34</f>
        <v>#DIV/0!</v>
      </c>
      <c r="U146" s="112" t="e">
        <f>'III Plan Rates'!$AA149*'V Consumer Factors'!$N$13*'II Rate Development &amp; Change'!$J$34</f>
        <v>#DIV/0!</v>
      </c>
      <c r="V146" s="112" t="e">
        <f>'III Plan Rates'!$AA149*'V Consumer Factors'!$N$14*'II Rate Development &amp; Change'!$J$34</f>
        <v>#DIV/0!</v>
      </c>
      <c r="W146" s="112" t="e">
        <f>'III Plan Rates'!$AA149*'V Consumer Factors'!$N$15*'II Rate Development &amp; Change'!$J$34</f>
        <v>#DIV/0!</v>
      </c>
      <c r="X146" s="112" t="e">
        <f>'III Plan Rates'!$AA149*'V Consumer Factors'!$N$16*'II Rate Development &amp; Change'!$J$34</f>
        <v>#DIV/0!</v>
      </c>
      <c r="Y146" s="112" t="e">
        <f>'III Plan Rates'!$AA149*'V Consumer Factors'!$N$17*'II Rate Development &amp; Change'!$J$34</f>
        <v>#DIV/0!</v>
      </c>
      <c r="Z146" s="112" t="e">
        <f>'III Plan Rates'!$AA149*'V Consumer Factors'!$N$18*'II Rate Development &amp; Change'!$J$34</f>
        <v>#DIV/0!</v>
      </c>
      <c r="AA146" s="112" t="e">
        <f>'III Plan Rates'!$AA149*'V Consumer Factors'!$N$19*'II Rate Development &amp; Change'!$J$34</f>
        <v>#DIV/0!</v>
      </c>
      <c r="AB146" s="112" t="e">
        <f>'III Plan Rates'!$AA149*'V Consumer Factors'!$N$20*'II Rate Development &amp; Change'!$J$34</f>
        <v>#DIV/0!</v>
      </c>
      <c r="AC146" s="112">
        <f>IF('III Plan Rates'!$AP149&gt;0,SUMPRODUCT(T146:AB146,'III Plan Rates'!$AG149:$AO149)/'III Plan Rates'!$AP149,0)</f>
        <v>0</v>
      </c>
      <c r="AD146" s="119"/>
      <c r="AE146" s="120" t="e">
        <f t="shared" si="23"/>
        <v>#DIV/0!</v>
      </c>
      <c r="AF146" s="120" t="e">
        <f t="shared" si="24"/>
        <v>#DIV/0!</v>
      </c>
      <c r="AG146" s="120" t="e">
        <f t="shared" si="25"/>
        <v>#DIV/0!</v>
      </c>
      <c r="AH146" s="120" t="e">
        <f t="shared" si="26"/>
        <v>#DIV/0!</v>
      </c>
      <c r="AI146" s="120" t="e">
        <f t="shared" si="27"/>
        <v>#DIV/0!</v>
      </c>
      <c r="AJ146" s="120" t="e">
        <f t="shared" si="28"/>
        <v>#DIV/0!</v>
      </c>
      <c r="AK146" s="120" t="e">
        <f t="shared" si="29"/>
        <v>#DIV/0!</v>
      </c>
      <c r="AL146" s="120" t="e">
        <f t="shared" si="30"/>
        <v>#DIV/0!</v>
      </c>
      <c r="AM146" s="120" t="e">
        <f t="shared" si="31"/>
        <v>#DIV/0!</v>
      </c>
      <c r="AN146" s="120" t="str">
        <f t="shared" si="32"/>
        <v/>
      </c>
      <c r="AO146" s="119"/>
      <c r="AP146" s="112" t="e">
        <f>'III Plan Rates'!$AA149*'V Consumer Factors'!$N$12*'II Rate Development &amp; Change'!$K$34</f>
        <v>#DIV/0!</v>
      </c>
      <c r="AQ146" s="112" t="e">
        <f>'III Plan Rates'!$AA149*'V Consumer Factors'!$N$13*'II Rate Development &amp; Change'!$K$34</f>
        <v>#DIV/0!</v>
      </c>
      <c r="AR146" s="112" t="e">
        <f>'III Plan Rates'!$AA149*'V Consumer Factors'!$N$14*'II Rate Development &amp; Change'!$K$34</f>
        <v>#DIV/0!</v>
      </c>
      <c r="AS146" s="112" t="e">
        <f>'III Plan Rates'!$AA149*'V Consumer Factors'!$N$15*'II Rate Development &amp; Change'!$K$34</f>
        <v>#DIV/0!</v>
      </c>
      <c r="AT146" s="112" t="e">
        <f>'III Plan Rates'!$AA149*'V Consumer Factors'!$N$16*'II Rate Development &amp; Change'!$K$34</f>
        <v>#DIV/0!</v>
      </c>
      <c r="AU146" s="112" t="e">
        <f>'III Plan Rates'!$AA149*'V Consumer Factors'!$N$17*'II Rate Development &amp; Change'!$K$34</f>
        <v>#DIV/0!</v>
      </c>
      <c r="AV146" s="112" t="e">
        <f>'III Plan Rates'!$AA149*'V Consumer Factors'!$N$18*'II Rate Development &amp; Change'!$K$34</f>
        <v>#DIV/0!</v>
      </c>
      <c r="AW146" s="112" t="e">
        <f>'III Plan Rates'!$AA149*'V Consumer Factors'!$N$19*'II Rate Development &amp; Change'!$K$34</f>
        <v>#DIV/0!</v>
      </c>
      <c r="AX146" s="112" t="e">
        <f>'III Plan Rates'!$AA149*'V Consumer Factors'!$N$20*'II Rate Development &amp; Change'!$K$34</f>
        <v>#DIV/0!</v>
      </c>
      <c r="AY146" s="112">
        <f>IF('III Plan Rates'!$AP149&gt;0,SUMPRODUCT(AP146:AX146,'III Plan Rates'!$AG149:$AO149)/'III Plan Rates'!$AP149,0)</f>
        <v>0</v>
      </c>
      <c r="AZ146" s="124"/>
      <c r="BA146" s="112" t="e">
        <f>'III Plan Rates'!$AA149*'V Consumer Factors'!$N$12*'II Rate Development &amp; Change'!$L$34</f>
        <v>#DIV/0!</v>
      </c>
      <c r="BB146" s="112" t="e">
        <f>'III Plan Rates'!$AA149*'V Consumer Factors'!$N$13*'II Rate Development &amp; Change'!$L$34</f>
        <v>#DIV/0!</v>
      </c>
      <c r="BC146" s="112" t="e">
        <f>'III Plan Rates'!$AA149*'V Consumer Factors'!$N$14*'II Rate Development &amp; Change'!$L$34</f>
        <v>#DIV/0!</v>
      </c>
      <c r="BD146" s="112" t="e">
        <f>'III Plan Rates'!$AA149*'V Consumer Factors'!$N$15*'II Rate Development &amp; Change'!$L$34</f>
        <v>#DIV/0!</v>
      </c>
      <c r="BE146" s="112" t="e">
        <f>'III Plan Rates'!$AA149*'V Consumer Factors'!$N$16*'II Rate Development &amp; Change'!$L$34</f>
        <v>#DIV/0!</v>
      </c>
      <c r="BF146" s="112" t="e">
        <f>'III Plan Rates'!$AA149*'V Consumer Factors'!$N$17*'II Rate Development &amp; Change'!$L$34</f>
        <v>#DIV/0!</v>
      </c>
      <c r="BG146" s="112" t="e">
        <f>'III Plan Rates'!$AA149*'V Consumer Factors'!$N$18*'II Rate Development &amp; Change'!$L$34</f>
        <v>#DIV/0!</v>
      </c>
      <c r="BH146" s="112" t="e">
        <f>'III Plan Rates'!$AA149*'V Consumer Factors'!$N$19*'II Rate Development &amp; Change'!$L$34</f>
        <v>#DIV/0!</v>
      </c>
      <c r="BI146" s="112" t="e">
        <f>'III Plan Rates'!$AA149*'V Consumer Factors'!$N$20*'II Rate Development &amp; Change'!$L$34</f>
        <v>#DIV/0!</v>
      </c>
      <c r="BJ146" s="112">
        <f>IF('III Plan Rates'!$AP149&gt;0,SUMPRODUCT(BA146:BI146,'III Plan Rates'!$AG149:$AO149)/'III Plan Rates'!$AP149,0)</f>
        <v>0</v>
      </c>
      <c r="BK146" s="124"/>
      <c r="BL146" s="112" t="e">
        <f>'III Plan Rates'!$AA149*'V Consumer Factors'!$N$12*'II Rate Development &amp; Change'!$M$34</f>
        <v>#DIV/0!</v>
      </c>
      <c r="BM146" s="112" t="e">
        <f>'III Plan Rates'!$AA149*'V Consumer Factors'!$N$13*'II Rate Development &amp; Change'!$M$34</f>
        <v>#DIV/0!</v>
      </c>
      <c r="BN146" s="112" t="e">
        <f>'III Plan Rates'!$AA149*'V Consumer Factors'!$N$14*'II Rate Development &amp; Change'!$M$34</f>
        <v>#DIV/0!</v>
      </c>
      <c r="BO146" s="112" t="e">
        <f>'III Plan Rates'!$AA149*'V Consumer Factors'!$N$15*'II Rate Development &amp; Change'!$M$34</f>
        <v>#DIV/0!</v>
      </c>
      <c r="BP146" s="112" t="e">
        <f>'III Plan Rates'!$AA149*'V Consumer Factors'!$N$16*'II Rate Development &amp; Change'!$M$34</f>
        <v>#DIV/0!</v>
      </c>
      <c r="BQ146" s="112" t="e">
        <f>'III Plan Rates'!$AA149*'V Consumer Factors'!$N$17*'II Rate Development &amp; Change'!$M$34</f>
        <v>#DIV/0!</v>
      </c>
      <c r="BR146" s="112" t="e">
        <f>'III Plan Rates'!$AA149*'V Consumer Factors'!$N$18*'II Rate Development &amp; Change'!$M$34</f>
        <v>#DIV/0!</v>
      </c>
      <c r="BS146" s="112" t="e">
        <f>'III Plan Rates'!$AA149*'V Consumer Factors'!$N$19*'II Rate Development &amp; Change'!$M$34</f>
        <v>#DIV/0!</v>
      </c>
      <c r="BT146" s="112" t="e">
        <f>'III Plan Rates'!$AA149*'V Consumer Factors'!$N$20*'II Rate Development &amp; Change'!$M$34</f>
        <v>#DIV/0!</v>
      </c>
      <c r="BU146" s="112">
        <f>IF('III Plan Rates'!$AP149&gt;0,SUMPRODUCT(BL146:BT146,'III Plan Rates'!$AG149:$AO149)/'III Plan Rates'!$AP149,0)</f>
        <v>0</v>
      </c>
      <c r="BW146" s="109"/>
      <c r="BX146" s="109"/>
      <c r="BY146" s="109"/>
      <c r="BZ146" s="109"/>
      <c r="CA146" s="109"/>
      <c r="CB146" s="109"/>
      <c r="CC146" s="109"/>
      <c r="CD146" s="109"/>
      <c r="CE146" s="511" t="str">
        <f>IF(SUM(BW146:CD146)='III Plan Rates'!AG149, "Match", "Don't Match")</f>
        <v>Match</v>
      </c>
      <c r="CF146" s="109"/>
      <c r="CG146" s="109"/>
      <c r="CH146" s="109"/>
      <c r="CI146" s="511" t="str">
        <f>IF(SUM(CF146:CH146)='III Plan Rates'!AH149, "Match", "Don't Match")</f>
        <v>Match</v>
      </c>
      <c r="CJ146" s="109"/>
      <c r="CK146" s="109"/>
      <c r="CL146" s="109"/>
      <c r="CM146" s="109"/>
      <c r="CN146" s="109"/>
      <c r="CO146" s="109"/>
      <c r="CP146" s="109"/>
      <c r="CQ146" s="109"/>
      <c r="CR146" s="109"/>
      <c r="CS146" s="109"/>
      <c r="CT146" s="109"/>
      <c r="CU146" s="109"/>
      <c r="CV146" s="109"/>
      <c r="CW146" s="511" t="str">
        <f>IF(SUM(CJ146:CV146)='III Plan Rates'!AI149, "Match", "Don't Match")</f>
        <v>Match</v>
      </c>
      <c r="CX146" s="109"/>
      <c r="CY146" s="109"/>
      <c r="CZ146" s="109"/>
      <c r="DA146" s="109"/>
      <c r="DB146" s="109"/>
      <c r="DC146" s="109"/>
      <c r="DD146" s="109"/>
      <c r="DE146" s="109"/>
      <c r="DF146" s="109"/>
      <c r="DG146" s="109"/>
      <c r="DH146" s="511" t="str">
        <f>IF(SUM(CX146:DG146)='III Plan Rates'!AJ149, "Match", "Don't Match")</f>
        <v>Match</v>
      </c>
      <c r="DI146" s="109"/>
      <c r="DJ146" s="109"/>
      <c r="DK146" s="109"/>
      <c r="DL146" s="109"/>
      <c r="DM146" s="109"/>
      <c r="DN146" s="109"/>
      <c r="DO146" s="109"/>
      <c r="DP146" s="511" t="str">
        <f>IF(SUM(DI146:DO146)='III Plan Rates'!AK149, "Match", "Don't Match")</f>
        <v>Match</v>
      </c>
      <c r="DQ146" s="109"/>
      <c r="DR146" s="109"/>
      <c r="DS146" s="109"/>
      <c r="DT146" s="109"/>
      <c r="DU146" s="109"/>
      <c r="DV146" s="109"/>
      <c r="DW146" s="109"/>
      <c r="DX146" s="109"/>
      <c r="DY146" s="109"/>
      <c r="DZ146" s="109"/>
      <c r="EA146" s="511" t="str">
        <f>IF(SUM(DQ146:DZ146)='III Plan Rates'!AL149, "Match", "Don't Match")</f>
        <v>Match</v>
      </c>
      <c r="EB146" s="109"/>
      <c r="EC146" s="109"/>
      <c r="ED146" s="109"/>
      <c r="EE146" s="109"/>
      <c r="EF146" s="511" t="str">
        <f>IF(SUM(EB146:EE146)='III Plan Rates'!AM149, "Match", "Don't Match")</f>
        <v>Match</v>
      </c>
      <c r="EG146" s="109"/>
      <c r="EH146" s="109"/>
      <c r="EI146" s="109"/>
      <c r="EJ146" s="109"/>
      <c r="EK146" s="109"/>
      <c r="EL146" s="511" t="str">
        <f>IF(SUM(EG146:EK146)='III Plan Rates'!AN149, "Match", "Don't Match")</f>
        <v>Match</v>
      </c>
      <c r="EM146" s="109"/>
      <c r="EN146" s="109"/>
      <c r="EO146" s="109"/>
      <c r="EP146" s="109"/>
      <c r="EQ146" s="109"/>
      <c r="ER146" s="109"/>
      <c r="ES146" s="109"/>
      <c r="ET146" s="511" t="str">
        <f>IF(SUM(EM146:ES146)='III Plan Rates'!AO149, "Match", "Don't Match")</f>
        <v>Match</v>
      </c>
    </row>
    <row r="147" spans="1:150" x14ac:dyDescent="0.25">
      <c r="A147" s="406" t="str">
        <f>'III Plan Rates'!A150</f>
        <v>Plan 133</v>
      </c>
      <c r="B147" s="122">
        <f>'III Plan Rates'!B150</f>
        <v>0</v>
      </c>
      <c r="C147" s="128">
        <f>'III Plan Rates'!D150</f>
        <v>0</v>
      </c>
      <c r="D147" s="122">
        <f>'III Plan Rates'!E150</f>
        <v>0</v>
      </c>
      <c r="E147" s="122">
        <f>'III Plan Rates'!F150</f>
        <v>0</v>
      </c>
      <c r="F147" s="122">
        <f>'III Plan Rates'!G150</f>
        <v>0</v>
      </c>
      <c r="G147" s="122">
        <f>'III Plan Rates'!J150</f>
        <v>0</v>
      </c>
      <c r="H147" s="10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2">
        <f>IF('III Plan Rates'!$AP150&gt;0,SUMPRODUCT(I147:Q147,'III Plan Rates'!$AG150:$AO150)/'III Plan Rates'!$AP150,0)</f>
        <v>0</v>
      </c>
      <c r="S147" s="123"/>
      <c r="T147" s="112" t="e">
        <f>'III Plan Rates'!$AA150*'V Consumer Factors'!$N$12*'II Rate Development &amp; Change'!$J$34</f>
        <v>#DIV/0!</v>
      </c>
      <c r="U147" s="112" t="e">
        <f>'III Plan Rates'!$AA150*'V Consumer Factors'!$N$13*'II Rate Development &amp; Change'!$J$34</f>
        <v>#DIV/0!</v>
      </c>
      <c r="V147" s="112" t="e">
        <f>'III Plan Rates'!$AA150*'V Consumer Factors'!$N$14*'II Rate Development &amp; Change'!$J$34</f>
        <v>#DIV/0!</v>
      </c>
      <c r="W147" s="112" t="e">
        <f>'III Plan Rates'!$AA150*'V Consumer Factors'!$N$15*'II Rate Development &amp; Change'!$J$34</f>
        <v>#DIV/0!</v>
      </c>
      <c r="X147" s="112" t="e">
        <f>'III Plan Rates'!$AA150*'V Consumer Factors'!$N$16*'II Rate Development &amp; Change'!$J$34</f>
        <v>#DIV/0!</v>
      </c>
      <c r="Y147" s="112" t="e">
        <f>'III Plan Rates'!$AA150*'V Consumer Factors'!$N$17*'II Rate Development &amp; Change'!$J$34</f>
        <v>#DIV/0!</v>
      </c>
      <c r="Z147" s="112" t="e">
        <f>'III Plan Rates'!$AA150*'V Consumer Factors'!$N$18*'II Rate Development &amp; Change'!$J$34</f>
        <v>#DIV/0!</v>
      </c>
      <c r="AA147" s="112" t="e">
        <f>'III Plan Rates'!$AA150*'V Consumer Factors'!$N$19*'II Rate Development &amp; Change'!$J$34</f>
        <v>#DIV/0!</v>
      </c>
      <c r="AB147" s="112" t="e">
        <f>'III Plan Rates'!$AA150*'V Consumer Factors'!$N$20*'II Rate Development &amp; Change'!$J$34</f>
        <v>#DIV/0!</v>
      </c>
      <c r="AC147" s="112">
        <f>IF('III Plan Rates'!$AP150&gt;0,SUMPRODUCT(T147:AB147,'III Plan Rates'!$AG150:$AO150)/'III Plan Rates'!$AP150,0)</f>
        <v>0</v>
      </c>
      <c r="AD147" s="119"/>
      <c r="AE147" s="120" t="e">
        <f t="shared" si="23"/>
        <v>#DIV/0!</v>
      </c>
      <c r="AF147" s="120" t="e">
        <f t="shared" si="24"/>
        <v>#DIV/0!</v>
      </c>
      <c r="AG147" s="120" t="e">
        <f t="shared" si="25"/>
        <v>#DIV/0!</v>
      </c>
      <c r="AH147" s="120" t="e">
        <f t="shared" si="26"/>
        <v>#DIV/0!</v>
      </c>
      <c r="AI147" s="120" t="e">
        <f t="shared" si="27"/>
        <v>#DIV/0!</v>
      </c>
      <c r="AJ147" s="120" t="e">
        <f t="shared" si="28"/>
        <v>#DIV/0!</v>
      </c>
      <c r="AK147" s="120" t="e">
        <f t="shared" si="29"/>
        <v>#DIV/0!</v>
      </c>
      <c r="AL147" s="120" t="e">
        <f t="shared" si="30"/>
        <v>#DIV/0!</v>
      </c>
      <c r="AM147" s="120" t="e">
        <f t="shared" si="31"/>
        <v>#DIV/0!</v>
      </c>
      <c r="AN147" s="120" t="str">
        <f t="shared" si="32"/>
        <v/>
      </c>
      <c r="AO147" s="119"/>
      <c r="AP147" s="112" t="e">
        <f>'III Plan Rates'!$AA150*'V Consumer Factors'!$N$12*'II Rate Development &amp; Change'!$K$34</f>
        <v>#DIV/0!</v>
      </c>
      <c r="AQ147" s="112" t="e">
        <f>'III Plan Rates'!$AA150*'V Consumer Factors'!$N$13*'II Rate Development &amp; Change'!$K$34</f>
        <v>#DIV/0!</v>
      </c>
      <c r="AR147" s="112" t="e">
        <f>'III Plan Rates'!$AA150*'V Consumer Factors'!$N$14*'II Rate Development &amp; Change'!$K$34</f>
        <v>#DIV/0!</v>
      </c>
      <c r="AS147" s="112" t="e">
        <f>'III Plan Rates'!$AA150*'V Consumer Factors'!$N$15*'II Rate Development &amp; Change'!$K$34</f>
        <v>#DIV/0!</v>
      </c>
      <c r="AT147" s="112" t="e">
        <f>'III Plan Rates'!$AA150*'V Consumer Factors'!$N$16*'II Rate Development &amp; Change'!$K$34</f>
        <v>#DIV/0!</v>
      </c>
      <c r="AU147" s="112" t="e">
        <f>'III Plan Rates'!$AA150*'V Consumer Factors'!$N$17*'II Rate Development &amp; Change'!$K$34</f>
        <v>#DIV/0!</v>
      </c>
      <c r="AV147" s="112" t="e">
        <f>'III Plan Rates'!$AA150*'V Consumer Factors'!$N$18*'II Rate Development &amp; Change'!$K$34</f>
        <v>#DIV/0!</v>
      </c>
      <c r="AW147" s="112" t="e">
        <f>'III Plan Rates'!$AA150*'V Consumer Factors'!$N$19*'II Rate Development &amp; Change'!$K$34</f>
        <v>#DIV/0!</v>
      </c>
      <c r="AX147" s="112" t="e">
        <f>'III Plan Rates'!$AA150*'V Consumer Factors'!$N$20*'II Rate Development &amp; Change'!$K$34</f>
        <v>#DIV/0!</v>
      </c>
      <c r="AY147" s="112">
        <f>IF('III Plan Rates'!$AP150&gt;0,SUMPRODUCT(AP147:AX147,'III Plan Rates'!$AG150:$AO150)/'III Plan Rates'!$AP150,0)</f>
        <v>0</v>
      </c>
      <c r="AZ147" s="124"/>
      <c r="BA147" s="112" t="e">
        <f>'III Plan Rates'!$AA150*'V Consumer Factors'!$N$12*'II Rate Development &amp; Change'!$L$34</f>
        <v>#DIV/0!</v>
      </c>
      <c r="BB147" s="112" t="e">
        <f>'III Plan Rates'!$AA150*'V Consumer Factors'!$N$13*'II Rate Development &amp; Change'!$L$34</f>
        <v>#DIV/0!</v>
      </c>
      <c r="BC147" s="112" t="e">
        <f>'III Plan Rates'!$AA150*'V Consumer Factors'!$N$14*'II Rate Development &amp; Change'!$L$34</f>
        <v>#DIV/0!</v>
      </c>
      <c r="BD147" s="112" t="e">
        <f>'III Plan Rates'!$AA150*'V Consumer Factors'!$N$15*'II Rate Development &amp; Change'!$L$34</f>
        <v>#DIV/0!</v>
      </c>
      <c r="BE147" s="112" t="e">
        <f>'III Plan Rates'!$AA150*'V Consumer Factors'!$N$16*'II Rate Development &amp; Change'!$L$34</f>
        <v>#DIV/0!</v>
      </c>
      <c r="BF147" s="112" t="e">
        <f>'III Plan Rates'!$AA150*'V Consumer Factors'!$N$17*'II Rate Development &amp; Change'!$L$34</f>
        <v>#DIV/0!</v>
      </c>
      <c r="BG147" s="112" t="e">
        <f>'III Plan Rates'!$AA150*'V Consumer Factors'!$N$18*'II Rate Development &amp; Change'!$L$34</f>
        <v>#DIV/0!</v>
      </c>
      <c r="BH147" s="112" t="e">
        <f>'III Plan Rates'!$AA150*'V Consumer Factors'!$N$19*'II Rate Development &amp; Change'!$L$34</f>
        <v>#DIV/0!</v>
      </c>
      <c r="BI147" s="112" t="e">
        <f>'III Plan Rates'!$AA150*'V Consumer Factors'!$N$20*'II Rate Development &amp; Change'!$L$34</f>
        <v>#DIV/0!</v>
      </c>
      <c r="BJ147" s="112">
        <f>IF('III Plan Rates'!$AP150&gt;0,SUMPRODUCT(BA147:BI147,'III Plan Rates'!$AG150:$AO150)/'III Plan Rates'!$AP150,0)</f>
        <v>0</v>
      </c>
      <c r="BK147" s="124"/>
      <c r="BL147" s="112" t="e">
        <f>'III Plan Rates'!$AA150*'V Consumer Factors'!$N$12*'II Rate Development &amp; Change'!$M$34</f>
        <v>#DIV/0!</v>
      </c>
      <c r="BM147" s="112" t="e">
        <f>'III Plan Rates'!$AA150*'V Consumer Factors'!$N$13*'II Rate Development &amp; Change'!$M$34</f>
        <v>#DIV/0!</v>
      </c>
      <c r="BN147" s="112" t="e">
        <f>'III Plan Rates'!$AA150*'V Consumer Factors'!$N$14*'II Rate Development &amp; Change'!$M$34</f>
        <v>#DIV/0!</v>
      </c>
      <c r="BO147" s="112" t="e">
        <f>'III Plan Rates'!$AA150*'V Consumer Factors'!$N$15*'II Rate Development &amp; Change'!$M$34</f>
        <v>#DIV/0!</v>
      </c>
      <c r="BP147" s="112" t="e">
        <f>'III Plan Rates'!$AA150*'V Consumer Factors'!$N$16*'II Rate Development &amp; Change'!$M$34</f>
        <v>#DIV/0!</v>
      </c>
      <c r="BQ147" s="112" t="e">
        <f>'III Plan Rates'!$AA150*'V Consumer Factors'!$N$17*'II Rate Development &amp; Change'!$M$34</f>
        <v>#DIV/0!</v>
      </c>
      <c r="BR147" s="112" t="e">
        <f>'III Plan Rates'!$AA150*'V Consumer Factors'!$N$18*'II Rate Development &amp; Change'!$M$34</f>
        <v>#DIV/0!</v>
      </c>
      <c r="BS147" s="112" t="e">
        <f>'III Plan Rates'!$AA150*'V Consumer Factors'!$N$19*'II Rate Development &amp; Change'!$M$34</f>
        <v>#DIV/0!</v>
      </c>
      <c r="BT147" s="112" t="e">
        <f>'III Plan Rates'!$AA150*'V Consumer Factors'!$N$20*'II Rate Development &amp; Change'!$M$34</f>
        <v>#DIV/0!</v>
      </c>
      <c r="BU147" s="112">
        <f>IF('III Plan Rates'!$AP150&gt;0,SUMPRODUCT(BL147:BT147,'III Plan Rates'!$AG150:$AO150)/'III Plan Rates'!$AP150,0)</f>
        <v>0</v>
      </c>
      <c r="BW147" s="109"/>
      <c r="BX147" s="109"/>
      <c r="BY147" s="109"/>
      <c r="BZ147" s="109"/>
      <c r="CA147" s="109"/>
      <c r="CB147" s="109"/>
      <c r="CC147" s="109"/>
      <c r="CD147" s="109"/>
      <c r="CE147" s="511" t="str">
        <f>IF(SUM(BW147:CD147)='III Plan Rates'!AG150, "Match", "Don't Match")</f>
        <v>Match</v>
      </c>
      <c r="CF147" s="109"/>
      <c r="CG147" s="109"/>
      <c r="CH147" s="109"/>
      <c r="CI147" s="511" t="str">
        <f>IF(SUM(CF147:CH147)='III Plan Rates'!AH150, "Match", "Don't Match")</f>
        <v>Match</v>
      </c>
      <c r="CJ147" s="109"/>
      <c r="CK147" s="109"/>
      <c r="CL147" s="109"/>
      <c r="CM147" s="109"/>
      <c r="CN147" s="109"/>
      <c r="CO147" s="109"/>
      <c r="CP147" s="109"/>
      <c r="CQ147" s="109"/>
      <c r="CR147" s="109"/>
      <c r="CS147" s="109"/>
      <c r="CT147" s="109"/>
      <c r="CU147" s="109"/>
      <c r="CV147" s="109"/>
      <c r="CW147" s="511" t="str">
        <f>IF(SUM(CJ147:CV147)='III Plan Rates'!AI150, "Match", "Don't Match")</f>
        <v>Match</v>
      </c>
      <c r="CX147" s="109"/>
      <c r="CY147" s="109"/>
      <c r="CZ147" s="109"/>
      <c r="DA147" s="109"/>
      <c r="DB147" s="109"/>
      <c r="DC147" s="109"/>
      <c r="DD147" s="109"/>
      <c r="DE147" s="109"/>
      <c r="DF147" s="109"/>
      <c r="DG147" s="109"/>
      <c r="DH147" s="511" t="str">
        <f>IF(SUM(CX147:DG147)='III Plan Rates'!AJ150, "Match", "Don't Match")</f>
        <v>Match</v>
      </c>
      <c r="DI147" s="109"/>
      <c r="DJ147" s="109"/>
      <c r="DK147" s="109"/>
      <c r="DL147" s="109"/>
      <c r="DM147" s="109"/>
      <c r="DN147" s="109"/>
      <c r="DO147" s="109"/>
      <c r="DP147" s="511" t="str">
        <f>IF(SUM(DI147:DO147)='III Plan Rates'!AK150, "Match", "Don't Match")</f>
        <v>Match</v>
      </c>
      <c r="DQ147" s="109"/>
      <c r="DR147" s="109"/>
      <c r="DS147" s="109"/>
      <c r="DT147" s="109"/>
      <c r="DU147" s="109"/>
      <c r="DV147" s="109"/>
      <c r="DW147" s="109"/>
      <c r="DX147" s="109"/>
      <c r="DY147" s="109"/>
      <c r="DZ147" s="109"/>
      <c r="EA147" s="511" t="str">
        <f>IF(SUM(DQ147:DZ147)='III Plan Rates'!AL150, "Match", "Don't Match")</f>
        <v>Match</v>
      </c>
      <c r="EB147" s="109"/>
      <c r="EC147" s="109"/>
      <c r="ED147" s="109"/>
      <c r="EE147" s="109"/>
      <c r="EF147" s="511" t="str">
        <f>IF(SUM(EB147:EE147)='III Plan Rates'!AM150, "Match", "Don't Match")</f>
        <v>Match</v>
      </c>
      <c r="EG147" s="109"/>
      <c r="EH147" s="109"/>
      <c r="EI147" s="109"/>
      <c r="EJ147" s="109"/>
      <c r="EK147" s="109"/>
      <c r="EL147" s="511" t="str">
        <f>IF(SUM(EG147:EK147)='III Plan Rates'!AN150, "Match", "Don't Match")</f>
        <v>Match</v>
      </c>
      <c r="EM147" s="109"/>
      <c r="EN147" s="109"/>
      <c r="EO147" s="109"/>
      <c r="EP147" s="109"/>
      <c r="EQ147" s="109"/>
      <c r="ER147" s="109"/>
      <c r="ES147" s="109"/>
      <c r="ET147" s="511" t="str">
        <f>IF(SUM(EM147:ES147)='III Plan Rates'!AO150, "Match", "Don't Match")</f>
        <v>Match</v>
      </c>
    </row>
    <row r="148" spans="1:150" x14ac:dyDescent="0.25">
      <c r="A148" s="406" t="str">
        <f>'III Plan Rates'!A151</f>
        <v>Plan 134</v>
      </c>
      <c r="B148" s="122">
        <f>'III Plan Rates'!B151</f>
        <v>0</v>
      </c>
      <c r="C148" s="128">
        <f>'III Plan Rates'!D151</f>
        <v>0</v>
      </c>
      <c r="D148" s="122">
        <f>'III Plan Rates'!E151</f>
        <v>0</v>
      </c>
      <c r="E148" s="122">
        <f>'III Plan Rates'!F151</f>
        <v>0</v>
      </c>
      <c r="F148" s="122">
        <f>'III Plan Rates'!G151</f>
        <v>0</v>
      </c>
      <c r="G148" s="122">
        <f>'III Plan Rates'!J151</f>
        <v>0</v>
      </c>
      <c r="H148" s="10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2">
        <f>IF('III Plan Rates'!$AP151&gt;0,SUMPRODUCT(I148:Q148,'III Plan Rates'!$AG151:$AO151)/'III Plan Rates'!$AP151,0)</f>
        <v>0</v>
      </c>
      <c r="S148" s="123"/>
      <c r="T148" s="112" t="e">
        <f>'III Plan Rates'!$AA151*'V Consumer Factors'!$N$12*'II Rate Development &amp; Change'!$J$34</f>
        <v>#DIV/0!</v>
      </c>
      <c r="U148" s="112" t="e">
        <f>'III Plan Rates'!$AA151*'V Consumer Factors'!$N$13*'II Rate Development &amp; Change'!$J$34</f>
        <v>#DIV/0!</v>
      </c>
      <c r="V148" s="112" t="e">
        <f>'III Plan Rates'!$AA151*'V Consumer Factors'!$N$14*'II Rate Development &amp; Change'!$J$34</f>
        <v>#DIV/0!</v>
      </c>
      <c r="W148" s="112" t="e">
        <f>'III Plan Rates'!$AA151*'V Consumer Factors'!$N$15*'II Rate Development &amp; Change'!$J$34</f>
        <v>#DIV/0!</v>
      </c>
      <c r="X148" s="112" t="e">
        <f>'III Plan Rates'!$AA151*'V Consumer Factors'!$N$16*'II Rate Development &amp; Change'!$J$34</f>
        <v>#DIV/0!</v>
      </c>
      <c r="Y148" s="112" t="e">
        <f>'III Plan Rates'!$AA151*'V Consumer Factors'!$N$17*'II Rate Development &amp; Change'!$J$34</f>
        <v>#DIV/0!</v>
      </c>
      <c r="Z148" s="112" t="e">
        <f>'III Plan Rates'!$AA151*'V Consumer Factors'!$N$18*'II Rate Development &amp; Change'!$J$34</f>
        <v>#DIV/0!</v>
      </c>
      <c r="AA148" s="112" t="e">
        <f>'III Plan Rates'!$AA151*'V Consumer Factors'!$N$19*'II Rate Development &amp; Change'!$J$34</f>
        <v>#DIV/0!</v>
      </c>
      <c r="AB148" s="112" t="e">
        <f>'III Plan Rates'!$AA151*'V Consumer Factors'!$N$20*'II Rate Development &amp; Change'!$J$34</f>
        <v>#DIV/0!</v>
      </c>
      <c r="AC148" s="112">
        <f>IF('III Plan Rates'!$AP151&gt;0,SUMPRODUCT(T148:AB148,'III Plan Rates'!$AG151:$AO151)/'III Plan Rates'!$AP151,0)</f>
        <v>0</v>
      </c>
      <c r="AD148" s="119"/>
      <c r="AE148" s="120" t="e">
        <f t="shared" si="23"/>
        <v>#DIV/0!</v>
      </c>
      <c r="AF148" s="120" t="e">
        <f t="shared" si="24"/>
        <v>#DIV/0!</v>
      </c>
      <c r="AG148" s="120" t="e">
        <f t="shared" si="25"/>
        <v>#DIV/0!</v>
      </c>
      <c r="AH148" s="120" t="e">
        <f t="shared" si="26"/>
        <v>#DIV/0!</v>
      </c>
      <c r="AI148" s="120" t="e">
        <f t="shared" si="27"/>
        <v>#DIV/0!</v>
      </c>
      <c r="AJ148" s="120" t="e">
        <f t="shared" si="28"/>
        <v>#DIV/0!</v>
      </c>
      <c r="AK148" s="120" t="e">
        <f t="shared" si="29"/>
        <v>#DIV/0!</v>
      </c>
      <c r="AL148" s="120" t="e">
        <f t="shared" si="30"/>
        <v>#DIV/0!</v>
      </c>
      <c r="AM148" s="120" t="e">
        <f t="shared" si="31"/>
        <v>#DIV/0!</v>
      </c>
      <c r="AN148" s="120" t="str">
        <f t="shared" si="32"/>
        <v/>
      </c>
      <c r="AO148" s="119"/>
      <c r="AP148" s="112" t="e">
        <f>'III Plan Rates'!$AA151*'V Consumer Factors'!$N$12*'II Rate Development &amp; Change'!$K$34</f>
        <v>#DIV/0!</v>
      </c>
      <c r="AQ148" s="112" t="e">
        <f>'III Plan Rates'!$AA151*'V Consumer Factors'!$N$13*'II Rate Development &amp; Change'!$K$34</f>
        <v>#DIV/0!</v>
      </c>
      <c r="AR148" s="112" t="e">
        <f>'III Plan Rates'!$AA151*'V Consumer Factors'!$N$14*'II Rate Development &amp; Change'!$K$34</f>
        <v>#DIV/0!</v>
      </c>
      <c r="AS148" s="112" t="e">
        <f>'III Plan Rates'!$AA151*'V Consumer Factors'!$N$15*'II Rate Development &amp; Change'!$K$34</f>
        <v>#DIV/0!</v>
      </c>
      <c r="AT148" s="112" t="e">
        <f>'III Plan Rates'!$AA151*'V Consumer Factors'!$N$16*'II Rate Development &amp; Change'!$K$34</f>
        <v>#DIV/0!</v>
      </c>
      <c r="AU148" s="112" t="e">
        <f>'III Plan Rates'!$AA151*'V Consumer Factors'!$N$17*'II Rate Development &amp; Change'!$K$34</f>
        <v>#DIV/0!</v>
      </c>
      <c r="AV148" s="112" t="e">
        <f>'III Plan Rates'!$AA151*'V Consumer Factors'!$N$18*'II Rate Development &amp; Change'!$K$34</f>
        <v>#DIV/0!</v>
      </c>
      <c r="AW148" s="112" t="e">
        <f>'III Plan Rates'!$AA151*'V Consumer Factors'!$N$19*'II Rate Development &amp; Change'!$K$34</f>
        <v>#DIV/0!</v>
      </c>
      <c r="AX148" s="112" t="e">
        <f>'III Plan Rates'!$AA151*'V Consumer Factors'!$N$20*'II Rate Development &amp; Change'!$K$34</f>
        <v>#DIV/0!</v>
      </c>
      <c r="AY148" s="112">
        <f>IF('III Plan Rates'!$AP151&gt;0,SUMPRODUCT(AP148:AX148,'III Plan Rates'!$AG151:$AO151)/'III Plan Rates'!$AP151,0)</f>
        <v>0</v>
      </c>
      <c r="AZ148" s="124"/>
      <c r="BA148" s="112" t="e">
        <f>'III Plan Rates'!$AA151*'V Consumer Factors'!$N$12*'II Rate Development &amp; Change'!$L$34</f>
        <v>#DIV/0!</v>
      </c>
      <c r="BB148" s="112" t="e">
        <f>'III Plan Rates'!$AA151*'V Consumer Factors'!$N$13*'II Rate Development &amp; Change'!$L$34</f>
        <v>#DIV/0!</v>
      </c>
      <c r="BC148" s="112" t="e">
        <f>'III Plan Rates'!$AA151*'V Consumer Factors'!$N$14*'II Rate Development &amp; Change'!$L$34</f>
        <v>#DIV/0!</v>
      </c>
      <c r="BD148" s="112" t="e">
        <f>'III Plan Rates'!$AA151*'V Consumer Factors'!$N$15*'II Rate Development &amp; Change'!$L$34</f>
        <v>#DIV/0!</v>
      </c>
      <c r="BE148" s="112" t="e">
        <f>'III Plan Rates'!$AA151*'V Consumer Factors'!$N$16*'II Rate Development &amp; Change'!$L$34</f>
        <v>#DIV/0!</v>
      </c>
      <c r="BF148" s="112" t="e">
        <f>'III Plan Rates'!$AA151*'V Consumer Factors'!$N$17*'II Rate Development &amp; Change'!$L$34</f>
        <v>#DIV/0!</v>
      </c>
      <c r="BG148" s="112" t="e">
        <f>'III Plan Rates'!$AA151*'V Consumer Factors'!$N$18*'II Rate Development &amp; Change'!$L$34</f>
        <v>#DIV/0!</v>
      </c>
      <c r="BH148" s="112" t="e">
        <f>'III Plan Rates'!$AA151*'V Consumer Factors'!$N$19*'II Rate Development &amp; Change'!$L$34</f>
        <v>#DIV/0!</v>
      </c>
      <c r="BI148" s="112" t="e">
        <f>'III Plan Rates'!$AA151*'V Consumer Factors'!$N$20*'II Rate Development &amp; Change'!$L$34</f>
        <v>#DIV/0!</v>
      </c>
      <c r="BJ148" s="112">
        <f>IF('III Plan Rates'!$AP151&gt;0,SUMPRODUCT(BA148:BI148,'III Plan Rates'!$AG151:$AO151)/'III Plan Rates'!$AP151,0)</f>
        <v>0</v>
      </c>
      <c r="BK148" s="124"/>
      <c r="BL148" s="112" t="e">
        <f>'III Plan Rates'!$AA151*'V Consumer Factors'!$N$12*'II Rate Development &amp; Change'!$M$34</f>
        <v>#DIV/0!</v>
      </c>
      <c r="BM148" s="112" t="e">
        <f>'III Plan Rates'!$AA151*'V Consumer Factors'!$N$13*'II Rate Development &amp; Change'!$M$34</f>
        <v>#DIV/0!</v>
      </c>
      <c r="BN148" s="112" t="e">
        <f>'III Plan Rates'!$AA151*'V Consumer Factors'!$N$14*'II Rate Development &amp; Change'!$M$34</f>
        <v>#DIV/0!</v>
      </c>
      <c r="BO148" s="112" t="e">
        <f>'III Plan Rates'!$AA151*'V Consumer Factors'!$N$15*'II Rate Development &amp; Change'!$M$34</f>
        <v>#DIV/0!</v>
      </c>
      <c r="BP148" s="112" t="e">
        <f>'III Plan Rates'!$AA151*'V Consumer Factors'!$N$16*'II Rate Development &amp; Change'!$M$34</f>
        <v>#DIV/0!</v>
      </c>
      <c r="BQ148" s="112" t="e">
        <f>'III Plan Rates'!$AA151*'V Consumer Factors'!$N$17*'II Rate Development &amp; Change'!$M$34</f>
        <v>#DIV/0!</v>
      </c>
      <c r="BR148" s="112" t="e">
        <f>'III Plan Rates'!$AA151*'V Consumer Factors'!$N$18*'II Rate Development &amp; Change'!$M$34</f>
        <v>#DIV/0!</v>
      </c>
      <c r="BS148" s="112" t="e">
        <f>'III Plan Rates'!$AA151*'V Consumer Factors'!$N$19*'II Rate Development &amp; Change'!$M$34</f>
        <v>#DIV/0!</v>
      </c>
      <c r="BT148" s="112" t="e">
        <f>'III Plan Rates'!$AA151*'V Consumer Factors'!$N$20*'II Rate Development &amp; Change'!$M$34</f>
        <v>#DIV/0!</v>
      </c>
      <c r="BU148" s="112">
        <f>IF('III Plan Rates'!$AP151&gt;0,SUMPRODUCT(BL148:BT148,'III Plan Rates'!$AG151:$AO151)/'III Plan Rates'!$AP151,0)</f>
        <v>0</v>
      </c>
      <c r="BW148" s="109"/>
      <c r="BX148" s="109"/>
      <c r="BY148" s="109"/>
      <c r="BZ148" s="109"/>
      <c r="CA148" s="109"/>
      <c r="CB148" s="109"/>
      <c r="CC148" s="109"/>
      <c r="CD148" s="109"/>
      <c r="CE148" s="511" t="str">
        <f>IF(SUM(BW148:CD148)='III Plan Rates'!AG151, "Match", "Don't Match")</f>
        <v>Match</v>
      </c>
      <c r="CF148" s="109"/>
      <c r="CG148" s="109"/>
      <c r="CH148" s="109"/>
      <c r="CI148" s="511" t="str">
        <f>IF(SUM(CF148:CH148)='III Plan Rates'!AH151, "Match", "Don't Match")</f>
        <v>Match</v>
      </c>
      <c r="CJ148" s="109"/>
      <c r="CK148" s="109"/>
      <c r="CL148" s="109"/>
      <c r="CM148" s="109"/>
      <c r="CN148" s="109"/>
      <c r="CO148" s="109"/>
      <c r="CP148" s="109"/>
      <c r="CQ148" s="109"/>
      <c r="CR148" s="109"/>
      <c r="CS148" s="109"/>
      <c r="CT148" s="109"/>
      <c r="CU148" s="109"/>
      <c r="CV148" s="109"/>
      <c r="CW148" s="511" t="str">
        <f>IF(SUM(CJ148:CV148)='III Plan Rates'!AI151, "Match", "Don't Match")</f>
        <v>Match</v>
      </c>
      <c r="CX148" s="109"/>
      <c r="CY148" s="109"/>
      <c r="CZ148" s="109"/>
      <c r="DA148" s="109"/>
      <c r="DB148" s="109"/>
      <c r="DC148" s="109"/>
      <c r="DD148" s="109"/>
      <c r="DE148" s="109"/>
      <c r="DF148" s="109"/>
      <c r="DG148" s="109"/>
      <c r="DH148" s="511" t="str">
        <f>IF(SUM(CX148:DG148)='III Plan Rates'!AJ151, "Match", "Don't Match")</f>
        <v>Match</v>
      </c>
      <c r="DI148" s="109"/>
      <c r="DJ148" s="109"/>
      <c r="DK148" s="109"/>
      <c r="DL148" s="109"/>
      <c r="DM148" s="109"/>
      <c r="DN148" s="109"/>
      <c r="DO148" s="109"/>
      <c r="DP148" s="511" t="str">
        <f>IF(SUM(DI148:DO148)='III Plan Rates'!AK151, "Match", "Don't Match")</f>
        <v>Match</v>
      </c>
      <c r="DQ148" s="109"/>
      <c r="DR148" s="109"/>
      <c r="DS148" s="109"/>
      <c r="DT148" s="109"/>
      <c r="DU148" s="109"/>
      <c r="DV148" s="109"/>
      <c r="DW148" s="109"/>
      <c r="DX148" s="109"/>
      <c r="DY148" s="109"/>
      <c r="DZ148" s="109"/>
      <c r="EA148" s="511" t="str">
        <f>IF(SUM(DQ148:DZ148)='III Plan Rates'!AL151, "Match", "Don't Match")</f>
        <v>Match</v>
      </c>
      <c r="EB148" s="109"/>
      <c r="EC148" s="109"/>
      <c r="ED148" s="109"/>
      <c r="EE148" s="109"/>
      <c r="EF148" s="511" t="str">
        <f>IF(SUM(EB148:EE148)='III Plan Rates'!AM151, "Match", "Don't Match")</f>
        <v>Match</v>
      </c>
      <c r="EG148" s="109"/>
      <c r="EH148" s="109"/>
      <c r="EI148" s="109"/>
      <c r="EJ148" s="109"/>
      <c r="EK148" s="109"/>
      <c r="EL148" s="511" t="str">
        <f>IF(SUM(EG148:EK148)='III Plan Rates'!AN151, "Match", "Don't Match")</f>
        <v>Match</v>
      </c>
      <c r="EM148" s="109"/>
      <c r="EN148" s="109"/>
      <c r="EO148" s="109"/>
      <c r="EP148" s="109"/>
      <c r="EQ148" s="109"/>
      <c r="ER148" s="109"/>
      <c r="ES148" s="109"/>
      <c r="ET148" s="511" t="str">
        <f>IF(SUM(EM148:ES148)='III Plan Rates'!AO151, "Match", "Don't Match")</f>
        <v>Match</v>
      </c>
    </row>
    <row r="149" spans="1:150" x14ac:dyDescent="0.25">
      <c r="A149" s="406" t="str">
        <f>'III Plan Rates'!A152</f>
        <v>Plan 135</v>
      </c>
      <c r="B149" s="122">
        <f>'III Plan Rates'!B152</f>
        <v>0</v>
      </c>
      <c r="C149" s="128">
        <f>'III Plan Rates'!D152</f>
        <v>0</v>
      </c>
      <c r="D149" s="122">
        <f>'III Plan Rates'!E152</f>
        <v>0</v>
      </c>
      <c r="E149" s="122">
        <f>'III Plan Rates'!F152</f>
        <v>0</v>
      </c>
      <c r="F149" s="122">
        <f>'III Plan Rates'!G152</f>
        <v>0</v>
      </c>
      <c r="G149" s="122">
        <f>'III Plan Rates'!J152</f>
        <v>0</v>
      </c>
      <c r="H149" s="10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2">
        <f>IF('III Plan Rates'!$AP152&gt;0,SUMPRODUCT(I149:Q149,'III Plan Rates'!$AG152:$AO152)/'III Plan Rates'!$AP152,0)</f>
        <v>0</v>
      </c>
      <c r="S149" s="123"/>
      <c r="T149" s="112" t="e">
        <f>'III Plan Rates'!$AA152*'V Consumer Factors'!$N$12*'II Rate Development &amp; Change'!$J$34</f>
        <v>#DIV/0!</v>
      </c>
      <c r="U149" s="112" t="e">
        <f>'III Plan Rates'!$AA152*'V Consumer Factors'!$N$13*'II Rate Development &amp; Change'!$J$34</f>
        <v>#DIV/0!</v>
      </c>
      <c r="V149" s="112" t="e">
        <f>'III Plan Rates'!$AA152*'V Consumer Factors'!$N$14*'II Rate Development &amp; Change'!$J$34</f>
        <v>#DIV/0!</v>
      </c>
      <c r="W149" s="112" t="e">
        <f>'III Plan Rates'!$AA152*'V Consumer Factors'!$N$15*'II Rate Development &amp; Change'!$J$34</f>
        <v>#DIV/0!</v>
      </c>
      <c r="X149" s="112" t="e">
        <f>'III Plan Rates'!$AA152*'V Consumer Factors'!$N$16*'II Rate Development &amp; Change'!$J$34</f>
        <v>#DIV/0!</v>
      </c>
      <c r="Y149" s="112" t="e">
        <f>'III Plan Rates'!$AA152*'V Consumer Factors'!$N$17*'II Rate Development &amp; Change'!$J$34</f>
        <v>#DIV/0!</v>
      </c>
      <c r="Z149" s="112" t="e">
        <f>'III Plan Rates'!$AA152*'V Consumer Factors'!$N$18*'II Rate Development &amp; Change'!$J$34</f>
        <v>#DIV/0!</v>
      </c>
      <c r="AA149" s="112" t="e">
        <f>'III Plan Rates'!$AA152*'V Consumer Factors'!$N$19*'II Rate Development &amp; Change'!$J$34</f>
        <v>#DIV/0!</v>
      </c>
      <c r="AB149" s="112" t="e">
        <f>'III Plan Rates'!$AA152*'V Consumer Factors'!$N$20*'II Rate Development &amp; Change'!$J$34</f>
        <v>#DIV/0!</v>
      </c>
      <c r="AC149" s="112">
        <f>IF('III Plan Rates'!$AP152&gt;0,SUMPRODUCT(T149:AB149,'III Plan Rates'!$AG152:$AO152)/'III Plan Rates'!$AP152,0)</f>
        <v>0</v>
      </c>
      <c r="AD149" s="119"/>
      <c r="AE149" s="120" t="e">
        <f t="shared" si="23"/>
        <v>#DIV/0!</v>
      </c>
      <c r="AF149" s="120" t="e">
        <f t="shared" si="24"/>
        <v>#DIV/0!</v>
      </c>
      <c r="AG149" s="120" t="e">
        <f t="shared" si="25"/>
        <v>#DIV/0!</v>
      </c>
      <c r="AH149" s="120" t="e">
        <f t="shared" si="26"/>
        <v>#DIV/0!</v>
      </c>
      <c r="AI149" s="120" t="e">
        <f t="shared" si="27"/>
        <v>#DIV/0!</v>
      </c>
      <c r="AJ149" s="120" t="e">
        <f t="shared" si="28"/>
        <v>#DIV/0!</v>
      </c>
      <c r="AK149" s="120" t="e">
        <f t="shared" si="29"/>
        <v>#DIV/0!</v>
      </c>
      <c r="AL149" s="120" t="e">
        <f t="shared" si="30"/>
        <v>#DIV/0!</v>
      </c>
      <c r="AM149" s="120" t="e">
        <f t="shared" si="31"/>
        <v>#DIV/0!</v>
      </c>
      <c r="AN149" s="120" t="str">
        <f t="shared" si="32"/>
        <v/>
      </c>
      <c r="AO149" s="119"/>
      <c r="AP149" s="112" t="e">
        <f>'III Plan Rates'!$AA152*'V Consumer Factors'!$N$12*'II Rate Development &amp; Change'!$K$34</f>
        <v>#DIV/0!</v>
      </c>
      <c r="AQ149" s="112" t="e">
        <f>'III Plan Rates'!$AA152*'V Consumer Factors'!$N$13*'II Rate Development &amp; Change'!$K$34</f>
        <v>#DIV/0!</v>
      </c>
      <c r="AR149" s="112" t="e">
        <f>'III Plan Rates'!$AA152*'V Consumer Factors'!$N$14*'II Rate Development &amp; Change'!$K$34</f>
        <v>#DIV/0!</v>
      </c>
      <c r="AS149" s="112" t="e">
        <f>'III Plan Rates'!$AA152*'V Consumer Factors'!$N$15*'II Rate Development &amp; Change'!$K$34</f>
        <v>#DIV/0!</v>
      </c>
      <c r="AT149" s="112" t="e">
        <f>'III Plan Rates'!$AA152*'V Consumer Factors'!$N$16*'II Rate Development &amp; Change'!$K$34</f>
        <v>#DIV/0!</v>
      </c>
      <c r="AU149" s="112" t="e">
        <f>'III Plan Rates'!$AA152*'V Consumer Factors'!$N$17*'II Rate Development &amp; Change'!$K$34</f>
        <v>#DIV/0!</v>
      </c>
      <c r="AV149" s="112" t="e">
        <f>'III Plan Rates'!$AA152*'V Consumer Factors'!$N$18*'II Rate Development &amp; Change'!$K$34</f>
        <v>#DIV/0!</v>
      </c>
      <c r="AW149" s="112" t="e">
        <f>'III Plan Rates'!$AA152*'V Consumer Factors'!$N$19*'II Rate Development &amp; Change'!$K$34</f>
        <v>#DIV/0!</v>
      </c>
      <c r="AX149" s="112" t="e">
        <f>'III Plan Rates'!$AA152*'V Consumer Factors'!$N$20*'II Rate Development &amp; Change'!$K$34</f>
        <v>#DIV/0!</v>
      </c>
      <c r="AY149" s="112">
        <f>IF('III Plan Rates'!$AP152&gt;0,SUMPRODUCT(AP149:AX149,'III Plan Rates'!$AG152:$AO152)/'III Plan Rates'!$AP152,0)</f>
        <v>0</v>
      </c>
      <c r="AZ149" s="124"/>
      <c r="BA149" s="112" t="e">
        <f>'III Plan Rates'!$AA152*'V Consumer Factors'!$N$12*'II Rate Development &amp; Change'!$L$34</f>
        <v>#DIV/0!</v>
      </c>
      <c r="BB149" s="112" t="e">
        <f>'III Plan Rates'!$AA152*'V Consumer Factors'!$N$13*'II Rate Development &amp; Change'!$L$34</f>
        <v>#DIV/0!</v>
      </c>
      <c r="BC149" s="112" t="e">
        <f>'III Plan Rates'!$AA152*'V Consumer Factors'!$N$14*'II Rate Development &amp; Change'!$L$34</f>
        <v>#DIV/0!</v>
      </c>
      <c r="BD149" s="112" t="e">
        <f>'III Plan Rates'!$AA152*'V Consumer Factors'!$N$15*'II Rate Development &amp; Change'!$L$34</f>
        <v>#DIV/0!</v>
      </c>
      <c r="BE149" s="112" t="e">
        <f>'III Plan Rates'!$AA152*'V Consumer Factors'!$N$16*'II Rate Development &amp; Change'!$L$34</f>
        <v>#DIV/0!</v>
      </c>
      <c r="BF149" s="112" t="e">
        <f>'III Plan Rates'!$AA152*'V Consumer Factors'!$N$17*'II Rate Development &amp; Change'!$L$34</f>
        <v>#DIV/0!</v>
      </c>
      <c r="BG149" s="112" t="e">
        <f>'III Plan Rates'!$AA152*'V Consumer Factors'!$N$18*'II Rate Development &amp; Change'!$L$34</f>
        <v>#DIV/0!</v>
      </c>
      <c r="BH149" s="112" t="e">
        <f>'III Plan Rates'!$AA152*'V Consumer Factors'!$N$19*'II Rate Development &amp; Change'!$L$34</f>
        <v>#DIV/0!</v>
      </c>
      <c r="BI149" s="112" t="e">
        <f>'III Plan Rates'!$AA152*'V Consumer Factors'!$N$20*'II Rate Development &amp; Change'!$L$34</f>
        <v>#DIV/0!</v>
      </c>
      <c r="BJ149" s="112">
        <f>IF('III Plan Rates'!$AP152&gt;0,SUMPRODUCT(BA149:BI149,'III Plan Rates'!$AG152:$AO152)/'III Plan Rates'!$AP152,0)</f>
        <v>0</v>
      </c>
      <c r="BK149" s="124"/>
      <c r="BL149" s="112" t="e">
        <f>'III Plan Rates'!$AA152*'V Consumer Factors'!$N$12*'II Rate Development &amp; Change'!$M$34</f>
        <v>#DIV/0!</v>
      </c>
      <c r="BM149" s="112" t="e">
        <f>'III Plan Rates'!$AA152*'V Consumer Factors'!$N$13*'II Rate Development &amp; Change'!$M$34</f>
        <v>#DIV/0!</v>
      </c>
      <c r="BN149" s="112" t="e">
        <f>'III Plan Rates'!$AA152*'V Consumer Factors'!$N$14*'II Rate Development &amp; Change'!$M$34</f>
        <v>#DIV/0!</v>
      </c>
      <c r="BO149" s="112" t="e">
        <f>'III Plan Rates'!$AA152*'V Consumer Factors'!$N$15*'II Rate Development &amp; Change'!$M$34</f>
        <v>#DIV/0!</v>
      </c>
      <c r="BP149" s="112" t="e">
        <f>'III Plan Rates'!$AA152*'V Consumer Factors'!$N$16*'II Rate Development &amp; Change'!$M$34</f>
        <v>#DIV/0!</v>
      </c>
      <c r="BQ149" s="112" t="e">
        <f>'III Plan Rates'!$AA152*'V Consumer Factors'!$N$17*'II Rate Development &amp; Change'!$M$34</f>
        <v>#DIV/0!</v>
      </c>
      <c r="BR149" s="112" t="e">
        <f>'III Plan Rates'!$AA152*'V Consumer Factors'!$N$18*'II Rate Development &amp; Change'!$M$34</f>
        <v>#DIV/0!</v>
      </c>
      <c r="BS149" s="112" t="e">
        <f>'III Plan Rates'!$AA152*'V Consumer Factors'!$N$19*'II Rate Development &amp; Change'!$M$34</f>
        <v>#DIV/0!</v>
      </c>
      <c r="BT149" s="112" t="e">
        <f>'III Plan Rates'!$AA152*'V Consumer Factors'!$N$20*'II Rate Development &amp; Change'!$M$34</f>
        <v>#DIV/0!</v>
      </c>
      <c r="BU149" s="112">
        <f>IF('III Plan Rates'!$AP152&gt;0,SUMPRODUCT(BL149:BT149,'III Plan Rates'!$AG152:$AO152)/'III Plan Rates'!$AP152,0)</f>
        <v>0</v>
      </c>
      <c r="BW149" s="109"/>
      <c r="BX149" s="109"/>
      <c r="BY149" s="109"/>
      <c r="BZ149" s="109"/>
      <c r="CA149" s="109"/>
      <c r="CB149" s="109"/>
      <c r="CC149" s="109"/>
      <c r="CD149" s="109"/>
      <c r="CE149" s="511" t="str">
        <f>IF(SUM(BW149:CD149)='III Plan Rates'!AG152, "Match", "Don't Match")</f>
        <v>Match</v>
      </c>
      <c r="CF149" s="109"/>
      <c r="CG149" s="109"/>
      <c r="CH149" s="109"/>
      <c r="CI149" s="511" t="str">
        <f>IF(SUM(CF149:CH149)='III Plan Rates'!AH152, "Match", "Don't Match")</f>
        <v>Match</v>
      </c>
      <c r="CJ149" s="109"/>
      <c r="CK149" s="109"/>
      <c r="CL149" s="109"/>
      <c r="CM149" s="109"/>
      <c r="CN149" s="109"/>
      <c r="CO149" s="109"/>
      <c r="CP149" s="109"/>
      <c r="CQ149" s="109"/>
      <c r="CR149" s="109"/>
      <c r="CS149" s="109"/>
      <c r="CT149" s="109"/>
      <c r="CU149" s="109"/>
      <c r="CV149" s="109"/>
      <c r="CW149" s="511" t="str">
        <f>IF(SUM(CJ149:CV149)='III Plan Rates'!AI152, "Match", "Don't Match")</f>
        <v>Match</v>
      </c>
      <c r="CX149" s="109"/>
      <c r="CY149" s="109"/>
      <c r="CZ149" s="109"/>
      <c r="DA149" s="109"/>
      <c r="DB149" s="109"/>
      <c r="DC149" s="109"/>
      <c r="DD149" s="109"/>
      <c r="DE149" s="109"/>
      <c r="DF149" s="109"/>
      <c r="DG149" s="109"/>
      <c r="DH149" s="511" t="str">
        <f>IF(SUM(CX149:DG149)='III Plan Rates'!AJ152, "Match", "Don't Match")</f>
        <v>Match</v>
      </c>
      <c r="DI149" s="109"/>
      <c r="DJ149" s="109"/>
      <c r="DK149" s="109"/>
      <c r="DL149" s="109"/>
      <c r="DM149" s="109"/>
      <c r="DN149" s="109"/>
      <c r="DO149" s="109"/>
      <c r="DP149" s="511" t="str">
        <f>IF(SUM(DI149:DO149)='III Plan Rates'!AK152, "Match", "Don't Match")</f>
        <v>Match</v>
      </c>
      <c r="DQ149" s="109"/>
      <c r="DR149" s="109"/>
      <c r="DS149" s="109"/>
      <c r="DT149" s="109"/>
      <c r="DU149" s="109"/>
      <c r="DV149" s="109"/>
      <c r="DW149" s="109"/>
      <c r="DX149" s="109"/>
      <c r="DY149" s="109"/>
      <c r="DZ149" s="109"/>
      <c r="EA149" s="511" t="str">
        <f>IF(SUM(DQ149:DZ149)='III Plan Rates'!AL152, "Match", "Don't Match")</f>
        <v>Match</v>
      </c>
      <c r="EB149" s="109"/>
      <c r="EC149" s="109"/>
      <c r="ED149" s="109"/>
      <c r="EE149" s="109"/>
      <c r="EF149" s="511" t="str">
        <f>IF(SUM(EB149:EE149)='III Plan Rates'!AM152, "Match", "Don't Match")</f>
        <v>Match</v>
      </c>
      <c r="EG149" s="109"/>
      <c r="EH149" s="109"/>
      <c r="EI149" s="109"/>
      <c r="EJ149" s="109"/>
      <c r="EK149" s="109"/>
      <c r="EL149" s="511" t="str">
        <f>IF(SUM(EG149:EK149)='III Plan Rates'!AN152, "Match", "Don't Match")</f>
        <v>Match</v>
      </c>
      <c r="EM149" s="109"/>
      <c r="EN149" s="109"/>
      <c r="EO149" s="109"/>
      <c r="EP149" s="109"/>
      <c r="EQ149" s="109"/>
      <c r="ER149" s="109"/>
      <c r="ES149" s="109"/>
      <c r="ET149" s="511" t="str">
        <f>IF(SUM(EM149:ES149)='III Plan Rates'!AO152, "Match", "Don't Match")</f>
        <v>Match</v>
      </c>
    </row>
    <row r="150" spans="1:150" x14ac:dyDescent="0.25">
      <c r="A150" s="406" t="str">
        <f>'III Plan Rates'!A153</f>
        <v>Plan 136</v>
      </c>
      <c r="B150" s="122">
        <f>'III Plan Rates'!B153</f>
        <v>0</v>
      </c>
      <c r="C150" s="128">
        <f>'III Plan Rates'!D153</f>
        <v>0</v>
      </c>
      <c r="D150" s="122">
        <f>'III Plan Rates'!E153</f>
        <v>0</v>
      </c>
      <c r="E150" s="122">
        <f>'III Plan Rates'!F153</f>
        <v>0</v>
      </c>
      <c r="F150" s="122">
        <f>'III Plan Rates'!G153</f>
        <v>0</v>
      </c>
      <c r="G150" s="122">
        <f>'III Plan Rates'!J153</f>
        <v>0</v>
      </c>
      <c r="H150" s="10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2">
        <f>IF('III Plan Rates'!$AP153&gt;0,SUMPRODUCT(I150:Q150,'III Plan Rates'!$AG153:$AO153)/'III Plan Rates'!$AP153,0)</f>
        <v>0</v>
      </c>
      <c r="S150" s="123"/>
      <c r="T150" s="112" t="e">
        <f>'III Plan Rates'!$AA153*'V Consumer Factors'!$N$12*'II Rate Development &amp; Change'!$J$34</f>
        <v>#DIV/0!</v>
      </c>
      <c r="U150" s="112" t="e">
        <f>'III Plan Rates'!$AA153*'V Consumer Factors'!$N$13*'II Rate Development &amp; Change'!$J$34</f>
        <v>#DIV/0!</v>
      </c>
      <c r="V150" s="112" t="e">
        <f>'III Plan Rates'!$AA153*'V Consumer Factors'!$N$14*'II Rate Development &amp; Change'!$J$34</f>
        <v>#DIV/0!</v>
      </c>
      <c r="W150" s="112" t="e">
        <f>'III Plan Rates'!$AA153*'V Consumer Factors'!$N$15*'II Rate Development &amp; Change'!$J$34</f>
        <v>#DIV/0!</v>
      </c>
      <c r="X150" s="112" t="e">
        <f>'III Plan Rates'!$AA153*'V Consumer Factors'!$N$16*'II Rate Development &amp; Change'!$J$34</f>
        <v>#DIV/0!</v>
      </c>
      <c r="Y150" s="112" t="e">
        <f>'III Plan Rates'!$AA153*'V Consumer Factors'!$N$17*'II Rate Development &amp; Change'!$J$34</f>
        <v>#DIV/0!</v>
      </c>
      <c r="Z150" s="112" t="e">
        <f>'III Plan Rates'!$AA153*'V Consumer Factors'!$N$18*'II Rate Development &amp; Change'!$J$34</f>
        <v>#DIV/0!</v>
      </c>
      <c r="AA150" s="112" t="e">
        <f>'III Plan Rates'!$AA153*'V Consumer Factors'!$N$19*'II Rate Development &amp; Change'!$J$34</f>
        <v>#DIV/0!</v>
      </c>
      <c r="AB150" s="112" t="e">
        <f>'III Plan Rates'!$AA153*'V Consumer Factors'!$N$20*'II Rate Development &amp; Change'!$J$34</f>
        <v>#DIV/0!</v>
      </c>
      <c r="AC150" s="112">
        <f>IF('III Plan Rates'!$AP153&gt;0,SUMPRODUCT(T150:AB150,'III Plan Rates'!$AG153:$AO153)/'III Plan Rates'!$AP153,0)</f>
        <v>0</v>
      </c>
      <c r="AD150" s="119"/>
      <c r="AE150" s="120" t="e">
        <f t="shared" si="23"/>
        <v>#DIV/0!</v>
      </c>
      <c r="AF150" s="120" t="e">
        <f t="shared" si="24"/>
        <v>#DIV/0!</v>
      </c>
      <c r="AG150" s="120" t="e">
        <f t="shared" si="25"/>
        <v>#DIV/0!</v>
      </c>
      <c r="AH150" s="120" t="e">
        <f t="shared" si="26"/>
        <v>#DIV/0!</v>
      </c>
      <c r="AI150" s="120" t="e">
        <f t="shared" si="27"/>
        <v>#DIV/0!</v>
      </c>
      <c r="AJ150" s="120" t="e">
        <f t="shared" si="28"/>
        <v>#DIV/0!</v>
      </c>
      <c r="AK150" s="120" t="e">
        <f t="shared" si="29"/>
        <v>#DIV/0!</v>
      </c>
      <c r="AL150" s="120" t="e">
        <f t="shared" si="30"/>
        <v>#DIV/0!</v>
      </c>
      <c r="AM150" s="120" t="e">
        <f t="shared" si="31"/>
        <v>#DIV/0!</v>
      </c>
      <c r="AN150" s="120" t="str">
        <f t="shared" si="32"/>
        <v/>
      </c>
      <c r="AO150" s="119"/>
      <c r="AP150" s="112" t="e">
        <f>'III Plan Rates'!$AA153*'V Consumer Factors'!$N$12*'II Rate Development &amp; Change'!$K$34</f>
        <v>#DIV/0!</v>
      </c>
      <c r="AQ150" s="112" t="e">
        <f>'III Plan Rates'!$AA153*'V Consumer Factors'!$N$13*'II Rate Development &amp; Change'!$K$34</f>
        <v>#DIV/0!</v>
      </c>
      <c r="AR150" s="112" t="e">
        <f>'III Plan Rates'!$AA153*'V Consumer Factors'!$N$14*'II Rate Development &amp; Change'!$K$34</f>
        <v>#DIV/0!</v>
      </c>
      <c r="AS150" s="112" t="e">
        <f>'III Plan Rates'!$AA153*'V Consumer Factors'!$N$15*'II Rate Development &amp; Change'!$K$34</f>
        <v>#DIV/0!</v>
      </c>
      <c r="AT150" s="112" t="e">
        <f>'III Plan Rates'!$AA153*'V Consumer Factors'!$N$16*'II Rate Development &amp; Change'!$K$34</f>
        <v>#DIV/0!</v>
      </c>
      <c r="AU150" s="112" t="e">
        <f>'III Plan Rates'!$AA153*'V Consumer Factors'!$N$17*'II Rate Development &amp; Change'!$K$34</f>
        <v>#DIV/0!</v>
      </c>
      <c r="AV150" s="112" t="e">
        <f>'III Plan Rates'!$AA153*'V Consumer Factors'!$N$18*'II Rate Development &amp; Change'!$K$34</f>
        <v>#DIV/0!</v>
      </c>
      <c r="AW150" s="112" t="e">
        <f>'III Plan Rates'!$AA153*'V Consumer Factors'!$N$19*'II Rate Development &amp; Change'!$K$34</f>
        <v>#DIV/0!</v>
      </c>
      <c r="AX150" s="112" t="e">
        <f>'III Plan Rates'!$AA153*'V Consumer Factors'!$N$20*'II Rate Development &amp; Change'!$K$34</f>
        <v>#DIV/0!</v>
      </c>
      <c r="AY150" s="112">
        <f>IF('III Plan Rates'!$AP153&gt;0,SUMPRODUCT(AP150:AX150,'III Plan Rates'!$AG153:$AO153)/'III Plan Rates'!$AP153,0)</f>
        <v>0</v>
      </c>
      <c r="AZ150" s="124"/>
      <c r="BA150" s="112" t="e">
        <f>'III Plan Rates'!$AA153*'V Consumer Factors'!$N$12*'II Rate Development &amp; Change'!$L$34</f>
        <v>#DIV/0!</v>
      </c>
      <c r="BB150" s="112" t="e">
        <f>'III Plan Rates'!$AA153*'V Consumer Factors'!$N$13*'II Rate Development &amp; Change'!$L$34</f>
        <v>#DIV/0!</v>
      </c>
      <c r="BC150" s="112" t="e">
        <f>'III Plan Rates'!$AA153*'V Consumer Factors'!$N$14*'II Rate Development &amp; Change'!$L$34</f>
        <v>#DIV/0!</v>
      </c>
      <c r="BD150" s="112" t="e">
        <f>'III Plan Rates'!$AA153*'V Consumer Factors'!$N$15*'II Rate Development &amp; Change'!$L$34</f>
        <v>#DIV/0!</v>
      </c>
      <c r="BE150" s="112" t="e">
        <f>'III Plan Rates'!$AA153*'V Consumer Factors'!$N$16*'II Rate Development &amp; Change'!$L$34</f>
        <v>#DIV/0!</v>
      </c>
      <c r="BF150" s="112" t="e">
        <f>'III Plan Rates'!$AA153*'V Consumer Factors'!$N$17*'II Rate Development &amp; Change'!$L$34</f>
        <v>#DIV/0!</v>
      </c>
      <c r="BG150" s="112" t="e">
        <f>'III Plan Rates'!$AA153*'V Consumer Factors'!$N$18*'II Rate Development &amp; Change'!$L$34</f>
        <v>#DIV/0!</v>
      </c>
      <c r="BH150" s="112" t="e">
        <f>'III Plan Rates'!$AA153*'V Consumer Factors'!$N$19*'II Rate Development &amp; Change'!$L$34</f>
        <v>#DIV/0!</v>
      </c>
      <c r="BI150" s="112" t="e">
        <f>'III Plan Rates'!$AA153*'V Consumer Factors'!$N$20*'II Rate Development &amp; Change'!$L$34</f>
        <v>#DIV/0!</v>
      </c>
      <c r="BJ150" s="112">
        <f>IF('III Plan Rates'!$AP153&gt;0,SUMPRODUCT(BA150:BI150,'III Plan Rates'!$AG153:$AO153)/'III Plan Rates'!$AP153,0)</f>
        <v>0</v>
      </c>
      <c r="BK150" s="124"/>
      <c r="BL150" s="112" t="e">
        <f>'III Plan Rates'!$AA153*'V Consumer Factors'!$N$12*'II Rate Development &amp; Change'!$M$34</f>
        <v>#DIV/0!</v>
      </c>
      <c r="BM150" s="112" t="e">
        <f>'III Plan Rates'!$AA153*'V Consumer Factors'!$N$13*'II Rate Development &amp; Change'!$M$34</f>
        <v>#DIV/0!</v>
      </c>
      <c r="BN150" s="112" t="e">
        <f>'III Plan Rates'!$AA153*'V Consumer Factors'!$N$14*'II Rate Development &amp; Change'!$M$34</f>
        <v>#DIV/0!</v>
      </c>
      <c r="BO150" s="112" t="e">
        <f>'III Plan Rates'!$AA153*'V Consumer Factors'!$N$15*'II Rate Development &amp; Change'!$M$34</f>
        <v>#DIV/0!</v>
      </c>
      <c r="BP150" s="112" t="e">
        <f>'III Plan Rates'!$AA153*'V Consumer Factors'!$N$16*'II Rate Development &amp; Change'!$M$34</f>
        <v>#DIV/0!</v>
      </c>
      <c r="BQ150" s="112" t="e">
        <f>'III Plan Rates'!$AA153*'V Consumer Factors'!$N$17*'II Rate Development &amp; Change'!$M$34</f>
        <v>#DIV/0!</v>
      </c>
      <c r="BR150" s="112" t="e">
        <f>'III Plan Rates'!$AA153*'V Consumer Factors'!$N$18*'II Rate Development &amp; Change'!$M$34</f>
        <v>#DIV/0!</v>
      </c>
      <c r="BS150" s="112" t="e">
        <f>'III Plan Rates'!$AA153*'V Consumer Factors'!$N$19*'II Rate Development &amp; Change'!$M$34</f>
        <v>#DIV/0!</v>
      </c>
      <c r="BT150" s="112" t="e">
        <f>'III Plan Rates'!$AA153*'V Consumer Factors'!$N$20*'II Rate Development &amp; Change'!$M$34</f>
        <v>#DIV/0!</v>
      </c>
      <c r="BU150" s="112">
        <f>IF('III Plan Rates'!$AP153&gt;0,SUMPRODUCT(BL150:BT150,'III Plan Rates'!$AG153:$AO153)/'III Plan Rates'!$AP153,0)</f>
        <v>0</v>
      </c>
      <c r="BW150" s="109"/>
      <c r="BX150" s="109"/>
      <c r="BY150" s="109"/>
      <c r="BZ150" s="109"/>
      <c r="CA150" s="109"/>
      <c r="CB150" s="109"/>
      <c r="CC150" s="109"/>
      <c r="CD150" s="109"/>
      <c r="CE150" s="511" t="str">
        <f>IF(SUM(BW150:CD150)='III Plan Rates'!AG153, "Match", "Don't Match")</f>
        <v>Match</v>
      </c>
      <c r="CF150" s="109"/>
      <c r="CG150" s="109"/>
      <c r="CH150" s="109"/>
      <c r="CI150" s="511" t="str">
        <f>IF(SUM(CF150:CH150)='III Plan Rates'!AH153, "Match", "Don't Match")</f>
        <v>Match</v>
      </c>
      <c r="CJ150" s="109"/>
      <c r="CK150" s="109"/>
      <c r="CL150" s="109"/>
      <c r="CM150" s="109"/>
      <c r="CN150" s="109"/>
      <c r="CO150" s="109"/>
      <c r="CP150" s="109"/>
      <c r="CQ150" s="109"/>
      <c r="CR150" s="109"/>
      <c r="CS150" s="109"/>
      <c r="CT150" s="109"/>
      <c r="CU150" s="109"/>
      <c r="CV150" s="109"/>
      <c r="CW150" s="511" t="str">
        <f>IF(SUM(CJ150:CV150)='III Plan Rates'!AI153, "Match", "Don't Match")</f>
        <v>Match</v>
      </c>
      <c r="CX150" s="109"/>
      <c r="CY150" s="109"/>
      <c r="CZ150" s="109"/>
      <c r="DA150" s="109"/>
      <c r="DB150" s="109"/>
      <c r="DC150" s="109"/>
      <c r="DD150" s="109"/>
      <c r="DE150" s="109"/>
      <c r="DF150" s="109"/>
      <c r="DG150" s="109"/>
      <c r="DH150" s="511" t="str">
        <f>IF(SUM(CX150:DG150)='III Plan Rates'!AJ153, "Match", "Don't Match")</f>
        <v>Match</v>
      </c>
      <c r="DI150" s="109"/>
      <c r="DJ150" s="109"/>
      <c r="DK150" s="109"/>
      <c r="DL150" s="109"/>
      <c r="DM150" s="109"/>
      <c r="DN150" s="109"/>
      <c r="DO150" s="109"/>
      <c r="DP150" s="511" t="str">
        <f>IF(SUM(DI150:DO150)='III Plan Rates'!AK153, "Match", "Don't Match")</f>
        <v>Match</v>
      </c>
      <c r="DQ150" s="109"/>
      <c r="DR150" s="109"/>
      <c r="DS150" s="109"/>
      <c r="DT150" s="109"/>
      <c r="DU150" s="109"/>
      <c r="DV150" s="109"/>
      <c r="DW150" s="109"/>
      <c r="DX150" s="109"/>
      <c r="DY150" s="109"/>
      <c r="DZ150" s="109"/>
      <c r="EA150" s="511" t="str">
        <f>IF(SUM(DQ150:DZ150)='III Plan Rates'!AL153, "Match", "Don't Match")</f>
        <v>Match</v>
      </c>
      <c r="EB150" s="109"/>
      <c r="EC150" s="109"/>
      <c r="ED150" s="109"/>
      <c r="EE150" s="109"/>
      <c r="EF150" s="511" t="str">
        <f>IF(SUM(EB150:EE150)='III Plan Rates'!AM153, "Match", "Don't Match")</f>
        <v>Match</v>
      </c>
      <c r="EG150" s="109"/>
      <c r="EH150" s="109"/>
      <c r="EI150" s="109"/>
      <c r="EJ150" s="109"/>
      <c r="EK150" s="109"/>
      <c r="EL150" s="511" t="str">
        <f>IF(SUM(EG150:EK150)='III Plan Rates'!AN153, "Match", "Don't Match")</f>
        <v>Match</v>
      </c>
      <c r="EM150" s="109"/>
      <c r="EN150" s="109"/>
      <c r="EO150" s="109"/>
      <c r="EP150" s="109"/>
      <c r="EQ150" s="109"/>
      <c r="ER150" s="109"/>
      <c r="ES150" s="109"/>
      <c r="ET150" s="511" t="str">
        <f>IF(SUM(EM150:ES150)='III Plan Rates'!AO153, "Match", "Don't Match")</f>
        <v>Match</v>
      </c>
    </row>
    <row r="151" spans="1:150" x14ac:dyDescent="0.25">
      <c r="A151" s="406" t="str">
        <f>'III Plan Rates'!A154</f>
        <v>Plan 137</v>
      </c>
      <c r="B151" s="122">
        <f>'III Plan Rates'!B154</f>
        <v>0</v>
      </c>
      <c r="C151" s="128">
        <f>'III Plan Rates'!D154</f>
        <v>0</v>
      </c>
      <c r="D151" s="122">
        <f>'III Plan Rates'!E154</f>
        <v>0</v>
      </c>
      <c r="E151" s="122">
        <f>'III Plan Rates'!F154</f>
        <v>0</v>
      </c>
      <c r="F151" s="122">
        <f>'III Plan Rates'!G154</f>
        <v>0</v>
      </c>
      <c r="G151" s="122">
        <f>'III Plan Rates'!J154</f>
        <v>0</v>
      </c>
      <c r="H151" s="10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2">
        <f>IF('III Plan Rates'!$AP154&gt;0,SUMPRODUCT(I151:Q151,'III Plan Rates'!$AG154:$AO154)/'III Plan Rates'!$AP154,0)</f>
        <v>0</v>
      </c>
      <c r="S151" s="123"/>
      <c r="T151" s="112" t="e">
        <f>'III Plan Rates'!$AA154*'V Consumer Factors'!$N$12*'II Rate Development &amp; Change'!$J$34</f>
        <v>#DIV/0!</v>
      </c>
      <c r="U151" s="112" t="e">
        <f>'III Plan Rates'!$AA154*'V Consumer Factors'!$N$13*'II Rate Development &amp; Change'!$J$34</f>
        <v>#DIV/0!</v>
      </c>
      <c r="V151" s="112" t="e">
        <f>'III Plan Rates'!$AA154*'V Consumer Factors'!$N$14*'II Rate Development &amp; Change'!$J$34</f>
        <v>#DIV/0!</v>
      </c>
      <c r="W151" s="112" t="e">
        <f>'III Plan Rates'!$AA154*'V Consumer Factors'!$N$15*'II Rate Development &amp; Change'!$J$34</f>
        <v>#DIV/0!</v>
      </c>
      <c r="X151" s="112" t="e">
        <f>'III Plan Rates'!$AA154*'V Consumer Factors'!$N$16*'II Rate Development &amp; Change'!$J$34</f>
        <v>#DIV/0!</v>
      </c>
      <c r="Y151" s="112" t="e">
        <f>'III Plan Rates'!$AA154*'V Consumer Factors'!$N$17*'II Rate Development &amp; Change'!$J$34</f>
        <v>#DIV/0!</v>
      </c>
      <c r="Z151" s="112" t="e">
        <f>'III Plan Rates'!$AA154*'V Consumer Factors'!$N$18*'II Rate Development &amp; Change'!$J$34</f>
        <v>#DIV/0!</v>
      </c>
      <c r="AA151" s="112" t="e">
        <f>'III Plan Rates'!$AA154*'V Consumer Factors'!$N$19*'II Rate Development &amp; Change'!$J$34</f>
        <v>#DIV/0!</v>
      </c>
      <c r="AB151" s="112" t="e">
        <f>'III Plan Rates'!$AA154*'V Consumer Factors'!$N$20*'II Rate Development &amp; Change'!$J$34</f>
        <v>#DIV/0!</v>
      </c>
      <c r="AC151" s="112">
        <f>IF('III Plan Rates'!$AP154&gt;0,SUMPRODUCT(T151:AB151,'III Plan Rates'!$AG154:$AO154)/'III Plan Rates'!$AP154,0)</f>
        <v>0</v>
      </c>
      <c r="AD151" s="119"/>
      <c r="AE151" s="120" t="e">
        <f t="shared" si="23"/>
        <v>#DIV/0!</v>
      </c>
      <c r="AF151" s="120" t="e">
        <f t="shared" si="24"/>
        <v>#DIV/0!</v>
      </c>
      <c r="AG151" s="120" t="e">
        <f t="shared" si="25"/>
        <v>#DIV/0!</v>
      </c>
      <c r="AH151" s="120" t="e">
        <f t="shared" si="26"/>
        <v>#DIV/0!</v>
      </c>
      <c r="AI151" s="120" t="e">
        <f t="shared" si="27"/>
        <v>#DIV/0!</v>
      </c>
      <c r="AJ151" s="120" t="e">
        <f t="shared" si="28"/>
        <v>#DIV/0!</v>
      </c>
      <c r="AK151" s="120" t="e">
        <f t="shared" si="29"/>
        <v>#DIV/0!</v>
      </c>
      <c r="AL151" s="120" t="e">
        <f t="shared" si="30"/>
        <v>#DIV/0!</v>
      </c>
      <c r="AM151" s="120" t="e">
        <f t="shared" si="31"/>
        <v>#DIV/0!</v>
      </c>
      <c r="AN151" s="120" t="str">
        <f t="shared" si="32"/>
        <v/>
      </c>
      <c r="AO151" s="119"/>
      <c r="AP151" s="112" t="e">
        <f>'III Plan Rates'!$AA154*'V Consumer Factors'!$N$12*'II Rate Development &amp; Change'!$K$34</f>
        <v>#DIV/0!</v>
      </c>
      <c r="AQ151" s="112" t="e">
        <f>'III Plan Rates'!$AA154*'V Consumer Factors'!$N$13*'II Rate Development &amp; Change'!$K$34</f>
        <v>#DIV/0!</v>
      </c>
      <c r="AR151" s="112" t="e">
        <f>'III Plan Rates'!$AA154*'V Consumer Factors'!$N$14*'II Rate Development &amp; Change'!$K$34</f>
        <v>#DIV/0!</v>
      </c>
      <c r="AS151" s="112" t="e">
        <f>'III Plan Rates'!$AA154*'V Consumer Factors'!$N$15*'II Rate Development &amp; Change'!$K$34</f>
        <v>#DIV/0!</v>
      </c>
      <c r="AT151" s="112" t="e">
        <f>'III Plan Rates'!$AA154*'V Consumer Factors'!$N$16*'II Rate Development &amp; Change'!$K$34</f>
        <v>#DIV/0!</v>
      </c>
      <c r="AU151" s="112" t="e">
        <f>'III Plan Rates'!$AA154*'V Consumer Factors'!$N$17*'II Rate Development &amp; Change'!$K$34</f>
        <v>#DIV/0!</v>
      </c>
      <c r="AV151" s="112" t="e">
        <f>'III Plan Rates'!$AA154*'V Consumer Factors'!$N$18*'II Rate Development &amp; Change'!$K$34</f>
        <v>#DIV/0!</v>
      </c>
      <c r="AW151" s="112" t="e">
        <f>'III Plan Rates'!$AA154*'V Consumer Factors'!$N$19*'II Rate Development &amp; Change'!$K$34</f>
        <v>#DIV/0!</v>
      </c>
      <c r="AX151" s="112" t="e">
        <f>'III Plan Rates'!$AA154*'V Consumer Factors'!$N$20*'II Rate Development &amp; Change'!$K$34</f>
        <v>#DIV/0!</v>
      </c>
      <c r="AY151" s="112">
        <f>IF('III Plan Rates'!$AP154&gt;0,SUMPRODUCT(AP151:AX151,'III Plan Rates'!$AG154:$AO154)/'III Plan Rates'!$AP154,0)</f>
        <v>0</v>
      </c>
      <c r="AZ151" s="124"/>
      <c r="BA151" s="112" t="e">
        <f>'III Plan Rates'!$AA154*'V Consumer Factors'!$N$12*'II Rate Development &amp; Change'!$L$34</f>
        <v>#DIV/0!</v>
      </c>
      <c r="BB151" s="112" t="e">
        <f>'III Plan Rates'!$AA154*'V Consumer Factors'!$N$13*'II Rate Development &amp; Change'!$L$34</f>
        <v>#DIV/0!</v>
      </c>
      <c r="BC151" s="112" t="e">
        <f>'III Plan Rates'!$AA154*'V Consumer Factors'!$N$14*'II Rate Development &amp; Change'!$L$34</f>
        <v>#DIV/0!</v>
      </c>
      <c r="BD151" s="112" t="e">
        <f>'III Plan Rates'!$AA154*'V Consumer Factors'!$N$15*'II Rate Development &amp; Change'!$L$34</f>
        <v>#DIV/0!</v>
      </c>
      <c r="BE151" s="112" t="e">
        <f>'III Plan Rates'!$AA154*'V Consumer Factors'!$N$16*'II Rate Development &amp; Change'!$L$34</f>
        <v>#DIV/0!</v>
      </c>
      <c r="BF151" s="112" t="e">
        <f>'III Plan Rates'!$AA154*'V Consumer Factors'!$N$17*'II Rate Development &amp; Change'!$L$34</f>
        <v>#DIV/0!</v>
      </c>
      <c r="BG151" s="112" t="e">
        <f>'III Plan Rates'!$AA154*'V Consumer Factors'!$N$18*'II Rate Development &amp; Change'!$L$34</f>
        <v>#DIV/0!</v>
      </c>
      <c r="BH151" s="112" t="e">
        <f>'III Plan Rates'!$AA154*'V Consumer Factors'!$N$19*'II Rate Development &amp; Change'!$L$34</f>
        <v>#DIV/0!</v>
      </c>
      <c r="BI151" s="112" t="e">
        <f>'III Plan Rates'!$AA154*'V Consumer Factors'!$N$20*'II Rate Development &amp; Change'!$L$34</f>
        <v>#DIV/0!</v>
      </c>
      <c r="BJ151" s="112">
        <f>IF('III Plan Rates'!$AP154&gt;0,SUMPRODUCT(BA151:BI151,'III Plan Rates'!$AG154:$AO154)/'III Plan Rates'!$AP154,0)</f>
        <v>0</v>
      </c>
      <c r="BK151" s="124"/>
      <c r="BL151" s="112" t="e">
        <f>'III Plan Rates'!$AA154*'V Consumer Factors'!$N$12*'II Rate Development &amp; Change'!$M$34</f>
        <v>#DIV/0!</v>
      </c>
      <c r="BM151" s="112" t="e">
        <f>'III Plan Rates'!$AA154*'V Consumer Factors'!$N$13*'II Rate Development &amp; Change'!$M$34</f>
        <v>#DIV/0!</v>
      </c>
      <c r="BN151" s="112" t="e">
        <f>'III Plan Rates'!$AA154*'V Consumer Factors'!$N$14*'II Rate Development &amp; Change'!$M$34</f>
        <v>#DIV/0!</v>
      </c>
      <c r="BO151" s="112" t="e">
        <f>'III Plan Rates'!$AA154*'V Consumer Factors'!$N$15*'II Rate Development &amp; Change'!$M$34</f>
        <v>#DIV/0!</v>
      </c>
      <c r="BP151" s="112" t="e">
        <f>'III Plan Rates'!$AA154*'V Consumer Factors'!$N$16*'II Rate Development &amp; Change'!$M$34</f>
        <v>#DIV/0!</v>
      </c>
      <c r="BQ151" s="112" t="e">
        <f>'III Plan Rates'!$AA154*'V Consumer Factors'!$N$17*'II Rate Development &amp; Change'!$M$34</f>
        <v>#DIV/0!</v>
      </c>
      <c r="BR151" s="112" t="e">
        <f>'III Plan Rates'!$AA154*'V Consumer Factors'!$N$18*'II Rate Development &amp; Change'!$M$34</f>
        <v>#DIV/0!</v>
      </c>
      <c r="BS151" s="112" t="e">
        <f>'III Plan Rates'!$AA154*'V Consumer Factors'!$N$19*'II Rate Development &amp; Change'!$M$34</f>
        <v>#DIV/0!</v>
      </c>
      <c r="BT151" s="112" t="e">
        <f>'III Plan Rates'!$AA154*'V Consumer Factors'!$N$20*'II Rate Development &amp; Change'!$M$34</f>
        <v>#DIV/0!</v>
      </c>
      <c r="BU151" s="112">
        <f>IF('III Plan Rates'!$AP154&gt;0,SUMPRODUCT(BL151:BT151,'III Plan Rates'!$AG154:$AO154)/'III Plan Rates'!$AP154,0)</f>
        <v>0</v>
      </c>
      <c r="BW151" s="109"/>
      <c r="BX151" s="109"/>
      <c r="BY151" s="109"/>
      <c r="BZ151" s="109"/>
      <c r="CA151" s="109"/>
      <c r="CB151" s="109"/>
      <c r="CC151" s="109"/>
      <c r="CD151" s="109"/>
      <c r="CE151" s="511" t="str">
        <f>IF(SUM(BW151:CD151)='III Plan Rates'!AG154, "Match", "Don't Match")</f>
        <v>Match</v>
      </c>
      <c r="CF151" s="109"/>
      <c r="CG151" s="109"/>
      <c r="CH151" s="109"/>
      <c r="CI151" s="511" t="str">
        <f>IF(SUM(CF151:CH151)='III Plan Rates'!AH154, "Match", "Don't Match")</f>
        <v>Match</v>
      </c>
      <c r="CJ151" s="109"/>
      <c r="CK151" s="109"/>
      <c r="CL151" s="109"/>
      <c r="CM151" s="109"/>
      <c r="CN151" s="109"/>
      <c r="CO151" s="109"/>
      <c r="CP151" s="109"/>
      <c r="CQ151" s="109"/>
      <c r="CR151" s="109"/>
      <c r="CS151" s="109"/>
      <c r="CT151" s="109"/>
      <c r="CU151" s="109"/>
      <c r="CV151" s="109"/>
      <c r="CW151" s="511" t="str">
        <f>IF(SUM(CJ151:CV151)='III Plan Rates'!AI154, "Match", "Don't Match")</f>
        <v>Match</v>
      </c>
      <c r="CX151" s="109"/>
      <c r="CY151" s="109"/>
      <c r="CZ151" s="109"/>
      <c r="DA151" s="109"/>
      <c r="DB151" s="109"/>
      <c r="DC151" s="109"/>
      <c r="DD151" s="109"/>
      <c r="DE151" s="109"/>
      <c r="DF151" s="109"/>
      <c r="DG151" s="109"/>
      <c r="DH151" s="511" t="str">
        <f>IF(SUM(CX151:DG151)='III Plan Rates'!AJ154, "Match", "Don't Match")</f>
        <v>Match</v>
      </c>
      <c r="DI151" s="109"/>
      <c r="DJ151" s="109"/>
      <c r="DK151" s="109"/>
      <c r="DL151" s="109"/>
      <c r="DM151" s="109"/>
      <c r="DN151" s="109"/>
      <c r="DO151" s="109"/>
      <c r="DP151" s="511" t="str">
        <f>IF(SUM(DI151:DO151)='III Plan Rates'!AK154, "Match", "Don't Match")</f>
        <v>Match</v>
      </c>
      <c r="DQ151" s="109"/>
      <c r="DR151" s="109"/>
      <c r="DS151" s="109"/>
      <c r="DT151" s="109"/>
      <c r="DU151" s="109"/>
      <c r="DV151" s="109"/>
      <c r="DW151" s="109"/>
      <c r="DX151" s="109"/>
      <c r="DY151" s="109"/>
      <c r="DZ151" s="109"/>
      <c r="EA151" s="511" t="str">
        <f>IF(SUM(DQ151:DZ151)='III Plan Rates'!AL154, "Match", "Don't Match")</f>
        <v>Match</v>
      </c>
      <c r="EB151" s="109"/>
      <c r="EC151" s="109"/>
      <c r="ED151" s="109"/>
      <c r="EE151" s="109"/>
      <c r="EF151" s="511" t="str">
        <f>IF(SUM(EB151:EE151)='III Plan Rates'!AM154, "Match", "Don't Match")</f>
        <v>Match</v>
      </c>
      <c r="EG151" s="109"/>
      <c r="EH151" s="109"/>
      <c r="EI151" s="109"/>
      <c r="EJ151" s="109"/>
      <c r="EK151" s="109"/>
      <c r="EL151" s="511" t="str">
        <f>IF(SUM(EG151:EK151)='III Plan Rates'!AN154, "Match", "Don't Match")</f>
        <v>Match</v>
      </c>
      <c r="EM151" s="109"/>
      <c r="EN151" s="109"/>
      <c r="EO151" s="109"/>
      <c r="EP151" s="109"/>
      <c r="EQ151" s="109"/>
      <c r="ER151" s="109"/>
      <c r="ES151" s="109"/>
      <c r="ET151" s="511" t="str">
        <f>IF(SUM(EM151:ES151)='III Plan Rates'!AO154, "Match", "Don't Match")</f>
        <v>Match</v>
      </c>
    </row>
    <row r="152" spans="1:150" x14ac:dyDescent="0.25">
      <c r="A152" s="406" t="str">
        <f>'III Plan Rates'!A155</f>
        <v>Plan 138</v>
      </c>
      <c r="B152" s="122">
        <f>'III Plan Rates'!B155</f>
        <v>0</v>
      </c>
      <c r="C152" s="128">
        <f>'III Plan Rates'!D155</f>
        <v>0</v>
      </c>
      <c r="D152" s="122">
        <f>'III Plan Rates'!E155</f>
        <v>0</v>
      </c>
      <c r="E152" s="122">
        <f>'III Plan Rates'!F155</f>
        <v>0</v>
      </c>
      <c r="F152" s="122">
        <f>'III Plan Rates'!G155</f>
        <v>0</v>
      </c>
      <c r="G152" s="122">
        <f>'III Plan Rates'!J155</f>
        <v>0</v>
      </c>
      <c r="H152" s="10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2">
        <f>IF('III Plan Rates'!$AP155&gt;0,SUMPRODUCT(I152:Q152,'III Plan Rates'!$AG155:$AO155)/'III Plan Rates'!$AP155,0)</f>
        <v>0</v>
      </c>
      <c r="S152" s="123"/>
      <c r="T152" s="112" t="e">
        <f>'III Plan Rates'!$AA155*'V Consumer Factors'!$N$12*'II Rate Development &amp; Change'!$J$34</f>
        <v>#DIV/0!</v>
      </c>
      <c r="U152" s="112" t="e">
        <f>'III Plan Rates'!$AA155*'V Consumer Factors'!$N$13*'II Rate Development &amp; Change'!$J$34</f>
        <v>#DIV/0!</v>
      </c>
      <c r="V152" s="112" t="e">
        <f>'III Plan Rates'!$AA155*'V Consumer Factors'!$N$14*'II Rate Development &amp; Change'!$J$34</f>
        <v>#DIV/0!</v>
      </c>
      <c r="W152" s="112" t="e">
        <f>'III Plan Rates'!$AA155*'V Consumer Factors'!$N$15*'II Rate Development &amp; Change'!$J$34</f>
        <v>#DIV/0!</v>
      </c>
      <c r="X152" s="112" t="e">
        <f>'III Plan Rates'!$AA155*'V Consumer Factors'!$N$16*'II Rate Development &amp; Change'!$J$34</f>
        <v>#DIV/0!</v>
      </c>
      <c r="Y152" s="112" t="e">
        <f>'III Plan Rates'!$AA155*'V Consumer Factors'!$N$17*'II Rate Development &amp; Change'!$J$34</f>
        <v>#DIV/0!</v>
      </c>
      <c r="Z152" s="112" t="e">
        <f>'III Plan Rates'!$AA155*'V Consumer Factors'!$N$18*'II Rate Development &amp; Change'!$J$34</f>
        <v>#DIV/0!</v>
      </c>
      <c r="AA152" s="112" t="e">
        <f>'III Plan Rates'!$AA155*'V Consumer Factors'!$N$19*'II Rate Development &amp; Change'!$J$34</f>
        <v>#DIV/0!</v>
      </c>
      <c r="AB152" s="112" t="e">
        <f>'III Plan Rates'!$AA155*'V Consumer Factors'!$N$20*'II Rate Development &amp; Change'!$J$34</f>
        <v>#DIV/0!</v>
      </c>
      <c r="AC152" s="112">
        <f>IF('III Plan Rates'!$AP155&gt;0,SUMPRODUCT(T152:AB152,'III Plan Rates'!$AG155:$AO155)/'III Plan Rates'!$AP155,0)</f>
        <v>0</v>
      </c>
      <c r="AD152" s="119"/>
      <c r="AE152" s="120" t="e">
        <f t="shared" si="23"/>
        <v>#DIV/0!</v>
      </c>
      <c r="AF152" s="120" t="e">
        <f t="shared" si="24"/>
        <v>#DIV/0!</v>
      </c>
      <c r="AG152" s="120" t="e">
        <f t="shared" si="25"/>
        <v>#DIV/0!</v>
      </c>
      <c r="AH152" s="120" t="e">
        <f t="shared" si="26"/>
        <v>#DIV/0!</v>
      </c>
      <c r="AI152" s="120" t="e">
        <f t="shared" si="27"/>
        <v>#DIV/0!</v>
      </c>
      <c r="AJ152" s="120" t="e">
        <f t="shared" si="28"/>
        <v>#DIV/0!</v>
      </c>
      <c r="AK152" s="120" t="e">
        <f t="shared" si="29"/>
        <v>#DIV/0!</v>
      </c>
      <c r="AL152" s="120" t="e">
        <f t="shared" si="30"/>
        <v>#DIV/0!</v>
      </c>
      <c r="AM152" s="120" t="e">
        <f t="shared" si="31"/>
        <v>#DIV/0!</v>
      </c>
      <c r="AN152" s="120" t="str">
        <f t="shared" si="32"/>
        <v/>
      </c>
      <c r="AO152" s="119"/>
      <c r="AP152" s="112" t="e">
        <f>'III Plan Rates'!$AA155*'V Consumer Factors'!$N$12*'II Rate Development &amp; Change'!$K$34</f>
        <v>#DIV/0!</v>
      </c>
      <c r="AQ152" s="112" t="e">
        <f>'III Plan Rates'!$AA155*'V Consumer Factors'!$N$13*'II Rate Development &amp; Change'!$K$34</f>
        <v>#DIV/0!</v>
      </c>
      <c r="AR152" s="112" t="e">
        <f>'III Plan Rates'!$AA155*'V Consumer Factors'!$N$14*'II Rate Development &amp; Change'!$K$34</f>
        <v>#DIV/0!</v>
      </c>
      <c r="AS152" s="112" t="e">
        <f>'III Plan Rates'!$AA155*'V Consumer Factors'!$N$15*'II Rate Development &amp; Change'!$K$34</f>
        <v>#DIV/0!</v>
      </c>
      <c r="AT152" s="112" t="e">
        <f>'III Plan Rates'!$AA155*'V Consumer Factors'!$N$16*'II Rate Development &amp; Change'!$K$34</f>
        <v>#DIV/0!</v>
      </c>
      <c r="AU152" s="112" t="e">
        <f>'III Plan Rates'!$AA155*'V Consumer Factors'!$N$17*'II Rate Development &amp; Change'!$K$34</f>
        <v>#DIV/0!</v>
      </c>
      <c r="AV152" s="112" t="e">
        <f>'III Plan Rates'!$AA155*'V Consumer Factors'!$N$18*'II Rate Development &amp; Change'!$K$34</f>
        <v>#DIV/0!</v>
      </c>
      <c r="AW152" s="112" t="e">
        <f>'III Plan Rates'!$AA155*'V Consumer Factors'!$N$19*'II Rate Development &amp; Change'!$K$34</f>
        <v>#DIV/0!</v>
      </c>
      <c r="AX152" s="112" t="e">
        <f>'III Plan Rates'!$AA155*'V Consumer Factors'!$N$20*'II Rate Development &amp; Change'!$K$34</f>
        <v>#DIV/0!</v>
      </c>
      <c r="AY152" s="112">
        <f>IF('III Plan Rates'!$AP155&gt;0,SUMPRODUCT(AP152:AX152,'III Plan Rates'!$AG155:$AO155)/'III Plan Rates'!$AP155,0)</f>
        <v>0</v>
      </c>
      <c r="AZ152" s="124"/>
      <c r="BA152" s="112" t="e">
        <f>'III Plan Rates'!$AA155*'V Consumer Factors'!$N$12*'II Rate Development &amp; Change'!$L$34</f>
        <v>#DIV/0!</v>
      </c>
      <c r="BB152" s="112" t="e">
        <f>'III Plan Rates'!$AA155*'V Consumer Factors'!$N$13*'II Rate Development &amp; Change'!$L$34</f>
        <v>#DIV/0!</v>
      </c>
      <c r="BC152" s="112" t="e">
        <f>'III Plan Rates'!$AA155*'V Consumer Factors'!$N$14*'II Rate Development &amp; Change'!$L$34</f>
        <v>#DIV/0!</v>
      </c>
      <c r="BD152" s="112" t="e">
        <f>'III Plan Rates'!$AA155*'V Consumer Factors'!$N$15*'II Rate Development &amp; Change'!$L$34</f>
        <v>#DIV/0!</v>
      </c>
      <c r="BE152" s="112" t="e">
        <f>'III Plan Rates'!$AA155*'V Consumer Factors'!$N$16*'II Rate Development &amp; Change'!$L$34</f>
        <v>#DIV/0!</v>
      </c>
      <c r="BF152" s="112" t="e">
        <f>'III Plan Rates'!$AA155*'V Consumer Factors'!$N$17*'II Rate Development &amp; Change'!$L$34</f>
        <v>#DIV/0!</v>
      </c>
      <c r="BG152" s="112" t="e">
        <f>'III Plan Rates'!$AA155*'V Consumer Factors'!$N$18*'II Rate Development &amp; Change'!$L$34</f>
        <v>#DIV/0!</v>
      </c>
      <c r="BH152" s="112" t="e">
        <f>'III Plan Rates'!$AA155*'V Consumer Factors'!$N$19*'II Rate Development &amp; Change'!$L$34</f>
        <v>#DIV/0!</v>
      </c>
      <c r="BI152" s="112" t="e">
        <f>'III Plan Rates'!$AA155*'V Consumer Factors'!$N$20*'II Rate Development &amp; Change'!$L$34</f>
        <v>#DIV/0!</v>
      </c>
      <c r="BJ152" s="112">
        <f>IF('III Plan Rates'!$AP155&gt;0,SUMPRODUCT(BA152:BI152,'III Plan Rates'!$AG155:$AO155)/'III Plan Rates'!$AP155,0)</f>
        <v>0</v>
      </c>
      <c r="BK152" s="124"/>
      <c r="BL152" s="112" t="e">
        <f>'III Plan Rates'!$AA155*'V Consumer Factors'!$N$12*'II Rate Development &amp; Change'!$M$34</f>
        <v>#DIV/0!</v>
      </c>
      <c r="BM152" s="112" t="e">
        <f>'III Plan Rates'!$AA155*'V Consumer Factors'!$N$13*'II Rate Development &amp; Change'!$M$34</f>
        <v>#DIV/0!</v>
      </c>
      <c r="BN152" s="112" t="e">
        <f>'III Plan Rates'!$AA155*'V Consumer Factors'!$N$14*'II Rate Development &amp; Change'!$M$34</f>
        <v>#DIV/0!</v>
      </c>
      <c r="BO152" s="112" t="e">
        <f>'III Plan Rates'!$AA155*'V Consumer Factors'!$N$15*'II Rate Development &amp; Change'!$M$34</f>
        <v>#DIV/0!</v>
      </c>
      <c r="BP152" s="112" t="e">
        <f>'III Plan Rates'!$AA155*'V Consumer Factors'!$N$16*'II Rate Development &amp; Change'!$M$34</f>
        <v>#DIV/0!</v>
      </c>
      <c r="BQ152" s="112" t="e">
        <f>'III Plan Rates'!$AA155*'V Consumer Factors'!$N$17*'II Rate Development &amp; Change'!$M$34</f>
        <v>#DIV/0!</v>
      </c>
      <c r="BR152" s="112" t="e">
        <f>'III Plan Rates'!$AA155*'V Consumer Factors'!$N$18*'II Rate Development &amp; Change'!$M$34</f>
        <v>#DIV/0!</v>
      </c>
      <c r="BS152" s="112" t="e">
        <f>'III Plan Rates'!$AA155*'V Consumer Factors'!$N$19*'II Rate Development &amp; Change'!$M$34</f>
        <v>#DIV/0!</v>
      </c>
      <c r="BT152" s="112" t="e">
        <f>'III Plan Rates'!$AA155*'V Consumer Factors'!$N$20*'II Rate Development &amp; Change'!$M$34</f>
        <v>#DIV/0!</v>
      </c>
      <c r="BU152" s="112">
        <f>IF('III Plan Rates'!$AP155&gt;0,SUMPRODUCT(BL152:BT152,'III Plan Rates'!$AG155:$AO155)/'III Plan Rates'!$AP155,0)</f>
        <v>0</v>
      </c>
      <c r="BW152" s="109"/>
      <c r="BX152" s="109"/>
      <c r="BY152" s="109"/>
      <c r="BZ152" s="109"/>
      <c r="CA152" s="109"/>
      <c r="CB152" s="109"/>
      <c r="CC152" s="109"/>
      <c r="CD152" s="109"/>
      <c r="CE152" s="511" t="str">
        <f>IF(SUM(BW152:CD152)='III Plan Rates'!AG155, "Match", "Don't Match")</f>
        <v>Match</v>
      </c>
      <c r="CF152" s="109"/>
      <c r="CG152" s="109"/>
      <c r="CH152" s="109"/>
      <c r="CI152" s="511" t="str">
        <f>IF(SUM(CF152:CH152)='III Plan Rates'!AH155, "Match", "Don't Match")</f>
        <v>Match</v>
      </c>
      <c r="CJ152" s="109"/>
      <c r="CK152" s="109"/>
      <c r="CL152" s="109"/>
      <c r="CM152" s="109"/>
      <c r="CN152" s="109"/>
      <c r="CO152" s="109"/>
      <c r="CP152" s="109"/>
      <c r="CQ152" s="109"/>
      <c r="CR152" s="109"/>
      <c r="CS152" s="109"/>
      <c r="CT152" s="109"/>
      <c r="CU152" s="109"/>
      <c r="CV152" s="109"/>
      <c r="CW152" s="511" t="str">
        <f>IF(SUM(CJ152:CV152)='III Plan Rates'!AI155, "Match", "Don't Match")</f>
        <v>Match</v>
      </c>
      <c r="CX152" s="109"/>
      <c r="CY152" s="109"/>
      <c r="CZ152" s="109"/>
      <c r="DA152" s="109"/>
      <c r="DB152" s="109"/>
      <c r="DC152" s="109"/>
      <c r="DD152" s="109"/>
      <c r="DE152" s="109"/>
      <c r="DF152" s="109"/>
      <c r="DG152" s="109"/>
      <c r="DH152" s="511" t="str">
        <f>IF(SUM(CX152:DG152)='III Plan Rates'!AJ155, "Match", "Don't Match")</f>
        <v>Match</v>
      </c>
      <c r="DI152" s="109"/>
      <c r="DJ152" s="109"/>
      <c r="DK152" s="109"/>
      <c r="DL152" s="109"/>
      <c r="DM152" s="109"/>
      <c r="DN152" s="109"/>
      <c r="DO152" s="109"/>
      <c r="DP152" s="511" t="str">
        <f>IF(SUM(DI152:DO152)='III Plan Rates'!AK155, "Match", "Don't Match")</f>
        <v>Match</v>
      </c>
      <c r="DQ152" s="109"/>
      <c r="DR152" s="109"/>
      <c r="DS152" s="109"/>
      <c r="DT152" s="109"/>
      <c r="DU152" s="109"/>
      <c r="DV152" s="109"/>
      <c r="DW152" s="109"/>
      <c r="DX152" s="109"/>
      <c r="DY152" s="109"/>
      <c r="DZ152" s="109"/>
      <c r="EA152" s="511" t="str">
        <f>IF(SUM(DQ152:DZ152)='III Plan Rates'!AL155, "Match", "Don't Match")</f>
        <v>Match</v>
      </c>
      <c r="EB152" s="109"/>
      <c r="EC152" s="109"/>
      <c r="ED152" s="109"/>
      <c r="EE152" s="109"/>
      <c r="EF152" s="511" t="str">
        <f>IF(SUM(EB152:EE152)='III Plan Rates'!AM155, "Match", "Don't Match")</f>
        <v>Match</v>
      </c>
      <c r="EG152" s="109"/>
      <c r="EH152" s="109"/>
      <c r="EI152" s="109"/>
      <c r="EJ152" s="109"/>
      <c r="EK152" s="109"/>
      <c r="EL152" s="511" t="str">
        <f>IF(SUM(EG152:EK152)='III Plan Rates'!AN155, "Match", "Don't Match")</f>
        <v>Match</v>
      </c>
      <c r="EM152" s="109"/>
      <c r="EN152" s="109"/>
      <c r="EO152" s="109"/>
      <c r="EP152" s="109"/>
      <c r="EQ152" s="109"/>
      <c r="ER152" s="109"/>
      <c r="ES152" s="109"/>
      <c r="ET152" s="511" t="str">
        <f>IF(SUM(EM152:ES152)='III Plan Rates'!AO155, "Match", "Don't Match")</f>
        <v>Match</v>
      </c>
    </row>
    <row r="153" spans="1:150" x14ac:dyDescent="0.25">
      <c r="A153" s="406" t="str">
        <f>'III Plan Rates'!A156</f>
        <v>Plan 139</v>
      </c>
      <c r="B153" s="122">
        <f>'III Plan Rates'!B156</f>
        <v>0</v>
      </c>
      <c r="C153" s="128">
        <f>'III Plan Rates'!D156</f>
        <v>0</v>
      </c>
      <c r="D153" s="122">
        <f>'III Plan Rates'!E156</f>
        <v>0</v>
      </c>
      <c r="E153" s="122">
        <f>'III Plan Rates'!F156</f>
        <v>0</v>
      </c>
      <c r="F153" s="122">
        <f>'III Plan Rates'!G156</f>
        <v>0</v>
      </c>
      <c r="G153" s="122">
        <f>'III Plan Rates'!J156</f>
        <v>0</v>
      </c>
      <c r="H153" s="10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2">
        <f>IF('III Plan Rates'!$AP156&gt;0,SUMPRODUCT(I153:Q153,'III Plan Rates'!$AG156:$AO156)/'III Plan Rates'!$AP156,0)</f>
        <v>0</v>
      </c>
      <c r="S153" s="123"/>
      <c r="T153" s="112" t="e">
        <f>'III Plan Rates'!$AA156*'V Consumer Factors'!$N$12*'II Rate Development &amp; Change'!$J$34</f>
        <v>#DIV/0!</v>
      </c>
      <c r="U153" s="112" t="e">
        <f>'III Plan Rates'!$AA156*'V Consumer Factors'!$N$13*'II Rate Development &amp; Change'!$J$34</f>
        <v>#DIV/0!</v>
      </c>
      <c r="V153" s="112" t="e">
        <f>'III Plan Rates'!$AA156*'V Consumer Factors'!$N$14*'II Rate Development &amp; Change'!$J$34</f>
        <v>#DIV/0!</v>
      </c>
      <c r="W153" s="112" t="e">
        <f>'III Plan Rates'!$AA156*'V Consumer Factors'!$N$15*'II Rate Development &amp; Change'!$J$34</f>
        <v>#DIV/0!</v>
      </c>
      <c r="X153" s="112" t="e">
        <f>'III Plan Rates'!$AA156*'V Consumer Factors'!$N$16*'II Rate Development &amp; Change'!$J$34</f>
        <v>#DIV/0!</v>
      </c>
      <c r="Y153" s="112" t="e">
        <f>'III Plan Rates'!$AA156*'V Consumer Factors'!$N$17*'II Rate Development &amp; Change'!$J$34</f>
        <v>#DIV/0!</v>
      </c>
      <c r="Z153" s="112" t="e">
        <f>'III Plan Rates'!$AA156*'V Consumer Factors'!$N$18*'II Rate Development &amp; Change'!$J$34</f>
        <v>#DIV/0!</v>
      </c>
      <c r="AA153" s="112" t="e">
        <f>'III Plan Rates'!$AA156*'V Consumer Factors'!$N$19*'II Rate Development &amp; Change'!$J$34</f>
        <v>#DIV/0!</v>
      </c>
      <c r="AB153" s="112" t="e">
        <f>'III Plan Rates'!$AA156*'V Consumer Factors'!$N$20*'II Rate Development &amp; Change'!$J$34</f>
        <v>#DIV/0!</v>
      </c>
      <c r="AC153" s="112">
        <f>IF('III Plan Rates'!$AP156&gt;0,SUMPRODUCT(T153:AB153,'III Plan Rates'!$AG156:$AO156)/'III Plan Rates'!$AP156,0)</f>
        <v>0</v>
      </c>
      <c r="AD153" s="119"/>
      <c r="AE153" s="120" t="e">
        <f t="shared" si="23"/>
        <v>#DIV/0!</v>
      </c>
      <c r="AF153" s="120" t="e">
        <f t="shared" si="24"/>
        <v>#DIV/0!</v>
      </c>
      <c r="AG153" s="120" t="e">
        <f t="shared" si="25"/>
        <v>#DIV/0!</v>
      </c>
      <c r="AH153" s="120" t="e">
        <f t="shared" si="26"/>
        <v>#DIV/0!</v>
      </c>
      <c r="AI153" s="120" t="e">
        <f t="shared" si="27"/>
        <v>#DIV/0!</v>
      </c>
      <c r="AJ153" s="120" t="e">
        <f t="shared" si="28"/>
        <v>#DIV/0!</v>
      </c>
      <c r="AK153" s="120" t="e">
        <f t="shared" si="29"/>
        <v>#DIV/0!</v>
      </c>
      <c r="AL153" s="120" t="e">
        <f t="shared" si="30"/>
        <v>#DIV/0!</v>
      </c>
      <c r="AM153" s="120" t="e">
        <f t="shared" si="31"/>
        <v>#DIV/0!</v>
      </c>
      <c r="AN153" s="120" t="str">
        <f t="shared" si="32"/>
        <v/>
      </c>
      <c r="AO153" s="119"/>
      <c r="AP153" s="112" t="e">
        <f>'III Plan Rates'!$AA156*'V Consumer Factors'!$N$12*'II Rate Development &amp; Change'!$K$34</f>
        <v>#DIV/0!</v>
      </c>
      <c r="AQ153" s="112" t="e">
        <f>'III Plan Rates'!$AA156*'V Consumer Factors'!$N$13*'II Rate Development &amp; Change'!$K$34</f>
        <v>#DIV/0!</v>
      </c>
      <c r="AR153" s="112" t="e">
        <f>'III Plan Rates'!$AA156*'V Consumer Factors'!$N$14*'II Rate Development &amp; Change'!$K$34</f>
        <v>#DIV/0!</v>
      </c>
      <c r="AS153" s="112" t="e">
        <f>'III Plan Rates'!$AA156*'V Consumer Factors'!$N$15*'II Rate Development &amp; Change'!$K$34</f>
        <v>#DIV/0!</v>
      </c>
      <c r="AT153" s="112" t="e">
        <f>'III Plan Rates'!$AA156*'V Consumer Factors'!$N$16*'II Rate Development &amp; Change'!$K$34</f>
        <v>#DIV/0!</v>
      </c>
      <c r="AU153" s="112" t="e">
        <f>'III Plan Rates'!$AA156*'V Consumer Factors'!$N$17*'II Rate Development &amp; Change'!$K$34</f>
        <v>#DIV/0!</v>
      </c>
      <c r="AV153" s="112" t="e">
        <f>'III Plan Rates'!$AA156*'V Consumer Factors'!$N$18*'II Rate Development &amp; Change'!$K$34</f>
        <v>#DIV/0!</v>
      </c>
      <c r="AW153" s="112" t="e">
        <f>'III Plan Rates'!$AA156*'V Consumer Factors'!$N$19*'II Rate Development &amp; Change'!$K$34</f>
        <v>#DIV/0!</v>
      </c>
      <c r="AX153" s="112" t="e">
        <f>'III Plan Rates'!$AA156*'V Consumer Factors'!$N$20*'II Rate Development &amp; Change'!$K$34</f>
        <v>#DIV/0!</v>
      </c>
      <c r="AY153" s="112">
        <f>IF('III Plan Rates'!$AP156&gt;0,SUMPRODUCT(AP153:AX153,'III Plan Rates'!$AG156:$AO156)/'III Plan Rates'!$AP156,0)</f>
        <v>0</v>
      </c>
      <c r="AZ153" s="124"/>
      <c r="BA153" s="112" t="e">
        <f>'III Plan Rates'!$AA156*'V Consumer Factors'!$N$12*'II Rate Development &amp; Change'!$L$34</f>
        <v>#DIV/0!</v>
      </c>
      <c r="BB153" s="112" t="e">
        <f>'III Plan Rates'!$AA156*'V Consumer Factors'!$N$13*'II Rate Development &amp; Change'!$L$34</f>
        <v>#DIV/0!</v>
      </c>
      <c r="BC153" s="112" t="e">
        <f>'III Plan Rates'!$AA156*'V Consumer Factors'!$N$14*'II Rate Development &amp; Change'!$L$34</f>
        <v>#DIV/0!</v>
      </c>
      <c r="BD153" s="112" t="e">
        <f>'III Plan Rates'!$AA156*'V Consumer Factors'!$N$15*'II Rate Development &amp; Change'!$L$34</f>
        <v>#DIV/0!</v>
      </c>
      <c r="BE153" s="112" t="e">
        <f>'III Plan Rates'!$AA156*'V Consumer Factors'!$N$16*'II Rate Development &amp; Change'!$L$34</f>
        <v>#DIV/0!</v>
      </c>
      <c r="BF153" s="112" t="e">
        <f>'III Plan Rates'!$AA156*'V Consumer Factors'!$N$17*'II Rate Development &amp; Change'!$L$34</f>
        <v>#DIV/0!</v>
      </c>
      <c r="BG153" s="112" t="e">
        <f>'III Plan Rates'!$AA156*'V Consumer Factors'!$N$18*'II Rate Development &amp; Change'!$L$34</f>
        <v>#DIV/0!</v>
      </c>
      <c r="BH153" s="112" t="e">
        <f>'III Plan Rates'!$AA156*'V Consumer Factors'!$N$19*'II Rate Development &amp; Change'!$L$34</f>
        <v>#DIV/0!</v>
      </c>
      <c r="BI153" s="112" t="e">
        <f>'III Plan Rates'!$AA156*'V Consumer Factors'!$N$20*'II Rate Development &amp; Change'!$L$34</f>
        <v>#DIV/0!</v>
      </c>
      <c r="BJ153" s="112">
        <f>IF('III Plan Rates'!$AP156&gt;0,SUMPRODUCT(BA153:BI153,'III Plan Rates'!$AG156:$AO156)/'III Plan Rates'!$AP156,0)</f>
        <v>0</v>
      </c>
      <c r="BK153" s="124"/>
      <c r="BL153" s="112" t="e">
        <f>'III Plan Rates'!$AA156*'V Consumer Factors'!$N$12*'II Rate Development &amp; Change'!$M$34</f>
        <v>#DIV/0!</v>
      </c>
      <c r="BM153" s="112" t="e">
        <f>'III Plan Rates'!$AA156*'V Consumer Factors'!$N$13*'II Rate Development &amp; Change'!$M$34</f>
        <v>#DIV/0!</v>
      </c>
      <c r="BN153" s="112" t="e">
        <f>'III Plan Rates'!$AA156*'V Consumer Factors'!$N$14*'II Rate Development &amp; Change'!$M$34</f>
        <v>#DIV/0!</v>
      </c>
      <c r="BO153" s="112" t="e">
        <f>'III Plan Rates'!$AA156*'V Consumer Factors'!$N$15*'II Rate Development &amp; Change'!$M$34</f>
        <v>#DIV/0!</v>
      </c>
      <c r="BP153" s="112" t="e">
        <f>'III Plan Rates'!$AA156*'V Consumer Factors'!$N$16*'II Rate Development &amp; Change'!$M$34</f>
        <v>#DIV/0!</v>
      </c>
      <c r="BQ153" s="112" t="e">
        <f>'III Plan Rates'!$AA156*'V Consumer Factors'!$N$17*'II Rate Development &amp; Change'!$M$34</f>
        <v>#DIV/0!</v>
      </c>
      <c r="BR153" s="112" t="e">
        <f>'III Plan Rates'!$AA156*'V Consumer Factors'!$N$18*'II Rate Development &amp; Change'!$M$34</f>
        <v>#DIV/0!</v>
      </c>
      <c r="BS153" s="112" t="e">
        <f>'III Plan Rates'!$AA156*'V Consumer Factors'!$N$19*'II Rate Development &amp; Change'!$M$34</f>
        <v>#DIV/0!</v>
      </c>
      <c r="BT153" s="112" t="e">
        <f>'III Plan Rates'!$AA156*'V Consumer Factors'!$N$20*'II Rate Development &amp; Change'!$M$34</f>
        <v>#DIV/0!</v>
      </c>
      <c r="BU153" s="112">
        <f>IF('III Plan Rates'!$AP156&gt;0,SUMPRODUCT(BL153:BT153,'III Plan Rates'!$AG156:$AO156)/'III Plan Rates'!$AP156,0)</f>
        <v>0</v>
      </c>
      <c r="BW153" s="109"/>
      <c r="BX153" s="109"/>
      <c r="BY153" s="109"/>
      <c r="BZ153" s="109"/>
      <c r="CA153" s="109"/>
      <c r="CB153" s="109"/>
      <c r="CC153" s="109"/>
      <c r="CD153" s="109"/>
      <c r="CE153" s="511" t="str">
        <f>IF(SUM(BW153:CD153)='III Plan Rates'!AG156, "Match", "Don't Match")</f>
        <v>Match</v>
      </c>
      <c r="CF153" s="109"/>
      <c r="CG153" s="109"/>
      <c r="CH153" s="109"/>
      <c r="CI153" s="511" t="str">
        <f>IF(SUM(CF153:CH153)='III Plan Rates'!AH156, "Match", "Don't Match")</f>
        <v>Match</v>
      </c>
      <c r="CJ153" s="109"/>
      <c r="CK153" s="109"/>
      <c r="CL153" s="109"/>
      <c r="CM153" s="109"/>
      <c r="CN153" s="109"/>
      <c r="CO153" s="109"/>
      <c r="CP153" s="109"/>
      <c r="CQ153" s="109"/>
      <c r="CR153" s="109"/>
      <c r="CS153" s="109"/>
      <c r="CT153" s="109"/>
      <c r="CU153" s="109"/>
      <c r="CV153" s="109"/>
      <c r="CW153" s="511" t="str">
        <f>IF(SUM(CJ153:CV153)='III Plan Rates'!AI156, "Match", "Don't Match")</f>
        <v>Match</v>
      </c>
      <c r="CX153" s="109"/>
      <c r="CY153" s="109"/>
      <c r="CZ153" s="109"/>
      <c r="DA153" s="109"/>
      <c r="DB153" s="109"/>
      <c r="DC153" s="109"/>
      <c r="DD153" s="109"/>
      <c r="DE153" s="109"/>
      <c r="DF153" s="109"/>
      <c r="DG153" s="109"/>
      <c r="DH153" s="511" t="str">
        <f>IF(SUM(CX153:DG153)='III Plan Rates'!AJ156, "Match", "Don't Match")</f>
        <v>Match</v>
      </c>
      <c r="DI153" s="109"/>
      <c r="DJ153" s="109"/>
      <c r="DK153" s="109"/>
      <c r="DL153" s="109"/>
      <c r="DM153" s="109"/>
      <c r="DN153" s="109"/>
      <c r="DO153" s="109"/>
      <c r="DP153" s="511" t="str">
        <f>IF(SUM(DI153:DO153)='III Plan Rates'!AK156, "Match", "Don't Match")</f>
        <v>Match</v>
      </c>
      <c r="DQ153" s="109"/>
      <c r="DR153" s="109"/>
      <c r="DS153" s="109"/>
      <c r="DT153" s="109"/>
      <c r="DU153" s="109"/>
      <c r="DV153" s="109"/>
      <c r="DW153" s="109"/>
      <c r="DX153" s="109"/>
      <c r="DY153" s="109"/>
      <c r="DZ153" s="109"/>
      <c r="EA153" s="511" t="str">
        <f>IF(SUM(DQ153:DZ153)='III Plan Rates'!AL156, "Match", "Don't Match")</f>
        <v>Match</v>
      </c>
      <c r="EB153" s="109"/>
      <c r="EC153" s="109"/>
      <c r="ED153" s="109"/>
      <c r="EE153" s="109"/>
      <c r="EF153" s="511" t="str">
        <f>IF(SUM(EB153:EE153)='III Plan Rates'!AM156, "Match", "Don't Match")</f>
        <v>Match</v>
      </c>
      <c r="EG153" s="109"/>
      <c r="EH153" s="109"/>
      <c r="EI153" s="109"/>
      <c r="EJ153" s="109"/>
      <c r="EK153" s="109"/>
      <c r="EL153" s="511" t="str">
        <f>IF(SUM(EG153:EK153)='III Plan Rates'!AN156, "Match", "Don't Match")</f>
        <v>Match</v>
      </c>
      <c r="EM153" s="109"/>
      <c r="EN153" s="109"/>
      <c r="EO153" s="109"/>
      <c r="EP153" s="109"/>
      <c r="EQ153" s="109"/>
      <c r="ER153" s="109"/>
      <c r="ES153" s="109"/>
      <c r="ET153" s="511" t="str">
        <f>IF(SUM(EM153:ES153)='III Plan Rates'!AO156, "Match", "Don't Match")</f>
        <v>Match</v>
      </c>
    </row>
    <row r="154" spans="1:150" x14ac:dyDescent="0.25">
      <c r="A154" s="406" t="str">
        <f>'III Plan Rates'!A157</f>
        <v>Plan 140</v>
      </c>
      <c r="B154" s="122">
        <f>'III Plan Rates'!B157</f>
        <v>0</v>
      </c>
      <c r="C154" s="128">
        <f>'III Plan Rates'!D157</f>
        <v>0</v>
      </c>
      <c r="D154" s="122">
        <f>'III Plan Rates'!E157</f>
        <v>0</v>
      </c>
      <c r="E154" s="122">
        <f>'III Plan Rates'!F157</f>
        <v>0</v>
      </c>
      <c r="F154" s="122">
        <f>'III Plan Rates'!G157</f>
        <v>0</v>
      </c>
      <c r="G154" s="122">
        <f>'III Plan Rates'!J157</f>
        <v>0</v>
      </c>
      <c r="H154" s="10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2">
        <f>IF('III Plan Rates'!$AP157&gt;0,SUMPRODUCT(I154:Q154,'III Plan Rates'!$AG157:$AO157)/'III Plan Rates'!$AP157,0)</f>
        <v>0</v>
      </c>
      <c r="S154" s="123"/>
      <c r="T154" s="112" t="e">
        <f>'III Plan Rates'!$AA157*'V Consumer Factors'!$N$12*'II Rate Development &amp; Change'!$J$34</f>
        <v>#DIV/0!</v>
      </c>
      <c r="U154" s="112" t="e">
        <f>'III Plan Rates'!$AA157*'V Consumer Factors'!$N$13*'II Rate Development &amp; Change'!$J$34</f>
        <v>#DIV/0!</v>
      </c>
      <c r="V154" s="112" t="e">
        <f>'III Plan Rates'!$AA157*'V Consumer Factors'!$N$14*'II Rate Development &amp; Change'!$J$34</f>
        <v>#DIV/0!</v>
      </c>
      <c r="W154" s="112" t="e">
        <f>'III Plan Rates'!$AA157*'V Consumer Factors'!$N$15*'II Rate Development &amp; Change'!$J$34</f>
        <v>#DIV/0!</v>
      </c>
      <c r="X154" s="112" t="e">
        <f>'III Plan Rates'!$AA157*'V Consumer Factors'!$N$16*'II Rate Development &amp; Change'!$J$34</f>
        <v>#DIV/0!</v>
      </c>
      <c r="Y154" s="112" t="e">
        <f>'III Plan Rates'!$AA157*'V Consumer Factors'!$N$17*'II Rate Development &amp; Change'!$J$34</f>
        <v>#DIV/0!</v>
      </c>
      <c r="Z154" s="112" t="e">
        <f>'III Plan Rates'!$AA157*'V Consumer Factors'!$N$18*'II Rate Development &amp; Change'!$J$34</f>
        <v>#DIV/0!</v>
      </c>
      <c r="AA154" s="112" t="e">
        <f>'III Plan Rates'!$AA157*'V Consumer Factors'!$N$19*'II Rate Development &amp; Change'!$J$34</f>
        <v>#DIV/0!</v>
      </c>
      <c r="AB154" s="112" t="e">
        <f>'III Plan Rates'!$AA157*'V Consumer Factors'!$N$20*'II Rate Development &amp; Change'!$J$34</f>
        <v>#DIV/0!</v>
      </c>
      <c r="AC154" s="112">
        <f>IF('III Plan Rates'!$AP157&gt;0,SUMPRODUCT(T154:AB154,'III Plan Rates'!$AG157:$AO157)/'III Plan Rates'!$AP157,0)</f>
        <v>0</v>
      </c>
      <c r="AD154" s="119"/>
      <c r="AE154" s="120" t="e">
        <f t="shared" si="23"/>
        <v>#DIV/0!</v>
      </c>
      <c r="AF154" s="120" t="e">
        <f t="shared" si="24"/>
        <v>#DIV/0!</v>
      </c>
      <c r="AG154" s="120" t="e">
        <f t="shared" si="25"/>
        <v>#DIV/0!</v>
      </c>
      <c r="AH154" s="120" t="e">
        <f t="shared" si="26"/>
        <v>#DIV/0!</v>
      </c>
      <c r="AI154" s="120" t="e">
        <f t="shared" si="27"/>
        <v>#DIV/0!</v>
      </c>
      <c r="AJ154" s="120" t="e">
        <f t="shared" si="28"/>
        <v>#DIV/0!</v>
      </c>
      <c r="AK154" s="120" t="e">
        <f t="shared" si="29"/>
        <v>#DIV/0!</v>
      </c>
      <c r="AL154" s="120" t="e">
        <f t="shared" si="30"/>
        <v>#DIV/0!</v>
      </c>
      <c r="AM154" s="120" t="e">
        <f t="shared" si="31"/>
        <v>#DIV/0!</v>
      </c>
      <c r="AN154" s="120" t="str">
        <f t="shared" si="32"/>
        <v/>
      </c>
      <c r="AO154" s="119"/>
      <c r="AP154" s="112" t="e">
        <f>'III Plan Rates'!$AA157*'V Consumer Factors'!$N$12*'II Rate Development &amp; Change'!$K$34</f>
        <v>#DIV/0!</v>
      </c>
      <c r="AQ154" s="112" t="e">
        <f>'III Plan Rates'!$AA157*'V Consumer Factors'!$N$13*'II Rate Development &amp; Change'!$K$34</f>
        <v>#DIV/0!</v>
      </c>
      <c r="AR154" s="112" t="e">
        <f>'III Plan Rates'!$AA157*'V Consumer Factors'!$N$14*'II Rate Development &amp; Change'!$K$34</f>
        <v>#DIV/0!</v>
      </c>
      <c r="AS154" s="112" t="e">
        <f>'III Plan Rates'!$AA157*'V Consumer Factors'!$N$15*'II Rate Development &amp; Change'!$K$34</f>
        <v>#DIV/0!</v>
      </c>
      <c r="AT154" s="112" t="e">
        <f>'III Plan Rates'!$AA157*'V Consumer Factors'!$N$16*'II Rate Development &amp; Change'!$K$34</f>
        <v>#DIV/0!</v>
      </c>
      <c r="AU154" s="112" t="e">
        <f>'III Plan Rates'!$AA157*'V Consumer Factors'!$N$17*'II Rate Development &amp; Change'!$K$34</f>
        <v>#DIV/0!</v>
      </c>
      <c r="AV154" s="112" t="e">
        <f>'III Plan Rates'!$AA157*'V Consumer Factors'!$N$18*'II Rate Development &amp; Change'!$K$34</f>
        <v>#DIV/0!</v>
      </c>
      <c r="AW154" s="112" t="e">
        <f>'III Plan Rates'!$AA157*'V Consumer Factors'!$N$19*'II Rate Development &amp; Change'!$K$34</f>
        <v>#DIV/0!</v>
      </c>
      <c r="AX154" s="112" t="e">
        <f>'III Plan Rates'!$AA157*'V Consumer Factors'!$N$20*'II Rate Development &amp; Change'!$K$34</f>
        <v>#DIV/0!</v>
      </c>
      <c r="AY154" s="112">
        <f>IF('III Plan Rates'!$AP157&gt;0,SUMPRODUCT(AP154:AX154,'III Plan Rates'!$AG157:$AO157)/'III Plan Rates'!$AP157,0)</f>
        <v>0</v>
      </c>
      <c r="AZ154" s="124"/>
      <c r="BA154" s="112" t="e">
        <f>'III Plan Rates'!$AA157*'V Consumer Factors'!$N$12*'II Rate Development &amp; Change'!$L$34</f>
        <v>#DIV/0!</v>
      </c>
      <c r="BB154" s="112" t="e">
        <f>'III Plan Rates'!$AA157*'V Consumer Factors'!$N$13*'II Rate Development &amp; Change'!$L$34</f>
        <v>#DIV/0!</v>
      </c>
      <c r="BC154" s="112" t="e">
        <f>'III Plan Rates'!$AA157*'V Consumer Factors'!$N$14*'II Rate Development &amp; Change'!$L$34</f>
        <v>#DIV/0!</v>
      </c>
      <c r="BD154" s="112" t="e">
        <f>'III Plan Rates'!$AA157*'V Consumer Factors'!$N$15*'II Rate Development &amp; Change'!$L$34</f>
        <v>#DIV/0!</v>
      </c>
      <c r="BE154" s="112" t="e">
        <f>'III Plan Rates'!$AA157*'V Consumer Factors'!$N$16*'II Rate Development &amp; Change'!$L$34</f>
        <v>#DIV/0!</v>
      </c>
      <c r="BF154" s="112" t="e">
        <f>'III Plan Rates'!$AA157*'V Consumer Factors'!$N$17*'II Rate Development &amp; Change'!$L$34</f>
        <v>#DIV/0!</v>
      </c>
      <c r="BG154" s="112" t="e">
        <f>'III Plan Rates'!$AA157*'V Consumer Factors'!$N$18*'II Rate Development &amp; Change'!$L$34</f>
        <v>#DIV/0!</v>
      </c>
      <c r="BH154" s="112" t="e">
        <f>'III Plan Rates'!$AA157*'V Consumer Factors'!$N$19*'II Rate Development &amp; Change'!$L$34</f>
        <v>#DIV/0!</v>
      </c>
      <c r="BI154" s="112" t="e">
        <f>'III Plan Rates'!$AA157*'V Consumer Factors'!$N$20*'II Rate Development &amp; Change'!$L$34</f>
        <v>#DIV/0!</v>
      </c>
      <c r="BJ154" s="112">
        <f>IF('III Plan Rates'!$AP157&gt;0,SUMPRODUCT(BA154:BI154,'III Plan Rates'!$AG157:$AO157)/'III Plan Rates'!$AP157,0)</f>
        <v>0</v>
      </c>
      <c r="BK154" s="124"/>
      <c r="BL154" s="112" t="e">
        <f>'III Plan Rates'!$AA157*'V Consumer Factors'!$N$12*'II Rate Development &amp; Change'!$M$34</f>
        <v>#DIV/0!</v>
      </c>
      <c r="BM154" s="112" t="e">
        <f>'III Plan Rates'!$AA157*'V Consumer Factors'!$N$13*'II Rate Development &amp; Change'!$M$34</f>
        <v>#DIV/0!</v>
      </c>
      <c r="BN154" s="112" t="e">
        <f>'III Plan Rates'!$AA157*'V Consumer Factors'!$N$14*'II Rate Development &amp; Change'!$M$34</f>
        <v>#DIV/0!</v>
      </c>
      <c r="BO154" s="112" t="e">
        <f>'III Plan Rates'!$AA157*'V Consumer Factors'!$N$15*'II Rate Development &amp; Change'!$M$34</f>
        <v>#DIV/0!</v>
      </c>
      <c r="BP154" s="112" t="e">
        <f>'III Plan Rates'!$AA157*'V Consumer Factors'!$N$16*'II Rate Development &amp; Change'!$M$34</f>
        <v>#DIV/0!</v>
      </c>
      <c r="BQ154" s="112" t="e">
        <f>'III Plan Rates'!$AA157*'V Consumer Factors'!$N$17*'II Rate Development &amp; Change'!$M$34</f>
        <v>#DIV/0!</v>
      </c>
      <c r="BR154" s="112" t="e">
        <f>'III Plan Rates'!$AA157*'V Consumer Factors'!$N$18*'II Rate Development &amp; Change'!$M$34</f>
        <v>#DIV/0!</v>
      </c>
      <c r="BS154" s="112" t="e">
        <f>'III Plan Rates'!$AA157*'V Consumer Factors'!$N$19*'II Rate Development &amp; Change'!$M$34</f>
        <v>#DIV/0!</v>
      </c>
      <c r="BT154" s="112" t="e">
        <f>'III Plan Rates'!$AA157*'V Consumer Factors'!$N$20*'II Rate Development &amp; Change'!$M$34</f>
        <v>#DIV/0!</v>
      </c>
      <c r="BU154" s="112">
        <f>IF('III Plan Rates'!$AP157&gt;0,SUMPRODUCT(BL154:BT154,'III Plan Rates'!$AG157:$AO157)/'III Plan Rates'!$AP157,0)</f>
        <v>0</v>
      </c>
      <c r="BW154" s="109"/>
      <c r="BX154" s="109"/>
      <c r="BY154" s="109"/>
      <c r="BZ154" s="109"/>
      <c r="CA154" s="109"/>
      <c r="CB154" s="109"/>
      <c r="CC154" s="109"/>
      <c r="CD154" s="109"/>
      <c r="CE154" s="511" t="str">
        <f>IF(SUM(BW154:CD154)='III Plan Rates'!AG157, "Match", "Don't Match")</f>
        <v>Match</v>
      </c>
      <c r="CF154" s="109"/>
      <c r="CG154" s="109"/>
      <c r="CH154" s="109"/>
      <c r="CI154" s="511" t="str">
        <f>IF(SUM(CF154:CH154)='III Plan Rates'!AH157, "Match", "Don't Match")</f>
        <v>Match</v>
      </c>
      <c r="CJ154" s="109"/>
      <c r="CK154" s="109"/>
      <c r="CL154" s="109"/>
      <c r="CM154" s="109"/>
      <c r="CN154" s="109"/>
      <c r="CO154" s="109"/>
      <c r="CP154" s="109"/>
      <c r="CQ154" s="109"/>
      <c r="CR154" s="109"/>
      <c r="CS154" s="109"/>
      <c r="CT154" s="109"/>
      <c r="CU154" s="109"/>
      <c r="CV154" s="109"/>
      <c r="CW154" s="511" t="str">
        <f>IF(SUM(CJ154:CV154)='III Plan Rates'!AI157, "Match", "Don't Match")</f>
        <v>Match</v>
      </c>
      <c r="CX154" s="109"/>
      <c r="CY154" s="109"/>
      <c r="CZ154" s="109"/>
      <c r="DA154" s="109"/>
      <c r="DB154" s="109"/>
      <c r="DC154" s="109"/>
      <c r="DD154" s="109"/>
      <c r="DE154" s="109"/>
      <c r="DF154" s="109"/>
      <c r="DG154" s="109"/>
      <c r="DH154" s="511" t="str">
        <f>IF(SUM(CX154:DG154)='III Plan Rates'!AJ157, "Match", "Don't Match")</f>
        <v>Match</v>
      </c>
      <c r="DI154" s="109"/>
      <c r="DJ154" s="109"/>
      <c r="DK154" s="109"/>
      <c r="DL154" s="109"/>
      <c r="DM154" s="109"/>
      <c r="DN154" s="109"/>
      <c r="DO154" s="109"/>
      <c r="DP154" s="511" t="str">
        <f>IF(SUM(DI154:DO154)='III Plan Rates'!AK157, "Match", "Don't Match")</f>
        <v>Match</v>
      </c>
      <c r="DQ154" s="109"/>
      <c r="DR154" s="109"/>
      <c r="DS154" s="109"/>
      <c r="DT154" s="109"/>
      <c r="DU154" s="109"/>
      <c r="DV154" s="109"/>
      <c r="DW154" s="109"/>
      <c r="DX154" s="109"/>
      <c r="DY154" s="109"/>
      <c r="DZ154" s="109"/>
      <c r="EA154" s="511" t="str">
        <f>IF(SUM(DQ154:DZ154)='III Plan Rates'!AL157, "Match", "Don't Match")</f>
        <v>Match</v>
      </c>
      <c r="EB154" s="109"/>
      <c r="EC154" s="109"/>
      <c r="ED154" s="109"/>
      <c r="EE154" s="109"/>
      <c r="EF154" s="511" t="str">
        <f>IF(SUM(EB154:EE154)='III Plan Rates'!AM157, "Match", "Don't Match")</f>
        <v>Match</v>
      </c>
      <c r="EG154" s="109"/>
      <c r="EH154" s="109"/>
      <c r="EI154" s="109"/>
      <c r="EJ154" s="109"/>
      <c r="EK154" s="109"/>
      <c r="EL154" s="511" t="str">
        <f>IF(SUM(EG154:EK154)='III Plan Rates'!AN157, "Match", "Don't Match")</f>
        <v>Match</v>
      </c>
      <c r="EM154" s="109"/>
      <c r="EN154" s="109"/>
      <c r="EO154" s="109"/>
      <c r="EP154" s="109"/>
      <c r="EQ154" s="109"/>
      <c r="ER154" s="109"/>
      <c r="ES154" s="109"/>
      <c r="ET154" s="511" t="str">
        <f>IF(SUM(EM154:ES154)='III Plan Rates'!AO157, "Match", "Don't Match")</f>
        <v>Match</v>
      </c>
    </row>
    <row r="155" spans="1:150" x14ac:dyDescent="0.25">
      <c r="A155" s="406" t="str">
        <f>'III Plan Rates'!A158</f>
        <v>Plan 141</v>
      </c>
      <c r="B155" s="122">
        <f>'III Plan Rates'!B158</f>
        <v>0</v>
      </c>
      <c r="C155" s="128">
        <f>'III Plan Rates'!D158</f>
        <v>0</v>
      </c>
      <c r="D155" s="122">
        <f>'III Plan Rates'!E158</f>
        <v>0</v>
      </c>
      <c r="E155" s="122">
        <f>'III Plan Rates'!F158</f>
        <v>0</v>
      </c>
      <c r="F155" s="122">
        <f>'III Plan Rates'!G158</f>
        <v>0</v>
      </c>
      <c r="G155" s="122">
        <f>'III Plan Rates'!J158</f>
        <v>0</v>
      </c>
      <c r="H155" s="10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2">
        <f>IF('III Plan Rates'!$AP158&gt;0,SUMPRODUCT(I155:Q155,'III Plan Rates'!$AG158:$AO158)/'III Plan Rates'!$AP158,0)</f>
        <v>0</v>
      </c>
      <c r="S155" s="123"/>
      <c r="T155" s="112" t="e">
        <f>'III Plan Rates'!$AA158*'V Consumer Factors'!$N$12*'II Rate Development &amp; Change'!$J$34</f>
        <v>#DIV/0!</v>
      </c>
      <c r="U155" s="112" t="e">
        <f>'III Plan Rates'!$AA158*'V Consumer Factors'!$N$13*'II Rate Development &amp; Change'!$J$34</f>
        <v>#DIV/0!</v>
      </c>
      <c r="V155" s="112" t="e">
        <f>'III Plan Rates'!$AA158*'V Consumer Factors'!$N$14*'II Rate Development &amp; Change'!$J$34</f>
        <v>#DIV/0!</v>
      </c>
      <c r="W155" s="112" t="e">
        <f>'III Plan Rates'!$AA158*'V Consumer Factors'!$N$15*'II Rate Development &amp; Change'!$J$34</f>
        <v>#DIV/0!</v>
      </c>
      <c r="X155" s="112" t="e">
        <f>'III Plan Rates'!$AA158*'V Consumer Factors'!$N$16*'II Rate Development &amp; Change'!$J$34</f>
        <v>#DIV/0!</v>
      </c>
      <c r="Y155" s="112" t="e">
        <f>'III Plan Rates'!$AA158*'V Consumer Factors'!$N$17*'II Rate Development &amp; Change'!$J$34</f>
        <v>#DIV/0!</v>
      </c>
      <c r="Z155" s="112" t="e">
        <f>'III Plan Rates'!$AA158*'V Consumer Factors'!$N$18*'II Rate Development &amp; Change'!$J$34</f>
        <v>#DIV/0!</v>
      </c>
      <c r="AA155" s="112" t="e">
        <f>'III Plan Rates'!$AA158*'V Consumer Factors'!$N$19*'II Rate Development &amp; Change'!$J$34</f>
        <v>#DIV/0!</v>
      </c>
      <c r="AB155" s="112" t="e">
        <f>'III Plan Rates'!$AA158*'V Consumer Factors'!$N$20*'II Rate Development &amp; Change'!$J$34</f>
        <v>#DIV/0!</v>
      </c>
      <c r="AC155" s="112">
        <f>IF('III Plan Rates'!$AP158&gt;0,SUMPRODUCT(T155:AB155,'III Plan Rates'!$AG158:$AO158)/'III Plan Rates'!$AP158,0)</f>
        <v>0</v>
      </c>
      <c r="AD155" s="119"/>
      <c r="AE155" s="120" t="e">
        <f t="shared" si="23"/>
        <v>#DIV/0!</v>
      </c>
      <c r="AF155" s="120" t="e">
        <f t="shared" si="24"/>
        <v>#DIV/0!</v>
      </c>
      <c r="AG155" s="120" t="e">
        <f t="shared" si="25"/>
        <v>#DIV/0!</v>
      </c>
      <c r="AH155" s="120" t="e">
        <f t="shared" si="26"/>
        <v>#DIV/0!</v>
      </c>
      <c r="AI155" s="120" t="e">
        <f t="shared" si="27"/>
        <v>#DIV/0!</v>
      </c>
      <c r="AJ155" s="120" t="e">
        <f t="shared" si="28"/>
        <v>#DIV/0!</v>
      </c>
      <c r="AK155" s="120" t="e">
        <f t="shared" si="29"/>
        <v>#DIV/0!</v>
      </c>
      <c r="AL155" s="120" t="e">
        <f t="shared" si="30"/>
        <v>#DIV/0!</v>
      </c>
      <c r="AM155" s="120" t="e">
        <f t="shared" si="31"/>
        <v>#DIV/0!</v>
      </c>
      <c r="AN155" s="120" t="str">
        <f t="shared" si="32"/>
        <v/>
      </c>
      <c r="AO155" s="119"/>
      <c r="AP155" s="112" t="e">
        <f>'III Plan Rates'!$AA158*'V Consumer Factors'!$N$12*'II Rate Development &amp; Change'!$K$34</f>
        <v>#DIV/0!</v>
      </c>
      <c r="AQ155" s="112" t="e">
        <f>'III Plan Rates'!$AA158*'V Consumer Factors'!$N$13*'II Rate Development &amp; Change'!$K$34</f>
        <v>#DIV/0!</v>
      </c>
      <c r="AR155" s="112" t="e">
        <f>'III Plan Rates'!$AA158*'V Consumer Factors'!$N$14*'II Rate Development &amp; Change'!$K$34</f>
        <v>#DIV/0!</v>
      </c>
      <c r="AS155" s="112" t="e">
        <f>'III Plan Rates'!$AA158*'V Consumer Factors'!$N$15*'II Rate Development &amp; Change'!$K$34</f>
        <v>#DIV/0!</v>
      </c>
      <c r="AT155" s="112" t="e">
        <f>'III Plan Rates'!$AA158*'V Consumer Factors'!$N$16*'II Rate Development &amp; Change'!$K$34</f>
        <v>#DIV/0!</v>
      </c>
      <c r="AU155" s="112" t="e">
        <f>'III Plan Rates'!$AA158*'V Consumer Factors'!$N$17*'II Rate Development &amp; Change'!$K$34</f>
        <v>#DIV/0!</v>
      </c>
      <c r="AV155" s="112" t="e">
        <f>'III Plan Rates'!$AA158*'V Consumer Factors'!$N$18*'II Rate Development &amp; Change'!$K$34</f>
        <v>#DIV/0!</v>
      </c>
      <c r="AW155" s="112" t="e">
        <f>'III Plan Rates'!$AA158*'V Consumer Factors'!$N$19*'II Rate Development &amp; Change'!$K$34</f>
        <v>#DIV/0!</v>
      </c>
      <c r="AX155" s="112" t="e">
        <f>'III Plan Rates'!$AA158*'V Consumer Factors'!$N$20*'II Rate Development &amp; Change'!$K$34</f>
        <v>#DIV/0!</v>
      </c>
      <c r="AY155" s="112">
        <f>IF('III Plan Rates'!$AP158&gt;0,SUMPRODUCT(AP155:AX155,'III Plan Rates'!$AG158:$AO158)/'III Plan Rates'!$AP158,0)</f>
        <v>0</v>
      </c>
      <c r="AZ155" s="124"/>
      <c r="BA155" s="112" t="e">
        <f>'III Plan Rates'!$AA158*'V Consumer Factors'!$N$12*'II Rate Development &amp; Change'!$L$34</f>
        <v>#DIV/0!</v>
      </c>
      <c r="BB155" s="112" t="e">
        <f>'III Plan Rates'!$AA158*'V Consumer Factors'!$N$13*'II Rate Development &amp; Change'!$L$34</f>
        <v>#DIV/0!</v>
      </c>
      <c r="BC155" s="112" t="e">
        <f>'III Plan Rates'!$AA158*'V Consumer Factors'!$N$14*'II Rate Development &amp; Change'!$L$34</f>
        <v>#DIV/0!</v>
      </c>
      <c r="BD155" s="112" t="e">
        <f>'III Plan Rates'!$AA158*'V Consumer Factors'!$N$15*'II Rate Development &amp; Change'!$L$34</f>
        <v>#DIV/0!</v>
      </c>
      <c r="BE155" s="112" t="e">
        <f>'III Plan Rates'!$AA158*'V Consumer Factors'!$N$16*'II Rate Development &amp; Change'!$L$34</f>
        <v>#DIV/0!</v>
      </c>
      <c r="BF155" s="112" t="e">
        <f>'III Plan Rates'!$AA158*'V Consumer Factors'!$N$17*'II Rate Development &amp; Change'!$L$34</f>
        <v>#DIV/0!</v>
      </c>
      <c r="BG155" s="112" t="e">
        <f>'III Plan Rates'!$AA158*'V Consumer Factors'!$N$18*'II Rate Development &amp; Change'!$L$34</f>
        <v>#DIV/0!</v>
      </c>
      <c r="BH155" s="112" t="e">
        <f>'III Plan Rates'!$AA158*'V Consumer Factors'!$N$19*'II Rate Development &amp; Change'!$L$34</f>
        <v>#DIV/0!</v>
      </c>
      <c r="BI155" s="112" t="e">
        <f>'III Plan Rates'!$AA158*'V Consumer Factors'!$N$20*'II Rate Development &amp; Change'!$L$34</f>
        <v>#DIV/0!</v>
      </c>
      <c r="BJ155" s="112">
        <f>IF('III Plan Rates'!$AP158&gt;0,SUMPRODUCT(BA155:BI155,'III Plan Rates'!$AG158:$AO158)/'III Plan Rates'!$AP158,0)</f>
        <v>0</v>
      </c>
      <c r="BK155" s="124"/>
      <c r="BL155" s="112" t="e">
        <f>'III Plan Rates'!$AA158*'V Consumer Factors'!$N$12*'II Rate Development &amp; Change'!$M$34</f>
        <v>#DIV/0!</v>
      </c>
      <c r="BM155" s="112" t="e">
        <f>'III Plan Rates'!$AA158*'V Consumer Factors'!$N$13*'II Rate Development &amp; Change'!$M$34</f>
        <v>#DIV/0!</v>
      </c>
      <c r="BN155" s="112" t="e">
        <f>'III Plan Rates'!$AA158*'V Consumer Factors'!$N$14*'II Rate Development &amp; Change'!$M$34</f>
        <v>#DIV/0!</v>
      </c>
      <c r="BO155" s="112" t="e">
        <f>'III Plan Rates'!$AA158*'V Consumer Factors'!$N$15*'II Rate Development &amp; Change'!$M$34</f>
        <v>#DIV/0!</v>
      </c>
      <c r="BP155" s="112" t="e">
        <f>'III Plan Rates'!$AA158*'V Consumer Factors'!$N$16*'II Rate Development &amp; Change'!$M$34</f>
        <v>#DIV/0!</v>
      </c>
      <c r="BQ155" s="112" t="e">
        <f>'III Plan Rates'!$AA158*'V Consumer Factors'!$N$17*'II Rate Development &amp; Change'!$M$34</f>
        <v>#DIV/0!</v>
      </c>
      <c r="BR155" s="112" t="e">
        <f>'III Plan Rates'!$AA158*'V Consumer Factors'!$N$18*'II Rate Development &amp; Change'!$M$34</f>
        <v>#DIV/0!</v>
      </c>
      <c r="BS155" s="112" t="e">
        <f>'III Plan Rates'!$AA158*'V Consumer Factors'!$N$19*'II Rate Development &amp; Change'!$M$34</f>
        <v>#DIV/0!</v>
      </c>
      <c r="BT155" s="112" t="e">
        <f>'III Plan Rates'!$AA158*'V Consumer Factors'!$N$20*'II Rate Development &amp; Change'!$M$34</f>
        <v>#DIV/0!</v>
      </c>
      <c r="BU155" s="112">
        <f>IF('III Plan Rates'!$AP158&gt;0,SUMPRODUCT(BL155:BT155,'III Plan Rates'!$AG158:$AO158)/'III Plan Rates'!$AP158,0)</f>
        <v>0</v>
      </c>
      <c r="BW155" s="109"/>
      <c r="BX155" s="109"/>
      <c r="BY155" s="109"/>
      <c r="BZ155" s="109"/>
      <c r="CA155" s="109"/>
      <c r="CB155" s="109"/>
      <c r="CC155" s="109"/>
      <c r="CD155" s="109"/>
      <c r="CE155" s="511" t="str">
        <f>IF(SUM(BW155:CD155)='III Plan Rates'!AG158, "Match", "Don't Match")</f>
        <v>Match</v>
      </c>
      <c r="CF155" s="109"/>
      <c r="CG155" s="109"/>
      <c r="CH155" s="109"/>
      <c r="CI155" s="511" t="str">
        <f>IF(SUM(CF155:CH155)='III Plan Rates'!AH158, "Match", "Don't Match")</f>
        <v>Match</v>
      </c>
      <c r="CJ155" s="109"/>
      <c r="CK155" s="109"/>
      <c r="CL155" s="109"/>
      <c r="CM155" s="109"/>
      <c r="CN155" s="109"/>
      <c r="CO155" s="109"/>
      <c r="CP155" s="109"/>
      <c r="CQ155" s="109"/>
      <c r="CR155" s="109"/>
      <c r="CS155" s="109"/>
      <c r="CT155" s="109"/>
      <c r="CU155" s="109"/>
      <c r="CV155" s="109"/>
      <c r="CW155" s="511" t="str">
        <f>IF(SUM(CJ155:CV155)='III Plan Rates'!AI158, "Match", "Don't Match")</f>
        <v>Match</v>
      </c>
      <c r="CX155" s="109"/>
      <c r="CY155" s="109"/>
      <c r="CZ155" s="109"/>
      <c r="DA155" s="109"/>
      <c r="DB155" s="109"/>
      <c r="DC155" s="109"/>
      <c r="DD155" s="109"/>
      <c r="DE155" s="109"/>
      <c r="DF155" s="109"/>
      <c r="DG155" s="109"/>
      <c r="DH155" s="511" t="str">
        <f>IF(SUM(CX155:DG155)='III Plan Rates'!AJ158, "Match", "Don't Match")</f>
        <v>Match</v>
      </c>
      <c r="DI155" s="109"/>
      <c r="DJ155" s="109"/>
      <c r="DK155" s="109"/>
      <c r="DL155" s="109"/>
      <c r="DM155" s="109"/>
      <c r="DN155" s="109"/>
      <c r="DO155" s="109"/>
      <c r="DP155" s="511" t="str">
        <f>IF(SUM(DI155:DO155)='III Plan Rates'!AK158, "Match", "Don't Match")</f>
        <v>Match</v>
      </c>
      <c r="DQ155" s="109"/>
      <c r="DR155" s="109"/>
      <c r="DS155" s="109"/>
      <c r="DT155" s="109"/>
      <c r="DU155" s="109"/>
      <c r="DV155" s="109"/>
      <c r="DW155" s="109"/>
      <c r="DX155" s="109"/>
      <c r="DY155" s="109"/>
      <c r="DZ155" s="109"/>
      <c r="EA155" s="511" t="str">
        <f>IF(SUM(DQ155:DZ155)='III Plan Rates'!AL158, "Match", "Don't Match")</f>
        <v>Match</v>
      </c>
      <c r="EB155" s="109"/>
      <c r="EC155" s="109"/>
      <c r="ED155" s="109"/>
      <c r="EE155" s="109"/>
      <c r="EF155" s="511" t="str">
        <f>IF(SUM(EB155:EE155)='III Plan Rates'!AM158, "Match", "Don't Match")</f>
        <v>Match</v>
      </c>
      <c r="EG155" s="109"/>
      <c r="EH155" s="109"/>
      <c r="EI155" s="109"/>
      <c r="EJ155" s="109"/>
      <c r="EK155" s="109"/>
      <c r="EL155" s="511" t="str">
        <f>IF(SUM(EG155:EK155)='III Plan Rates'!AN158, "Match", "Don't Match")</f>
        <v>Match</v>
      </c>
      <c r="EM155" s="109"/>
      <c r="EN155" s="109"/>
      <c r="EO155" s="109"/>
      <c r="EP155" s="109"/>
      <c r="EQ155" s="109"/>
      <c r="ER155" s="109"/>
      <c r="ES155" s="109"/>
      <c r="ET155" s="511" t="str">
        <f>IF(SUM(EM155:ES155)='III Plan Rates'!AO158, "Match", "Don't Match")</f>
        <v>Match</v>
      </c>
    </row>
    <row r="156" spans="1:150" x14ac:dyDescent="0.25">
      <c r="A156" s="406" t="str">
        <f>'III Plan Rates'!A159</f>
        <v>Plan 142</v>
      </c>
      <c r="B156" s="122">
        <f>'III Plan Rates'!B159</f>
        <v>0</v>
      </c>
      <c r="C156" s="128">
        <f>'III Plan Rates'!D159</f>
        <v>0</v>
      </c>
      <c r="D156" s="122">
        <f>'III Plan Rates'!E159</f>
        <v>0</v>
      </c>
      <c r="E156" s="122">
        <f>'III Plan Rates'!F159</f>
        <v>0</v>
      </c>
      <c r="F156" s="122">
        <f>'III Plan Rates'!G159</f>
        <v>0</v>
      </c>
      <c r="G156" s="122">
        <f>'III Plan Rates'!J159</f>
        <v>0</v>
      </c>
      <c r="H156" s="10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2">
        <f>IF('III Plan Rates'!$AP159&gt;0,SUMPRODUCT(I156:Q156,'III Plan Rates'!$AG159:$AO159)/'III Plan Rates'!$AP159,0)</f>
        <v>0</v>
      </c>
      <c r="S156" s="123"/>
      <c r="T156" s="112" t="e">
        <f>'III Plan Rates'!$AA159*'V Consumer Factors'!$N$12*'II Rate Development &amp; Change'!$J$34</f>
        <v>#DIV/0!</v>
      </c>
      <c r="U156" s="112" t="e">
        <f>'III Plan Rates'!$AA159*'V Consumer Factors'!$N$13*'II Rate Development &amp; Change'!$J$34</f>
        <v>#DIV/0!</v>
      </c>
      <c r="V156" s="112" t="e">
        <f>'III Plan Rates'!$AA159*'V Consumer Factors'!$N$14*'II Rate Development &amp; Change'!$J$34</f>
        <v>#DIV/0!</v>
      </c>
      <c r="W156" s="112" t="e">
        <f>'III Plan Rates'!$AA159*'V Consumer Factors'!$N$15*'II Rate Development &amp; Change'!$J$34</f>
        <v>#DIV/0!</v>
      </c>
      <c r="X156" s="112" t="e">
        <f>'III Plan Rates'!$AA159*'V Consumer Factors'!$N$16*'II Rate Development &amp; Change'!$J$34</f>
        <v>#DIV/0!</v>
      </c>
      <c r="Y156" s="112" t="e">
        <f>'III Plan Rates'!$AA159*'V Consumer Factors'!$N$17*'II Rate Development &amp; Change'!$J$34</f>
        <v>#DIV/0!</v>
      </c>
      <c r="Z156" s="112" t="e">
        <f>'III Plan Rates'!$AA159*'V Consumer Factors'!$N$18*'II Rate Development &amp; Change'!$J$34</f>
        <v>#DIV/0!</v>
      </c>
      <c r="AA156" s="112" t="e">
        <f>'III Plan Rates'!$AA159*'V Consumer Factors'!$N$19*'II Rate Development &amp; Change'!$J$34</f>
        <v>#DIV/0!</v>
      </c>
      <c r="AB156" s="112" t="e">
        <f>'III Plan Rates'!$AA159*'V Consumer Factors'!$N$20*'II Rate Development &amp; Change'!$J$34</f>
        <v>#DIV/0!</v>
      </c>
      <c r="AC156" s="112">
        <f>IF('III Plan Rates'!$AP159&gt;0,SUMPRODUCT(T156:AB156,'III Plan Rates'!$AG159:$AO159)/'III Plan Rates'!$AP159,0)</f>
        <v>0</v>
      </c>
      <c r="AD156" s="119"/>
      <c r="AE156" s="120" t="e">
        <f t="shared" si="23"/>
        <v>#DIV/0!</v>
      </c>
      <c r="AF156" s="120" t="e">
        <f t="shared" si="24"/>
        <v>#DIV/0!</v>
      </c>
      <c r="AG156" s="120" t="e">
        <f t="shared" si="25"/>
        <v>#DIV/0!</v>
      </c>
      <c r="AH156" s="120" t="e">
        <f t="shared" si="26"/>
        <v>#DIV/0!</v>
      </c>
      <c r="AI156" s="120" t="e">
        <f t="shared" si="27"/>
        <v>#DIV/0!</v>
      </c>
      <c r="AJ156" s="120" t="e">
        <f t="shared" si="28"/>
        <v>#DIV/0!</v>
      </c>
      <c r="AK156" s="120" t="e">
        <f t="shared" si="29"/>
        <v>#DIV/0!</v>
      </c>
      <c r="AL156" s="120" t="e">
        <f t="shared" si="30"/>
        <v>#DIV/0!</v>
      </c>
      <c r="AM156" s="120" t="e">
        <f t="shared" si="31"/>
        <v>#DIV/0!</v>
      </c>
      <c r="AN156" s="120" t="str">
        <f t="shared" si="32"/>
        <v/>
      </c>
      <c r="AO156" s="119"/>
      <c r="AP156" s="112" t="e">
        <f>'III Plan Rates'!$AA159*'V Consumer Factors'!$N$12*'II Rate Development &amp; Change'!$K$34</f>
        <v>#DIV/0!</v>
      </c>
      <c r="AQ156" s="112" t="e">
        <f>'III Plan Rates'!$AA159*'V Consumer Factors'!$N$13*'II Rate Development &amp; Change'!$K$34</f>
        <v>#DIV/0!</v>
      </c>
      <c r="AR156" s="112" t="e">
        <f>'III Plan Rates'!$AA159*'V Consumer Factors'!$N$14*'II Rate Development &amp; Change'!$K$34</f>
        <v>#DIV/0!</v>
      </c>
      <c r="AS156" s="112" t="e">
        <f>'III Plan Rates'!$AA159*'V Consumer Factors'!$N$15*'II Rate Development &amp; Change'!$K$34</f>
        <v>#DIV/0!</v>
      </c>
      <c r="AT156" s="112" t="e">
        <f>'III Plan Rates'!$AA159*'V Consumer Factors'!$N$16*'II Rate Development &amp; Change'!$K$34</f>
        <v>#DIV/0!</v>
      </c>
      <c r="AU156" s="112" t="e">
        <f>'III Plan Rates'!$AA159*'V Consumer Factors'!$N$17*'II Rate Development &amp; Change'!$K$34</f>
        <v>#DIV/0!</v>
      </c>
      <c r="AV156" s="112" t="e">
        <f>'III Plan Rates'!$AA159*'V Consumer Factors'!$N$18*'II Rate Development &amp; Change'!$K$34</f>
        <v>#DIV/0!</v>
      </c>
      <c r="AW156" s="112" t="e">
        <f>'III Plan Rates'!$AA159*'V Consumer Factors'!$N$19*'II Rate Development &amp; Change'!$K$34</f>
        <v>#DIV/0!</v>
      </c>
      <c r="AX156" s="112" t="e">
        <f>'III Plan Rates'!$AA159*'V Consumer Factors'!$N$20*'II Rate Development &amp; Change'!$K$34</f>
        <v>#DIV/0!</v>
      </c>
      <c r="AY156" s="112">
        <f>IF('III Plan Rates'!$AP159&gt;0,SUMPRODUCT(AP156:AX156,'III Plan Rates'!$AG159:$AO159)/'III Plan Rates'!$AP159,0)</f>
        <v>0</v>
      </c>
      <c r="AZ156" s="124"/>
      <c r="BA156" s="112" t="e">
        <f>'III Plan Rates'!$AA159*'V Consumer Factors'!$N$12*'II Rate Development &amp; Change'!$L$34</f>
        <v>#DIV/0!</v>
      </c>
      <c r="BB156" s="112" t="e">
        <f>'III Plan Rates'!$AA159*'V Consumer Factors'!$N$13*'II Rate Development &amp; Change'!$L$34</f>
        <v>#DIV/0!</v>
      </c>
      <c r="BC156" s="112" t="e">
        <f>'III Plan Rates'!$AA159*'V Consumer Factors'!$N$14*'II Rate Development &amp; Change'!$L$34</f>
        <v>#DIV/0!</v>
      </c>
      <c r="BD156" s="112" t="e">
        <f>'III Plan Rates'!$AA159*'V Consumer Factors'!$N$15*'II Rate Development &amp; Change'!$L$34</f>
        <v>#DIV/0!</v>
      </c>
      <c r="BE156" s="112" t="e">
        <f>'III Plan Rates'!$AA159*'V Consumer Factors'!$N$16*'II Rate Development &amp; Change'!$L$34</f>
        <v>#DIV/0!</v>
      </c>
      <c r="BF156" s="112" t="e">
        <f>'III Plan Rates'!$AA159*'V Consumer Factors'!$N$17*'II Rate Development &amp; Change'!$L$34</f>
        <v>#DIV/0!</v>
      </c>
      <c r="BG156" s="112" t="e">
        <f>'III Plan Rates'!$AA159*'V Consumer Factors'!$N$18*'II Rate Development &amp; Change'!$L$34</f>
        <v>#DIV/0!</v>
      </c>
      <c r="BH156" s="112" t="e">
        <f>'III Plan Rates'!$AA159*'V Consumer Factors'!$N$19*'II Rate Development &amp; Change'!$L$34</f>
        <v>#DIV/0!</v>
      </c>
      <c r="BI156" s="112" t="e">
        <f>'III Plan Rates'!$AA159*'V Consumer Factors'!$N$20*'II Rate Development &amp; Change'!$L$34</f>
        <v>#DIV/0!</v>
      </c>
      <c r="BJ156" s="112">
        <f>IF('III Plan Rates'!$AP159&gt;0,SUMPRODUCT(BA156:BI156,'III Plan Rates'!$AG159:$AO159)/'III Plan Rates'!$AP159,0)</f>
        <v>0</v>
      </c>
      <c r="BK156" s="124"/>
      <c r="BL156" s="112" t="e">
        <f>'III Plan Rates'!$AA159*'V Consumer Factors'!$N$12*'II Rate Development &amp; Change'!$M$34</f>
        <v>#DIV/0!</v>
      </c>
      <c r="BM156" s="112" t="e">
        <f>'III Plan Rates'!$AA159*'V Consumer Factors'!$N$13*'II Rate Development &amp; Change'!$M$34</f>
        <v>#DIV/0!</v>
      </c>
      <c r="BN156" s="112" t="e">
        <f>'III Plan Rates'!$AA159*'V Consumer Factors'!$N$14*'II Rate Development &amp; Change'!$M$34</f>
        <v>#DIV/0!</v>
      </c>
      <c r="BO156" s="112" t="e">
        <f>'III Plan Rates'!$AA159*'V Consumer Factors'!$N$15*'II Rate Development &amp; Change'!$M$34</f>
        <v>#DIV/0!</v>
      </c>
      <c r="BP156" s="112" t="e">
        <f>'III Plan Rates'!$AA159*'V Consumer Factors'!$N$16*'II Rate Development &amp; Change'!$M$34</f>
        <v>#DIV/0!</v>
      </c>
      <c r="BQ156" s="112" t="e">
        <f>'III Plan Rates'!$AA159*'V Consumer Factors'!$N$17*'II Rate Development &amp; Change'!$M$34</f>
        <v>#DIV/0!</v>
      </c>
      <c r="BR156" s="112" t="e">
        <f>'III Plan Rates'!$AA159*'V Consumer Factors'!$N$18*'II Rate Development &amp; Change'!$M$34</f>
        <v>#DIV/0!</v>
      </c>
      <c r="BS156" s="112" t="e">
        <f>'III Plan Rates'!$AA159*'V Consumer Factors'!$N$19*'II Rate Development &amp; Change'!$M$34</f>
        <v>#DIV/0!</v>
      </c>
      <c r="BT156" s="112" t="e">
        <f>'III Plan Rates'!$AA159*'V Consumer Factors'!$N$20*'II Rate Development &amp; Change'!$M$34</f>
        <v>#DIV/0!</v>
      </c>
      <c r="BU156" s="112">
        <f>IF('III Plan Rates'!$AP159&gt;0,SUMPRODUCT(BL156:BT156,'III Plan Rates'!$AG159:$AO159)/'III Plan Rates'!$AP159,0)</f>
        <v>0</v>
      </c>
      <c r="BW156" s="109"/>
      <c r="BX156" s="109"/>
      <c r="BY156" s="109"/>
      <c r="BZ156" s="109"/>
      <c r="CA156" s="109"/>
      <c r="CB156" s="109"/>
      <c r="CC156" s="109"/>
      <c r="CD156" s="109"/>
      <c r="CE156" s="511" t="str">
        <f>IF(SUM(BW156:CD156)='III Plan Rates'!AG159, "Match", "Don't Match")</f>
        <v>Match</v>
      </c>
      <c r="CF156" s="109"/>
      <c r="CG156" s="109"/>
      <c r="CH156" s="109"/>
      <c r="CI156" s="511" t="str">
        <f>IF(SUM(CF156:CH156)='III Plan Rates'!AH159, "Match", "Don't Match")</f>
        <v>Match</v>
      </c>
      <c r="CJ156" s="109"/>
      <c r="CK156" s="109"/>
      <c r="CL156" s="109"/>
      <c r="CM156" s="109"/>
      <c r="CN156" s="109"/>
      <c r="CO156" s="109"/>
      <c r="CP156" s="109"/>
      <c r="CQ156" s="109"/>
      <c r="CR156" s="109"/>
      <c r="CS156" s="109"/>
      <c r="CT156" s="109"/>
      <c r="CU156" s="109"/>
      <c r="CV156" s="109"/>
      <c r="CW156" s="511" t="str">
        <f>IF(SUM(CJ156:CV156)='III Plan Rates'!AI159, "Match", "Don't Match")</f>
        <v>Match</v>
      </c>
      <c r="CX156" s="109"/>
      <c r="CY156" s="109"/>
      <c r="CZ156" s="109"/>
      <c r="DA156" s="109"/>
      <c r="DB156" s="109"/>
      <c r="DC156" s="109"/>
      <c r="DD156" s="109"/>
      <c r="DE156" s="109"/>
      <c r="DF156" s="109"/>
      <c r="DG156" s="109"/>
      <c r="DH156" s="511" t="str">
        <f>IF(SUM(CX156:DG156)='III Plan Rates'!AJ159, "Match", "Don't Match")</f>
        <v>Match</v>
      </c>
      <c r="DI156" s="109"/>
      <c r="DJ156" s="109"/>
      <c r="DK156" s="109"/>
      <c r="DL156" s="109"/>
      <c r="DM156" s="109"/>
      <c r="DN156" s="109"/>
      <c r="DO156" s="109"/>
      <c r="DP156" s="511" t="str">
        <f>IF(SUM(DI156:DO156)='III Plan Rates'!AK159, "Match", "Don't Match")</f>
        <v>Match</v>
      </c>
      <c r="DQ156" s="109"/>
      <c r="DR156" s="109"/>
      <c r="DS156" s="109"/>
      <c r="DT156" s="109"/>
      <c r="DU156" s="109"/>
      <c r="DV156" s="109"/>
      <c r="DW156" s="109"/>
      <c r="DX156" s="109"/>
      <c r="DY156" s="109"/>
      <c r="DZ156" s="109"/>
      <c r="EA156" s="511" t="str">
        <f>IF(SUM(DQ156:DZ156)='III Plan Rates'!AL159, "Match", "Don't Match")</f>
        <v>Match</v>
      </c>
      <c r="EB156" s="109"/>
      <c r="EC156" s="109"/>
      <c r="ED156" s="109"/>
      <c r="EE156" s="109"/>
      <c r="EF156" s="511" t="str">
        <f>IF(SUM(EB156:EE156)='III Plan Rates'!AM159, "Match", "Don't Match")</f>
        <v>Match</v>
      </c>
      <c r="EG156" s="109"/>
      <c r="EH156" s="109"/>
      <c r="EI156" s="109"/>
      <c r="EJ156" s="109"/>
      <c r="EK156" s="109"/>
      <c r="EL156" s="511" t="str">
        <f>IF(SUM(EG156:EK156)='III Plan Rates'!AN159, "Match", "Don't Match")</f>
        <v>Match</v>
      </c>
      <c r="EM156" s="109"/>
      <c r="EN156" s="109"/>
      <c r="EO156" s="109"/>
      <c r="EP156" s="109"/>
      <c r="EQ156" s="109"/>
      <c r="ER156" s="109"/>
      <c r="ES156" s="109"/>
      <c r="ET156" s="511" t="str">
        <f>IF(SUM(EM156:ES156)='III Plan Rates'!AO159, "Match", "Don't Match")</f>
        <v>Match</v>
      </c>
    </row>
    <row r="157" spans="1:150" x14ac:dyDescent="0.25">
      <c r="A157" s="406" t="str">
        <f>'III Plan Rates'!A160</f>
        <v>Plan 143</v>
      </c>
      <c r="B157" s="122">
        <f>'III Plan Rates'!B160</f>
        <v>0</v>
      </c>
      <c r="C157" s="128">
        <f>'III Plan Rates'!D160</f>
        <v>0</v>
      </c>
      <c r="D157" s="122">
        <f>'III Plan Rates'!E160</f>
        <v>0</v>
      </c>
      <c r="E157" s="122">
        <f>'III Plan Rates'!F160</f>
        <v>0</v>
      </c>
      <c r="F157" s="122">
        <f>'III Plan Rates'!G160</f>
        <v>0</v>
      </c>
      <c r="G157" s="122">
        <f>'III Plan Rates'!J160</f>
        <v>0</v>
      </c>
      <c r="H157" s="10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2">
        <f>IF('III Plan Rates'!$AP160&gt;0,SUMPRODUCT(I157:Q157,'III Plan Rates'!$AG160:$AO160)/'III Plan Rates'!$AP160,0)</f>
        <v>0</v>
      </c>
      <c r="S157" s="123"/>
      <c r="T157" s="112" t="e">
        <f>'III Plan Rates'!$AA160*'V Consumer Factors'!$N$12*'II Rate Development &amp; Change'!$J$34</f>
        <v>#DIV/0!</v>
      </c>
      <c r="U157" s="112" t="e">
        <f>'III Plan Rates'!$AA160*'V Consumer Factors'!$N$13*'II Rate Development &amp; Change'!$J$34</f>
        <v>#DIV/0!</v>
      </c>
      <c r="V157" s="112" t="e">
        <f>'III Plan Rates'!$AA160*'V Consumer Factors'!$N$14*'II Rate Development &amp; Change'!$J$34</f>
        <v>#DIV/0!</v>
      </c>
      <c r="W157" s="112" t="e">
        <f>'III Plan Rates'!$AA160*'V Consumer Factors'!$N$15*'II Rate Development &amp; Change'!$J$34</f>
        <v>#DIV/0!</v>
      </c>
      <c r="X157" s="112" t="e">
        <f>'III Plan Rates'!$AA160*'V Consumer Factors'!$N$16*'II Rate Development &amp; Change'!$J$34</f>
        <v>#DIV/0!</v>
      </c>
      <c r="Y157" s="112" t="e">
        <f>'III Plan Rates'!$AA160*'V Consumer Factors'!$N$17*'II Rate Development &amp; Change'!$J$34</f>
        <v>#DIV/0!</v>
      </c>
      <c r="Z157" s="112" t="e">
        <f>'III Plan Rates'!$AA160*'V Consumer Factors'!$N$18*'II Rate Development &amp; Change'!$J$34</f>
        <v>#DIV/0!</v>
      </c>
      <c r="AA157" s="112" t="e">
        <f>'III Plan Rates'!$AA160*'V Consumer Factors'!$N$19*'II Rate Development &amp; Change'!$J$34</f>
        <v>#DIV/0!</v>
      </c>
      <c r="AB157" s="112" t="e">
        <f>'III Plan Rates'!$AA160*'V Consumer Factors'!$N$20*'II Rate Development &amp; Change'!$J$34</f>
        <v>#DIV/0!</v>
      </c>
      <c r="AC157" s="112">
        <f>IF('III Plan Rates'!$AP160&gt;0,SUMPRODUCT(T157:AB157,'III Plan Rates'!$AG160:$AO160)/'III Plan Rates'!$AP160,0)</f>
        <v>0</v>
      </c>
      <c r="AD157" s="119"/>
      <c r="AE157" s="120" t="e">
        <f t="shared" si="23"/>
        <v>#DIV/0!</v>
      </c>
      <c r="AF157" s="120" t="e">
        <f t="shared" si="24"/>
        <v>#DIV/0!</v>
      </c>
      <c r="AG157" s="120" t="e">
        <f t="shared" si="25"/>
        <v>#DIV/0!</v>
      </c>
      <c r="AH157" s="120" t="e">
        <f t="shared" si="26"/>
        <v>#DIV/0!</v>
      </c>
      <c r="AI157" s="120" t="e">
        <f t="shared" si="27"/>
        <v>#DIV/0!</v>
      </c>
      <c r="AJ157" s="120" t="e">
        <f t="shared" si="28"/>
        <v>#DIV/0!</v>
      </c>
      <c r="AK157" s="120" t="e">
        <f t="shared" si="29"/>
        <v>#DIV/0!</v>
      </c>
      <c r="AL157" s="120" t="e">
        <f t="shared" si="30"/>
        <v>#DIV/0!</v>
      </c>
      <c r="AM157" s="120" t="e">
        <f t="shared" si="31"/>
        <v>#DIV/0!</v>
      </c>
      <c r="AN157" s="120" t="str">
        <f t="shared" si="32"/>
        <v/>
      </c>
      <c r="AO157" s="119"/>
      <c r="AP157" s="112" t="e">
        <f>'III Plan Rates'!$AA160*'V Consumer Factors'!$N$12*'II Rate Development &amp; Change'!$K$34</f>
        <v>#DIV/0!</v>
      </c>
      <c r="AQ157" s="112" t="e">
        <f>'III Plan Rates'!$AA160*'V Consumer Factors'!$N$13*'II Rate Development &amp; Change'!$K$34</f>
        <v>#DIV/0!</v>
      </c>
      <c r="AR157" s="112" t="e">
        <f>'III Plan Rates'!$AA160*'V Consumer Factors'!$N$14*'II Rate Development &amp; Change'!$K$34</f>
        <v>#DIV/0!</v>
      </c>
      <c r="AS157" s="112" t="e">
        <f>'III Plan Rates'!$AA160*'V Consumer Factors'!$N$15*'II Rate Development &amp; Change'!$K$34</f>
        <v>#DIV/0!</v>
      </c>
      <c r="AT157" s="112" t="e">
        <f>'III Plan Rates'!$AA160*'V Consumer Factors'!$N$16*'II Rate Development &amp; Change'!$K$34</f>
        <v>#DIV/0!</v>
      </c>
      <c r="AU157" s="112" t="e">
        <f>'III Plan Rates'!$AA160*'V Consumer Factors'!$N$17*'II Rate Development &amp; Change'!$K$34</f>
        <v>#DIV/0!</v>
      </c>
      <c r="AV157" s="112" t="e">
        <f>'III Plan Rates'!$AA160*'V Consumer Factors'!$N$18*'II Rate Development &amp; Change'!$K$34</f>
        <v>#DIV/0!</v>
      </c>
      <c r="AW157" s="112" t="e">
        <f>'III Plan Rates'!$AA160*'V Consumer Factors'!$N$19*'II Rate Development &amp; Change'!$K$34</f>
        <v>#DIV/0!</v>
      </c>
      <c r="AX157" s="112" t="e">
        <f>'III Plan Rates'!$AA160*'V Consumer Factors'!$N$20*'II Rate Development &amp; Change'!$K$34</f>
        <v>#DIV/0!</v>
      </c>
      <c r="AY157" s="112">
        <f>IF('III Plan Rates'!$AP160&gt;0,SUMPRODUCT(AP157:AX157,'III Plan Rates'!$AG160:$AO160)/'III Plan Rates'!$AP160,0)</f>
        <v>0</v>
      </c>
      <c r="AZ157" s="124"/>
      <c r="BA157" s="112" t="e">
        <f>'III Plan Rates'!$AA160*'V Consumer Factors'!$N$12*'II Rate Development &amp; Change'!$L$34</f>
        <v>#DIV/0!</v>
      </c>
      <c r="BB157" s="112" t="e">
        <f>'III Plan Rates'!$AA160*'V Consumer Factors'!$N$13*'II Rate Development &amp; Change'!$L$34</f>
        <v>#DIV/0!</v>
      </c>
      <c r="BC157" s="112" t="e">
        <f>'III Plan Rates'!$AA160*'V Consumer Factors'!$N$14*'II Rate Development &amp; Change'!$L$34</f>
        <v>#DIV/0!</v>
      </c>
      <c r="BD157" s="112" t="e">
        <f>'III Plan Rates'!$AA160*'V Consumer Factors'!$N$15*'II Rate Development &amp; Change'!$L$34</f>
        <v>#DIV/0!</v>
      </c>
      <c r="BE157" s="112" t="e">
        <f>'III Plan Rates'!$AA160*'V Consumer Factors'!$N$16*'II Rate Development &amp; Change'!$L$34</f>
        <v>#DIV/0!</v>
      </c>
      <c r="BF157" s="112" t="e">
        <f>'III Plan Rates'!$AA160*'V Consumer Factors'!$N$17*'II Rate Development &amp; Change'!$L$34</f>
        <v>#DIV/0!</v>
      </c>
      <c r="BG157" s="112" t="e">
        <f>'III Plan Rates'!$AA160*'V Consumer Factors'!$N$18*'II Rate Development &amp; Change'!$L$34</f>
        <v>#DIV/0!</v>
      </c>
      <c r="BH157" s="112" t="e">
        <f>'III Plan Rates'!$AA160*'V Consumer Factors'!$N$19*'II Rate Development &amp; Change'!$L$34</f>
        <v>#DIV/0!</v>
      </c>
      <c r="BI157" s="112" t="e">
        <f>'III Plan Rates'!$AA160*'V Consumer Factors'!$N$20*'II Rate Development &amp; Change'!$L$34</f>
        <v>#DIV/0!</v>
      </c>
      <c r="BJ157" s="112">
        <f>IF('III Plan Rates'!$AP160&gt;0,SUMPRODUCT(BA157:BI157,'III Plan Rates'!$AG160:$AO160)/'III Plan Rates'!$AP160,0)</f>
        <v>0</v>
      </c>
      <c r="BK157" s="124"/>
      <c r="BL157" s="112" t="e">
        <f>'III Plan Rates'!$AA160*'V Consumer Factors'!$N$12*'II Rate Development &amp; Change'!$M$34</f>
        <v>#DIV/0!</v>
      </c>
      <c r="BM157" s="112" t="e">
        <f>'III Plan Rates'!$AA160*'V Consumer Factors'!$N$13*'II Rate Development &amp; Change'!$M$34</f>
        <v>#DIV/0!</v>
      </c>
      <c r="BN157" s="112" t="e">
        <f>'III Plan Rates'!$AA160*'V Consumer Factors'!$N$14*'II Rate Development &amp; Change'!$M$34</f>
        <v>#DIV/0!</v>
      </c>
      <c r="BO157" s="112" t="e">
        <f>'III Plan Rates'!$AA160*'V Consumer Factors'!$N$15*'II Rate Development &amp; Change'!$M$34</f>
        <v>#DIV/0!</v>
      </c>
      <c r="BP157" s="112" t="e">
        <f>'III Plan Rates'!$AA160*'V Consumer Factors'!$N$16*'II Rate Development &amp; Change'!$M$34</f>
        <v>#DIV/0!</v>
      </c>
      <c r="BQ157" s="112" t="e">
        <f>'III Plan Rates'!$AA160*'V Consumer Factors'!$N$17*'II Rate Development &amp; Change'!$M$34</f>
        <v>#DIV/0!</v>
      </c>
      <c r="BR157" s="112" t="e">
        <f>'III Plan Rates'!$AA160*'V Consumer Factors'!$N$18*'II Rate Development &amp; Change'!$M$34</f>
        <v>#DIV/0!</v>
      </c>
      <c r="BS157" s="112" t="e">
        <f>'III Plan Rates'!$AA160*'V Consumer Factors'!$N$19*'II Rate Development &amp; Change'!$M$34</f>
        <v>#DIV/0!</v>
      </c>
      <c r="BT157" s="112" t="e">
        <f>'III Plan Rates'!$AA160*'V Consumer Factors'!$N$20*'II Rate Development &amp; Change'!$M$34</f>
        <v>#DIV/0!</v>
      </c>
      <c r="BU157" s="112">
        <f>IF('III Plan Rates'!$AP160&gt;0,SUMPRODUCT(BL157:BT157,'III Plan Rates'!$AG160:$AO160)/'III Plan Rates'!$AP160,0)</f>
        <v>0</v>
      </c>
      <c r="BW157" s="109"/>
      <c r="BX157" s="109"/>
      <c r="BY157" s="109"/>
      <c r="BZ157" s="109"/>
      <c r="CA157" s="109"/>
      <c r="CB157" s="109"/>
      <c r="CC157" s="109"/>
      <c r="CD157" s="109"/>
      <c r="CE157" s="511" t="str">
        <f>IF(SUM(BW157:CD157)='III Plan Rates'!AG160, "Match", "Don't Match")</f>
        <v>Match</v>
      </c>
      <c r="CF157" s="109"/>
      <c r="CG157" s="109"/>
      <c r="CH157" s="109"/>
      <c r="CI157" s="511" t="str">
        <f>IF(SUM(CF157:CH157)='III Plan Rates'!AH160, "Match", "Don't Match")</f>
        <v>Match</v>
      </c>
      <c r="CJ157" s="109"/>
      <c r="CK157" s="109"/>
      <c r="CL157" s="109"/>
      <c r="CM157" s="109"/>
      <c r="CN157" s="109"/>
      <c r="CO157" s="109"/>
      <c r="CP157" s="109"/>
      <c r="CQ157" s="109"/>
      <c r="CR157" s="109"/>
      <c r="CS157" s="109"/>
      <c r="CT157" s="109"/>
      <c r="CU157" s="109"/>
      <c r="CV157" s="109"/>
      <c r="CW157" s="511" t="str">
        <f>IF(SUM(CJ157:CV157)='III Plan Rates'!AI160, "Match", "Don't Match")</f>
        <v>Match</v>
      </c>
      <c r="CX157" s="109"/>
      <c r="CY157" s="109"/>
      <c r="CZ157" s="109"/>
      <c r="DA157" s="109"/>
      <c r="DB157" s="109"/>
      <c r="DC157" s="109"/>
      <c r="DD157" s="109"/>
      <c r="DE157" s="109"/>
      <c r="DF157" s="109"/>
      <c r="DG157" s="109"/>
      <c r="DH157" s="511" t="str">
        <f>IF(SUM(CX157:DG157)='III Plan Rates'!AJ160, "Match", "Don't Match")</f>
        <v>Match</v>
      </c>
      <c r="DI157" s="109"/>
      <c r="DJ157" s="109"/>
      <c r="DK157" s="109"/>
      <c r="DL157" s="109"/>
      <c r="DM157" s="109"/>
      <c r="DN157" s="109"/>
      <c r="DO157" s="109"/>
      <c r="DP157" s="511" t="str">
        <f>IF(SUM(DI157:DO157)='III Plan Rates'!AK160, "Match", "Don't Match")</f>
        <v>Match</v>
      </c>
      <c r="DQ157" s="109"/>
      <c r="DR157" s="109"/>
      <c r="DS157" s="109"/>
      <c r="DT157" s="109"/>
      <c r="DU157" s="109"/>
      <c r="DV157" s="109"/>
      <c r="DW157" s="109"/>
      <c r="DX157" s="109"/>
      <c r="DY157" s="109"/>
      <c r="DZ157" s="109"/>
      <c r="EA157" s="511" t="str">
        <f>IF(SUM(DQ157:DZ157)='III Plan Rates'!AL160, "Match", "Don't Match")</f>
        <v>Match</v>
      </c>
      <c r="EB157" s="109"/>
      <c r="EC157" s="109"/>
      <c r="ED157" s="109"/>
      <c r="EE157" s="109"/>
      <c r="EF157" s="511" t="str">
        <f>IF(SUM(EB157:EE157)='III Plan Rates'!AM160, "Match", "Don't Match")</f>
        <v>Match</v>
      </c>
      <c r="EG157" s="109"/>
      <c r="EH157" s="109"/>
      <c r="EI157" s="109"/>
      <c r="EJ157" s="109"/>
      <c r="EK157" s="109"/>
      <c r="EL157" s="511" t="str">
        <f>IF(SUM(EG157:EK157)='III Plan Rates'!AN160, "Match", "Don't Match")</f>
        <v>Match</v>
      </c>
      <c r="EM157" s="109"/>
      <c r="EN157" s="109"/>
      <c r="EO157" s="109"/>
      <c r="EP157" s="109"/>
      <c r="EQ157" s="109"/>
      <c r="ER157" s="109"/>
      <c r="ES157" s="109"/>
      <c r="ET157" s="511" t="str">
        <f>IF(SUM(EM157:ES157)='III Plan Rates'!AO160, "Match", "Don't Match")</f>
        <v>Match</v>
      </c>
    </row>
    <row r="158" spans="1:150" x14ac:dyDescent="0.25">
      <c r="A158" s="406" t="str">
        <f>'III Plan Rates'!A161</f>
        <v>Plan 144</v>
      </c>
      <c r="B158" s="122">
        <f>'III Plan Rates'!B161</f>
        <v>0</v>
      </c>
      <c r="C158" s="128">
        <f>'III Plan Rates'!D161</f>
        <v>0</v>
      </c>
      <c r="D158" s="122">
        <f>'III Plan Rates'!E161</f>
        <v>0</v>
      </c>
      <c r="E158" s="122">
        <f>'III Plan Rates'!F161</f>
        <v>0</v>
      </c>
      <c r="F158" s="122">
        <f>'III Plan Rates'!G161</f>
        <v>0</v>
      </c>
      <c r="G158" s="122">
        <f>'III Plan Rates'!J161</f>
        <v>0</v>
      </c>
      <c r="H158" s="10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2">
        <f>IF('III Plan Rates'!$AP161&gt;0,SUMPRODUCT(I158:Q158,'III Plan Rates'!$AG161:$AO161)/'III Plan Rates'!$AP161,0)</f>
        <v>0</v>
      </c>
      <c r="S158" s="123"/>
      <c r="T158" s="112" t="e">
        <f>'III Plan Rates'!$AA161*'V Consumer Factors'!$N$12*'II Rate Development &amp; Change'!$J$34</f>
        <v>#DIV/0!</v>
      </c>
      <c r="U158" s="112" t="e">
        <f>'III Plan Rates'!$AA161*'V Consumer Factors'!$N$13*'II Rate Development &amp; Change'!$J$34</f>
        <v>#DIV/0!</v>
      </c>
      <c r="V158" s="112" t="e">
        <f>'III Plan Rates'!$AA161*'V Consumer Factors'!$N$14*'II Rate Development &amp; Change'!$J$34</f>
        <v>#DIV/0!</v>
      </c>
      <c r="W158" s="112" t="e">
        <f>'III Plan Rates'!$AA161*'V Consumer Factors'!$N$15*'II Rate Development &amp; Change'!$J$34</f>
        <v>#DIV/0!</v>
      </c>
      <c r="X158" s="112" t="e">
        <f>'III Plan Rates'!$AA161*'V Consumer Factors'!$N$16*'II Rate Development &amp; Change'!$J$34</f>
        <v>#DIV/0!</v>
      </c>
      <c r="Y158" s="112" t="e">
        <f>'III Plan Rates'!$AA161*'V Consumer Factors'!$N$17*'II Rate Development &amp; Change'!$J$34</f>
        <v>#DIV/0!</v>
      </c>
      <c r="Z158" s="112" t="e">
        <f>'III Plan Rates'!$AA161*'V Consumer Factors'!$N$18*'II Rate Development &amp; Change'!$J$34</f>
        <v>#DIV/0!</v>
      </c>
      <c r="AA158" s="112" t="e">
        <f>'III Plan Rates'!$AA161*'V Consumer Factors'!$N$19*'II Rate Development &amp; Change'!$J$34</f>
        <v>#DIV/0!</v>
      </c>
      <c r="AB158" s="112" t="e">
        <f>'III Plan Rates'!$AA161*'V Consumer Factors'!$N$20*'II Rate Development &amp; Change'!$J$34</f>
        <v>#DIV/0!</v>
      </c>
      <c r="AC158" s="112">
        <f>IF('III Plan Rates'!$AP161&gt;0,SUMPRODUCT(T158:AB158,'III Plan Rates'!$AG161:$AO161)/'III Plan Rates'!$AP161,0)</f>
        <v>0</v>
      </c>
      <c r="AD158" s="119"/>
      <c r="AE158" s="120" t="e">
        <f t="shared" si="23"/>
        <v>#DIV/0!</v>
      </c>
      <c r="AF158" s="120" t="e">
        <f t="shared" si="24"/>
        <v>#DIV/0!</v>
      </c>
      <c r="AG158" s="120" t="e">
        <f t="shared" si="25"/>
        <v>#DIV/0!</v>
      </c>
      <c r="AH158" s="120" t="e">
        <f t="shared" si="26"/>
        <v>#DIV/0!</v>
      </c>
      <c r="AI158" s="120" t="e">
        <f t="shared" si="27"/>
        <v>#DIV/0!</v>
      </c>
      <c r="AJ158" s="120" t="e">
        <f t="shared" si="28"/>
        <v>#DIV/0!</v>
      </c>
      <c r="AK158" s="120" t="e">
        <f t="shared" si="29"/>
        <v>#DIV/0!</v>
      </c>
      <c r="AL158" s="120" t="e">
        <f t="shared" si="30"/>
        <v>#DIV/0!</v>
      </c>
      <c r="AM158" s="120" t="e">
        <f t="shared" si="31"/>
        <v>#DIV/0!</v>
      </c>
      <c r="AN158" s="120" t="str">
        <f t="shared" si="32"/>
        <v/>
      </c>
      <c r="AO158" s="119"/>
      <c r="AP158" s="112" t="e">
        <f>'III Plan Rates'!$AA161*'V Consumer Factors'!$N$12*'II Rate Development &amp; Change'!$K$34</f>
        <v>#DIV/0!</v>
      </c>
      <c r="AQ158" s="112" t="e">
        <f>'III Plan Rates'!$AA161*'V Consumer Factors'!$N$13*'II Rate Development &amp; Change'!$K$34</f>
        <v>#DIV/0!</v>
      </c>
      <c r="AR158" s="112" t="e">
        <f>'III Plan Rates'!$AA161*'V Consumer Factors'!$N$14*'II Rate Development &amp; Change'!$K$34</f>
        <v>#DIV/0!</v>
      </c>
      <c r="AS158" s="112" t="e">
        <f>'III Plan Rates'!$AA161*'V Consumer Factors'!$N$15*'II Rate Development &amp; Change'!$K$34</f>
        <v>#DIV/0!</v>
      </c>
      <c r="AT158" s="112" t="e">
        <f>'III Plan Rates'!$AA161*'V Consumer Factors'!$N$16*'II Rate Development &amp; Change'!$K$34</f>
        <v>#DIV/0!</v>
      </c>
      <c r="AU158" s="112" t="e">
        <f>'III Plan Rates'!$AA161*'V Consumer Factors'!$N$17*'II Rate Development &amp; Change'!$K$34</f>
        <v>#DIV/0!</v>
      </c>
      <c r="AV158" s="112" t="e">
        <f>'III Plan Rates'!$AA161*'V Consumer Factors'!$N$18*'II Rate Development &amp; Change'!$K$34</f>
        <v>#DIV/0!</v>
      </c>
      <c r="AW158" s="112" t="e">
        <f>'III Plan Rates'!$AA161*'V Consumer Factors'!$N$19*'II Rate Development &amp; Change'!$K$34</f>
        <v>#DIV/0!</v>
      </c>
      <c r="AX158" s="112" t="e">
        <f>'III Plan Rates'!$AA161*'V Consumer Factors'!$N$20*'II Rate Development &amp; Change'!$K$34</f>
        <v>#DIV/0!</v>
      </c>
      <c r="AY158" s="112">
        <f>IF('III Plan Rates'!$AP161&gt;0,SUMPRODUCT(AP158:AX158,'III Plan Rates'!$AG161:$AO161)/'III Plan Rates'!$AP161,0)</f>
        <v>0</v>
      </c>
      <c r="AZ158" s="124"/>
      <c r="BA158" s="112" t="e">
        <f>'III Plan Rates'!$AA161*'V Consumer Factors'!$N$12*'II Rate Development &amp; Change'!$L$34</f>
        <v>#DIV/0!</v>
      </c>
      <c r="BB158" s="112" t="e">
        <f>'III Plan Rates'!$AA161*'V Consumer Factors'!$N$13*'II Rate Development &amp; Change'!$L$34</f>
        <v>#DIV/0!</v>
      </c>
      <c r="BC158" s="112" t="e">
        <f>'III Plan Rates'!$AA161*'V Consumer Factors'!$N$14*'II Rate Development &amp; Change'!$L$34</f>
        <v>#DIV/0!</v>
      </c>
      <c r="BD158" s="112" t="e">
        <f>'III Plan Rates'!$AA161*'V Consumer Factors'!$N$15*'II Rate Development &amp; Change'!$L$34</f>
        <v>#DIV/0!</v>
      </c>
      <c r="BE158" s="112" t="e">
        <f>'III Plan Rates'!$AA161*'V Consumer Factors'!$N$16*'II Rate Development &amp; Change'!$L$34</f>
        <v>#DIV/0!</v>
      </c>
      <c r="BF158" s="112" t="e">
        <f>'III Plan Rates'!$AA161*'V Consumer Factors'!$N$17*'II Rate Development &amp; Change'!$L$34</f>
        <v>#DIV/0!</v>
      </c>
      <c r="BG158" s="112" t="e">
        <f>'III Plan Rates'!$AA161*'V Consumer Factors'!$N$18*'II Rate Development &amp; Change'!$L$34</f>
        <v>#DIV/0!</v>
      </c>
      <c r="BH158" s="112" t="e">
        <f>'III Plan Rates'!$AA161*'V Consumer Factors'!$N$19*'II Rate Development &amp; Change'!$L$34</f>
        <v>#DIV/0!</v>
      </c>
      <c r="BI158" s="112" t="e">
        <f>'III Plan Rates'!$AA161*'V Consumer Factors'!$N$20*'II Rate Development &amp; Change'!$L$34</f>
        <v>#DIV/0!</v>
      </c>
      <c r="BJ158" s="112">
        <f>IF('III Plan Rates'!$AP161&gt;0,SUMPRODUCT(BA158:BI158,'III Plan Rates'!$AG161:$AO161)/'III Plan Rates'!$AP161,0)</f>
        <v>0</v>
      </c>
      <c r="BK158" s="124"/>
      <c r="BL158" s="112" t="e">
        <f>'III Plan Rates'!$AA161*'V Consumer Factors'!$N$12*'II Rate Development &amp; Change'!$M$34</f>
        <v>#DIV/0!</v>
      </c>
      <c r="BM158" s="112" t="e">
        <f>'III Plan Rates'!$AA161*'V Consumer Factors'!$N$13*'II Rate Development &amp; Change'!$M$34</f>
        <v>#DIV/0!</v>
      </c>
      <c r="BN158" s="112" t="e">
        <f>'III Plan Rates'!$AA161*'V Consumer Factors'!$N$14*'II Rate Development &amp; Change'!$M$34</f>
        <v>#DIV/0!</v>
      </c>
      <c r="BO158" s="112" t="e">
        <f>'III Plan Rates'!$AA161*'V Consumer Factors'!$N$15*'II Rate Development &amp; Change'!$M$34</f>
        <v>#DIV/0!</v>
      </c>
      <c r="BP158" s="112" t="e">
        <f>'III Plan Rates'!$AA161*'V Consumer Factors'!$N$16*'II Rate Development &amp; Change'!$M$34</f>
        <v>#DIV/0!</v>
      </c>
      <c r="BQ158" s="112" t="e">
        <f>'III Plan Rates'!$AA161*'V Consumer Factors'!$N$17*'II Rate Development &amp; Change'!$M$34</f>
        <v>#DIV/0!</v>
      </c>
      <c r="BR158" s="112" t="e">
        <f>'III Plan Rates'!$AA161*'V Consumer Factors'!$N$18*'II Rate Development &amp; Change'!$M$34</f>
        <v>#DIV/0!</v>
      </c>
      <c r="BS158" s="112" t="e">
        <f>'III Plan Rates'!$AA161*'V Consumer Factors'!$N$19*'II Rate Development &amp; Change'!$M$34</f>
        <v>#DIV/0!</v>
      </c>
      <c r="BT158" s="112" t="e">
        <f>'III Plan Rates'!$AA161*'V Consumer Factors'!$N$20*'II Rate Development &amp; Change'!$M$34</f>
        <v>#DIV/0!</v>
      </c>
      <c r="BU158" s="112">
        <f>IF('III Plan Rates'!$AP161&gt;0,SUMPRODUCT(BL158:BT158,'III Plan Rates'!$AG161:$AO161)/'III Plan Rates'!$AP161,0)</f>
        <v>0</v>
      </c>
      <c r="BW158" s="109"/>
      <c r="BX158" s="109"/>
      <c r="BY158" s="109"/>
      <c r="BZ158" s="109"/>
      <c r="CA158" s="109"/>
      <c r="CB158" s="109"/>
      <c r="CC158" s="109"/>
      <c r="CD158" s="109"/>
      <c r="CE158" s="511" t="str">
        <f>IF(SUM(BW158:CD158)='III Plan Rates'!AG161, "Match", "Don't Match")</f>
        <v>Match</v>
      </c>
      <c r="CF158" s="109"/>
      <c r="CG158" s="109"/>
      <c r="CH158" s="109"/>
      <c r="CI158" s="511" t="str">
        <f>IF(SUM(CF158:CH158)='III Plan Rates'!AH161, "Match", "Don't Match")</f>
        <v>Match</v>
      </c>
      <c r="CJ158" s="109"/>
      <c r="CK158" s="109"/>
      <c r="CL158" s="109"/>
      <c r="CM158" s="109"/>
      <c r="CN158" s="109"/>
      <c r="CO158" s="109"/>
      <c r="CP158" s="109"/>
      <c r="CQ158" s="109"/>
      <c r="CR158" s="109"/>
      <c r="CS158" s="109"/>
      <c r="CT158" s="109"/>
      <c r="CU158" s="109"/>
      <c r="CV158" s="109"/>
      <c r="CW158" s="511" t="str">
        <f>IF(SUM(CJ158:CV158)='III Plan Rates'!AI161, "Match", "Don't Match")</f>
        <v>Match</v>
      </c>
      <c r="CX158" s="109"/>
      <c r="CY158" s="109"/>
      <c r="CZ158" s="109"/>
      <c r="DA158" s="109"/>
      <c r="DB158" s="109"/>
      <c r="DC158" s="109"/>
      <c r="DD158" s="109"/>
      <c r="DE158" s="109"/>
      <c r="DF158" s="109"/>
      <c r="DG158" s="109"/>
      <c r="DH158" s="511" t="str">
        <f>IF(SUM(CX158:DG158)='III Plan Rates'!AJ161, "Match", "Don't Match")</f>
        <v>Match</v>
      </c>
      <c r="DI158" s="109"/>
      <c r="DJ158" s="109"/>
      <c r="DK158" s="109"/>
      <c r="DL158" s="109"/>
      <c r="DM158" s="109"/>
      <c r="DN158" s="109"/>
      <c r="DO158" s="109"/>
      <c r="DP158" s="511" t="str">
        <f>IF(SUM(DI158:DO158)='III Plan Rates'!AK161, "Match", "Don't Match")</f>
        <v>Match</v>
      </c>
      <c r="DQ158" s="109"/>
      <c r="DR158" s="109"/>
      <c r="DS158" s="109"/>
      <c r="DT158" s="109"/>
      <c r="DU158" s="109"/>
      <c r="DV158" s="109"/>
      <c r="DW158" s="109"/>
      <c r="DX158" s="109"/>
      <c r="DY158" s="109"/>
      <c r="DZ158" s="109"/>
      <c r="EA158" s="511" t="str">
        <f>IF(SUM(DQ158:DZ158)='III Plan Rates'!AL161, "Match", "Don't Match")</f>
        <v>Match</v>
      </c>
      <c r="EB158" s="109"/>
      <c r="EC158" s="109"/>
      <c r="ED158" s="109"/>
      <c r="EE158" s="109"/>
      <c r="EF158" s="511" t="str">
        <f>IF(SUM(EB158:EE158)='III Plan Rates'!AM161, "Match", "Don't Match")</f>
        <v>Match</v>
      </c>
      <c r="EG158" s="109"/>
      <c r="EH158" s="109"/>
      <c r="EI158" s="109"/>
      <c r="EJ158" s="109"/>
      <c r="EK158" s="109"/>
      <c r="EL158" s="511" t="str">
        <f>IF(SUM(EG158:EK158)='III Plan Rates'!AN161, "Match", "Don't Match")</f>
        <v>Match</v>
      </c>
      <c r="EM158" s="109"/>
      <c r="EN158" s="109"/>
      <c r="EO158" s="109"/>
      <c r="EP158" s="109"/>
      <c r="EQ158" s="109"/>
      <c r="ER158" s="109"/>
      <c r="ES158" s="109"/>
      <c r="ET158" s="511" t="str">
        <f>IF(SUM(EM158:ES158)='III Plan Rates'!AO161, "Match", "Don't Match")</f>
        <v>Match</v>
      </c>
    </row>
    <row r="159" spans="1:150" x14ac:dyDescent="0.25">
      <c r="A159" s="406" t="str">
        <f>'III Plan Rates'!A162</f>
        <v>Plan 145</v>
      </c>
      <c r="B159" s="122">
        <f>'III Plan Rates'!B162</f>
        <v>0</v>
      </c>
      <c r="C159" s="128">
        <f>'III Plan Rates'!D162</f>
        <v>0</v>
      </c>
      <c r="D159" s="122">
        <f>'III Plan Rates'!E162</f>
        <v>0</v>
      </c>
      <c r="E159" s="122">
        <f>'III Plan Rates'!F162</f>
        <v>0</v>
      </c>
      <c r="F159" s="122">
        <f>'III Plan Rates'!G162</f>
        <v>0</v>
      </c>
      <c r="G159" s="122">
        <f>'III Plan Rates'!J162</f>
        <v>0</v>
      </c>
      <c r="H159" s="10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2">
        <f>IF('III Plan Rates'!$AP162&gt;0,SUMPRODUCT(I159:Q159,'III Plan Rates'!$AG162:$AO162)/'III Plan Rates'!$AP162,0)</f>
        <v>0</v>
      </c>
      <c r="S159" s="123"/>
      <c r="T159" s="112" t="e">
        <f>'III Plan Rates'!$AA162*'V Consumer Factors'!$N$12*'II Rate Development &amp; Change'!$J$34</f>
        <v>#DIV/0!</v>
      </c>
      <c r="U159" s="112" t="e">
        <f>'III Plan Rates'!$AA162*'V Consumer Factors'!$N$13*'II Rate Development &amp; Change'!$J$34</f>
        <v>#DIV/0!</v>
      </c>
      <c r="V159" s="112" t="e">
        <f>'III Plan Rates'!$AA162*'V Consumer Factors'!$N$14*'II Rate Development &amp; Change'!$J$34</f>
        <v>#DIV/0!</v>
      </c>
      <c r="W159" s="112" t="e">
        <f>'III Plan Rates'!$AA162*'V Consumer Factors'!$N$15*'II Rate Development &amp; Change'!$J$34</f>
        <v>#DIV/0!</v>
      </c>
      <c r="X159" s="112" t="e">
        <f>'III Plan Rates'!$AA162*'V Consumer Factors'!$N$16*'II Rate Development &amp; Change'!$J$34</f>
        <v>#DIV/0!</v>
      </c>
      <c r="Y159" s="112" t="e">
        <f>'III Plan Rates'!$AA162*'V Consumer Factors'!$N$17*'II Rate Development &amp; Change'!$J$34</f>
        <v>#DIV/0!</v>
      </c>
      <c r="Z159" s="112" t="e">
        <f>'III Plan Rates'!$AA162*'V Consumer Factors'!$N$18*'II Rate Development &amp; Change'!$J$34</f>
        <v>#DIV/0!</v>
      </c>
      <c r="AA159" s="112" t="e">
        <f>'III Plan Rates'!$AA162*'V Consumer Factors'!$N$19*'II Rate Development &amp; Change'!$J$34</f>
        <v>#DIV/0!</v>
      </c>
      <c r="AB159" s="112" t="e">
        <f>'III Plan Rates'!$AA162*'V Consumer Factors'!$N$20*'II Rate Development &amp; Change'!$J$34</f>
        <v>#DIV/0!</v>
      </c>
      <c r="AC159" s="112">
        <f>IF('III Plan Rates'!$AP162&gt;0,SUMPRODUCT(T159:AB159,'III Plan Rates'!$AG162:$AO162)/'III Plan Rates'!$AP162,0)</f>
        <v>0</v>
      </c>
      <c r="AD159" s="119"/>
      <c r="AE159" s="120" t="e">
        <f t="shared" si="23"/>
        <v>#DIV/0!</v>
      </c>
      <c r="AF159" s="120" t="e">
        <f t="shared" si="24"/>
        <v>#DIV/0!</v>
      </c>
      <c r="AG159" s="120" t="e">
        <f t="shared" si="25"/>
        <v>#DIV/0!</v>
      </c>
      <c r="AH159" s="120" t="e">
        <f t="shared" si="26"/>
        <v>#DIV/0!</v>
      </c>
      <c r="AI159" s="120" t="e">
        <f t="shared" si="27"/>
        <v>#DIV/0!</v>
      </c>
      <c r="AJ159" s="120" t="e">
        <f t="shared" si="28"/>
        <v>#DIV/0!</v>
      </c>
      <c r="AK159" s="120" t="e">
        <f t="shared" si="29"/>
        <v>#DIV/0!</v>
      </c>
      <c r="AL159" s="120" t="e">
        <f t="shared" si="30"/>
        <v>#DIV/0!</v>
      </c>
      <c r="AM159" s="120" t="e">
        <f t="shared" si="31"/>
        <v>#DIV/0!</v>
      </c>
      <c r="AN159" s="120" t="str">
        <f t="shared" si="32"/>
        <v/>
      </c>
      <c r="AO159" s="119"/>
      <c r="AP159" s="112" t="e">
        <f>'III Plan Rates'!$AA162*'V Consumer Factors'!$N$12*'II Rate Development &amp; Change'!$K$34</f>
        <v>#DIV/0!</v>
      </c>
      <c r="AQ159" s="112" t="e">
        <f>'III Plan Rates'!$AA162*'V Consumer Factors'!$N$13*'II Rate Development &amp; Change'!$K$34</f>
        <v>#DIV/0!</v>
      </c>
      <c r="AR159" s="112" t="e">
        <f>'III Plan Rates'!$AA162*'V Consumer Factors'!$N$14*'II Rate Development &amp; Change'!$K$34</f>
        <v>#DIV/0!</v>
      </c>
      <c r="AS159" s="112" t="e">
        <f>'III Plan Rates'!$AA162*'V Consumer Factors'!$N$15*'II Rate Development &amp; Change'!$K$34</f>
        <v>#DIV/0!</v>
      </c>
      <c r="AT159" s="112" t="e">
        <f>'III Plan Rates'!$AA162*'V Consumer Factors'!$N$16*'II Rate Development &amp; Change'!$K$34</f>
        <v>#DIV/0!</v>
      </c>
      <c r="AU159" s="112" t="e">
        <f>'III Plan Rates'!$AA162*'V Consumer Factors'!$N$17*'II Rate Development &amp; Change'!$K$34</f>
        <v>#DIV/0!</v>
      </c>
      <c r="AV159" s="112" t="e">
        <f>'III Plan Rates'!$AA162*'V Consumer Factors'!$N$18*'II Rate Development &amp; Change'!$K$34</f>
        <v>#DIV/0!</v>
      </c>
      <c r="AW159" s="112" t="e">
        <f>'III Plan Rates'!$AA162*'V Consumer Factors'!$N$19*'II Rate Development &amp; Change'!$K$34</f>
        <v>#DIV/0!</v>
      </c>
      <c r="AX159" s="112" t="e">
        <f>'III Plan Rates'!$AA162*'V Consumer Factors'!$N$20*'II Rate Development &amp; Change'!$K$34</f>
        <v>#DIV/0!</v>
      </c>
      <c r="AY159" s="112">
        <f>IF('III Plan Rates'!$AP162&gt;0,SUMPRODUCT(AP159:AX159,'III Plan Rates'!$AG162:$AO162)/'III Plan Rates'!$AP162,0)</f>
        <v>0</v>
      </c>
      <c r="AZ159" s="124"/>
      <c r="BA159" s="112" t="e">
        <f>'III Plan Rates'!$AA162*'V Consumer Factors'!$N$12*'II Rate Development &amp; Change'!$L$34</f>
        <v>#DIV/0!</v>
      </c>
      <c r="BB159" s="112" t="e">
        <f>'III Plan Rates'!$AA162*'V Consumer Factors'!$N$13*'II Rate Development &amp; Change'!$L$34</f>
        <v>#DIV/0!</v>
      </c>
      <c r="BC159" s="112" t="e">
        <f>'III Plan Rates'!$AA162*'V Consumer Factors'!$N$14*'II Rate Development &amp; Change'!$L$34</f>
        <v>#DIV/0!</v>
      </c>
      <c r="BD159" s="112" t="e">
        <f>'III Plan Rates'!$AA162*'V Consumer Factors'!$N$15*'II Rate Development &amp; Change'!$L$34</f>
        <v>#DIV/0!</v>
      </c>
      <c r="BE159" s="112" t="e">
        <f>'III Plan Rates'!$AA162*'V Consumer Factors'!$N$16*'II Rate Development &amp; Change'!$L$34</f>
        <v>#DIV/0!</v>
      </c>
      <c r="BF159" s="112" t="e">
        <f>'III Plan Rates'!$AA162*'V Consumer Factors'!$N$17*'II Rate Development &amp; Change'!$L$34</f>
        <v>#DIV/0!</v>
      </c>
      <c r="BG159" s="112" t="e">
        <f>'III Plan Rates'!$AA162*'V Consumer Factors'!$N$18*'II Rate Development &amp; Change'!$L$34</f>
        <v>#DIV/0!</v>
      </c>
      <c r="BH159" s="112" t="e">
        <f>'III Plan Rates'!$AA162*'V Consumer Factors'!$N$19*'II Rate Development &amp; Change'!$L$34</f>
        <v>#DIV/0!</v>
      </c>
      <c r="BI159" s="112" t="e">
        <f>'III Plan Rates'!$AA162*'V Consumer Factors'!$N$20*'II Rate Development &amp; Change'!$L$34</f>
        <v>#DIV/0!</v>
      </c>
      <c r="BJ159" s="112">
        <f>IF('III Plan Rates'!$AP162&gt;0,SUMPRODUCT(BA159:BI159,'III Plan Rates'!$AG162:$AO162)/'III Plan Rates'!$AP162,0)</f>
        <v>0</v>
      </c>
      <c r="BK159" s="124"/>
      <c r="BL159" s="112" t="e">
        <f>'III Plan Rates'!$AA162*'V Consumer Factors'!$N$12*'II Rate Development &amp; Change'!$M$34</f>
        <v>#DIV/0!</v>
      </c>
      <c r="BM159" s="112" t="e">
        <f>'III Plan Rates'!$AA162*'V Consumer Factors'!$N$13*'II Rate Development &amp; Change'!$M$34</f>
        <v>#DIV/0!</v>
      </c>
      <c r="BN159" s="112" t="e">
        <f>'III Plan Rates'!$AA162*'V Consumer Factors'!$N$14*'II Rate Development &amp; Change'!$M$34</f>
        <v>#DIV/0!</v>
      </c>
      <c r="BO159" s="112" t="e">
        <f>'III Plan Rates'!$AA162*'V Consumer Factors'!$N$15*'II Rate Development &amp; Change'!$M$34</f>
        <v>#DIV/0!</v>
      </c>
      <c r="BP159" s="112" t="e">
        <f>'III Plan Rates'!$AA162*'V Consumer Factors'!$N$16*'II Rate Development &amp; Change'!$M$34</f>
        <v>#DIV/0!</v>
      </c>
      <c r="BQ159" s="112" t="e">
        <f>'III Plan Rates'!$AA162*'V Consumer Factors'!$N$17*'II Rate Development &amp; Change'!$M$34</f>
        <v>#DIV/0!</v>
      </c>
      <c r="BR159" s="112" t="e">
        <f>'III Plan Rates'!$AA162*'V Consumer Factors'!$N$18*'II Rate Development &amp; Change'!$M$34</f>
        <v>#DIV/0!</v>
      </c>
      <c r="BS159" s="112" t="e">
        <f>'III Plan Rates'!$AA162*'V Consumer Factors'!$N$19*'II Rate Development &amp; Change'!$M$34</f>
        <v>#DIV/0!</v>
      </c>
      <c r="BT159" s="112" t="e">
        <f>'III Plan Rates'!$AA162*'V Consumer Factors'!$N$20*'II Rate Development &amp; Change'!$M$34</f>
        <v>#DIV/0!</v>
      </c>
      <c r="BU159" s="112">
        <f>IF('III Plan Rates'!$AP162&gt;0,SUMPRODUCT(BL159:BT159,'III Plan Rates'!$AG162:$AO162)/'III Plan Rates'!$AP162,0)</f>
        <v>0</v>
      </c>
      <c r="BW159" s="109"/>
      <c r="BX159" s="109"/>
      <c r="BY159" s="109"/>
      <c r="BZ159" s="109"/>
      <c r="CA159" s="109"/>
      <c r="CB159" s="109"/>
      <c r="CC159" s="109"/>
      <c r="CD159" s="109"/>
      <c r="CE159" s="511" t="str">
        <f>IF(SUM(BW159:CD159)='III Plan Rates'!AG162, "Match", "Don't Match")</f>
        <v>Match</v>
      </c>
      <c r="CF159" s="109"/>
      <c r="CG159" s="109"/>
      <c r="CH159" s="109"/>
      <c r="CI159" s="511" t="str">
        <f>IF(SUM(CF159:CH159)='III Plan Rates'!AH162, "Match", "Don't Match")</f>
        <v>Match</v>
      </c>
      <c r="CJ159" s="109"/>
      <c r="CK159" s="109"/>
      <c r="CL159" s="109"/>
      <c r="CM159" s="109"/>
      <c r="CN159" s="109"/>
      <c r="CO159" s="109"/>
      <c r="CP159" s="109"/>
      <c r="CQ159" s="109"/>
      <c r="CR159" s="109"/>
      <c r="CS159" s="109"/>
      <c r="CT159" s="109"/>
      <c r="CU159" s="109"/>
      <c r="CV159" s="109"/>
      <c r="CW159" s="511" t="str">
        <f>IF(SUM(CJ159:CV159)='III Plan Rates'!AI162, "Match", "Don't Match")</f>
        <v>Match</v>
      </c>
      <c r="CX159" s="109"/>
      <c r="CY159" s="109"/>
      <c r="CZ159" s="109"/>
      <c r="DA159" s="109"/>
      <c r="DB159" s="109"/>
      <c r="DC159" s="109"/>
      <c r="DD159" s="109"/>
      <c r="DE159" s="109"/>
      <c r="DF159" s="109"/>
      <c r="DG159" s="109"/>
      <c r="DH159" s="511" t="str">
        <f>IF(SUM(CX159:DG159)='III Plan Rates'!AJ162, "Match", "Don't Match")</f>
        <v>Match</v>
      </c>
      <c r="DI159" s="109"/>
      <c r="DJ159" s="109"/>
      <c r="DK159" s="109"/>
      <c r="DL159" s="109"/>
      <c r="DM159" s="109"/>
      <c r="DN159" s="109"/>
      <c r="DO159" s="109"/>
      <c r="DP159" s="511" t="str">
        <f>IF(SUM(DI159:DO159)='III Plan Rates'!AK162, "Match", "Don't Match")</f>
        <v>Match</v>
      </c>
      <c r="DQ159" s="109"/>
      <c r="DR159" s="109"/>
      <c r="DS159" s="109"/>
      <c r="DT159" s="109"/>
      <c r="DU159" s="109"/>
      <c r="DV159" s="109"/>
      <c r="DW159" s="109"/>
      <c r="DX159" s="109"/>
      <c r="DY159" s="109"/>
      <c r="DZ159" s="109"/>
      <c r="EA159" s="511" t="str">
        <f>IF(SUM(DQ159:DZ159)='III Plan Rates'!AL162, "Match", "Don't Match")</f>
        <v>Match</v>
      </c>
      <c r="EB159" s="109"/>
      <c r="EC159" s="109"/>
      <c r="ED159" s="109"/>
      <c r="EE159" s="109"/>
      <c r="EF159" s="511" t="str">
        <f>IF(SUM(EB159:EE159)='III Plan Rates'!AM162, "Match", "Don't Match")</f>
        <v>Match</v>
      </c>
      <c r="EG159" s="109"/>
      <c r="EH159" s="109"/>
      <c r="EI159" s="109"/>
      <c r="EJ159" s="109"/>
      <c r="EK159" s="109"/>
      <c r="EL159" s="511" t="str">
        <f>IF(SUM(EG159:EK159)='III Plan Rates'!AN162, "Match", "Don't Match")</f>
        <v>Match</v>
      </c>
      <c r="EM159" s="109"/>
      <c r="EN159" s="109"/>
      <c r="EO159" s="109"/>
      <c r="EP159" s="109"/>
      <c r="EQ159" s="109"/>
      <c r="ER159" s="109"/>
      <c r="ES159" s="109"/>
      <c r="ET159" s="511" t="str">
        <f>IF(SUM(EM159:ES159)='III Plan Rates'!AO162, "Match", "Don't Match")</f>
        <v>Match</v>
      </c>
    </row>
    <row r="160" spans="1:150" x14ac:dyDescent="0.25">
      <c r="A160" s="406" t="str">
        <f>'III Plan Rates'!A163</f>
        <v>Plan 146</v>
      </c>
      <c r="B160" s="122">
        <f>'III Plan Rates'!B163</f>
        <v>0</v>
      </c>
      <c r="C160" s="128">
        <f>'III Plan Rates'!D163</f>
        <v>0</v>
      </c>
      <c r="D160" s="122">
        <f>'III Plan Rates'!E163</f>
        <v>0</v>
      </c>
      <c r="E160" s="122">
        <f>'III Plan Rates'!F163</f>
        <v>0</v>
      </c>
      <c r="F160" s="122">
        <f>'III Plan Rates'!G163</f>
        <v>0</v>
      </c>
      <c r="G160" s="122">
        <f>'III Plan Rates'!J163</f>
        <v>0</v>
      </c>
      <c r="H160" s="10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2">
        <f>IF('III Plan Rates'!$AP163&gt;0,SUMPRODUCT(I160:Q160,'III Plan Rates'!$AG163:$AO163)/'III Plan Rates'!$AP163,0)</f>
        <v>0</v>
      </c>
      <c r="S160" s="123"/>
      <c r="T160" s="112" t="e">
        <f>'III Plan Rates'!$AA163*'V Consumer Factors'!$N$12*'II Rate Development &amp; Change'!$J$34</f>
        <v>#DIV/0!</v>
      </c>
      <c r="U160" s="112" t="e">
        <f>'III Plan Rates'!$AA163*'V Consumer Factors'!$N$13*'II Rate Development &amp; Change'!$J$34</f>
        <v>#DIV/0!</v>
      </c>
      <c r="V160" s="112" t="e">
        <f>'III Plan Rates'!$AA163*'V Consumer Factors'!$N$14*'II Rate Development &amp; Change'!$J$34</f>
        <v>#DIV/0!</v>
      </c>
      <c r="W160" s="112" t="e">
        <f>'III Plan Rates'!$AA163*'V Consumer Factors'!$N$15*'II Rate Development &amp; Change'!$J$34</f>
        <v>#DIV/0!</v>
      </c>
      <c r="X160" s="112" t="e">
        <f>'III Plan Rates'!$AA163*'V Consumer Factors'!$N$16*'II Rate Development &amp; Change'!$J$34</f>
        <v>#DIV/0!</v>
      </c>
      <c r="Y160" s="112" t="e">
        <f>'III Plan Rates'!$AA163*'V Consumer Factors'!$N$17*'II Rate Development &amp; Change'!$J$34</f>
        <v>#DIV/0!</v>
      </c>
      <c r="Z160" s="112" t="e">
        <f>'III Plan Rates'!$AA163*'V Consumer Factors'!$N$18*'II Rate Development &amp; Change'!$J$34</f>
        <v>#DIV/0!</v>
      </c>
      <c r="AA160" s="112" t="e">
        <f>'III Plan Rates'!$AA163*'V Consumer Factors'!$N$19*'II Rate Development &amp; Change'!$J$34</f>
        <v>#DIV/0!</v>
      </c>
      <c r="AB160" s="112" t="e">
        <f>'III Plan Rates'!$AA163*'V Consumer Factors'!$N$20*'II Rate Development &amp; Change'!$J$34</f>
        <v>#DIV/0!</v>
      </c>
      <c r="AC160" s="112">
        <f>IF('III Plan Rates'!$AP163&gt;0,SUMPRODUCT(T160:AB160,'III Plan Rates'!$AG163:$AO163)/'III Plan Rates'!$AP163,0)</f>
        <v>0</v>
      </c>
      <c r="AD160" s="119"/>
      <c r="AE160" s="120" t="e">
        <f t="shared" si="23"/>
        <v>#DIV/0!</v>
      </c>
      <c r="AF160" s="120" t="e">
        <f t="shared" si="24"/>
        <v>#DIV/0!</v>
      </c>
      <c r="AG160" s="120" t="e">
        <f t="shared" si="25"/>
        <v>#DIV/0!</v>
      </c>
      <c r="AH160" s="120" t="e">
        <f t="shared" si="26"/>
        <v>#DIV/0!</v>
      </c>
      <c r="AI160" s="120" t="e">
        <f t="shared" si="27"/>
        <v>#DIV/0!</v>
      </c>
      <c r="AJ160" s="120" t="e">
        <f t="shared" si="28"/>
        <v>#DIV/0!</v>
      </c>
      <c r="AK160" s="120" t="e">
        <f t="shared" si="29"/>
        <v>#DIV/0!</v>
      </c>
      <c r="AL160" s="120" t="e">
        <f t="shared" si="30"/>
        <v>#DIV/0!</v>
      </c>
      <c r="AM160" s="120" t="e">
        <f t="shared" si="31"/>
        <v>#DIV/0!</v>
      </c>
      <c r="AN160" s="120" t="str">
        <f t="shared" si="32"/>
        <v/>
      </c>
      <c r="AO160" s="119"/>
      <c r="AP160" s="112" t="e">
        <f>'III Plan Rates'!$AA163*'V Consumer Factors'!$N$12*'II Rate Development &amp; Change'!$K$34</f>
        <v>#DIV/0!</v>
      </c>
      <c r="AQ160" s="112" t="e">
        <f>'III Plan Rates'!$AA163*'V Consumer Factors'!$N$13*'II Rate Development &amp; Change'!$K$34</f>
        <v>#DIV/0!</v>
      </c>
      <c r="AR160" s="112" t="e">
        <f>'III Plan Rates'!$AA163*'V Consumer Factors'!$N$14*'II Rate Development &amp; Change'!$K$34</f>
        <v>#DIV/0!</v>
      </c>
      <c r="AS160" s="112" t="e">
        <f>'III Plan Rates'!$AA163*'V Consumer Factors'!$N$15*'II Rate Development &amp; Change'!$K$34</f>
        <v>#DIV/0!</v>
      </c>
      <c r="AT160" s="112" t="e">
        <f>'III Plan Rates'!$AA163*'V Consumer Factors'!$N$16*'II Rate Development &amp; Change'!$K$34</f>
        <v>#DIV/0!</v>
      </c>
      <c r="AU160" s="112" t="e">
        <f>'III Plan Rates'!$AA163*'V Consumer Factors'!$N$17*'II Rate Development &amp; Change'!$K$34</f>
        <v>#DIV/0!</v>
      </c>
      <c r="AV160" s="112" t="e">
        <f>'III Plan Rates'!$AA163*'V Consumer Factors'!$N$18*'II Rate Development &amp; Change'!$K$34</f>
        <v>#DIV/0!</v>
      </c>
      <c r="AW160" s="112" t="e">
        <f>'III Plan Rates'!$AA163*'V Consumer Factors'!$N$19*'II Rate Development &amp; Change'!$K$34</f>
        <v>#DIV/0!</v>
      </c>
      <c r="AX160" s="112" t="e">
        <f>'III Plan Rates'!$AA163*'V Consumer Factors'!$N$20*'II Rate Development &amp; Change'!$K$34</f>
        <v>#DIV/0!</v>
      </c>
      <c r="AY160" s="112">
        <f>IF('III Plan Rates'!$AP163&gt;0,SUMPRODUCT(AP160:AX160,'III Plan Rates'!$AG163:$AO163)/'III Plan Rates'!$AP163,0)</f>
        <v>0</v>
      </c>
      <c r="AZ160" s="124"/>
      <c r="BA160" s="112" t="e">
        <f>'III Plan Rates'!$AA163*'V Consumer Factors'!$N$12*'II Rate Development &amp; Change'!$L$34</f>
        <v>#DIV/0!</v>
      </c>
      <c r="BB160" s="112" t="e">
        <f>'III Plan Rates'!$AA163*'V Consumer Factors'!$N$13*'II Rate Development &amp; Change'!$L$34</f>
        <v>#DIV/0!</v>
      </c>
      <c r="BC160" s="112" t="e">
        <f>'III Plan Rates'!$AA163*'V Consumer Factors'!$N$14*'II Rate Development &amp; Change'!$L$34</f>
        <v>#DIV/0!</v>
      </c>
      <c r="BD160" s="112" t="e">
        <f>'III Plan Rates'!$AA163*'V Consumer Factors'!$N$15*'II Rate Development &amp; Change'!$L$34</f>
        <v>#DIV/0!</v>
      </c>
      <c r="BE160" s="112" t="e">
        <f>'III Plan Rates'!$AA163*'V Consumer Factors'!$N$16*'II Rate Development &amp; Change'!$L$34</f>
        <v>#DIV/0!</v>
      </c>
      <c r="BF160" s="112" t="e">
        <f>'III Plan Rates'!$AA163*'V Consumer Factors'!$N$17*'II Rate Development &amp; Change'!$L$34</f>
        <v>#DIV/0!</v>
      </c>
      <c r="BG160" s="112" t="e">
        <f>'III Plan Rates'!$AA163*'V Consumer Factors'!$N$18*'II Rate Development &amp; Change'!$L$34</f>
        <v>#DIV/0!</v>
      </c>
      <c r="BH160" s="112" t="e">
        <f>'III Plan Rates'!$AA163*'V Consumer Factors'!$N$19*'II Rate Development &amp; Change'!$L$34</f>
        <v>#DIV/0!</v>
      </c>
      <c r="BI160" s="112" t="e">
        <f>'III Plan Rates'!$AA163*'V Consumer Factors'!$N$20*'II Rate Development &amp; Change'!$L$34</f>
        <v>#DIV/0!</v>
      </c>
      <c r="BJ160" s="112">
        <f>IF('III Plan Rates'!$AP163&gt;0,SUMPRODUCT(BA160:BI160,'III Plan Rates'!$AG163:$AO163)/'III Plan Rates'!$AP163,0)</f>
        <v>0</v>
      </c>
      <c r="BK160" s="124"/>
      <c r="BL160" s="112" t="e">
        <f>'III Plan Rates'!$AA163*'V Consumer Factors'!$N$12*'II Rate Development &amp; Change'!$M$34</f>
        <v>#DIV/0!</v>
      </c>
      <c r="BM160" s="112" t="e">
        <f>'III Plan Rates'!$AA163*'V Consumer Factors'!$N$13*'II Rate Development &amp; Change'!$M$34</f>
        <v>#DIV/0!</v>
      </c>
      <c r="BN160" s="112" t="e">
        <f>'III Plan Rates'!$AA163*'V Consumer Factors'!$N$14*'II Rate Development &amp; Change'!$M$34</f>
        <v>#DIV/0!</v>
      </c>
      <c r="BO160" s="112" t="e">
        <f>'III Plan Rates'!$AA163*'V Consumer Factors'!$N$15*'II Rate Development &amp; Change'!$M$34</f>
        <v>#DIV/0!</v>
      </c>
      <c r="BP160" s="112" t="e">
        <f>'III Plan Rates'!$AA163*'V Consumer Factors'!$N$16*'II Rate Development &amp; Change'!$M$34</f>
        <v>#DIV/0!</v>
      </c>
      <c r="BQ160" s="112" t="e">
        <f>'III Plan Rates'!$AA163*'V Consumer Factors'!$N$17*'II Rate Development &amp; Change'!$M$34</f>
        <v>#DIV/0!</v>
      </c>
      <c r="BR160" s="112" t="e">
        <f>'III Plan Rates'!$AA163*'V Consumer Factors'!$N$18*'II Rate Development &amp; Change'!$M$34</f>
        <v>#DIV/0!</v>
      </c>
      <c r="BS160" s="112" t="e">
        <f>'III Plan Rates'!$AA163*'V Consumer Factors'!$N$19*'II Rate Development &amp; Change'!$M$34</f>
        <v>#DIV/0!</v>
      </c>
      <c r="BT160" s="112" t="e">
        <f>'III Plan Rates'!$AA163*'V Consumer Factors'!$N$20*'II Rate Development &amp; Change'!$M$34</f>
        <v>#DIV/0!</v>
      </c>
      <c r="BU160" s="112">
        <f>IF('III Plan Rates'!$AP163&gt;0,SUMPRODUCT(BL160:BT160,'III Plan Rates'!$AG163:$AO163)/'III Plan Rates'!$AP163,0)</f>
        <v>0</v>
      </c>
      <c r="BW160" s="109"/>
      <c r="BX160" s="109"/>
      <c r="BY160" s="109"/>
      <c r="BZ160" s="109"/>
      <c r="CA160" s="109"/>
      <c r="CB160" s="109"/>
      <c r="CC160" s="109"/>
      <c r="CD160" s="109"/>
      <c r="CE160" s="511" t="str">
        <f>IF(SUM(BW160:CD160)='III Plan Rates'!AG163, "Match", "Don't Match")</f>
        <v>Match</v>
      </c>
      <c r="CF160" s="109"/>
      <c r="CG160" s="109"/>
      <c r="CH160" s="109"/>
      <c r="CI160" s="511" t="str">
        <f>IF(SUM(CF160:CH160)='III Plan Rates'!AH163, "Match", "Don't Match")</f>
        <v>Match</v>
      </c>
      <c r="CJ160" s="109"/>
      <c r="CK160" s="109"/>
      <c r="CL160" s="109"/>
      <c r="CM160" s="109"/>
      <c r="CN160" s="109"/>
      <c r="CO160" s="109"/>
      <c r="CP160" s="109"/>
      <c r="CQ160" s="109"/>
      <c r="CR160" s="109"/>
      <c r="CS160" s="109"/>
      <c r="CT160" s="109"/>
      <c r="CU160" s="109"/>
      <c r="CV160" s="109"/>
      <c r="CW160" s="511" t="str">
        <f>IF(SUM(CJ160:CV160)='III Plan Rates'!AI163, "Match", "Don't Match")</f>
        <v>Match</v>
      </c>
      <c r="CX160" s="109"/>
      <c r="CY160" s="109"/>
      <c r="CZ160" s="109"/>
      <c r="DA160" s="109"/>
      <c r="DB160" s="109"/>
      <c r="DC160" s="109"/>
      <c r="DD160" s="109"/>
      <c r="DE160" s="109"/>
      <c r="DF160" s="109"/>
      <c r="DG160" s="109"/>
      <c r="DH160" s="511" t="str">
        <f>IF(SUM(CX160:DG160)='III Plan Rates'!AJ163, "Match", "Don't Match")</f>
        <v>Match</v>
      </c>
      <c r="DI160" s="109"/>
      <c r="DJ160" s="109"/>
      <c r="DK160" s="109"/>
      <c r="DL160" s="109"/>
      <c r="DM160" s="109"/>
      <c r="DN160" s="109"/>
      <c r="DO160" s="109"/>
      <c r="DP160" s="511" t="str">
        <f>IF(SUM(DI160:DO160)='III Plan Rates'!AK163, "Match", "Don't Match")</f>
        <v>Match</v>
      </c>
      <c r="DQ160" s="109"/>
      <c r="DR160" s="109"/>
      <c r="DS160" s="109"/>
      <c r="DT160" s="109"/>
      <c r="DU160" s="109"/>
      <c r="DV160" s="109"/>
      <c r="DW160" s="109"/>
      <c r="DX160" s="109"/>
      <c r="DY160" s="109"/>
      <c r="DZ160" s="109"/>
      <c r="EA160" s="511" t="str">
        <f>IF(SUM(DQ160:DZ160)='III Plan Rates'!AL163, "Match", "Don't Match")</f>
        <v>Match</v>
      </c>
      <c r="EB160" s="109"/>
      <c r="EC160" s="109"/>
      <c r="ED160" s="109"/>
      <c r="EE160" s="109"/>
      <c r="EF160" s="511" t="str">
        <f>IF(SUM(EB160:EE160)='III Plan Rates'!AM163, "Match", "Don't Match")</f>
        <v>Match</v>
      </c>
      <c r="EG160" s="109"/>
      <c r="EH160" s="109"/>
      <c r="EI160" s="109"/>
      <c r="EJ160" s="109"/>
      <c r="EK160" s="109"/>
      <c r="EL160" s="511" t="str">
        <f>IF(SUM(EG160:EK160)='III Plan Rates'!AN163, "Match", "Don't Match")</f>
        <v>Match</v>
      </c>
      <c r="EM160" s="109"/>
      <c r="EN160" s="109"/>
      <c r="EO160" s="109"/>
      <c r="EP160" s="109"/>
      <c r="EQ160" s="109"/>
      <c r="ER160" s="109"/>
      <c r="ES160" s="109"/>
      <c r="ET160" s="511" t="str">
        <f>IF(SUM(EM160:ES160)='III Plan Rates'!AO163, "Match", "Don't Match")</f>
        <v>Match</v>
      </c>
    </row>
    <row r="161" spans="1:150" x14ac:dyDescent="0.25">
      <c r="A161" s="406" t="str">
        <f>'III Plan Rates'!A164</f>
        <v>Plan 147</v>
      </c>
      <c r="B161" s="122">
        <f>'III Plan Rates'!B164</f>
        <v>0</v>
      </c>
      <c r="C161" s="128">
        <f>'III Plan Rates'!D164</f>
        <v>0</v>
      </c>
      <c r="D161" s="122">
        <f>'III Plan Rates'!E164</f>
        <v>0</v>
      </c>
      <c r="E161" s="122">
        <f>'III Plan Rates'!F164</f>
        <v>0</v>
      </c>
      <c r="F161" s="122">
        <f>'III Plan Rates'!G164</f>
        <v>0</v>
      </c>
      <c r="G161" s="122">
        <f>'III Plan Rates'!J164</f>
        <v>0</v>
      </c>
      <c r="H161" s="10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2">
        <f>IF('III Plan Rates'!$AP164&gt;0,SUMPRODUCT(I161:Q161,'III Plan Rates'!$AG164:$AO164)/'III Plan Rates'!$AP164,0)</f>
        <v>0</v>
      </c>
      <c r="S161" s="123"/>
      <c r="T161" s="112" t="e">
        <f>'III Plan Rates'!$AA164*'V Consumer Factors'!$N$12*'II Rate Development &amp; Change'!$J$34</f>
        <v>#DIV/0!</v>
      </c>
      <c r="U161" s="112" t="e">
        <f>'III Plan Rates'!$AA164*'V Consumer Factors'!$N$13*'II Rate Development &amp; Change'!$J$34</f>
        <v>#DIV/0!</v>
      </c>
      <c r="V161" s="112" t="e">
        <f>'III Plan Rates'!$AA164*'V Consumer Factors'!$N$14*'II Rate Development &amp; Change'!$J$34</f>
        <v>#DIV/0!</v>
      </c>
      <c r="W161" s="112" t="e">
        <f>'III Plan Rates'!$AA164*'V Consumer Factors'!$N$15*'II Rate Development &amp; Change'!$J$34</f>
        <v>#DIV/0!</v>
      </c>
      <c r="X161" s="112" t="e">
        <f>'III Plan Rates'!$AA164*'V Consumer Factors'!$N$16*'II Rate Development &amp; Change'!$J$34</f>
        <v>#DIV/0!</v>
      </c>
      <c r="Y161" s="112" t="e">
        <f>'III Plan Rates'!$AA164*'V Consumer Factors'!$N$17*'II Rate Development &amp; Change'!$J$34</f>
        <v>#DIV/0!</v>
      </c>
      <c r="Z161" s="112" t="e">
        <f>'III Plan Rates'!$AA164*'V Consumer Factors'!$N$18*'II Rate Development &amp; Change'!$J$34</f>
        <v>#DIV/0!</v>
      </c>
      <c r="AA161" s="112" t="e">
        <f>'III Plan Rates'!$AA164*'V Consumer Factors'!$N$19*'II Rate Development &amp; Change'!$J$34</f>
        <v>#DIV/0!</v>
      </c>
      <c r="AB161" s="112" t="e">
        <f>'III Plan Rates'!$AA164*'V Consumer Factors'!$N$20*'II Rate Development &amp; Change'!$J$34</f>
        <v>#DIV/0!</v>
      </c>
      <c r="AC161" s="112">
        <f>IF('III Plan Rates'!$AP164&gt;0,SUMPRODUCT(T161:AB161,'III Plan Rates'!$AG164:$AO164)/'III Plan Rates'!$AP164,0)</f>
        <v>0</v>
      </c>
      <c r="AD161" s="119"/>
      <c r="AE161" s="120" t="e">
        <f t="shared" si="23"/>
        <v>#DIV/0!</v>
      </c>
      <c r="AF161" s="120" t="e">
        <f t="shared" si="24"/>
        <v>#DIV/0!</v>
      </c>
      <c r="AG161" s="120" t="e">
        <f t="shared" si="25"/>
        <v>#DIV/0!</v>
      </c>
      <c r="AH161" s="120" t="e">
        <f t="shared" si="26"/>
        <v>#DIV/0!</v>
      </c>
      <c r="AI161" s="120" t="e">
        <f t="shared" si="27"/>
        <v>#DIV/0!</v>
      </c>
      <c r="AJ161" s="120" t="e">
        <f t="shared" si="28"/>
        <v>#DIV/0!</v>
      </c>
      <c r="AK161" s="120" t="e">
        <f t="shared" si="29"/>
        <v>#DIV/0!</v>
      </c>
      <c r="AL161" s="120" t="e">
        <f t="shared" si="30"/>
        <v>#DIV/0!</v>
      </c>
      <c r="AM161" s="120" t="e">
        <f t="shared" si="31"/>
        <v>#DIV/0!</v>
      </c>
      <c r="AN161" s="120" t="str">
        <f t="shared" si="32"/>
        <v/>
      </c>
      <c r="AO161" s="119"/>
      <c r="AP161" s="112" t="e">
        <f>'III Plan Rates'!$AA164*'V Consumer Factors'!$N$12*'II Rate Development &amp; Change'!$K$34</f>
        <v>#DIV/0!</v>
      </c>
      <c r="AQ161" s="112" t="e">
        <f>'III Plan Rates'!$AA164*'V Consumer Factors'!$N$13*'II Rate Development &amp; Change'!$K$34</f>
        <v>#DIV/0!</v>
      </c>
      <c r="AR161" s="112" t="e">
        <f>'III Plan Rates'!$AA164*'V Consumer Factors'!$N$14*'II Rate Development &amp; Change'!$K$34</f>
        <v>#DIV/0!</v>
      </c>
      <c r="AS161" s="112" t="e">
        <f>'III Plan Rates'!$AA164*'V Consumer Factors'!$N$15*'II Rate Development &amp; Change'!$K$34</f>
        <v>#DIV/0!</v>
      </c>
      <c r="AT161" s="112" t="e">
        <f>'III Plan Rates'!$AA164*'V Consumer Factors'!$N$16*'II Rate Development &amp; Change'!$K$34</f>
        <v>#DIV/0!</v>
      </c>
      <c r="AU161" s="112" t="e">
        <f>'III Plan Rates'!$AA164*'V Consumer Factors'!$N$17*'II Rate Development &amp; Change'!$K$34</f>
        <v>#DIV/0!</v>
      </c>
      <c r="AV161" s="112" t="e">
        <f>'III Plan Rates'!$AA164*'V Consumer Factors'!$N$18*'II Rate Development &amp; Change'!$K$34</f>
        <v>#DIV/0!</v>
      </c>
      <c r="AW161" s="112" t="e">
        <f>'III Plan Rates'!$AA164*'V Consumer Factors'!$N$19*'II Rate Development &amp; Change'!$K$34</f>
        <v>#DIV/0!</v>
      </c>
      <c r="AX161" s="112" t="e">
        <f>'III Plan Rates'!$AA164*'V Consumer Factors'!$N$20*'II Rate Development &amp; Change'!$K$34</f>
        <v>#DIV/0!</v>
      </c>
      <c r="AY161" s="112">
        <f>IF('III Plan Rates'!$AP164&gt;0,SUMPRODUCT(AP161:AX161,'III Plan Rates'!$AG164:$AO164)/'III Plan Rates'!$AP164,0)</f>
        <v>0</v>
      </c>
      <c r="AZ161" s="124"/>
      <c r="BA161" s="112" t="e">
        <f>'III Plan Rates'!$AA164*'V Consumer Factors'!$N$12*'II Rate Development &amp; Change'!$L$34</f>
        <v>#DIV/0!</v>
      </c>
      <c r="BB161" s="112" t="e">
        <f>'III Plan Rates'!$AA164*'V Consumer Factors'!$N$13*'II Rate Development &amp; Change'!$L$34</f>
        <v>#DIV/0!</v>
      </c>
      <c r="BC161" s="112" t="e">
        <f>'III Plan Rates'!$AA164*'V Consumer Factors'!$N$14*'II Rate Development &amp; Change'!$L$34</f>
        <v>#DIV/0!</v>
      </c>
      <c r="BD161" s="112" t="e">
        <f>'III Plan Rates'!$AA164*'V Consumer Factors'!$N$15*'II Rate Development &amp; Change'!$L$34</f>
        <v>#DIV/0!</v>
      </c>
      <c r="BE161" s="112" t="e">
        <f>'III Plan Rates'!$AA164*'V Consumer Factors'!$N$16*'II Rate Development &amp; Change'!$L$34</f>
        <v>#DIV/0!</v>
      </c>
      <c r="BF161" s="112" t="e">
        <f>'III Plan Rates'!$AA164*'V Consumer Factors'!$N$17*'II Rate Development &amp; Change'!$L$34</f>
        <v>#DIV/0!</v>
      </c>
      <c r="BG161" s="112" t="e">
        <f>'III Plan Rates'!$AA164*'V Consumer Factors'!$N$18*'II Rate Development &amp; Change'!$L$34</f>
        <v>#DIV/0!</v>
      </c>
      <c r="BH161" s="112" t="e">
        <f>'III Plan Rates'!$AA164*'V Consumer Factors'!$N$19*'II Rate Development &amp; Change'!$L$34</f>
        <v>#DIV/0!</v>
      </c>
      <c r="BI161" s="112" t="e">
        <f>'III Plan Rates'!$AA164*'V Consumer Factors'!$N$20*'II Rate Development &amp; Change'!$L$34</f>
        <v>#DIV/0!</v>
      </c>
      <c r="BJ161" s="112">
        <f>IF('III Plan Rates'!$AP164&gt;0,SUMPRODUCT(BA161:BI161,'III Plan Rates'!$AG164:$AO164)/'III Plan Rates'!$AP164,0)</f>
        <v>0</v>
      </c>
      <c r="BK161" s="124"/>
      <c r="BL161" s="112" t="e">
        <f>'III Plan Rates'!$AA164*'V Consumer Factors'!$N$12*'II Rate Development &amp; Change'!$M$34</f>
        <v>#DIV/0!</v>
      </c>
      <c r="BM161" s="112" t="e">
        <f>'III Plan Rates'!$AA164*'V Consumer Factors'!$N$13*'II Rate Development &amp; Change'!$M$34</f>
        <v>#DIV/0!</v>
      </c>
      <c r="BN161" s="112" t="e">
        <f>'III Plan Rates'!$AA164*'V Consumer Factors'!$N$14*'II Rate Development &amp; Change'!$M$34</f>
        <v>#DIV/0!</v>
      </c>
      <c r="BO161" s="112" t="e">
        <f>'III Plan Rates'!$AA164*'V Consumer Factors'!$N$15*'II Rate Development &amp; Change'!$M$34</f>
        <v>#DIV/0!</v>
      </c>
      <c r="BP161" s="112" t="e">
        <f>'III Plan Rates'!$AA164*'V Consumer Factors'!$N$16*'II Rate Development &amp; Change'!$M$34</f>
        <v>#DIV/0!</v>
      </c>
      <c r="BQ161" s="112" t="e">
        <f>'III Plan Rates'!$AA164*'V Consumer Factors'!$N$17*'II Rate Development &amp; Change'!$M$34</f>
        <v>#DIV/0!</v>
      </c>
      <c r="BR161" s="112" t="e">
        <f>'III Plan Rates'!$AA164*'V Consumer Factors'!$N$18*'II Rate Development &amp; Change'!$M$34</f>
        <v>#DIV/0!</v>
      </c>
      <c r="BS161" s="112" t="e">
        <f>'III Plan Rates'!$AA164*'V Consumer Factors'!$N$19*'II Rate Development &amp; Change'!$M$34</f>
        <v>#DIV/0!</v>
      </c>
      <c r="BT161" s="112" t="e">
        <f>'III Plan Rates'!$AA164*'V Consumer Factors'!$N$20*'II Rate Development &amp; Change'!$M$34</f>
        <v>#DIV/0!</v>
      </c>
      <c r="BU161" s="112">
        <f>IF('III Plan Rates'!$AP164&gt;0,SUMPRODUCT(BL161:BT161,'III Plan Rates'!$AG164:$AO164)/'III Plan Rates'!$AP164,0)</f>
        <v>0</v>
      </c>
      <c r="BW161" s="109"/>
      <c r="BX161" s="109"/>
      <c r="BY161" s="109"/>
      <c r="BZ161" s="109"/>
      <c r="CA161" s="109"/>
      <c r="CB161" s="109"/>
      <c r="CC161" s="109"/>
      <c r="CD161" s="109"/>
      <c r="CE161" s="511" t="str">
        <f>IF(SUM(BW161:CD161)='III Plan Rates'!AG164, "Match", "Don't Match")</f>
        <v>Match</v>
      </c>
      <c r="CF161" s="109"/>
      <c r="CG161" s="109"/>
      <c r="CH161" s="109"/>
      <c r="CI161" s="511" t="str">
        <f>IF(SUM(CF161:CH161)='III Plan Rates'!AH164, "Match", "Don't Match")</f>
        <v>Match</v>
      </c>
      <c r="CJ161" s="109"/>
      <c r="CK161" s="109"/>
      <c r="CL161" s="109"/>
      <c r="CM161" s="109"/>
      <c r="CN161" s="109"/>
      <c r="CO161" s="109"/>
      <c r="CP161" s="109"/>
      <c r="CQ161" s="109"/>
      <c r="CR161" s="109"/>
      <c r="CS161" s="109"/>
      <c r="CT161" s="109"/>
      <c r="CU161" s="109"/>
      <c r="CV161" s="109"/>
      <c r="CW161" s="511" t="str">
        <f>IF(SUM(CJ161:CV161)='III Plan Rates'!AI164, "Match", "Don't Match")</f>
        <v>Match</v>
      </c>
      <c r="CX161" s="109"/>
      <c r="CY161" s="109"/>
      <c r="CZ161" s="109"/>
      <c r="DA161" s="109"/>
      <c r="DB161" s="109"/>
      <c r="DC161" s="109"/>
      <c r="DD161" s="109"/>
      <c r="DE161" s="109"/>
      <c r="DF161" s="109"/>
      <c r="DG161" s="109"/>
      <c r="DH161" s="511" t="str">
        <f>IF(SUM(CX161:DG161)='III Plan Rates'!AJ164, "Match", "Don't Match")</f>
        <v>Match</v>
      </c>
      <c r="DI161" s="109"/>
      <c r="DJ161" s="109"/>
      <c r="DK161" s="109"/>
      <c r="DL161" s="109"/>
      <c r="DM161" s="109"/>
      <c r="DN161" s="109"/>
      <c r="DO161" s="109"/>
      <c r="DP161" s="511" t="str">
        <f>IF(SUM(DI161:DO161)='III Plan Rates'!AK164, "Match", "Don't Match")</f>
        <v>Match</v>
      </c>
      <c r="DQ161" s="109"/>
      <c r="DR161" s="109"/>
      <c r="DS161" s="109"/>
      <c r="DT161" s="109"/>
      <c r="DU161" s="109"/>
      <c r="DV161" s="109"/>
      <c r="DW161" s="109"/>
      <c r="DX161" s="109"/>
      <c r="DY161" s="109"/>
      <c r="DZ161" s="109"/>
      <c r="EA161" s="511" t="str">
        <f>IF(SUM(DQ161:DZ161)='III Plan Rates'!AL164, "Match", "Don't Match")</f>
        <v>Match</v>
      </c>
      <c r="EB161" s="109"/>
      <c r="EC161" s="109"/>
      <c r="ED161" s="109"/>
      <c r="EE161" s="109"/>
      <c r="EF161" s="511" t="str">
        <f>IF(SUM(EB161:EE161)='III Plan Rates'!AM164, "Match", "Don't Match")</f>
        <v>Match</v>
      </c>
      <c r="EG161" s="109"/>
      <c r="EH161" s="109"/>
      <c r="EI161" s="109"/>
      <c r="EJ161" s="109"/>
      <c r="EK161" s="109"/>
      <c r="EL161" s="511" t="str">
        <f>IF(SUM(EG161:EK161)='III Plan Rates'!AN164, "Match", "Don't Match")</f>
        <v>Match</v>
      </c>
      <c r="EM161" s="109"/>
      <c r="EN161" s="109"/>
      <c r="EO161" s="109"/>
      <c r="EP161" s="109"/>
      <c r="EQ161" s="109"/>
      <c r="ER161" s="109"/>
      <c r="ES161" s="109"/>
      <c r="ET161" s="511" t="str">
        <f>IF(SUM(EM161:ES161)='III Plan Rates'!AO164, "Match", "Don't Match")</f>
        <v>Match</v>
      </c>
    </row>
    <row r="162" spans="1:150" x14ac:dyDescent="0.25">
      <c r="A162" s="406" t="str">
        <f>'III Plan Rates'!A165</f>
        <v>Plan 148</v>
      </c>
      <c r="B162" s="122">
        <f>'III Plan Rates'!B165</f>
        <v>0</v>
      </c>
      <c r="C162" s="128">
        <f>'III Plan Rates'!D165</f>
        <v>0</v>
      </c>
      <c r="D162" s="122">
        <f>'III Plan Rates'!E165</f>
        <v>0</v>
      </c>
      <c r="E162" s="122">
        <f>'III Plan Rates'!F165</f>
        <v>0</v>
      </c>
      <c r="F162" s="122">
        <f>'III Plan Rates'!G165</f>
        <v>0</v>
      </c>
      <c r="G162" s="122">
        <f>'III Plan Rates'!J165</f>
        <v>0</v>
      </c>
      <c r="H162" s="10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2">
        <f>IF('III Plan Rates'!$AP165&gt;0,SUMPRODUCT(I162:Q162,'III Plan Rates'!$AG165:$AO165)/'III Plan Rates'!$AP165,0)</f>
        <v>0</v>
      </c>
      <c r="S162" s="123"/>
      <c r="T162" s="112" t="e">
        <f>'III Plan Rates'!$AA165*'V Consumer Factors'!$N$12*'II Rate Development &amp; Change'!$J$34</f>
        <v>#DIV/0!</v>
      </c>
      <c r="U162" s="112" t="e">
        <f>'III Plan Rates'!$AA165*'V Consumer Factors'!$N$13*'II Rate Development &amp; Change'!$J$34</f>
        <v>#DIV/0!</v>
      </c>
      <c r="V162" s="112" t="e">
        <f>'III Plan Rates'!$AA165*'V Consumer Factors'!$N$14*'II Rate Development &amp; Change'!$J$34</f>
        <v>#DIV/0!</v>
      </c>
      <c r="W162" s="112" t="e">
        <f>'III Plan Rates'!$AA165*'V Consumer Factors'!$N$15*'II Rate Development &amp; Change'!$J$34</f>
        <v>#DIV/0!</v>
      </c>
      <c r="X162" s="112" t="e">
        <f>'III Plan Rates'!$AA165*'V Consumer Factors'!$N$16*'II Rate Development &amp; Change'!$J$34</f>
        <v>#DIV/0!</v>
      </c>
      <c r="Y162" s="112" t="e">
        <f>'III Plan Rates'!$AA165*'V Consumer Factors'!$N$17*'II Rate Development &amp; Change'!$J$34</f>
        <v>#DIV/0!</v>
      </c>
      <c r="Z162" s="112" t="e">
        <f>'III Plan Rates'!$AA165*'V Consumer Factors'!$N$18*'II Rate Development &amp; Change'!$J$34</f>
        <v>#DIV/0!</v>
      </c>
      <c r="AA162" s="112" t="e">
        <f>'III Plan Rates'!$AA165*'V Consumer Factors'!$N$19*'II Rate Development &amp; Change'!$J$34</f>
        <v>#DIV/0!</v>
      </c>
      <c r="AB162" s="112" t="e">
        <f>'III Plan Rates'!$AA165*'V Consumer Factors'!$N$20*'II Rate Development &amp; Change'!$J$34</f>
        <v>#DIV/0!</v>
      </c>
      <c r="AC162" s="112">
        <f>IF('III Plan Rates'!$AP165&gt;0,SUMPRODUCT(T162:AB162,'III Plan Rates'!$AG165:$AO165)/'III Plan Rates'!$AP165,0)</f>
        <v>0</v>
      </c>
      <c r="AD162" s="119"/>
      <c r="AE162" s="120" t="e">
        <f t="shared" si="23"/>
        <v>#DIV/0!</v>
      </c>
      <c r="AF162" s="120" t="e">
        <f t="shared" si="24"/>
        <v>#DIV/0!</v>
      </c>
      <c r="AG162" s="120" t="e">
        <f t="shared" si="25"/>
        <v>#DIV/0!</v>
      </c>
      <c r="AH162" s="120" t="e">
        <f t="shared" si="26"/>
        <v>#DIV/0!</v>
      </c>
      <c r="AI162" s="120" t="e">
        <f t="shared" si="27"/>
        <v>#DIV/0!</v>
      </c>
      <c r="AJ162" s="120" t="e">
        <f t="shared" si="28"/>
        <v>#DIV/0!</v>
      </c>
      <c r="AK162" s="120" t="e">
        <f t="shared" si="29"/>
        <v>#DIV/0!</v>
      </c>
      <c r="AL162" s="120" t="e">
        <f t="shared" si="30"/>
        <v>#DIV/0!</v>
      </c>
      <c r="AM162" s="120" t="e">
        <f t="shared" si="31"/>
        <v>#DIV/0!</v>
      </c>
      <c r="AN162" s="120" t="str">
        <f t="shared" si="32"/>
        <v/>
      </c>
      <c r="AO162" s="119"/>
      <c r="AP162" s="112" t="e">
        <f>'III Plan Rates'!$AA165*'V Consumer Factors'!$N$12*'II Rate Development &amp; Change'!$K$34</f>
        <v>#DIV/0!</v>
      </c>
      <c r="AQ162" s="112" t="e">
        <f>'III Plan Rates'!$AA165*'V Consumer Factors'!$N$13*'II Rate Development &amp; Change'!$K$34</f>
        <v>#DIV/0!</v>
      </c>
      <c r="AR162" s="112" t="e">
        <f>'III Plan Rates'!$AA165*'V Consumer Factors'!$N$14*'II Rate Development &amp; Change'!$K$34</f>
        <v>#DIV/0!</v>
      </c>
      <c r="AS162" s="112" t="e">
        <f>'III Plan Rates'!$AA165*'V Consumer Factors'!$N$15*'II Rate Development &amp; Change'!$K$34</f>
        <v>#DIV/0!</v>
      </c>
      <c r="AT162" s="112" t="e">
        <f>'III Plan Rates'!$AA165*'V Consumer Factors'!$N$16*'II Rate Development &amp; Change'!$K$34</f>
        <v>#DIV/0!</v>
      </c>
      <c r="AU162" s="112" t="e">
        <f>'III Plan Rates'!$AA165*'V Consumer Factors'!$N$17*'II Rate Development &amp; Change'!$K$34</f>
        <v>#DIV/0!</v>
      </c>
      <c r="AV162" s="112" t="e">
        <f>'III Plan Rates'!$AA165*'V Consumer Factors'!$N$18*'II Rate Development &amp; Change'!$K$34</f>
        <v>#DIV/0!</v>
      </c>
      <c r="AW162" s="112" t="e">
        <f>'III Plan Rates'!$AA165*'V Consumer Factors'!$N$19*'II Rate Development &amp; Change'!$K$34</f>
        <v>#DIV/0!</v>
      </c>
      <c r="AX162" s="112" t="e">
        <f>'III Plan Rates'!$AA165*'V Consumer Factors'!$N$20*'II Rate Development &amp; Change'!$K$34</f>
        <v>#DIV/0!</v>
      </c>
      <c r="AY162" s="112">
        <f>IF('III Plan Rates'!$AP165&gt;0,SUMPRODUCT(AP162:AX162,'III Plan Rates'!$AG165:$AO165)/'III Plan Rates'!$AP165,0)</f>
        <v>0</v>
      </c>
      <c r="AZ162" s="124"/>
      <c r="BA162" s="112" t="e">
        <f>'III Plan Rates'!$AA165*'V Consumer Factors'!$N$12*'II Rate Development &amp; Change'!$L$34</f>
        <v>#DIV/0!</v>
      </c>
      <c r="BB162" s="112" t="e">
        <f>'III Plan Rates'!$AA165*'V Consumer Factors'!$N$13*'II Rate Development &amp; Change'!$L$34</f>
        <v>#DIV/0!</v>
      </c>
      <c r="BC162" s="112" t="e">
        <f>'III Plan Rates'!$AA165*'V Consumer Factors'!$N$14*'II Rate Development &amp; Change'!$L$34</f>
        <v>#DIV/0!</v>
      </c>
      <c r="BD162" s="112" t="e">
        <f>'III Plan Rates'!$AA165*'V Consumer Factors'!$N$15*'II Rate Development &amp; Change'!$L$34</f>
        <v>#DIV/0!</v>
      </c>
      <c r="BE162" s="112" t="e">
        <f>'III Plan Rates'!$AA165*'V Consumer Factors'!$N$16*'II Rate Development &amp; Change'!$L$34</f>
        <v>#DIV/0!</v>
      </c>
      <c r="BF162" s="112" t="e">
        <f>'III Plan Rates'!$AA165*'V Consumer Factors'!$N$17*'II Rate Development &amp; Change'!$L$34</f>
        <v>#DIV/0!</v>
      </c>
      <c r="BG162" s="112" t="e">
        <f>'III Plan Rates'!$AA165*'V Consumer Factors'!$N$18*'II Rate Development &amp; Change'!$L$34</f>
        <v>#DIV/0!</v>
      </c>
      <c r="BH162" s="112" t="e">
        <f>'III Plan Rates'!$AA165*'V Consumer Factors'!$N$19*'II Rate Development &amp; Change'!$L$34</f>
        <v>#DIV/0!</v>
      </c>
      <c r="BI162" s="112" t="e">
        <f>'III Plan Rates'!$AA165*'V Consumer Factors'!$N$20*'II Rate Development &amp; Change'!$L$34</f>
        <v>#DIV/0!</v>
      </c>
      <c r="BJ162" s="112">
        <f>IF('III Plan Rates'!$AP165&gt;0,SUMPRODUCT(BA162:BI162,'III Plan Rates'!$AG165:$AO165)/'III Plan Rates'!$AP165,0)</f>
        <v>0</v>
      </c>
      <c r="BK162" s="124"/>
      <c r="BL162" s="112" t="e">
        <f>'III Plan Rates'!$AA165*'V Consumer Factors'!$N$12*'II Rate Development &amp; Change'!$M$34</f>
        <v>#DIV/0!</v>
      </c>
      <c r="BM162" s="112" t="e">
        <f>'III Plan Rates'!$AA165*'V Consumer Factors'!$N$13*'II Rate Development &amp; Change'!$M$34</f>
        <v>#DIV/0!</v>
      </c>
      <c r="BN162" s="112" t="e">
        <f>'III Plan Rates'!$AA165*'V Consumer Factors'!$N$14*'II Rate Development &amp; Change'!$M$34</f>
        <v>#DIV/0!</v>
      </c>
      <c r="BO162" s="112" t="e">
        <f>'III Plan Rates'!$AA165*'V Consumer Factors'!$N$15*'II Rate Development &amp; Change'!$M$34</f>
        <v>#DIV/0!</v>
      </c>
      <c r="BP162" s="112" t="e">
        <f>'III Plan Rates'!$AA165*'V Consumer Factors'!$N$16*'II Rate Development &amp; Change'!$M$34</f>
        <v>#DIV/0!</v>
      </c>
      <c r="BQ162" s="112" t="e">
        <f>'III Plan Rates'!$AA165*'V Consumer Factors'!$N$17*'II Rate Development &amp; Change'!$M$34</f>
        <v>#DIV/0!</v>
      </c>
      <c r="BR162" s="112" t="e">
        <f>'III Plan Rates'!$AA165*'V Consumer Factors'!$N$18*'II Rate Development &amp; Change'!$M$34</f>
        <v>#DIV/0!</v>
      </c>
      <c r="BS162" s="112" t="e">
        <f>'III Plan Rates'!$AA165*'V Consumer Factors'!$N$19*'II Rate Development &amp; Change'!$M$34</f>
        <v>#DIV/0!</v>
      </c>
      <c r="BT162" s="112" t="e">
        <f>'III Plan Rates'!$AA165*'V Consumer Factors'!$N$20*'II Rate Development &amp; Change'!$M$34</f>
        <v>#DIV/0!</v>
      </c>
      <c r="BU162" s="112">
        <f>IF('III Plan Rates'!$AP165&gt;0,SUMPRODUCT(BL162:BT162,'III Plan Rates'!$AG165:$AO165)/'III Plan Rates'!$AP165,0)</f>
        <v>0</v>
      </c>
      <c r="BW162" s="109"/>
      <c r="BX162" s="109"/>
      <c r="BY162" s="109"/>
      <c r="BZ162" s="109"/>
      <c r="CA162" s="109"/>
      <c r="CB162" s="109"/>
      <c r="CC162" s="109"/>
      <c r="CD162" s="109"/>
      <c r="CE162" s="511" t="str">
        <f>IF(SUM(BW162:CD162)='III Plan Rates'!AG165, "Match", "Don't Match")</f>
        <v>Match</v>
      </c>
      <c r="CF162" s="109"/>
      <c r="CG162" s="109"/>
      <c r="CH162" s="109"/>
      <c r="CI162" s="511" t="str">
        <f>IF(SUM(CF162:CH162)='III Plan Rates'!AH165, "Match", "Don't Match")</f>
        <v>Match</v>
      </c>
      <c r="CJ162" s="109"/>
      <c r="CK162" s="109"/>
      <c r="CL162" s="109"/>
      <c r="CM162" s="109"/>
      <c r="CN162" s="109"/>
      <c r="CO162" s="109"/>
      <c r="CP162" s="109"/>
      <c r="CQ162" s="109"/>
      <c r="CR162" s="109"/>
      <c r="CS162" s="109"/>
      <c r="CT162" s="109"/>
      <c r="CU162" s="109"/>
      <c r="CV162" s="109"/>
      <c r="CW162" s="511" t="str">
        <f>IF(SUM(CJ162:CV162)='III Plan Rates'!AI165, "Match", "Don't Match")</f>
        <v>Match</v>
      </c>
      <c r="CX162" s="109"/>
      <c r="CY162" s="109"/>
      <c r="CZ162" s="109"/>
      <c r="DA162" s="109"/>
      <c r="DB162" s="109"/>
      <c r="DC162" s="109"/>
      <c r="DD162" s="109"/>
      <c r="DE162" s="109"/>
      <c r="DF162" s="109"/>
      <c r="DG162" s="109"/>
      <c r="DH162" s="511" t="str">
        <f>IF(SUM(CX162:DG162)='III Plan Rates'!AJ165, "Match", "Don't Match")</f>
        <v>Match</v>
      </c>
      <c r="DI162" s="109"/>
      <c r="DJ162" s="109"/>
      <c r="DK162" s="109"/>
      <c r="DL162" s="109"/>
      <c r="DM162" s="109"/>
      <c r="DN162" s="109"/>
      <c r="DO162" s="109"/>
      <c r="DP162" s="511" t="str">
        <f>IF(SUM(DI162:DO162)='III Plan Rates'!AK165, "Match", "Don't Match")</f>
        <v>Match</v>
      </c>
      <c r="DQ162" s="109"/>
      <c r="DR162" s="109"/>
      <c r="DS162" s="109"/>
      <c r="DT162" s="109"/>
      <c r="DU162" s="109"/>
      <c r="DV162" s="109"/>
      <c r="DW162" s="109"/>
      <c r="DX162" s="109"/>
      <c r="DY162" s="109"/>
      <c r="DZ162" s="109"/>
      <c r="EA162" s="511" t="str">
        <f>IF(SUM(DQ162:DZ162)='III Plan Rates'!AL165, "Match", "Don't Match")</f>
        <v>Match</v>
      </c>
      <c r="EB162" s="109"/>
      <c r="EC162" s="109"/>
      <c r="ED162" s="109"/>
      <c r="EE162" s="109"/>
      <c r="EF162" s="511" t="str">
        <f>IF(SUM(EB162:EE162)='III Plan Rates'!AM165, "Match", "Don't Match")</f>
        <v>Match</v>
      </c>
      <c r="EG162" s="109"/>
      <c r="EH162" s="109"/>
      <c r="EI162" s="109"/>
      <c r="EJ162" s="109"/>
      <c r="EK162" s="109"/>
      <c r="EL162" s="511" t="str">
        <f>IF(SUM(EG162:EK162)='III Plan Rates'!AN165, "Match", "Don't Match")</f>
        <v>Match</v>
      </c>
      <c r="EM162" s="109"/>
      <c r="EN162" s="109"/>
      <c r="EO162" s="109"/>
      <c r="EP162" s="109"/>
      <c r="EQ162" s="109"/>
      <c r="ER162" s="109"/>
      <c r="ES162" s="109"/>
      <c r="ET162" s="511" t="str">
        <f>IF(SUM(EM162:ES162)='III Plan Rates'!AO165, "Match", "Don't Match")</f>
        <v>Match</v>
      </c>
    </row>
    <row r="163" spans="1:150" x14ac:dyDescent="0.25">
      <c r="A163" s="406" t="str">
        <f>'III Plan Rates'!A166</f>
        <v>Plan 149</v>
      </c>
      <c r="B163" s="122">
        <f>'III Plan Rates'!B166</f>
        <v>0</v>
      </c>
      <c r="C163" s="128">
        <f>'III Plan Rates'!D166</f>
        <v>0</v>
      </c>
      <c r="D163" s="122">
        <f>'III Plan Rates'!E166</f>
        <v>0</v>
      </c>
      <c r="E163" s="122">
        <f>'III Plan Rates'!F166</f>
        <v>0</v>
      </c>
      <c r="F163" s="122">
        <f>'III Plan Rates'!G166</f>
        <v>0</v>
      </c>
      <c r="G163" s="122">
        <f>'III Plan Rates'!J166</f>
        <v>0</v>
      </c>
      <c r="H163" s="10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2">
        <f>IF('III Plan Rates'!$AP166&gt;0,SUMPRODUCT(I163:Q163,'III Plan Rates'!$AG166:$AO166)/'III Plan Rates'!$AP166,0)</f>
        <v>0</v>
      </c>
      <c r="S163" s="123"/>
      <c r="T163" s="112" t="e">
        <f>'III Plan Rates'!$AA166*'V Consumer Factors'!$N$12*'II Rate Development &amp; Change'!$J$34</f>
        <v>#DIV/0!</v>
      </c>
      <c r="U163" s="112" t="e">
        <f>'III Plan Rates'!$AA166*'V Consumer Factors'!$N$13*'II Rate Development &amp; Change'!$J$34</f>
        <v>#DIV/0!</v>
      </c>
      <c r="V163" s="112" t="e">
        <f>'III Plan Rates'!$AA166*'V Consumer Factors'!$N$14*'II Rate Development &amp; Change'!$J$34</f>
        <v>#DIV/0!</v>
      </c>
      <c r="W163" s="112" t="e">
        <f>'III Plan Rates'!$AA166*'V Consumer Factors'!$N$15*'II Rate Development &amp; Change'!$J$34</f>
        <v>#DIV/0!</v>
      </c>
      <c r="X163" s="112" t="e">
        <f>'III Plan Rates'!$AA166*'V Consumer Factors'!$N$16*'II Rate Development &amp; Change'!$J$34</f>
        <v>#DIV/0!</v>
      </c>
      <c r="Y163" s="112" t="e">
        <f>'III Plan Rates'!$AA166*'V Consumer Factors'!$N$17*'II Rate Development &amp; Change'!$J$34</f>
        <v>#DIV/0!</v>
      </c>
      <c r="Z163" s="112" t="e">
        <f>'III Plan Rates'!$AA166*'V Consumer Factors'!$N$18*'II Rate Development &amp; Change'!$J$34</f>
        <v>#DIV/0!</v>
      </c>
      <c r="AA163" s="112" t="e">
        <f>'III Plan Rates'!$AA166*'V Consumer Factors'!$N$19*'II Rate Development &amp; Change'!$J$34</f>
        <v>#DIV/0!</v>
      </c>
      <c r="AB163" s="112" t="e">
        <f>'III Plan Rates'!$AA166*'V Consumer Factors'!$N$20*'II Rate Development &amp; Change'!$J$34</f>
        <v>#DIV/0!</v>
      </c>
      <c r="AC163" s="112">
        <f>IF('III Plan Rates'!$AP166&gt;0,SUMPRODUCT(T163:AB163,'III Plan Rates'!$AG166:$AO166)/'III Plan Rates'!$AP166,0)</f>
        <v>0</v>
      </c>
      <c r="AD163" s="119"/>
      <c r="AE163" s="120" t="e">
        <f t="shared" si="23"/>
        <v>#DIV/0!</v>
      </c>
      <c r="AF163" s="120" t="e">
        <f t="shared" si="24"/>
        <v>#DIV/0!</v>
      </c>
      <c r="AG163" s="120" t="e">
        <f t="shared" si="25"/>
        <v>#DIV/0!</v>
      </c>
      <c r="AH163" s="120" t="e">
        <f t="shared" si="26"/>
        <v>#DIV/0!</v>
      </c>
      <c r="AI163" s="120" t="e">
        <f t="shared" si="27"/>
        <v>#DIV/0!</v>
      </c>
      <c r="AJ163" s="120" t="e">
        <f t="shared" si="28"/>
        <v>#DIV/0!</v>
      </c>
      <c r="AK163" s="120" t="e">
        <f t="shared" si="29"/>
        <v>#DIV/0!</v>
      </c>
      <c r="AL163" s="120" t="e">
        <f t="shared" si="30"/>
        <v>#DIV/0!</v>
      </c>
      <c r="AM163" s="120" t="e">
        <f t="shared" si="31"/>
        <v>#DIV/0!</v>
      </c>
      <c r="AN163" s="120" t="str">
        <f t="shared" si="32"/>
        <v/>
      </c>
      <c r="AO163" s="119"/>
      <c r="AP163" s="112" t="e">
        <f>'III Plan Rates'!$AA166*'V Consumer Factors'!$N$12*'II Rate Development &amp; Change'!$K$34</f>
        <v>#DIV/0!</v>
      </c>
      <c r="AQ163" s="112" t="e">
        <f>'III Plan Rates'!$AA166*'V Consumer Factors'!$N$13*'II Rate Development &amp; Change'!$K$34</f>
        <v>#DIV/0!</v>
      </c>
      <c r="AR163" s="112" t="e">
        <f>'III Plan Rates'!$AA166*'V Consumer Factors'!$N$14*'II Rate Development &amp; Change'!$K$34</f>
        <v>#DIV/0!</v>
      </c>
      <c r="AS163" s="112" t="e">
        <f>'III Plan Rates'!$AA166*'V Consumer Factors'!$N$15*'II Rate Development &amp; Change'!$K$34</f>
        <v>#DIV/0!</v>
      </c>
      <c r="AT163" s="112" t="e">
        <f>'III Plan Rates'!$AA166*'V Consumer Factors'!$N$16*'II Rate Development &amp; Change'!$K$34</f>
        <v>#DIV/0!</v>
      </c>
      <c r="AU163" s="112" t="e">
        <f>'III Plan Rates'!$AA166*'V Consumer Factors'!$N$17*'II Rate Development &amp; Change'!$K$34</f>
        <v>#DIV/0!</v>
      </c>
      <c r="AV163" s="112" t="e">
        <f>'III Plan Rates'!$AA166*'V Consumer Factors'!$N$18*'II Rate Development &amp; Change'!$K$34</f>
        <v>#DIV/0!</v>
      </c>
      <c r="AW163" s="112" t="e">
        <f>'III Plan Rates'!$AA166*'V Consumer Factors'!$N$19*'II Rate Development &amp; Change'!$K$34</f>
        <v>#DIV/0!</v>
      </c>
      <c r="AX163" s="112" t="e">
        <f>'III Plan Rates'!$AA166*'V Consumer Factors'!$N$20*'II Rate Development &amp; Change'!$K$34</f>
        <v>#DIV/0!</v>
      </c>
      <c r="AY163" s="112">
        <f>IF('III Plan Rates'!$AP166&gt;0,SUMPRODUCT(AP163:AX163,'III Plan Rates'!$AG166:$AO166)/'III Plan Rates'!$AP166,0)</f>
        <v>0</v>
      </c>
      <c r="AZ163" s="124"/>
      <c r="BA163" s="112" t="e">
        <f>'III Plan Rates'!$AA166*'V Consumer Factors'!$N$12*'II Rate Development &amp; Change'!$L$34</f>
        <v>#DIV/0!</v>
      </c>
      <c r="BB163" s="112" t="e">
        <f>'III Plan Rates'!$AA166*'V Consumer Factors'!$N$13*'II Rate Development &amp; Change'!$L$34</f>
        <v>#DIV/0!</v>
      </c>
      <c r="BC163" s="112" t="e">
        <f>'III Plan Rates'!$AA166*'V Consumer Factors'!$N$14*'II Rate Development &amp; Change'!$L$34</f>
        <v>#DIV/0!</v>
      </c>
      <c r="BD163" s="112" t="e">
        <f>'III Plan Rates'!$AA166*'V Consumer Factors'!$N$15*'II Rate Development &amp; Change'!$L$34</f>
        <v>#DIV/0!</v>
      </c>
      <c r="BE163" s="112" t="e">
        <f>'III Plan Rates'!$AA166*'V Consumer Factors'!$N$16*'II Rate Development &amp; Change'!$L$34</f>
        <v>#DIV/0!</v>
      </c>
      <c r="BF163" s="112" t="e">
        <f>'III Plan Rates'!$AA166*'V Consumer Factors'!$N$17*'II Rate Development &amp; Change'!$L$34</f>
        <v>#DIV/0!</v>
      </c>
      <c r="BG163" s="112" t="e">
        <f>'III Plan Rates'!$AA166*'V Consumer Factors'!$N$18*'II Rate Development &amp; Change'!$L$34</f>
        <v>#DIV/0!</v>
      </c>
      <c r="BH163" s="112" t="e">
        <f>'III Plan Rates'!$AA166*'V Consumer Factors'!$N$19*'II Rate Development &amp; Change'!$L$34</f>
        <v>#DIV/0!</v>
      </c>
      <c r="BI163" s="112" t="e">
        <f>'III Plan Rates'!$AA166*'V Consumer Factors'!$N$20*'II Rate Development &amp; Change'!$L$34</f>
        <v>#DIV/0!</v>
      </c>
      <c r="BJ163" s="112">
        <f>IF('III Plan Rates'!$AP166&gt;0,SUMPRODUCT(BA163:BI163,'III Plan Rates'!$AG166:$AO166)/'III Plan Rates'!$AP166,0)</f>
        <v>0</v>
      </c>
      <c r="BK163" s="124"/>
      <c r="BL163" s="112" t="e">
        <f>'III Plan Rates'!$AA166*'V Consumer Factors'!$N$12*'II Rate Development &amp; Change'!$M$34</f>
        <v>#DIV/0!</v>
      </c>
      <c r="BM163" s="112" t="e">
        <f>'III Plan Rates'!$AA166*'V Consumer Factors'!$N$13*'II Rate Development &amp; Change'!$M$34</f>
        <v>#DIV/0!</v>
      </c>
      <c r="BN163" s="112" t="e">
        <f>'III Plan Rates'!$AA166*'V Consumer Factors'!$N$14*'II Rate Development &amp; Change'!$M$34</f>
        <v>#DIV/0!</v>
      </c>
      <c r="BO163" s="112" t="e">
        <f>'III Plan Rates'!$AA166*'V Consumer Factors'!$N$15*'II Rate Development &amp; Change'!$M$34</f>
        <v>#DIV/0!</v>
      </c>
      <c r="BP163" s="112" t="e">
        <f>'III Plan Rates'!$AA166*'V Consumer Factors'!$N$16*'II Rate Development &amp; Change'!$M$34</f>
        <v>#DIV/0!</v>
      </c>
      <c r="BQ163" s="112" t="e">
        <f>'III Plan Rates'!$AA166*'V Consumer Factors'!$N$17*'II Rate Development &amp; Change'!$M$34</f>
        <v>#DIV/0!</v>
      </c>
      <c r="BR163" s="112" t="e">
        <f>'III Plan Rates'!$AA166*'V Consumer Factors'!$N$18*'II Rate Development &amp; Change'!$M$34</f>
        <v>#DIV/0!</v>
      </c>
      <c r="BS163" s="112" t="e">
        <f>'III Plan Rates'!$AA166*'V Consumer Factors'!$N$19*'II Rate Development &amp; Change'!$M$34</f>
        <v>#DIV/0!</v>
      </c>
      <c r="BT163" s="112" t="e">
        <f>'III Plan Rates'!$AA166*'V Consumer Factors'!$N$20*'II Rate Development &amp; Change'!$M$34</f>
        <v>#DIV/0!</v>
      </c>
      <c r="BU163" s="112">
        <f>IF('III Plan Rates'!$AP166&gt;0,SUMPRODUCT(BL163:BT163,'III Plan Rates'!$AG166:$AO166)/'III Plan Rates'!$AP166,0)</f>
        <v>0</v>
      </c>
      <c r="BW163" s="109"/>
      <c r="BX163" s="109"/>
      <c r="BY163" s="109"/>
      <c r="BZ163" s="109"/>
      <c r="CA163" s="109"/>
      <c r="CB163" s="109"/>
      <c r="CC163" s="109"/>
      <c r="CD163" s="109"/>
      <c r="CE163" s="511" t="str">
        <f>IF(SUM(BW163:CD163)='III Plan Rates'!AG166, "Match", "Don't Match")</f>
        <v>Match</v>
      </c>
      <c r="CF163" s="109"/>
      <c r="CG163" s="109"/>
      <c r="CH163" s="109"/>
      <c r="CI163" s="511" t="str">
        <f>IF(SUM(CF163:CH163)='III Plan Rates'!AH166, "Match", "Don't Match")</f>
        <v>Match</v>
      </c>
      <c r="CJ163" s="109"/>
      <c r="CK163" s="109"/>
      <c r="CL163" s="109"/>
      <c r="CM163" s="109"/>
      <c r="CN163" s="109"/>
      <c r="CO163" s="109"/>
      <c r="CP163" s="109"/>
      <c r="CQ163" s="109"/>
      <c r="CR163" s="109"/>
      <c r="CS163" s="109"/>
      <c r="CT163" s="109"/>
      <c r="CU163" s="109"/>
      <c r="CV163" s="109"/>
      <c r="CW163" s="511" t="str">
        <f>IF(SUM(CJ163:CV163)='III Plan Rates'!AI166, "Match", "Don't Match")</f>
        <v>Match</v>
      </c>
      <c r="CX163" s="109"/>
      <c r="CY163" s="109"/>
      <c r="CZ163" s="109"/>
      <c r="DA163" s="109"/>
      <c r="DB163" s="109"/>
      <c r="DC163" s="109"/>
      <c r="DD163" s="109"/>
      <c r="DE163" s="109"/>
      <c r="DF163" s="109"/>
      <c r="DG163" s="109"/>
      <c r="DH163" s="511" t="str">
        <f>IF(SUM(CX163:DG163)='III Plan Rates'!AJ166, "Match", "Don't Match")</f>
        <v>Match</v>
      </c>
      <c r="DI163" s="109"/>
      <c r="DJ163" s="109"/>
      <c r="DK163" s="109"/>
      <c r="DL163" s="109"/>
      <c r="DM163" s="109"/>
      <c r="DN163" s="109"/>
      <c r="DO163" s="109"/>
      <c r="DP163" s="511" t="str">
        <f>IF(SUM(DI163:DO163)='III Plan Rates'!AK166, "Match", "Don't Match")</f>
        <v>Match</v>
      </c>
      <c r="DQ163" s="109"/>
      <c r="DR163" s="109"/>
      <c r="DS163" s="109"/>
      <c r="DT163" s="109"/>
      <c r="DU163" s="109"/>
      <c r="DV163" s="109"/>
      <c r="DW163" s="109"/>
      <c r="DX163" s="109"/>
      <c r="DY163" s="109"/>
      <c r="DZ163" s="109"/>
      <c r="EA163" s="511" t="str">
        <f>IF(SUM(DQ163:DZ163)='III Plan Rates'!AL166, "Match", "Don't Match")</f>
        <v>Match</v>
      </c>
      <c r="EB163" s="109"/>
      <c r="EC163" s="109"/>
      <c r="ED163" s="109"/>
      <c r="EE163" s="109"/>
      <c r="EF163" s="511" t="str">
        <f>IF(SUM(EB163:EE163)='III Plan Rates'!AM166, "Match", "Don't Match")</f>
        <v>Match</v>
      </c>
      <c r="EG163" s="109"/>
      <c r="EH163" s="109"/>
      <c r="EI163" s="109"/>
      <c r="EJ163" s="109"/>
      <c r="EK163" s="109"/>
      <c r="EL163" s="511" t="str">
        <f>IF(SUM(EG163:EK163)='III Plan Rates'!AN166, "Match", "Don't Match")</f>
        <v>Match</v>
      </c>
      <c r="EM163" s="109"/>
      <c r="EN163" s="109"/>
      <c r="EO163" s="109"/>
      <c r="EP163" s="109"/>
      <c r="EQ163" s="109"/>
      <c r="ER163" s="109"/>
      <c r="ES163" s="109"/>
      <c r="ET163" s="511" t="str">
        <f>IF(SUM(EM163:ES163)='III Plan Rates'!AO166, "Match", "Don't Match")</f>
        <v>Match</v>
      </c>
    </row>
    <row r="164" spans="1:150" x14ac:dyDescent="0.25">
      <c r="A164" s="406" t="str">
        <f>'III Plan Rates'!A167</f>
        <v>Plan 150</v>
      </c>
      <c r="B164" s="122">
        <f>'III Plan Rates'!B167</f>
        <v>0</v>
      </c>
      <c r="C164" s="128">
        <f>'III Plan Rates'!D167</f>
        <v>0</v>
      </c>
      <c r="D164" s="122">
        <f>'III Plan Rates'!E167</f>
        <v>0</v>
      </c>
      <c r="E164" s="122">
        <f>'III Plan Rates'!F167</f>
        <v>0</v>
      </c>
      <c r="F164" s="122">
        <f>'III Plan Rates'!G167</f>
        <v>0</v>
      </c>
      <c r="G164" s="122">
        <f>'III Plan Rates'!J167</f>
        <v>0</v>
      </c>
      <c r="H164" s="10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2">
        <f>IF('III Plan Rates'!$AP167&gt;0,SUMPRODUCT(I164:Q164,'III Plan Rates'!$AG167:$AO167)/'III Plan Rates'!$AP167,0)</f>
        <v>0</v>
      </c>
      <c r="S164" s="123"/>
      <c r="T164" s="112" t="e">
        <f>'III Plan Rates'!$AA167*'V Consumer Factors'!$N$12*'II Rate Development &amp; Change'!$J$34</f>
        <v>#DIV/0!</v>
      </c>
      <c r="U164" s="112" t="e">
        <f>'III Plan Rates'!$AA167*'V Consumer Factors'!$N$13*'II Rate Development &amp; Change'!$J$34</f>
        <v>#DIV/0!</v>
      </c>
      <c r="V164" s="112" t="e">
        <f>'III Plan Rates'!$AA167*'V Consumer Factors'!$N$14*'II Rate Development &amp; Change'!$J$34</f>
        <v>#DIV/0!</v>
      </c>
      <c r="W164" s="112" t="e">
        <f>'III Plan Rates'!$AA167*'V Consumer Factors'!$N$15*'II Rate Development &amp; Change'!$J$34</f>
        <v>#DIV/0!</v>
      </c>
      <c r="X164" s="112" t="e">
        <f>'III Plan Rates'!$AA167*'V Consumer Factors'!$N$16*'II Rate Development &amp; Change'!$J$34</f>
        <v>#DIV/0!</v>
      </c>
      <c r="Y164" s="112" t="e">
        <f>'III Plan Rates'!$AA167*'V Consumer Factors'!$N$17*'II Rate Development &amp; Change'!$J$34</f>
        <v>#DIV/0!</v>
      </c>
      <c r="Z164" s="112" t="e">
        <f>'III Plan Rates'!$AA167*'V Consumer Factors'!$N$18*'II Rate Development &amp; Change'!$J$34</f>
        <v>#DIV/0!</v>
      </c>
      <c r="AA164" s="112" t="e">
        <f>'III Plan Rates'!$AA167*'V Consumer Factors'!$N$19*'II Rate Development &amp; Change'!$J$34</f>
        <v>#DIV/0!</v>
      </c>
      <c r="AB164" s="112" t="e">
        <f>'III Plan Rates'!$AA167*'V Consumer Factors'!$N$20*'II Rate Development &amp; Change'!$J$34</f>
        <v>#DIV/0!</v>
      </c>
      <c r="AC164" s="112">
        <f>IF('III Plan Rates'!$AP167&gt;0,SUMPRODUCT(T164:AB164,'III Plan Rates'!$AG167:$AO167)/'III Plan Rates'!$AP167,0)</f>
        <v>0</v>
      </c>
      <c r="AD164" s="119"/>
      <c r="AE164" s="120" t="e">
        <f t="shared" si="23"/>
        <v>#DIV/0!</v>
      </c>
      <c r="AF164" s="120" t="e">
        <f t="shared" si="24"/>
        <v>#DIV/0!</v>
      </c>
      <c r="AG164" s="120" t="e">
        <f t="shared" si="25"/>
        <v>#DIV/0!</v>
      </c>
      <c r="AH164" s="120" t="e">
        <f t="shared" si="26"/>
        <v>#DIV/0!</v>
      </c>
      <c r="AI164" s="120" t="e">
        <f t="shared" si="27"/>
        <v>#DIV/0!</v>
      </c>
      <c r="AJ164" s="120" t="e">
        <f t="shared" si="28"/>
        <v>#DIV/0!</v>
      </c>
      <c r="AK164" s="120" t="e">
        <f t="shared" si="29"/>
        <v>#DIV/0!</v>
      </c>
      <c r="AL164" s="120" t="e">
        <f t="shared" si="30"/>
        <v>#DIV/0!</v>
      </c>
      <c r="AM164" s="120" t="e">
        <f t="shared" si="31"/>
        <v>#DIV/0!</v>
      </c>
      <c r="AN164" s="120" t="str">
        <f t="shared" si="32"/>
        <v/>
      </c>
      <c r="AO164" s="119"/>
      <c r="AP164" s="112" t="e">
        <f>'III Plan Rates'!$AA167*'V Consumer Factors'!$N$12*'II Rate Development &amp; Change'!$K$34</f>
        <v>#DIV/0!</v>
      </c>
      <c r="AQ164" s="112" t="e">
        <f>'III Plan Rates'!$AA167*'V Consumer Factors'!$N$13*'II Rate Development &amp; Change'!$K$34</f>
        <v>#DIV/0!</v>
      </c>
      <c r="AR164" s="112" t="e">
        <f>'III Plan Rates'!$AA167*'V Consumer Factors'!$N$14*'II Rate Development &amp; Change'!$K$34</f>
        <v>#DIV/0!</v>
      </c>
      <c r="AS164" s="112" t="e">
        <f>'III Plan Rates'!$AA167*'V Consumer Factors'!$N$15*'II Rate Development &amp; Change'!$K$34</f>
        <v>#DIV/0!</v>
      </c>
      <c r="AT164" s="112" t="e">
        <f>'III Plan Rates'!$AA167*'V Consumer Factors'!$N$16*'II Rate Development &amp; Change'!$K$34</f>
        <v>#DIV/0!</v>
      </c>
      <c r="AU164" s="112" t="e">
        <f>'III Plan Rates'!$AA167*'V Consumer Factors'!$N$17*'II Rate Development &amp; Change'!$K$34</f>
        <v>#DIV/0!</v>
      </c>
      <c r="AV164" s="112" t="e">
        <f>'III Plan Rates'!$AA167*'V Consumer Factors'!$N$18*'II Rate Development &amp; Change'!$K$34</f>
        <v>#DIV/0!</v>
      </c>
      <c r="AW164" s="112" t="e">
        <f>'III Plan Rates'!$AA167*'V Consumer Factors'!$N$19*'II Rate Development &amp; Change'!$K$34</f>
        <v>#DIV/0!</v>
      </c>
      <c r="AX164" s="112" t="e">
        <f>'III Plan Rates'!$AA167*'V Consumer Factors'!$N$20*'II Rate Development &amp; Change'!$K$34</f>
        <v>#DIV/0!</v>
      </c>
      <c r="AY164" s="112">
        <f>IF('III Plan Rates'!$AP167&gt;0,SUMPRODUCT(AP164:AX164,'III Plan Rates'!$AG167:$AO167)/'III Plan Rates'!$AP167,0)</f>
        <v>0</v>
      </c>
      <c r="AZ164" s="124"/>
      <c r="BA164" s="112" t="e">
        <f>'III Plan Rates'!$AA167*'V Consumer Factors'!$N$12*'II Rate Development &amp; Change'!$L$34</f>
        <v>#DIV/0!</v>
      </c>
      <c r="BB164" s="112" t="e">
        <f>'III Plan Rates'!$AA167*'V Consumer Factors'!$N$13*'II Rate Development &amp; Change'!$L$34</f>
        <v>#DIV/0!</v>
      </c>
      <c r="BC164" s="112" t="e">
        <f>'III Plan Rates'!$AA167*'V Consumer Factors'!$N$14*'II Rate Development &amp; Change'!$L$34</f>
        <v>#DIV/0!</v>
      </c>
      <c r="BD164" s="112" t="e">
        <f>'III Plan Rates'!$AA167*'V Consumer Factors'!$N$15*'II Rate Development &amp; Change'!$L$34</f>
        <v>#DIV/0!</v>
      </c>
      <c r="BE164" s="112" t="e">
        <f>'III Plan Rates'!$AA167*'V Consumer Factors'!$N$16*'II Rate Development &amp; Change'!$L$34</f>
        <v>#DIV/0!</v>
      </c>
      <c r="BF164" s="112" t="e">
        <f>'III Plan Rates'!$AA167*'V Consumer Factors'!$N$17*'II Rate Development &amp; Change'!$L$34</f>
        <v>#DIV/0!</v>
      </c>
      <c r="BG164" s="112" t="e">
        <f>'III Plan Rates'!$AA167*'V Consumer Factors'!$N$18*'II Rate Development &amp; Change'!$L$34</f>
        <v>#DIV/0!</v>
      </c>
      <c r="BH164" s="112" t="e">
        <f>'III Plan Rates'!$AA167*'V Consumer Factors'!$N$19*'II Rate Development &amp; Change'!$L$34</f>
        <v>#DIV/0!</v>
      </c>
      <c r="BI164" s="112" t="e">
        <f>'III Plan Rates'!$AA167*'V Consumer Factors'!$N$20*'II Rate Development &amp; Change'!$L$34</f>
        <v>#DIV/0!</v>
      </c>
      <c r="BJ164" s="112">
        <f>IF('III Plan Rates'!$AP167&gt;0,SUMPRODUCT(BA164:BI164,'III Plan Rates'!$AG167:$AO167)/'III Plan Rates'!$AP167,0)</f>
        <v>0</v>
      </c>
      <c r="BK164" s="124"/>
      <c r="BL164" s="112" t="e">
        <f>'III Plan Rates'!$AA167*'V Consumer Factors'!$N$12*'II Rate Development &amp; Change'!$M$34</f>
        <v>#DIV/0!</v>
      </c>
      <c r="BM164" s="112" t="e">
        <f>'III Plan Rates'!$AA167*'V Consumer Factors'!$N$13*'II Rate Development &amp; Change'!$M$34</f>
        <v>#DIV/0!</v>
      </c>
      <c r="BN164" s="112" t="e">
        <f>'III Plan Rates'!$AA167*'V Consumer Factors'!$N$14*'II Rate Development &amp; Change'!$M$34</f>
        <v>#DIV/0!</v>
      </c>
      <c r="BO164" s="112" t="e">
        <f>'III Plan Rates'!$AA167*'V Consumer Factors'!$N$15*'II Rate Development &amp; Change'!$M$34</f>
        <v>#DIV/0!</v>
      </c>
      <c r="BP164" s="112" t="e">
        <f>'III Plan Rates'!$AA167*'V Consumer Factors'!$N$16*'II Rate Development &amp; Change'!$M$34</f>
        <v>#DIV/0!</v>
      </c>
      <c r="BQ164" s="112" t="e">
        <f>'III Plan Rates'!$AA167*'V Consumer Factors'!$N$17*'II Rate Development &amp; Change'!$M$34</f>
        <v>#DIV/0!</v>
      </c>
      <c r="BR164" s="112" t="e">
        <f>'III Plan Rates'!$AA167*'V Consumer Factors'!$N$18*'II Rate Development &amp; Change'!$M$34</f>
        <v>#DIV/0!</v>
      </c>
      <c r="BS164" s="112" t="e">
        <f>'III Plan Rates'!$AA167*'V Consumer Factors'!$N$19*'II Rate Development &amp; Change'!$M$34</f>
        <v>#DIV/0!</v>
      </c>
      <c r="BT164" s="112" t="e">
        <f>'III Plan Rates'!$AA167*'V Consumer Factors'!$N$20*'II Rate Development &amp; Change'!$M$34</f>
        <v>#DIV/0!</v>
      </c>
      <c r="BU164" s="112">
        <f>IF('III Plan Rates'!$AP167&gt;0,SUMPRODUCT(BL164:BT164,'III Plan Rates'!$AG167:$AO167)/'III Plan Rates'!$AP167,0)</f>
        <v>0</v>
      </c>
      <c r="BW164" s="109"/>
      <c r="BX164" s="109"/>
      <c r="BY164" s="109"/>
      <c r="BZ164" s="109"/>
      <c r="CA164" s="109"/>
      <c r="CB164" s="109"/>
      <c r="CC164" s="109"/>
      <c r="CD164" s="109"/>
      <c r="CE164" s="511" t="str">
        <f>IF(SUM(BW164:CD164)='III Plan Rates'!AG167, "Match", "Don't Match")</f>
        <v>Match</v>
      </c>
      <c r="CF164" s="109"/>
      <c r="CG164" s="109"/>
      <c r="CH164" s="109"/>
      <c r="CI164" s="511" t="str">
        <f>IF(SUM(CF164:CH164)='III Plan Rates'!AH167, "Match", "Don't Match")</f>
        <v>Match</v>
      </c>
      <c r="CJ164" s="109"/>
      <c r="CK164" s="109"/>
      <c r="CL164" s="109"/>
      <c r="CM164" s="109"/>
      <c r="CN164" s="109"/>
      <c r="CO164" s="109"/>
      <c r="CP164" s="109"/>
      <c r="CQ164" s="109"/>
      <c r="CR164" s="109"/>
      <c r="CS164" s="109"/>
      <c r="CT164" s="109"/>
      <c r="CU164" s="109"/>
      <c r="CV164" s="109"/>
      <c r="CW164" s="511" t="str">
        <f>IF(SUM(CJ164:CV164)='III Plan Rates'!AI167, "Match", "Don't Match")</f>
        <v>Match</v>
      </c>
      <c r="CX164" s="109"/>
      <c r="CY164" s="109"/>
      <c r="CZ164" s="109"/>
      <c r="DA164" s="109"/>
      <c r="DB164" s="109"/>
      <c r="DC164" s="109"/>
      <c r="DD164" s="109"/>
      <c r="DE164" s="109"/>
      <c r="DF164" s="109"/>
      <c r="DG164" s="109"/>
      <c r="DH164" s="511" t="str">
        <f>IF(SUM(CX164:DG164)='III Plan Rates'!AJ167, "Match", "Don't Match")</f>
        <v>Match</v>
      </c>
      <c r="DI164" s="109"/>
      <c r="DJ164" s="109"/>
      <c r="DK164" s="109"/>
      <c r="DL164" s="109"/>
      <c r="DM164" s="109"/>
      <c r="DN164" s="109"/>
      <c r="DO164" s="109"/>
      <c r="DP164" s="511" t="str">
        <f>IF(SUM(DI164:DO164)='III Plan Rates'!AK167, "Match", "Don't Match")</f>
        <v>Match</v>
      </c>
      <c r="DQ164" s="109"/>
      <c r="DR164" s="109"/>
      <c r="DS164" s="109"/>
      <c r="DT164" s="109"/>
      <c r="DU164" s="109"/>
      <c r="DV164" s="109"/>
      <c r="DW164" s="109"/>
      <c r="DX164" s="109"/>
      <c r="DY164" s="109"/>
      <c r="DZ164" s="109"/>
      <c r="EA164" s="511" t="str">
        <f>IF(SUM(DQ164:DZ164)='III Plan Rates'!AL167, "Match", "Don't Match")</f>
        <v>Match</v>
      </c>
      <c r="EB164" s="109"/>
      <c r="EC164" s="109"/>
      <c r="ED164" s="109"/>
      <c r="EE164" s="109"/>
      <c r="EF164" s="511" t="str">
        <f>IF(SUM(EB164:EE164)='III Plan Rates'!AM167, "Match", "Don't Match")</f>
        <v>Match</v>
      </c>
      <c r="EG164" s="109"/>
      <c r="EH164" s="109"/>
      <c r="EI164" s="109"/>
      <c r="EJ164" s="109"/>
      <c r="EK164" s="109"/>
      <c r="EL164" s="511" t="str">
        <f>IF(SUM(EG164:EK164)='III Plan Rates'!AN167, "Match", "Don't Match")</f>
        <v>Match</v>
      </c>
      <c r="EM164" s="109"/>
      <c r="EN164" s="109"/>
      <c r="EO164" s="109"/>
      <c r="EP164" s="109"/>
      <c r="EQ164" s="109"/>
      <c r="ER164" s="109"/>
      <c r="ES164" s="109"/>
      <c r="ET164" s="511" t="str">
        <f>IF(SUM(EM164:ES164)='III Plan Rates'!AO167, "Match", "Don't Match")</f>
        <v>Match</v>
      </c>
    </row>
    <row r="165" spans="1:150" x14ac:dyDescent="0.25">
      <c r="A165" s="406" t="str">
        <f>'III Plan Rates'!A168</f>
        <v>Plan 151</v>
      </c>
      <c r="B165" s="122">
        <f>'III Plan Rates'!B168</f>
        <v>0</v>
      </c>
      <c r="C165" s="128">
        <f>'III Plan Rates'!D168</f>
        <v>0</v>
      </c>
      <c r="D165" s="122">
        <f>'III Plan Rates'!E168</f>
        <v>0</v>
      </c>
      <c r="E165" s="122">
        <f>'III Plan Rates'!F168</f>
        <v>0</v>
      </c>
      <c r="F165" s="122">
        <f>'III Plan Rates'!G168</f>
        <v>0</v>
      </c>
      <c r="G165" s="122">
        <f>'III Plan Rates'!J168</f>
        <v>0</v>
      </c>
      <c r="H165" s="10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2">
        <f>IF('III Plan Rates'!$AP168&gt;0,SUMPRODUCT(I165:Q165,'III Plan Rates'!$AG168:$AO168)/'III Plan Rates'!$AP168,0)</f>
        <v>0</v>
      </c>
      <c r="S165" s="123"/>
      <c r="T165" s="112" t="e">
        <f>'III Plan Rates'!$AA168*'V Consumer Factors'!$N$12*'II Rate Development &amp; Change'!$J$34</f>
        <v>#DIV/0!</v>
      </c>
      <c r="U165" s="112" t="e">
        <f>'III Plan Rates'!$AA168*'V Consumer Factors'!$N$13*'II Rate Development &amp; Change'!$J$34</f>
        <v>#DIV/0!</v>
      </c>
      <c r="V165" s="112" t="e">
        <f>'III Plan Rates'!$AA168*'V Consumer Factors'!$N$14*'II Rate Development &amp; Change'!$J$34</f>
        <v>#DIV/0!</v>
      </c>
      <c r="W165" s="112" t="e">
        <f>'III Plan Rates'!$AA168*'V Consumer Factors'!$N$15*'II Rate Development &amp; Change'!$J$34</f>
        <v>#DIV/0!</v>
      </c>
      <c r="X165" s="112" t="e">
        <f>'III Plan Rates'!$AA168*'V Consumer Factors'!$N$16*'II Rate Development &amp; Change'!$J$34</f>
        <v>#DIV/0!</v>
      </c>
      <c r="Y165" s="112" t="e">
        <f>'III Plan Rates'!$AA168*'V Consumer Factors'!$N$17*'II Rate Development &amp; Change'!$J$34</f>
        <v>#DIV/0!</v>
      </c>
      <c r="Z165" s="112" t="e">
        <f>'III Plan Rates'!$AA168*'V Consumer Factors'!$N$18*'II Rate Development &amp; Change'!$J$34</f>
        <v>#DIV/0!</v>
      </c>
      <c r="AA165" s="112" t="e">
        <f>'III Plan Rates'!$AA168*'V Consumer Factors'!$N$19*'II Rate Development &amp; Change'!$J$34</f>
        <v>#DIV/0!</v>
      </c>
      <c r="AB165" s="112" t="e">
        <f>'III Plan Rates'!$AA168*'V Consumer Factors'!$N$20*'II Rate Development &amp; Change'!$J$34</f>
        <v>#DIV/0!</v>
      </c>
      <c r="AC165" s="112">
        <f>IF('III Plan Rates'!$AP168&gt;0,SUMPRODUCT(T165:AB165,'III Plan Rates'!$AG168:$AO168)/'III Plan Rates'!$AP168,0)</f>
        <v>0</v>
      </c>
      <c r="AD165" s="119"/>
      <c r="AE165" s="120" t="e">
        <f t="shared" si="23"/>
        <v>#DIV/0!</v>
      </c>
      <c r="AF165" s="120" t="e">
        <f t="shared" si="24"/>
        <v>#DIV/0!</v>
      </c>
      <c r="AG165" s="120" t="e">
        <f t="shared" si="25"/>
        <v>#DIV/0!</v>
      </c>
      <c r="AH165" s="120" t="e">
        <f t="shared" si="26"/>
        <v>#DIV/0!</v>
      </c>
      <c r="AI165" s="120" t="e">
        <f t="shared" si="27"/>
        <v>#DIV/0!</v>
      </c>
      <c r="AJ165" s="120" t="e">
        <f t="shared" si="28"/>
        <v>#DIV/0!</v>
      </c>
      <c r="AK165" s="120" t="e">
        <f t="shared" si="29"/>
        <v>#DIV/0!</v>
      </c>
      <c r="AL165" s="120" t="e">
        <f t="shared" si="30"/>
        <v>#DIV/0!</v>
      </c>
      <c r="AM165" s="120" t="e">
        <f t="shared" si="31"/>
        <v>#DIV/0!</v>
      </c>
      <c r="AN165" s="120" t="str">
        <f t="shared" si="32"/>
        <v/>
      </c>
      <c r="AO165" s="119"/>
      <c r="AP165" s="112" t="e">
        <f>'III Plan Rates'!$AA168*'V Consumer Factors'!$N$12*'II Rate Development &amp; Change'!$K$34</f>
        <v>#DIV/0!</v>
      </c>
      <c r="AQ165" s="112" t="e">
        <f>'III Plan Rates'!$AA168*'V Consumer Factors'!$N$13*'II Rate Development &amp; Change'!$K$34</f>
        <v>#DIV/0!</v>
      </c>
      <c r="AR165" s="112" t="e">
        <f>'III Plan Rates'!$AA168*'V Consumer Factors'!$N$14*'II Rate Development &amp; Change'!$K$34</f>
        <v>#DIV/0!</v>
      </c>
      <c r="AS165" s="112" t="e">
        <f>'III Plan Rates'!$AA168*'V Consumer Factors'!$N$15*'II Rate Development &amp; Change'!$K$34</f>
        <v>#DIV/0!</v>
      </c>
      <c r="AT165" s="112" t="e">
        <f>'III Plan Rates'!$AA168*'V Consumer Factors'!$N$16*'II Rate Development &amp; Change'!$K$34</f>
        <v>#DIV/0!</v>
      </c>
      <c r="AU165" s="112" t="e">
        <f>'III Plan Rates'!$AA168*'V Consumer Factors'!$N$17*'II Rate Development &amp; Change'!$K$34</f>
        <v>#DIV/0!</v>
      </c>
      <c r="AV165" s="112" t="e">
        <f>'III Plan Rates'!$AA168*'V Consumer Factors'!$N$18*'II Rate Development &amp; Change'!$K$34</f>
        <v>#DIV/0!</v>
      </c>
      <c r="AW165" s="112" t="e">
        <f>'III Plan Rates'!$AA168*'V Consumer Factors'!$N$19*'II Rate Development &amp; Change'!$K$34</f>
        <v>#DIV/0!</v>
      </c>
      <c r="AX165" s="112" t="e">
        <f>'III Plan Rates'!$AA168*'V Consumer Factors'!$N$20*'II Rate Development &amp; Change'!$K$34</f>
        <v>#DIV/0!</v>
      </c>
      <c r="AY165" s="112">
        <f>IF('III Plan Rates'!$AP168&gt;0,SUMPRODUCT(AP165:AX165,'III Plan Rates'!$AG168:$AO168)/'III Plan Rates'!$AP168,0)</f>
        <v>0</v>
      </c>
      <c r="AZ165" s="124"/>
      <c r="BA165" s="112" t="e">
        <f>'III Plan Rates'!$AA168*'V Consumer Factors'!$N$12*'II Rate Development &amp; Change'!$L$34</f>
        <v>#DIV/0!</v>
      </c>
      <c r="BB165" s="112" t="e">
        <f>'III Plan Rates'!$AA168*'V Consumer Factors'!$N$13*'II Rate Development &amp; Change'!$L$34</f>
        <v>#DIV/0!</v>
      </c>
      <c r="BC165" s="112" t="e">
        <f>'III Plan Rates'!$AA168*'V Consumer Factors'!$N$14*'II Rate Development &amp; Change'!$L$34</f>
        <v>#DIV/0!</v>
      </c>
      <c r="BD165" s="112" t="e">
        <f>'III Plan Rates'!$AA168*'V Consumer Factors'!$N$15*'II Rate Development &amp; Change'!$L$34</f>
        <v>#DIV/0!</v>
      </c>
      <c r="BE165" s="112" t="e">
        <f>'III Plan Rates'!$AA168*'V Consumer Factors'!$N$16*'II Rate Development &amp; Change'!$L$34</f>
        <v>#DIV/0!</v>
      </c>
      <c r="BF165" s="112" t="e">
        <f>'III Plan Rates'!$AA168*'V Consumer Factors'!$N$17*'II Rate Development &amp; Change'!$L$34</f>
        <v>#DIV/0!</v>
      </c>
      <c r="BG165" s="112" t="e">
        <f>'III Plan Rates'!$AA168*'V Consumer Factors'!$N$18*'II Rate Development &amp; Change'!$L$34</f>
        <v>#DIV/0!</v>
      </c>
      <c r="BH165" s="112" t="e">
        <f>'III Plan Rates'!$AA168*'V Consumer Factors'!$N$19*'II Rate Development &amp; Change'!$L$34</f>
        <v>#DIV/0!</v>
      </c>
      <c r="BI165" s="112" t="e">
        <f>'III Plan Rates'!$AA168*'V Consumer Factors'!$N$20*'II Rate Development &amp; Change'!$L$34</f>
        <v>#DIV/0!</v>
      </c>
      <c r="BJ165" s="112">
        <f>IF('III Plan Rates'!$AP168&gt;0,SUMPRODUCT(BA165:BI165,'III Plan Rates'!$AG168:$AO168)/'III Plan Rates'!$AP168,0)</f>
        <v>0</v>
      </c>
      <c r="BK165" s="124"/>
      <c r="BL165" s="112" t="e">
        <f>'III Plan Rates'!$AA168*'V Consumer Factors'!$N$12*'II Rate Development &amp; Change'!$M$34</f>
        <v>#DIV/0!</v>
      </c>
      <c r="BM165" s="112" t="e">
        <f>'III Plan Rates'!$AA168*'V Consumer Factors'!$N$13*'II Rate Development &amp; Change'!$M$34</f>
        <v>#DIV/0!</v>
      </c>
      <c r="BN165" s="112" t="e">
        <f>'III Plan Rates'!$AA168*'V Consumer Factors'!$N$14*'II Rate Development &amp; Change'!$M$34</f>
        <v>#DIV/0!</v>
      </c>
      <c r="BO165" s="112" t="e">
        <f>'III Plan Rates'!$AA168*'V Consumer Factors'!$N$15*'II Rate Development &amp; Change'!$M$34</f>
        <v>#DIV/0!</v>
      </c>
      <c r="BP165" s="112" t="e">
        <f>'III Plan Rates'!$AA168*'V Consumer Factors'!$N$16*'II Rate Development &amp; Change'!$M$34</f>
        <v>#DIV/0!</v>
      </c>
      <c r="BQ165" s="112" t="e">
        <f>'III Plan Rates'!$AA168*'V Consumer Factors'!$N$17*'II Rate Development &amp; Change'!$M$34</f>
        <v>#DIV/0!</v>
      </c>
      <c r="BR165" s="112" t="e">
        <f>'III Plan Rates'!$AA168*'V Consumer Factors'!$N$18*'II Rate Development &amp; Change'!$M$34</f>
        <v>#DIV/0!</v>
      </c>
      <c r="BS165" s="112" t="e">
        <f>'III Plan Rates'!$AA168*'V Consumer Factors'!$N$19*'II Rate Development &amp; Change'!$M$34</f>
        <v>#DIV/0!</v>
      </c>
      <c r="BT165" s="112" t="e">
        <f>'III Plan Rates'!$AA168*'V Consumer Factors'!$N$20*'II Rate Development &amp; Change'!$M$34</f>
        <v>#DIV/0!</v>
      </c>
      <c r="BU165" s="112">
        <f>IF('III Plan Rates'!$AP168&gt;0,SUMPRODUCT(BL165:BT165,'III Plan Rates'!$AG168:$AO168)/'III Plan Rates'!$AP168,0)</f>
        <v>0</v>
      </c>
      <c r="BW165" s="109"/>
      <c r="BX165" s="109"/>
      <c r="BY165" s="109"/>
      <c r="BZ165" s="109"/>
      <c r="CA165" s="109"/>
      <c r="CB165" s="109"/>
      <c r="CC165" s="109"/>
      <c r="CD165" s="109"/>
      <c r="CE165" s="511" t="str">
        <f>IF(SUM(BW165:CD165)='III Plan Rates'!AG168, "Match", "Don't Match")</f>
        <v>Match</v>
      </c>
      <c r="CF165" s="109"/>
      <c r="CG165" s="109"/>
      <c r="CH165" s="109"/>
      <c r="CI165" s="511" t="str">
        <f>IF(SUM(CF165:CH165)='III Plan Rates'!AH168, "Match", "Don't Match")</f>
        <v>Match</v>
      </c>
      <c r="CJ165" s="109"/>
      <c r="CK165" s="109"/>
      <c r="CL165" s="109"/>
      <c r="CM165" s="109"/>
      <c r="CN165" s="109"/>
      <c r="CO165" s="109"/>
      <c r="CP165" s="109"/>
      <c r="CQ165" s="109"/>
      <c r="CR165" s="109"/>
      <c r="CS165" s="109"/>
      <c r="CT165" s="109"/>
      <c r="CU165" s="109"/>
      <c r="CV165" s="109"/>
      <c r="CW165" s="511" t="str">
        <f>IF(SUM(CJ165:CV165)='III Plan Rates'!AI168, "Match", "Don't Match")</f>
        <v>Match</v>
      </c>
      <c r="CX165" s="109"/>
      <c r="CY165" s="109"/>
      <c r="CZ165" s="109"/>
      <c r="DA165" s="109"/>
      <c r="DB165" s="109"/>
      <c r="DC165" s="109"/>
      <c r="DD165" s="109"/>
      <c r="DE165" s="109"/>
      <c r="DF165" s="109"/>
      <c r="DG165" s="109"/>
      <c r="DH165" s="511" t="str">
        <f>IF(SUM(CX165:DG165)='III Plan Rates'!AJ168, "Match", "Don't Match")</f>
        <v>Match</v>
      </c>
      <c r="DI165" s="109"/>
      <c r="DJ165" s="109"/>
      <c r="DK165" s="109"/>
      <c r="DL165" s="109"/>
      <c r="DM165" s="109"/>
      <c r="DN165" s="109"/>
      <c r="DO165" s="109"/>
      <c r="DP165" s="511" t="str">
        <f>IF(SUM(DI165:DO165)='III Plan Rates'!AK168, "Match", "Don't Match")</f>
        <v>Match</v>
      </c>
      <c r="DQ165" s="109"/>
      <c r="DR165" s="109"/>
      <c r="DS165" s="109"/>
      <c r="DT165" s="109"/>
      <c r="DU165" s="109"/>
      <c r="DV165" s="109"/>
      <c r="DW165" s="109"/>
      <c r="DX165" s="109"/>
      <c r="DY165" s="109"/>
      <c r="DZ165" s="109"/>
      <c r="EA165" s="511" t="str">
        <f>IF(SUM(DQ165:DZ165)='III Plan Rates'!AL168, "Match", "Don't Match")</f>
        <v>Match</v>
      </c>
      <c r="EB165" s="109"/>
      <c r="EC165" s="109"/>
      <c r="ED165" s="109"/>
      <c r="EE165" s="109"/>
      <c r="EF165" s="511" t="str">
        <f>IF(SUM(EB165:EE165)='III Plan Rates'!AM168, "Match", "Don't Match")</f>
        <v>Match</v>
      </c>
      <c r="EG165" s="109"/>
      <c r="EH165" s="109"/>
      <c r="EI165" s="109"/>
      <c r="EJ165" s="109"/>
      <c r="EK165" s="109"/>
      <c r="EL165" s="511" t="str">
        <f>IF(SUM(EG165:EK165)='III Plan Rates'!AN168, "Match", "Don't Match")</f>
        <v>Match</v>
      </c>
      <c r="EM165" s="109"/>
      <c r="EN165" s="109"/>
      <c r="EO165" s="109"/>
      <c r="EP165" s="109"/>
      <c r="EQ165" s="109"/>
      <c r="ER165" s="109"/>
      <c r="ES165" s="109"/>
      <c r="ET165" s="511" t="str">
        <f>IF(SUM(EM165:ES165)='III Plan Rates'!AO168, "Match", "Don't Match")</f>
        <v>Match</v>
      </c>
    </row>
    <row r="166" spans="1:150" x14ac:dyDescent="0.25">
      <c r="A166" s="406" t="str">
        <f>'III Plan Rates'!A169</f>
        <v>Plan 152</v>
      </c>
      <c r="B166" s="122">
        <f>'III Plan Rates'!B169</f>
        <v>0</v>
      </c>
      <c r="C166" s="128">
        <f>'III Plan Rates'!D169</f>
        <v>0</v>
      </c>
      <c r="D166" s="122">
        <f>'III Plan Rates'!E169</f>
        <v>0</v>
      </c>
      <c r="E166" s="122">
        <f>'III Plan Rates'!F169</f>
        <v>0</v>
      </c>
      <c r="F166" s="122">
        <f>'III Plan Rates'!G169</f>
        <v>0</v>
      </c>
      <c r="G166" s="122">
        <f>'III Plan Rates'!J169</f>
        <v>0</v>
      </c>
      <c r="H166" s="10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2">
        <f>IF('III Plan Rates'!$AP169&gt;0,SUMPRODUCT(I166:Q166,'III Plan Rates'!$AG169:$AO169)/'III Plan Rates'!$AP169,0)</f>
        <v>0</v>
      </c>
      <c r="S166" s="123"/>
      <c r="T166" s="112" t="e">
        <f>'III Plan Rates'!$AA169*'V Consumer Factors'!$N$12*'II Rate Development &amp; Change'!$J$34</f>
        <v>#DIV/0!</v>
      </c>
      <c r="U166" s="112" t="e">
        <f>'III Plan Rates'!$AA169*'V Consumer Factors'!$N$13*'II Rate Development &amp; Change'!$J$34</f>
        <v>#DIV/0!</v>
      </c>
      <c r="V166" s="112" t="e">
        <f>'III Plan Rates'!$AA169*'V Consumer Factors'!$N$14*'II Rate Development &amp; Change'!$J$34</f>
        <v>#DIV/0!</v>
      </c>
      <c r="W166" s="112" t="e">
        <f>'III Plan Rates'!$AA169*'V Consumer Factors'!$N$15*'II Rate Development &amp; Change'!$J$34</f>
        <v>#DIV/0!</v>
      </c>
      <c r="X166" s="112" t="e">
        <f>'III Plan Rates'!$AA169*'V Consumer Factors'!$N$16*'II Rate Development &amp; Change'!$J$34</f>
        <v>#DIV/0!</v>
      </c>
      <c r="Y166" s="112" t="e">
        <f>'III Plan Rates'!$AA169*'V Consumer Factors'!$N$17*'II Rate Development &amp; Change'!$J$34</f>
        <v>#DIV/0!</v>
      </c>
      <c r="Z166" s="112" t="e">
        <f>'III Plan Rates'!$AA169*'V Consumer Factors'!$N$18*'II Rate Development &amp; Change'!$J$34</f>
        <v>#DIV/0!</v>
      </c>
      <c r="AA166" s="112" t="e">
        <f>'III Plan Rates'!$AA169*'V Consumer Factors'!$N$19*'II Rate Development &amp; Change'!$J$34</f>
        <v>#DIV/0!</v>
      </c>
      <c r="AB166" s="112" t="e">
        <f>'III Plan Rates'!$AA169*'V Consumer Factors'!$N$20*'II Rate Development &amp; Change'!$J$34</f>
        <v>#DIV/0!</v>
      </c>
      <c r="AC166" s="112">
        <f>IF('III Plan Rates'!$AP169&gt;0,SUMPRODUCT(T166:AB166,'III Plan Rates'!$AG169:$AO169)/'III Plan Rates'!$AP169,0)</f>
        <v>0</v>
      </c>
      <c r="AD166" s="119"/>
      <c r="AE166" s="120" t="e">
        <f t="shared" si="23"/>
        <v>#DIV/0!</v>
      </c>
      <c r="AF166" s="120" t="e">
        <f t="shared" si="24"/>
        <v>#DIV/0!</v>
      </c>
      <c r="AG166" s="120" t="e">
        <f t="shared" si="25"/>
        <v>#DIV/0!</v>
      </c>
      <c r="AH166" s="120" t="e">
        <f t="shared" si="26"/>
        <v>#DIV/0!</v>
      </c>
      <c r="AI166" s="120" t="e">
        <f t="shared" si="27"/>
        <v>#DIV/0!</v>
      </c>
      <c r="AJ166" s="120" t="e">
        <f t="shared" si="28"/>
        <v>#DIV/0!</v>
      </c>
      <c r="AK166" s="120" t="e">
        <f t="shared" si="29"/>
        <v>#DIV/0!</v>
      </c>
      <c r="AL166" s="120" t="e">
        <f t="shared" si="30"/>
        <v>#DIV/0!</v>
      </c>
      <c r="AM166" s="120" t="e">
        <f t="shared" si="31"/>
        <v>#DIV/0!</v>
      </c>
      <c r="AN166" s="120" t="str">
        <f t="shared" si="32"/>
        <v/>
      </c>
      <c r="AO166" s="119"/>
      <c r="AP166" s="112" t="e">
        <f>'III Plan Rates'!$AA169*'V Consumer Factors'!$N$12*'II Rate Development &amp; Change'!$K$34</f>
        <v>#DIV/0!</v>
      </c>
      <c r="AQ166" s="112" t="e">
        <f>'III Plan Rates'!$AA169*'V Consumer Factors'!$N$13*'II Rate Development &amp; Change'!$K$34</f>
        <v>#DIV/0!</v>
      </c>
      <c r="AR166" s="112" t="e">
        <f>'III Plan Rates'!$AA169*'V Consumer Factors'!$N$14*'II Rate Development &amp; Change'!$K$34</f>
        <v>#DIV/0!</v>
      </c>
      <c r="AS166" s="112" t="e">
        <f>'III Plan Rates'!$AA169*'V Consumer Factors'!$N$15*'II Rate Development &amp; Change'!$K$34</f>
        <v>#DIV/0!</v>
      </c>
      <c r="AT166" s="112" t="e">
        <f>'III Plan Rates'!$AA169*'V Consumer Factors'!$N$16*'II Rate Development &amp; Change'!$K$34</f>
        <v>#DIV/0!</v>
      </c>
      <c r="AU166" s="112" t="e">
        <f>'III Plan Rates'!$AA169*'V Consumer Factors'!$N$17*'II Rate Development &amp; Change'!$K$34</f>
        <v>#DIV/0!</v>
      </c>
      <c r="AV166" s="112" t="e">
        <f>'III Plan Rates'!$AA169*'V Consumer Factors'!$N$18*'II Rate Development &amp; Change'!$K$34</f>
        <v>#DIV/0!</v>
      </c>
      <c r="AW166" s="112" t="e">
        <f>'III Plan Rates'!$AA169*'V Consumer Factors'!$N$19*'II Rate Development &amp; Change'!$K$34</f>
        <v>#DIV/0!</v>
      </c>
      <c r="AX166" s="112" t="e">
        <f>'III Plan Rates'!$AA169*'V Consumer Factors'!$N$20*'II Rate Development &amp; Change'!$K$34</f>
        <v>#DIV/0!</v>
      </c>
      <c r="AY166" s="112">
        <f>IF('III Plan Rates'!$AP169&gt;0,SUMPRODUCT(AP166:AX166,'III Plan Rates'!$AG169:$AO169)/'III Plan Rates'!$AP169,0)</f>
        <v>0</v>
      </c>
      <c r="AZ166" s="124"/>
      <c r="BA166" s="112" t="e">
        <f>'III Plan Rates'!$AA169*'V Consumer Factors'!$N$12*'II Rate Development &amp; Change'!$L$34</f>
        <v>#DIV/0!</v>
      </c>
      <c r="BB166" s="112" t="e">
        <f>'III Plan Rates'!$AA169*'V Consumer Factors'!$N$13*'II Rate Development &amp; Change'!$L$34</f>
        <v>#DIV/0!</v>
      </c>
      <c r="BC166" s="112" t="e">
        <f>'III Plan Rates'!$AA169*'V Consumer Factors'!$N$14*'II Rate Development &amp; Change'!$L$34</f>
        <v>#DIV/0!</v>
      </c>
      <c r="BD166" s="112" t="e">
        <f>'III Plan Rates'!$AA169*'V Consumer Factors'!$N$15*'II Rate Development &amp; Change'!$L$34</f>
        <v>#DIV/0!</v>
      </c>
      <c r="BE166" s="112" t="e">
        <f>'III Plan Rates'!$AA169*'V Consumer Factors'!$N$16*'II Rate Development &amp; Change'!$L$34</f>
        <v>#DIV/0!</v>
      </c>
      <c r="BF166" s="112" t="e">
        <f>'III Plan Rates'!$AA169*'V Consumer Factors'!$N$17*'II Rate Development &amp; Change'!$L$34</f>
        <v>#DIV/0!</v>
      </c>
      <c r="BG166" s="112" t="e">
        <f>'III Plan Rates'!$AA169*'V Consumer Factors'!$N$18*'II Rate Development &amp; Change'!$L$34</f>
        <v>#DIV/0!</v>
      </c>
      <c r="BH166" s="112" t="e">
        <f>'III Plan Rates'!$AA169*'V Consumer Factors'!$N$19*'II Rate Development &amp; Change'!$L$34</f>
        <v>#DIV/0!</v>
      </c>
      <c r="BI166" s="112" t="e">
        <f>'III Plan Rates'!$AA169*'V Consumer Factors'!$N$20*'II Rate Development &amp; Change'!$L$34</f>
        <v>#DIV/0!</v>
      </c>
      <c r="BJ166" s="112">
        <f>IF('III Plan Rates'!$AP169&gt;0,SUMPRODUCT(BA166:BI166,'III Plan Rates'!$AG169:$AO169)/'III Plan Rates'!$AP169,0)</f>
        <v>0</v>
      </c>
      <c r="BK166" s="124"/>
      <c r="BL166" s="112" t="e">
        <f>'III Plan Rates'!$AA169*'V Consumer Factors'!$N$12*'II Rate Development &amp; Change'!$M$34</f>
        <v>#DIV/0!</v>
      </c>
      <c r="BM166" s="112" t="e">
        <f>'III Plan Rates'!$AA169*'V Consumer Factors'!$N$13*'II Rate Development &amp; Change'!$M$34</f>
        <v>#DIV/0!</v>
      </c>
      <c r="BN166" s="112" t="e">
        <f>'III Plan Rates'!$AA169*'V Consumer Factors'!$N$14*'II Rate Development &amp; Change'!$M$34</f>
        <v>#DIV/0!</v>
      </c>
      <c r="BO166" s="112" t="e">
        <f>'III Plan Rates'!$AA169*'V Consumer Factors'!$N$15*'II Rate Development &amp; Change'!$M$34</f>
        <v>#DIV/0!</v>
      </c>
      <c r="BP166" s="112" t="e">
        <f>'III Plan Rates'!$AA169*'V Consumer Factors'!$N$16*'II Rate Development &amp; Change'!$M$34</f>
        <v>#DIV/0!</v>
      </c>
      <c r="BQ166" s="112" t="e">
        <f>'III Plan Rates'!$AA169*'V Consumer Factors'!$N$17*'II Rate Development &amp; Change'!$M$34</f>
        <v>#DIV/0!</v>
      </c>
      <c r="BR166" s="112" t="e">
        <f>'III Plan Rates'!$AA169*'V Consumer Factors'!$N$18*'II Rate Development &amp; Change'!$M$34</f>
        <v>#DIV/0!</v>
      </c>
      <c r="BS166" s="112" t="e">
        <f>'III Plan Rates'!$AA169*'V Consumer Factors'!$N$19*'II Rate Development &amp; Change'!$M$34</f>
        <v>#DIV/0!</v>
      </c>
      <c r="BT166" s="112" t="e">
        <f>'III Plan Rates'!$AA169*'V Consumer Factors'!$N$20*'II Rate Development &amp; Change'!$M$34</f>
        <v>#DIV/0!</v>
      </c>
      <c r="BU166" s="112">
        <f>IF('III Plan Rates'!$AP169&gt;0,SUMPRODUCT(BL166:BT166,'III Plan Rates'!$AG169:$AO169)/'III Plan Rates'!$AP169,0)</f>
        <v>0</v>
      </c>
      <c r="BW166" s="109"/>
      <c r="BX166" s="109"/>
      <c r="BY166" s="109"/>
      <c r="BZ166" s="109"/>
      <c r="CA166" s="109"/>
      <c r="CB166" s="109"/>
      <c r="CC166" s="109"/>
      <c r="CD166" s="109"/>
      <c r="CE166" s="511" t="str">
        <f>IF(SUM(BW166:CD166)='III Plan Rates'!AG169, "Match", "Don't Match")</f>
        <v>Match</v>
      </c>
      <c r="CF166" s="109"/>
      <c r="CG166" s="109"/>
      <c r="CH166" s="109"/>
      <c r="CI166" s="511" t="str">
        <f>IF(SUM(CF166:CH166)='III Plan Rates'!AH169, "Match", "Don't Match")</f>
        <v>Match</v>
      </c>
      <c r="CJ166" s="109"/>
      <c r="CK166" s="109"/>
      <c r="CL166" s="109"/>
      <c r="CM166" s="109"/>
      <c r="CN166" s="109"/>
      <c r="CO166" s="109"/>
      <c r="CP166" s="109"/>
      <c r="CQ166" s="109"/>
      <c r="CR166" s="109"/>
      <c r="CS166" s="109"/>
      <c r="CT166" s="109"/>
      <c r="CU166" s="109"/>
      <c r="CV166" s="109"/>
      <c r="CW166" s="511" t="str">
        <f>IF(SUM(CJ166:CV166)='III Plan Rates'!AI169, "Match", "Don't Match")</f>
        <v>Match</v>
      </c>
      <c r="CX166" s="109"/>
      <c r="CY166" s="109"/>
      <c r="CZ166" s="109"/>
      <c r="DA166" s="109"/>
      <c r="DB166" s="109"/>
      <c r="DC166" s="109"/>
      <c r="DD166" s="109"/>
      <c r="DE166" s="109"/>
      <c r="DF166" s="109"/>
      <c r="DG166" s="109"/>
      <c r="DH166" s="511" t="str">
        <f>IF(SUM(CX166:DG166)='III Plan Rates'!AJ169, "Match", "Don't Match")</f>
        <v>Match</v>
      </c>
      <c r="DI166" s="109"/>
      <c r="DJ166" s="109"/>
      <c r="DK166" s="109"/>
      <c r="DL166" s="109"/>
      <c r="DM166" s="109"/>
      <c r="DN166" s="109"/>
      <c r="DO166" s="109"/>
      <c r="DP166" s="511" t="str">
        <f>IF(SUM(DI166:DO166)='III Plan Rates'!AK169, "Match", "Don't Match")</f>
        <v>Match</v>
      </c>
      <c r="DQ166" s="109"/>
      <c r="DR166" s="109"/>
      <c r="DS166" s="109"/>
      <c r="DT166" s="109"/>
      <c r="DU166" s="109"/>
      <c r="DV166" s="109"/>
      <c r="DW166" s="109"/>
      <c r="DX166" s="109"/>
      <c r="DY166" s="109"/>
      <c r="DZ166" s="109"/>
      <c r="EA166" s="511" t="str">
        <f>IF(SUM(DQ166:DZ166)='III Plan Rates'!AL169, "Match", "Don't Match")</f>
        <v>Match</v>
      </c>
      <c r="EB166" s="109"/>
      <c r="EC166" s="109"/>
      <c r="ED166" s="109"/>
      <c r="EE166" s="109"/>
      <c r="EF166" s="511" t="str">
        <f>IF(SUM(EB166:EE166)='III Plan Rates'!AM169, "Match", "Don't Match")</f>
        <v>Match</v>
      </c>
      <c r="EG166" s="109"/>
      <c r="EH166" s="109"/>
      <c r="EI166" s="109"/>
      <c r="EJ166" s="109"/>
      <c r="EK166" s="109"/>
      <c r="EL166" s="511" t="str">
        <f>IF(SUM(EG166:EK166)='III Plan Rates'!AN169, "Match", "Don't Match")</f>
        <v>Match</v>
      </c>
      <c r="EM166" s="109"/>
      <c r="EN166" s="109"/>
      <c r="EO166" s="109"/>
      <c r="EP166" s="109"/>
      <c r="EQ166" s="109"/>
      <c r="ER166" s="109"/>
      <c r="ES166" s="109"/>
      <c r="ET166" s="511" t="str">
        <f>IF(SUM(EM166:ES166)='III Plan Rates'!AO169, "Match", "Don't Match")</f>
        <v>Match</v>
      </c>
    </row>
    <row r="167" spans="1:150" x14ac:dyDescent="0.25">
      <c r="A167" s="406" t="str">
        <f>'III Plan Rates'!A170</f>
        <v>Plan 153</v>
      </c>
      <c r="B167" s="122">
        <f>'III Plan Rates'!B170</f>
        <v>0</v>
      </c>
      <c r="C167" s="128">
        <f>'III Plan Rates'!D170</f>
        <v>0</v>
      </c>
      <c r="D167" s="122">
        <f>'III Plan Rates'!E170</f>
        <v>0</v>
      </c>
      <c r="E167" s="122">
        <f>'III Plan Rates'!F170</f>
        <v>0</v>
      </c>
      <c r="F167" s="122">
        <f>'III Plan Rates'!G170</f>
        <v>0</v>
      </c>
      <c r="G167" s="122">
        <f>'III Plan Rates'!J170</f>
        <v>0</v>
      </c>
      <c r="H167" s="10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2">
        <f>IF('III Plan Rates'!$AP170&gt;0,SUMPRODUCT(I167:Q167,'III Plan Rates'!$AG170:$AO170)/'III Plan Rates'!$AP170,0)</f>
        <v>0</v>
      </c>
      <c r="S167" s="123"/>
      <c r="T167" s="112" t="e">
        <f>'III Plan Rates'!$AA170*'V Consumer Factors'!$N$12*'II Rate Development &amp; Change'!$J$34</f>
        <v>#DIV/0!</v>
      </c>
      <c r="U167" s="112" t="e">
        <f>'III Plan Rates'!$AA170*'V Consumer Factors'!$N$13*'II Rate Development &amp; Change'!$J$34</f>
        <v>#DIV/0!</v>
      </c>
      <c r="V167" s="112" t="e">
        <f>'III Plan Rates'!$AA170*'V Consumer Factors'!$N$14*'II Rate Development &amp; Change'!$J$34</f>
        <v>#DIV/0!</v>
      </c>
      <c r="W167" s="112" t="e">
        <f>'III Plan Rates'!$AA170*'V Consumer Factors'!$N$15*'II Rate Development &amp; Change'!$J$34</f>
        <v>#DIV/0!</v>
      </c>
      <c r="X167" s="112" t="e">
        <f>'III Plan Rates'!$AA170*'V Consumer Factors'!$N$16*'II Rate Development &amp; Change'!$J$34</f>
        <v>#DIV/0!</v>
      </c>
      <c r="Y167" s="112" t="e">
        <f>'III Plan Rates'!$AA170*'V Consumer Factors'!$N$17*'II Rate Development &amp; Change'!$J$34</f>
        <v>#DIV/0!</v>
      </c>
      <c r="Z167" s="112" t="e">
        <f>'III Plan Rates'!$AA170*'V Consumer Factors'!$N$18*'II Rate Development &amp; Change'!$J$34</f>
        <v>#DIV/0!</v>
      </c>
      <c r="AA167" s="112" t="e">
        <f>'III Plan Rates'!$AA170*'V Consumer Factors'!$N$19*'II Rate Development &amp; Change'!$J$34</f>
        <v>#DIV/0!</v>
      </c>
      <c r="AB167" s="112" t="e">
        <f>'III Plan Rates'!$AA170*'V Consumer Factors'!$N$20*'II Rate Development &amp; Change'!$J$34</f>
        <v>#DIV/0!</v>
      </c>
      <c r="AC167" s="112">
        <f>IF('III Plan Rates'!$AP170&gt;0,SUMPRODUCT(T167:AB167,'III Plan Rates'!$AG170:$AO170)/'III Plan Rates'!$AP170,0)</f>
        <v>0</v>
      </c>
      <c r="AD167" s="119"/>
      <c r="AE167" s="120" t="e">
        <f t="shared" si="23"/>
        <v>#DIV/0!</v>
      </c>
      <c r="AF167" s="120" t="e">
        <f t="shared" si="24"/>
        <v>#DIV/0!</v>
      </c>
      <c r="AG167" s="120" t="e">
        <f t="shared" si="25"/>
        <v>#DIV/0!</v>
      </c>
      <c r="AH167" s="120" t="e">
        <f t="shared" si="26"/>
        <v>#DIV/0!</v>
      </c>
      <c r="AI167" s="120" t="e">
        <f t="shared" si="27"/>
        <v>#DIV/0!</v>
      </c>
      <c r="AJ167" s="120" t="e">
        <f t="shared" si="28"/>
        <v>#DIV/0!</v>
      </c>
      <c r="AK167" s="120" t="e">
        <f t="shared" si="29"/>
        <v>#DIV/0!</v>
      </c>
      <c r="AL167" s="120" t="e">
        <f t="shared" si="30"/>
        <v>#DIV/0!</v>
      </c>
      <c r="AM167" s="120" t="e">
        <f t="shared" si="31"/>
        <v>#DIV/0!</v>
      </c>
      <c r="AN167" s="120" t="str">
        <f t="shared" si="32"/>
        <v/>
      </c>
      <c r="AO167" s="119"/>
      <c r="AP167" s="112" t="e">
        <f>'III Plan Rates'!$AA170*'V Consumer Factors'!$N$12*'II Rate Development &amp; Change'!$K$34</f>
        <v>#DIV/0!</v>
      </c>
      <c r="AQ167" s="112" t="e">
        <f>'III Plan Rates'!$AA170*'V Consumer Factors'!$N$13*'II Rate Development &amp; Change'!$K$34</f>
        <v>#DIV/0!</v>
      </c>
      <c r="AR167" s="112" t="e">
        <f>'III Plan Rates'!$AA170*'V Consumer Factors'!$N$14*'II Rate Development &amp; Change'!$K$34</f>
        <v>#DIV/0!</v>
      </c>
      <c r="AS167" s="112" t="e">
        <f>'III Plan Rates'!$AA170*'V Consumer Factors'!$N$15*'II Rate Development &amp; Change'!$K$34</f>
        <v>#DIV/0!</v>
      </c>
      <c r="AT167" s="112" t="e">
        <f>'III Plan Rates'!$AA170*'V Consumer Factors'!$N$16*'II Rate Development &amp; Change'!$K$34</f>
        <v>#DIV/0!</v>
      </c>
      <c r="AU167" s="112" t="e">
        <f>'III Plan Rates'!$AA170*'V Consumer Factors'!$N$17*'II Rate Development &amp; Change'!$K$34</f>
        <v>#DIV/0!</v>
      </c>
      <c r="AV167" s="112" t="e">
        <f>'III Plan Rates'!$AA170*'V Consumer Factors'!$N$18*'II Rate Development &amp; Change'!$K$34</f>
        <v>#DIV/0!</v>
      </c>
      <c r="AW167" s="112" t="e">
        <f>'III Plan Rates'!$AA170*'V Consumer Factors'!$N$19*'II Rate Development &amp; Change'!$K$34</f>
        <v>#DIV/0!</v>
      </c>
      <c r="AX167" s="112" t="e">
        <f>'III Plan Rates'!$AA170*'V Consumer Factors'!$N$20*'II Rate Development &amp; Change'!$K$34</f>
        <v>#DIV/0!</v>
      </c>
      <c r="AY167" s="112">
        <f>IF('III Plan Rates'!$AP170&gt;0,SUMPRODUCT(AP167:AX167,'III Plan Rates'!$AG170:$AO170)/'III Plan Rates'!$AP170,0)</f>
        <v>0</v>
      </c>
      <c r="AZ167" s="124"/>
      <c r="BA167" s="112" t="e">
        <f>'III Plan Rates'!$AA170*'V Consumer Factors'!$N$12*'II Rate Development &amp; Change'!$L$34</f>
        <v>#DIV/0!</v>
      </c>
      <c r="BB167" s="112" t="e">
        <f>'III Plan Rates'!$AA170*'V Consumer Factors'!$N$13*'II Rate Development &amp; Change'!$L$34</f>
        <v>#DIV/0!</v>
      </c>
      <c r="BC167" s="112" t="e">
        <f>'III Plan Rates'!$AA170*'V Consumer Factors'!$N$14*'II Rate Development &amp; Change'!$L$34</f>
        <v>#DIV/0!</v>
      </c>
      <c r="BD167" s="112" t="e">
        <f>'III Plan Rates'!$AA170*'V Consumer Factors'!$N$15*'II Rate Development &amp; Change'!$L$34</f>
        <v>#DIV/0!</v>
      </c>
      <c r="BE167" s="112" t="e">
        <f>'III Plan Rates'!$AA170*'V Consumer Factors'!$N$16*'II Rate Development &amp; Change'!$L$34</f>
        <v>#DIV/0!</v>
      </c>
      <c r="BF167" s="112" t="e">
        <f>'III Plan Rates'!$AA170*'V Consumer Factors'!$N$17*'II Rate Development &amp; Change'!$L$34</f>
        <v>#DIV/0!</v>
      </c>
      <c r="BG167" s="112" t="e">
        <f>'III Plan Rates'!$AA170*'V Consumer Factors'!$N$18*'II Rate Development &amp; Change'!$L$34</f>
        <v>#DIV/0!</v>
      </c>
      <c r="BH167" s="112" t="e">
        <f>'III Plan Rates'!$AA170*'V Consumer Factors'!$N$19*'II Rate Development &amp; Change'!$L$34</f>
        <v>#DIV/0!</v>
      </c>
      <c r="BI167" s="112" t="e">
        <f>'III Plan Rates'!$AA170*'V Consumer Factors'!$N$20*'II Rate Development &amp; Change'!$L$34</f>
        <v>#DIV/0!</v>
      </c>
      <c r="BJ167" s="112">
        <f>IF('III Plan Rates'!$AP170&gt;0,SUMPRODUCT(BA167:BI167,'III Plan Rates'!$AG170:$AO170)/'III Plan Rates'!$AP170,0)</f>
        <v>0</v>
      </c>
      <c r="BK167" s="124"/>
      <c r="BL167" s="112" t="e">
        <f>'III Plan Rates'!$AA170*'V Consumer Factors'!$N$12*'II Rate Development &amp; Change'!$M$34</f>
        <v>#DIV/0!</v>
      </c>
      <c r="BM167" s="112" t="e">
        <f>'III Plan Rates'!$AA170*'V Consumer Factors'!$N$13*'II Rate Development &amp; Change'!$M$34</f>
        <v>#DIV/0!</v>
      </c>
      <c r="BN167" s="112" t="e">
        <f>'III Plan Rates'!$AA170*'V Consumer Factors'!$N$14*'II Rate Development &amp; Change'!$M$34</f>
        <v>#DIV/0!</v>
      </c>
      <c r="BO167" s="112" t="e">
        <f>'III Plan Rates'!$AA170*'V Consumer Factors'!$N$15*'II Rate Development &amp; Change'!$M$34</f>
        <v>#DIV/0!</v>
      </c>
      <c r="BP167" s="112" t="e">
        <f>'III Plan Rates'!$AA170*'V Consumer Factors'!$N$16*'II Rate Development &amp; Change'!$M$34</f>
        <v>#DIV/0!</v>
      </c>
      <c r="BQ167" s="112" t="e">
        <f>'III Plan Rates'!$AA170*'V Consumer Factors'!$N$17*'II Rate Development &amp; Change'!$M$34</f>
        <v>#DIV/0!</v>
      </c>
      <c r="BR167" s="112" t="e">
        <f>'III Plan Rates'!$AA170*'V Consumer Factors'!$N$18*'II Rate Development &amp; Change'!$M$34</f>
        <v>#DIV/0!</v>
      </c>
      <c r="BS167" s="112" t="e">
        <f>'III Plan Rates'!$AA170*'V Consumer Factors'!$N$19*'II Rate Development &amp; Change'!$M$34</f>
        <v>#DIV/0!</v>
      </c>
      <c r="BT167" s="112" t="e">
        <f>'III Plan Rates'!$AA170*'V Consumer Factors'!$N$20*'II Rate Development &amp; Change'!$M$34</f>
        <v>#DIV/0!</v>
      </c>
      <c r="BU167" s="112">
        <f>IF('III Plan Rates'!$AP170&gt;0,SUMPRODUCT(BL167:BT167,'III Plan Rates'!$AG170:$AO170)/'III Plan Rates'!$AP170,0)</f>
        <v>0</v>
      </c>
      <c r="BW167" s="109"/>
      <c r="BX167" s="109"/>
      <c r="BY167" s="109"/>
      <c r="BZ167" s="109"/>
      <c r="CA167" s="109"/>
      <c r="CB167" s="109"/>
      <c r="CC167" s="109"/>
      <c r="CD167" s="109"/>
      <c r="CE167" s="511" t="str">
        <f>IF(SUM(BW167:CD167)='III Plan Rates'!AG170, "Match", "Don't Match")</f>
        <v>Match</v>
      </c>
      <c r="CF167" s="109"/>
      <c r="CG167" s="109"/>
      <c r="CH167" s="109"/>
      <c r="CI167" s="511" t="str">
        <f>IF(SUM(CF167:CH167)='III Plan Rates'!AH170, "Match", "Don't Match")</f>
        <v>Match</v>
      </c>
      <c r="CJ167" s="109"/>
      <c r="CK167" s="109"/>
      <c r="CL167" s="109"/>
      <c r="CM167" s="109"/>
      <c r="CN167" s="109"/>
      <c r="CO167" s="109"/>
      <c r="CP167" s="109"/>
      <c r="CQ167" s="109"/>
      <c r="CR167" s="109"/>
      <c r="CS167" s="109"/>
      <c r="CT167" s="109"/>
      <c r="CU167" s="109"/>
      <c r="CV167" s="109"/>
      <c r="CW167" s="511" t="str">
        <f>IF(SUM(CJ167:CV167)='III Plan Rates'!AI170, "Match", "Don't Match")</f>
        <v>Match</v>
      </c>
      <c r="CX167" s="109"/>
      <c r="CY167" s="109"/>
      <c r="CZ167" s="109"/>
      <c r="DA167" s="109"/>
      <c r="DB167" s="109"/>
      <c r="DC167" s="109"/>
      <c r="DD167" s="109"/>
      <c r="DE167" s="109"/>
      <c r="DF167" s="109"/>
      <c r="DG167" s="109"/>
      <c r="DH167" s="511" t="str">
        <f>IF(SUM(CX167:DG167)='III Plan Rates'!AJ170, "Match", "Don't Match")</f>
        <v>Match</v>
      </c>
      <c r="DI167" s="109"/>
      <c r="DJ167" s="109"/>
      <c r="DK167" s="109"/>
      <c r="DL167" s="109"/>
      <c r="DM167" s="109"/>
      <c r="DN167" s="109"/>
      <c r="DO167" s="109"/>
      <c r="DP167" s="511" t="str">
        <f>IF(SUM(DI167:DO167)='III Plan Rates'!AK170, "Match", "Don't Match")</f>
        <v>Match</v>
      </c>
      <c r="DQ167" s="109"/>
      <c r="DR167" s="109"/>
      <c r="DS167" s="109"/>
      <c r="DT167" s="109"/>
      <c r="DU167" s="109"/>
      <c r="DV167" s="109"/>
      <c r="DW167" s="109"/>
      <c r="DX167" s="109"/>
      <c r="DY167" s="109"/>
      <c r="DZ167" s="109"/>
      <c r="EA167" s="511" t="str">
        <f>IF(SUM(DQ167:DZ167)='III Plan Rates'!AL170, "Match", "Don't Match")</f>
        <v>Match</v>
      </c>
      <c r="EB167" s="109"/>
      <c r="EC167" s="109"/>
      <c r="ED167" s="109"/>
      <c r="EE167" s="109"/>
      <c r="EF167" s="511" t="str">
        <f>IF(SUM(EB167:EE167)='III Plan Rates'!AM170, "Match", "Don't Match")</f>
        <v>Match</v>
      </c>
      <c r="EG167" s="109"/>
      <c r="EH167" s="109"/>
      <c r="EI167" s="109"/>
      <c r="EJ167" s="109"/>
      <c r="EK167" s="109"/>
      <c r="EL167" s="511" t="str">
        <f>IF(SUM(EG167:EK167)='III Plan Rates'!AN170, "Match", "Don't Match")</f>
        <v>Match</v>
      </c>
      <c r="EM167" s="109"/>
      <c r="EN167" s="109"/>
      <c r="EO167" s="109"/>
      <c r="EP167" s="109"/>
      <c r="EQ167" s="109"/>
      <c r="ER167" s="109"/>
      <c r="ES167" s="109"/>
      <c r="ET167" s="511" t="str">
        <f>IF(SUM(EM167:ES167)='III Plan Rates'!AO170, "Match", "Don't Match")</f>
        <v>Match</v>
      </c>
    </row>
    <row r="168" spans="1:150" x14ac:dyDescent="0.25">
      <c r="A168" s="406" t="str">
        <f>'III Plan Rates'!A171</f>
        <v>Plan 154</v>
      </c>
      <c r="B168" s="122">
        <f>'III Plan Rates'!B171</f>
        <v>0</v>
      </c>
      <c r="C168" s="128">
        <f>'III Plan Rates'!D171</f>
        <v>0</v>
      </c>
      <c r="D168" s="122">
        <f>'III Plan Rates'!E171</f>
        <v>0</v>
      </c>
      <c r="E168" s="122">
        <f>'III Plan Rates'!F171</f>
        <v>0</v>
      </c>
      <c r="F168" s="122">
        <f>'III Plan Rates'!G171</f>
        <v>0</v>
      </c>
      <c r="G168" s="122">
        <f>'III Plan Rates'!J171</f>
        <v>0</v>
      </c>
      <c r="H168" s="10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2">
        <f>IF('III Plan Rates'!$AP171&gt;0,SUMPRODUCT(I168:Q168,'III Plan Rates'!$AG171:$AO171)/'III Plan Rates'!$AP171,0)</f>
        <v>0</v>
      </c>
      <c r="S168" s="123"/>
      <c r="T168" s="112" t="e">
        <f>'III Plan Rates'!$AA171*'V Consumer Factors'!$N$12*'II Rate Development &amp; Change'!$J$34</f>
        <v>#DIV/0!</v>
      </c>
      <c r="U168" s="112" t="e">
        <f>'III Plan Rates'!$AA171*'V Consumer Factors'!$N$13*'II Rate Development &amp; Change'!$J$34</f>
        <v>#DIV/0!</v>
      </c>
      <c r="V168" s="112" t="e">
        <f>'III Plan Rates'!$AA171*'V Consumer Factors'!$N$14*'II Rate Development &amp; Change'!$J$34</f>
        <v>#DIV/0!</v>
      </c>
      <c r="W168" s="112" t="e">
        <f>'III Plan Rates'!$AA171*'V Consumer Factors'!$N$15*'II Rate Development &amp; Change'!$J$34</f>
        <v>#DIV/0!</v>
      </c>
      <c r="X168" s="112" t="e">
        <f>'III Plan Rates'!$AA171*'V Consumer Factors'!$N$16*'II Rate Development &amp; Change'!$J$34</f>
        <v>#DIV/0!</v>
      </c>
      <c r="Y168" s="112" t="e">
        <f>'III Plan Rates'!$AA171*'V Consumer Factors'!$N$17*'II Rate Development &amp; Change'!$J$34</f>
        <v>#DIV/0!</v>
      </c>
      <c r="Z168" s="112" t="e">
        <f>'III Plan Rates'!$AA171*'V Consumer Factors'!$N$18*'II Rate Development &amp; Change'!$J$34</f>
        <v>#DIV/0!</v>
      </c>
      <c r="AA168" s="112" t="e">
        <f>'III Plan Rates'!$AA171*'V Consumer Factors'!$N$19*'II Rate Development &amp; Change'!$J$34</f>
        <v>#DIV/0!</v>
      </c>
      <c r="AB168" s="112" t="e">
        <f>'III Plan Rates'!$AA171*'V Consumer Factors'!$N$20*'II Rate Development &amp; Change'!$J$34</f>
        <v>#DIV/0!</v>
      </c>
      <c r="AC168" s="112">
        <f>IF('III Plan Rates'!$AP171&gt;0,SUMPRODUCT(T168:AB168,'III Plan Rates'!$AG171:$AO171)/'III Plan Rates'!$AP171,0)</f>
        <v>0</v>
      </c>
      <c r="AD168" s="119"/>
      <c r="AE168" s="120" t="e">
        <f t="shared" si="23"/>
        <v>#DIV/0!</v>
      </c>
      <c r="AF168" s="120" t="e">
        <f t="shared" si="24"/>
        <v>#DIV/0!</v>
      </c>
      <c r="AG168" s="120" t="e">
        <f t="shared" si="25"/>
        <v>#DIV/0!</v>
      </c>
      <c r="AH168" s="120" t="e">
        <f t="shared" si="26"/>
        <v>#DIV/0!</v>
      </c>
      <c r="AI168" s="120" t="e">
        <f t="shared" si="27"/>
        <v>#DIV/0!</v>
      </c>
      <c r="AJ168" s="120" t="e">
        <f t="shared" si="28"/>
        <v>#DIV/0!</v>
      </c>
      <c r="AK168" s="120" t="e">
        <f t="shared" si="29"/>
        <v>#DIV/0!</v>
      </c>
      <c r="AL168" s="120" t="e">
        <f t="shared" si="30"/>
        <v>#DIV/0!</v>
      </c>
      <c r="AM168" s="120" t="e">
        <f t="shared" si="31"/>
        <v>#DIV/0!</v>
      </c>
      <c r="AN168" s="120" t="str">
        <f t="shared" si="32"/>
        <v/>
      </c>
      <c r="AO168" s="119"/>
      <c r="AP168" s="112" t="e">
        <f>'III Plan Rates'!$AA171*'V Consumer Factors'!$N$12*'II Rate Development &amp; Change'!$K$34</f>
        <v>#DIV/0!</v>
      </c>
      <c r="AQ168" s="112" t="e">
        <f>'III Plan Rates'!$AA171*'V Consumer Factors'!$N$13*'II Rate Development &amp; Change'!$K$34</f>
        <v>#DIV/0!</v>
      </c>
      <c r="AR168" s="112" t="e">
        <f>'III Plan Rates'!$AA171*'V Consumer Factors'!$N$14*'II Rate Development &amp; Change'!$K$34</f>
        <v>#DIV/0!</v>
      </c>
      <c r="AS168" s="112" t="e">
        <f>'III Plan Rates'!$AA171*'V Consumer Factors'!$N$15*'II Rate Development &amp; Change'!$K$34</f>
        <v>#DIV/0!</v>
      </c>
      <c r="AT168" s="112" t="e">
        <f>'III Plan Rates'!$AA171*'V Consumer Factors'!$N$16*'II Rate Development &amp; Change'!$K$34</f>
        <v>#DIV/0!</v>
      </c>
      <c r="AU168" s="112" t="e">
        <f>'III Plan Rates'!$AA171*'V Consumer Factors'!$N$17*'II Rate Development &amp; Change'!$K$34</f>
        <v>#DIV/0!</v>
      </c>
      <c r="AV168" s="112" t="e">
        <f>'III Plan Rates'!$AA171*'V Consumer Factors'!$N$18*'II Rate Development &amp; Change'!$K$34</f>
        <v>#DIV/0!</v>
      </c>
      <c r="AW168" s="112" t="e">
        <f>'III Plan Rates'!$AA171*'V Consumer Factors'!$N$19*'II Rate Development &amp; Change'!$K$34</f>
        <v>#DIV/0!</v>
      </c>
      <c r="AX168" s="112" t="e">
        <f>'III Plan Rates'!$AA171*'V Consumer Factors'!$N$20*'II Rate Development &amp; Change'!$K$34</f>
        <v>#DIV/0!</v>
      </c>
      <c r="AY168" s="112">
        <f>IF('III Plan Rates'!$AP171&gt;0,SUMPRODUCT(AP168:AX168,'III Plan Rates'!$AG171:$AO171)/'III Plan Rates'!$AP171,0)</f>
        <v>0</v>
      </c>
      <c r="AZ168" s="124"/>
      <c r="BA168" s="112" t="e">
        <f>'III Plan Rates'!$AA171*'V Consumer Factors'!$N$12*'II Rate Development &amp; Change'!$L$34</f>
        <v>#DIV/0!</v>
      </c>
      <c r="BB168" s="112" t="e">
        <f>'III Plan Rates'!$AA171*'V Consumer Factors'!$N$13*'II Rate Development &amp; Change'!$L$34</f>
        <v>#DIV/0!</v>
      </c>
      <c r="BC168" s="112" t="e">
        <f>'III Plan Rates'!$AA171*'V Consumer Factors'!$N$14*'II Rate Development &amp; Change'!$L$34</f>
        <v>#DIV/0!</v>
      </c>
      <c r="BD168" s="112" t="e">
        <f>'III Plan Rates'!$AA171*'V Consumer Factors'!$N$15*'II Rate Development &amp; Change'!$L$34</f>
        <v>#DIV/0!</v>
      </c>
      <c r="BE168" s="112" t="e">
        <f>'III Plan Rates'!$AA171*'V Consumer Factors'!$N$16*'II Rate Development &amp; Change'!$L$34</f>
        <v>#DIV/0!</v>
      </c>
      <c r="BF168" s="112" t="e">
        <f>'III Plan Rates'!$AA171*'V Consumer Factors'!$N$17*'II Rate Development &amp; Change'!$L$34</f>
        <v>#DIV/0!</v>
      </c>
      <c r="BG168" s="112" t="e">
        <f>'III Plan Rates'!$AA171*'V Consumer Factors'!$N$18*'II Rate Development &amp; Change'!$L$34</f>
        <v>#DIV/0!</v>
      </c>
      <c r="BH168" s="112" t="e">
        <f>'III Plan Rates'!$AA171*'V Consumer Factors'!$N$19*'II Rate Development &amp; Change'!$L$34</f>
        <v>#DIV/0!</v>
      </c>
      <c r="BI168" s="112" t="e">
        <f>'III Plan Rates'!$AA171*'V Consumer Factors'!$N$20*'II Rate Development &amp; Change'!$L$34</f>
        <v>#DIV/0!</v>
      </c>
      <c r="BJ168" s="112">
        <f>IF('III Plan Rates'!$AP171&gt;0,SUMPRODUCT(BA168:BI168,'III Plan Rates'!$AG171:$AO171)/'III Plan Rates'!$AP171,0)</f>
        <v>0</v>
      </c>
      <c r="BK168" s="124"/>
      <c r="BL168" s="112" t="e">
        <f>'III Plan Rates'!$AA171*'V Consumer Factors'!$N$12*'II Rate Development &amp; Change'!$M$34</f>
        <v>#DIV/0!</v>
      </c>
      <c r="BM168" s="112" t="e">
        <f>'III Plan Rates'!$AA171*'V Consumer Factors'!$N$13*'II Rate Development &amp; Change'!$M$34</f>
        <v>#DIV/0!</v>
      </c>
      <c r="BN168" s="112" t="e">
        <f>'III Plan Rates'!$AA171*'V Consumer Factors'!$N$14*'II Rate Development &amp; Change'!$M$34</f>
        <v>#DIV/0!</v>
      </c>
      <c r="BO168" s="112" t="e">
        <f>'III Plan Rates'!$AA171*'V Consumer Factors'!$N$15*'II Rate Development &amp; Change'!$M$34</f>
        <v>#DIV/0!</v>
      </c>
      <c r="BP168" s="112" t="e">
        <f>'III Plan Rates'!$AA171*'V Consumer Factors'!$N$16*'II Rate Development &amp; Change'!$M$34</f>
        <v>#DIV/0!</v>
      </c>
      <c r="BQ168" s="112" t="e">
        <f>'III Plan Rates'!$AA171*'V Consumer Factors'!$N$17*'II Rate Development &amp; Change'!$M$34</f>
        <v>#DIV/0!</v>
      </c>
      <c r="BR168" s="112" t="e">
        <f>'III Plan Rates'!$AA171*'V Consumer Factors'!$N$18*'II Rate Development &amp; Change'!$M$34</f>
        <v>#DIV/0!</v>
      </c>
      <c r="BS168" s="112" t="e">
        <f>'III Plan Rates'!$AA171*'V Consumer Factors'!$N$19*'II Rate Development &amp; Change'!$M$34</f>
        <v>#DIV/0!</v>
      </c>
      <c r="BT168" s="112" t="e">
        <f>'III Plan Rates'!$AA171*'V Consumer Factors'!$N$20*'II Rate Development &amp; Change'!$M$34</f>
        <v>#DIV/0!</v>
      </c>
      <c r="BU168" s="112">
        <f>IF('III Plan Rates'!$AP171&gt;0,SUMPRODUCT(BL168:BT168,'III Plan Rates'!$AG171:$AO171)/'III Plan Rates'!$AP171,0)</f>
        <v>0</v>
      </c>
      <c r="BW168" s="109"/>
      <c r="BX168" s="109"/>
      <c r="BY168" s="109"/>
      <c r="BZ168" s="109"/>
      <c r="CA168" s="109"/>
      <c r="CB168" s="109"/>
      <c r="CC168" s="109"/>
      <c r="CD168" s="109"/>
      <c r="CE168" s="511" t="str">
        <f>IF(SUM(BW168:CD168)='III Plan Rates'!AG171, "Match", "Don't Match")</f>
        <v>Match</v>
      </c>
      <c r="CF168" s="109"/>
      <c r="CG168" s="109"/>
      <c r="CH168" s="109"/>
      <c r="CI168" s="511" t="str">
        <f>IF(SUM(CF168:CH168)='III Plan Rates'!AH171, "Match", "Don't Match")</f>
        <v>Match</v>
      </c>
      <c r="CJ168" s="109"/>
      <c r="CK168" s="109"/>
      <c r="CL168" s="109"/>
      <c r="CM168" s="109"/>
      <c r="CN168" s="109"/>
      <c r="CO168" s="109"/>
      <c r="CP168" s="109"/>
      <c r="CQ168" s="109"/>
      <c r="CR168" s="109"/>
      <c r="CS168" s="109"/>
      <c r="CT168" s="109"/>
      <c r="CU168" s="109"/>
      <c r="CV168" s="109"/>
      <c r="CW168" s="511" t="str">
        <f>IF(SUM(CJ168:CV168)='III Plan Rates'!AI171, "Match", "Don't Match")</f>
        <v>Match</v>
      </c>
      <c r="CX168" s="109"/>
      <c r="CY168" s="109"/>
      <c r="CZ168" s="109"/>
      <c r="DA168" s="109"/>
      <c r="DB168" s="109"/>
      <c r="DC168" s="109"/>
      <c r="DD168" s="109"/>
      <c r="DE168" s="109"/>
      <c r="DF168" s="109"/>
      <c r="DG168" s="109"/>
      <c r="DH168" s="511" t="str">
        <f>IF(SUM(CX168:DG168)='III Plan Rates'!AJ171, "Match", "Don't Match")</f>
        <v>Match</v>
      </c>
      <c r="DI168" s="109"/>
      <c r="DJ168" s="109"/>
      <c r="DK168" s="109"/>
      <c r="DL168" s="109"/>
      <c r="DM168" s="109"/>
      <c r="DN168" s="109"/>
      <c r="DO168" s="109"/>
      <c r="DP168" s="511" t="str">
        <f>IF(SUM(DI168:DO168)='III Plan Rates'!AK171, "Match", "Don't Match")</f>
        <v>Match</v>
      </c>
      <c r="DQ168" s="109"/>
      <c r="DR168" s="109"/>
      <c r="DS168" s="109"/>
      <c r="DT168" s="109"/>
      <c r="DU168" s="109"/>
      <c r="DV168" s="109"/>
      <c r="DW168" s="109"/>
      <c r="DX168" s="109"/>
      <c r="DY168" s="109"/>
      <c r="DZ168" s="109"/>
      <c r="EA168" s="511" t="str">
        <f>IF(SUM(DQ168:DZ168)='III Plan Rates'!AL171, "Match", "Don't Match")</f>
        <v>Match</v>
      </c>
      <c r="EB168" s="109"/>
      <c r="EC168" s="109"/>
      <c r="ED168" s="109"/>
      <c r="EE168" s="109"/>
      <c r="EF168" s="511" t="str">
        <f>IF(SUM(EB168:EE168)='III Plan Rates'!AM171, "Match", "Don't Match")</f>
        <v>Match</v>
      </c>
      <c r="EG168" s="109"/>
      <c r="EH168" s="109"/>
      <c r="EI168" s="109"/>
      <c r="EJ168" s="109"/>
      <c r="EK168" s="109"/>
      <c r="EL168" s="511" t="str">
        <f>IF(SUM(EG168:EK168)='III Plan Rates'!AN171, "Match", "Don't Match")</f>
        <v>Match</v>
      </c>
      <c r="EM168" s="109"/>
      <c r="EN168" s="109"/>
      <c r="EO168" s="109"/>
      <c r="EP168" s="109"/>
      <c r="EQ168" s="109"/>
      <c r="ER168" s="109"/>
      <c r="ES168" s="109"/>
      <c r="ET168" s="511" t="str">
        <f>IF(SUM(EM168:ES168)='III Plan Rates'!AO171, "Match", "Don't Match")</f>
        <v>Match</v>
      </c>
    </row>
    <row r="169" spans="1:150" x14ac:dyDescent="0.25">
      <c r="A169" s="406" t="str">
        <f>'III Plan Rates'!A172</f>
        <v>Plan 155</v>
      </c>
      <c r="B169" s="122">
        <f>'III Plan Rates'!B172</f>
        <v>0</v>
      </c>
      <c r="C169" s="128">
        <f>'III Plan Rates'!D172</f>
        <v>0</v>
      </c>
      <c r="D169" s="122">
        <f>'III Plan Rates'!E172</f>
        <v>0</v>
      </c>
      <c r="E169" s="122">
        <f>'III Plan Rates'!F172</f>
        <v>0</v>
      </c>
      <c r="F169" s="122">
        <f>'III Plan Rates'!G172</f>
        <v>0</v>
      </c>
      <c r="G169" s="122">
        <f>'III Plan Rates'!J172</f>
        <v>0</v>
      </c>
      <c r="H169" s="10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2">
        <f>IF('III Plan Rates'!$AP172&gt;0,SUMPRODUCT(I169:Q169,'III Plan Rates'!$AG172:$AO172)/'III Plan Rates'!$AP172,0)</f>
        <v>0</v>
      </c>
      <c r="S169" s="123"/>
      <c r="T169" s="112" t="e">
        <f>'III Plan Rates'!$AA172*'V Consumer Factors'!$N$12*'II Rate Development &amp; Change'!$J$34</f>
        <v>#DIV/0!</v>
      </c>
      <c r="U169" s="112" t="e">
        <f>'III Plan Rates'!$AA172*'V Consumer Factors'!$N$13*'II Rate Development &amp; Change'!$J$34</f>
        <v>#DIV/0!</v>
      </c>
      <c r="V169" s="112" t="e">
        <f>'III Plan Rates'!$AA172*'V Consumer Factors'!$N$14*'II Rate Development &amp; Change'!$J$34</f>
        <v>#DIV/0!</v>
      </c>
      <c r="W169" s="112" t="e">
        <f>'III Plan Rates'!$AA172*'V Consumer Factors'!$N$15*'II Rate Development &amp; Change'!$J$34</f>
        <v>#DIV/0!</v>
      </c>
      <c r="X169" s="112" t="e">
        <f>'III Plan Rates'!$AA172*'V Consumer Factors'!$N$16*'II Rate Development &amp; Change'!$J$34</f>
        <v>#DIV/0!</v>
      </c>
      <c r="Y169" s="112" t="e">
        <f>'III Plan Rates'!$AA172*'V Consumer Factors'!$N$17*'II Rate Development &amp; Change'!$J$34</f>
        <v>#DIV/0!</v>
      </c>
      <c r="Z169" s="112" t="e">
        <f>'III Plan Rates'!$AA172*'V Consumer Factors'!$N$18*'II Rate Development &amp; Change'!$J$34</f>
        <v>#DIV/0!</v>
      </c>
      <c r="AA169" s="112" t="e">
        <f>'III Plan Rates'!$AA172*'V Consumer Factors'!$N$19*'II Rate Development &amp; Change'!$J$34</f>
        <v>#DIV/0!</v>
      </c>
      <c r="AB169" s="112" t="e">
        <f>'III Plan Rates'!$AA172*'V Consumer Factors'!$N$20*'II Rate Development &amp; Change'!$J$34</f>
        <v>#DIV/0!</v>
      </c>
      <c r="AC169" s="112">
        <f>IF('III Plan Rates'!$AP172&gt;0,SUMPRODUCT(T169:AB169,'III Plan Rates'!$AG172:$AO172)/'III Plan Rates'!$AP172,0)</f>
        <v>0</v>
      </c>
      <c r="AD169" s="119"/>
      <c r="AE169" s="120" t="e">
        <f t="shared" si="23"/>
        <v>#DIV/0!</v>
      </c>
      <c r="AF169" s="120" t="e">
        <f t="shared" si="24"/>
        <v>#DIV/0!</v>
      </c>
      <c r="AG169" s="120" t="e">
        <f t="shared" si="25"/>
        <v>#DIV/0!</v>
      </c>
      <c r="AH169" s="120" t="e">
        <f t="shared" si="26"/>
        <v>#DIV/0!</v>
      </c>
      <c r="AI169" s="120" t="e">
        <f t="shared" si="27"/>
        <v>#DIV/0!</v>
      </c>
      <c r="AJ169" s="120" t="e">
        <f t="shared" si="28"/>
        <v>#DIV/0!</v>
      </c>
      <c r="AK169" s="120" t="e">
        <f t="shared" si="29"/>
        <v>#DIV/0!</v>
      </c>
      <c r="AL169" s="120" t="e">
        <f t="shared" si="30"/>
        <v>#DIV/0!</v>
      </c>
      <c r="AM169" s="120" t="e">
        <f t="shared" si="31"/>
        <v>#DIV/0!</v>
      </c>
      <c r="AN169" s="120" t="str">
        <f t="shared" si="32"/>
        <v/>
      </c>
      <c r="AO169" s="119"/>
      <c r="AP169" s="112" t="e">
        <f>'III Plan Rates'!$AA172*'V Consumer Factors'!$N$12*'II Rate Development &amp; Change'!$K$34</f>
        <v>#DIV/0!</v>
      </c>
      <c r="AQ169" s="112" t="e">
        <f>'III Plan Rates'!$AA172*'V Consumer Factors'!$N$13*'II Rate Development &amp; Change'!$K$34</f>
        <v>#DIV/0!</v>
      </c>
      <c r="AR169" s="112" t="e">
        <f>'III Plan Rates'!$AA172*'V Consumer Factors'!$N$14*'II Rate Development &amp; Change'!$K$34</f>
        <v>#DIV/0!</v>
      </c>
      <c r="AS169" s="112" t="e">
        <f>'III Plan Rates'!$AA172*'V Consumer Factors'!$N$15*'II Rate Development &amp; Change'!$K$34</f>
        <v>#DIV/0!</v>
      </c>
      <c r="AT169" s="112" t="e">
        <f>'III Plan Rates'!$AA172*'V Consumer Factors'!$N$16*'II Rate Development &amp; Change'!$K$34</f>
        <v>#DIV/0!</v>
      </c>
      <c r="AU169" s="112" t="e">
        <f>'III Plan Rates'!$AA172*'V Consumer Factors'!$N$17*'II Rate Development &amp; Change'!$K$34</f>
        <v>#DIV/0!</v>
      </c>
      <c r="AV169" s="112" t="e">
        <f>'III Plan Rates'!$AA172*'V Consumer Factors'!$N$18*'II Rate Development &amp; Change'!$K$34</f>
        <v>#DIV/0!</v>
      </c>
      <c r="AW169" s="112" t="e">
        <f>'III Plan Rates'!$AA172*'V Consumer Factors'!$N$19*'II Rate Development &amp; Change'!$K$34</f>
        <v>#DIV/0!</v>
      </c>
      <c r="AX169" s="112" t="e">
        <f>'III Plan Rates'!$AA172*'V Consumer Factors'!$N$20*'II Rate Development &amp; Change'!$K$34</f>
        <v>#DIV/0!</v>
      </c>
      <c r="AY169" s="112">
        <f>IF('III Plan Rates'!$AP172&gt;0,SUMPRODUCT(AP169:AX169,'III Plan Rates'!$AG172:$AO172)/'III Plan Rates'!$AP172,0)</f>
        <v>0</v>
      </c>
      <c r="AZ169" s="124"/>
      <c r="BA169" s="112" t="e">
        <f>'III Plan Rates'!$AA172*'V Consumer Factors'!$N$12*'II Rate Development &amp; Change'!$L$34</f>
        <v>#DIV/0!</v>
      </c>
      <c r="BB169" s="112" t="e">
        <f>'III Plan Rates'!$AA172*'V Consumer Factors'!$N$13*'II Rate Development &amp; Change'!$L$34</f>
        <v>#DIV/0!</v>
      </c>
      <c r="BC169" s="112" t="e">
        <f>'III Plan Rates'!$AA172*'V Consumer Factors'!$N$14*'II Rate Development &amp; Change'!$L$34</f>
        <v>#DIV/0!</v>
      </c>
      <c r="BD169" s="112" t="e">
        <f>'III Plan Rates'!$AA172*'V Consumer Factors'!$N$15*'II Rate Development &amp; Change'!$L$34</f>
        <v>#DIV/0!</v>
      </c>
      <c r="BE169" s="112" t="e">
        <f>'III Plan Rates'!$AA172*'V Consumer Factors'!$N$16*'II Rate Development &amp; Change'!$L$34</f>
        <v>#DIV/0!</v>
      </c>
      <c r="BF169" s="112" t="e">
        <f>'III Plan Rates'!$AA172*'V Consumer Factors'!$N$17*'II Rate Development &amp; Change'!$L$34</f>
        <v>#DIV/0!</v>
      </c>
      <c r="BG169" s="112" t="e">
        <f>'III Plan Rates'!$AA172*'V Consumer Factors'!$N$18*'II Rate Development &amp; Change'!$L$34</f>
        <v>#DIV/0!</v>
      </c>
      <c r="BH169" s="112" t="e">
        <f>'III Plan Rates'!$AA172*'V Consumer Factors'!$N$19*'II Rate Development &amp; Change'!$L$34</f>
        <v>#DIV/0!</v>
      </c>
      <c r="BI169" s="112" t="e">
        <f>'III Plan Rates'!$AA172*'V Consumer Factors'!$N$20*'II Rate Development &amp; Change'!$L$34</f>
        <v>#DIV/0!</v>
      </c>
      <c r="BJ169" s="112">
        <f>IF('III Plan Rates'!$AP172&gt;0,SUMPRODUCT(BA169:BI169,'III Plan Rates'!$AG172:$AO172)/'III Plan Rates'!$AP172,0)</f>
        <v>0</v>
      </c>
      <c r="BK169" s="124"/>
      <c r="BL169" s="112" t="e">
        <f>'III Plan Rates'!$AA172*'V Consumer Factors'!$N$12*'II Rate Development &amp; Change'!$M$34</f>
        <v>#DIV/0!</v>
      </c>
      <c r="BM169" s="112" t="e">
        <f>'III Plan Rates'!$AA172*'V Consumer Factors'!$N$13*'II Rate Development &amp; Change'!$M$34</f>
        <v>#DIV/0!</v>
      </c>
      <c r="BN169" s="112" t="e">
        <f>'III Plan Rates'!$AA172*'V Consumer Factors'!$N$14*'II Rate Development &amp; Change'!$M$34</f>
        <v>#DIV/0!</v>
      </c>
      <c r="BO169" s="112" t="e">
        <f>'III Plan Rates'!$AA172*'V Consumer Factors'!$N$15*'II Rate Development &amp; Change'!$M$34</f>
        <v>#DIV/0!</v>
      </c>
      <c r="BP169" s="112" t="e">
        <f>'III Plan Rates'!$AA172*'V Consumer Factors'!$N$16*'II Rate Development &amp; Change'!$M$34</f>
        <v>#DIV/0!</v>
      </c>
      <c r="BQ169" s="112" t="e">
        <f>'III Plan Rates'!$AA172*'V Consumer Factors'!$N$17*'II Rate Development &amp; Change'!$M$34</f>
        <v>#DIV/0!</v>
      </c>
      <c r="BR169" s="112" t="e">
        <f>'III Plan Rates'!$AA172*'V Consumer Factors'!$N$18*'II Rate Development &amp; Change'!$M$34</f>
        <v>#DIV/0!</v>
      </c>
      <c r="BS169" s="112" t="e">
        <f>'III Plan Rates'!$AA172*'V Consumer Factors'!$N$19*'II Rate Development &amp; Change'!$M$34</f>
        <v>#DIV/0!</v>
      </c>
      <c r="BT169" s="112" t="e">
        <f>'III Plan Rates'!$AA172*'V Consumer Factors'!$N$20*'II Rate Development &amp; Change'!$M$34</f>
        <v>#DIV/0!</v>
      </c>
      <c r="BU169" s="112">
        <f>IF('III Plan Rates'!$AP172&gt;0,SUMPRODUCT(BL169:BT169,'III Plan Rates'!$AG172:$AO172)/'III Plan Rates'!$AP172,0)</f>
        <v>0</v>
      </c>
      <c r="BW169" s="109"/>
      <c r="BX169" s="109"/>
      <c r="BY169" s="109"/>
      <c r="BZ169" s="109"/>
      <c r="CA169" s="109"/>
      <c r="CB169" s="109"/>
      <c r="CC169" s="109"/>
      <c r="CD169" s="109"/>
      <c r="CE169" s="511" t="str">
        <f>IF(SUM(BW169:CD169)='III Plan Rates'!AG172, "Match", "Don't Match")</f>
        <v>Match</v>
      </c>
      <c r="CF169" s="109"/>
      <c r="CG169" s="109"/>
      <c r="CH169" s="109"/>
      <c r="CI169" s="511" t="str">
        <f>IF(SUM(CF169:CH169)='III Plan Rates'!AH172, "Match", "Don't Match")</f>
        <v>Match</v>
      </c>
      <c r="CJ169" s="109"/>
      <c r="CK169" s="109"/>
      <c r="CL169" s="109"/>
      <c r="CM169" s="109"/>
      <c r="CN169" s="109"/>
      <c r="CO169" s="109"/>
      <c r="CP169" s="109"/>
      <c r="CQ169" s="109"/>
      <c r="CR169" s="109"/>
      <c r="CS169" s="109"/>
      <c r="CT169" s="109"/>
      <c r="CU169" s="109"/>
      <c r="CV169" s="109"/>
      <c r="CW169" s="511" t="str">
        <f>IF(SUM(CJ169:CV169)='III Plan Rates'!AI172, "Match", "Don't Match")</f>
        <v>Match</v>
      </c>
      <c r="CX169" s="109"/>
      <c r="CY169" s="109"/>
      <c r="CZ169" s="109"/>
      <c r="DA169" s="109"/>
      <c r="DB169" s="109"/>
      <c r="DC169" s="109"/>
      <c r="DD169" s="109"/>
      <c r="DE169" s="109"/>
      <c r="DF169" s="109"/>
      <c r="DG169" s="109"/>
      <c r="DH169" s="511" t="str">
        <f>IF(SUM(CX169:DG169)='III Plan Rates'!AJ172, "Match", "Don't Match")</f>
        <v>Match</v>
      </c>
      <c r="DI169" s="109"/>
      <c r="DJ169" s="109"/>
      <c r="DK169" s="109"/>
      <c r="DL169" s="109"/>
      <c r="DM169" s="109"/>
      <c r="DN169" s="109"/>
      <c r="DO169" s="109"/>
      <c r="DP169" s="511" t="str">
        <f>IF(SUM(DI169:DO169)='III Plan Rates'!AK172, "Match", "Don't Match")</f>
        <v>Match</v>
      </c>
      <c r="DQ169" s="109"/>
      <c r="DR169" s="109"/>
      <c r="DS169" s="109"/>
      <c r="DT169" s="109"/>
      <c r="DU169" s="109"/>
      <c r="DV169" s="109"/>
      <c r="DW169" s="109"/>
      <c r="DX169" s="109"/>
      <c r="DY169" s="109"/>
      <c r="DZ169" s="109"/>
      <c r="EA169" s="511" t="str">
        <f>IF(SUM(DQ169:DZ169)='III Plan Rates'!AL172, "Match", "Don't Match")</f>
        <v>Match</v>
      </c>
      <c r="EB169" s="109"/>
      <c r="EC169" s="109"/>
      <c r="ED169" s="109"/>
      <c r="EE169" s="109"/>
      <c r="EF169" s="511" t="str">
        <f>IF(SUM(EB169:EE169)='III Plan Rates'!AM172, "Match", "Don't Match")</f>
        <v>Match</v>
      </c>
      <c r="EG169" s="109"/>
      <c r="EH169" s="109"/>
      <c r="EI169" s="109"/>
      <c r="EJ169" s="109"/>
      <c r="EK169" s="109"/>
      <c r="EL169" s="511" t="str">
        <f>IF(SUM(EG169:EK169)='III Plan Rates'!AN172, "Match", "Don't Match")</f>
        <v>Match</v>
      </c>
      <c r="EM169" s="109"/>
      <c r="EN169" s="109"/>
      <c r="EO169" s="109"/>
      <c r="EP169" s="109"/>
      <c r="EQ169" s="109"/>
      <c r="ER169" s="109"/>
      <c r="ES169" s="109"/>
      <c r="ET169" s="511" t="str">
        <f>IF(SUM(EM169:ES169)='III Plan Rates'!AO172, "Match", "Don't Match")</f>
        <v>Match</v>
      </c>
    </row>
    <row r="170" spans="1:150" x14ac:dyDescent="0.25">
      <c r="A170" s="406" t="str">
        <f>'III Plan Rates'!A173</f>
        <v>Plan 156</v>
      </c>
      <c r="B170" s="122">
        <f>'III Plan Rates'!B173</f>
        <v>0</v>
      </c>
      <c r="C170" s="128">
        <f>'III Plan Rates'!D173</f>
        <v>0</v>
      </c>
      <c r="D170" s="122">
        <f>'III Plan Rates'!E173</f>
        <v>0</v>
      </c>
      <c r="E170" s="122">
        <f>'III Plan Rates'!F173</f>
        <v>0</v>
      </c>
      <c r="F170" s="122">
        <f>'III Plan Rates'!G173</f>
        <v>0</v>
      </c>
      <c r="G170" s="122">
        <f>'III Plan Rates'!J173</f>
        <v>0</v>
      </c>
      <c r="H170" s="10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2">
        <f>IF('III Plan Rates'!$AP173&gt;0,SUMPRODUCT(I170:Q170,'III Plan Rates'!$AG173:$AO173)/'III Plan Rates'!$AP173,0)</f>
        <v>0</v>
      </c>
      <c r="S170" s="123"/>
      <c r="T170" s="112" t="e">
        <f>'III Plan Rates'!$AA173*'V Consumer Factors'!$N$12*'II Rate Development &amp; Change'!$J$34</f>
        <v>#DIV/0!</v>
      </c>
      <c r="U170" s="112" t="e">
        <f>'III Plan Rates'!$AA173*'V Consumer Factors'!$N$13*'II Rate Development &amp; Change'!$J$34</f>
        <v>#DIV/0!</v>
      </c>
      <c r="V170" s="112" t="e">
        <f>'III Plan Rates'!$AA173*'V Consumer Factors'!$N$14*'II Rate Development &amp; Change'!$J$34</f>
        <v>#DIV/0!</v>
      </c>
      <c r="W170" s="112" t="e">
        <f>'III Plan Rates'!$AA173*'V Consumer Factors'!$N$15*'II Rate Development &amp; Change'!$J$34</f>
        <v>#DIV/0!</v>
      </c>
      <c r="X170" s="112" t="e">
        <f>'III Plan Rates'!$AA173*'V Consumer Factors'!$N$16*'II Rate Development &amp; Change'!$J$34</f>
        <v>#DIV/0!</v>
      </c>
      <c r="Y170" s="112" t="e">
        <f>'III Plan Rates'!$AA173*'V Consumer Factors'!$N$17*'II Rate Development &amp; Change'!$J$34</f>
        <v>#DIV/0!</v>
      </c>
      <c r="Z170" s="112" t="e">
        <f>'III Plan Rates'!$AA173*'V Consumer Factors'!$N$18*'II Rate Development &amp; Change'!$J$34</f>
        <v>#DIV/0!</v>
      </c>
      <c r="AA170" s="112" t="e">
        <f>'III Plan Rates'!$AA173*'V Consumer Factors'!$N$19*'II Rate Development &amp; Change'!$J$34</f>
        <v>#DIV/0!</v>
      </c>
      <c r="AB170" s="112" t="e">
        <f>'III Plan Rates'!$AA173*'V Consumer Factors'!$N$20*'II Rate Development &amp; Change'!$J$34</f>
        <v>#DIV/0!</v>
      </c>
      <c r="AC170" s="112">
        <f>IF('III Plan Rates'!$AP173&gt;0,SUMPRODUCT(T170:AB170,'III Plan Rates'!$AG173:$AO173)/'III Plan Rates'!$AP173,0)</f>
        <v>0</v>
      </c>
      <c r="AD170" s="119"/>
      <c r="AE170" s="120" t="e">
        <f t="shared" si="23"/>
        <v>#DIV/0!</v>
      </c>
      <c r="AF170" s="120" t="e">
        <f t="shared" si="24"/>
        <v>#DIV/0!</v>
      </c>
      <c r="AG170" s="120" t="e">
        <f t="shared" si="25"/>
        <v>#DIV/0!</v>
      </c>
      <c r="AH170" s="120" t="e">
        <f t="shared" si="26"/>
        <v>#DIV/0!</v>
      </c>
      <c r="AI170" s="120" t="e">
        <f t="shared" si="27"/>
        <v>#DIV/0!</v>
      </c>
      <c r="AJ170" s="120" t="e">
        <f t="shared" si="28"/>
        <v>#DIV/0!</v>
      </c>
      <c r="AK170" s="120" t="e">
        <f t="shared" si="29"/>
        <v>#DIV/0!</v>
      </c>
      <c r="AL170" s="120" t="e">
        <f t="shared" si="30"/>
        <v>#DIV/0!</v>
      </c>
      <c r="AM170" s="120" t="e">
        <f t="shared" si="31"/>
        <v>#DIV/0!</v>
      </c>
      <c r="AN170" s="120" t="str">
        <f t="shared" si="32"/>
        <v/>
      </c>
      <c r="AO170" s="119"/>
      <c r="AP170" s="112" t="e">
        <f>'III Plan Rates'!$AA173*'V Consumer Factors'!$N$12*'II Rate Development &amp; Change'!$K$34</f>
        <v>#DIV/0!</v>
      </c>
      <c r="AQ170" s="112" t="e">
        <f>'III Plan Rates'!$AA173*'V Consumer Factors'!$N$13*'II Rate Development &amp; Change'!$K$34</f>
        <v>#DIV/0!</v>
      </c>
      <c r="AR170" s="112" t="e">
        <f>'III Plan Rates'!$AA173*'V Consumer Factors'!$N$14*'II Rate Development &amp; Change'!$K$34</f>
        <v>#DIV/0!</v>
      </c>
      <c r="AS170" s="112" t="e">
        <f>'III Plan Rates'!$AA173*'V Consumer Factors'!$N$15*'II Rate Development &amp; Change'!$K$34</f>
        <v>#DIV/0!</v>
      </c>
      <c r="AT170" s="112" t="e">
        <f>'III Plan Rates'!$AA173*'V Consumer Factors'!$N$16*'II Rate Development &amp; Change'!$K$34</f>
        <v>#DIV/0!</v>
      </c>
      <c r="AU170" s="112" t="e">
        <f>'III Plan Rates'!$AA173*'V Consumer Factors'!$N$17*'II Rate Development &amp; Change'!$K$34</f>
        <v>#DIV/0!</v>
      </c>
      <c r="AV170" s="112" t="e">
        <f>'III Plan Rates'!$AA173*'V Consumer Factors'!$N$18*'II Rate Development &amp; Change'!$K$34</f>
        <v>#DIV/0!</v>
      </c>
      <c r="AW170" s="112" t="e">
        <f>'III Plan Rates'!$AA173*'V Consumer Factors'!$N$19*'II Rate Development &amp; Change'!$K$34</f>
        <v>#DIV/0!</v>
      </c>
      <c r="AX170" s="112" t="e">
        <f>'III Plan Rates'!$AA173*'V Consumer Factors'!$N$20*'II Rate Development &amp; Change'!$K$34</f>
        <v>#DIV/0!</v>
      </c>
      <c r="AY170" s="112">
        <f>IF('III Plan Rates'!$AP173&gt;0,SUMPRODUCT(AP170:AX170,'III Plan Rates'!$AG173:$AO173)/'III Plan Rates'!$AP173,0)</f>
        <v>0</v>
      </c>
      <c r="AZ170" s="124"/>
      <c r="BA170" s="112" t="e">
        <f>'III Plan Rates'!$AA173*'V Consumer Factors'!$N$12*'II Rate Development &amp; Change'!$L$34</f>
        <v>#DIV/0!</v>
      </c>
      <c r="BB170" s="112" t="e">
        <f>'III Plan Rates'!$AA173*'V Consumer Factors'!$N$13*'II Rate Development &amp; Change'!$L$34</f>
        <v>#DIV/0!</v>
      </c>
      <c r="BC170" s="112" t="e">
        <f>'III Plan Rates'!$AA173*'V Consumer Factors'!$N$14*'II Rate Development &amp; Change'!$L$34</f>
        <v>#DIV/0!</v>
      </c>
      <c r="BD170" s="112" t="e">
        <f>'III Plan Rates'!$AA173*'V Consumer Factors'!$N$15*'II Rate Development &amp; Change'!$L$34</f>
        <v>#DIV/0!</v>
      </c>
      <c r="BE170" s="112" t="e">
        <f>'III Plan Rates'!$AA173*'V Consumer Factors'!$N$16*'II Rate Development &amp; Change'!$L$34</f>
        <v>#DIV/0!</v>
      </c>
      <c r="BF170" s="112" t="e">
        <f>'III Plan Rates'!$AA173*'V Consumer Factors'!$N$17*'II Rate Development &amp; Change'!$L$34</f>
        <v>#DIV/0!</v>
      </c>
      <c r="BG170" s="112" t="e">
        <f>'III Plan Rates'!$AA173*'V Consumer Factors'!$N$18*'II Rate Development &amp; Change'!$L$34</f>
        <v>#DIV/0!</v>
      </c>
      <c r="BH170" s="112" t="e">
        <f>'III Plan Rates'!$AA173*'V Consumer Factors'!$N$19*'II Rate Development &amp; Change'!$L$34</f>
        <v>#DIV/0!</v>
      </c>
      <c r="BI170" s="112" t="e">
        <f>'III Plan Rates'!$AA173*'V Consumer Factors'!$N$20*'II Rate Development &amp; Change'!$L$34</f>
        <v>#DIV/0!</v>
      </c>
      <c r="BJ170" s="112">
        <f>IF('III Plan Rates'!$AP173&gt;0,SUMPRODUCT(BA170:BI170,'III Plan Rates'!$AG173:$AO173)/'III Plan Rates'!$AP173,0)</f>
        <v>0</v>
      </c>
      <c r="BK170" s="124"/>
      <c r="BL170" s="112" t="e">
        <f>'III Plan Rates'!$AA173*'V Consumer Factors'!$N$12*'II Rate Development &amp; Change'!$M$34</f>
        <v>#DIV/0!</v>
      </c>
      <c r="BM170" s="112" t="e">
        <f>'III Plan Rates'!$AA173*'V Consumer Factors'!$N$13*'II Rate Development &amp; Change'!$M$34</f>
        <v>#DIV/0!</v>
      </c>
      <c r="BN170" s="112" t="e">
        <f>'III Plan Rates'!$AA173*'V Consumer Factors'!$N$14*'II Rate Development &amp; Change'!$M$34</f>
        <v>#DIV/0!</v>
      </c>
      <c r="BO170" s="112" t="e">
        <f>'III Plan Rates'!$AA173*'V Consumer Factors'!$N$15*'II Rate Development &amp; Change'!$M$34</f>
        <v>#DIV/0!</v>
      </c>
      <c r="BP170" s="112" t="e">
        <f>'III Plan Rates'!$AA173*'V Consumer Factors'!$N$16*'II Rate Development &amp; Change'!$M$34</f>
        <v>#DIV/0!</v>
      </c>
      <c r="BQ170" s="112" t="e">
        <f>'III Plan Rates'!$AA173*'V Consumer Factors'!$N$17*'II Rate Development &amp; Change'!$M$34</f>
        <v>#DIV/0!</v>
      </c>
      <c r="BR170" s="112" t="e">
        <f>'III Plan Rates'!$AA173*'V Consumer Factors'!$N$18*'II Rate Development &amp; Change'!$M$34</f>
        <v>#DIV/0!</v>
      </c>
      <c r="BS170" s="112" t="e">
        <f>'III Plan Rates'!$AA173*'V Consumer Factors'!$N$19*'II Rate Development &amp; Change'!$M$34</f>
        <v>#DIV/0!</v>
      </c>
      <c r="BT170" s="112" t="e">
        <f>'III Plan Rates'!$AA173*'V Consumer Factors'!$N$20*'II Rate Development &amp; Change'!$M$34</f>
        <v>#DIV/0!</v>
      </c>
      <c r="BU170" s="112">
        <f>IF('III Plan Rates'!$AP173&gt;0,SUMPRODUCT(BL170:BT170,'III Plan Rates'!$AG173:$AO173)/'III Plan Rates'!$AP173,0)</f>
        <v>0</v>
      </c>
      <c r="BW170" s="109"/>
      <c r="BX170" s="109"/>
      <c r="BY170" s="109"/>
      <c r="BZ170" s="109"/>
      <c r="CA170" s="109"/>
      <c r="CB170" s="109"/>
      <c r="CC170" s="109"/>
      <c r="CD170" s="109"/>
      <c r="CE170" s="511" t="str">
        <f>IF(SUM(BW170:CD170)='III Plan Rates'!AG173, "Match", "Don't Match")</f>
        <v>Match</v>
      </c>
      <c r="CF170" s="109"/>
      <c r="CG170" s="109"/>
      <c r="CH170" s="109"/>
      <c r="CI170" s="511" t="str">
        <f>IF(SUM(CF170:CH170)='III Plan Rates'!AH173, "Match", "Don't Match")</f>
        <v>Match</v>
      </c>
      <c r="CJ170" s="109"/>
      <c r="CK170" s="109"/>
      <c r="CL170" s="109"/>
      <c r="CM170" s="109"/>
      <c r="CN170" s="109"/>
      <c r="CO170" s="109"/>
      <c r="CP170" s="109"/>
      <c r="CQ170" s="109"/>
      <c r="CR170" s="109"/>
      <c r="CS170" s="109"/>
      <c r="CT170" s="109"/>
      <c r="CU170" s="109"/>
      <c r="CV170" s="109"/>
      <c r="CW170" s="511" t="str">
        <f>IF(SUM(CJ170:CV170)='III Plan Rates'!AI173, "Match", "Don't Match")</f>
        <v>Match</v>
      </c>
      <c r="CX170" s="109"/>
      <c r="CY170" s="109"/>
      <c r="CZ170" s="109"/>
      <c r="DA170" s="109"/>
      <c r="DB170" s="109"/>
      <c r="DC170" s="109"/>
      <c r="DD170" s="109"/>
      <c r="DE170" s="109"/>
      <c r="DF170" s="109"/>
      <c r="DG170" s="109"/>
      <c r="DH170" s="511" t="str">
        <f>IF(SUM(CX170:DG170)='III Plan Rates'!AJ173, "Match", "Don't Match")</f>
        <v>Match</v>
      </c>
      <c r="DI170" s="109"/>
      <c r="DJ170" s="109"/>
      <c r="DK170" s="109"/>
      <c r="DL170" s="109"/>
      <c r="DM170" s="109"/>
      <c r="DN170" s="109"/>
      <c r="DO170" s="109"/>
      <c r="DP170" s="511" t="str">
        <f>IF(SUM(DI170:DO170)='III Plan Rates'!AK173, "Match", "Don't Match")</f>
        <v>Match</v>
      </c>
      <c r="DQ170" s="109"/>
      <c r="DR170" s="109"/>
      <c r="DS170" s="109"/>
      <c r="DT170" s="109"/>
      <c r="DU170" s="109"/>
      <c r="DV170" s="109"/>
      <c r="DW170" s="109"/>
      <c r="DX170" s="109"/>
      <c r="DY170" s="109"/>
      <c r="DZ170" s="109"/>
      <c r="EA170" s="511" t="str">
        <f>IF(SUM(DQ170:DZ170)='III Plan Rates'!AL173, "Match", "Don't Match")</f>
        <v>Match</v>
      </c>
      <c r="EB170" s="109"/>
      <c r="EC170" s="109"/>
      <c r="ED170" s="109"/>
      <c r="EE170" s="109"/>
      <c r="EF170" s="511" t="str">
        <f>IF(SUM(EB170:EE170)='III Plan Rates'!AM173, "Match", "Don't Match")</f>
        <v>Match</v>
      </c>
      <c r="EG170" s="109"/>
      <c r="EH170" s="109"/>
      <c r="EI170" s="109"/>
      <c r="EJ170" s="109"/>
      <c r="EK170" s="109"/>
      <c r="EL170" s="511" t="str">
        <f>IF(SUM(EG170:EK170)='III Plan Rates'!AN173, "Match", "Don't Match")</f>
        <v>Match</v>
      </c>
      <c r="EM170" s="109"/>
      <c r="EN170" s="109"/>
      <c r="EO170" s="109"/>
      <c r="EP170" s="109"/>
      <c r="EQ170" s="109"/>
      <c r="ER170" s="109"/>
      <c r="ES170" s="109"/>
      <c r="ET170" s="511" t="str">
        <f>IF(SUM(EM170:ES170)='III Plan Rates'!AO173, "Match", "Don't Match")</f>
        <v>Match</v>
      </c>
    </row>
    <row r="171" spans="1:150" x14ac:dyDescent="0.25">
      <c r="A171" s="406" t="str">
        <f>'III Plan Rates'!A174</f>
        <v>Plan 157</v>
      </c>
      <c r="B171" s="122">
        <f>'III Plan Rates'!B174</f>
        <v>0</v>
      </c>
      <c r="C171" s="128">
        <f>'III Plan Rates'!D174</f>
        <v>0</v>
      </c>
      <c r="D171" s="122">
        <f>'III Plan Rates'!E174</f>
        <v>0</v>
      </c>
      <c r="E171" s="122">
        <f>'III Plan Rates'!F174</f>
        <v>0</v>
      </c>
      <c r="F171" s="122">
        <f>'III Plan Rates'!G174</f>
        <v>0</v>
      </c>
      <c r="G171" s="122">
        <f>'III Plan Rates'!J174</f>
        <v>0</v>
      </c>
      <c r="H171" s="10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2">
        <f>IF('III Plan Rates'!$AP174&gt;0,SUMPRODUCT(I171:Q171,'III Plan Rates'!$AG174:$AO174)/'III Plan Rates'!$AP174,0)</f>
        <v>0</v>
      </c>
      <c r="S171" s="123"/>
      <c r="T171" s="112" t="e">
        <f>'III Plan Rates'!$AA174*'V Consumer Factors'!$N$12*'II Rate Development &amp; Change'!$J$34</f>
        <v>#DIV/0!</v>
      </c>
      <c r="U171" s="112" t="e">
        <f>'III Plan Rates'!$AA174*'V Consumer Factors'!$N$13*'II Rate Development &amp; Change'!$J$34</f>
        <v>#DIV/0!</v>
      </c>
      <c r="V171" s="112" t="e">
        <f>'III Plan Rates'!$AA174*'V Consumer Factors'!$N$14*'II Rate Development &amp; Change'!$J$34</f>
        <v>#DIV/0!</v>
      </c>
      <c r="W171" s="112" t="e">
        <f>'III Plan Rates'!$AA174*'V Consumer Factors'!$N$15*'II Rate Development &amp; Change'!$J$34</f>
        <v>#DIV/0!</v>
      </c>
      <c r="X171" s="112" t="e">
        <f>'III Plan Rates'!$AA174*'V Consumer Factors'!$N$16*'II Rate Development &amp; Change'!$J$34</f>
        <v>#DIV/0!</v>
      </c>
      <c r="Y171" s="112" t="e">
        <f>'III Plan Rates'!$AA174*'V Consumer Factors'!$N$17*'II Rate Development &amp; Change'!$J$34</f>
        <v>#DIV/0!</v>
      </c>
      <c r="Z171" s="112" t="e">
        <f>'III Plan Rates'!$AA174*'V Consumer Factors'!$N$18*'II Rate Development &amp; Change'!$J$34</f>
        <v>#DIV/0!</v>
      </c>
      <c r="AA171" s="112" t="e">
        <f>'III Plan Rates'!$AA174*'V Consumer Factors'!$N$19*'II Rate Development &amp; Change'!$J$34</f>
        <v>#DIV/0!</v>
      </c>
      <c r="AB171" s="112" t="e">
        <f>'III Plan Rates'!$AA174*'V Consumer Factors'!$N$20*'II Rate Development &amp; Change'!$J$34</f>
        <v>#DIV/0!</v>
      </c>
      <c r="AC171" s="112">
        <f>IF('III Plan Rates'!$AP174&gt;0,SUMPRODUCT(T171:AB171,'III Plan Rates'!$AG174:$AO174)/'III Plan Rates'!$AP174,0)</f>
        <v>0</v>
      </c>
      <c r="AD171" s="119"/>
      <c r="AE171" s="120" t="e">
        <f t="shared" si="23"/>
        <v>#DIV/0!</v>
      </c>
      <c r="AF171" s="120" t="e">
        <f t="shared" si="24"/>
        <v>#DIV/0!</v>
      </c>
      <c r="AG171" s="120" t="e">
        <f t="shared" si="25"/>
        <v>#DIV/0!</v>
      </c>
      <c r="AH171" s="120" t="e">
        <f t="shared" si="26"/>
        <v>#DIV/0!</v>
      </c>
      <c r="AI171" s="120" t="e">
        <f t="shared" si="27"/>
        <v>#DIV/0!</v>
      </c>
      <c r="AJ171" s="120" t="e">
        <f t="shared" si="28"/>
        <v>#DIV/0!</v>
      </c>
      <c r="AK171" s="120" t="e">
        <f t="shared" si="29"/>
        <v>#DIV/0!</v>
      </c>
      <c r="AL171" s="120" t="e">
        <f t="shared" si="30"/>
        <v>#DIV/0!</v>
      </c>
      <c r="AM171" s="120" t="e">
        <f t="shared" si="31"/>
        <v>#DIV/0!</v>
      </c>
      <c r="AN171" s="120" t="str">
        <f t="shared" si="32"/>
        <v/>
      </c>
      <c r="AO171" s="119"/>
      <c r="AP171" s="112" t="e">
        <f>'III Plan Rates'!$AA174*'V Consumer Factors'!$N$12*'II Rate Development &amp; Change'!$K$34</f>
        <v>#DIV/0!</v>
      </c>
      <c r="AQ171" s="112" t="e">
        <f>'III Plan Rates'!$AA174*'V Consumer Factors'!$N$13*'II Rate Development &amp; Change'!$K$34</f>
        <v>#DIV/0!</v>
      </c>
      <c r="AR171" s="112" t="e">
        <f>'III Plan Rates'!$AA174*'V Consumer Factors'!$N$14*'II Rate Development &amp; Change'!$K$34</f>
        <v>#DIV/0!</v>
      </c>
      <c r="AS171" s="112" t="e">
        <f>'III Plan Rates'!$AA174*'V Consumer Factors'!$N$15*'II Rate Development &amp; Change'!$K$34</f>
        <v>#DIV/0!</v>
      </c>
      <c r="AT171" s="112" t="e">
        <f>'III Plan Rates'!$AA174*'V Consumer Factors'!$N$16*'II Rate Development &amp; Change'!$K$34</f>
        <v>#DIV/0!</v>
      </c>
      <c r="AU171" s="112" t="e">
        <f>'III Plan Rates'!$AA174*'V Consumer Factors'!$N$17*'II Rate Development &amp; Change'!$K$34</f>
        <v>#DIV/0!</v>
      </c>
      <c r="AV171" s="112" t="e">
        <f>'III Plan Rates'!$AA174*'V Consumer Factors'!$N$18*'II Rate Development &amp; Change'!$K$34</f>
        <v>#DIV/0!</v>
      </c>
      <c r="AW171" s="112" t="e">
        <f>'III Plan Rates'!$AA174*'V Consumer Factors'!$N$19*'II Rate Development &amp; Change'!$K$34</f>
        <v>#DIV/0!</v>
      </c>
      <c r="AX171" s="112" t="e">
        <f>'III Plan Rates'!$AA174*'V Consumer Factors'!$N$20*'II Rate Development &amp; Change'!$K$34</f>
        <v>#DIV/0!</v>
      </c>
      <c r="AY171" s="112">
        <f>IF('III Plan Rates'!$AP174&gt;0,SUMPRODUCT(AP171:AX171,'III Plan Rates'!$AG174:$AO174)/'III Plan Rates'!$AP174,0)</f>
        <v>0</v>
      </c>
      <c r="AZ171" s="124"/>
      <c r="BA171" s="112" t="e">
        <f>'III Plan Rates'!$AA174*'V Consumer Factors'!$N$12*'II Rate Development &amp; Change'!$L$34</f>
        <v>#DIV/0!</v>
      </c>
      <c r="BB171" s="112" t="e">
        <f>'III Plan Rates'!$AA174*'V Consumer Factors'!$N$13*'II Rate Development &amp; Change'!$L$34</f>
        <v>#DIV/0!</v>
      </c>
      <c r="BC171" s="112" t="e">
        <f>'III Plan Rates'!$AA174*'V Consumer Factors'!$N$14*'II Rate Development &amp; Change'!$L$34</f>
        <v>#DIV/0!</v>
      </c>
      <c r="BD171" s="112" t="e">
        <f>'III Plan Rates'!$AA174*'V Consumer Factors'!$N$15*'II Rate Development &amp; Change'!$L$34</f>
        <v>#DIV/0!</v>
      </c>
      <c r="BE171" s="112" t="e">
        <f>'III Plan Rates'!$AA174*'V Consumer Factors'!$N$16*'II Rate Development &amp; Change'!$L$34</f>
        <v>#DIV/0!</v>
      </c>
      <c r="BF171" s="112" t="e">
        <f>'III Plan Rates'!$AA174*'V Consumer Factors'!$N$17*'II Rate Development &amp; Change'!$L$34</f>
        <v>#DIV/0!</v>
      </c>
      <c r="BG171" s="112" t="e">
        <f>'III Plan Rates'!$AA174*'V Consumer Factors'!$N$18*'II Rate Development &amp; Change'!$L$34</f>
        <v>#DIV/0!</v>
      </c>
      <c r="BH171" s="112" t="e">
        <f>'III Plan Rates'!$AA174*'V Consumer Factors'!$N$19*'II Rate Development &amp; Change'!$L$34</f>
        <v>#DIV/0!</v>
      </c>
      <c r="BI171" s="112" t="e">
        <f>'III Plan Rates'!$AA174*'V Consumer Factors'!$N$20*'II Rate Development &amp; Change'!$L$34</f>
        <v>#DIV/0!</v>
      </c>
      <c r="BJ171" s="112">
        <f>IF('III Plan Rates'!$AP174&gt;0,SUMPRODUCT(BA171:BI171,'III Plan Rates'!$AG174:$AO174)/'III Plan Rates'!$AP174,0)</f>
        <v>0</v>
      </c>
      <c r="BK171" s="124"/>
      <c r="BL171" s="112" t="e">
        <f>'III Plan Rates'!$AA174*'V Consumer Factors'!$N$12*'II Rate Development &amp; Change'!$M$34</f>
        <v>#DIV/0!</v>
      </c>
      <c r="BM171" s="112" t="e">
        <f>'III Plan Rates'!$AA174*'V Consumer Factors'!$N$13*'II Rate Development &amp; Change'!$M$34</f>
        <v>#DIV/0!</v>
      </c>
      <c r="BN171" s="112" t="e">
        <f>'III Plan Rates'!$AA174*'V Consumer Factors'!$N$14*'II Rate Development &amp; Change'!$M$34</f>
        <v>#DIV/0!</v>
      </c>
      <c r="BO171" s="112" t="e">
        <f>'III Plan Rates'!$AA174*'V Consumer Factors'!$N$15*'II Rate Development &amp; Change'!$M$34</f>
        <v>#DIV/0!</v>
      </c>
      <c r="BP171" s="112" t="e">
        <f>'III Plan Rates'!$AA174*'V Consumer Factors'!$N$16*'II Rate Development &amp; Change'!$M$34</f>
        <v>#DIV/0!</v>
      </c>
      <c r="BQ171" s="112" t="e">
        <f>'III Plan Rates'!$AA174*'V Consumer Factors'!$N$17*'II Rate Development &amp; Change'!$M$34</f>
        <v>#DIV/0!</v>
      </c>
      <c r="BR171" s="112" t="e">
        <f>'III Plan Rates'!$AA174*'V Consumer Factors'!$N$18*'II Rate Development &amp; Change'!$M$34</f>
        <v>#DIV/0!</v>
      </c>
      <c r="BS171" s="112" t="e">
        <f>'III Plan Rates'!$AA174*'V Consumer Factors'!$N$19*'II Rate Development &amp; Change'!$M$34</f>
        <v>#DIV/0!</v>
      </c>
      <c r="BT171" s="112" t="e">
        <f>'III Plan Rates'!$AA174*'V Consumer Factors'!$N$20*'II Rate Development &amp; Change'!$M$34</f>
        <v>#DIV/0!</v>
      </c>
      <c r="BU171" s="112">
        <f>IF('III Plan Rates'!$AP174&gt;0,SUMPRODUCT(BL171:BT171,'III Plan Rates'!$AG174:$AO174)/'III Plan Rates'!$AP174,0)</f>
        <v>0</v>
      </c>
      <c r="BW171" s="109"/>
      <c r="BX171" s="109"/>
      <c r="BY171" s="109"/>
      <c r="BZ171" s="109"/>
      <c r="CA171" s="109"/>
      <c r="CB171" s="109"/>
      <c r="CC171" s="109"/>
      <c r="CD171" s="109"/>
      <c r="CE171" s="511" t="str">
        <f>IF(SUM(BW171:CD171)='III Plan Rates'!AG174, "Match", "Don't Match")</f>
        <v>Match</v>
      </c>
      <c r="CF171" s="109"/>
      <c r="CG171" s="109"/>
      <c r="CH171" s="109"/>
      <c r="CI171" s="511" t="str">
        <f>IF(SUM(CF171:CH171)='III Plan Rates'!AH174, "Match", "Don't Match")</f>
        <v>Match</v>
      </c>
      <c r="CJ171" s="109"/>
      <c r="CK171" s="109"/>
      <c r="CL171" s="109"/>
      <c r="CM171" s="109"/>
      <c r="CN171" s="109"/>
      <c r="CO171" s="109"/>
      <c r="CP171" s="109"/>
      <c r="CQ171" s="109"/>
      <c r="CR171" s="109"/>
      <c r="CS171" s="109"/>
      <c r="CT171" s="109"/>
      <c r="CU171" s="109"/>
      <c r="CV171" s="109"/>
      <c r="CW171" s="511" t="str">
        <f>IF(SUM(CJ171:CV171)='III Plan Rates'!AI174, "Match", "Don't Match")</f>
        <v>Match</v>
      </c>
      <c r="CX171" s="109"/>
      <c r="CY171" s="109"/>
      <c r="CZ171" s="109"/>
      <c r="DA171" s="109"/>
      <c r="DB171" s="109"/>
      <c r="DC171" s="109"/>
      <c r="DD171" s="109"/>
      <c r="DE171" s="109"/>
      <c r="DF171" s="109"/>
      <c r="DG171" s="109"/>
      <c r="DH171" s="511" t="str">
        <f>IF(SUM(CX171:DG171)='III Plan Rates'!AJ174, "Match", "Don't Match")</f>
        <v>Match</v>
      </c>
      <c r="DI171" s="109"/>
      <c r="DJ171" s="109"/>
      <c r="DK171" s="109"/>
      <c r="DL171" s="109"/>
      <c r="DM171" s="109"/>
      <c r="DN171" s="109"/>
      <c r="DO171" s="109"/>
      <c r="DP171" s="511" t="str">
        <f>IF(SUM(DI171:DO171)='III Plan Rates'!AK174, "Match", "Don't Match")</f>
        <v>Match</v>
      </c>
      <c r="DQ171" s="109"/>
      <c r="DR171" s="109"/>
      <c r="DS171" s="109"/>
      <c r="DT171" s="109"/>
      <c r="DU171" s="109"/>
      <c r="DV171" s="109"/>
      <c r="DW171" s="109"/>
      <c r="DX171" s="109"/>
      <c r="DY171" s="109"/>
      <c r="DZ171" s="109"/>
      <c r="EA171" s="511" t="str">
        <f>IF(SUM(DQ171:DZ171)='III Plan Rates'!AL174, "Match", "Don't Match")</f>
        <v>Match</v>
      </c>
      <c r="EB171" s="109"/>
      <c r="EC171" s="109"/>
      <c r="ED171" s="109"/>
      <c r="EE171" s="109"/>
      <c r="EF171" s="511" t="str">
        <f>IF(SUM(EB171:EE171)='III Plan Rates'!AM174, "Match", "Don't Match")</f>
        <v>Match</v>
      </c>
      <c r="EG171" s="109"/>
      <c r="EH171" s="109"/>
      <c r="EI171" s="109"/>
      <c r="EJ171" s="109"/>
      <c r="EK171" s="109"/>
      <c r="EL171" s="511" t="str">
        <f>IF(SUM(EG171:EK171)='III Plan Rates'!AN174, "Match", "Don't Match")</f>
        <v>Match</v>
      </c>
      <c r="EM171" s="109"/>
      <c r="EN171" s="109"/>
      <c r="EO171" s="109"/>
      <c r="EP171" s="109"/>
      <c r="EQ171" s="109"/>
      <c r="ER171" s="109"/>
      <c r="ES171" s="109"/>
      <c r="ET171" s="511" t="str">
        <f>IF(SUM(EM171:ES171)='III Plan Rates'!AO174, "Match", "Don't Match")</f>
        <v>Match</v>
      </c>
    </row>
    <row r="172" spans="1:150" x14ac:dyDescent="0.25">
      <c r="A172" s="406" t="str">
        <f>'III Plan Rates'!A175</f>
        <v>Plan 158</v>
      </c>
      <c r="B172" s="122">
        <f>'III Plan Rates'!B175</f>
        <v>0</v>
      </c>
      <c r="C172" s="128">
        <f>'III Plan Rates'!D175</f>
        <v>0</v>
      </c>
      <c r="D172" s="122">
        <f>'III Plan Rates'!E175</f>
        <v>0</v>
      </c>
      <c r="E172" s="122">
        <f>'III Plan Rates'!F175</f>
        <v>0</v>
      </c>
      <c r="F172" s="122">
        <f>'III Plan Rates'!G175</f>
        <v>0</v>
      </c>
      <c r="G172" s="122">
        <f>'III Plan Rates'!J175</f>
        <v>0</v>
      </c>
      <c r="H172" s="10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2">
        <f>IF('III Plan Rates'!$AP175&gt;0,SUMPRODUCT(I172:Q172,'III Plan Rates'!$AG175:$AO175)/'III Plan Rates'!$AP175,0)</f>
        <v>0</v>
      </c>
      <c r="S172" s="123"/>
      <c r="T172" s="112" t="e">
        <f>'III Plan Rates'!$AA175*'V Consumer Factors'!$N$12*'II Rate Development &amp; Change'!$J$34</f>
        <v>#DIV/0!</v>
      </c>
      <c r="U172" s="112" t="e">
        <f>'III Plan Rates'!$AA175*'V Consumer Factors'!$N$13*'II Rate Development &amp; Change'!$J$34</f>
        <v>#DIV/0!</v>
      </c>
      <c r="V172" s="112" t="e">
        <f>'III Plan Rates'!$AA175*'V Consumer Factors'!$N$14*'II Rate Development &amp; Change'!$J$34</f>
        <v>#DIV/0!</v>
      </c>
      <c r="W172" s="112" t="e">
        <f>'III Plan Rates'!$AA175*'V Consumer Factors'!$N$15*'II Rate Development &amp; Change'!$J$34</f>
        <v>#DIV/0!</v>
      </c>
      <c r="X172" s="112" t="e">
        <f>'III Plan Rates'!$AA175*'V Consumer Factors'!$N$16*'II Rate Development &amp; Change'!$J$34</f>
        <v>#DIV/0!</v>
      </c>
      <c r="Y172" s="112" t="e">
        <f>'III Plan Rates'!$AA175*'V Consumer Factors'!$N$17*'II Rate Development &amp; Change'!$J$34</f>
        <v>#DIV/0!</v>
      </c>
      <c r="Z172" s="112" t="e">
        <f>'III Plan Rates'!$AA175*'V Consumer Factors'!$N$18*'II Rate Development &amp; Change'!$J$34</f>
        <v>#DIV/0!</v>
      </c>
      <c r="AA172" s="112" t="e">
        <f>'III Plan Rates'!$AA175*'V Consumer Factors'!$N$19*'II Rate Development &amp; Change'!$J$34</f>
        <v>#DIV/0!</v>
      </c>
      <c r="AB172" s="112" t="e">
        <f>'III Plan Rates'!$AA175*'V Consumer Factors'!$N$20*'II Rate Development &amp; Change'!$J$34</f>
        <v>#DIV/0!</v>
      </c>
      <c r="AC172" s="112">
        <f>IF('III Plan Rates'!$AP175&gt;0,SUMPRODUCT(T172:AB172,'III Plan Rates'!$AG175:$AO175)/'III Plan Rates'!$AP175,0)</f>
        <v>0</v>
      </c>
      <c r="AD172" s="119"/>
      <c r="AE172" s="120" t="e">
        <f t="shared" si="23"/>
        <v>#DIV/0!</v>
      </c>
      <c r="AF172" s="120" t="e">
        <f t="shared" si="24"/>
        <v>#DIV/0!</v>
      </c>
      <c r="AG172" s="120" t="e">
        <f t="shared" si="25"/>
        <v>#DIV/0!</v>
      </c>
      <c r="AH172" s="120" t="e">
        <f t="shared" si="26"/>
        <v>#DIV/0!</v>
      </c>
      <c r="AI172" s="120" t="e">
        <f t="shared" si="27"/>
        <v>#DIV/0!</v>
      </c>
      <c r="AJ172" s="120" t="e">
        <f t="shared" si="28"/>
        <v>#DIV/0!</v>
      </c>
      <c r="AK172" s="120" t="e">
        <f t="shared" si="29"/>
        <v>#DIV/0!</v>
      </c>
      <c r="AL172" s="120" t="e">
        <f t="shared" si="30"/>
        <v>#DIV/0!</v>
      </c>
      <c r="AM172" s="120" t="e">
        <f t="shared" si="31"/>
        <v>#DIV/0!</v>
      </c>
      <c r="AN172" s="120" t="str">
        <f t="shared" si="32"/>
        <v/>
      </c>
      <c r="AO172" s="119"/>
      <c r="AP172" s="112" t="e">
        <f>'III Plan Rates'!$AA175*'V Consumer Factors'!$N$12*'II Rate Development &amp; Change'!$K$34</f>
        <v>#DIV/0!</v>
      </c>
      <c r="AQ172" s="112" t="e">
        <f>'III Plan Rates'!$AA175*'V Consumer Factors'!$N$13*'II Rate Development &amp; Change'!$K$34</f>
        <v>#DIV/0!</v>
      </c>
      <c r="AR172" s="112" t="e">
        <f>'III Plan Rates'!$AA175*'V Consumer Factors'!$N$14*'II Rate Development &amp; Change'!$K$34</f>
        <v>#DIV/0!</v>
      </c>
      <c r="AS172" s="112" t="e">
        <f>'III Plan Rates'!$AA175*'V Consumer Factors'!$N$15*'II Rate Development &amp; Change'!$K$34</f>
        <v>#DIV/0!</v>
      </c>
      <c r="AT172" s="112" t="e">
        <f>'III Plan Rates'!$AA175*'V Consumer Factors'!$N$16*'II Rate Development &amp; Change'!$K$34</f>
        <v>#DIV/0!</v>
      </c>
      <c r="AU172" s="112" t="e">
        <f>'III Plan Rates'!$AA175*'V Consumer Factors'!$N$17*'II Rate Development &amp; Change'!$K$34</f>
        <v>#DIV/0!</v>
      </c>
      <c r="AV172" s="112" t="e">
        <f>'III Plan Rates'!$AA175*'V Consumer Factors'!$N$18*'II Rate Development &amp; Change'!$K$34</f>
        <v>#DIV/0!</v>
      </c>
      <c r="AW172" s="112" t="e">
        <f>'III Plan Rates'!$AA175*'V Consumer Factors'!$N$19*'II Rate Development &amp; Change'!$K$34</f>
        <v>#DIV/0!</v>
      </c>
      <c r="AX172" s="112" t="e">
        <f>'III Plan Rates'!$AA175*'V Consumer Factors'!$N$20*'II Rate Development &amp; Change'!$K$34</f>
        <v>#DIV/0!</v>
      </c>
      <c r="AY172" s="112">
        <f>IF('III Plan Rates'!$AP175&gt;0,SUMPRODUCT(AP172:AX172,'III Plan Rates'!$AG175:$AO175)/'III Plan Rates'!$AP175,0)</f>
        <v>0</v>
      </c>
      <c r="AZ172" s="124"/>
      <c r="BA172" s="112" t="e">
        <f>'III Plan Rates'!$AA175*'V Consumer Factors'!$N$12*'II Rate Development &amp; Change'!$L$34</f>
        <v>#DIV/0!</v>
      </c>
      <c r="BB172" s="112" t="e">
        <f>'III Plan Rates'!$AA175*'V Consumer Factors'!$N$13*'II Rate Development &amp; Change'!$L$34</f>
        <v>#DIV/0!</v>
      </c>
      <c r="BC172" s="112" t="e">
        <f>'III Plan Rates'!$AA175*'V Consumer Factors'!$N$14*'II Rate Development &amp; Change'!$L$34</f>
        <v>#DIV/0!</v>
      </c>
      <c r="BD172" s="112" t="e">
        <f>'III Plan Rates'!$AA175*'V Consumer Factors'!$N$15*'II Rate Development &amp; Change'!$L$34</f>
        <v>#DIV/0!</v>
      </c>
      <c r="BE172" s="112" t="e">
        <f>'III Plan Rates'!$AA175*'V Consumer Factors'!$N$16*'II Rate Development &amp; Change'!$L$34</f>
        <v>#DIV/0!</v>
      </c>
      <c r="BF172" s="112" t="e">
        <f>'III Plan Rates'!$AA175*'V Consumer Factors'!$N$17*'II Rate Development &amp; Change'!$L$34</f>
        <v>#DIV/0!</v>
      </c>
      <c r="BG172" s="112" t="e">
        <f>'III Plan Rates'!$AA175*'V Consumer Factors'!$N$18*'II Rate Development &amp; Change'!$L$34</f>
        <v>#DIV/0!</v>
      </c>
      <c r="BH172" s="112" t="e">
        <f>'III Plan Rates'!$AA175*'V Consumer Factors'!$N$19*'II Rate Development &amp; Change'!$L$34</f>
        <v>#DIV/0!</v>
      </c>
      <c r="BI172" s="112" t="e">
        <f>'III Plan Rates'!$AA175*'V Consumer Factors'!$N$20*'II Rate Development &amp; Change'!$L$34</f>
        <v>#DIV/0!</v>
      </c>
      <c r="BJ172" s="112">
        <f>IF('III Plan Rates'!$AP175&gt;0,SUMPRODUCT(BA172:BI172,'III Plan Rates'!$AG175:$AO175)/'III Plan Rates'!$AP175,0)</f>
        <v>0</v>
      </c>
      <c r="BK172" s="124"/>
      <c r="BL172" s="112" t="e">
        <f>'III Plan Rates'!$AA175*'V Consumer Factors'!$N$12*'II Rate Development &amp; Change'!$M$34</f>
        <v>#DIV/0!</v>
      </c>
      <c r="BM172" s="112" t="e">
        <f>'III Plan Rates'!$AA175*'V Consumer Factors'!$N$13*'II Rate Development &amp; Change'!$M$34</f>
        <v>#DIV/0!</v>
      </c>
      <c r="BN172" s="112" t="e">
        <f>'III Plan Rates'!$AA175*'V Consumer Factors'!$N$14*'II Rate Development &amp; Change'!$M$34</f>
        <v>#DIV/0!</v>
      </c>
      <c r="BO172" s="112" t="e">
        <f>'III Plan Rates'!$AA175*'V Consumer Factors'!$N$15*'II Rate Development &amp; Change'!$M$34</f>
        <v>#DIV/0!</v>
      </c>
      <c r="BP172" s="112" t="e">
        <f>'III Plan Rates'!$AA175*'V Consumer Factors'!$N$16*'II Rate Development &amp; Change'!$M$34</f>
        <v>#DIV/0!</v>
      </c>
      <c r="BQ172" s="112" t="e">
        <f>'III Plan Rates'!$AA175*'V Consumer Factors'!$N$17*'II Rate Development &amp; Change'!$M$34</f>
        <v>#DIV/0!</v>
      </c>
      <c r="BR172" s="112" t="e">
        <f>'III Plan Rates'!$AA175*'V Consumer Factors'!$N$18*'II Rate Development &amp; Change'!$M$34</f>
        <v>#DIV/0!</v>
      </c>
      <c r="BS172" s="112" t="e">
        <f>'III Plan Rates'!$AA175*'V Consumer Factors'!$N$19*'II Rate Development &amp; Change'!$M$34</f>
        <v>#DIV/0!</v>
      </c>
      <c r="BT172" s="112" t="e">
        <f>'III Plan Rates'!$AA175*'V Consumer Factors'!$N$20*'II Rate Development &amp; Change'!$M$34</f>
        <v>#DIV/0!</v>
      </c>
      <c r="BU172" s="112">
        <f>IF('III Plan Rates'!$AP175&gt;0,SUMPRODUCT(BL172:BT172,'III Plan Rates'!$AG175:$AO175)/'III Plan Rates'!$AP175,0)</f>
        <v>0</v>
      </c>
      <c r="BW172" s="109"/>
      <c r="BX172" s="109"/>
      <c r="BY172" s="109"/>
      <c r="BZ172" s="109"/>
      <c r="CA172" s="109"/>
      <c r="CB172" s="109"/>
      <c r="CC172" s="109"/>
      <c r="CD172" s="109"/>
      <c r="CE172" s="511" t="str">
        <f>IF(SUM(BW172:CD172)='III Plan Rates'!AG175, "Match", "Don't Match")</f>
        <v>Match</v>
      </c>
      <c r="CF172" s="109"/>
      <c r="CG172" s="109"/>
      <c r="CH172" s="109"/>
      <c r="CI172" s="511" t="str">
        <f>IF(SUM(CF172:CH172)='III Plan Rates'!AH175, "Match", "Don't Match")</f>
        <v>Match</v>
      </c>
      <c r="CJ172" s="109"/>
      <c r="CK172" s="109"/>
      <c r="CL172" s="109"/>
      <c r="CM172" s="109"/>
      <c r="CN172" s="109"/>
      <c r="CO172" s="109"/>
      <c r="CP172" s="109"/>
      <c r="CQ172" s="109"/>
      <c r="CR172" s="109"/>
      <c r="CS172" s="109"/>
      <c r="CT172" s="109"/>
      <c r="CU172" s="109"/>
      <c r="CV172" s="109"/>
      <c r="CW172" s="511" t="str">
        <f>IF(SUM(CJ172:CV172)='III Plan Rates'!AI175, "Match", "Don't Match")</f>
        <v>Match</v>
      </c>
      <c r="CX172" s="109"/>
      <c r="CY172" s="109"/>
      <c r="CZ172" s="109"/>
      <c r="DA172" s="109"/>
      <c r="DB172" s="109"/>
      <c r="DC172" s="109"/>
      <c r="DD172" s="109"/>
      <c r="DE172" s="109"/>
      <c r="DF172" s="109"/>
      <c r="DG172" s="109"/>
      <c r="DH172" s="511" t="str">
        <f>IF(SUM(CX172:DG172)='III Plan Rates'!AJ175, "Match", "Don't Match")</f>
        <v>Match</v>
      </c>
      <c r="DI172" s="109"/>
      <c r="DJ172" s="109"/>
      <c r="DK172" s="109"/>
      <c r="DL172" s="109"/>
      <c r="DM172" s="109"/>
      <c r="DN172" s="109"/>
      <c r="DO172" s="109"/>
      <c r="DP172" s="511" t="str">
        <f>IF(SUM(DI172:DO172)='III Plan Rates'!AK175, "Match", "Don't Match")</f>
        <v>Match</v>
      </c>
      <c r="DQ172" s="109"/>
      <c r="DR172" s="109"/>
      <c r="DS172" s="109"/>
      <c r="DT172" s="109"/>
      <c r="DU172" s="109"/>
      <c r="DV172" s="109"/>
      <c r="DW172" s="109"/>
      <c r="DX172" s="109"/>
      <c r="DY172" s="109"/>
      <c r="DZ172" s="109"/>
      <c r="EA172" s="511" t="str">
        <f>IF(SUM(DQ172:DZ172)='III Plan Rates'!AL175, "Match", "Don't Match")</f>
        <v>Match</v>
      </c>
      <c r="EB172" s="109"/>
      <c r="EC172" s="109"/>
      <c r="ED172" s="109"/>
      <c r="EE172" s="109"/>
      <c r="EF172" s="511" t="str">
        <f>IF(SUM(EB172:EE172)='III Plan Rates'!AM175, "Match", "Don't Match")</f>
        <v>Match</v>
      </c>
      <c r="EG172" s="109"/>
      <c r="EH172" s="109"/>
      <c r="EI172" s="109"/>
      <c r="EJ172" s="109"/>
      <c r="EK172" s="109"/>
      <c r="EL172" s="511" t="str">
        <f>IF(SUM(EG172:EK172)='III Plan Rates'!AN175, "Match", "Don't Match")</f>
        <v>Match</v>
      </c>
      <c r="EM172" s="109"/>
      <c r="EN172" s="109"/>
      <c r="EO172" s="109"/>
      <c r="EP172" s="109"/>
      <c r="EQ172" s="109"/>
      <c r="ER172" s="109"/>
      <c r="ES172" s="109"/>
      <c r="ET172" s="511" t="str">
        <f>IF(SUM(EM172:ES172)='III Plan Rates'!AO175, "Match", "Don't Match")</f>
        <v>Match</v>
      </c>
    </row>
    <row r="173" spans="1:150" x14ac:dyDescent="0.25">
      <c r="A173" s="406" t="str">
        <f>'III Plan Rates'!A176</f>
        <v>Plan 159</v>
      </c>
      <c r="B173" s="122">
        <f>'III Plan Rates'!B176</f>
        <v>0</v>
      </c>
      <c r="C173" s="128">
        <f>'III Plan Rates'!D176</f>
        <v>0</v>
      </c>
      <c r="D173" s="122">
        <f>'III Plan Rates'!E176</f>
        <v>0</v>
      </c>
      <c r="E173" s="122">
        <f>'III Plan Rates'!F176</f>
        <v>0</v>
      </c>
      <c r="F173" s="122">
        <f>'III Plan Rates'!G176</f>
        <v>0</v>
      </c>
      <c r="G173" s="122">
        <f>'III Plan Rates'!J176</f>
        <v>0</v>
      </c>
      <c r="H173" s="10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2">
        <f>IF('III Plan Rates'!$AP176&gt;0,SUMPRODUCT(I173:Q173,'III Plan Rates'!$AG176:$AO176)/'III Plan Rates'!$AP176,0)</f>
        <v>0</v>
      </c>
      <c r="S173" s="123"/>
      <c r="T173" s="112" t="e">
        <f>'III Plan Rates'!$AA176*'V Consumer Factors'!$N$12*'II Rate Development &amp; Change'!$J$34</f>
        <v>#DIV/0!</v>
      </c>
      <c r="U173" s="112" t="e">
        <f>'III Plan Rates'!$AA176*'V Consumer Factors'!$N$13*'II Rate Development &amp; Change'!$J$34</f>
        <v>#DIV/0!</v>
      </c>
      <c r="V173" s="112" t="e">
        <f>'III Plan Rates'!$AA176*'V Consumer Factors'!$N$14*'II Rate Development &amp; Change'!$J$34</f>
        <v>#DIV/0!</v>
      </c>
      <c r="W173" s="112" t="e">
        <f>'III Plan Rates'!$AA176*'V Consumer Factors'!$N$15*'II Rate Development &amp; Change'!$J$34</f>
        <v>#DIV/0!</v>
      </c>
      <c r="X173" s="112" t="e">
        <f>'III Plan Rates'!$AA176*'V Consumer Factors'!$N$16*'II Rate Development &amp; Change'!$J$34</f>
        <v>#DIV/0!</v>
      </c>
      <c r="Y173" s="112" t="e">
        <f>'III Plan Rates'!$AA176*'V Consumer Factors'!$N$17*'II Rate Development &amp; Change'!$J$34</f>
        <v>#DIV/0!</v>
      </c>
      <c r="Z173" s="112" t="e">
        <f>'III Plan Rates'!$AA176*'V Consumer Factors'!$N$18*'II Rate Development &amp; Change'!$J$34</f>
        <v>#DIV/0!</v>
      </c>
      <c r="AA173" s="112" t="e">
        <f>'III Plan Rates'!$AA176*'V Consumer Factors'!$N$19*'II Rate Development &amp; Change'!$J$34</f>
        <v>#DIV/0!</v>
      </c>
      <c r="AB173" s="112" t="e">
        <f>'III Plan Rates'!$AA176*'V Consumer Factors'!$N$20*'II Rate Development &amp; Change'!$J$34</f>
        <v>#DIV/0!</v>
      </c>
      <c r="AC173" s="112">
        <f>IF('III Plan Rates'!$AP176&gt;0,SUMPRODUCT(T173:AB173,'III Plan Rates'!$AG176:$AO176)/'III Plan Rates'!$AP176,0)</f>
        <v>0</v>
      </c>
      <c r="AD173" s="119"/>
      <c r="AE173" s="120" t="e">
        <f t="shared" si="23"/>
        <v>#DIV/0!</v>
      </c>
      <c r="AF173" s="120" t="e">
        <f t="shared" si="24"/>
        <v>#DIV/0!</v>
      </c>
      <c r="AG173" s="120" t="e">
        <f t="shared" si="25"/>
        <v>#DIV/0!</v>
      </c>
      <c r="AH173" s="120" t="e">
        <f t="shared" si="26"/>
        <v>#DIV/0!</v>
      </c>
      <c r="AI173" s="120" t="e">
        <f t="shared" si="27"/>
        <v>#DIV/0!</v>
      </c>
      <c r="AJ173" s="120" t="e">
        <f t="shared" si="28"/>
        <v>#DIV/0!</v>
      </c>
      <c r="AK173" s="120" t="e">
        <f t="shared" si="29"/>
        <v>#DIV/0!</v>
      </c>
      <c r="AL173" s="120" t="e">
        <f t="shared" si="30"/>
        <v>#DIV/0!</v>
      </c>
      <c r="AM173" s="120" t="e">
        <f t="shared" si="31"/>
        <v>#DIV/0!</v>
      </c>
      <c r="AN173" s="120" t="str">
        <f t="shared" si="32"/>
        <v/>
      </c>
      <c r="AO173" s="119"/>
      <c r="AP173" s="112" t="e">
        <f>'III Plan Rates'!$AA176*'V Consumer Factors'!$N$12*'II Rate Development &amp; Change'!$K$34</f>
        <v>#DIV/0!</v>
      </c>
      <c r="AQ173" s="112" t="e">
        <f>'III Plan Rates'!$AA176*'V Consumer Factors'!$N$13*'II Rate Development &amp; Change'!$K$34</f>
        <v>#DIV/0!</v>
      </c>
      <c r="AR173" s="112" t="e">
        <f>'III Plan Rates'!$AA176*'V Consumer Factors'!$N$14*'II Rate Development &amp; Change'!$K$34</f>
        <v>#DIV/0!</v>
      </c>
      <c r="AS173" s="112" t="e">
        <f>'III Plan Rates'!$AA176*'V Consumer Factors'!$N$15*'II Rate Development &amp; Change'!$K$34</f>
        <v>#DIV/0!</v>
      </c>
      <c r="AT173" s="112" t="e">
        <f>'III Plan Rates'!$AA176*'V Consumer Factors'!$N$16*'II Rate Development &amp; Change'!$K$34</f>
        <v>#DIV/0!</v>
      </c>
      <c r="AU173" s="112" t="e">
        <f>'III Plan Rates'!$AA176*'V Consumer Factors'!$N$17*'II Rate Development &amp; Change'!$K$34</f>
        <v>#DIV/0!</v>
      </c>
      <c r="AV173" s="112" t="e">
        <f>'III Plan Rates'!$AA176*'V Consumer Factors'!$N$18*'II Rate Development &amp; Change'!$K$34</f>
        <v>#DIV/0!</v>
      </c>
      <c r="AW173" s="112" t="e">
        <f>'III Plan Rates'!$AA176*'V Consumer Factors'!$N$19*'II Rate Development &amp; Change'!$K$34</f>
        <v>#DIV/0!</v>
      </c>
      <c r="AX173" s="112" t="e">
        <f>'III Plan Rates'!$AA176*'V Consumer Factors'!$N$20*'II Rate Development &amp; Change'!$K$34</f>
        <v>#DIV/0!</v>
      </c>
      <c r="AY173" s="112">
        <f>IF('III Plan Rates'!$AP176&gt;0,SUMPRODUCT(AP173:AX173,'III Plan Rates'!$AG176:$AO176)/'III Plan Rates'!$AP176,0)</f>
        <v>0</v>
      </c>
      <c r="AZ173" s="124"/>
      <c r="BA173" s="112" t="e">
        <f>'III Plan Rates'!$AA176*'V Consumer Factors'!$N$12*'II Rate Development &amp; Change'!$L$34</f>
        <v>#DIV/0!</v>
      </c>
      <c r="BB173" s="112" t="e">
        <f>'III Plan Rates'!$AA176*'V Consumer Factors'!$N$13*'II Rate Development &amp; Change'!$L$34</f>
        <v>#DIV/0!</v>
      </c>
      <c r="BC173" s="112" t="e">
        <f>'III Plan Rates'!$AA176*'V Consumer Factors'!$N$14*'II Rate Development &amp; Change'!$L$34</f>
        <v>#DIV/0!</v>
      </c>
      <c r="BD173" s="112" t="e">
        <f>'III Plan Rates'!$AA176*'V Consumer Factors'!$N$15*'II Rate Development &amp; Change'!$L$34</f>
        <v>#DIV/0!</v>
      </c>
      <c r="BE173" s="112" t="e">
        <f>'III Plan Rates'!$AA176*'V Consumer Factors'!$N$16*'II Rate Development &amp; Change'!$L$34</f>
        <v>#DIV/0!</v>
      </c>
      <c r="BF173" s="112" t="e">
        <f>'III Plan Rates'!$AA176*'V Consumer Factors'!$N$17*'II Rate Development &amp; Change'!$L$34</f>
        <v>#DIV/0!</v>
      </c>
      <c r="BG173" s="112" t="e">
        <f>'III Plan Rates'!$AA176*'V Consumer Factors'!$N$18*'II Rate Development &amp; Change'!$L$34</f>
        <v>#DIV/0!</v>
      </c>
      <c r="BH173" s="112" t="e">
        <f>'III Plan Rates'!$AA176*'V Consumer Factors'!$N$19*'II Rate Development &amp; Change'!$L$34</f>
        <v>#DIV/0!</v>
      </c>
      <c r="BI173" s="112" t="e">
        <f>'III Plan Rates'!$AA176*'V Consumer Factors'!$N$20*'II Rate Development &amp; Change'!$L$34</f>
        <v>#DIV/0!</v>
      </c>
      <c r="BJ173" s="112">
        <f>IF('III Plan Rates'!$AP176&gt;0,SUMPRODUCT(BA173:BI173,'III Plan Rates'!$AG176:$AO176)/'III Plan Rates'!$AP176,0)</f>
        <v>0</v>
      </c>
      <c r="BK173" s="124"/>
      <c r="BL173" s="112" t="e">
        <f>'III Plan Rates'!$AA176*'V Consumer Factors'!$N$12*'II Rate Development &amp; Change'!$M$34</f>
        <v>#DIV/0!</v>
      </c>
      <c r="BM173" s="112" t="e">
        <f>'III Plan Rates'!$AA176*'V Consumer Factors'!$N$13*'II Rate Development &amp; Change'!$M$34</f>
        <v>#DIV/0!</v>
      </c>
      <c r="BN173" s="112" t="e">
        <f>'III Plan Rates'!$AA176*'V Consumer Factors'!$N$14*'II Rate Development &amp; Change'!$M$34</f>
        <v>#DIV/0!</v>
      </c>
      <c r="BO173" s="112" t="e">
        <f>'III Plan Rates'!$AA176*'V Consumer Factors'!$N$15*'II Rate Development &amp; Change'!$M$34</f>
        <v>#DIV/0!</v>
      </c>
      <c r="BP173" s="112" t="e">
        <f>'III Plan Rates'!$AA176*'V Consumer Factors'!$N$16*'II Rate Development &amp; Change'!$M$34</f>
        <v>#DIV/0!</v>
      </c>
      <c r="BQ173" s="112" t="e">
        <f>'III Plan Rates'!$AA176*'V Consumer Factors'!$N$17*'II Rate Development &amp; Change'!$M$34</f>
        <v>#DIV/0!</v>
      </c>
      <c r="BR173" s="112" t="e">
        <f>'III Plan Rates'!$AA176*'V Consumer Factors'!$N$18*'II Rate Development &amp; Change'!$M$34</f>
        <v>#DIV/0!</v>
      </c>
      <c r="BS173" s="112" t="e">
        <f>'III Plan Rates'!$AA176*'V Consumer Factors'!$N$19*'II Rate Development &amp; Change'!$M$34</f>
        <v>#DIV/0!</v>
      </c>
      <c r="BT173" s="112" t="e">
        <f>'III Plan Rates'!$AA176*'V Consumer Factors'!$N$20*'II Rate Development &amp; Change'!$M$34</f>
        <v>#DIV/0!</v>
      </c>
      <c r="BU173" s="112">
        <f>IF('III Plan Rates'!$AP176&gt;0,SUMPRODUCT(BL173:BT173,'III Plan Rates'!$AG176:$AO176)/'III Plan Rates'!$AP176,0)</f>
        <v>0</v>
      </c>
      <c r="BW173" s="109"/>
      <c r="BX173" s="109"/>
      <c r="BY173" s="109"/>
      <c r="BZ173" s="109"/>
      <c r="CA173" s="109"/>
      <c r="CB173" s="109"/>
      <c r="CC173" s="109"/>
      <c r="CD173" s="109"/>
      <c r="CE173" s="511" t="str">
        <f>IF(SUM(BW173:CD173)='III Plan Rates'!AG176, "Match", "Don't Match")</f>
        <v>Match</v>
      </c>
      <c r="CF173" s="109"/>
      <c r="CG173" s="109"/>
      <c r="CH173" s="109"/>
      <c r="CI173" s="511" t="str">
        <f>IF(SUM(CF173:CH173)='III Plan Rates'!AH176, "Match", "Don't Match")</f>
        <v>Match</v>
      </c>
      <c r="CJ173" s="109"/>
      <c r="CK173" s="109"/>
      <c r="CL173" s="109"/>
      <c r="CM173" s="109"/>
      <c r="CN173" s="109"/>
      <c r="CO173" s="109"/>
      <c r="CP173" s="109"/>
      <c r="CQ173" s="109"/>
      <c r="CR173" s="109"/>
      <c r="CS173" s="109"/>
      <c r="CT173" s="109"/>
      <c r="CU173" s="109"/>
      <c r="CV173" s="109"/>
      <c r="CW173" s="511" t="str">
        <f>IF(SUM(CJ173:CV173)='III Plan Rates'!AI176, "Match", "Don't Match")</f>
        <v>Match</v>
      </c>
      <c r="CX173" s="109"/>
      <c r="CY173" s="109"/>
      <c r="CZ173" s="109"/>
      <c r="DA173" s="109"/>
      <c r="DB173" s="109"/>
      <c r="DC173" s="109"/>
      <c r="DD173" s="109"/>
      <c r="DE173" s="109"/>
      <c r="DF173" s="109"/>
      <c r="DG173" s="109"/>
      <c r="DH173" s="511" t="str">
        <f>IF(SUM(CX173:DG173)='III Plan Rates'!AJ176, "Match", "Don't Match")</f>
        <v>Match</v>
      </c>
      <c r="DI173" s="109"/>
      <c r="DJ173" s="109"/>
      <c r="DK173" s="109"/>
      <c r="DL173" s="109"/>
      <c r="DM173" s="109"/>
      <c r="DN173" s="109"/>
      <c r="DO173" s="109"/>
      <c r="DP173" s="511" t="str">
        <f>IF(SUM(DI173:DO173)='III Plan Rates'!AK176, "Match", "Don't Match")</f>
        <v>Match</v>
      </c>
      <c r="DQ173" s="109"/>
      <c r="DR173" s="109"/>
      <c r="DS173" s="109"/>
      <c r="DT173" s="109"/>
      <c r="DU173" s="109"/>
      <c r="DV173" s="109"/>
      <c r="DW173" s="109"/>
      <c r="DX173" s="109"/>
      <c r="DY173" s="109"/>
      <c r="DZ173" s="109"/>
      <c r="EA173" s="511" t="str">
        <f>IF(SUM(DQ173:DZ173)='III Plan Rates'!AL176, "Match", "Don't Match")</f>
        <v>Match</v>
      </c>
      <c r="EB173" s="109"/>
      <c r="EC173" s="109"/>
      <c r="ED173" s="109"/>
      <c r="EE173" s="109"/>
      <c r="EF173" s="511" t="str">
        <f>IF(SUM(EB173:EE173)='III Plan Rates'!AM176, "Match", "Don't Match")</f>
        <v>Match</v>
      </c>
      <c r="EG173" s="109"/>
      <c r="EH173" s="109"/>
      <c r="EI173" s="109"/>
      <c r="EJ173" s="109"/>
      <c r="EK173" s="109"/>
      <c r="EL173" s="511" t="str">
        <f>IF(SUM(EG173:EK173)='III Plan Rates'!AN176, "Match", "Don't Match")</f>
        <v>Match</v>
      </c>
      <c r="EM173" s="109"/>
      <c r="EN173" s="109"/>
      <c r="EO173" s="109"/>
      <c r="EP173" s="109"/>
      <c r="EQ173" s="109"/>
      <c r="ER173" s="109"/>
      <c r="ES173" s="109"/>
      <c r="ET173" s="511" t="str">
        <f>IF(SUM(EM173:ES173)='III Plan Rates'!AO176, "Match", "Don't Match")</f>
        <v>Match</v>
      </c>
    </row>
    <row r="174" spans="1:150" x14ac:dyDescent="0.25">
      <c r="A174" s="406" t="str">
        <f>'III Plan Rates'!A177</f>
        <v>Plan 160</v>
      </c>
      <c r="B174" s="122">
        <f>'III Plan Rates'!B177</f>
        <v>0</v>
      </c>
      <c r="C174" s="128">
        <f>'III Plan Rates'!D177</f>
        <v>0</v>
      </c>
      <c r="D174" s="122">
        <f>'III Plan Rates'!E177</f>
        <v>0</v>
      </c>
      <c r="E174" s="122">
        <f>'III Plan Rates'!F177</f>
        <v>0</v>
      </c>
      <c r="F174" s="122">
        <f>'III Plan Rates'!G177</f>
        <v>0</v>
      </c>
      <c r="G174" s="122">
        <f>'III Plan Rates'!J177</f>
        <v>0</v>
      </c>
      <c r="H174" s="10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2">
        <f>IF('III Plan Rates'!$AP177&gt;0,SUMPRODUCT(I174:Q174,'III Plan Rates'!$AG177:$AO177)/'III Plan Rates'!$AP177,0)</f>
        <v>0</v>
      </c>
      <c r="S174" s="123"/>
      <c r="T174" s="112" t="e">
        <f>'III Plan Rates'!$AA177*'V Consumer Factors'!$N$12*'II Rate Development &amp; Change'!$J$34</f>
        <v>#DIV/0!</v>
      </c>
      <c r="U174" s="112" t="e">
        <f>'III Plan Rates'!$AA177*'V Consumer Factors'!$N$13*'II Rate Development &amp; Change'!$J$34</f>
        <v>#DIV/0!</v>
      </c>
      <c r="V174" s="112" t="e">
        <f>'III Plan Rates'!$AA177*'V Consumer Factors'!$N$14*'II Rate Development &amp; Change'!$J$34</f>
        <v>#DIV/0!</v>
      </c>
      <c r="W174" s="112" t="e">
        <f>'III Plan Rates'!$AA177*'V Consumer Factors'!$N$15*'II Rate Development &amp; Change'!$J$34</f>
        <v>#DIV/0!</v>
      </c>
      <c r="X174" s="112" t="e">
        <f>'III Plan Rates'!$AA177*'V Consumer Factors'!$N$16*'II Rate Development &amp; Change'!$J$34</f>
        <v>#DIV/0!</v>
      </c>
      <c r="Y174" s="112" t="e">
        <f>'III Plan Rates'!$AA177*'V Consumer Factors'!$N$17*'II Rate Development &amp; Change'!$J$34</f>
        <v>#DIV/0!</v>
      </c>
      <c r="Z174" s="112" t="e">
        <f>'III Plan Rates'!$AA177*'V Consumer Factors'!$N$18*'II Rate Development &amp; Change'!$J$34</f>
        <v>#DIV/0!</v>
      </c>
      <c r="AA174" s="112" t="e">
        <f>'III Plan Rates'!$AA177*'V Consumer Factors'!$N$19*'II Rate Development &amp; Change'!$J$34</f>
        <v>#DIV/0!</v>
      </c>
      <c r="AB174" s="112" t="e">
        <f>'III Plan Rates'!$AA177*'V Consumer Factors'!$N$20*'II Rate Development &amp; Change'!$J$34</f>
        <v>#DIV/0!</v>
      </c>
      <c r="AC174" s="112">
        <f>IF('III Plan Rates'!$AP177&gt;0,SUMPRODUCT(T174:AB174,'III Plan Rates'!$AG177:$AO177)/'III Plan Rates'!$AP177,0)</f>
        <v>0</v>
      </c>
      <c r="AD174" s="119"/>
      <c r="AE174" s="120" t="e">
        <f t="shared" si="23"/>
        <v>#DIV/0!</v>
      </c>
      <c r="AF174" s="120" t="e">
        <f t="shared" si="24"/>
        <v>#DIV/0!</v>
      </c>
      <c r="AG174" s="120" t="e">
        <f t="shared" si="25"/>
        <v>#DIV/0!</v>
      </c>
      <c r="AH174" s="120" t="e">
        <f t="shared" si="26"/>
        <v>#DIV/0!</v>
      </c>
      <c r="AI174" s="120" t="e">
        <f t="shared" si="27"/>
        <v>#DIV/0!</v>
      </c>
      <c r="AJ174" s="120" t="e">
        <f t="shared" si="28"/>
        <v>#DIV/0!</v>
      </c>
      <c r="AK174" s="120" t="e">
        <f t="shared" si="29"/>
        <v>#DIV/0!</v>
      </c>
      <c r="AL174" s="120" t="e">
        <f t="shared" si="30"/>
        <v>#DIV/0!</v>
      </c>
      <c r="AM174" s="120" t="e">
        <f t="shared" si="31"/>
        <v>#DIV/0!</v>
      </c>
      <c r="AN174" s="120" t="str">
        <f t="shared" si="32"/>
        <v/>
      </c>
      <c r="AO174" s="119"/>
      <c r="AP174" s="112" t="e">
        <f>'III Plan Rates'!$AA177*'V Consumer Factors'!$N$12*'II Rate Development &amp; Change'!$K$34</f>
        <v>#DIV/0!</v>
      </c>
      <c r="AQ174" s="112" t="e">
        <f>'III Plan Rates'!$AA177*'V Consumer Factors'!$N$13*'II Rate Development &amp; Change'!$K$34</f>
        <v>#DIV/0!</v>
      </c>
      <c r="AR174" s="112" t="e">
        <f>'III Plan Rates'!$AA177*'V Consumer Factors'!$N$14*'II Rate Development &amp; Change'!$K$34</f>
        <v>#DIV/0!</v>
      </c>
      <c r="AS174" s="112" t="e">
        <f>'III Plan Rates'!$AA177*'V Consumer Factors'!$N$15*'II Rate Development &amp; Change'!$K$34</f>
        <v>#DIV/0!</v>
      </c>
      <c r="AT174" s="112" t="e">
        <f>'III Plan Rates'!$AA177*'V Consumer Factors'!$N$16*'II Rate Development &amp; Change'!$K$34</f>
        <v>#DIV/0!</v>
      </c>
      <c r="AU174" s="112" t="e">
        <f>'III Plan Rates'!$AA177*'V Consumer Factors'!$N$17*'II Rate Development &amp; Change'!$K$34</f>
        <v>#DIV/0!</v>
      </c>
      <c r="AV174" s="112" t="e">
        <f>'III Plan Rates'!$AA177*'V Consumer Factors'!$N$18*'II Rate Development &amp; Change'!$K$34</f>
        <v>#DIV/0!</v>
      </c>
      <c r="AW174" s="112" t="e">
        <f>'III Plan Rates'!$AA177*'V Consumer Factors'!$N$19*'II Rate Development &amp; Change'!$K$34</f>
        <v>#DIV/0!</v>
      </c>
      <c r="AX174" s="112" t="e">
        <f>'III Plan Rates'!$AA177*'V Consumer Factors'!$N$20*'II Rate Development &amp; Change'!$K$34</f>
        <v>#DIV/0!</v>
      </c>
      <c r="AY174" s="112">
        <f>IF('III Plan Rates'!$AP177&gt;0,SUMPRODUCT(AP174:AX174,'III Plan Rates'!$AG177:$AO177)/'III Plan Rates'!$AP177,0)</f>
        <v>0</v>
      </c>
      <c r="AZ174" s="124"/>
      <c r="BA174" s="112" t="e">
        <f>'III Plan Rates'!$AA177*'V Consumer Factors'!$N$12*'II Rate Development &amp; Change'!$L$34</f>
        <v>#DIV/0!</v>
      </c>
      <c r="BB174" s="112" t="e">
        <f>'III Plan Rates'!$AA177*'V Consumer Factors'!$N$13*'II Rate Development &amp; Change'!$L$34</f>
        <v>#DIV/0!</v>
      </c>
      <c r="BC174" s="112" t="e">
        <f>'III Plan Rates'!$AA177*'V Consumer Factors'!$N$14*'II Rate Development &amp; Change'!$L$34</f>
        <v>#DIV/0!</v>
      </c>
      <c r="BD174" s="112" t="e">
        <f>'III Plan Rates'!$AA177*'V Consumer Factors'!$N$15*'II Rate Development &amp; Change'!$L$34</f>
        <v>#DIV/0!</v>
      </c>
      <c r="BE174" s="112" t="e">
        <f>'III Plan Rates'!$AA177*'V Consumer Factors'!$N$16*'II Rate Development &amp; Change'!$L$34</f>
        <v>#DIV/0!</v>
      </c>
      <c r="BF174" s="112" t="e">
        <f>'III Plan Rates'!$AA177*'V Consumer Factors'!$N$17*'II Rate Development &amp; Change'!$L$34</f>
        <v>#DIV/0!</v>
      </c>
      <c r="BG174" s="112" t="e">
        <f>'III Plan Rates'!$AA177*'V Consumer Factors'!$N$18*'II Rate Development &amp; Change'!$L$34</f>
        <v>#DIV/0!</v>
      </c>
      <c r="BH174" s="112" t="e">
        <f>'III Plan Rates'!$AA177*'V Consumer Factors'!$N$19*'II Rate Development &amp; Change'!$L$34</f>
        <v>#DIV/0!</v>
      </c>
      <c r="BI174" s="112" t="e">
        <f>'III Plan Rates'!$AA177*'V Consumer Factors'!$N$20*'II Rate Development &amp; Change'!$L$34</f>
        <v>#DIV/0!</v>
      </c>
      <c r="BJ174" s="112">
        <f>IF('III Plan Rates'!$AP177&gt;0,SUMPRODUCT(BA174:BI174,'III Plan Rates'!$AG177:$AO177)/'III Plan Rates'!$AP177,0)</f>
        <v>0</v>
      </c>
      <c r="BK174" s="124"/>
      <c r="BL174" s="112" t="e">
        <f>'III Plan Rates'!$AA177*'V Consumer Factors'!$N$12*'II Rate Development &amp; Change'!$M$34</f>
        <v>#DIV/0!</v>
      </c>
      <c r="BM174" s="112" t="e">
        <f>'III Plan Rates'!$AA177*'V Consumer Factors'!$N$13*'II Rate Development &amp; Change'!$M$34</f>
        <v>#DIV/0!</v>
      </c>
      <c r="BN174" s="112" t="e">
        <f>'III Plan Rates'!$AA177*'V Consumer Factors'!$N$14*'II Rate Development &amp; Change'!$M$34</f>
        <v>#DIV/0!</v>
      </c>
      <c r="BO174" s="112" t="e">
        <f>'III Plan Rates'!$AA177*'V Consumer Factors'!$N$15*'II Rate Development &amp; Change'!$M$34</f>
        <v>#DIV/0!</v>
      </c>
      <c r="BP174" s="112" t="e">
        <f>'III Plan Rates'!$AA177*'V Consumer Factors'!$N$16*'II Rate Development &amp; Change'!$M$34</f>
        <v>#DIV/0!</v>
      </c>
      <c r="BQ174" s="112" t="e">
        <f>'III Plan Rates'!$AA177*'V Consumer Factors'!$N$17*'II Rate Development &amp; Change'!$M$34</f>
        <v>#DIV/0!</v>
      </c>
      <c r="BR174" s="112" t="e">
        <f>'III Plan Rates'!$AA177*'V Consumer Factors'!$N$18*'II Rate Development &amp; Change'!$M$34</f>
        <v>#DIV/0!</v>
      </c>
      <c r="BS174" s="112" t="e">
        <f>'III Plan Rates'!$AA177*'V Consumer Factors'!$N$19*'II Rate Development &amp; Change'!$M$34</f>
        <v>#DIV/0!</v>
      </c>
      <c r="BT174" s="112" t="e">
        <f>'III Plan Rates'!$AA177*'V Consumer Factors'!$N$20*'II Rate Development &amp; Change'!$M$34</f>
        <v>#DIV/0!</v>
      </c>
      <c r="BU174" s="112">
        <f>IF('III Plan Rates'!$AP177&gt;0,SUMPRODUCT(BL174:BT174,'III Plan Rates'!$AG177:$AO177)/'III Plan Rates'!$AP177,0)</f>
        <v>0</v>
      </c>
      <c r="BW174" s="109"/>
      <c r="BX174" s="109"/>
      <c r="BY174" s="109"/>
      <c r="BZ174" s="109"/>
      <c r="CA174" s="109"/>
      <c r="CB174" s="109"/>
      <c r="CC174" s="109"/>
      <c r="CD174" s="109"/>
      <c r="CE174" s="511" t="str">
        <f>IF(SUM(BW174:CD174)='III Plan Rates'!AG177, "Match", "Don't Match")</f>
        <v>Match</v>
      </c>
      <c r="CF174" s="109"/>
      <c r="CG174" s="109"/>
      <c r="CH174" s="109"/>
      <c r="CI174" s="511" t="str">
        <f>IF(SUM(CF174:CH174)='III Plan Rates'!AH177, "Match", "Don't Match")</f>
        <v>Match</v>
      </c>
      <c r="CJ174" s="109"/>
      <c r="CK174" s="109"/>
      <c r="CL174" s="109"/>
      <c r="CM174" s="109"/>
      <c r="CN174" s="109"/>
      <c r="CO174" s="109"/>
      <c r="CP174" s="109"/>
      <c r="CQ174" s="109"/>
      <c r="CR174" s="109"/>
      <c r="CS174" s="109"/>
      <c r="CT174" s="109"/>
      <c r="CU174" s="109"/>
      <c r="CV174" s="109"/>
      <c r="CW174" s="511" t="str">
        <f>IF(SUM(CJ174:CV174)='III Plan Rates'!AI177, "Match", "Don't Match")</f>
        <v>Match</v>
      </c>
      <c r="CX174" s="109"/>
      <c r="CY174" s="109"/>
      <c r="CZ174" s="109"/>
      <c r="DA174" s="109"/>
      <c r="DB174" s="109"/>
      <c r="DC174" s="109"/>
      <c r="DD174" s="109"/>
      <c r="DE174" s="109"/>
      <c r="DF174" s="109"/>
      <c r="DG174" s="109"/>
      <c r="DH174" s="511" t="str">
        <f>IF(SUM(CX174:DG174)='III Plan Rates'!AJ177, "Match", "Don't Match")</f>
        <v>Match</v>
      </c>
      <c r="DI174" s="109"/>
      <c r="DJ174" s="109"/>
      <c r="DK174" s="109"/>
      <c r="DL174" s="109"/>
      <c r="DM174" s="109"/>
      <c r="DN174" s="109"/>
      <c r="DO174" s="109"/>
      <c r="DP174" s="511" t="str">
        <f>IF(SUM(DI174:DO174)='III Plan Rates'!AK177, "Match", "Don't Match")</f>
        <v>Match</v>
      </c>
      <c r="DQ174" s="109"/>
      <c r="DR174" s="109"/>
      <c r="DS174" s="109"/>
      <c r="DT174" s="109"/>
      <c r="DU174" s="109"/>
      <c r="DV174" s="109"/>
      <c r="DW174" s="109"/>
      <c r="DX174" s="109"/>
      <c r="DY174" s="109"/>
      <c r="DZ174" s="109"/>
      <c r="EA174" s="511" t="str">
        <f>IF(SUM(DQ174:DZ174)='III Plan Rates'!AL177, "Match", "Don't Match")</f>
        <v>Match</v>
      </c>
      <c r="EB174" s="109"/>
      <c r="EC174" s="109"/>
      <c r="ED174" s="109"/>
      <c r="EE174" s="109"/>
      <c r="EF174" s="511" t="str">
        <f>IF(SUM(EB174:EE174)='III Plan Rates'!AM177, "Match", "Don't Match")</f>
        <v>Match</v>
      </c>
      <c r="EG174" s="109"/>
      <c r="EH174" s="109"/>
      <c r="EI174" s="109"/>
      <c r="EJ174" s="109"/>
      <c r="EK174" s="109"/>
      <c r="EL174" s="511" t="str">
        <f>IF(SUM(EG174:EK174)='III Plan Rates'!AN177, "Match", "Don't Match")</f>
        <v>Match</v>
      </c>
      <c r="EM174" s="109"/>
      <c r="EN174" s="109"/>
      <c r="EO174" s="109"/>
      <c r="EP174" s="109"/>
      <c r="EQ174" s="109"/>
      <c r="ER174" s="109"/>
      <c r="ES174" s="109"/>
      <c r="ET174" s="511" t="str">
        <f>IF(SUM(EM174:ES174)='III Plan Rates'!AO177, "Match", "Don't Match")</f>
        <v>Match</v>
      </c>
    </row>
    <row r="175" spans="1:150" x14ac:dyDescent="0.25">
      <c r="A175" s="406" t="str">
        <f>'III Plan Rates'!A178</f>
        <v>Plan 161</v>
      </c>
      <c r="B175" s="122">
        <f>'III Plan Rates'!B178</f>
        <v>0</v>
      </c>
      <c r="C175" s="128">
        <f>'III Plan Rates'!D178</f>
        <v>0</v>
      </c>
      <c r="D175" s="122">
        <f>'III Plan Rates'!E178</f>
        <v>0</v>
      </c>
      <c r="E175" s="122">
        <f>'III Plan Rates'!F178</f>
        <v>0</v>
      </c>
      <c r="F175" s="122">
        <f>'III Plan Rates'!G178</f>
        <v>0</v>
      </c>
      <c r="G175" s="122">
        <f>'III Plan Rates'!J178</f>
        <v>0</v>
      </c>
      <c r="H175" s="10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2">
        <f>IF('III Plan Rates'!$AP178&gt;0,SUMPRODUCT(I175:Q175,'III Plan Rates'!$AG178:$AO178)/'III Plan Rates'!$AP178,0)</f>
        <v>0</v>
      </c>
      <c r="S175" s="123"/>
      <c r="T175" s="112" t="e">
        <f>'III Plan Rates'!$AA178*'V Consumer Factors'!$N$12*'II Rate Development &amp; Change'!$J$34</f>
        <v>#DIV/0!</v>
      </c>
      <c r="U175" s="112" t="e">
        <f>'III Plan Rates'!$AA178*'V Consumer Factors'!$N$13*'II Rate Development &amp; Change'!$J$34</f>
        <v>#DIV/0!</v>
      </c>
      <c r="V175" s="112" t="e">
        <f>'III Plan Rates'!$AA178*'V Consumer Factors'!$N$14*'II Rate Development &amp; Change'!$J$34</f>
        <v>#DIV/0!</v>
      </c>
      <c r="W175" s="112" t="e">
        <f>'III Plan Rates'!$AA178*'V Consumer Factors'!$N$15*'II Rate Development &amp; Change'!$J$34</f>
        <v>#DIV/0!</v>
      </c>
      <c r="X175" s="112" t="e">
        <f>'III Plan Rates'!$AA178*'V Consumer Factors'!$N$16*'II Rate Development &amp; Change'!$J$34</f>
        <v>#DIV/0!</v>
      </c>
      <c r="Y175" s="112" t="e">
        <f>'III Plan Rates'!$AA178*'V Consumer Factors'!$N$17*'II Rate Development &amp; Change'!$J$34</f>
        <v>#DIV/0!</v>
      </c>
      <c r="Z175" s="112" t="e">
        <f>'III Plan Rates'!$AA178*'V Consumer Factors'!$N$18*'II Rate Development &amp; Change'!$J$34</f>
        <v>#DIV/0!</v>
      </c>
      <c r="AA175" s="112" t="e">
        <f>'III Plan Rates'!$AA178*'V Consumer Factors'!$N$19*'II Rate Development &amp; Change'!$J$34</f>
        <v>#DIV/0!</v>
      </c>
      <c r="AB175" s="112" t="e">
        <f>'III Plan Rates'!$AA178*'V Consumer Factors'!$N$20*'II Rate Development &amp; Change'!$J$34</f>
        <v>#DIV/0!</v>
      </c>
      <c r="AC175" s="112">
        <f>IF('III Plan Rates'!$AP178&gt;0,SUMPRODUCT(T175:AB175,'III Plan Rates'!$AG178:$AO178)/'III Plan Rates'!$AP178,0)</f>
        <v>0</v>
      </c>
      <c r="AD175" s="119"/>
      <c r="AE175" s="120" t="e">
        <f t="shared" si="23"/>
        <v>#DIV/0!</v>
      </c>
      <c r="AF175" s="120" t="e">
        <f t="shared" si="24"/>
        <v>#DIV/0!</v>
      </c>
      <c r="AG175" s="120" t="e">
        <f t="shared" si="25"/>
        <v>#DIV/0!</v>
      </c>
      <c r="AH175" s="120" t="e">
        <f t="shared" si="26"/>
        <v>#DIV/0!</v>
      </c>
      <c r="AI175" s="120" t="e">
        <f t="shared" si="27"/>
        <v>#DIV/0!</v>
      </c>
      <c r="AJ175" s="120" t="e">
        <f t="shared" si="28"/>
        <v>#DIV/0!</v>
      </c>
      <c r="AK175" s="120" t="e">
        <f t="shared" si="29"/>
        <v>#DIV/0!</v>
      </c>
      <c r="AL175" s="120" t="e">
        <f t="shared" si="30"/>
        <v>#DIV/0!</v>
      </c>
      <c r="AM175" s="120" t="e">
        <f t="shared" si="31"/>
        <v>#DIV/0!</v>
      </c>
      <c r="AN175" s="120" t="str">
        <f t="shared" si="32"/>
        <v/>
      </c>
      <c r="AO175" s="119"/>
      <c r="AP175" s="112" t="e">
        <f>'III Plan Rates'!$AA178*'V Consumer Factors'!$N$12*'II Rate Development &amp; Change'!$K$34</f>
        <v>#DIV/0!</v>
      </c>
      <c r="AQ175" s="112" t="e">
        <f>'III Plan Rates'!$AA178*'V Consumer Factors'!$N$13*'II Rate Development &amp; Change'!$K$34</f>
        <v>#DIV/0!</v>
      </c>
      <c r="AR175" s="112" t="e">
        <f>'III Plan Rates'!$AA178*'V Consumer Factors'!$N$14*'II Rate Development &amp; Change'!$K$34</f>
        <v>#DIV/0!</v>
      </c>
      <c r="AS175" s="112" t="e">
        <f>'III Plan Rates'!$AA178*'V Consumer Factors'!$N$15*'II Rate Development &amp; Change'!$K$34</f>
        <v>#DIV/0!</v>
      </c>
      <c r="AT175" s="112" t="e">
        <f>'III Plan Rates'!$AA178*'V Consumer Factors'!$N$16*'II Rate Development &amp; Change'!$K$34</f>
        <v>#DIV/0!</v>
      </c>
      <c r="AU175" s="112" t="e">
        <f>'III Plan Rates'!$AA178*'V Consumer Factors'!$N$17*'II Rate Development &amp; Change'!$K$34</f>
        <v>#DIV/0!</v>
      </c>
      <c r="AV175" s="112" t="e">
        <f>'III Plan Rates'!$AA178*'V Consumer Factors'!$N$18*'II Rate Development &amp; Change'!$K$34</f>
        <v>#DIV/0!</v>
      </c>
      <c r="AW175" s="112" t="e">
        <f>'III Plan Rates'!$AA178*'V Consumer Factors'!$N$19*'II Rate Development &amp; Change'!$K$34</f>
        <v>#DIV/0!</v>
      </c>
      <c r="AX175" s="112" t="e">
        <f>'III Plan Rates'!$AA178*'V Consumer Factors'!$N$20*'II Rate Development &amp; Change'!$K$34</f>
        <v>#DIV/0!</v>
      </c>
      <c r="AY175" s="112">
        <f>IF('III Plan Rates'!$AP178&gt;0,SUMPRODUCT(AP175:AX175,'III Plan Rates'!$AG178:$AO178)/'III Plan Rates'!$AP178,0)</f>
        <v>0</v>
      </c>
      <c r="AZ175" s="124"/>
      <c r="BA175" s="112" t="e">
        <f>'III Plan Rates'!$AA178*'V Consumer Factors'!$N$12*'II Rate Development &amp; Change'!$L$34</f>
        <v>#DIV/0!</v>
      </c>
      <c r="BB175" s="112" t="e">
        <f>'III Plan Rates'!$AA178*'V Consumer Factors'!$N$13*'II Rate Development &amp; Change'!$L$34</f>
        <v>#DIV/0!</v>
      </c>
      <c r="BC175" s="112" t="e">
        <f>'III Plan Rates'!$AA178*'V Consumer Factors'!$N$14*'II Rate Development &amp; Change'!$L$34</f>
        <v>#DIV/0!</v>
      </c>
      <c r="BD175" s="112" t="e">
        <f>'III Plan Rates'!$AA178*'V Consumer Factors'!$N$15*'II Rate Development &amp; Change'!$L$34</f>
        <v>#DIV/0!</v>
      </c>
      <c r="BE175" s="112" t="e">
        <f>'III Plan Rates'!$AA178*'V Consumer Factors'!$N$16*'II Rate Development &amp; Change'!$L$34</f>
        <v>#DIV/0!</v>
      </c>
      <c r="BF175" s="112" t="e">
        <f>'III Plan Rates'!$AA178*'V Consumer Factors'!$N$17*'II Rate Development &amp; Change'!$L$34</f>
        <v>#DIV/0!</v>
      </c>
      <c r="BG175" s="112" t="e">
        <f>'III Plan Rates'!$AA178*'V Consumer Factors'!$N$18*'II Rate Development &amp; Change'!$L$34</f>
        <v>#DIV/0!</v>
      </c>
      <c r="BH175" s="112" t="e">
        <f>'III Plan Rates'!$AA178*'V Consumer Factors'!$N$19*'II Rate Development &amp; Change'!$L$34</f>
        <v>#DIV/0!</v>
      </c>
      <c r="BI175" s="112" t="e">
        <f>'III Plan Rates'!$AA178*'V Consumer Factors'!$N$20*'II Rate Development &amp; Change'!$L$34</f>
        <v>#DIV/0!</v>
      </c>
      <c r="BJ175" s="112">
        <f>IF('III Plan Rates'!$AP178&gt;0,SUMPRODUCT(BA175:BI175,'III Plan Rates'!$AG178:$AO178)/'III Plan Rates'!$AP178,0)</f>
        <v>0</v>
      </c>
      <c r="BK175" s="124"/>
      <c r="BL175" s="112" t="e">
        <f>'III Plan Rates'!$AA178*'V Consumer Factors'!$N$12*'II Rate Development &amp; Change'!$M$34</f>
        <v>#DIV/0!</v>
      </c>
      <c r="BM175" s="112" t="e">
        <f>'III Plan Rates'!$AA178*'V Consumer Factors'!$N$13*'II Rate Development &amp; Change'!$M$34</f>
        <v>#DIV/0!</v>
      </c>
      <c r="BN175" s="112" t="e">
        <f>'III Plan Rates'!$AA178*'V Consumer Factors'!$N$14*'II Rate Development &amp; Change'!$M$34</f>
        <v>#DIV/0!</v>
      </c>
      <c r="BO175" s="112" t="e">
        <f>'III Plan Rates'!$AA178*'V Consumer Factors'!$N$15*'II Rate Development &amp; Change'!$M$34</f>
        <v>#DIV/0!</v>
      </c>
      <c r="BP175" s="112" t="e">
        <f>'III Plan Rates'!$AA178*'V Consumer Factors'!$N$16*'II Rate Development &amp; Change'!$M$34</f>
        <v>#DIV/0!</v>
      </c>
      <c r="BQ175" s="112" t="e">
        <f>'III Plan Rates'!$AA178*'V Consumer Factors'!$N$17*'II Rate Development &amp; Change'!$M$34</f>
        <v>#DIV/0!</v>
      </c>
      <c r="BR175" s="112" t="e">
        <f>'III Plan Rates'!$AA178*'V Consumer Factors'!$N$18*'II Rate Development &amp; Change'!$M$34</f>
        <v>#DIV/0!</v>
      </c>
      <c r="BS175" s="112" t="e">
        <f>'III Plan Rates'!$AA178*'V Consumer Factors'!$N$19*'II Rate Development &amp; Change'!$M$34</f>
        <v>#DIV/0!</v>
      </c>
      <c r="BT175" s="112" t="e">
        <f>'III Plan Rates'!$AA178*'V Consumer Factors'!$N$20*'II Rate Development &amp; Change'!$M$34</f>
        <v>#DIV/0!</v>
      </c>
      <c r="BU175" s="112">
        <f>IF('III Plan Rates'!$AP178&gt;0,SUMPRODUCT(BL175:BT175,'III Plan Rates'!$AG178:$AO178)/'III Plan Rates'!$AP178,0)</f>
        <v>0</v>
      </c>
      <c r="BW175" s="109"/>
      <c r="BX175" s="109"/>
      <c r="BY175" s="109"/>
      <c r="BZ175" s="109"/>
      <c r="CA175" s="109"/>
      <c r="CB175" s="109"/>
      <c r="CC175" s="109"/>
      <c r="CD175" s="109"/>
      <c r="CE175" s="511" t="str">
        <f>IF(SUM(BW175:CD175)='III Plan Rates'!AG178, "Match", "Don't Match")</f>
        <v>Match</v>
      </c>
      <c r="CF175" s="109"/>
      <c r="CG175" s="109"/>
      <c r="CH175" s="109"/>
      <c r="CI175" s="511" t="str">
        <f>IF(SUM(CF175:CH175)='III Plan Rates'!AH178, "Match", "Don't Match")</f>
        <v>Match</v>
      </c>
      <c r="CJ175" s="109"/>
      <c r="CK175" s="109"/>
      <c r="CL175" s="109"/>
      <c r="CM175" s="109"/>
      <c r="CN175" s="109"/>
      <c r="CO175" s="109"/>
      <c r="CP175" s="109"/>
      <c r="CQ175" s="109"/>
      <c r="CR175" s="109"/>
      <c r="CS175" s="109"/>
      <c r="CT175" s="109"/>
      <c r="CU175" s="109"/>
      <c r="CV175" s="109"/>
      <c r="CW175" s="511" t="str">
        <f>IF(SUM(CJ175:CV175)='III Plan Rates'!AI178, "Match", "Don't Match")</f>
        <v>Match</v>
      </c>
      <c r="CX175" s="109"/>
      <c r="CY175" s="109"/>
      <c r="CZ175" s="109"/>
      <c r="DA175" s="109"/>
      <c r="DB175" s="109"/>
      <c r="DC175" s="109"/>
      <c r="DD175" s="109"/>
      <c r="DE175" s="109"/>
      <c r="DF175" s="109"/>
      <c r="DG175" s="109"/>
      <c r="DH175" s="511" t="str">
        <f>IF(SUM(CX175:DG175)='III Plan Rates'!AJ178, "Match", "Don't Match")</f>
        <v>Match</v>
      </c>
      <c r="DI175" s="109"/>
      <c r="DJ175" s="109"/>
      <c r="DK175" s="109"/>
      <c r="DL175" s="109"/>
      <c r="DM175" s="109"/>
      <c r="DN175" s="109"/>
      <c r="DO175" s="109"/>
      <c r="DP175" s="511" t="str">
        <f>IF(SUM(DI175:DO175)='III Plan Rates'!AK178, "Match", "Don't Match")</f>
        <v>Match</v>
      </c>
      <c r="DQ175" s="109"/>
      <c r="DR175" s="109"/>
      <c r="DS175" s="109"/>
      <c r="DT175" s="109"/>
      <c r="DU175" s="109"/>
      <c r="DV175" s="109"/>
      <c r="DW175" s="109"/>
      <c r="DX175" s="109"/>
      <c r="DY175" s="109"/>
      <c r="DZ175" s="109"/>
      <c r="EA175" s="511" t="str">
        <f>IF(SUM(DQ175:DZ175)='III Plan Rates'!AL178, "Match", "Don't Match")</f>
        <v>Match</v>
      </c>
      <c r="EB175" s="109"/>
      <c r="EC175" s="109"/>
      <c r="ED175" s="109"/>
      <c r="EE175" s="109"/>
      <c r="EF175" s="511" t="str">
        <f>IF(SUM(EB175:EE175)='III Plan Rates'!AM178, "Match", "Don't Match")</f>
        <v>Match</v>
      </c>
      <c r="EG175" s="109"/>
      <c r="EH175" s="109"/>
      <c r="EI175" s="109"/>
      <c r="EJ175" s="109"/>
      <c r="EK175" s="109"/>
      <c r="EL175" s="511" t="str">
        <f>IF(SUM(EG175:EK175)='III Plan Rates'!AN178, "Match", "Don't Match")</f>
        <v>Match</v>
      </c>
      <c r="EM175" s="109"/>
      <c r="EN175" s="109"/>
      <c r="EO175" s="109"/>
      <c r="EP175" s="109"/>
      <c r="EQ175" s="109"/>
      <c r="ER175" s="109"/>
      <c r="ES175" s="109"/>
      <c r="ET175" s="511" t="str">
        <f>IF(SUM(EM175:ES175)='III Plan Rates'!AO178, "Match", "Don't Match")</f>
        <v>Match</v>
      </c>
    </row>
    <row r="176" spans="1:150" x14ac:dyDescent="0.25">
      <c r="A176" s="406" t="str">
        <f>'III Plan Rates'!A179</f>
        <v>Plan 162</v>
      </c>
      <c r="B176" s="122">
        <f>'III Plan Rates'!B179</f>
        <v>0</v>
      </c>
      <c r="C176" s="128">
        <f>'III Plan Rates'!D179</f>
        <v>0</v>
      </c>
      <c r="D176" s="122">
        <f>'III Plan Rates'!E179</f>
        <v>0</v>
      </c>
      <c r="E176" s="122">
        <f>'III Plan Rates'!F179</f>
        <v>0</v>
      </c>
      <c r="F176" s="122">
        <f>'III Plan Rates'!G179</f>
        <v>0</v>
      </c>
      <c r="G176" s="122">
        <f>'III Plan Rates'!J179</f>
        <v>0</v>
      </c>
      <c r="H176" s="10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2">
        <f>IF('III Plan Rates'!$AP179&gt;0,SUMPRODUCT(I176:Q176,'III Plan Rates'!$AG179:$AO179)/'III Plan Rates'!$AP179,0)</f>
        <v>0</v>
      </c>
      <c r="S176" s="123"/>
      <c r="T176" s="112" t="e">
        <f>'III Plan Rates'!$AA179*'V Consumer Factors'!$N$12*'II Rate Development &amp; Change'!$J$34</f>
        <v>#DIV/0!</v>
      </c>
      <c r="U176" s="112" t="e">
        <f>'III Plan Rates'!$AA179*'V Consumer Factors'!$N$13*'II Rate Development &amp; Change'!$J$34</f>
        <v>#DIV/0!</v>
      </c>
      <c r="V176" s="112" t="e">
        <f>'III Plan Rates'!$AA179*'V Consumer Factors'!$N$14*'II Rate Development &amp; Change'!$J$34</f>
        <v>#DIV/0!</v>
      </c>
      <c r="W176" s="112" t="e">
        <f>'III Plan Rates'!$AA179*'V Consumer Factors'!$N$15*'II Rate Development &amp; Change'!$J$34</f>
        <v>#DIV/0!</v>
      </c>
      <c r="X176" s="112" t="e">
        <f>'III Plan Rates'!$AA179*'V Consumer Factors'!$N$16*'II Rate Development &amp; Change'!$J$34</f>
        <v>#DIV/0!</v>
      </c>
      <c r="Y176" s="112" t="e">
        <f>'III Plan Rates'!$AA179*'V Consumer Factors'!$N$17*'II Rate Development &amp; Change'!$J$34</f>
        <v>#DIV/0!</v>
      </c>
      <c r="Z176" s="112" t="e">
        <f>'III Plan Rates'!$AA179*'V Consumer Factors'!$N$18*'II Rate Development &amp; Change'!$J$34</f>
        <v>#DIV/0!</v>
      </c>
      <c r="AA176" s="112" t="e">
        <f>'III Plan Rates'!$AA179*'V Consumer Factors'!$N$19*'II Rate Development &amp; Change'!$J$34</f>
        <v>#DIV/0!</v>
      </c>
      <c r="AB176" s="112" t="e">
        <f>'III Plan Rates'!$AA179*'V Consumer Factors'!$N$20*'II Rate Development &amp; Change'!$J$34</f>
        <v>#DIV/0!</v>
      </c>
      <c r="AC176" s="112">
        <f>IF('III Plan Rates'!$AP179&gt;0,SUMPRODUCT(T176:AB176,'III Plan Rates'!$AG179:$AO179)/'III Plan Rates'!$AP179,0)</f>
        <v>0</v>
      </c>
      <c r="AD176" s="119"/>
      <c r="AE176" s="120" t="e">
        <f t="shared" si="23"/>
        <v>#DIV/0!</v>
      </c>
      <c r="AF176" s="120" t="e">
        <f t="shared" si="24"/>
        <v>#DIV/0!</v>
      </c>
      <c r="AG176" s="120" t="e">
        <f t="shared" si="25"/>
        <v>#DIV/0!</v>
      </c>
      <c r="AH176" s="120" t="e">
        <f t="shared" si="26"/>
        <v>#DIV/0!</v>
      </c>
      <c r="AI176" s="120" t="e">
        <f t="shared" si="27"/>
        <v>#DIV/0!</v>
      </c>
      <c r="AJ176" s="120" t="e">
        <f t="shared" si="28"/>
        <v>#DIV/0!</v>
      </c>
      <c r="AK176" s="120" t="e">
        <f t="shared" si="29"/>
        <v>#DIV/0!</v>
      </c>
      <c r="AL176" s="120" t="e">
        <f t="shared" si="30"/>
        <v>#DIV/0!</v>
      </c>
      <c r="AM176" s="120" t="e">
        <f t="shared" si="31"/>
        <v>#DIV/0!</v>
      </c>
      <c r="AN176" s="120" t="str">
        <f t="shared" si="32"/>
        <v/>
      </c>
      <c r="AO176" s="119"/>
      <c r="AP176" s="112" t="e">
        <f>'III Plan Rates'!$AA179*'V Consumer Factors'!$N$12*'II Rate Development &amp; Change'!$K$34</f>
        <v>#DIV/0!</v>
      </c>
      <c r="AQ176" s="112" t="e">
        <f>'III Plan Rates'!$AA179*'V Consumer Factors'!$N$13*'II Rate Development &amp; Change'!$K$34</f>
        <v>#DIV/0!</v>
      </c>
      <c r="AR176" s="112" t="e">
        <f>'III Plan Rates'!$AA179*'V Consumer Factors'!$N$14*'II Rate Development &amp; Change'!$K$34</f>
        <v>#DIV/0!</v>
      </c>
      <c r="AS176" s="112" t="e">
        <f>'III Plan Rates'!$AA179*'V Consumer Factors'!$N$15*'II Rate Development &amp; Change'!$K$34</f>
        <v>#DIV/0!</v>
      </c>
      <c r="AT176" s="112" t="e">
        <f>'III Plan Rates'!$AA179*'V Consumer Factors'!$N$16*'II Rate Development &amp; Change'!$K$34</f>
        <v>#DIV/0!</v>
      </c>
      <c r="AU176" s="112" t="e">
        <f>'III Plan Rates'!$AA179*'V Consumer Factors'!$N$17*'II Rate Development &amp; Change'!$K$34</f>
        <v>#DIV/0!</v>
      </c>
      <c r="AV176" s="112" t="e">
        <f>'III Plan Rates'!$AA179*'V Consumer Factors'!$N$18*'II Rate Development &amp; Change'!$K$34</f>
        <v>#DIV/0!</v>
      </c>
      <c r="AW176" s="112" t="e">
        <f>'III Plan Rates'!$AA179*'V Consumer Factors'!$N$19*'II Rate Development &amp; Change'!$K$34</f>
        <v>#DIV/0!</v>
      </c>
      <c r="AX176" s="112" t="e">
        <f>'III Plan Rates'!$AA179*'V Consumer Factors'!$N$20*'II Rate Development &amp; Change'!$K$34</f>
        <v>#DIV/0!</v>
      </c>
      <c r="AY176" s="112">
        <f>IF('III Plan Rates'!$AP179&gt;0,SUMPRODUCT(AP176:AX176,'III Plan Rates'!$AG179:$AO179)/'III Plan Rates'!$AP179,0)</f>
        <v>0</v>
      </c>
      <c r="AZ176" s="124"/>
      <c r="BA176" s="112" t="e">
        <f>'III Plan Rates'!$AA179*'V Consumer Factors'!$N$12*'II Rate Development &amp; Change'!$L$34</f>
        <v>#DIV/0!</v>
      </c>
      <c r="BB176" s="112" t="e">
        <f>'III Plan Rates'!$AA179*'V Consumer Factors'!$N$13*'II Rate Development &amp; Change'!$L$34</f>
        <v>#DIV/0!</v>
      </c>
      <c r="BC176" s="112" t="e">
        <f>'III Plan Rates'!$AA179*'V Consumer Factors'!$N$14*'II Rate Development &amp; Change'!$L$34</f>
        <v>#DIV/0!</v>
      </c>
      <c r="BD176" s="112" t="e">
        <f>'III Plan Rates'!$AA179*'V Consumer Factors'!$N$15*'II Rate Development &amp; Change'!$L$34</f>
        <v>#DIV/0!</v>
      </c>
      <c r="BE176" s="112" t="e">
        <f>'III Plan Rates'!$AA179*'V Consumer Factors'!$N$16*'II Rate Development &amp; Change'!$L$34</f>
        <v>#DIV/0!</v>
      </c>
      <c r="BF176" s="112" t="e">
        <f>'III Plan Rates'!$AA179*'V Consumer Factors'!$N$17*'II Rate Development &amp; Change'!$L$34</f>
        <v>#DIV/0!</v>
      </c>
      <c r="BG176" s="112" t="e">
        <f>'III Plan Rates'!$AA179*'V Consumer Factors'!$N$18*'II Rate Development &amp; Change'!$L$34</f>
        <v>#DIV/0!</v>
      </c>
      <c r="BH176" s="112" t="e">
        <f>'III Plan Rates'!$AA179*'V Consumer Factors'!$N$19*'II Rate Development &amp; Change'!$L$34</f>
        <v>#DIV/0!</v>
      </c>
      <c r="BI176" s="112" t="e">
        <f>'III Plan Rates'!$AA179*'V Consumer Factors'!$N$20*'II Rate Development &amp; Change'!$L$34</f>
        <v>#DIV/0!</v>
      </c>
      <c r="BJ176" s="112">
        <f>IF('III Plan Rates'!$AP179&gt;0,SUMPRODUCT(BA176:BI176,'III Plan Rates'!$AG179:$AO179)/'III Plan Rates'!$AP179,0)</f>
        <v>0</v>
      </c>
      <c r="BK176" s="124"/>
      <c r="BL176" s="112" t="e">
        <f>'III Plan Rates'!$AA179*'V Consumer Factors'!$N$12*'II Rate Development &amp; Change'!$M$34</f>
        <v>#DIV/0!</v>
      </c>
      <c r="BM176" s="112" t="e">
        <f>'III Plan Rates'!$AA179*'V Consumer Factors'!$N$13*'II Rate Development &amp; Change'!$M$34</f>
        <v>#DIV/0!</v>
      </c>
      <c r="BN176" s="112" t="e">
        <f>'III Plan Rates'!$AA179*'V Consumer Factors'!$N$14*'II Rate Development &amp; Change'!$M$34</f>
        <v>#DIV/0!</v>
      </c>
      <c r="BO176" s="112" t="e">
        <f>'III Plan Rates'!$AA179*'V Consumer Factors'!$N$15*'II Rate Development &amp; Change'!$M$34</f>
        <v>#DIV/0!</v>
      </c>
      <c r="BP176" s="112" t="e">
        <f>'III Plan Rates'!$AA179*'V Consumer Factors'!$N$16*'II Rate Development &amp; Change'!$M$34</f>
        <v>#DIV/0!</v>
      </c>
      <c r="BQ176" s="112" t="e">
        <f>'III Plan Rates'!$AA179*'V Consumer Factors'!$N$17*'II Rate Development &amp; Change'!$M$34</f>
        <v>#DIV/0!</v>
      </c>
      <c r="BR176" s="112" t="e">
        <f>'III Plan Rates'!$AA179*'V Consumer Factors'!$N$18*'II Rate Development &amp; Change'!$M$34</f>
        <v>#DIV/0!</v>
      </c>
      <c r="BS176" s="112" t="e">
        <f>'III Plan Rates'!$AA179*'V Consumer Factors'!$N$19*'II Rate Development &amp; Change'!$M$34</f>
        <v>#DIV/0!</v>
      </c>
      <c r="BT176" s="112" t="e">
        <f>'III Plan Rates'!$AA179*'V Consumer Factors'!$N$20*'II Rate Development &amp; Change'!$M$34</f>
        <v>#DIV/0!</v>
      </c>
      <c r="BU176" s="112">
        <f>IF('III Plan Rates'!$AP179&gt;0,SUMPRODUCT(BL176:BT176,'III Plan Rates'!$AG179:$AO179)/'III Plan Rates'!$AP179,0)</f>
        <v>0</v>
      </c>
      <c r="BW176" s="109"/>
      <c r="BX176" s="109"/>
      <c r="BY176" s="109"/>
      <c r="BZ176" s="109"/>
      <c r="CA176" s="109"/>
      <c r="CB176" s="109"/>
      <c r="CC176" s="109"/>
      <c r="CD176" s="109"/>
      <c r="CE176" s="511" t="str">
        <f>IF(SUM(BW176:CD176)='III Plan Rates'!AG179, "Match", "Don't Match")</f>
        <v>Match</v>
      </c>
      <c r="CF176" s="109"/>
      <c r="CG176" s="109"/>
      <c r="CH176" s="109"/>
      <c r="CI176" s="511" t="str">
        <f>IF(SUM(CF176:CH176)='III Plan Rates'!AH179, "Match", "Don't Match")</f>
        <v>Match</v>
      </c>
      <c r="CJ176" s="109"/>
      <c r="CK176" s="109"/>
      <c r="CL176" s="109"/>
      <c r="CM176" s="109"/>
      <c r="CN176" s="109"/>
      <c r="CO176" s="109"/>
      <c r="CP176" s="109"/>
      <c r="CQ176" s="109"/>
      <c r="CR176" s="109"/>
      <c r="CS176" s="109"/>
      <c r="CT176" s="109"/>
      <c r="CU176" s="109"/>
      <c r="CV176" s="109"/>
      <c r="CW176" s="511" t="str">
        <f>IF(SUM(CJ176:CV176)='III Plan Rates'!AI179, "Match", "Don't Match")</f>
        <v>Match</v>
      </c>
      <c r="CX176" s="109"/>
      <c r="CY176" s="109"/>
      <c r="CZ176" s="109"/>
      <c r="DA176" s="109"/>
      <c r="DB176" s="109"/>
      <c r="DC176" s="109"/>
      <c r="DD176" s="109"/>
      <c r="DE176" s="109"/>
      <c r="DF176" s="109"/>
      <c r="DG176" s="109"/>
      <c r="DH176" s="511" t="str">
        <f>IF(SUM(CX176:DG176)='III Plan Rates'!AJ179, "Match", "Don't Match")</f>
        <v>Match</v>
      </c>
      <c r="DI176" s="109"/>
      <c r="DJ176" s="109"/>
      <c r="DK176" s="109"/>
      <c r="DL176" s="109"/>
      <c r="DM176" s="109"/>
      <c r="DN176" s="109"/>
      <c r="DO176" s="109"/>
      <c r="DP176" s="511" t="str">
        <f>IF(SUM(DI176:DO176)='III Plan Rates'!AK179, "Match", "Don't Match")</f>
        <v>Match</v>
      </c>
      <c r="DQ176" s="109"/>
      <c r="DR176" s="109"/>
      <c r="DS176" s="109"/>
      <c r="DT176" s="109"/>
      <c r="DU176" s="109"/>
      <c r="DV176" s="109"/>
      <c r="DW176" s="109"/>
      <c r="DX176" s="109"/>
      <c r="DY176" s="109"/>
      <c r="DZ176" s="109"/>
      <c r="EA176" s="511" t="str">
        <f>IF(SUM(DQ176:DZ176)='III Plan Rates'!AL179, "Match", "Don't Match")</f>
        <v>Match</v>
      </c>
      <c r="EB176" s="109"/>
      <c r="EC176" s="109"/>
      <c r="ED176" s="109"/>
      <c r="EE176" s="109"/>
      <c r="EF176" s="511" t="str">
        <f>IF(SUM(EB176:EE176)='III Plan Rates'!AM179, "Match", "Don't Match")</f>
        <v>Match</v>
      </c>
      <c r="EG176" s="109"/>
      <c r="EH176" s="109"/>
      <c r="EI176" s="109"/>
      <c r="EJ176" s="109"/>
      <c r="EK176" s="109"/>
      <c r="EL176" s="511" t="str">
        <f>IF(SUM(EG176:EK176)='III Plan Rates'!AN179, "Match", "Don't Match")</f>
        <v>Match</v>
      </c>
      <c r="EM176" s="109"/>
      <c r="EN176" s="109"/>
      <c r="EO176" s="109"/>
      <c r="EP176" s="109"/>
      <c r="EQ176" s="109"/>
      <c r="ER176" s="109"/>
      <c r="ES176" s="109"/>
      <c r="ET176" s="511" t="str">
        <f>IF(SUM(EM176:ES176)='III Plan Rates'!AO179, "Match", "Don't Match")</f>
        <v>Match</v>
      </c>
    </row>
    <row r="177" spans="1:150" x14ac:dyDescent="0.25">
      <c r="A177" s="406" t="str">
        <f>'III Plan Rates'!A180</f>
        <v>Plan 163</v>
      </c>
      <c r="B177" s="122">
        <f>'III Plan Rates'!B180</f>
        <v>0</v>
      </c>
      <c r="C177" s="128">
        <f>'III Plan Rates'!D180</f>
        <v>0</v>
      </c>
      <c r="D177" s="122">
        <f>'III Plan Rates'!E180</f>
        <v>0</v>
      </c>
      <c r="E177" s="122">
        <f>'III Plan Rates'!F180</f>
        <v>0</v>
      </c>
      <c r="F177" s="122">
        <f>'III Plan Rates'!G180</f>
        <v>0</v>
      </c>
      <c r="G177" s="122">
        <f>'III Plan Rates'!J180</f>
        <v>0</v>
      </c>
      <c r="H177" s="10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2">
        <f>IF('III Plan Rates'!$AP180&gt;0,SUMPRODUCT(I177:Q177,'III Plan Rates'!$AG180:$AO180)/'III Plan Rates'!$AP180,0)</f>
        <v>0</v>
      </c>
      <c r="S177" s="123"/>
      <c r="T177" s="112" t="e">
        <f>'III Plan Rates'!$AA180*'V Consumer Factors'!$N$12*'II Rate Development &amp; Change'!$J$34</f>
        <v>#DIV/0!</v>
      </c>
      <c r="U177" s="112" t="e">
        <f>'III Plan Rates'!$AA180*'V Consumer Factors'!$N$13*'II Rate Development &amp; Change'!$J$34</f>
        <v>#DIV/0!</v>
      </c>
      <c r="V177" s="112" t="e">
        <f>'III Plan Rates'!$AA180*'V Consumer Factors'!$N$14*'II Rate Development &amp; Change'!$J$34</f>
        <v>#DIV/0!</v>
      </c>
      <c r="W177" s="112" t="e">
        <f>'III Plan Rates'!$AA180*'V Consumer Factors'!$N$15*'II Rate Development &amp; Change'!$J$34</f>
        <v>#DIV/0!</v>
      </c>
      <c r="X177" s="112" t="e">
        <f>'III Plan Rates'!$AA180*'V Consumer Factors'!$N$16*'II Rate Development &amp; Change'!$J$34</f>
        <v>#DIV/0!</v>
      </c>
      <c r="Y177" s="112" t="e">
        <f>'III Plan Rates'!$AA180*'V Consumer Factors'!$N$17*'II Rate Development &amp; Change'!$J$34</f>
        <v>#DIV/0!</v>
      </c>
      <c r="Z177" s="112" t="e">
        <f>'III Plan Rates'!$AA180*'V Consumer Factors'!$N$18*'II Rate Development &amp; Change'!$J$34</f>
        <v>#DIV/0!</v>
      </c>
      <c r="AA177" s="112" t="e">
        <f>'III Plan Rates'!$AA180*'V Consumer Factors'!$N$19*'II Rate Development &amp; Change'!$J$34</f>
        <v>#DIV/0!</v>
      </c>
      <c r="AB177" s="112" t="e">
        <f>'III Plan Rates'!$AA180*'V Consumer Factors'!$N$20*'II Rate Development &amp; Change'!$J$34</f>
        <v>#DIV/0!</v>
      </c>
      <c r="AC177" s="112">
        <f>IF('III Plan Rates'!$AP180&gt;0,SUMPRODUCT(T177:AB177,'III Plan Rates'!$AG180:$AO180)/'III Plan Rates'!$AP180,0)</f>
        <v>0</v>
      </c>
      <c r="AD177" s="119"/>
      <c r="AE177" s="120" t="e">
        <f t="shared" si="23"/>
        <v>#DIV/0!</v>
      </c>
      <c r="AF177" s="120" t="e">
        <f t="shared" si="24"/>
        <v>#DIV/0!</v>
      </c>
      <c r="AG177" s="120" t="e">
        <f t="shared" si="25"/>
        <v>#DIV/0!</v>
      </c>
      <c r="AH177" s="120" t="e">
        <f t="shared" si="26"/>
        <v>#DIV/0!</v>
      </c>
      <c r="AI177" s="120" t="e">
        <f t="shared" si="27"/>
        <v>#DIV/0!</v>
      </c>
      <c r="AJ177" s="120" t="e">
        <f t="shared" si="28"/>
        <v>#DIV/0!</v>
      </c>
      <c r="AK177" s="120" t="e">
        <f t="shared" si="29"/>
        <v>#DIV/0!</v>
      </c>
      <c r="AL177" s="120" t="e">
        <f t="shared" si="30"/>
        <v>#DIV/0!</v>
      </c>
      <c r="AM177" s="120" t="e">
        <f t="shared" si="31"/>
        <v>#DIV/0!</v>
      </c>
      <c r="AN177" s="120" t="str">
        <f t="shared" si="32"/>
        <v/>
      </c>
      <c r="AO177" s="119"/>
      <c r="AP177" s="112" t="e">
        <f>'III Plan Rates'!$AA180*'V Consumer Factors'!$N$12*'II Rate Development &amp; Change'!$K$34</f>
        <v>#DIV/0!</v>
      </c>
      <c r="AQ177" s="112" t="e">
        <f>'III Plan Rates'!$AA180*'V Consumer Factors'!$N$13*'II Rate Development &amp; Change'!$K$34</f>
        <v>#DIV/0!</v>
      </c>
      <c r="AR177" s="112" t="e">
        <f>'III Plan Rates'!$AA180*'V Consumer Factors'!$N$14*'II Rate Development &amp; Change'!$K$34</f>
        <v>#DIV/0!</v>
      </c>
      <c r="AS177" s="112" t="e">
        <f>'III Plan Rates'!$AA180*'V Consumer Factors'!$N$15*'II Rate Development &amp; Change'!$K$34</f>
        <v>#DIV/0!</v>
      </c>
      <c r="AT177" s="112" t="e">
        <f>'III Plan Rates'!$AA180*'V Consumer Factors'!$N$16*'II Rate Development &amp; Change'!$K$34</f>
        <v>#DIV/0!</v>
      </c>
      <c r="AU177" s="112" t="e">
        <f>'III Plan Rates'!$AA180*'V Consumer Factors'!$N$17*'II Rate Development &amp; Change'!$K$34</f>
        <v>#DIV/0!</v>
      </c>
      <c r="AV177" s="112" t="e">
        <f>'III Plan Rates'!$AA180*'V Consumer Factors'!$N$18*'II Rate Development &amp; Change'!$K$34</f>
        <v>#DIV/0!</v>
      </c>
      <c r="AW177" s="112" t="e">
        <f>'III Plan Rates'!$AA180*'V Consumer Factors'!$N$19*'II Rate Development &amp; Change'!$K$34</f>
        <v>#DIV/0!</v>
      </c>
      <c r="AX177" s="112" t="e">
        <f>'III Plan Rates'!$AA180*'V Consumer Factors'!$N$20*'II Rate Development &amp; Change'!$K$34</f>
        <v>#DIV/0!</v>
      </c>
      <c r="AY177" s="112">
        <f>IF('III Plan Rates'!$AP180&gt;0,SUMPRODUCT(AP177:AX177,'III Plan Rates'!$AG180:$AO180)/'III Plan Rates'!$AP180,0)</f>
        <v>0</v>
      </c>
      <c r="AZ177" s="124"/>
      <c r="BA177" s="112" t="e">
        <f>'III Plan Rates'!$AA180*'V Consumer Factors'!$N$12*'II Rate Development &amp; Change'!$L$34</f>
        <v>#DIV/0!</v>
      </c>
      <c r="BB177" s="112" t="e">
        <f>'III Plan Rates'!$AA180*'V Consumer Factors'!$N$13*'II Rate Development &amp; Change'!$L$34</f>
        <v>#DIV/0!</v>
      </c>
      <c r="BC177" s="112" t="e">
        <f>'III Plan Rates'!$AA180*'V Consumer Factors'!$N$14*'II Rate Development &amp; Change'!$L$34</f>
        <v>#DIV/0!</v>
      </c>
      <c r="BD177" s="112" t="e">
        <f>'III Plan Rates'!$AA180*'V Consumer Factors'!$N$15*'II Rate Development &amp; Change'!$L$34</f>
        <v>#DIV/0!</v>
      </c>
      <c r="BE177" s="112" t="e">
        <f>'III Plan Rates'!$AA180*'V Consumer Factors'!$N$16*'II Rate Development &amp; Change'!$L$34</f>
        <v>#DIV/0!</v>
      </c>
      <c r="BF177" s="112" t="e">
        <f>'III Plan Rates'!$AA180*'V Consumer Factors'!$N$17*'II Rate Development &amp; Change'!$L$34</f>
        <v>#DIV/0!</v>
      </c>
      <c r="BG177" s="112" t="e">
        <f>'III Plan Rates'!$AA180*'V Consumer Factors'!$N$18*'II Rate Development &amp; Change'!$L$34</f>
        <v>#DIV/0!</v>
      </c>
      <c r="BH177" s="112" t="e">
        <f>'III Plan Rates'!$AA180*'V Consumer Factors'!$N$19*'II Rate Development &amp; Change'!$L$34</f>
        <v>#DIV/0!</v>
      </c>
      <c r="BI177" s="112" t="e">
        <f>'III Plan Rates'!$AA180*'V Consumer Factors'!$N$20*'II Rate Development &amp; Change'!$L$34</f>
        <v>#DIV/0!</v>
      </c>
      <c r="BJ177" s="112">
        <f>IF('III Plan Rates'!$AP180&gt;0,SUMPRODUCT(BA177:BI177,'III Plan Rates'!$AG180:$AO180)/'III Plan Rates'!$AP180,0)</f>
        <v>0</v>
      </c>
      <c r="BK177" s="124"/>
      <c r="BL177" s="112" t="e">
        <f>'III Plan Rates'!$AA180*'V Consumer Factors'!$N$12*'II Rate Development &amp; Change'!$M$34</f>
        <v>#DIV/0!</v>
      </c>
      <c r="BM177" s="112" t="e">
        <f>'III Plan Rates'!$AA180*'V Consumer Factors'!$N$13*'II Rate Development &amp; Change'!$M$34</f>
        <v>#DIV/0!</v>
      </c>
      <c r="BN177" s="112" t="e">
        <f>'III Plan Rates'!$AA180*'V Consumer Factors'!$N$14*'II Rate Development &amp; Change'!$M$34</f>
        <v>#DIV/0!</v>
      </c>
      <c r="BO177" s="112" t="e">
        <f>'III Plan Rates'!$AA180*'V Consumer Factors'!$N$15*'II Rate Development &amp; Change'!$M$34</f>
        <v>#DIV/0!</v>
      </c>
      <c r="BP177" s="112" t="e">
        <f>'III Plan Rates'!$AA180*'V Consumer Factors'!$N$16*'II Rate Development &amp; Change'!$M$34</f>
        <v>#DIV/0!</v>
      </c>
      <c r="BQ177" s="112" t="e">
        <f>'III Plan Rates'!$AA180*'V Consumer Factors'!$N$17*'II Rate Development &amp; Change'!$M$34</f>
        <v>#DIV/0!</v>
      </c>
      <c r="BR177" s="112" t="e">
        <f>'III Plan Rates'!$AA180*'V Consumer Factors'!$N$18*'II Rate Development &amp; Change'!$M$34</f>
        <v>#DIV/0!</v>
      </c>
      <c r="BS177" s="112" t="e">
        <f>'III Plan Rates'!$AA180*'V Consumer Factors'!$N$19*'II Rate Development &amp; Change'!$M$34</f>
        <v>#DIV/0!</v>
      </c>
      <c r="BT177" s="112" t="e">
        <f>'III Plan Rates'!$AA180*'V Consumer Factors'!$N$20*'II Rate Development &amp; Change'!$M$34</f>
        <v>#DIV/0!</v>
      </c>
      <c r="BU177" s="112">
        <f>IF('III Plan Rates'!$AP180&gt;0,SUMPRODUCT(BL177:BT177,'III Plan Rates'!$AG180:$AO180)/'III Plan Rates'!$AP180,0)</f>
        <v>0</v>
      </c>
      <c r="BW177" s="109"/>
      <c r="BX177" s="109"/>
      <c r="BY177" s="109"/>
      <c r="BZ177" s="109"/>
      <c r="CA177" s="109"/>
      <c r="CB177" s="109"/>
      <c r="CC177" s="109"/>
      <c r="CD177" s="109"/>
      <c r="CE177" s="511" t="str">
        <f>IF(SUM(BW177:CD177)='III Plan Rates'!AG180, "Match", "Don't Match")</f>
        <v>Match</v>
      </c>
      <c r="CF177" s="109"/>
      <c r="CG177" s="109"/>
      <c r="CH177" s="109"/>
      <c r="CI177" s="511" t="str">
        <f>IF(SUM(CF177:CH177)='III Plan Rates'!AH180, "Match", "Don't Match")</f>
        <v>Match</v>
      </c>
      <c r="CJ177" s="109"/>
      <c r="CK177" s="109"/>
      <c r="CL177" s="109"/>
      <c r="CM177" s="109"/>
      <c r="CN177" s="109"/>
      <c r="CO177" s="109"/>
      <c r="CP177" s="109"/>
      <c r="CQ177" s="109"/>
      <c r="CR177" s="109"/>
      <c r="CS177" s="109"/>
      <c r="CT177" s="109"/>
      <c r="CU177" s="109"/>
      <c r="CV177" s="109"/>
      <c r="CW177" s="511" t="str">
        <f>IF(SUM(CJ177:CV177)='III Plan Rates'!AI180, "Match", "Don't Match")</f>
        <v>Match</v>
      </c>
      <c r="CX177" s="109"/>
      <c r="CY177" s="109"/>
      <c r="CZ177" s="109"/>
      <c r="DA177" s="109"/>
      <c r="DB177" s="109"/>
      <c r="DC177" s="109"/>
      <c r="DD177" s="109"/>
      <c r="DE177" s="109"/>
      <c r="DF177" s="109"/>
      <c r="DG177" s="109"/>
      <c r="DH177" s="511" t="str">
        <f>IF(SUM(CX177:DG177)='III Plan Rates'!AJ180, "Match", "Don't Match")</f>
        <v>Match</v>
      </c>
      <c r="DI177" s="109"/>
      <c r="DJ177" s="109"/>
      <c r="DK177" s="109"/>
      <c r="DL177" s="109"/>
      <c r="DM177" s="109"/>
      <c r="DN177" s="109"/>
      <c r="DO177" s="109"/>
      <c r="DP177" s="511" t="str">
        <f>IF(SUM(DI177:DO177)='III Plan Rates'!AK180, "Match", "Don't Match")</f>
        <v>Match</v>
      </c>
      <c r="DQ177" s="109"/>
      <c r="DR177" s="109"/>
      <c r="DS177" s="109"/>
      <c r="DT177" s="109"/>
      <c r="DU177" s="109"/>
      <c r="DV177" s="109"/>
      <c r="DW177" s="109"/>
      <c r="DX177" s="109"/>
      <c r="DY177" s="109"/>
      <c r="DZ177" s="109"/>
      <c r="EA177" s="511" t="str">
        <f>IF(SUM(DQ177:DZ177)='III Plan Rates'!AL180, "Match", "Don't Match")</f>
        <v>Match</v>
      </c>
      <c r="EB177" s="109"/>
      <c r="EC177" s="109"/>
      <c r="ED177" s="109"/>
      <c r="EE177" s="109"/>
      <c r="EF177" s="511" t="str">
        <f>IF(SUM(EB177:EE177)='III Plan Rates'!AM180, "Match", "Don't Match")</f>
        <v>Match</v>
      </c>
      <c r="EG177" s="109"/>
      <c r="EH177" s="109"/>
      <c r="EI177" s="109"/>
      <c r="EJ177" s="109"/>
      <c r="EK177" s="109"/>
      <c r="EL177" s="511" t="str">
        <f>IF(SUM(EG177:EK177)='III Plan Rates'!AN180, "Match", "Don't Match")</f>
        <v>Match</v>
      </c>
      <c r="EM177" s="109"/>
      <c r="EN177" s="109"/>
      <c r="EO177" s="109"/>
      <c r="EP177" s="109"/>
      <c r="EQ177" s="109"/>
      <c r="ER177" s="109"/>
      <c r="ES177" s="109"/>
      <c r="ET177" s="511" t="str">
        <f>IF(SUM(EM177:ES177)='III Plan Rates'!AO180, "Match", "Don't Match")</f>
        <v>Match</v>
      </c>
    </row>
    <row r="178" spans="1:150" x14ac:dyDescent="0.25">
      <c r="A178" s="406" t="str">
        <f>'III Plan Rates'!A181</f>
        <v>Plan 164</v>
      </c>
      <c r="B178" s="122">
        <f>'III Plan Rates'!B181</f>
        <v>0</v>
      </c>
      <c r="C178" s="128">
        <f>'III Plan Rates'!D181</f>
        <v>0</v>
      </c>
      <c r="D178" s="122">
        <f>'III Plan Rates'!E181</f>
        <v>0</v>
      </c>
      <c r="E178" s="122">
        <f>'III Plan Rates'!F181</f>
        <v>0</v>
      </c>
      <c r="F178" s="122">
        <f>'III Plan Rates'!G181</f>
        <v>0</v>
      </c>
      <c r="G178" s="122">
        <f>'III Plan Rates'!J181</f>
        <v>0</v>
      </c>
      <c r="H178" s="10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2">
        <f>IF('III Plan Rates'!$AP181&gt;0,SUMPRODUCT(I178:Q178,'III Plan Rates'!$AG181:$AO181)/'III Plan Rates'!$AP181,0)</f>
        <v>0</v>
      </c>
      <c r="S178" s="123"/>
      <c r="T178" s="112" t="e">
        <f>'III Plan Rates'!$AA181*'V Consumer Factors'!$N$12*'II Rate Development &amp; Change'!$J$34</f>
        <v>#DIV/0!</v>
      </c>
      <c r="U178" s="112" t="e">
        <f>'III Plan Rates'!$AA181*'V Consumer Factors'!$N$13*'II Rate Development &amp; Change'!$J$34</f>
        <v>#DIV/0!</v>
      </c>
      <c r="V178" s="112" t="e">
        <f>'III Plan Rates'!$AA181*'V Consumer Factors'!$N$14*'II Rate Development &amp; Change'!$J$34</f>
        <v>#DIV/0!</v>
      </c>
      <c r="W178" s="112" t="e">
        <f>'III Plan Rates'!$AA181*'V Consumer Factors'!$N$15*'II Rate Development &amp; Change'!$J$34</f>
        <v>#DIV/0!</v>
      </c>
      <c r="X178" s="112" t="e">
        <f>'III Plan Rates'!$AA181*'V Consumer Factors'!$N$16*'II Rate Development &amp; Change'!$J$34</f>
        <v>#DIV/0!</v>
      </c>
      <c r="Y178" s="112" t="e">
        <f>'III Plan Rates'!$AA181*'V Consumer Factors'!$N$17*'II Rate Development &amp; Change'!$J$34</f>
        <v>#DIV/0!</v>
      </c>
      <c r="Z178" s="112" t="e">
        <f>'III Plan Rates'!$AA181*'V Consumer Factors'!$N$18*'II Rate Development &amp; Change'!$J$34</f>
        <v>#DIV/0!</v>
      </c>
      <c r="AA178" s="112" t="e">
        <f>'III Plan Rates'!$AA181*'V Consumer Factors'!$N$19*'II Rate Development &amp; Change'!$J$34</f>
        <v>#DIV/0!</v>
      </c>
      <c r="AB178" s="112" t="e">
        <f>'III Plan Rates'!$AA181*'V Consumer Factors'!$N$20*'II Rate Development &amp; Change'!$J$34</f>
        <v>#DIV/0!</v>
      </c>
      <c r="AC178" s="112">
        <f>IF('III Plan Rates'!$AP181&gt;0,SUMPRODUCT(T178:AB178,'III Plan Rates'!$AG181:$AO181)/'III Plan Rates'!$AP181,0)</f>
        <v>0</v>
      </c>
      <c r="AD178" s="119"/>
      <c r="AE178" s="120" t="e">
        <f t="shared" ref="AE178:AE213" si="33">IF(AND(I178&gt;0,T178&gt;0),T178/I178-1,"")</f>
        <v>#DIV/0!</v>
      </c>
      <c r="AF178" s="120" t="e">
        <f t="shared" ref="AF178:AF213" si="34">IF(AND(J178&gt;0,U178&gt;0),U178/J178-1,"")</f>
        <v>#DIV/0!</v>
      </c>
      <c r="AG178" s="120" t="e">
        <f t="shared" ref="AG178:AG213" si="35">IF(AND(K178&gt;0,V178&gt;0),V178/K178-1,"")</f>
        <v>#DIV/0!</v>
      </c>
      <c r="AH178" s="120" t="e">
        <f t="shared" ref="AH178:AH213" si="36">IF(AND(L178&gt;0,W178&gt;0),W178/L178-1,"")</f>
        <v>#DIV/0!</v>
      </c>
      <c r="AI178" s="120" t="e">
        <f t="shared" ref="AI178:AI213" si="37">IF(AND(M178&gt;0,X178&gt;0),X178/M178-1,"")</f>
        <v>#DIV/0!</v>
      </c>
      <c r="AJ178" s="120" t="e">
        <f t="shared" ref="AJ178:AJ213" si="38">IF(AND(N178&gt;0,Y178&gt;0),Y178/N178-1,"")</f>
        <v>#DIV/0!</v>
      </c>
      <c r="AK178" s="120" t="e">
        <f t="shared" ref="AK178:AK213" si="39">IF(AND(O178&gt;0,Z178&gt;0),Z178/O178-1,"")</f>
        <v>#DIV/0!</v>
      </c>
      <c r="AL178" s="120" t="e">
        <f t="shared" ref="AL178:AL213" si="40">IF(AND(P178&gt;0,AA178&gt;0),AA178/P178-1,"")</f>
        <v>#DIV/0!</v>
      </c>
      <c r="AM178" s="120" t="e">
        <f t="shared" ref="AM178:AM213" si="41">IF(AND(Q178&gt;0,AB178&gt;0),AB178/Q178-1,"")</f>
        <v>#DIV/0!</v>
      </c>
      <c r="AN178" s="120" t="str">
        <f t="shared" ref="AN178:AN213" si="42">IF(AND(R178&gt;0,AC178&gt;0),AC178/R178-1,"")</f>
        <v/>
      </c>
      <c r="AO178" s="119"/>
      <c r="AP178" s="112" t="e">
        <f>'III Plan Rates'!$AA181*'V Consumer Factors'!$N$12*'II Rate Development &amp; Change'!$K$34</f>
        <v>#DIV/0!</v>
      </c>
      <c r="AQ178" s="112" t="e">
        <f>'III Plan Rates'!$AA181*'V Consumer Factors'!$N$13*'II Rate Development &amp; Change'!$K$34</f>
        <v>#DIV/0!</v>
      </c>
      <c r="AR178" s="112" t="e">
        <f>'III Plan Rates'!$AA181*'V Consumer Factors'!$N$14*'II Rate Development &amp; Change'!$K$34</f>
        <v>#DIV/0!</v>
      </c>
      <c r="AS178" s="112" t="e">
        <f>'III Plan Rates'!$AA181*'V Consumer Factors'!$N$15*'II Rate Development &amp; Change'!$K$34</f>
        <v>#DIV/0!</v>
      </c>
      <c r="AT178" s="112" t="e">
        <f>'III Plan Rates'!$AA181*'V Consumer Factors'!$N$16*'II Rate Development &amp; Change'!$K$34</f>
        <v>#DIV/0!</v>
      </c>
      <c r="AU178" s="112" t="e">
        <f>'III Plan Rates'!$AA181*'V Consumer Factors'!$N$17*'II Rate Development &amp; Change'!$K$34</f>
        <v>#DIV/0!</v>
      </c>
      <c r="AV178" s="112" t="e">
        <f>'III Plan Rates'!$AA181*'V Consumer Factors'!$N$18*'II Rate Development &amp; Change'!$K$34</f>
        <v>#DIV/0!</v>
      </c>
      <c r="AW178" s="112" t="e">
        <f>'III Plan Rates'!$AA181*'V Consumer Factors'!$N$19*'II Rate Development &amp; Change'!$K$34</f>
        <v>#DIV/0!</v>
      </c>
      <c r="AX178" s="112" t="e">
        <f>'III Plan Rates'!$AA181*'V Consumer Factors'!$N$20*'II Rate Development &amp; Change'!$K$34</f>
        <v>#DIV/0!</v>
      </c>
      <c r="AY178" s="112">
        <f>IF('III Plan Rates'!$AP181&gt;0,SUMPRODUCT(AP178:AX178,'III Plan Rates'!$AG181:$AO181)/'III Plan Rates'!$AP181,0)</f>
        <v>0</v>
      </c>
      <c r="AZ178" s="124"/>
      <c r="BA178" s="112" t="e">
        <f>'III Plan Rates'!$AA181*'V Consumer Factors'!$N$12*'II Rate Development &amp; Change'!$L$34</f>
        <v>#DIV/0!</v>
      </c>
      <c r="BB178" s="112" t="e">
        <f>'III Plan Rates'!$AA181*'V Consumer Factors'!$N$13*'II Rate Development &amp; Change'!$L$34</f>
        <v>#DIV/0!</v>
      </c>
      <c r="BC178" s="112" t="e">
        <f>'III Plan Rates'!$AA181*'V Consumer Factors'!$N$14*'II Rate Development &amp; Change'!$L$34</f>
        <v>#DIV/0!</v>
      </c>
      <c r="BD178" s="112" t="e">
        <f>'III Plan Rates'!$AA181*'V Consumer Factors'!$N$15*'II Rate Development &amp; Change'!$L$34</f>
        <v>#DIV/0!</v>
      </c>
      <c r="BE178" s="112" t="e">
        <f>'III Plan Rates'!$AA181*'V Consumer Factors'!$N$16*'II Rate Development &amp; Change'!$L$34</f>
        <v>#DIV/0!</v>
      </c>
      <c r="BF178" s="112" t="e">
        <f>'III Plan Rates'!$AA181*'V Consumer Factors'!$N$17*'II Rate Development &amp; Change'!$L$34</f>
        <v>#DIV/0!</v>
      </c>
      <c r="BG178" s="112" t="e">
        <f>'III Plan Rates'!$AA181*'V Consumer Factors'!$N$18*'II Rate Development &amp; Change'!$L$34</f>
        <v>#DIV/0!</v>
      </c>
      <c r="BH178" s="112" t="e">
        <f>'III Plan Rates'!$AA181*'V Consumer Factors'!$N$19*'II Rate Development &amp; Change'!$L$34</f>
        <v>#DIV/0!</v>
      </c>
      <c r="BI178" s="112" t="e">
        <f>'III Plan Rates'!$AA181*'V Consumer Factors'!$N$20*'II Rate Development &amp; Change'!$L$34</f>
        <v>#DIV/0!</v>
      </c>
      <c r="BJ178" s="112">
        <f>IF('III Plan Rates'!$AP181&gt;0,SUMPRODUCT(BA178:BI178,'III Plan Rates'!$AG181:$AO181)/'III Plan Rates'!$AP181,0)</f>
        <v>0</v>
      </c>
      <c r="BK178" s="124"/>
      <c r="BL178" s="112" t="e">
        <f>'III Plan Rates'!$AA181*'V Consumer Factors'!$N$12*'II Rate Development &amp; Change'!$M$34</f>
        <v>#DIV/0!</v>
      </c>
      <c r="BM178" s="112" t="e">
        <f>'III Plan Rates'!$AA181*'V Consumer Factors'!$N$13*'II Rate Development &amp; Change'!$M$34</f>
        <v>#DIV/0!</v>
      </c>
      <c r="BN178" s="112" t="e">
        <f>'III Plan Rates'!$AA181*'V Consumer Factors'!$N$14*'II Rate Development &amp; Change'!$M$34</f>
        <v>#DIV/0!</v>
      </c>
      <c r="BO178" s="112" t="e">
        <f>'III Plan Rates'!$AA181*'V Consumer Factors'!$N$15*'II Rate Development &amp; Change'!$M$34</f>
        <v>#DIV/0!</v>
      </c>
      <c r="BP178" s="112" t="e">
        <f>'III Plan Rates'!$AA181*'V Consumer Factors'!$N$16*'II Rate Development &amp; Change'!$M$34</f>
        <v>#DIV/0!</v>
      </c>
      <c r="BQ178" s="112" t="e">
        <f>'III Plan Rates'!$AA181*'V Consumer Factors'!$N$17*'II Rate Development &amp; Change'!$M$34</f>
        <v>#DIV/0!</v>
      </c>
      <c r="BR178" s="112" t="e">
        <f>'III Plan Rates'!$AA181*'V Consumer Factors'!$N$18*'II Rate Development &amp; Change'!$M$34</f>
        <v>#DIV/0!</v>
      </c>
      <c r="BS178" s="112" t="e">
        <f>'III Plan Rates'!$AA181*'V Consumer Factors'!$N$19*'II Rate Development &amp; Change'!$M$34</f>
        <v>#DIV/0!</v>
      </c>
      <c r="BT178" s="112" t="e">
        <f>'III Plan Rates'!$AA181*'V Consumer Factors'!$N$20*'II Rate Development &amp; Change'!$M$34</f>
        <v>#DIV/0!</v>
      </c>
      <c r="BU178" s="112">
        <f>IF('III Plan Rates'!$AP181&gt;0,SUMPRODUCT(BL178:BT178,'III Plan Rates'!$AG181:$AO181)/'III Plan Rates'!$AP181,0)</f>
        <v>0</v>
      </c>
      <c r="BW178" s="109"/>
      <c r="BX178" s="109"/>
      <c r="BY178" s="109"/>
      <c r="BZ178" s="109"/>
      <c r="CA178" s="109"/>
      <c r="CB178" s="109"/>
      <c r="CC178" s="109"/>
      <c r="CD178" s="109"/>
      <c r="CE178" s="511" t="str">
        <f>IF(SUM(BW178:CD178)='III Plan Rates'!AG181, "Match", "Don't Match")</f>
        <v>Match</v>
      </c>
      <c r="CF178" s="109"/>
      <c r="CG178" s="109"/>
      <c r="CH178" s="109"/>
      <c r="CI178" s="511" t="str">
        <f>IF(SUM(CF178:CH178)='III Plan Rates'!AH181, "Match", "Don't Match")</f>
        <v>Match</v>
      </c>
      <c r="CJ178" s="109"/>
      <c r="CK178" s="109"/>
      <c r="CL178" s="109"/>
      <c r="CM178" s="109"/>
      <c r="CN178" s="109"/>
      <c r="CO178" s="109"/>
      <c r="CP178" s="109"/>
      <c r="CQ178" s="109"/>
      <c r="CR178" s="109"/>
      <c r="CS178" s="109"/>
      <c r="CT178" s="109"/>
      <c r="CU178" s="109"/>
      <c r="CV178" s="109"/>
      <c r="CW178" s="511" t="str">
        <f>IF(SUM(CJ178:CV178)='III Plan Rates'!AI181, "Match", "Don't Match")</f>
        <v>Match</v>
      </c>
      <c r="CX178" s="109"/>
      <c r="CY178" s="109"/>
      <c r="CZ178" s="109"/>
      <c r="DA178" s="109"/>
      <c r="DB178" s="109"/>
      <c r="DC178" s="109"/>
      <c r="DD178" s="109"/>
      <c r="DE178" s="109"/>
      <c r="DF178" s="109"/>
      <c r="DG178" s="109"/>
      <c r="DH178" s="511" t="str">
        <f>IF(SUM(CX178:DG178)='III Plan Rates'!AJ181, "Match", "Don't Match")</f>
        <v>Match</v>
      </c>
      <c r="DI178" s="109"/>
      <c r="DJ178" s="109"/>
      <c r="DK178" s="109"/>
      <c r="DL178" s="109"/>
      <c r="DM178" s="109"/>
      <c r="DN178" s="109"/>
      <c r="DO178" s="109"/>
      <c r="DP178" s="511" t="str">
        <f>IF(SUM(DI178:DO178)='III Plan Rates'!AK181, "Match", "Don't Match")</f>
        <v>Match</v>
      </c>
      <c r="DQ178" s="109"/>
      <c r="DR178" s="109"/>
      <c r="DS178" s="109"/>
      <c r="DT178" s="109"/>
      <c r="DU178" s="109"/>
      <c r="DV178" s="109"/>
      <c r="DW178" s="109"/>
      <c r="DX178" s="109"/>
      <c r="DY178" s="109"/>
      <c r="DZ178" s="109"/>
      <c r="EA178" s="511" t="str">
        <f>IF(SUM(DQ178:DZ178)='III Plan Rates'!AL181, "Match", "Don't Match")</f>
        <v>Match</v>
      </c>
      <c r="EB178" s="109"/>
      <c r="EC178" s="109"/>
      <c r="ED178" s="109"/>
      <c r="EE178" s="109"/>
      <c r="EF178" s="511" t="str">
        <f>IF(SUM(EB178:EE178)='III Plan Rates'!AM181, "Match", "Don't Match")</f>
        <v>Match</v>
      </c>
      <c r="EG178" s="109"/>
      <c r="EH178" s="109"/>
      <c r="EI178" s="109"/>
      <c r="EJ178" s="109"/>
      <c r="EK178" s="109"/>
      <c r="EL178" s="511" t="str">
        <f>IF(SUM(EG178:EK178)='III Plan Rates'!AN181, "Match", "Don't Match")</f>
        <v>Match</v>
      </c>
      <c r="EM178" s="109"/>
      <c r="EN178" s="109"/>
      <c r="EO178" s="109"/>
      <c r="EP178" s="109"/>
      <c r="EQ178" s="109"/>
      <c r="ER178" s="109"/>
      <c r="ES178" s="109"/>
      <c r="ET178" s="511" t="str">
        <f>IF(SUM(EM178:ES178)='III Plan Rates'!AO181, "Match", "Don't Match")</f>
        <v>Match</v>
      </c>
    </row>
    <row r="179" spans="1:150" x14ac:dyDescent="0.25">
      <c r="A179" s="406" t="str">
        <f>'III Plan Rates'!A182</f>
        <v>Plan 165</v>
      </c>
      <c r="B179" s="122">
        <f>'III Plan Rates'!B182</f>
        <v>0</v>
      </c>
      <c r="C179" s="128">
        <f>'III Plan Rates'!D182</f>
        <v>0</v>
      </c>
      <c r="D179" s="122">
        <f>'III Plan Rates'!E182</f>
        <v>0</v>
      </c>
      <c r="E179" s="122">
        <f>'III Plan Rates'!F182</f>
        <v>0</v>
      </c>
      <c r="F179" s="122">
        <f>'III Plan Rates'!G182</f>
        <v>0</v>
      </c>
      <c r="G179" s="122">
        <f>'III Plan Rates'!J182</f>
        <v>0</v>
      </c>
      <c r="H179" s="10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2">
        <f>IF('III Plan Rates'!$AP182&gt;0,SUMPRODUCT(I179:Q179,'III Plan Rates'!$AG182:$AO182)/'III Plan Rates'!$AP182,0)</f>
        <v>0</v>
      </c>
      <c r="S179" s="123"/>
      <c r="T179" s="112" t="e">
        <f>'III Plan Rates'!$AA182*'V Consumer Factors'!$N$12*'II Rate Development &amp; Change'!$J$34</f>
        <v>#DIV/0!</v>
      </c>
      <c r="U179" s="112" t="e">
        <f>'III Plan Rates'!$AA182*'V Consumer Factors'!$N$13*'II Rate Development &amp; Change'!$J$34</f>
        <v>#DIV/0!</v>
      </c>
      <c r="V179" s="112" t="e">
        <f>'III Plan Rates'!$AA182*'V Consumer Factors'!$N$14*'II Rate Development &amp; Change'!$J$34</f>
        <v>#DIV/0!</v>
      </c>
      <c r="W179" s="112" t="e">
        <f>'III Plan Rates'!$AA182*'V Consumer Factors'!$N$15*'II Rate Development &amp; Change'!$J$34</f>
        <v>#DIV/0!</v>
      </c>
      <c r="X179" s="112" t="e">
        <f>'III Plan Rates'!$AA182*'V Consumer Factors'!$N$16*'II Rate Development &amp; Change'!$J$34</f>
        <v>#DIV/0!</v>
      </c>
      <c r="Y179" s="112" t="e">
        <f>'III Plan Rates'!$AA182*'V Consumer Factors'!$N$17*'II Rate Development &amp; Change'!$J$34</f>
        <v>#DIV/0!</v>
      </c>
      <c r="Z179" s="112" t="e">
        <f>'III Plan Rates'!$AA182*'V Consumer Factors'!$N$18*'II Rate Development &amp; Change'!$J$34</f>
        <v>#DIV/0!</v>
      </c>
      <c r="AA179" s="112" t="e">
        <f>'III Plan Rates'!$AA182*'V Consumer Factors'!$N$19*'II Rate Development &amp; Change'!$J$34</f>
        <v>#DIV/0!</v>
      </c>
      <c r="AB179" s="112" t="e">
        <f>'III Plan Rates'!$AA182*'V Consumer Factors'!$N$20*'II Rate Development &amp; Change'!$J$34</f>
        <v>#DIV/0!</v>
      </c>
      <c r="AC179" s="112">
        <f>IF('III Plan Rates'!$AP182&gt;0,SUMPRODUCT(T179:AB179,'III Plan Rates'!$AG182:$AO182)/'III Plan Rates'!$AP182,0)</f>
        <v>0</v>
      </c>
      <c r="AD179" s="119"/>
      <c r="AE179" s="120" t="e">
        <f t="shared" si="33"/>
        <v>#DIV/0!</v>
      </c>
      <c r="AF179" s="120" t="e">
        <f t="shared" si="34"/>
        <v>#DIV/0!</v>
      </c>
      <c r="AG179" s="120" t="e">
        <f t="shared" si="35"/>
        <v>#DIV/0!</v>
      </c>
      <c r="AH179" s="120" t="e">
        <f t="shared" si="36"/>
        <v>#DIV/0!</v>
      </c>
      <c r="AI179" s="120" t="e">
        <f t="shared" si="37"/>
        <v>#DIV/0!</v>
      </c>
      <c r="AJ179" s="120" t="e">
        <f t="shared" si="38"/>
        <v>#DIV/0!</v>
      </c>
      <c r="AK179" s="120" t="e">
        <f t="shared" si="39"/>
        <v>#DIV/0!</v>
      </c>
      <c r="AL179" s="120" t="e">
        <f t="shared" si="40"/>
        <v>#DIV/0!</v>
      </c>
      <c r="AM179" s="120" t="e">
        <f t="shared" si="41"/>
        <v>#DIV/0!</v>
      </c>
      <c r="AN179" s="120" t="str">
        <f t="shared" si="42"/>
        <v/>
      </c>
      <c r="AO179" s="119"/>
      <c r="AP179" s="112" t="e">
        <f>'III Plan Rates'!$AA182*'V Consumer Factors'!$N$12*'II Rate Development &amp; Change'!$K$34</f>
        <v>#DIV/0!</v>
      </c>
      <c r="AQ179" s="112" t="e">
        <f>'III Plan Rates'!$AA182*'V Consumer Factors'!$N$13*'II Rate Development &amp; Change'!$K$34</f>
        <v>#DIV/0!</v>
      </c>
      <c r="AR179" s="112" t="e">
        <f>'III Plan Rates'!$AA182*'V Consumer Factors'!$N$14*'II Rate Development &amp; Change'!$K$34</f>
        <v>#DIV/0!</v>
      </c>
      <c r="AS179" s="112" t="e">
        <f>'III Plan Rates'!$AA182*'V Consumer Factors'!$N$15*'II Rate Development &amp; Change'!$K$34</f>
        <v>#DIV/0!</v>
      </c>
      <c r="AT179" s="112" t="e">
        <f>'III Plan Rates'!$AA182*'V Consumer Factors'!$N$16*'II Rate Development &amp; Change'!$K$34</f>
        <v>#DIV/0!</v>
      </c>
      <c r="AU179" s="112" t="e">
        <f>'III Plan Rates'!$AA182*'V Consumer Factors'!$N$17*'II Rate Development &amp; Change'!$K$34</f>
        <v>#DIV/0!</v>
      </c>
      <c r="AV179" s="112" t="e">
        <f>'III Plan Rates'!$AA182*'V Consumer Factors'!$N$18*'II Rate Development &amp; Change'!$K$34</f>
        <v>#DIV/0!</v>
      </c>
      <c r="AW179" s="112" t="e">
        <f>'III Plan Rates'!$AA182*'V Consumer Factors'!$N$19*'II Rate Development &amp; Change'!$K$34</f>
        <v>#DIV/0!</v>
      </c>
      <c r="AX179" s="112" t="e">
        <f>'III Plan Rates'!$AA182*'V Consumer Factors'!$N$20*'II Rate Development &amp; Change'!$K$34</f>
        <v>#DIV/0!</v>
      </c>
      <c r="AY179" s="112">
        <f>IF('III Plan Rates'!$AP182&gt;0,SUMPRODUCT(AP179:AX179,'III Plan Rates'!$AG182:$AO182)/'III Plan Rates'!$AP182,0)</f>
        <v>0</v>
      </c>
      <c r="AZ179" s="124"/>
      <c r="BA179" s="112" t="e">
        <f>'III Plan Rates'!$AA182*'V Consumer Factors'!$N$12*'II Rate Development &amp; Change'!$L$34</f>
        <v>#DIV/0!</v>
      </c>
      <c r="BB179" s="112" t="e">
        <f>'III Plan Rates'!$AA182*'V Consumer Factors'!$N$13*'II Rate Development &amp; Change'!$L$34</f>
        <v>#DIV/0!</v>
      </c>
      <c r="BC179" s="112" t="e">
        <f>'III Plan Rates'!$AA182*'V Consumer Factors'!$N$14*'II Rate Development &amp; Change'!$L$34</f>
        <v>#DIV/0!</v>
      </c>
      <c r="BD179" s="112" t="e">
        <f>'III Plan Rates'!$AA182*'V Consumer Factors'!$N$15*'II Rate Development &amp; Change'!$L$34</f>
        <v>#DIV/0!</v>
      </c>
      <c r="BE179" s="112" t="e">
        <f>'III Plan Rates'!$AA182*'V Consumer Factors'!$N$16*'II Rate Development &amp; Change'!$L$34</f>
        <v>#DIV/0!</v>
      </c>
      <c r="BF179" s="112" t="e">
        <f>'III Plan Rates'!$AA182*'V Consumer Factors'!$N$17*'II Rate Development &amp; Change'!$L$34</f>
        <v>#DIV/0!</v>
      </c>
      <c r="BG179" s="112" t="e">
        <f>'III Plan Rates'!$AA182*'V Consumer Factors'!$N$18*'II Rate Development &amp; Change'!$L$34</f>
        <v>#DIV/0!</v>
      </c>
      <c r="BH179" s="112" t="e">
        <f>'III Plan Rates'!$AA182*'V Consumer Factors'!$N$19*'II Rate Development &amp; Change'!$L$34</f>
        <v>#DIV/0!</v>
      </c>
      <c r="BI179" s="112" t="e">
        <f>'III Plan Rates'!$AA182*'V Consumer Factors'!$N$20*'II Rate Development &amp; Change'!$L$34</f>
        <v>#DIV/0!</v>
      </c>
      <c r="BJ179" s="112">
        <f>IF('III Plan Rates'!$AP182&gt;0,SUMPRODUCT(BA179:BI179,'III Plan Rates'!$AG182:$AO182)/'III Plan Rates'!$AP182,0)</f>
        <v>0</v>
      </c>
      <c r="BK179" s="124"/>
      <c r="BL179" s="112" t="e">
        <f>'III Plan Rates'!$AA182*'V Consumer Factors'!$N$12*'II Rate Development &amp; Change'!$M$34</f>
        <v>#DIV/0!</v>
      </c>
      <c r="BM179" s="112" t="e">
        <f>'III Plan Rates'!$AA182*'V Consumer Factors'!$N$13*'II Rate Development &amp; Change'!$M$34</f>
        <v>#DIV/0!</v>
      </c>
      <c r="BN179" s="112" t="e">
        <f>'III Plan Rates'!$AA182*'V Consumer Factors'!$N$14*'II Rate Development &amp; Change'!$M$34</f>
        <v>#DIV/0!</v>
      </c>
      <c r="BO179" s="112" t="e">
        <f>'III Plan Rates'!$AA182*'V Consumer Factors'!$N$15*'II Rate Development &amp; Change'!$M$34</f>
        <v>#DIV/0!</v>
      </c>
      <c r="BP179" s="112" t="e">
        <f>'III Plan Rates'!$AA182*'V Consumer Factors'!$N$16*'II Rate Development &amp; Change'!$M$34</f>
        <v>#DIV/0!</v>
      </c>
      <c r="BQ179" s="112" t="e">
        <f>'III Plan Rates'!$AA182*'V Consumer Factors'!$N$17*'II Rate Development &amp; Change'!$M$34</f>
        <v>#DIV/0!</v>
      </c>
      <c r="BR179" s="112" t="e">
        <f>'III Plan Rates'!$AA182*'V Consumer Factors'!$N$18*'II Rate Development &amp; Change'!$M$34</f>
        <v>#DIV/0!</v>
      </c>
      <c r="BS179" s="112" t="e">
        <f>'III Plan Rates'!$AA182*'V Consumer Factors'!$N$19*'II Rate Development &amp; Change'!$M$34</f>
        <v>#DIV/0!</v>
      </c>
      <c r="BT179" s="112" t="e">
        <f>'III Plan Rates'!$AA182*'V Consumer Factors'!$N$20*'II Rate Development &amp; Change'!$M$34</f>
        <v>#DIV/0!</v>
      </c>
      <c r="BU179" s="112">
        <f>IF('III Plan Rates'!$AP182&gt;0,SUMPRODUCT(BL179:BT179,'III Plan Rates'!$AG182:$AO182)/'III Plan Rates'!$AP182,0)</f>
        <v>0</v>
      </c>
      <c r="BW179" s="109"/>
      <c r="BX179" s="109"/>
      <c r="BY179" s="109"/>
      <c r="BZ179" s="109"/>
      <c r="CA179" s="109"/>
      <c r="CB179" s="109"/>
      <c r="CC179" s="109"/>
      <c r="CD179" s="109"/>
      <c r="CE179" s="511" t="str">
        <f>IF(SUM(BW179:CD179)='III Plan Rates'!AG182, "Match", "Don't Match")</f>
        <v>Match</v>
      </c>
      <c r="CF179" s="109"/>
      <c r="CG179" s="109"/>
      <c r="CH179" s="109"/>
      <c r="CI179" s="511" t="str">
        <f>IF(SUM(CF179:CH179)='III Plan Rates'!AH182, "Match", "Don't Match")</f>
        <v>Match</v>
      </c>
      <c r="CJ179" s="109"/>
      <c r="CK179" s="109"/>
      <c r="CL179" s="109"/>
      <c r="CM179" s="109"/>
      <c r="CN179" s="109"/>
      <c r="CO179" s="109"/>
      <c r="CP179" s="109"/>
      <c r="CQ179" s="109"/>
      <c r="CR179" s="109"/>
      <c r="CS179" s="109"/>
      <c r="CT179" s="109"/>
      <c r="CU179" s="109"/>
      <c r="CV179" s="109"/>
      <c r="CW179" s="511" t="str">
        <f>IF(SUM(CJ179:CV179)='III Plan Rates'!AI182, "Match", "Don't Match")</f>
        <v>Match</v>
      </c>
      <c r="CX179" s="109"/>
      <c r="CY179" s="109"/>
      <c r="CZ179" s="109"/>
      <c r="DA179" s="109"/>
      <c r="DB179" s="109"/>
      <c r="DC179" s="109"/>
      <c r="DD179" s="109"/>
      <c r="DE179" s="109"/>
      <c r="DF179" s="109"/>
      <c r="DG179" s="109"/>
      <c r="DH179" s="511" t="str">
        <f>IF(SUM(CX179:DG179)='III Plan Rates'!AJ182, "Match", "Don't Match")</f>
        <v>Match</v>
      </c>
      <c r="DI179" s="109"/>
      <c r="DJ179" s="109"/>
      <c r="DK179" s="109"/>
      <c r="DL179" s="109"/>
      <c r="DM179" s="109"/>
      <c r="DN179" s="109"/>
      <c r="DO179" s="109"/>
      <c r="DP179" s="511" t="str">
        <f>IF(SUM(DI179:DO179)='III Plan Rates'!AK182, "Match", "Don't Match")</f>
        <v>Match</v>
      </c>
      <c r="DQ179" s="109"/>
      <c r="DR179" s="109"/>
      <c r="DS179" s="109"/>
      <c r="DT179" s="109"/>
      <c r="DU179" s="109"/>
      <c r="DV179" s="109"/>
      <c r="DW179" s="109"/>
      <c r="DX179" s="109"/>
      <c r="DY179" s="109"/>
      <c r="DZ179" s="109"/>
      <c r="EA179" s="511" t="str">
        <f>IF(SUM(DQ179:DZ179)='III Plan Rates'!AL182, "Match", "Don't Match")</f>
        <v>Match</v>
      </c>
      <c r="EB179" s="109"/>
      <c r="EC179" s="109"/>
      <c r="ED179" s="109"/>
      <c r="EE179" s="109"/>
      <c r="EF179" s="511" t="str">
        <f>IF(SUM(EB179:EE179)='III Plan Rates'!AM182, "Match", "Don't Match")</f>
        <v>Match</v>
      </c>
      <c r="EG179" s="109"/>
      <c r="EH179" s="109"/>
      <c r="EI179" s="109"/>
      <c r="EJ179" s="109"/>
      <c r="EK179" s="109"/>
      <c r="EL179" s="511" t="str">
        <f>IF(SUM(EG179:EK179)='III Plan Rates'!AN182, "Match", "Don't Match")</f>
        <v>Match</v>
      </c>
      <c r="EM179" s="109"/>
      <c r="EN179" s="109"/>
      <c r="EO179" s="109"/>
      <c r="EP179" s="109"/>
      <c r="EQ179" s="109"/>
      <c r="ER179" s="109"/>
      <c r="ES179" s="109"/>
      <c r="ET179" s="511" t="str">
        <f>IF(SUM(EM179:ES179)='III Plan Rates'!AO182, "Match", "Don't Match")</f>
        <v>Match</v>
      </c>
    </row>
    <row r="180" spans="1:150" x14ac:dyDescent="0.25">
      <c r="A180" s="406" t="str">
        <f>'III Plan Rates'!A183</f>
        <v>Plan 166</v>
      </c>
      <c r="B180" s="122">
        <f>'III Plan Rates'!B183</f>
        <v>0</v>
      </c>
      <c r="C180" s="128">
        <f>'III Plan Rates'!D183</f>
        <v>0</v>
      </c>
      <c r="D180" s="122">
        <f>'III Plan Rates'!E183</f>
        <v>0</v>
      </c>
      <c r="E180" s="122">
        <f>'III Plan Rates'!F183</f>
        <v>0</v>
      </c>
      <c r="F180" s="122">
        <f>'III Plan Rates'!G183</f>
        <v>0</v>
      </c>
      <c r="G180" s="122">
        <f>'III Plan Rates'!J183</f>
        <v>0</v>
      </c>
      <c r="H180" s="10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2">
        <f>IF('III Plan Rates'!$AP183&gt;0,SUMPRODUCT(I180:Q180,'III Plan Rates'!$AG183:$AO183)/'III Plan Rates'!$AP183,0)</f>
        <v>0</v>
      </c>
      <c r="S180" s="123"/>
      <c r="T180" s="112" t="e">
        <f>'III Plan Rates'!$AA183*'V Consumer Factors'!$N$12*'II Rate Development &amp; Change'!$J$34</f>
        <v>#DIV/0!</v>
      </c>
      <c r="U180" s="112" t="e">
        <f>'III Plan Rates'!$AA183*'V Consumer Factors'!$N$13*'II Rate Development &amp; Change'!$J$34</f>
        <v>#DIV/0!</v>
      </c>
      <c r="V180" s="112" t="e">
        <f>'III Plan Rates'!$AA183*'V Consumer Factors'!$N$14*'II Rate Development &amp; Change'!$J$34</f>
        <v>#DIV/0!</v>
      </c>
      <c r="W180" s="112" t="e">
        <f>'III Plan Rates'!$AA183*'V Consumer Factors'!$N$15*'II Rate Development &amp; Change'!$J$34</f>
        <v>#DIV/0!</v>
      </c>
      <c r="X180" s="112" t="e">
        <f>'III Plan Rates'!$AA183*'V Consumer Factors'!$N$16*'II Rate Development &amp; Change'!$J$34</f>
        <v>#DIV/0!</v>
      </c>
      <c r="Y180" s="112" t="e">
        <f>'III Plan Rates'!$AA183*'V Consumer Factors'!$N$17*'II Rate Development &amp; Change'!$J$34</f>
        <v>#DIV/0!</v>
      </c>
      <c r="Z180" s="112" t="e">
        <f>'III Plan Rates'!$AA183*'V Consumer Factors'!$N$18*'II Rate Development &amp; Change'!$J$34</f>
        <v>#DIV/0!</v>
      </c>
      <c r="AA180" s="112" t="e">
        <f>'III Plan Rates'!$AA183*'V Consumer Factors'!$N$19*'II Rate Development &amp; Change'!$J$34</f>
        <v>#DIV/0!</v>
      </c>
      <c r="AB180" s="112" t="e">
        <f>'III Plan Rates'!$AA183*'V Consumer Factors'!$N$20*'II Rate Development &amp; Change'!$J$34</f>
        <v>#DIV/0!</v>
      </c>
      <c r="AC180" s="112">
        <f>IF('III Plan Rates'!$AP183&gt;0,SUMPRODUCT(T180:AB180,'III Plan Rates'!$AG183:$AO183)/'III Plan Rates'!$AP183,0)</f>
        <v>0</v>
      </c>
      <c r="AD180" s="119"/>
      <c r="AE180" s="120" t="e">
        <f t="shared" si="33"/>
        <v>#DIV/0!</v>
      </c>
      <c r="AF180" s="120" t="e">
        <f t="shared" si="34"/>
        <v>#DIV/0!</v>
      </c>
      <c r="AG180" s="120" t="e">
        <f t="shared" si="35"/>
        <v>#DIV/0!</v>
      </c>
      <c r="AH180" s="120" t="e">
        <f t="shared" si="36"/>
        <v>#DIV/0!</v>
      </c>
      <c r="AI180" s="120" t="e">
        <f t="shared" si="37"/>
        <v>#DIV/0!</v>
      </c>
      <c r="AJ180" s="120" t="e">
        <f t="shared" si="38"/>
        <v>#DIV/0!</v>
      </c>
      <c r="AK180" s="120" t="e">
        <f t="shared" si="39"/>
        <v>#DIV/0!</v>
      </c>
      <c r="AL180" s="120" t="e">
        <f t="shared" si="40"/>
        <v>#DIV/0!</v>
      </c>
      <c r="AM180" s="120" t="e">
        <f t="shared" si="41"/>
        <v>#DIV/0!</v>
      </c>
      <c r="AN180" s="120" t="str">
        <f t="shared" si="42"/>
        <v/>
      </c>
      <c r="AO180" s="119"/>
      <c r="AP180" s="112" t="e">
        <f>'III Plan Rates'!$AA183*'V Consumer Factors'!$N$12*'II Rate Development &amp; Change'!$K$34</f>
        <v>#DIV/0!</v>
      </c>
      <c r="AQ180" s="112" t="e">
        <f>'III Plan Rates'!$AA183*'V Consumer Factors'!$N$13*'II Rate Development &amp; Change'!$K$34</f>
        <v>#DIV/0!</v>
      </c>
      <c r="AR180" s="112" t="e">
        <f>'III Plan Rates'!$AA183*'V Consumer Factors'!$N$14*'II Rate Development &amp; Change'!$K$34</f>
        <v>#DIV/0!</v>
      </c>
      <c r="AS180" s="112" t="e">
        <f>'III Plan Rates'!$AA183*'V Consumer Factors'!$N$15*'II Rate Development &amp; Change'!$K$34</f>
        <v>#DIV/0!</v>
      </c>
      <c r="AT180" s="112" t="e">
        <f>'III Plan Rates'!$AA183*'V Consumer Factors'!$N$16*'II Rate Development &amp; Change'!$K$34</f>
        <v>#DIV/0!</v>
      </c>
      <c r="AU180" s="112" t="e">
        <f>'III Plan Rates'!$AA183*'V Consumer Factors'!$N$17*'II Rate Development &amp; Change'!$K$34</f>
        <v>#DIV/0!</v>
      </c>
      <c r="AV180" s="112" t="e">
        <f>'III Plan Rates'!$AA183*'V Consumer Factors'!$N$18*'II Rate Development &amp; Change'!$K$34</f>
        <v>#DIV/0!</v>
      </c>
      <c r="AW180" s="112" t="e">
        <f>'III Plan Rates'!$AA183*'V Consumer Factors'!$N$19*'II Rate Development &amp; Change'!$K$34</f>
        <v>#DIV/0!</v>
      </c>
      <c r="AX180" s="112" t="e">
        <f>'III Plan Rates'!$AA183*'V Consumer Factors'!$N$20*'II Rate Development &amp; Change'!$K$34</f>
        <v>#DIV/0!</v>
      </c>
      <c r="AY180" s="112">
        <f>IF('III Plan Rates'!$AP183&gt;0,SUMPRODUCT(AP180:AX180,'III Plan Rates'!$AG183:$AO183)/'III Plan Rates'!$AP183,0)</f>
        <v>0</v>
      </c>
      <c r="AZ180" s="124"/>
      <c r="BA180" s="112" t="e">
        <f>'III Plan Rates'!$AA183*'V Consumer Factors'!$N$12*'II Rate Development &amp; Change'!$L$34</f>
        <v>#DIV/0!</v>
      </c>
      <c r="BB180" s="112" t="e">
        <f>'III Plan Rates'!$AA183*'V Consumer Factors'!$N$13*'II Rate Development &amp; Change'!$L$34</f>
        <v>#DIV/0!</v>
      </c>
      <c r="BC180" s="112" t="e">
        <f>'III Plan Rates'!$AA183*'V Consumer Factors'!$N$14*'II Rate Development &amp; Change'!$L$34</f>
        <v>#DIV/0!</v>
      </c>
      <c r="BD180" s="112" t="e">
        <f>'III Plan Rates'!$AA183*'V Consumer Factors'!$N$15*'II Rate Development &amp; Change'!$L$34</f>
        <v>#DIV/0!</v>
      </c>
      <c r="BE180" s="112" t="e">
        <f>'III Plan Rates'!$AA183*'V Consumer Factors'!$N$16*'II Rate Development &amp; Change'!$L$34</f>
        <v>#DIV/0!</v>
      </c>
      <c r="BF180" s="112" t="e">
        <f>'III Plan Rates'!$AA183*'V Consumer Factors'!$N$17*'II Rate Development &amp; Change'!$L$34</f>
        <v>#DIV/0!</v>
      </c>
      <c r="BG180" s="112" t="e">
        <f>'III Plan Rates'!$AA183*'V Consumer Factors'!$N$18*'II Rate Development &amp; Change'!$L$34</f>
        <v>#DIV/0!</v>
      </c>
      <c r="BH180" s="112" t="e">
        <f>'III Plan Rates'!$AA183*'V Consumer Factors'!$N$19*'II Rate Development &amp; Change'!$L$34</f>
        <v>#DIV/0!</v>
      </c>
      <c r="BI180" s="112" t="e">
        <f>'III Plan Rates'!$AA183*'V Consumer Factors'!$N$20*'II Rate Development &amp; Change'!$L$34</f>
        <v>#DIV/0!</v>
      </c>
      <c r="BJ180" s="112">
        <f>IF('III Plan Rates'!$AP183&gt;0,SUMPRODUCT(BA180:BI180,'III Plan Rates'!$AG183:$AO183)/'III Plan Rates'!$AP183,0)</f>
        <v>0</v>
      </c>
      <c r="BK180" s="124"/>
      <c r="BL180" s="112" t="e">
        <f>'III Plan Rates'!$AA183*'V Consumer Factors'!$N$12*'II Rate Development &amp; Change'!$M$34</f>
        <v>#DIV/0!</v>
      </c>
      <c r="BM180" s="112" t="e">
        <f>'III Plan Rates'!$AA183*'V Consumer Factors'!$N$13*'II Rate Development &amp; Change'!$M$34</f>
        <v>#DIV/0!</v>
      </c>
      <c r="BN180" s="112" t="e">
        <f>'III Plan Rates'!$AA183*'V Consumer Factors'!$N$14*'II Rate Development &amp; Change'!$M$34</f>
        <v>#DIV/0!</v>
      </c>
      <c r="BO180" s="112" t="e">
        <f>'III Plan Rates'!$AA183*'V Consumer Factors'!$N$15*'II Rate Development &amp; Change'!$M$34</f>
        <v>#DIV/0!</v>
      </c>
      <c r="BP180" s="112" t="e">
        <f>'III Plan Rates'!$AA183*'V Consumer Factors'!$N$16*'II Rate Development &amp; Change'!$M$34</f>
        <v>#DIV/0!</v>
      </c>
      <c r="BQ180" s="112" t="e">
        <f>'III Plan Rates'!$AA183*'V Consumer Factors'!$N$17*'II Rate Development &amp; Change'!$M$34</f>
        <v>#DIV/0!</v>
      </c>
      <c r="BR180" s="112" t="e">
        <f>'III Plan Rates'!$AA183*'V Consumer Factors'!$N$18*'II Rate Development &amp; Change'!$M$34</f>
        <v>#DIV/0!</v>
      </c>
      <c r="BS180" s="112" t="e">
        <f>'III Plan Rates'!$AA183*'V Consumer Factors'!$N$19*'II Rate Development &amp; Change'!$M$34</f>
        <v>#DIV/0!</v>
      </c>
      <c r="BT180" s="112" t="e">
        <f>'III Plan Rates'!$AA183*'V Consumer Factors'!$N$20*'II Rate Development &amp; Change'!$M$34</f>
        <v>#DIV/0!</v>
      </c>
      <c r="BU180" s="112">
        <f>IF('III Plan Rates'!$AP183&gt;0,SUMPRODUCT(BL180:BT180,'III Plan Rates'!$AG183:$AO183)/'III Plan Rates'!$AP183,0)</f>
        <v>0</v>
      </c>
      <c r="BW180" s="109"/>
      <c r="BX180" s="109"/>
      <c r="BY180" s="109"/>
      <c r="BZ180" s="109"/>
      <c r="CA180" s="109"/>
      <c r="CB180" s="109"/>
      <c r="CC180" s="109"/>
      <c r="CD180" s="109"/>
      <c r="CE180" s="511" t="str">
        <f>IF(SUM(BW180:CD180)='III Plan Rates'!AG183, "Match", "Don't Match")</f>
        <v>Match</v>
      </c>
      <c r="CF180" s="109"/>
      <c r="CG180" s="109"/>
      <c r="CH180" s="109"/>
      <c r="CI180" s="511" t="str">
        <f>IF(SUM(CF180:CH180)='III Plan Rates'!AH183, "Match", "Don't Match")</f>
        <v>Match</v>
      </c>
      <c r="CJ180" s="109"/>
      <c r="CK180" s="109"/>
      <c r="CL180" s="109"/>
      <c r="CM180" s="109"/>
      <c r="CN180" s="109"/>
      <c r="CO180" s="109"/>
      <c r="CP180" s="109"/>
      <c r="CQ180" s="109"/>
      <c r="CR180" s="109"/>
      <c r="CS180" s="109"/>
      <c r="CT180" s="109"/>
      <c r="CU180" s="109"/>
      <c r="CV180" s="109"/>
      <c r="CW180" s="511" t="str">
        <f>IF(SUM(CJ180:CV180)='III Plan Rates'!AI183, "Match", "Don't Match")</f>
        <v>Match</v>
      </c>
      <c r="CX180" s="109"/>
      <c r="CY180" s="109"/>
      <c r="CZ180" s="109"/>
      <c r="DA180" s="109"/>
      <c r="DB180" s="109"/>
      <c r="DC180" s="109"/>
      <c r="DD180" s="109"/>
      <c r="DE180" s="109"/>
      <c r="DF180" s="109"/>
      <c r="DG180" s="109"/>
      <c r="DH180" s="511" t="str">
        <f>IF(SUM(CX180:DG180)='III Plan Rates'!AJ183, "Match", "Don't Match")</f>
        <v>Match</v>
      </c>
      <c r="DI180" s="109"/>
      <c r="DJ180" s="109"/>
      <c r="DK180" s="109"/>
      <c r="DL180" s="109"/>
      <c r="DM180" s="109"/>
      <c r="DN180" s="109"/>
      <c r="DO180" s="109"/>
      <c r="DP180" s="511" t="str">
        <f>IF(SUM(DI180:DO180)='III Plan Rates'!AK183, "Match", "Don't Match")</f>
        <v>Match</v>
      </c>
      <c r="DQ180" s="109"/>
      <c r="DR180" s="109"/>
      <c r="DS180" s="109"/>
      <c r="DT180" s="109"/>
      <c r="DU180" s="109"/>
      <c r="DV180" s="109"/>
      <c r="DW180" s="109"/>
      <c r="DX180" s="109"/>
      <c r="DY180" s="109"/>
      <c r="DZ180" s="109"/>
      <c r="EA180" s="511" t="str">
        <f>IF(SUM(DQ180:DZ180)='III Plan Rates'!AL183, "Match", "Don't Match")</f>
        <v>Match</v>
      </c>
      <c r="EB180" s="109"/>
      <c r="EC180" s="109"/>
      <c r="ED180" s="109"/>
      <c r="EE180" s="109"/>
      <c r="EF180" s="511" t="str">
        <f>IF(SUM(EB180:EE180)='III Plan Rates'!AM183, "Match", "Don't Match")</f>
        <v>Match</v>
      </c>
      <c r="EG180" s="109"/>
      <c r="EH180" s="109"/>
      <c r="EI180" s="109"/>
      <c r="EJ180" s="109"/>
      <c r="EK180" s="109"/>
      <c r="EL180" s="511" t="str">
        <f>IF(SUM(EG180:EK180)='III Plan Rates'!AN183, "Match", "Don't Match")</f>
        <v>Match</v>
      </c>
      <c r="EM180" s="109"/>
      <c r="EN180" s="109"/>
      <c r="EO180" s="109"/>
      <c r="EP180" s="109"/>
      <c r="EQ180" s="109"/>
      <c r="ER180" s="109"/>
      <c r="ES180" s="109"/>
      <c r="ET180" s="511" t="str">
        <f>IF(SUM(EM180:ES180)='III Plan Rates'!AO183, "Match", "Don't Match")</f>
        <v>Match</v>
      </c>
    </row>
    <row r="181" spans="1:150" x14ac:dyDescent="0.25">
      <c r="A181" s="406" t="str">
        <f>'III Plan Rates'!A184</f>
        <v>Plan 167</v>
      </c>
      <c r="B181" s="122">
        <f>'III Plan Rates'!B184</f>
        <v>0</v>
      </c>
      <c r="C181" s="128">
        <f>'III Plan Rates'!D184</f>
        <v>0</v>
      </c>
      <c r="D181" s="122">
        <f>'III Plan Rates'!E184</f>
        <v>0</v>
      </c>
      <c r="E181" s="122">
        <f>'III Plan Rates'!F184</f>
        <v>0</v>
      </c>
      <c r="F181" s="122">
        <f>'III Plan Rates'!G184</f>
        <v>0</v>
      </c>
      <c r="G181" s="122">
        <f>'III Plan Rates'!J184</f>
        <v>0</v>
      </c>
      <c r="H181" s="10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2">
        <f>IF('III Plan Rates'!$AP184&gt;0,SUMPRODUCT(I181:Q181,'III Plan Rates'!$AG184:$AO184)/'III Plan Rates'!$AP184,0)</f>
        <v>0</v>
      </c>
      <c r="S181" s="123"/>
      <c r="T181" s="112" t="e">
        <f>'III Plan Rates'!$AA184*'V Consumer Factors'!$N$12*'II Rate Development &amp; Change'!$J$34</f>
        <v>#DIV/0!</v>
      </c>
      <c r="U181" s="112" t="e">
        <f>'III Plan Rates'!$AA184*'V Consumer Factors'!$N$13*'II Rate Development &amp; Change'!$J$34</f>
        <v>#DIV/0!</v>
      </c>
      <c r="V181" s="112" t="e">
        <f>'III Plan Rates'!$AA184*'V Consumer Factors'!$N$14*'II Rate Development &amp; Change'!$J$34</f>
        <v>#DIV/0!</v>
      </c>
      <c r="W181" s="112" t="e">
        <f>'III Plan Rates'!$AA184*'V Consumer Factors'!$N$15*'II Rate Development &amp; Change'!$J$34</f>
        <v>#DIV/0!</v>
      </c>
      <c r="X181" s="112" t="e">
        <f>'III Plan Rates'!$AA184*'V Consumer Factors'!$N$16*'II Rate Development &amp; Change'!$J$34</f>
        <v>#DIV/0!</v>
      </c>
      <c r="Y181" s="112" t="e">
        <f>'III Plan Rates'!$AA184*'V Consumer Factors'!$N$17*'II Rate Development &amp; Change'!$J$34</f>
        <v>#DIV/0!</v>
      </c>
      <c r="Z181" s="112" t="e">
        <f>'III Plan Rates'!$AA184*'V Consumer Factors'!$N$18*'II Rate Development &amp; Change'!$J$34</f>
        <v>#DIV/0!</v>
      </c>
      <c r="AA181" s="112" t="e">
        <f>'III Plan Rates'!$AA184*'V Consumer Factors'!$N$19*'II Rate Development &amp; Change'!$J$34</f>
        <v>#DIV/0!</v>
      </c>
      <c r="AB181" s="112" t="e">
        <f>'III Plan Rates'!$AA184*'V Consumer Factors'!$N$20*'II Rate Development &amp; Change'!$J$34</f>
        <v>#DIV/0!</v>
      </c>
      <c r="AC181" s="112">
        <f>IF('III Plan Rates'!$AP184&gt;0,SUMPRODUCT(T181:AB181,'III Plan Rates'!$AG184:$AO184)/'III Plan Rates'!$AP184,0)</f>
        <v>0</v>
      </c>
      <c r="AD181" s="119"/>
      <c r="AE181" s="120" t="e">
        <f t="shared" si="33"/>
        <v>#DIV/0!</v>
      </c>
      <c r="AF181" s="120" t="e">
        <f t="shared" si="34"/>
        <v>#DIV/0!</v>
      </c>
      <c r="AG181" s="120" t="e">
        <f t="shared" si="35"/>
        <v>#DIV/0!</v>
      </c>
      <c r="AH181" s="120" t="e">
        <f t="shared" si="36"/>
        <v>#DIV/0!</v>
      </c>
      <c r="AI181" s="120" t="e">
        <f t="shared" si="37"/>
        <v>#DIV/0!</v>
      </c>
      <c r="AJ181" s="120" t="e">
        <f t="shared" si="38"/>
        <v>#DIV/0!</v>
      </c>
      <c r="AK181" s="120" t="e">
        <f t="shared" si="39"/>
        <v>#DIV/0!</v>
      </c>
      <c r="AL181" s="120" t="e">
        <f t="shared" si="40"/>
        <v>#DIV/0!</v>
      </c>
      <c r="AM181" s="120" t="e">
        <f t="shared" si="41"/>
        <v>#DIV/0!</v>
      </c>
      <c r="AN181" s="120" t="str">
        <f t="shared" si="42"/>
        <v/>
      </c>
      <c r="AO181" s="119"/>
      <c r="AP181" s="112" t="e">
        <f>'III Plan Rates'!$AA184*'V Consumer Factors'!$N$12*'II Rate Development &amp; Change'!$K$34</f>
        <v>#DIV/0!</v>
      </c>
      <c r="AQ181" s="112" t="e">
        <f>'III Plan Rates'!$AA184*'V Consumer Factors'!$N$13*'II Rate Development &amp; Change'!$K$34</f>
        <v>#DIV/0!</v>
      </c>
      <c r="AR181" s="112" t="e">
        <f>'III Plan Rates'!$AA184*'V Consumer Factors'!$N$14*'II Rate Development &amp; Change'!$K$34</f>
        <v>#DIV/0!</v>
      </c>
      <c r="AS181" s="112" t="e">
        <f>'III Plan Rates'!$AA184*'V Consumer Factors'!$N$15*'II Rate Development &amp; Change'!$K$34</f>
        <v>#DIV/0!</v>
      </c>
      <c r="AT181" s="112" t="e">
        <f>'III Plan Rates'!$AA184*'V Consumer Factors'!$N$16*'II Rate Development &amp; Change'!$K$34</f>
        <v>#DIV/0!</v>
      </c>
      <c r="AU181" s="112" t="e">
        <f>'III Plan Rates'!$AA184*'V Consumer Factors'!$N$17*'II Rate Development &amp; Change'!$K$34</f>
        <v>#DIV/0!</v>
      </c>
      <c r="AV181" s="112" t="e">
        <f>'III Plan Rates'!$AA184*'V Consumer Factors'!$N$18*'II Rate Development &amp; Change'!$K$34</f>
        <v>#DIV/0!</v>
      </c>
      <c r="AW181" s="112" t="e">
        <f>'III Plan Rates'!$AA184*'V Consumer Factors'!$N$19*'II Rate Development &amp; Change'!$K$34</f>
        <v>#DIV/0!</v>
      </c>
      <c r="AX181" s="112" t="e">
        <f>'III Plan Rates'!$AA184*'V Consumer Factors'!$N$20*'II Rate Development &amp; Change'!$K$34</f>
        <v>#DIV/0!</v>
      </c>
      <c r="AY181" s="112">
        <f>IF('III Plan Rates'!$AP184&gt;0,SUMPRODUCT(AP181:AX181,'III Plan Rates'!$AG184:$AO184)/'III Plan Rates'!$AP184,0)</f>
        <v>0</v>
      </c>
      <c r="AZ181" s="124"/>
      <c r="BA181" s="112" t="e">
        <f>'III Plan Rates'!$AA184*'V Consumer Factors'!$N$12*'II Rate Development &amp; Change'!$L$34</f>
        <v>#DIV/0!</v>
      </c>
      <c r="BB181" s="112" t="e">
        <f>'III Plan Rates'!$AA184*'V Consumer Factors'!$N$13*'II Rate Development &amp; Change'!$L$34</f>
        <v>#DIV/0!</v>
      </c>
      <c r="BC181" s="112" t="e">
        <f>'III Plan Rates'!$AA184*'V Consumer Factors'!$N$14*'II Rate Development &amp; Change'!$L$34</f>
        <v>#DIV/0!</v>
      </c>
      <c r="BD181" s="112" t="e">
        <f>'III Plan Rates'!$AA184*'V Consumer Factors'!$N$15*'II Rate Development &amp; Change'!$L$34</f>
        <v>#DIV/0!</v>
      </c>
      <c r="BE181" s="112" t="e">
        <f>'III Plan Rates'!$AA184*'V Consumer Factors'!$N$16*'II Rate Development &amp; Change'!$L$34</f>
        <v>#DIV/0!</v>
      </c>
      <c r="BF181" s="112" t="e">
        <f>'III Plan Rates'!$AA184*'V Consumer Factors'!$N$17*'II Rate Development &amp; Change'!$L$34</f>
        <v>#DIV/0!</v>
      </c>
      <c r="BG181" s="112" t="e">
        <f>'III Plan Rates'!$AA184*'V Consumer Factors'!$N$18*'II Rate Development &amp; Change'!$L$34</f>
        <v>#DIV/0!</v>
      </c>
      <c r="BH181" s="112" t="e">
        <f>'III Plan Rates'!$AA184*'V Consumer Factors'!$N$19*'II Rate Development &amp; Change'!$L$34</f>
        <v>#DIV/0!</v>
      </c>
      <c r="BI181" s="112" t="e">
        <f>'III Plan Rates'!$AA184*'V Consumer Factors'!$N$20*'II Rate Development &amp; Change'!$L$34</f>
        <v>#DIV/0!</v>
      </c>
      <c r="BJ181" s="112">
        <f>IF('III Plan Rates'!$AP184&gt;0,SUMPRODUCT(BA181:BI181,'III Plan Rates'!$AG184:$AO184)/'III Plan Rates'!$AP184,0)</f>
        <v>0</v>
      </c>
      <c r="BK181" s="124"/>
      <c r="BL181" s="112" t="e">
        <f>'III Plan Rates'!$AA184*'V Consumer Factors'!$N$12*'II Rate Development &amp; Change'!$M$34</f>
        <v>#DIV/0!</v>
      </c>
      <c r="BM181" s="112" t="e">
        <f>'III Plan Rates'!$AA184*'V Consumer Factors'!$N$13*'II Rate Development &amp; Change'!$M$34</f>
        <v>#DIV/0!</v>
      </c>
      <c r="BN181" s="112" t="e">
        <f>'III Plan Rates'!$AA184*'V Consumer Factors'!$N$14*'II Rate Development &amp; Change'!$M$34</f>
        <v>#DIV/0!</v>
      </c>
      <c r="BO181" s="112" t="e">
        <f>'III Plan Rates'!$AA184*'V Consumer Factors'!$N$15*'II Rate Development &amp; Change'!$M$34</f>
        <v>#DIV/0!</v>
      </c>
      <c r="BP181" s="112" t="e">
        <f>'III Plan Rates'!$AA184*'V Consumer Factors'!$N$16*'II Rate Development &amp; Change'!$M$34</f>
        <v>#DIV/0!</v>
      </c>
      <c r="BQ181" s="112" t="e">
        <f>'III Plan Rates'!$AA184*'V Consumer Factors'!$N$17*'II Rate Development &amp; Change'!$M$34</f>
        <v>#DIV/0!</v>
      </c>
      <c r="BR181" s="112" t="e">
        <f>'III Plan Rates'!$AA184*'V Consumer Factors'!$N$18*'II Rate Development &amp; Change'!$M$34</f>
        <v>#DIV/0!</v>
      </c>
      <c r="BS181" s="112" t="e">
        <f>'III Plan Rates'!$AA184*'V Consumer Factors'!$N$19*'II Rate Development &amp; Change'!$M$34</f>
        <v>#DIV/0!</v>
      </c>
      <c r="BT181" s="112" t="e">
        <f>'III Plan Rates'!$AA184*'V Consumer Factors'!$N$20*'II Rate Development &amp; Change'!$M$34</f>
        <v>#DIV/0!</v>
      </c>
      <c r="BU181" s="112">
        <f>IF('III Plan Rates'!$AP184&gt;0,SUMPRODUCT(BL181:BT181,'III Plan Rates'!$AG184:$AO184)/'III Plan Rates'!$AP184,0)</f>
        <v>0</v>
      </c>
      <c r="BW181" s="109"/>
      <c r="BX181" s="109"/>
      <c r="BY181" s="109"/>
      <c r="BZ181" s="109"/>
      <c r="CA181" s="109"/>
      <c r="CB181" s="109"/>
      <c r="CC181" s="109"/>
      <c r="CD181" s="109"/>
      <c r="CE181" s="511" t="str">
        <f>IF(SUM(BW181:CD181)='III Plan Rates'!AG184, "Match", "Don't Match")</f>
        <v>Match</v>
      </c>
      <c r="CF181" s="109"/>
      <c r="CG181" s="109"/>
      <c r="CH181" s="109"/>
      <c r="CI181" s="511" t="str">
        <f>IF(SUM(CF181:CH181)='III Plan Rates'!AH184, "Match", "Don't Match")</f>
        <v>Match</v>
      </c>
      <c r="CJ181" s="109"/>
      <c r="CK181" s="109"/>
      <c r="CL181" s="109"/>
      <c r="CM181" s="109"/>
      <c r="CN181" s="109"/>
      <c r="CO181" s="109"/>
      <c r="CP181" s="109"/>
      <c r="CQ181" s="109"/>
      <c r="CR181" s="109"/>
      <c r="CS181" s="109"/>
      <c r="CT181" s="109"/>
      <c r="CU181" s="109"/>
      <c r="CV181" s="109"/>
      <c r="CW181" s="511" t="str">
        <f>IF(SUM(CJ181:CV181)='III Plan Rates'!AI184, "Match", "Don't Match")</f>
        <v>Match</v>
      </c>
      <c r="CX181" s="109"/>
      <c r="CY181" s="109"/>
      <c r="CZ181" s="109"/>
      <c r="DA181" s="109"/>
      <c r="DB181" s="109"/>
      <c r="DC181" s="109"/>
      <c r="DD181" s="109"/>
      <c r="DE181" s="109"/>
      <c r="DF181" s="109"/>
      <c r="DG181" s="109"/>
      <c r="DH181" s="511" t="str">
        <f>IF(SUM(CX181:DG181)='III Plan Rates'!AJ184, "Match", "Don't Match")</f>
        <v>Match</v>
      </c>
      <c r="DI181" s="109"/>
      <c r="DJ181" s="109"/>
      <c r="DK181" s="109"/>
      <c r="DL181" s="109"/>
      <c r="DM181" s="109"/>
      <c r="DN181" s="109"/>
      <c r="DO181" s="109"/>
      <c r="DP181" s="511" t="str">
        <f>IF(SUM(DI181:DO181)='III Plan Rates'!AK184, "Match", "Don't Match")</f>
        <v>Match</v>
      </c>
      <c r="DQ181" s="109"/>
      <c r="DR181" s="109"/>
      <c r="DS181" s="109"/>
      <c r="DT181" s="109"/>
      <c r="DU181" s="109"/>
      <c r="DV181" s="109"/>
      <c r="DW181" s="109"/>
      <c r="DX181" s="109"/>
      <c r="DY181" s="109"/>
      <c r="DZ181" s="109"/>
      <c r="EA181" s="511" t="str">
        <f>IF(SUM(DQ181:DZ181)='III Plan Rates'!AL184, "Match", "Don't Match")</f>
        <v>Match</v>
      </c>
      <c r="EB181" s="109"/>
      <c r="EC181" s="109"/>
      <c r="ED181" s="109"/>
      <c r="EE181" s="109"/>
      <c r="EF181" s="511" t="str">
        <f>IF(SUM(EB181:EE181)='III Plan Rates'!AM184, "Match", "Don't Match")</f>
        <v>Match</v>
      </c>
      <c r="EG181" s="109"/>
      <c r="EH181" s="109"/>
      <c r="EI181" s="109"/>
      <c r="EJ181" s="109"/>
      <c r="EK181" s="109"/>
      <c r="EL181" s="511" t="str">
        <f>IF(SUM(EG181:EK181)='III Plan Rates'!AN184, "Match", "Don't Match")</f>
        <v>Match</v>
      </c>
      <c r="EM181" s="109"/>
      <c r="EN181" s="109"/>
      <c r="EO181" s="109"/>
      <c r="EP181" s="109"/>
      <c r="EQ181" s="109"/>
      <c r="ER181" s="109"/>
      <c r="ES181" s="109"/>
      <c r="ET181" s="511" t="str">
        <f>IF(SUM(EM181:ES181)='III Plan Rates'!AO184, "Match", "Don't Match")</f>
        <v>Match</v>
      </c>
    </row>
    <row r="182" spans="1:150" x14ac:dyDescent="0.25">
      <c r="A182" s="406" t="str">
        <f>'III Plan Rates'!A185</f>
        <v>Plan 168</v>
      </c>
      <c r="B182" s="122">
        <f>'III Plan Rates'!B185</f>
        <v>0</v>
      </c>
      <c r="C182" s="128">
        <f>'III Plan Rates'!D185</f>
        <v>0</v>
      </c>
      <c r="D182" s="122">
        <f>'III Plan Rates'!E185</f>
        <v>0</v>
      </c>
      <c r="E182" s="122">
        <f>'III Plan Rates'!F185</f>
        <v>0</v>
      </c>
      <c r="F182" s="122">
        <f>'III Plan Rates'!G185</f>
        <v>0</v>
      </c>
      <c r="G182" s="122">
        <f>'III Plan Rates'!J185</f>
        <v>0</v>
      </c>
      <c r="H182" s="10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2">
        <f>IF('III Plan Rates'!$AP185&gt;0,SUMPRODUCT(I182:Q182,'III Plan Rates'!$AG185:$AO185)/'III Plan Rates'!$AP185,0)</f>
        <v>0</v>
      </c>
      <c r="S182" s="123"/>
      <c r="T182" s="112" t="e">
        <f>'III Plan Rates'!$AA185*'V Consumer Factors'!$N$12*'II Rate Development &amp; Change'!$J$34</f>
        <v>#DIV/0!</v>
      </c>
      <c r="U182" s="112" t="e">
        <f>'III Plan Rates'!$AA185*'V Consumer Factors'!$N$13*'II Rate Development &amp; Change'!$J$34</f>
        <v>#DIV/0!</v>
      </c>
      <c r="V182" s="112" t="e">
        <f>'III Plan Rates'!$AA185*'V Consumer Factors'!$N$14*'II Rate Development &amp; Change'!$J$34</f>
        <v>#DIV/0!</v>
      </c>
      <c r="W182" s="112" t="e">
        <f>'III Plan Rates'!$AA185*'V Consumer Factors'!$N$15*'II Rate Development &amp; Change'!$J$34</f>
        <v>#DIV/0!</v>
      </c>
      <c r="X182" s="112" t="e">
        <f>'III Plan Rates'!$AA185*'V Consumer Factors'!$N$16*'II Rate Development &amp; Change'!$J$34</f>
        <v>#DIV/0!</v>
      </c>
      <c r="Y182" s="112" t="e">
        <f>'III Plan Rates'!$AA185*'V Consumer Factors'!$N$17*'II Rate Development &amp; Change'!$J$34</f>
        <v>#DIV/0!</v>
      </c>
      <c r="Z182" s="112" t="e">
        <f>'III Plan Rates'!$AA185*'V Consumer Factors'!$N$18*'II Rate Development &amp; Change'!$J$34</f>
        <v>#DIV/0!</v>
      </c>
      <c r="AA182" s="112" t="e">
        <f>'III Plan Rates'!$AA185*'V Consumer Factors'!$N$19*'II Rate Development &amp; Change'!$J$34</f>
        <v>#DIV/0!</v>
      </c>
      <c r="AB182" s="112" t="e">
        <f>'III Plan Rates'!$AA185*'V Consumer Factors'!$N$20*'II Rate Development &amp; Change'!$J$34</f>
        <v>#DIV/0!</v>
      </c>
      <c r="AC182" s="112">
        <f>IF('III Plan Rates'!$AP185&gt;0,SUMPRODUCT(T182:AB182,'III Plan Rates'!$AG185:$AO185)/'III Plan Rates'!$AP185,0)</f>
        <v>0</v>
      </c>
      <c r="AD182" s="119"/>
      <c r="AE182" s="120" t="e">
        <f t="shared" si="33"/>
        <v>#DIV/0!</v>
      </c>
      <c r="AF182" s="120" t="e">
        <f t="shared" si="34"/>
        <v>#DIV/0!</v>
      </c>
      <c r="AG182" s="120" t="e">
        <f t="shared" si="35"/>
        <v>#DIV/0!</v>
      </c>
      <c r="AH182" s="120" t="e">
        <f t="shared" si="36"/>
        <v>#DIV/0!</v>
      </c>
      <c r="AI182" s="120" t="e">
        <f t="shared" si="37"/>
        <v>#DIV/0!</v>
      </c>
      <c r="AJ182" s="120" t="e">
        <f t="shared" si="38"/>
        <v>#DIV/0!</v>
      </c>
      <c r="AK182" s="120" t="e">
        <f t="shared" si="39"/>
        <v>#DIV/0!</v>
      </c>
      <c r="AL182" s="120" t="e">
        <f t="shared" si="40"/>
        <v>#DIV/0!</v>
      </c>
      <c r="AM182" s="120" t="e">
        <f t="shared" si="41"/>
        <v>#DIV/0!</v>
      </c>
      <c r="AN182" s="120" t="str">
        <f t="shared" si="42"/>
        <v/>
      </c>
      <c r="AO182" s="119"/>
      <c r="AP182" s="112" t="e">
        <f>'III Plan Rates'!$AA185*'V Consumer Factors'!$N$12*'II Rate Development &amp; Change'!$K$34</f>
        <v>#DIV/0!</v>
      </c>
      <c r="AQ182" s="112" t="e">
        <f>'III Plan Rates'!$AA185*'V Consumer Factors'!$N$13*'II Rate Development &amp; Change'!$K$34</f>
        <v>#DIV/0!</v>
      </c>
      <c r="AR182" s="112" t="e">
        <f>'III Plan Rates'!$AA185*'V Consumer Factors'!$N$14*'II Rate Development &amp; Change'!$K$34</f>
        <v>#DIV/0!</v>
      </c>
      <c r="AS182" s="112" t="e">
        <f>'III Plan Rates'!$AA185*'V Consumer Factors'!$N$15*'II Rate Development &amp; Change'!$K$34</f>
        <v>#DIV/0!</v>
      </c>
      <c r="AT182" s="112" t="e">
        <f>'III Plan Rates'!$AA185*'V Consumer Factors'!$N$16*'II Rate Development &amp; Change'!$K$34</f>
        <v>#DIV/0!</v>
      </c>
      <c r="AU182" s="112" t="e">
        <f>'III Plan Rates'!$AA185*'V Consumer Factors'!$N$17*'II Rate Development &amp; Change'!$K$34</f>
        <v>#DIV/0!</v>
      </c>
      <c r="AV182" s="112" t="e">
        <f>'III Plan Rates'!$AA185*'V Consumer Factors'!$N$18*'II Rate Development &amp; Change'!$K$34</f>
        <v>#DIV/0!</v>
      </c>
      <c r="AW182" s="112" t="e">
        <f>'III Plan Rates'!$AA185*'V Consumer Factors'!$N$19*'II Rate Development &amp; Change'!$K$34</f>
        <v>#DIV/0!</v>
      </c>
      <c r="AX182" s="112" t="e">
        <f>'III Plan Rates'!$AA185*'V Consumer Factors'!$N$20*'II Rate Development &amp; Change'!$K$34</f>
        <v>#DIV/0!</v>
      </c>
      <c r="AY182" s="112">
        <f>IF('III Plan Rates'!$AP185&gt;0,SUMPRODUCT(AP182:AX182,'III Plan Rates'!$AG185:$AO185)/'III Plan Rates'!$AP185,0)</f>
        <v>0</v>
      </c>
      <c r="AZ182" s="124"/>
      <c r="BA182" s="112" t="e">
        <f>'III Plan Rates'!$AA185*'V Consumer Factors'!$N$12*'II Rate Development &amp; Change'!$L$34</f>
        <v>#DIV/0!</v>
      </c>
      <c r="BB182" s="112" t="e">
        <f>'III Plan Rates'!$AA185*'V Consumer Factors'!$N$13*'II Rate Development &amp; Change'!$L$34</f>
        <v>#DIV/0!</v>
      </c>
      <c r="BC182" s="112" t="e">
        <f>'III Plan Rates'!$AA185*'V Consumer Factors'!$N$14*'II Rate Development &amp; Change'!$L$34</f>
        <v>#DIV/0!</v>
      </c>
      <c r="BD182" s="112" t="e">
        <f>'III Plan Rates'!$AA185*'V Consumer Factors'!$N$15*'II Rate Development &amp; Change'!$L$34</f>
        <v>#DIV/0!</v>
      </c>
      <c r="BE182" s="112" t="e">
        <f>'III Plan Rates'!$AA185*'V Consumer Factors'!$N$16*'II Rate Development &amp; Change'!$L$34</f>
        <v>#DIV/0!</v>
      </c>
      <c r="BF182" s="112" t="e">
        <f>'III Plan Rates'!$AA185*'V Consumer Factors'!$N$17*'II Rate Development &amp; Change'!$L$34</f>
        <v>#DIV/0!</v>
      </c>
      <c r="BG182" s="112" t="e">
        <f>'III Plan Rates'!$AA185*'V Consumer Factors'!$N$18*'II Rate Development &amp; Change'!$L$34</f>
        <v>#DIV/0!</v>
      </c>
      <c r="BH182" s="112" t="e">
        <f>'III Plan Rates'!$AA185*'V Consumer Factors'!$N$19*'II Rate Development &amp; Change'!$L$34</f>
        <v>#DIV/0!</v>
      </c>
      <c r="BI182" s="112" t="e">
        <f>'III Plan Rates'!$AA185*'V Consumer Factors'!$N$20*'II Rate Development &amp; Change'!$L$34</f>
        <v>#DIV/0!</v>
      </c>
      <c r="BJ182" s="112">
        <f>IF('III Plan Rates'!$AP185&gt;0,SUMPRODUCT(BA182:BI182,'III Plan Rates'!$AG185:$AO185)/'III Plan Rates'!$AP185,0)</f>
        <v>0</v>
      </c>
      <c r="BK182" s="124"/>
      <c r="BL182" s="112" t="e">
        <f>'III Plan Rates'!$AA185*'V Consumer Factors'!$N$12*'II Rate Development &amp; Change'!$M$34</f>
        <v>#DIV/0!</v>
      </c>
      <c r="BM182" s="112" t="e">
        <f>'III Plan Rates'!$AA185*'V Consumer Factors'!$N$13*'II Rate Development &amp; Change'!$M$34</f>
        <v>#DIV/0!</v>
      </c>
      <c r="BN182" s="112" t="e">
        <f>'III Plan Rates'!$AA185*'V Consumer Factors'!$N$14*'II Rate Development &amp; Change'!$M$34</f>
        <v>#DIV/0!</v>
      </c>
      <c r="BO182" s="112" t="e">
        <f>'III Plan Rates'!$AA185*'V Consumer Factors'!$N$15*'II Rate Development &amp; Change'!$M$34</f>
        <v>#DIV/0!</v>
      </c>
      <c r="BP182" s="112" t="e">
        <f>'III Plan Rates'!$AA185*'V Consumer Factors'!$N$16*'II Rate Development &amp; Change'!$M$34</f>
        <v>#DIV/0!</v>
      </c>
      <c r="BQ182" s="112" t="e">
        <f>'III Plan Rates'!$AA185*'V Consumer Factors'!$N$17*'II Rate Development &amp; Change'!$M$34</f>
        <v>#DIV/0!</v>
      </c>
      <c r="BR182" s="112" t="e">
        <f>'III Plan Rates'!$AA185*'V Consumer Factors'!$N$18*'II Rate Development &amp; Change'!$M$34</f>
        <v>#DIV/0!</v>
      </c>
      <c r="BS182" s="112" t="e">
        <f>'III Plan Rates'!$AA185*'V Consumer Factors'!$N$19*'II Rate Development &amp; Change'!$M$34</f>
        <v>#DIV/0!</v>
      </c>
      <c r="BT182" s="112" t="e">
        <f>'III Plan Rates'!$AA185*'V Consumer Factors'!$N$20*'II Rate Development &amp; Change'!$M$34</f>
        <v>#DIV/0!</v>
      </c>
      <c r="BU182" s="112">
        <f>IF('III Plan Rates'!$AP185&gt;0,SUMPRODUCT(BL182:BT182,'III Plan Rates'!$AG185:$AO185)/'III Plan Rates'!$AP185,0)</f>
        <v>0</v>
      </c>
      <c r="BW182" s="109"/>
      <c r="BX182" s="109"/>
      <c r="BY182" s="109"/>
      <c r="BZ182" s="109"/>
      <c r="CA182" s="109"/>
      <c r="CB182" s="109"/>
      <c r="CC182" s="109"/>
      <c r="CD182" s="109"/>
      <c r="CE182" s="511" t="str">
        <f>IF(SUM(BW182:CD182)='III Plan Rates'!AG185, "Match", "Don't Match")</f>
        <v>Match</v>
      </c>
      <c r="CF182" s="109"/>
      <c r="CG182" s="109"/>
      <c r="CH182" s="109"/>
      <c r="CI182" s="511" t="str">
        <f>IF(SUM(CF182:CH182)='III Plan Rates'!AH185, "Match", "Don't Match")</f>
        <v>Match</v>
      </c>
      <c r="CJ182" s="109"/>
      <c r="CK182" s="109"/>
      <c r="CL182" s="109"/>
      <c r="CM182" s="109"/>
      <c r="CN182" s="109"/>
      <c r="CO182" s="109"/>
      <c r="CP182" s="109"/>
      <c r="CQ182" s="109"/>
      <c r="CR182" s="109"/>
      <c r="CS182" s="109"/>
      <c r="CT182" s="109"/>
      <c r="CU182" s="109"/>
      <c r="CV182" s="109"/>
      <c r="CW182" s="511" t="str">
        <f>IF(SUM(CJ182:CV182)='III Plan Rates'!AI185, "Match", "Don't Match")</f>
        <v>Match</v>
      </c>
      <c r="CX182" s="109"/>
      <c r="CY182" s="109"/>
      <c r="CZ182" s="109"/>
      <c r="DA182" s="109"/>
      <c r="DB182" s="109"/>
      <c r="DC182" s="109"/>
      <c r="DD182" s="109"/>
      <c r="DE182" s="109"/>
      <c r="DF182" s="109"/>
      <c r="DG182" s="109"/>
      <c r="DH182" s="511" t="str">
        <f>IF(SUM(CX182:DG182)='III Plan Rates'!AJ185, "Match", "Don't Match")</f>
        <v>Match</v>
      </c>
      <c r="DI182" s="109"/>
      <c r="DJ182" s="109"/>
      <c r="DK182" s="109"/>
      <c r="DL182" s="109"/>
      <c r="DM182" s="109"/>
      <c r="DN182" s="109"/>
      <c r="DO182" s="109"/>
      <c r="DP182" s="511" t="str">
        <f>IF(SUM(DI182:DO182)='III Plan Rates'!AK185, "Match", "Don't Match")</f>
        <v>Match</v>
      </c>
      <c r="DQ182" s="109"/>
      <c r="DR182" s="109"/>
      <c r="DS182" s="109"/>
      <c r="DT182" s="109"/>
      <c r="DU182" s="109"/>
      <c r="DV182" s="109"/>
      <c r="DW182" s="109"/>
      <c r="DX182" s="109"/>
      <c r="DY182" s="109"/>
      <c r="DZ182" s="109"/>
      <c r="EA182" s="511" t="str">
        <f>IF(SUM(DQ182:DZ182)='III Plan Rates'!AL185, "Match", "Don't Match")</f>
        <v>Match</v>
      </c>
      <c r="EB182" s="109"/>
      <c r="EC182" s="109"/>
      <c r="ED182" s="109"/>
      <c r="EE182" s="109"/>
      <c r="EF182" s="511" t="str">
        <f>IF(SUM(EB182:EE182)='III Plan Rates'!AM185, "Match", "Don't Match")</f>
        <v>Match</v>
      </c>
      <c r="EG182" s="109"/>
      <c r="EH182" s="109"/>
      <c r="EI182" s="109"/>
      <c r="EJ182" s="109"/>
      <c r="EK182" s="109"/>
      <c r="EL182" s="511" t="str">
        <f>IF(SUM(EG182:EK182)='III Plan Rates'!AN185, "Match", "Don't Match")</f>
        <v>Match</v>
      </c>
      <c r="EM182" s="109"/>
      <c r="EN182" s="109"/>
      <c r="EO182" s="109"/>
      <c r="EP182" s="109"/>
      <c r="EQ182" s="109"/>
      <c r="ER182" s="109"/>
      <c r="ES182" s="109"/>
      <c r="ET182" s="511" t="str">
        <f>IF(SUM(EM182:ES182)='III Plan Rates'!AO185, "Match", "Don't Match")</f>
        <v>Match</v>
      </c>
    </row>
    <row r="183" spans="1:150" x14ac:dyDescent="0.25">
      <c r="A183" s="406" t="str">
        <f>'III Plan Rates'!A186</f>
        <v>Plan 169</v>
      </c>
      <c r="B183" s="122">
        <f>'III Plan Rates'!B186</f>
        <v>0</v>
      </c>
      <c r="C183" s="128">
        <f>'III Plan Rates'!D186</f>
        <v>0</v>
      </c>
      <c r="D183" s="122">
        <f>'III Plan Rates'!E186</f>
        <v>0</v>
      </c>
      <c r="E183" s="122">
        <f>'III Plan Rates'!F186</f>
        <v>0</v>
      </c>
      <c r="F183" s="122">
        <f>'III Plan Rates'!G186</f>
        <v>0</v>
      </c>
      <c r="G183" s="122">
        <f>'III Plan Rates'!J186</f>
        <v>0</v>
      </c>
      <c r="H183" s="10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2">
        <f>IF('III Plan Rates'!$AP186&gt;0,SUMPRODUCT(I183:Q183,'III Plan Rates'!$AG186:$AO186)/'III Plan Rates'!$AP186,0)</f>
        <v>0</v>
      </c>
      <c r="S183" s="123"/>
      <c r="T183" s="112" t="e">
        <f>'III Plan Rates'!$AA186*'V Consumer Factors'!$N$12*'II Rate Development &amp; Change'!$J$34</f>
        <v>#DIV/0!</v>
      </c>
      <c r="U183" s="112" t="e">
        <f>'III Plan Rates'!$AA186*'V Consumer Factors'!$N$13*'II Rate Development &amp; Change'!$J$34</f>
        <v>#DIV/0!</v>
      </c>
      <c r="V183" s="112" t="e">
        <f>'III Plan Rates'!$AA186*'V Consumer Factors'!$N$14*'II Rate Development &amp; Change'!$J$34</f>
        <v>#DIV/0!</v>
      </c>
      <c r="W183" s="112" t="e">
        <f>'III Plan Rates'!$AA186*'V Consumer Factors'!$N$15*'II Rate Development &amp; Change'!$J$34</f>
        <v>#DIV/0!</v>
      </c>
      <c r="X183" s="112" t="e">
        <f>'III Plan Rates'!$AA186*'V Consumer Factors'!$N$16*'II Rate Development &amp; Change'!$J$34</f>
        <v>#DIV/0!</v>
      </c>
      <c r="Y183" s="112" t="e">
        <f>'III Plan Rates'!$AA186*'V Consumer Factors'!$N$17*'II Rate Development &amp; Change'!$J$34</f>
        <v>#DIV/0!</v>
      </c>
      <c r="Z183" s="112" t="e">
        <f>'III Plan Rates'!$AA186*'V Consumer Factors'!$N$18*'II Rate Development &amp; Change'!$J$34</f>
        <v>#DIV/0!</v>
      </c>
      <c r="AA183" s="112" t="e">
        <f>'III Plan Rates'!$AA186*'V Consumer Factors'!$N$19*'II Rate Development &amp; Change'!$J$34</f>
        <v>#DIV/0!</v>
      </c>
      <c r="AB183" s="112" t="e">
        <f>'III Plan Rates'!$AA186*'V Consumer Factors'!$N$20*'II Rate Development &amp; Change'!$J$34</f>
        <v>#DIV/0!</v>
      </c>
      <c r="AC183" s="112">
        <f>IF('III Plan Rates'!$AP186&gt;0,SUMPRODUCT(T183:AB183,'III Plan Rates'!$AG186:$AO186)/'III Plan Rates'!$AP186,0)</f>
        <v>0</v>
      </c>
      <c r="AD183" s="119"/>
      <c r="AE183" s="120" t="e">
        <f t="shared" si="33"/>
        <v>#DIV/0!</v>
      </c>
      <c r="AF183" s="120" t="e">
        <f t="shared" si="34"/>
        <v>#DIV/0!</v>
      </c>
      <c r="AG183" s="120" t="e">
        <f t="shared" si="35"/>
        <v>#DIV/0!</v>
      </c>
      <c r="AH183" s="120" t="e">
        <f t="shared" si="36"/>
        <v>#DIV/0!</v>
      </c>
      <c r="AI183" s="120" t="e">
        <f t="shared" si="37"/>
        <v>#DIV/0!</v>
      </c>
      <c r="AJ183" s="120" t="e">
        <f t="shared" si="38"/>
        <v>#DIV/0!</v>
      </c>
      <c r="AK183" s="120" t="e">
        <f t="shared" si="39"/>
        <v>#DIV/0!</v>
      </c>
      <c r="AL183" s="120" t="e">
        <f t="shared" si="40"/>
        <v>#DIV/0!</v>
      </c>
      <c r="AM183" s="120" t="e">
        <f t="shared" si="41"/>
        <v>#DIV/0!</v>
      </c>
      <c r="AN183" s="120" t="str">
        <f t="shared" si="42"/>
        <v/>
      </c>
      <c r="AO183" s="119"/>
      <c r="AP183" s="112" t="e">
        <f>'III Plan Rates'!$AA186*'V Consumer Factors'!$N$12*'II Rate Development &amp; Change'!$K$34</f>
        <v>#DIV/0!</v>
      </c>
      <c r="AQ183" s="112" t="e">
        <f>'III Plan Rates'!$AA186*'V Consumer Factors'!$N$13*'II Rate Development &amp; Change'!$K$34</f>
        <v>#DIV/0!</v>
      </c>
      <c r="AR183" s="112" t="e">
        <f>'III Plan Rates'!$AA186*'V Consumer Factors'!$N$14*'II Rate Development &amp; Change'!$K$34</f>
        <v>#DIV/0!</v>
      </c>
      <c r="AS183" s="112" t="e">
        <f>'III Plan Rates'!$AA186*'V Consumer Factors'!$N$15*'II Rate Development &amp; Change'!$K$34</f>
        <v>#DIV/0!</v>
      </c>
      <c r="AT183" s="112" t="e">
        <f>'III Plan Rates'!$AA186*'V Consumer Factors'!$N$16*'II Rate Development &amp; Change'!$K$34</f>
        <v>#DIV/0!</v>
      </c>
      <c r="AU183" s="112" t="e">
        <f>'III Plan Rates'!$AA186*'V Consumer Factors'!$N$17*'II Rate Development &amp; Change'!$K$34</f>
        <v>#DIV/0!</v>
      </c>
      <c r="AV183" s="112" t="e">
        <f>'III Plan Rates'!$AA186*'V Consumer Factors'!$N$18*'II Rate Development &amp; Change'!$K$34</f>
        <v>#DIV/0!</v>
      </c>
      <c r="AW183" s="112" t="e">
        <f>'III Plan Rates'!$AA186*'V Consumer Factors'!$N$19*'II Rate Development &amp; Change'!$K$34</f>
        <v>#DIV/0!</v>
      </c>
      <c r="AX183" s="112" t="e">
        <f>'III Plan Rates'!$AA186*'V Consumer Factors'!$N$20*'II Rate Development &amp; Change'!$K$34</f>
        <v>#DIV/0!</v>
      </c>
      <c r="AY183" s="112">
        <f>IF('III Plan Rates'!$AP186&gt;0,SUMPRODUCT(AP183:AX183,'III Plan Rates'!$AG186:$AO186)/'III Plan Rates'!$AP186,0)</f>
        <v>0</v>
      </c>
      <c r="AZ183" s="124"/>
      <c r="BA183" s="112" t="e">
        <f>'III Plan Rates'!$AA186*'V Consumer Factors'!$N$12*'II Rate Development &amp; Change'!$L$34</f>
        <v>#DIV/0!</v>
      </c>
      <c r="BB183" s="112" t="e">
        <f>'III Plan Rates'!$AA186*'V Consumer Factors'!$N$13*'II Rate Development &amp; Change'!$L$34</f>
        <v>#DIV/0!</v>
      </c>
      <c r="BC183" s="112" t="e">
        <f>'III Plan Rates'!$AA186*'V Consumer Factors'!$N$14*'II Rate Development &amp; Change'!$L$34</f>
        <v>#DIV/0!</v>
      </c>
      <c r="BD183" s="112" t="e">
        <f>'III Plan Rates'!$AA186*'V Consumer Factors'!$N$15*'II Rate Development &amp; Change'!$L$34</f>
        <v>#DIV/0!</v>
      </c>
      <c r="BE183" s="112" t="e">
        <f>'III Plan Rates'!$AA186*'V Consumer Factors'!$N$16*'II Rate Development &amp; Change'!$L$34</f>
        <v>#DIV/0!</v>
      </c>
      <c r="BF183" s="112" t="e">
        <f>'III Plan Rates'!$AA186*'V Consumer Factors'!$N$17*'II Rate Development &amp; Change'!$L$34</f>
        <v>#DIV/0!</v>
      </c>
      <c r="BG183" s="112" t="e">
        <f>'III Plan Rates'!$AA186*'V Consumer Factors'!$N$18*'II Rate Development &amp; Change'!$L$34</f>
        <v>#DIV/0!</v>
      </c>
      <c r="BH183" s="112" t="e">
        <f>'III Plan Rates'!$AA186*'V Consumer Factors'!$N$19*'II Rate Development &amp; Change'!$L$34</f>
        <v>#DIV/0!</v>
      </c>
      <c r="BI183" s="112" t="e">
        <f>'III Plan Rates'!$AA186*'V Consumer Factors'!$N$20*'II Rate Development &amp; Change'!$L$34</f>
        <v>#DIV/0!</v>
      </c>
      <c r="BJ183" s="112">
        <f>IF('III Plan Rates'!$AP186&gt;0,SUMPRODUCT(BA183:BI183,'III Plan Rates'!$AG186:$AO186)/'III Plan Rates'!$AP186,0)</f>
        <v>0</v>
      </c>
      <c r="BK183" s="124"/>
      <c r="BL183" s="112" t="e">
        <f>'III Plan Rates'!$AA186*'V Consumer Factors'!$N$12*'II Rate Development &amp; Change'!$M$34</f>
        <v>#DIV/0!</v>
      </c>
      <c r="BM183" s="112" t="e">
        <f>'III Plan Rates'!$AA186*'V Consumer Factors'!$N$13*'II Rate Development &amp; Change'!$M$34</f>
        <v>#DIV/0!</v>
      </c>
      <c r="BN183" s="112" t="e">
        <f>'III Plan Rates'!$AA186*'V Consumer Factors'!$N$14*'II Rate Development &amp; Change'!$M$34</f>
        <v>#DIV/0!</v>
      </c>
      <c r="BO183" s="112" t="e">
        <f>'III Plan Rates'!$AA186*'V Consumer Factors'!$N$15*'II Rate Development &amp; Change'!$M$34</f>
        <v>#DIV/0!</v>
      </c>
      <c r="BP183" s="112" t="e">
        <f>'III Plan Rates'!$AA186*'V Consumer Factors'!$N$16*'II Rate Development &amp; Change'!$M$34</f>
        <v>#DIV/0!</v>
      </c>
      <c r="BQ183" s="112" t="e">
        <f>'III Plan Rates'!$AA186*'V Consumer Factors'!$N$17*'II Rate Development &amp; Change'!$M$34</f>
        <v>#DIV/0!</v>
      </c>
      <c r="BR183" s="112" t="e">
        <f>'III Plan Rates'!$AA186*'V Consumer Factors'!$N$18*'II Rate Development &amp; Change'!$M$34</f>
        <v>#DIV/0!</v>
      </c>
      <c r="BS183" s="112" t="e">
        <f>'III Plan Rates'!$AA186*'V Consumer Factors'!$N$19*'II Rate Development &amp; Change'!$M$34</f>
        <v>#DIV/0!</v>
      </c>
      <c r="BT183" s="112" t="e">
        <f>'III Plan Rates'!$AA186*'V Consumer Factors'!$N$20*'II Rate Development &amp; Change'!$M$34</f>
        <v>#DIV/0!</v>
      </c>
      <c r="BU183" s="112">
        <f>IF('III Plan Rates'!$AP186&gt;0,SUMPRODUCT(BL183:BT183,'III Plan Rates'!$AG186:$AO186)/'III Plan Rates'!$AP186,0)</f>
        <v>0</v>
      </c>
      <c r="BW183" s="109"/>
      <c r="BX183" s="109"/>
      <c r="BY183" s="109"/>
      <c r="BZ183" s="109"/>
      <c r="CA183" s="109"/>
      <c r="CB183" s="109"/>
      <c r="CC183" s="109"/>
      <c r="CD183" s="109"/>
      <c r="CE183" s="511" t="str">
        <f>IF(SUM(BW183:CD183)='III Plan Rates'!AG186, "Match", "Don't Match")</f>
        <v>Match</v>
      </c>
      <c r="CF183" s="109"/>
      <c r="CG183" s="109"/>
      <c r="CH183" s="109"/>
      <c r="CI183" s="511" t="str">
        <f>IF(SUM(CF183:CH183)='III Plan Rates'!AH186, "Match", "Don't Match")</f>
        <v>Match</v>
      </c>
      <c r="CJ183" s="109"/>
      <c r="CK183" s="109"/>
      <c r="CL183" s="109"/>
      <c r="CM183" s="109"/>
      <c r="CN183" s="109"/>
      <c r="CO183" s="109"/>
      <c r="CP183" s="109"/>
      <c r="CQ183" s="109"/>
      <c r="CR183" s="109"/>
      <c r="CS183" s="109"/>
      <c r="CT183" s="109"/>
      <c r="CU183" s="109"/>
      <c r="CV183" s="109"/>
      <c r="CW183" s="511" t="str">
        <f>IF(SUM(CJ183:CV183)='III Plan Rates'!AI186, "Match", "Don't Match")</f>
        <v>Match</v>
      </c>
      <c r="CX183" s="109"/>
      <c r="CY183" s="109"/>
      <c r="CZ183" s="109"/>
      <c r="DA183" s="109"/>
      <c r="DB183" s="109"/>
      <c r="DC183" s="109"/>
      <c r="DD183" s="109"/>
      <c r="DE183" s="109"/>
      <c r="DF183" s="109"/>
      <c r="DG183" s="109"/>
      <c r="DH183" s="511" t="str">
        <f>IF(SUM(CX183:DG183)='III Plan Rates'!AJ186, "Match", "Don't Match")</f>
        <v>Match</v>
      </c>
      <c r="DI183" s="109"/>
      <c r="DJ183" s="109"/>
      <c r="DK183" s="109"/>
      <c r="DL183" s="109"/>
      <c r="DM183" s="109"/>
      <c r="DN183" s="109"/>
      <c r="DO183" s="109"/>
      <c r="DP183" s="511" t="str">
        <f>IF(SUM(DI183:DO183)='III Plan Rates'!AK186, "Match", "Don't Match")</f>
        <v>Match</v>
      </c>
      <c r="DQ183" s="109"/>
      <c r="DR183" s="109"/>
      <c r="DS183" s="109"/>
      <c r="DT183" s="109"/>
      <c r="DU183" s="109"/>
      <c r="DV183" s="109"/>
      <c r="DW183" s="109"/>
      <c r="DX183" s="109"/>
      <c r="DY183" s="109"/>
      <c r="DZ183" s="109"/>
      <c r="EA183" s="511" t="str">
        <f>IF(SUM(DQ183:DZ183)='III Plan Rates'!AL186, "Match", "Don't Match")</f>
        <v>Match</v>
      </c>
      <c r="EB183" s="109"/>
      <c r="EC183" s="109"/>
      <c r="ED183" s="109"/>
      <c r="EE183" s="109"/>
      <c r="EF183" s="511" t="str">
        <f>IF(SUM(EB183:EE183)='III Plan Rates'!AM186, "Match", "Don't Match")</f>
        <v>Match</v>
      </c>
      <c r="EG183" s="109"/>
      <c r="EH183" s="109"/>
      <c r="EI183" s="109"/>
      <c r="EJ183" s="109"/>
      <c r="EK183" s="109"/>
      <c r="EL183" s="511" t="str">
        <f>IF(SUM(EG183:EK183)='III Plan Rates'!AN186, "Match", "Don't Match")</f>
        <v>Match</v>
      </c>
      <c r="EM183" s="109"/>
      <c r="EN183" s="109"/>
      <c r="EO183" s="109"/>
      <c r="EP183" s="109"/>
      <c r="EQ183" s="109"/>
      <c r="ER183" s="109"/>
      <c r="ES183" s="109"/>
      <c r="ET183" s="511" t="str">
        <f>IF(SUM(EM183:ES183)='III Plan Rates'!AO186, "Match", "Don't Match")</f>
        <v>Match</v>
      </c>
    </row>
    <row r="184" spans="1:150" x14ac:dyDescent="0.25">
      <c r="A184" s="406" t="str">
        <f>'III Plan Rates'!A187</f>
        <v>Plan 170</v>
      </c>
      <c r="B184" s="122">
        <f>'III Plan Rates'!B187</f>
        <v>0</v>
      </c>
      <c r="C184" s="128">
        <f>'III Plan Rates'!D187</f>
        <v>0</v>
      </c>
      <c r="D184" s="122">
        <f>'III Plan Rates'!E187</f>
        <v>0</v>
      </c>
      <c r="E184" s="122">
        <f>'III Plan Rates'!F187</f>
        <v>0</v>
      </c>
      <c r="F184" s="122">
        <f>'III Plan Rates'!G187</f>
        <v>0</v>
      </c>
      <c r="G184" s="122">
        <f>'III Plan Rates'!J187</f>
        <v>0</v>
      </c>
      <c r="H184" s="10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2">
        <f>IF('III Plan Rates'!$AP187&gt;0,SUMPRODUCT(I184:Q184,'III Plan Rates'!$AG187:$AO187)/'III Plan Rates'!$AP187,0)</f>
        <v>0</v>
      </c>
      <c r="S184" s="123"/>
      <c r="T184" s="112" t="e">
        <f>'III Plan Rates'!$AA187*'V Consumer Factors'!$N$12*'II Rate Development &amp; Change'!$J$34</f>
        <v>#DIV/0!</v>
      </c>
      <c r="U184" s="112" t="e">
        <f>'III Plan Rates'!$AA187*'V Consumer Factors'!$N$13*'II Rate Development &amp; Change'!$J$34</f>
        <v>#DIV/0!</v>
      </c>
      <c r="V184" s="112" t="e">
        <f>'III Plan Rates'!$AA187*'V Consumer Factors'!$N$14*'II Rate Development &amp; Change'!$J$34</f>
        <v>#DIV/0!</v>
      </c>
      <c r="W184" s="112" t="e">
        <f>'III Plan Rates'!$AA187*'V Consumer Factors'!$N$15*'II Rate Development &amp; Change'!$J$34</f>
        <v>#DIV/0!</v>
      </c>
      <c r="X184" s="112" t="e">
        <f>'III Plan Rates'!$AA187*'V Consumer Factors'!$N$16*'II Rate Development &amp; Change'!$J$34</f>
        <v>#DIV/0!</v>
      </c>
      <c r="Y184" s="112" t="e">
        <f>'III Plan Rates'!$AA187*'V Consumer Factors'!$N$17*'II Rate Development &amp; Change'!$J$34</f>
        <v>#DIV/0!</v>
      </c>
      <c r="Z184" s="112" t="e">
        <f>'III Plan Rates'!$AA187*'V Consumer Factors'!$N$18*'II Rate Development &amp; Change'!$J$34</f>
        <v>#DIV/0!</v>
      </c>
      <c r="AA184" s="112" t="e">
        <f>'III Plan Rates'!$AA187*'V Consumer Factors'!$N$19*'II Rate Development &amp; Change'!$J$34</f>
        <v>#DIV/0!</v>
      </c>
      <c r="AB184" s="112" t="e">
        <f>'III Plan Rates'!$AA187*'V Consumer Factors'!$N$20*'II Rate Development &amp; Change'!$J$34</f>
        <v>#DIV/0!</v>
      </c>
      <c r="AC184" s="112">
        <f>IF('III Plan Rates'!$AP187&gt;0,SUMPRODUCT(T184:AB184,'III Plan Rates'!$AG187:$AO187)/'III Plan Rates'!$AP187,0)</f>
        <v>0</v>
      </c>
      <c r="AD184" s="119"/>
      <c r="AE184" s="120" t="e">
        <f t="shared" si="33"/>
        <v>#DIV/0!</v>
      </c>
      <c r="AF184" s="120" t="e">
        <f t="shared" si="34"/>
        <v>#DIV/0!</v>
      </c>
      <c r="AG184" s="120" t="e">
        <f t="shared" si="35"/>
        <v>#DIV/0!</v>
      </c>
      <c r="AH184" s="120" t="e">
        <f t="shared" si="36"/>
        <v>#DIV/0!</v>
      </c>
      <c r="AI184" s="120" t="e">
        <f t="shared" si="37"/>
        <v>#DIV/0!</v>
      </c>
      <c r="AJ184" s="120" t="e">
        <f t="shared" si="38"/>
        <v>#DIV/0!</v>
      </c>
      <c r="AK184" s="120" t="e">
        <f t="shared" si="39"/>
        <v>#DIV/0!</v>
      </c>
      <c r="AL184" s="120" t="e">
        <f t="shared" si="40"/>
        <v>#DIV/0!</v>
      </c>
      <c r="AM184" s="120" t="e">
        <f t="shared" si="41"/>
        <v>#DIV/0!</v>
      </c>
      <c r="AN184" s="120" t="str">
        <f t="shared" si="42"/>
        <v/>
      </c>
      <c r="AO184" s="119"/>
      <c r="AP184" s="112" t="e">
        <f>'III Plan Rates'!$AA187*'V Consumer Factors'!$N$12*'II Rate Development &amp; Change'!$K$34</f>
        <v>#DIV/0!</v>
      </c>
      <c r="AQ184" s="112" t="e">
        <f>'III Plan Rates'!$AA187*'V Consumer Factors'!$N$13*'II Rate Development &amp; Change'!$K$34</f>
        <v>#DIV/0!</v>
      </c>
      <c r="AR184" s="112" t="e">
        <f>'III Plan Rates'!$AA187*'V Consumer Factors'!$N$14*'II Rate Development &amp; Change'!$K$34</f>
        <v>#DIV/0!</v>
      </c>
      <c r="AS184" s="112" t="e">
        <f>'III Plan Rates'!$AA187*'V Consumer Factors'!$N$15*'II Rate Development &amp; Change'!$K$34</f>
        <v>#DIV/0!</v>
      </c>
      <c r="AT184" s="112" t="e">
        <f>'III Plan Rates'!$AA187*'V Consumer Factors'!$N$16*'II Rate Development &amp; Change'!$K$34</f>
        <v>#DIV/0!</v>
      </c>
      <c r="AU184" s="112" t="e">
        <f>'III Plan Rates'!$AA187*'V Consumer Factors'!$N$17*'II Rate Development &amp; Change'!$K$34</f>
        <v>#DIV/0!</v>
      </c>
      <c r="AV184" s="112" t="e">
        <f>'III Plan Rates'!$AA187*'V Consumer Factors'!$N$18*'II Rate Development &amp; Change'!$K$34</f>
        <v>#DIV/0!</v>
      </c>
      <c r="AW184" s="112" t="e">
        <f>'III Plan Rates'!$AA187*'V Consumer Factors'!$N$19*'II Rate Development &amp; Change'!$K$34</f>
        <v>#DIV/0!</v>
      </c>
      <c r="AX184" s="112" t="e">
        <f>'III Plan Rates'!$AA187*'V Consumer Factors'!$N$20*'II Rate Development &amp; Change'!$K$34</f>
        <v>#DIV/0!</v>
      </c>
      <c r="AY184" s="112">
        <f>IF('III Plan Rates'!$AP187&gt;0,SUMPRODUCT(AP184:AX184,'III Plan Rates'!$AG187:$AO187)/'III Plan Rates'!$AP187,0)</f>
        <v>0</v>
      </c>
      <c r="AZ184" s="124"/>
      <c r="BA184" s="112" t="e">
        <f>'III Plan Rates'!$AA187*'V Consumer Factors'!$N$12*'II Rate Development &amp; Change'!$L$34</f>
        <v>#DIV/0!</v>
      </c>
      <c r="BB184" s="112" t="e">
        <f>'III Plan Rates'!$AA187*'V Consumer Factors'!$N$13*'II Rate Development &amp; Change'!$L$34</f>
        <v>#DIV/0!</v>
      </c>
      <c r="BC184" s="112" t="e">
        <f>'III Plan Rates'!$AA187*'V Consumer Factors'!$N$14*'II Rate Development &amp; Change'!$L$34</f>
        <v>#DIV/0!</v>
      </c>
      <c r="BD184" s="112" t="e">
        <f>'III Plan Rates'!$AA187*'V Consumer Factors'!$N$15*'II Rate Development &amp; Change'!$L$34</f>
        <v>#DIV/0!</v>
      </c>
      <c r="BE184" s="112" t="e">
        <f>'III Plan Rates'!$AA187*'V Consumer Factors'!$N$16*'II Rate Development &amp; Change'!$L$34</f>
        <v>#DIV/0!</v>
      </c>
      <c r="BF184" s="112" t="e">
        <f>'III Plan Rates'!$AA187*'V Consumer Factors'!$N$17*'II Rate Development &amp; Change'!$L$34</f>
        <v>#DIV/0!</v>
      </c>
      <c r="BG184" s="112" t="e">
        <f>'III Plan Rates'!$AA187*'V Consumer Factors'!$N$18*'II Rate Development &amp; Change'!$L$34</f>
        <v>#DIV/0!</v>
      </c>
      <c r="BH184" s="112" t="e">
        <f>'III Plan Rates'!$AA187*'V Consumer Factors'!$N$19*'II Rate Development &amp; Change'!$L$34</f>
        <v>#DIV/0!</v>
      </c>
      <c r="BI184" s="112" t="e">
        <f>'III Plan Rates'!$AA187*'V Consumer Factors'!$N$20*'II Rate Development &amp; Change'!$L$34</f>
        <v>#DIV/0!</v>
      </c>
      <c r="BJ184" s="112">
        <f>IF('III Plan Rates'!$AP187&gt;0,SUMPRODUCT(BA184:BI184,'III Plan Rates'!$AG187:$AO187)/'III Plan Rates'!$AP187,0)</f>
        <v>0</v>
      </c>
      <c r="BK184" s="124"/>
      <c r="BL184" s="112" t="e">
        <f>'III Plan Rates'!$AA187*'V Consumer Factors'!$N$12*'II Rate Development &amp; Change'!$M$34</f>
        <v>#DIV/0!</v>
      </c>
      <c r="BM184" s="112" t="e">
        <f>'III Plan Rates'!$AA187*'V Consumer Factors'!$N$13*'II Rate Development &amp; Change'!$M$34</f>
        <v>#DIV/0!</v>
      </c>
      <c r="BN184" s="112" t="e">
        <f>'III Plan Rates'!$AA187*'V Consumer Factors'!$N$14*'II Rate Development &amp; Change'!$M$34</f>
        <v>#DIV/0!</v>
      </c>
      <c r="BO184" s="112" t="e">
        <f>'III Plan Rates'!$AA187*'V Consumer Factors'!$N$15*'II Rate Development &amp; Change'!$M$34</f>
        <v>#DIV/0!</v>
      </c>
      <c r="BP184" s="112" t="e">
        <f>'III Plan Rates'!$AA187*'V Consumer Factors'!$N$16*'II Rate Development &amp; Change'!$M$34</f>
        <v>#DIV/0!</v>
      </c>
      <c r="BQ184" s="112" t="e">
        <f>'III Plan Rates'!$AA187*'V Consumer Factors'!$N$17*'II Rate Development &amp; Change'!$M$34</f>
        <v>#DIV/0!</v>
      </c>
      <c r="BR184" s="112" t="e">
        <f>'III Plan Rates'!$AA187*'V Consumer Factors'!$N$18*'II Rate Development &amp; Change'!$M$34</f>
        <v>#DIV/0!</v>
      </c>
      <c r="BS184" s="112" t="e">
        <f>'III Plan Rates'!$AA187*'V Consumer Factors'!$N$19*'II Rate Development &amp; Change'!$M$34</f>
        <v>#DIV/0!</v>
      </c>
      <c r="BT184" s="112" t="e">
        <f>'III Plan Rates'!$AA187*'V Consumer Factors'!$N$20*'II Rate Development &amp; Change'!$M$34</f>
        <v>#DIV/0!</v>
      </c>
      <c r="BU184" s="112">
        <f>IF('III Plan Rates'!$AP187&gt;0,SUMPRODUCT(BL184:BT184,'III Plan Rates'!$AG187:$AO187)/'III Plan Rates'!$AP187,0)</f>
        <v>0</v>
      </c>
      <c r="BW184" s="109"/>
      <c r="BX184" s="109"/>
      <c r="BY184" s="109"/>
      <c r="BZ184" s="109"/>
      <c r="CA184" s="109"/>
      <c r="CB184" s="109"/>
      <c r="CC184" s="109"/>
      <c r="CD184" s="109"/>
      <c r="CE184" s="511" t="str">
        <f>IF(SUM(BW184:CD184)='III Plan Rates'!AG187, "Match", "Don't Match")</f>
        <v>Match</v>
      </c>
      <c r="CF184" s="109"/>
      <c r="CG184" s="109"/>
      <c r="CH184" s="109"/>
      <c r="CI184" s="511" t="str">
        <f>IF(SUM(CF184:CH184)='III Plan Rates'!AH187, "Match", "Don't Match")</f>
        <v>Match</v>
      </c>
      <c r="CJ184" s="109"/>
      <c r="CK184" s="109"/>
      <c r="CL184" s="109"/>
      <c r="CM184" s="109"/>
      <c r="CN184" s="109"/>
      <c r="CO184" s="109"/>
      <c r="CP184" s="109"/>
      <c r="CQ184" s="109"/>
      <c r="CR184" s="109"/>
      <c r="CS184" s="109"/>
      <c r="CT184" s="109"/>
      <c r="CU184" s="109"/>
      <c r="CV184" s="109"/>
      <c r="CW184" s="511" t="str">
        <f>IF(SUM(CJ184:CV184)='III Plan Rates'!AI187, "Match", "Don't Match")</f>
        <v>Match</v>
      </c>
      <c r="CX184" s="109"/>
      <c r="CY184" s="109"/>
      <c r="CZ184" s="109"/>
      <c r="DA184" s="109"/>
      <c r="DB184" s="109"/>
      <c r="DC184" s="109"/>
      <c r="DD184" s="109"/>
      <c r="DE184" s="109"/>
      <c r="DF184" s="109"/>
      <c r="DG184" s="109"/>
      <c r="DH184" s="511" t="str">
        <f>IF(SUM(CX184:DG184)='III Plan Rates'!AJ187, "Match", "Don't Match")</f>
        <v>Match</v>
      </c>
      <c r="DI184" s="109"/>
      <c r="DJ184" s="109"/>
      <c r="DK184" s="109"/>
      <c r="DL184" s="109"/>
      <c r="DM184" s="109"/>
      <c r="DN184" s="109"/>
      <c r="DO184" s="109"/>
      <c r="DP184" s="511" t="str">
        <f>IF(SUM(DI184:DO184)='III Plan Rates'!AK187, "Match", "Don't Match")</f>
        <v>Match</v>
      </c>
      <c r="DQ184" s="109"/>
      <c r="DR184" s="109"/>
      <c r="DS184" s="109"/>
      <c r="DT184" s="109"/>
      <c r="DU184" s="109"/>
      <c r="DV184" s="109"/>
      <c r="DW184" s="109"/>
      <c r="DX184" s="109"/>
      <c r="DY184" s="109"/>
      <c r="DZ184" s="109"/>
      <c r="EA184" s="511" t="str">
        <f>IF(SUM(DQ184:DZ184)='III Plan Rates'!AL187, "Match", "Don't Match")</f>
        <v>Match</v>
      </c>
      <c r="EB184" s="109"/>
      <c r="EC184" s="109"/>
      <c r="ED184" s="109"/>
      <c r="EE184" s="109"/>
      <c r="EF184" s="511" t="str">
        <f>IF(SUM(EB184:EE184)='III Plan Rates'!AM187, "Match", "Don't Match")</f>
        <v>Match</v>
      </c>
      <c r="EG184" s="109"/>
      <c r="EH184" s="109"/>
      <c r="EI184" s="109"/>
      <c r="EJ184" s="109"/>
      <c r="EK184" s="109"/>
      <c r="EL184" s="511" t="str">
        <f>IF(SUM(EG184:EK184)='III Plan Rates'!AN187, "Match", "Don't Match")</f>
        <v>Match</v>
      </c>
      <c r="EM184" s="109"/>
      <c r="EN184" s="109"/>
      <c r="EO184" s="109"/>
      <c r="EP184" s="109"/>
      <c r="EQ184" s="109"/>
      <c r="ER184" s="109"/>
      <c r="ES184" s="109"/>
      <c r="ET184" s="511" t="str">
        <f>IF(SUM(EM184:ES184)='III Plan Rates'!AO187, "Match", "Don't Match")</f>
        <v>Match</v>
      </c>
    </row>
    <row r="185" spans="1:150" x14ac:dyDescent="0.25">
      <c r="A185" s="406" t="str">
        <f>'III Plan Rates'!A188</f>
        <v>Plan 171</v>
      </c>
      <c r="B185" s="122">
        <f>'III Plan Rates'!B188</f>
        <v>0</v>
      </c>
      <c r="C185" s="128">
        <f>'III Plan Rates'!D188</f>
        <v>0</v>
      </c>
      <c r="D185" s="122">
        <f>'III Plan Rates'!E188</f>
        <v>0</v>
      </c>
      <c r="E185" s="122">
        <f>'III Plan Rates'!F188</f>
        <v>0</v>
      </c>
      <c r="F185" s="122">
        <f>'III Plan Rates'!G188</f>
        <v>0</v>
      </c>
      <c r="G185" s="122">
        <f>'III Plan Rates'!J188</f>
        <v>0</v>
      </c>
      <c r="H185" s="10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2">
        <f>IF('III Plan Rates'!$AP188&gt;0,SUMPRODUCT(I185:Q185,'III Plan Rates'!$AG188:$AO188)/'III Plan Rates'!$AP188,0)</f>
        <v>0</v>
      </c>
      <c r="S185" s="123"/>
      <c r="T185" s="112" t="e">
        <f>'III Plan Rates'!$AA188*'V Consumer Factors'!$N$12*'II Rate Development &amp; Change'!$J$34</f>
        <v>#DIV/0!</v>
      </c>
      <c r="U185" s="112" t="e">
        <f>'III Plan Rates'!$AA188*'V Consumer Factors'!$N$13*'II Rate Development &amp; Change'!$J$34</f>
        <v>#DIV/0!</v>
      </c>
      <c r="V185" s="112" t="e">
        <f>'III Plan Rates'!$AA188*'V Consumer Factors'!$N$14*'II Rate Development &amp; Change'!$J$34</f>
        <v>#DIV/0!</v>
      </c>
      <c r="W185" s="112" t="e">
        <f>'III Plan Rates'!$AA188*'V Consumer Factors'!$N$15*'II Rate Development &amp; Change'!$J$34</f>
        <v>#DIV/0!</v>
      </c>
      <c r="X185" s="112" t="e">
        <f>'III Plan Rates'!$AA188*'V Consumer Factors'!$N$16*'II Rate Development &amp; Change'!$J$34</f>
        <v>#DIV/0!</v>
      </c>
      <c r="Y185" s="112" t="e">
        <f>'III Plan Rates'!$AA188*'V Consumer Factors'!$N$17*'II Rate Development &amp; Change'!$J$34</f>
        <v>#DIV/0!</v>
      </c>
      <c r="Z185" s="112" t="e">
        <f>'III Plan Rates'!$AA188*'V Consumer Factors'!$N$18*'II Rate Development &amp; Change'!$J$34</f>
        <v>#DIV/0!</v>
      </c>
      <c r="AA185" s="112" t="e">
        <f>'III Plan Rates'!$AA188*'V Consumer Factors'!$N$19*'II Rate Development &amp; Change'!$J$34</f>
        <v>#DIV/0!</v>
      </c>
      <c r="AB185" s="112" t="e">
        <f>'III Plan Rates'!$AA188*'V Consumer Factors'!$N$20*'II Rate Development &amp; Change'!$J$34</f>
        <v>#DIV/0!</v>
      </c>
      <c r="AC185" s="112">
        <f>IF('III Plan Rates'!$AP188&gt;0,SUMPRODUCT(T185:AB185,'III Plan Rates'!$AG188:$AO188)/'III Plan Rates'!$AP188,0)</f>
        <v>0</v>
      </c>
      <c r="AD185" s="119"/>
      <c r="AE185" s="120" t="e">
        <f t="shared" si="33"/>
        <v>#DIV/0!</v>
      </c>
      <c r="AF185" s="120" t="e">
        <f t="shared" si="34"/>
        <v>#DIV/0!</v>
      </c>
      <c r="AG185" s="120" t="e">
        <f t="shared" si="35"/>
        <v>#DIV/0!</v>
      </c>
      <c r="AH185" s="120" t="e">
        <f t="shared" si="36"/>
        <v>#DIV/0!</v>
      </c>
      <c r="AI185" s="120" t="e">
        <f t="shared" si="37"/>
        <v>#DIV/0!</v>
      </c>
      <c r="AJ185" s="120" t="e">
        <f t="shared" si="38"/>
        <v>#DIV/0!</v>
      </c>
      <c r="AK185" s="120" t="e">
        <f t="shared" si="39"/>
        <v>#DIV/0!</v>
      </c>
      <c r="AL185" s="120" t="e">
        <f t="shared" si="40"/>
        <v>#DIV/0!</v>
      </c>
      <c r="AM185" s="120" t="e">
        <f t="shared" si="41"/>
        <v>#DIV/0!</v>
      </c>
      <c r="AN185" s="120" t="str">
        <f t="shared" si="42"/>
        <v/>
      </c>
      <c r="AO185" s="119"/>
      <c r="AP185" s="112" t="e">
        <f>'III Plan Rates'!$AA188*'V Consumer Factors'!$N$12*'II Rate Development &amp; Change'!$K$34</f>
        <v>#DIV/0!</v>
      </c>
      <c r="AQ185" s="112" t="e">
        <f>'III Plan Rates'!$AA188*'V Consumer Factors'!$N$13*'II Rate Development &amp; Change'!$K$34</f>
        <v>#DIV/0!</v>
      </c>
      <c r="AR185" s="112" t="e">
        <f>'III Plan Rates'!$AA188*'V Consumer Factors'!$N$14*'II Rate Development &amp; Change'!$K$34</f>
        <v>#DIV/0!</v>
      </c>
      <c r="AS185" s="112" t="e">
        <f>'III Plan Rates'!$AA188*'V Consumer Factors'!$N$15*'II Rate Development &amp; Change'!$K$34</f>
        <v>#DIV/0!</v>
      </c>
      <c r="AT185" s="112" t="e">
        <f>'III Plan Rates'!$AA188*'V Consumer Factors'!$N$16*'II Rate Development &amp; Change'!$K$34</f>
        <v>#DIV/0!</v>
      </c>
      <c r="AU185" s="112" t="e">
        <f>'III Plan Rates'!$AA188*'V Consumer Factors'!$N$17*'II Rate Development &amp; Change'!$K$34</f>
        <v>#DIV/0!</v>
      </c>
      <c r="AV185" s="112" t="e">
        <f>'III Plan Rates'!$AA188*'V Consumer Factors'!$N$18*'II Rate Development &amp; Change'!$K$34</f>
        <v>#DIV/0!</v>
      </c>
      <c r="AW185" s="112" t="e">
        <f>'III Plan Rates'!$AA188*'V Consumer Factors'!$N$19*'II Rate Development &amp; Change'!$K$34</f>
        <v>#DIV/0!</v>
      </c>
      <c r="AX185" s="112" t="e">
        <f>'III Plan Rates'!$AA188*'V Consumer Factors'!$N$20*'II Rate Development &amp; Change'!$K$34</f>
        <v>#DIV/0!</v>
      </c>
      <c r="AY185" s="112">
        <f>IF('III Plan Rates'!$AP188&gt;0,SUMPRODUCT(AP185:AX185,'III Plan Rates'!$AG188:$AO188)/'III Plan Rates'!$AP188,0)</f>
        <v>0</v>
      </c>
      <c r="AZ185" s="124"/>
      <c r="BA185" s="112" t="e">
        <f>'III Plan Rates'!$AA188*'V Consumer Factors'!$N$12*'II Rate Development &amp; Change'!$L$34</f>
        <v>#DIV/0!</v>
      </c>
      <c r="BB185" s="112" t="e">
        <f>'III Plan Rates'!$AA188*'V Consumer Factors'!$N$13*'II Rate Development &amp; Change'!$L$34</f>
        <v>#DIV/0!</v>
      </c>
      <c r="BC185" s="112" t="e">
        <f>'III Plan Rates'!$AA188*'V Consumer Factors'!$N$14*'II Rate Development &amp; Change'!$L$34</f>
        <v>#DIV/0!</v>
      </c>
      <c r="BD185" s="112" t="e">
        <f>'III Plan Rates'!$AA188*'V Consumer Factors'!$N$15*'II Rate Development &amp; Change'!$L$34</f>
        <v>#DIV/0!</v>
      </c>
      <c r="BE185" s="112" t="e">
        <f>'III Plan Rates'!$AA188*'V Consumer Factors'!$N$16*'II Rate Development &amp; Change'!$L$34</f>
        <v>#DIV/0!</v>
      </c>
      <c r="BF185" s="112" t="e">
        <f>'III Plan Rates'!$AA188*'V Consumer Factors'!$N$17*'II Rate Development &amp; Change'!$L$34</f>
        <v>#DIV/0!</v>
      </c>
      <c r="BG185" s="112" t="e">
        <f>'III Plan Rates'!$AA188*'V Consumer Factors'!$N$18*'II Rate Development &amp; Change'!$L$34</f>
        <v>#DIV/0!</v>
      </c>
      <c r="BH185" s="112" t="e">
        <f>'III Plan Rates'!$AA188*'V Consumer Factors'!$N$19*'II Rate Development &amp; Change'!$L$34</f>
        <v>#DIV/0!</v>
      </c>
      <c r="BI185" s="112" t="e">
        <f>'III Plan Rates'!$AA188*'V Consumer Factors'!$N$20*'II Rate Development &amp; Change'!$L$34</f>
        <v>#DIV/0!</v>
      </c>
      <c r="BJ185" s="112">
        <f>IF('III Plan Rates'!$AP188&gt;0,SUMPRODUCT(BA185:BI185,'III Plan Rates'!$AG188:$AO188)/'III Plan Rates'!$AP188,0)</f>
        <v>0</v>
      </c>
      <c r="BK185" s="124"/>
      <c r="BL185" s="112" t="e">
        <f>'III Plan Rates'!$AA188*'V Consumer Factors'!$N$12*'II Rate Development &amp; Change'!$M$34</f>
        <v>#DIV/0!</v>
      </c>
      <c r="BM185" s="112" t="e">
        <f>'III Plan Rates'!$AA188*'V Consumer Factors'!$N$13*'II Rate Development &amp; Change'!$M$34</f>
        <v>#DIV/0!</v>
      </c>
      <c r="BN185" s="112" t="e">
        <f>'III Plan Rates'!$AA188*'V Consumer Factors'!$N$14*'II Rate Development &amp; Change'!$M$34</f>
        <v>#DIV/0!</v>
      </c>
      <c r="BO185" s="112" t="e">
        <f>'III Plan Rates'!$AA188*'V Consumer Factors'!$N$15*'II Rate Development &amp; Change'!$M$34</f>
        <v>#DIV/0!</v>
      </c>
      <c r="BP185" s="112" t="e">
        <f>'III Plan Rates'!$AA188*'V Consumer Factors'!$N$16*'II Rate Development &amp; Change'!$M$34</f>
        <v>#DIV/0!</v>
      </c>
      <c r="BQ185" s="112" t="e">
        <f>'III Plan Rates'!$AA188*'V Consumer Factors'!$N$17*'II Rate Development &amp; Change'!$M$34</f>
        <v>#DIV/0!</v>
      </c>
      <c r="BR185" s="112" t="e">
        <f>'III Plan Rates'!$AA188*'V Consumer Factors'!$N$18*'II Rate Development &amp; Change'!$M$34</f>
        <v>#DIV/0!</v>
      </c>
      <c r="BS185" s="112" t="e">
        <f>'III Plan Rates'!$AA188*'V Consumer Factors'!$N$19*'II Rate Development &amp; Change'!$M$34</f>
        <v>#DIV/0!</v>
      </c>
      <c r="BT185" s="112" t="e">
        <f>'III Plan Rates'!$AA188*'V Consumer Factors'!$N$20*'II Rate Development &amp; Change'!$M$34</f>
        <v>#DIV/0!</v>
      </c>
      <c r="BU185" s="112">
        <f>IF('III Plan Rates'!$AP188&gt;0,SUMPRODUCT(BL185:BT185,'III Plan Rates'!$AG188:$AO188)/'III Plan Rates'!$AP188,0)</f>
        <v>0</v>
      </c>
      <c r="BW185" s="109"/>
      <c r="BX185" s="109"/>
      <c r="BY185" s="109"/>
      <c r="BZ185" s="109"/>
      <c r="CA185" s="109"/>
      <c r="CB185" s="109"/>
      <c r="CC185" s="109"/>
      <c r="CD185" s="109"/>
      <c r="CE185" s="511" t="str">
        <f>IF(SUM(BW185:CD185)='III Plan Rates'!AG188, "Match", "Don't Match")</f>
        <v>Match</v>
      </c>
      <c r="CF185" s="109"/>
      <c r="CG185" s="109"/>
      <c r="CH185" s="109"/>
      <c r="CI185" s="511" t="str">
        <f>IF(SUM(CF185:CH185)='III Plan Rates'!AH188, "Match", "Don't Match")</f>
        <v>Match</v>
      </c>
      <c r="CJ185" s="109"/>
      <c r="CK185" s="109"/>
      <c r="CL185" s="109"/>
      <c r="CM185" s="109"/>
      <c r="CN185" s="109"/>
      <c r="CO185" s="109"/>
      <c r="CP185" s="109"/>
      <c r="CQ185" s="109"/>
      <c r="CR185" s="109"/>
      <c r="CS185" s="109"/>
      <c r="CT185" s="109"/>
      <c r="CU185" s="109"/>
      <c r="CV185" s="109"/>
      <c r="CW185" s="511" t="str">
        <f>IF(SUM(CJ185:CV185)='III Plan Rates'!AI188, "Match", "Don't Match")</f>
        <v>Match</v>
      </c>
      <c r="CX185" s="109"/>
      <c r="CY185" s="109"/>
      <c r="CZ185" s="109"/>
      <c r="DA185" s="109"/>
      <c r="DB185" s="109"/>
      <c r="DC185" s="109"/>
      <c r="DD185" s="109"/>
      <c r="DE185" s="109"/>
      <c r="DF185" s="109"/>
      <c r="DG185" s="109"/>
      <c r="DH185" s="511" t="str">
        <f>IF(SUM(CX185:DG185)='III Plan Rates'!AJ188, "Match", "Don't Match")</f>
        <v>Match</v>
      </c>
      <c r="DI185" s="109"/>
      <c r="DJ185" s="109"/>
      <c r="DK185" s="109"/>
      <c r="DL185" s="109"/>
      <c r="DM185" s="109"/>
      <c r="DN185" s="109"/>
      <c r="DO185" s="109"/>
      <c r="DP185" s="511" t="str">
        <f>IF(SUM(DI185:DO185)='III Plan Rates'!AK188, "Match", "Don't Match")</f>
        <v>Match</v>
      </c>
      <c r="DQ185" s="109"/>
      <c r="DR185" s="109"/>
      <c r="DS185" s="109"/>
      <c r="DT185" s="109"/>
      <c r="DU185" s="109"/>
      <c r="DV185" s="109"/>
      <c r="DW185" s="109"/>
      <c r="DX185" s="109"/>
      <c r="DY185" s="109"/>
      <c r="DZ185" s="109"/>
      <c r="EA185" s="511" t="str">
        <f>IF(SUM(DQ185:DZ185)='III Plan Rates'!AL188, "Match", "Don't Match")</f>
        <v>Match</v>
      </c>
      <c r="EB185" s="109"/>
      <c r="EC185" s="109"/>
      <c r="ED185" s="109"/>
      <c r="EE185" s="109"/>
      <c r="EF185" s="511" t="str">
        <f>IF(SUM(EB185:EE185)='III Plan Rates'!AM188, "Match", "Don't Match")</f>
        <v>Match</v>
      </c>
      <c r="EG185" s="109"/>
      <c r="EH185" s="109"/>
      <c r="EI185" s="109"/>
      <c r="EJ185" s="109"/>
      <c r="EK185" s="109"/>
      <c r="EL185" s="511" t="str">
        <f>IF(SUM(EG185:EK185)='III Plan Rates'!AN188, "Match", "Don't Match")</f>
        <v>Match</v>
      </c>
      <c r="EM185" s="109"/>
      <c r="EN185" s="109"/>
      <c r="EO185" s="109"/>
      <c r="EP185" s="109"/>
      <c r="EQ185" s="109"/>
      <c r="ER185" s="109"/>
      <c r="ES185" s="109"/>
      <c r="ET185" s="511" t="str">
        <f>IF(SUM(EM185:ES185)='III Plan Rates'!AO188, "Match", "Don't Match")</f>
        <v>Match</v>
      </c>
    </row>
    <row r="186" spans="1:150" x14ac:dyDescent="0.25">
      <c r="A186" s="406" t="str">
        <f>'III Plan Rates'!A189</f>
        <v>Plan 172</v>
      </c>
      <c r="B186" s="122">
        <f>'III Plan Rates'!B189</f>
        <v>0</v>
      </c>
      <c r="C186" s="128">
        <f>'III Plan Rates'!D189</f>
        <v>0</v>
      </c>
      <c r="D186" s="122">
        <f>'III Plan Rates'!E189</f>
        <v>0</v>
      </c>
      <c r="E186" s="122">
        <f>'III Plan Rates'!F189</f>
        <v>0</v>
      </c>
      <c r="F186" s="122">
        <f>'III Plan Rates'!G189</f>
        <v>0</v>
      </c>
      <c r="G186" s="122">
        <f>'III Plan Rates'!J189</f>
        <v>0</v>
      </c>
      <c r="H186" s="10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2">
        <f>IF('III Plan Rates'!$AP189&gt;0,SUMPRODUCT(I186:Q186,'III Plan Rates'!$AG189:$AO189)/'III Plan Rates'!$AP189,0)</f>
        <v>0</v>
      </c>
      <c r="S186" s="123"/>
      <c r="T186" s="112" t="e">
        <f>'III Plan Rates'!$AA189*'V Consumer Factors'!$N$12*'II Rate Development &amp; Change'!$J$34</f>
        <v>#DIV/0!</v>
      </c>
      <c r="U186" s="112" t="e">
        <f>'III Plan Rates'!$AA189*'V Consumer Factors'!$N$13*'II Rate Development &amp; Change'!$J$34</f>
        <v>#DIV/0!</v>
      </c>
      <c r="V186" s="112" t="e">
        <f>'III Plan Rates'!$AA189*'V Consumer Factors'!$N$14*'II Rate Development &amp; Change'!$J$34</f>
        <v>#DIV/0!</v>
      </c>
      <c r="W186" s="112" t="e">
        <f>'III Plan Rates'!$AA189*'V Consumer Factors'!$N$15*'II Rate Development &amp; Change'!$J$34</f>
        <v>#DIV/0!</v>
      </c>
      <c r="X186" s="112" t="e">
        <f>'III Plan Rates'!$AA189*'V Consumer Factors'!$N$16*'II Rate Development &amp; Change'!$J$34</f>
        <v>#DIV/0!</v>
      </c>
      <c r="Y186" s="112" t="e">
        <f>'III Plan Rates'!$AA189*'V Consumer Factors'!$N$17*'II Rate Development &amp; Change'!$J$34</f>
        <v>#DIV/0!</v>
      </c>
      <c r="Z186" s="112" t="e">
        <f>'III Plan Rates'!$AA189*'V Consumer Factors'!$N$18*'II Rate Development &amp; Change'!$J$34</f>
        <v>#DIV/0!</v>
      </c>
      <c r="AA186" s="112" t="e">
        <f>'III Plan Rates'!$AA189*'V Consumer Factors'!$N$19*'II Rate Development &amp; Change'!$J$34</f>
        <v>#DIV/0!</v>
      </c>
      <c r="AB186" s="112" t="e">
        <f>'III Plan Rates'!$AA189*'V Consumer Factors'!$N$20*'II Rate Development &amp; Change'!$J$34</f>
        <v>#DIV/0!</v>
      </c>
      <c r="AC186" s="112">
        <f>IF('III Plan Rates'!$AP189&gt;0,SUMPRODUCT(T186:AB186,'III Plan Rates'!$AG189:$AO189)/'III Plan Rates'!$AP189,0)</f>
        <v>0</v>
      </c>
      <c r="AD186" s="119"/>
      <c r="AE186" s="120" t="e">
        <f t="shared" si="33"/>
        <v>#DIV/0!</v>
      </c>
      <c r="AF186" s="120" t="e">
        <f t="shared" si="34"/>
        <v>#DIV/0!</v>
      </c>
      <c r="AG186" s="120" t="e">
        <f t="shared" si="35"/>
        <v>#DIV/0!</v>
      </c>
      <c r="AH186" s="120" t="e">
        <f t="shared" si="36"/>
        <v>#DIV/0!</v>
      </c>
      <c r="AI186" s="120" t="e">
        <f t="shared" si="37"/>
        <v>#DIV/0!</v>
      </c>
      <c r="AJ186" s="120" t="e">
        <f t="shared" si="38"/>
        <v>#DIV/0!</v>
      </c>
      <c r="AK186" s="120" t="e">
        <f t="shared" si="39"/>
        <v>#DIV/0!</v>
      </c>
      <c r="AL186" s="120" t="e">
        <f t="shared" si="40"/>
        <v>#DIV/0!</v>
      </c>
      <c r="AM186" s="120" t="e">
        <f t="shared" si="41"/>
        <v>#DIV/0!</v>
      </c>
      <c r="AN186" s="120" t="str">
        <f t="shared" si="42"/>
        <v/>
      </c>
      <c r="AO186" s="119"/>
      <c r="AP186" s="112" t="e">
        <f>'III Plan Rates'!$AA189*'V Consumer Factors'!$N$12*'II Rate Development &amp; Change'!$K$34</f>
        <v>#DIV/0!</v>
      </c>
      <c r="AQ186" s="112" t="e">
        <f>'III Plan Rates'!$AA189*'V Consumer Factors'!$N$13*'II Rate Development &amp; Change'!$K$34</f>
        <v>#DIV/0!</v>
      </c>
      <c r="AR186" s="112" t="e">
        <f>'III Plan Rates'!$AA189*'V Consumer Factors'!$N$14*'II Rate Development &amp; Change'!$K$34</f>
        <v>#DIV/0!</v>
      </c>
      <c r="AS186" s="112" t="e">
        <f>'III Plan Rates'!$AA189*'V Consumer Factors'!$N$15*'II Rate Development &amp; Change'!$K$34</f>
        <v>#DIV/0!</v>
      </c>
      <c r="AT186" s="112" t="e">
        <f>'III Plan Rates'!$AA189*'V Consumer Factors'!$N$16*'II Rate Development &amp; Change'!$K$34</f>
        <v>#DIV/0!</v>
      </c>
      <c r="AU186" s="112" t="e">
        <f>'III Plan Rates'!$AA189*'V Consumer Factors'!$N$17*'II Rate Development &amp; Change'!$K$34</f>
        <v>#DIV/0!</v>
      </c>
      <c r="AV186" s="112" t="e">
        <f>'III Plan Rates'!$AA189*'V Consumer Factors'!$N$18*'II Rate Development &amp; Change'!$K$34</f>
        <v>#DIV/0!</v>
      </c>
      <c r="AW186" s="112" t="e">
        <f>'III Plan Rates'!$AA189*'V Consumer Factors'!$N$19*'II Rate Development &amp; Change'!$K$34</f>
        <v>#DIV/0!</v>
      </c>
      <c r="AX186" s="112" t="e">
        <f>'III Plan Rates'!$AA189*'V Consumer Factors'!$N$20*'II Rate Development &amp; Change'!$K$34</f>
        <v>#DIV/0!</v>
      </c>
      <c r="AY186" s="112">
        <f>IF('III Plan Rates'!$AP189&gt;0,SUMPRODUCT(AP186:AX186,'III Plan Rates'!$AG189:$AO189)/'III Plan Rates'!$AP189,0)</f>
        <v>0</v>
      </c>
      <c r="AZ186" s="124"/>
      <c r="BA186" s="112" t="e">
        <f>'III Plan Rates'!$AA189*'V Consumer Factors'!$N$12*'II Rate Development &amp; Change'!$L$34</f>
        <v>#DIV/0!</v>
      </c>
      <c r="BB186" s="112" t="e">
        <f>'III Plan Rates'!$AA189*'V Consumer Factors'!$N$13*'II Rate Development &amp; Change'!$L$34</f>
        <v>#DIV/0!</v>
      </c>
      <c r="BC186" s="112" t="e">
        <f>'III Plan Rates'!$AA189*'V Consumer Factors'!$N$14*'II Rate Development &amp; Change'!$L$34</f>
        <v>#DIV/0!</v>
      </c>
      <c r="BD186" s="112" t="e">
        <f>'III Plan Rates'!$AA189*'V Consumer Factors'!$N$15*'II Rate Development &amp; Change'!$L$34</f>
        <v>#DIV/0!</v>
      </c>
      <c r="BE186" s="112" t="e">
        <f>'III Plan Rates'!$AA189*'V Consumer Factors'!$N$16*'II Rate Development &amp; Change'!$L$34</f>
        <v>#DIV/0!</v>
      </c>
      <c r="BF186" s="112" t="e">
        <f>'III Plan Rates'!$AA189*'V Consumer Factors'!$N$17*'II Rate Development &amp; Change'!$L$34</f>
        <v>#DIV/0!</v>
      </c>
      <c r="BG186" s="112" t="e">
        <f>'III Plan Rates'!$AA189*'V Consumer Factors'!$N$18*'II Rate Development &amp; Change'!$L$34</f>
        <v>#DIV/0!</v>
      </c>
      <c r="BH186" s="112" t="e">
        <f>'III Plan Rates'!$AA189*'V Consumer Factors'!$N$19*'II Rate Development &amp; Change'!$L$34</f>
        <v>#DIV/0!</v>
      </c>
      <c r="BI186" s="112" t="e">
        <f>'III Plan Rates'!$AA189*'V Consumer Factors'!$N$20*'II Rate Development &amp; Change'!$L$34</f>
        <v>#DIV/0!</v>
      </c>
      <c r="BJ186" s="112">
        <f>IF('III Plan Rates'!$AP189&gt;0,SUMPRODUCT(BA186:BI186,'III Plan Rates'!$AG189:$AO189)/'III Plan Rates'!$AP189,0)</f>
        <v>0</v>
      </c>
      <c r="BK186" s="124"/>
      <c r="BL186" s="112" t="e">
        <f>'III Plan Rates'!$AA189*'V Consumer Factors'!$N$12*'II Rate Development &amp; Change'!$M$34</f>
        <v>#DIV/0!</v>
      </c>
      <c r="BM186" s="112" t="e">
        <f>'III Plan Rates'!$AA189*'V Consumer Factors'!$N$13*'II Rate Development &amp; Change'!$M$34</f>
        <v>#DIV/0!</v>
      </c>
      <c r="BN186" s="112" t="e">
        <f>'III Plan Rates'!$AA189*'V Consumer Factors'!$N$14*'II Rate Development &amp; Change'!$M$34</f>
        <v>#DIV/0!</v>
      </c>
      <c r="BO186" s="112" t="e">
        <f>'III Plan Rates'!$AA189*'V Consumer Factors'!$N$15*'II Rate Development &amp; Change'!$M$34</f>
        <v>#DIV/0!</v>
      </c>
      <c r="BP186" s="112" t="e">
        <f>'III Plan Rates'!$AA189*'V Consumer Factors'!$N$16*'II Rate Development &amp; Change'!$M$34</f>
        <v>#DIV/0!</v>
      </c>
      <c r="BQ186" s="112" t="e">
        <f>'III Plan Rates'!$AA189*'V Consumer Factors'!$N$17*'II Rate Development &amp; Change'!$M$34</f>
        <v>#DIV/0!</v>
      </c>
      <c r="BR186" s="112" t="e">
        <f>'III Plan Rates'!$AA189*'V Consumer Factors'!$N$18*'II Rate Development &amp; Change'!$M$34</f>
        <v>#DIV/0!</v>
      </c>
      <c r="BS186" s="112" t="e">
        <f>'III Plan Rates'!$AA189*'V Consumer Factors'!$N$19*'II Rate Development &amp; Change'!$M$34</f>
        <v>#DIV/0!</v>
      </c>
      <c r="BT186" s="112" t="e">
        <f>'III Plan Rates'!$AA189*'V Consumer Factors'!$N$20*'II Rate Development &amp; Change'!$M$34</f>
        <v>#DIV/0!</v>
      </c>
      <c r="BU186" s="112">
        <f>IF('III Plan Rates'!$AP189&gt;0,SUMPRODUCT(BL186:BT186,'III Plan Rates'!$AG189:$AO189)/'III Plan Rates'!$AP189,0)</f>
        <v>0</v>
      </c>
      <c r="BW186" s="109"/>
      <c r="BX186" s="109"/>
      <c r="BY186" s="109"/>
      <c r="BZ186" s="109"/>
      <c r="CA186" s="109"/>
      <c r="CB186" s="109"/>
      <c r="CC186" s="109"/>
      <c r="CD186" s="109"/>
      <c r="CE186" s="511" t="str">
        <f>IF(SUM(BW186:CD186)='III Plan Rates'!AG189, "Match", "Don't Match")</f>
        <v>Match</v>
      </c>
      <c r="CF186" s="109"/>
      <c r="CG186" s="109"/>
      <c r="CH186" s="109"/>
      <c r="CI186" s="511" t="str">
        <f>IF(SUM(CF186:CH186)='III Plan Rates'!AH189, "Match", "Don't Match")</f>
        <v>Match</v>
      </c>
      <c r="CJ186" s="109"/>
      <c r="CK186" s="109"/>
      <c r="CL186" s="109"/>
      <c r="CM186" s="109"/>
      <c r="CN186" s="109"/>
      <c r="CO186" s="109"/>
      <c r="CP186" s="109"/>
      <c r="CQ186" s="109"/>
      <c r="CR186" s="109"/>
      <c r="CS186" s="109"/>
      <c r="CT186" s="109"/>
      <c r="CU186" s="109"/>
      <c r="CV186" s="109"/>
      <c r="CW186" s="511" t="str">
        <f>IF(SUM(CJ186:CV186)='III Plan Rates'!AI189, "Match", "Don't Match")</f>
        <v>Match</v>
      </c>
      <c r="CX186" s="109"/>
      <c r="CY186" s="109"/>
      <c r="CZ186" s="109"/>
      <c r="DA186" s="109"/>
      <c r="DB186" s="109"/>
      <c r="DC186" s="109"/>
      <c r="DD186" s="109"/>
      <c r="DE186" s="109"/>
      <c r="DF186" s="109"/>
      <c r="DG186" s="109"/>
      <c r="DH186" s="511" t="str">
        <f>IF(SUM(CX186:DG186)='III Plan Rates'!AJ189, "Match", "Don't Match")</f>
        <v>Match</v>
      </c>
      <c r="DI186" s="109"/>
      <c r="DJ186" s="109"/>
      <c r="DK186" s="109"/>
      <c r="DL186" s="109"/>
      <c r="DM186" s="109"/>
      <c r="DN186" s="109"/>
      <c r="DO186" s="109"/>
      <c r="DP186" s="511" t="str">
        <f>IF(SUM(DI186:DO186)='III Plan Rates'!AK189, "Match", "Don't Match")</f>
        <v>Match</v>
      </c>
      <c r="DQ186" s="109"/>
      <c r="DR186" s="109"/>
      <c r="DS186" s="109"/>
      <c r="DT186" s="109"/>
      <c r="DU186" s="109"/>
      <c r="DV186" s="109"/>
      <c r="DW186" s="109"/>
      <c r="DX186" s="109"/>
      <c r="DY186" s="109"/>
      <c r="DZ186" s="109"/>
      <c r="EA186" s="511" t="str">
        <f>IF(SUM(DQ186:DZ186)='III Plan Rates'!AL189, "Match", "Don't Match")</f>
        <v>Match</v>
      </c>
      <c r="EB186" s="109"/>
      <c r="EC186" s="109"/>
      <c r="ED186" s="109"/>
      <c r="EE186" s="109"/>
      <c r="EF186" s="511" t="str">
        <f>IF(SUM(EB186:EE186)='III Plan Rates'!AM189, "Match", "Don't Match")</f>
        <v>Match</v>
      </c>
      <c r="EG186" s="109"/>
      <c r="EH186" s="109"/>
      <c r="EI186" s="109"/>
      <c r="EJ186" s="109"/>
      <c r="EK186" s="109"/>
      <c r="EL186" s="511" t="str">
        <f>IF(SUM(EG186:EK186)='III Plan Rates'!AN189, "Match", "Don't Match")</f>
        <v>Match</v>
      </c>
      <c r="EM186" s="109"/>
      <c r="EN186" s="109"/>
      <c r="EO186" s="109"/>
      <c r="EP186" s="109"/>
      <c r="EQ186" s="109"/>
      <c r="ER186" s="109"/>
      <c r="ES186" s="109"/>
      <c r="ET186" s="511" t="str">
        <f>IF(SUM(EM186:ES186)='III Plan Rates'!AO189, "Match", "Don't Match")</f>
        <v>Match</v>
      </c>
    </row>
    <row r="187" spans="1:150" x14ac:dyDescent="0.25">
      <c r="A187" s="406" t="str">
        <f>'III Plan Rates'!A190</f>
        <v>Plan 173</v>
      </c>
      <c r="B187" s="122">
        <f>'III Plan Rates'!B190</f>
        <v>0</v>
      </c>
      <c r="C187" s="128">
        <f>'III Plan Rates'!D190</f>
        <v>0</v>
      </c>
      <c r="D187" s="122">
        <f>'III Plan Rates'!E190</f>
        <v>0</v>
      </c>
      <c r="E187" s="122">
        <f>'III Plan Rates'!F190</f>
        <v>0</v>
      </c>
      <c r="F187" s="122">
        <f>'III Plan Rates'!G190</f>
        <v>0</v>
      </c>
      <c r="G187" s="122">
        <f>'III Plan Rates'!J190</f>
        <v>0</v>
      </c>
      <c r="H187" s="10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2">
        <f>IF('III Plan Rates'!$AP190&gt;0,SUMPRODUCT(I187:Q187,'III Plan Rates'!$AG190:$AO190)/'III Plan Rates'!$AP190,0)</f>
        <v>0</v>
      </c>
      <c r="S187" s="123"/>
      <c r="T187" s="112" t="e">
        <f>'III Plan Rates'!$AA190*'V Consumer Factors'!$N$12*'II Rate Development &amp; Change'!$J$34</f>
        <v>#DIV/0!</v>
      </c>
      <c r="U187" s="112" t="e">
        <f>'III Plan Rates'!$AA190*'V Consumer Factors'!$N$13*'II Rate Development &amp; Change'!$J$34</f>
        <v>#DIV/0!</v>
      </c>
      <c r="V187" s="112" t="e">
        <f>'III Plan Rates'!$AA190*'V Consumer Factors'!$N$14*'II Rate Development &amp; Change'!$J$34</f>
        <v>#DIV/0!</v>
      </c>
      <c r="W187" s="112" t="e">
        <f>'III Plan Rates'!$AA190*'V Consumer Factors'!$N$15*'II Rate Development &amp; Change'!$J$34</f>
        <v>#DIV/0!</v>
      </c>
      <c r="X187" s="112" t="e">
        <f>'III Plan Rates'!$AA190*'V Consumer Factors'!$N$16*'II Rate Development &amp; Change'!$J$34</f>
        <v>#DIV/0!</v>
      </c>
      <c r="Y187" s="112" t="e">
        <f>'III Plan Rates'!$AA190*'V Consumer Factors'!$N$17*'II Rate Development &amp; Change'!$J$34</f>
        <v>#DIV/0!</v>
      </c>
      <c r="Z187" s="112" t="e">
        <f>'III Plan Rates'!$AA190*'V Consumer Factors'!$N$18*'II Rate Development &amp; Change'!$J$34</f>
        <v>#DIV/0!</v>
      </c>
      <c r="AA187" s="112" t="e">
        <f>'III Plan Rates'!$AA190*'V Consumer Factors'!$N$19*'II Rate Development &amp; Change'!$J$34</f>
        <v>#DIV/0!</v>
      </c>
      <c r="AB187" s="112" t="e">
        <f>'III Plan Rates'!$AA190*'V Consumer Factors'!$N$20*'II Rate Development &amp; Change'!$J$34</f>
        <v>#DIV/0!</v>
      </c>
      <c r="AC187" s="112">
        <f>IF('III Plan Rates'!$AP190&gt;0,SUMPRODUCT(T187:AB187,'III Plan Rates'!$AG190:$AO190)/'III Plan Rates'!$AP190,0)</f>
        <v>0</v>
      </c>
      <c r="AD187" s="119"/>
      <c r="AE187" s="120" t="e">
        <f t="shared" si="33"/>
        <v>#DIV/0!</v>
      </c>
      <c r="AF187" s="120" t="e">
        <f t="shared" si="34"/>
        <v>#DIV/0!</v>
      </c>
      <c r="AG187" s="120" t="e">
        <f t="shared" si="35"/>
        <v>#DIV/0!</v>
      </c>
      <c r="AH187" s="120" t="e">
        <f t="shared" si="36"/>
        <v>#DIV/0!</v>
      </c>
      <c r="AI187" s="120" t="e">
        <f t="shared" si="37"/>
        <v>#DIV/0!</v>
      </c>
      <c r="AJ187" s="120" t="e">
        <f t="shared" si="38"/>
        <v>#DIV/0!</v>
      </c>
      <c r="AK187" s="120" t="e">
        <f t="shared" si="39"/>
        <v>#DIV/0!</v>
      </c>
      <c r="AL187" s="120" t="e">
        <f t="shared" si="40"/>
        <v>#DIV/0!</v>
      </c>
      <c r="AM187" s="120" t="e">
        <f t="shared" si="41"/>
        <v>#DIV/0!</v>
      </c>
      <c r="AN187" s="120" t="str">
        <f t="shared" si="42"/>
        <v/>
      </c>
      <c r="AO187" s="119"/>
      <c r="AP187" s="112" t="e">
        <f>'III Plan Rates'!$AA190*'V Consumer Factors'!$N$12*'II Rate Development &amp; Change'!$K$34</f>
        <v>#DIV/0!</v>
      </c>
      <c r="AQ187" s="112" t="e">
        <f>'III Plan Rates'!$AA190*'V Consumer Factors'!$N$13*'II Rate Development &amp; Change'!$K$34</f>
        <v>#DIV/0!</v>
      </c>
      <c r="AR187" s="112" t="e">
        <f>'III Plan Rates'!$AA190*'V Consumer Factors'!$N$14*'II Rate Development &amp; Change'!$K$34</f>
        <v>#DIV/0!</v>
      </c>
      <c r="AS187" s="112" t="e">
        <f>'III Plan Rates'!$AA190*'V Consumer Factors'!$N$15*'II Rate Development &amp; Change'!$K$34</f>
        <v>#DIV/0!</v>
      </c>
      <c r="AT187" s="112" t="e">
        <f>'III Plan Rates'!$AA190*'V Consumer Factors'!$N$16*'II Rate Development &amp; Change'!$K$34</f>
        <v>#DIV/0!</v>
      </c>
      <c r="AU187" s="112" t="e">
        <f>'III Plan Rates'!$AA190*'V Consumer Factors'!$N$17*'II Rate Development &amp; Change'!$K$34</f>
        <v>#DIV/0!</v>
      </c>
      <c r="AV187" s="112" t="e">
        <f>'III Plan Rates'!$AA190*'V Consumer Factors'!$N$18*'II Rate Development &amp; Change'!$K$34</f>
        <v>#DIV/0!</v>
      </c>
      <c r="AW187" s="112" t="e">
        <f>'III Plan Rates'!$AA190*'V Consumer Factors'!$N$19*'II Rate Development &amp; Change'!$K$34</f>
        <v>#DIV/0!</v>
      </c>
      <c r="AX187" s="112" t="e">
        <f>'III Plan Rates'!$AA190*'V Consumer Factors'!$N$20*'II Rate Development &amp; Change'!$K$34</f>
        <v>#DIV/0!</v>
      </c>
      <c r="AY187" s="112">
        <f>IF('III Plan Rates'!$AP190&gt;0,SUMPRODUCT(AP187:AX187,'III Plan Rates'!$AG190:$AO190)/'III Plan Rates'!$AP190,0)</f>
        <v>0</v>
      </c>
      <c r="AZ187" s="124"/>
      <c r="BA187" s="112" t="e">
        <f>'III Plan Rates'!$AA190*'V Consumer Factors'!$N$12*'II Rate Development &amp; Change'!$L$34</f>
        <v>#DIV/0!</v>
      </c>
      <c r="BB187" s="112" t="e">
        <f>'III Plan Rates'!$AA190*'V Consumer Factors'!$N$13*'II Rate Development &amp; Change'!$L$34</f>
        <v>#DIV/0!</v>
      </c>
      <c r="BC187" s="112" t="e">
        <f>'III Plan Rates'!$AA190*'V Consumer Factors'!$N$14*'II Rate Development &amp; Change'!$L$34</f>
        <v>#DIV/0!</v>
      </c>
      <c r="BD187" s="112" t="e">
        <f>'III Plan Rates'!$AA190*'V Consumer Factors'!$N$15*'II Rate Development &amp; Change'!$L$34</f>
        <v>#DIV/0!</v>
      </c>
      <c r="BE187" s="112" t="e">
        <f>'III Plan Rates'!$AA190*'V Consumer Factors'!$N$16*'II Rate Development &amp; Change'!$L$34</f>
        <v>#DIV/0!</v>
      </c>
      <c r="BF187" s="112" t="e">
        <f>'III Plan Rates'!$AA190*'V Consumer Factors'!$N$17*'II Rate Development &amp; Change'!$L$34</f>
        <v>#DIV/0!</v>
      </c>
      <c r="BG187" s="112" t="e">
        <f>'III Plan Rates'!$AA190*'V Consumer Factors'!$N$18*'II Rate Development &amp; Change'!$L$34</f>
        <v>#DIV/0!</v>
      </c>
      <c r="BH187" s="112" t="e">
        <f>'III Plan Rates'!$AA190*'V Consumer Factors'!$N$19*'II Rate Development &amp; Change'!$L$34</f>
        <v>#DIV/0!</v>
      </c>
      <c r="BI187" s="112" t="e">
        <f>'III Plan Rates'!$AA190*'V Consumer Factors'!$N$20*'II Rate Development &amp; Change'!$L$34</f>
        <v>#DIV/0!</v>
      </c>
      <c r="BJ187" s="112">
        <f>IF('III Plan Rates'!$AP190&gt;0,SUMPRODUCT(BA187:BI187,'III Plan Rates'!$AG190:$AO190)/'III Plan Rates'!$AP190,0)</f>
        <v>0</v>
      </c>
      <c r="BK187" s="124"/>
      <c r="BL187" s="112" t="e">
        <f>'III Plan Rates'!$AA190*'V Consumer Factors'!$N$12*'II Rate Development &amp; Change'!$M$34</f>
        <v>#DIV/0!</v>
      </c>
      <c r="BM187" s="112" t="e">
        <f>'III Plan Rates'!$AA190*'V Consumer Factors'!$N$13*'II Rate Development &amp; Change'!$M$34</f>
        <v>#DIV/0!</v>
      </c>
      <c r="BN187" s="112" t="e">
        <f>'III Plan Rates'!$AA190*'V Consumer Factors'!$N$14*'II Rate Development &amp; Change'!$M$34</f>
        <v>#DIV/0!</v>
      </c>
      <c r="BO187" s="112" t="e">
        <f>'III Plan Rates'!$AA190*'V Consumer Factors'!$N$15*'II Rate Development &amp; Change'!$M$34</f>
        <v>#DIV/0!</v>
      </c>
      <c r="BP187" s="112" t="e">
        <f>'III Plan Rates'!$AA190*'V Consumer Factors'!$N$16*'II Rate Development &amp; Change'!$M$34</f>
        <v>#DIV/0!</v>
      </c>
      <c r="BQ187" s="112" t="e">
        <f>'III Plan Rates'!$AA190*'V Consumer Factors'!$N$17*'II Rate Development &amp; Change'!$M$34</f>
        <v>#DIV/0!</v>
      </c>
      <c r="BR187" s="112" t="e">
        <f>'III Plan Rates'!$AA190*'V Consumer Factors'!$N$18*'II Rate Development &amp; Change'!$M$34</f>
        <v>#DIV/0!</v>
      </c>
      <c r="BS187" s="112" t="e">
        <f>'III Plan Rates'!$AA190*'V Consumer Factors'!$N$19*'II Rate Development &amp; Change'!$M$34</f>
        <v>#DIV/0!</v>
      </c>
      <c r="BT187" s="112" t="e">
        <f>'III Plan Rates'!$AA190*'V Consumer Factors'!$N$20*'II Rate Development &amp; Change'!$M$34</f>
        <v>#DIV/0!</v>
      </c>
      <c r="BU187" s="112">
        <f>IF('III Plan Rates'!$AP190&gt;0,SUMPRODUCT(BL187:BT187,'III Plan Rates'!$AG190:$AO190)/'III Plan Rates'!$AP190,0)</f>
        <v>0</v>
      </c>
      <c r="BW187" s="109"/>
      <c r="BX187" s="109"/>
      <c r="BY187" s="109"/>
      <c r="BZ187" s="109"/>
      <c r="CA187" s="109"/>
      <c r="CB187" s="109"/>
      <c r="CC187" s="109"/>
      <c r="CD187" s="109"/>
      <c r="CE187" s="511" t="str">
        <f>IF(SUM(BW187:CD187)='III Plan Rates'!AG190, "Match", "Don't Match")</f>
        <v>Match</v>
      </c>
      <c r="CF187" s="109"/>
      <c r="CG187" s="109"/>
      <c r="CH187" s="109"/>
      <c r="CI187" s="511" t="str">
        <f>IF(SUM(CF187:CH187)='III Plan Rates'!AH190, "Match", "Don't Match")</f>
        <v>Match</v>
      </c>
      <c r="CJ187" s="109"/>
      <c r="CK187" s="109"/>
      <c r="CL187" s="109"/>
      <c r="CM187" s="109"/>
      <c r="CN187" s="109"/>
      <c r="CO187" s="109"/>
      <c r="CP187" s="109"/>
      <c r="CQ187" s="109"/>
      <c r="CR187" s="109"/>
      <c r="CS187" s="109"/>
      <c r="CT187" s="109"/>
      <c r="CU187" s="109"/>
      <c r="CV187" s="109"/>
      <c r="CW187" s="511" t="str">
        <f>IF(SUM(CJ187:CV187)='III Plan Rates'!AI190, "Match", "Don't Match")</f>
        <v>Match</v>
      </c>
      <c r="CX187" s="109"/>
      <c r="CY187" s="109"/>
      <c r="CZ187" s="109"/>
      <c r="DA187" s="109"/>
      <c r="DB187" s="109"/>
      <c r="DC187" s="109"/>
      <c r="DD187" s="109"/>
      <c r="DE187" s="109"/>
      <c r="DF187" s="109"/>
      <c r="DG187" s="109"/>
      <c r="DH187" s="511" t="str">
        <f>IF(SUM(CX187:DG187)='III Plan Rates'!AJ190, "Match", "Don't Match")</f>
        <v>Match</v>
      </c>
      <c r="DI187" s="109"/>
      <c r="DJ187" s="109"/>
      <c r="DK187" s="109"/>
      <c r="DL187" s="109"/>
      <c r="DM187" s="109"/>
      <c r="DN187" s="109"/>
      <c r="DO187" s="109"/>
      <c r="DP187" s="511" t="str">
        <f>IF(SUM(DI187:DO187)='III Plan Rates'!AK190, "Match", "Don't Match")</f>
        <v>Match</v>
      </c>
      <c r="DQ187" s="109"/>
      <c r="DR187" s="109"/>
      <c r="DS187" s="109"/>
      <c r="DT187" s="109"/>
      <c r="DU187" s="109"/>
      <c r="DV187" s="109"/>
      <c r="DW187" s="109"/>
      <c r="DX187" s="109"/>
      <c r="DY187" s="109"/>
      <c r="DZ187" s="109"/>
      <c r="EA187" s="511" t="str">
        <f>IF(SUM(DQ187:DZ187)='III Plan Rates'!AL190, "Match", "Don't Match")</f>
        <v>Match</v>
      </c>
      <c r="EB187" s="109"/>
      <c r="EC187" s="109"/>
      <c r="ED187" s="109"/>
      <c r="EE187" s="109"/>
      <c r="EF187" s="511" t="str">
        <f>IF(SUM(EB187:EE187)='III Plan Rates'!AM190, "Match", "Don't Match")</f>
        <v>Match</v>
      </c>
      <c r="EG187" s="109"/>
      <c r="EH187" s="109"/>
      <c r="EI187" s="109"/>
      <c r="EJ187" s="109"/>
      <c r="EK187" s="109"/>
      <c r="EL187" s="511" t="str">
        <f>IF(SUM(EG187:EK187)='III Plan Rates'!AN190, "Match", "Don't Match")</f>
        <v>Match</v>
      </c>
      <c r="EM187" s="109"/>
      <c r="EN187" s="109"/>
      <c r="EO187" s="109"/>
      <c r="EP187" s="109"/>
      <c r="EQ187" s="109"/>
      <c r="ER187" s="109"/>
      <c r="ES187" s="109"/>
      <c r="ET187" s="511" t="str">
        <f>IF(SUM(EM187:ES187)='III Plan Rates'!AO190, "Match", "Don't Match")</f>
        <v>Match</v>
      </c>
    </row>
    <row r="188" spans="1:150" x14ac:dyDescent="0.25">
      <c r="A188" s="406" t="str">
        <f>'III Plan Rates'!A191</f>
        <v>Plan 174</v>
      </c>
      <c r="B188" s="122">
        <f>'III Plan Rates'!B191</f>
        <v>0</v>
      </c>
      <c r="C188" s="128">
        <f>'III Plan Rates'!D191</f>
        <v>0</v>
      </c>
      <c r="D188" s="122">
        <f>'III Plan Rates'!E191</f>
        <v>0</v>
      </c>
      <c r="E188" s="122">
        <f>'III Plan Rates'!F191</f>
        <v>0</v>
      </c>
      <c r="F188" s="122">
        <f>'III Plan Rates'!G191</f>
        <v>0</v>
      </c>
      <c r="G188" s="122">
        <f>'III Plan Rates'!J191</f>
        <v>0</v>
      </c>
      <c r="H188" s="10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2">
        <f>IF('III Plan Rates'!$AP191&gt;0,SUMPRODUCT(I188:Q188,'III Plan Rates'!$AG191:$AO191)/'III Plan Rates'!$AP191,0)</f>
        <v>0</v>
      </c>
      <c r="S188" s="123"/>
      <c r="T188" s="112" t="e">
        <f>'III Plan Rates'!$AA191*'V Consumer Factors'!$N$12*'II Rate Development &amp; Change'!$J$34</f>
        <v>#DIV/0!</v>
      </c>
      <c r="U188" s="112" t="e">
        <f>'III Plan Rates'!$AA191*'V Consumer Factors'!$N$13*'II Rate Development &amp; Change'!$J$34</f>
        <v>#DIV/0!</v>
      </c>
      <c r="V188" s="112" t="e">
        <f>'III Plan Rates'!$AA191*'V Consumer Factors'!$N$14*'II Rate Development &amp; Change'!$J$34</f>
        <v>#DIV/0!</v>
      </c>
      <c r="W188" s="112" t="e">
        <f>'III Plan Rates'!$AA191*'V Consumer Factors'!$N$15*'II Rate Development &amp; Change'!$J$34</f>
        <v>#DIV/0!</v>
      </c>
      <c r="X188" s="112" t="e">
        <f>'III Plan Rates'!$AA191*'V Consumer Factors'!$N$16*'II Rate Development &amp; Change'!$J$34</f>
        <v>#DIV/0!</v>
      </c>
      <c r="Y188" s="112" t="e">
        <f>'III Plan Rates'!$AA191*'V Consumer Factors'!$N$17*'II Rate Development &amp; Change'!$J$34</f>
        <v>#DIV/0!</v>
      </c>
      <c r="Z188" s="112" t="e">
        <f>'III Plan Rates'!$AA191*'V Consumer Factors'!$N$18*'II Rate Development &amp; Change'!$J$34</f>
        <v>#DIV/0!</v>
      </c>
      <c r="AA188" s="112" t="e">
        <f>'III Plan Rates'!$AA191*'V Consumer Factors'!$N$19*'II Rate Development &amp; Change'!$J$34</f>
        <v>#DIV/0!</v>
      </c>
      <c r="AB188" s="112" t="e">
        <f>'III Plan Rates'!$AA191*'V Consumer Factors'!$N$20*'II Rate Development &amp; Change'!$J$34</f>
        <v>#DIV/0!</v>
      </c>
      <c r="AC188" s="112">
        <f>IF('III Plan Rates'!$AP191&gt;0,SUMPRODUCT(T188:AB188,'III Plan Rates'!$AG191:$AO191)/'III Plan Rates'!$AP191,0)</f>
        <v>0</v>
      </c>
      <c r="AD188" s="119"/>
      <c r="AE188" s="120" t="e">
        <f t="shared" si="33"/>
        <v>#DIV/0!</v>
      </c>
      <c r="AF188" s="120" t="e">
        <f t="shared" si="34"/>
        <v>#DIV/0!</v>
      </c>
      <c r="AG188" s="120" t="e">
        <f t="shared" si="35"/>
        <v>#DIV/0!</v>
      </c>
      <c r="AH188" s="120" t="e">
        <f t="shared" si="36"/>
        <v>#DIV/0!</v>
      </c>
      <c r="AI188" s="120" t="e">
        <f t="shared" si="37"/>
        <v>#DIV/0!</v>
      </c>
      <c r="AJ188" s="120" t="e">
        <f t="shared" si="38"/>
        <v>#DIV/0!</v>
      </c>
      <c r="AK188" s="120" t="e">
        <f t="shared" si="39"/>
        <v>#DIV/0!</v>
      </c>
      <c r="AL188" s="120" t="e">
        <f t="shared" si="40"/>
        <v>#DIV/0!</v>
      </c>
      <c r="AM188" s="120" t="e">
        <f t="shared" si="41"/>
        <v>#DIV/0!</v>
      </c>
      <c r="AN188" s="120" t="str">
        <f t="shared" si="42"/>
        <v/>
      </c>
      <c r="AO188" s="119"/>
      <c r="AP188" s="112" t="e">
        <f>'III Plan Rates'!$AA191*'V Consumer Factors'!$N$12*'II Rate Development &amp; Change'!$K$34</f>
        <v>#DIV/0!</v>
      </c>
      <c r="AQ188" s="112" t="e">
        <f>'III Plan Rates'!$AA191*'V Consumer Factors'!$N$13*'II Rate Development &amp; Change'!$K$34</f>
        <v>#DIV/0!</v>
      </c>
      <c r="AR188" s="112" t="e">
        <f>'III Plan Rates'!$AA191*'V Consumer Factors'!$N$14*'II Rate Development &amp; Change'!$K$34</f>
        <v>#DIV/0!</v>
      </c>
      <c r="AS188" s="112" t="e">
        <f>'III Plan Rates'!$AA191*'V Consumer Factors'!$N$15*'II Rate Development &amp; Change'!$K$34</f>
        <v>#DIV/0!</v>
      </c>
      <c r="AT188" s="112" t="e">
        <f>'III Plan Rates'!$AA191*'V Consumer Factors'!$N$16*'II Rate Development &amp; Change'!$K$34</f>
        <v>#DIV/0!</v>
      </c>
      <c r="AU188" s="112" t="e">
        <f>'III Plan Rates'!$AA191*'V Consumer Factors'!$N$17*'II Rate Development &amp; Change'!$K$34</f>
        <v>#DIV/0!</v>
      </c>
      <c r="AV188" s="112" t="e">
        <f>'III Plan Rates'!$AA191*'V Consumer Factors'!$N$18*'II Rate Development &amp; Change'!$K$34</f>
        <v>#DIV/0!</v>
      </c>
      <c r="AW188" s="112" t="e">
        <f>'III Plan Rates'!$AA191*'V Consumer Factors'!$N$19*'II Rate Development &amp; Change'!$K$34</f>
        <v>#DIV/0!</v>
      </c>
      <c r="AX188" s="112" t="e">
        <f>'III Plan Rates'!$AA191*'V Consumer Factors'!$N$20*'II Rate Development &amp; Change'!$K$34</f>
        <v>#DIV/0!</v>
      </c>
      <c r="AY188" s="112">
        <f>IF('III Plan Rates'!$AP191&gt;0,SUMPRODUCT(AP188:AX188,'III Plan Rates'!$AG191:$AO191)/'III Plan Rates'!$AP191,0)</f>
        <v>0</v>
      </c>
      <c r="AZ188" s="124"/>
      <c r="BA188" s="112" t="e">
        <f>'III Plan Rates'!$AA191*'V Consumer Factors'!$N$12*'II Rate Development &amp; Change'!$L$34</f>
        <v>#DIV/0!</v>
      </c>
      <c r="BB188" s="112" t="e">
        <f>'III Plan Rates'!$AA191*'V Consumer Factors'!$N$13*'II Rate Development &amp; Change'!$L$34</f>
        <v>#DIV/0!</v>
      </c>
      <c r="BC188" s="112" t="e">
        <f>'III Plan Rates'!$AA191*'V Consumer Factors'!$N$14*'II Rate Development &amp; Change'!$L$34</f>
        <v>#DIV/0!</v>
      </c>
      <c r="BD188" s="112" t="e">
        <f>'III Plan Rates'!$AA191*'V Consumer Factors'!$N$15*'II Rate Development &amp; Change'!$L$34</f>
        <v>#DIV/0!</v>
      </c>
      <c r="BE188" s="112" t="e">
        <f>'III Plan Rates'!$AA191*'V Consumer Factors'!$N$16*'II Rate Development &amp; Change'!$L$34</f>
        <v>#DIV/0!</v>
      </c>
      <c r="BF188" s="112" t="e">
        <f>'III Plan Rates'!$AA191*'V Consumer Factors'!$N$17*'II Rate Development &amp; Change'!$L$34</f>
        <v>#DIV/0!</v>
      </c>
      <c r="BG188" s="112" t="e">
        <f>'III Plan Rates'!$AA191*'V Consumer Factors'!$N$18*'II Rate Development &amp; Change'!$L$34</f>
        <v>#DIV/0!</v>
      </c>
      <c r="BH188" s="112" t="e">
        <f>'III Plan Rates'!$AA191*'V Consumer Factors'!$N$19*'II Rate Development &amp; Change'!$L$34</f>
        <v>#DIV/0!</v>
      </c>
      <c r="BI188" s="112" t="e">
        <f>'III Plan Rates'!$AA191*'V Consumer Factors'!$N$20*'II Rate Development &amp; Change'!$L$34</f>
        <v>#DIV/0!</v>
      </c>
      <c r="BJ188" s="112">
        <f>IF('III Plan Rates'!$AP191&gt;0,SUMPRODUCT(BA188:BI188,'III Plan Rates'!$AG191:$AO191)/'III Plan Rates'!$AP191,0)</f>
        <v>0</v>
      </c>
      <c r="BK188" s="124"/>
      <c r="BL188" s="112" t="e">
        <f>'III Plan Rates'!$AA191*'V Consumer Factors'!$N$12*'II Rate Development &amp; Change'!$M$34</f>
        <v>#DIV/0!</v>
      </c>
      <c r="BM188" s="112" t="e">
        <f>'III Plan Rates'!$AA191*'V Consumer Factors'!$N$13*'II Rate Development &amp; Change'!$M$34</f>
        <v>#DIV/0!</v>
      </c>
      <c r="BN188" s="112" t="e">
        <f>'III Plan Rates'!$AA191*'V Consumer Factors'!$N$14*'II Rate Development &amp; Change'!$M$34</f>
        <v>#DIV/0!</v>
      </c>
      <c r="BO188" s="112" t="e">
        <f>'III Plan Rates'!$AA191*'V Consumer Factors'!$N$15*'II Rate Development &amp; Change'!$M$34</f>
        <v>#DIV/0!</v>
      </c>
      <c r="BP188" s="112" t="e">
        <f>'III Plan Rates'!$AA191*'V Consumer Factors'!$N$16*'II Rate Development &amp; Change'!$M$34</f>
        <v>#DIV/0!</v>
      </c>
      <c r="BQ188" s="112" t="e">
        <f>'III Plan Rates'!$AA191*'V Consumer Factors'!$N$17*'II Rate Development &amp; Change'!$M$34</f>
        <v>#DIV/0!</v>
      </c>
      <c r="BR188" s="112" t="e">
        <f>'III Plan Rates'!$AA191*'V Consumer Factors'!$N$18*'II Rate Development &amp; Change'!$M$34</f>
        <v>#DIV/0!</v>
      </c>
      <c r="BS188" s="112" t="e">
        <f>'III Plan Rates'!$AA191*'V Consumer Factors'!$N$19*'II Rate Development &amp; Change'!$M$34</f>
        <v>#DIV/0!</v>
      </c>
      <c r="BT188" s="112" t="e">
        <f>'III Plan Rates'!$AA191*'V Consumer Factors'!$N$20*'II Rate Development &amp; Change'!$M$34</f>
        <v>#DIV/0!</v>
      </c>
      <c r="BU188" s="112">
        <f>IF('III Plan Rates'!$AP191&gt;0,SUMPRODUCT(BL188:BT188,'III Plan Rates'!$AG191:$AO191)/'III Plan Rates'!$AP191,0)</f>
        <v>0</v>
      </c>
      <c r="BW188" s="109"/>
      <c r="BX188" s="109"/>
      <c r="BY188" s="109"/>
      <c r="BZ188" s="109"/>
      <c r="CA188" s="109"/>
      <c r="CB188" s="109"/>
      <c r="CC188" s="109"/>
      <c r="CD188" s="109"/>
      <c r="CE188" s="511" t="str">
        <f>IF(SUM(BW188:CD188)='III Plan Rates'!AG191, "Match", "Don't Match")</f>
        <v>Match</v>
      </c>
      <c r="CF188" s="109"/>
      <c r="CG188" s="109"/>
      <c r="CH188" s="109"/>
      <c r="CI188" s="511" t="str">
        <f>IF(SUM(CF188:CH188)='III Plan Rates'!AH191, "Match", "Don't Match")</f>
        <v>Match</v>
      </c>
      <c r="CJ188" s="109"/>
      <c r="CK188" s="109"/>
      <c r="CL188" s="109"/>
      <c r="CM188" s="109"/>
      <c r="CN188" s="109"/>
      <c r="CO188" s="109"/>
      <c r="CP188" s="109"/>
      <c r="CQ188" s="109"/>
      <c r="CR188" s="109"/>
      <c r="CS188" s="109"/>
      <c r="CT188" s="109"/>
      <c r="CU188" s="109"/>
      <c r="CV188" s="109"/>
      <c r="CW188" s="511" t="str">
        <f>IF(SUM(CJ188:CV188)='III Plan Rates'!AI191, "Match", "Don't Match")</f>
        <v>Match</v>
      </c>
      <c r="CX188" s="109"/>
      <c r="CY188" s="109"/>
      <c r="CZ188" s="109"/>
      <c r="DA188" s="109"/>
      <c r="DB188" s="109"/>
      <c r="DC188" s="109"/>
      <c r="DD188" s="109"/>
      <c r="DE188" s="109"/>
      <c r="DF188" s="109"/>
      <c r="DG188" s="109"/>
      <c r="DH188" s="511" t="str">
        <f>IF(SUM(CX188:DG188)='III Plan Rates'!AJ191, "Match", "Don't Match")</f>
        <v>Match</v>
      </c>
      <c r="DI188" s="109"/>
      <c r="DJ188" s="109"/>
      <c r="DK188" s="109"/>
      <c r="DL188" s="109"/>
      <c r="DM188" s="109"/>
      <c r="DN188" s="109"/>
      <c r="DO188" s="109"/>
      <c r="DP188" s="511" t="str">
        <f>IF(SUM(DI188:DO188)='III Plan Rates'!AK191, "Match", "Don't Match")</f>
        <v>Match</v>
      </c>
      <c r="DQ188" s="109"/>
      <c r="DR188" s="109"/>
      <c r="DS188" s="109"/>
      <c r="DT188" s="109"/>
      <c r="DU188" s="109"/>
      <c r="DV188" s="109"/>
      <c r="DW188" s="109"/>
      <c r="DX188" s="109"/>
      <c r="DY188" s="109"/>
      <c r="DZ188" s="109"/>
      <c r="EA188" s="511" t="str">
        <f>IF(SUM(DQ188:DZ188)='III Plan Rates'!AL191, "Match", "Don't Match")</f>
        <v>Match</v>
      </c>
      <c r="EB188" s="109"/>
      <c r="EC188" s="109"/>
      <c r="ED188" s="109"/>
      <c r="EE188" s="109"/>
      <c r="EF188" s="511" t="str">
        <f>IF(SUM(EB188:EE188)='III Plan Rates'!AM191, "Match", "Don't Match")</f>
        <v>Match</v>
      </c>
      <c r="EG188" s="109"/>
      <c r="EH188" s="109"/>
      <c r="EI188" s="109"/>
      <c r="EJ188" s="109"/>
      <c r="EK188" s="109"/>
      <c r="EL188" s="511" t="str">
        <f>IF(SUM(EG188:EK188)='III Plan Rates'!AN191, "Match", "Don't Match")</f>
        <v>Match</v>
      </c>
      <c r="EM188" s="109"/>
      <c r="EN188" s="109"/>
      <c r="EO188" s="109"/>
      <c r="EP188" s="109"/>
      <c r="EQ188" s="109"/>
      <c r="ER188" s="109"/>
      <c r="ES188" s="109"/>
      <c r="ET188" s="511" t="str">
        <f>IF(SUM(EM188:ES188)='III Plan Rates'!AO191, "Match", "Don't Match")</f>
        <v>Match</v>
      </c>
    </row>
    <row r="189" spans="1:150" x14ac:dyDescent="0.25">
      <c r="A189" s="406" t="str">
        <f>'III Plan Rates'!A192</f>
        <v>Plan 175</v>
      </c>
      <c r="B189" s="122">
        <f>'III Plan Rates'!B192</f>
        <v>0</v>
      </c>
      <c r="C189" s="128">
        <f>'III Plan Rates'!D192</f>
        <v>0</v>
      </c>
      <c r="D189" s="122">
        <f>'III Plan Rates'!E192</f>
        <v>0</v>
      </c>
      <c r="E189" s="122">
        <f>'III Plan Rates'!F192</f>
        <v>0</v>
      </c>
      <c r="F189" s="122">
        <f>'III Plan Rates'!G192</f>
        <v>0</v>
      </c>
      <c r="G189" s="122">
        <f>'III Plan Rates'!J192</f>
        <v>0</v>
      </c>
      <c r="H189" s="10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2">
        <f>IF('III Plan Rates'!$AP192&gt;0,SUMPRODUCT(I189:Q189,'III Plan Rates'!$AG192:$AO192)/'III Plan Rates'!$AP192,0)</f>
        <v>0</v>
      </c>
      <c r="S189" s="123"/>
      <c r="T189" s="112" t="e">
        <f>'III Plan Rates'!$AA192*'V Consumer Factors'!$N$12*'II Rate Development &amp; Change'!$J$34</f>
        <v>#DIV/0!</v>
      </c>
      <c r="U189" s="112" t="e">
        <f>'III Plan Rates'!$AA192*'V Consumer Factors'!$N$13*'II Rate Development &amp; Change'!$J$34</f>
        <v>#DIV/0!</v>
      </c>
      <c r="V189" s="112" t="e">
        <f>'III Plan Rates'!$AA192*'V Consumer Factors'!$N$14*'II Rate Development &amp; Change'!$J$34</f>
        <v>#DIV/0!</v>
      </c>
      <c r="W189" s="112" t="e">
        <f>'III Plan Rates'!$AA192*'V Consumer Factors'!$N$15*'II Rate Development &amp; Change'!$J$34</f>
        <v>#DIV/0!</v>
      </c>
      <c r="X189" s="112" t="e">
        <f>'III Plan Rates'!$AA192*'V Consumer Factors'!$N$16*'II Rate Development &amp; Change'!$J$34</f>
        <v>#DIV/0!</v>
      </c>
      <c r="Y189" s="112" t="e">
        <f>'III Plan Rates'!$AA192*'V Consumer Factors'!$N$17*'II Rate Development &amp; Change'!$J$34</f>
        <v>#DIV/0!</v>
      </c>
      <c r="Z189" s="112" t="e">
        <f>'III Plan Rates'!$AA192*'V Consumer Factors'!$N$18*'II Rate Development &amp; Change'!$J$34</f>
        <v>#DIV/0!</v>
      </c>
      <c r="AA189" s="112" t="e">
        <f>'III Plan Rates'!$AA192*'V Consumer Factors'!$N$19*'II Rate Development &amp; Change'!$J$34</f>
        <v>#DIV/0!</v>
      </c>
      <c r="AB189" s="112" t="e">
        <f>'III Plan Rates'!$AA192*'V Consumer Factors'!$N$20*'II Rate Development &amp; Change'!$J$34</f>
        <v>#DIV/0!</v>
      </c>
      <c r="AC189" s="112">
        <f>IF('III Plan Rates'!$AP192&gt;0,SUMPRODUCT(T189:AB189,'III Plan Rates'!$AG192:$AO192)/'III Plan Rates'!$AP192,0)</f>
        <v>0</v>
      </c>
      <c r="AD189" s="119"/>
      <c r="AE189" s="120" t="e">
        <f t="shared" si="33"/>
        <v>#DIV/0!</v>
      </c>
      <c r="AF189" s="120" t="e">
        <f t="shared" si="34"/>
        <v>#DIV/0!</v>
      </c>
      <c r="AG189" s="120" t="e">
        <f t="shared" si="35"/>
        <v>#DIV/0!</v>
      </c>
      <c r="AH189" s="120" t="e">
        <f t="shared" si="36"/>
        <v>#DIV/0!</v>
      </c>
      <c r="AI189" s="120" t="e">
        <f t="shared" si="37"/>
        <v>#DIV/0!</v>
      </c>
      <c r="AJ189" s="120" t="e">
        <f t="shared" si="38"/>
        <v>#DIV/0!</v>
      </c>
      <c r="AK189" s="120" t="e">
        <f t="shared" si="39"/>
        <v>#DIV/0!</v>
      </c>
      <c r="AL189" s="120" t="e">
        <f t="shared" si="40"/>
        <v>#DIV/0!</v>
      </c>
      <c r="AM189" s="120" t="e">
        <f t="shared" si="41"/>
        <v>#DIV/0!</v>
      </c>
      <c r="AN189" s="120" t="str">
        <f t="shared" si="42"/>
        <v/>
      </c>
      <c r="AO189" s="119"/>
      <c r="AP189" s="112" t="e">
        <f>'III Plan Rates'!$AA192*'V Consumer Factors'!$N$12*'II Rate Development &amp; Change'!$K$34</f>
        <v>#DIV/0!</v>
      </c>
      <c r="AQ189" s="112" t="e">
        <f>'III Plan Rates'!$AA192*'V Consumer Factors'!$N$13*'II Rate Development &amp; Change'!$K$34</f>
        <v>#DIV/0!</v>
      </c>
      <c r="AR189" s="112" t="e">
        <f>'III Plan Rates'!$AA192*'V Consumer Factors'!$N$14*'II Rate Development &amp; Change'!$K$34</f>
        <v>#DIV/0!</v>
      </c>
      <c r="AS189" s="112" t="e">
        <f>'III Plan Rates'!$AA192*'V Consumer Factors'!$N$15*'II Rate Development &amp; Change'!$K$34</f>
        <v>#DIV/0!</v>
      </c>
      <c r="AT189" s="112" t="e">
        <f>'III Plan Rates'!$AA192*'V Consumer Factors'!$N$16*'II Rate Development &amp; Change'!$K$34</f>
        <v>#DIV/0!</v>
      </c>
      <c r="AU189" s="112" t="e">
        <f>'III Plan Rates'!$AA192*'V Consumer Factors'!$N$17*'II Rate Development &amp; Change'!$K$34</f>
        <v>#DIV/0!</v>
      </c>
      <c r="AV189" s="112" t="e">
        <f>'III Plan Rates'!$AA192*'V Consumer Factors'!$N$18*'II Rate Development &amp; Change'!$K$34</f>
        <v>#DIV/0!</v>
      </c>
      <c r="AW189" s="112" t="e">
        <f>'III Plan Rates'!$AA192*'V Consumer Factors'!$N$19*'II Rate Development &amp; Change'!$K$34</f>
        <v>#DIV/0!</v>
      </c>
      <c r="AX189" s="112" t="e">
        <f>'III Plan Rates'!$AA192*'V Consumer Factors'!$N$20*'II Rate Development &amp; Change'!$K$34</f>
        <v>#DIV/0!</v>
      </c>
      <c r="AY189" s="112">
        <f>IF('III Plan Rates'!$AP192&gt;0,SUMPRODUCT(AP189:AX189,'III Plan Rates'!$AG192:$AO192)/'III Plan Rates'!$AP192,0)</f>
        <v>0</v>
      </c>
      <c r="AZ189" s="124"/>
      <c r="BA189" s="112" t="e">
        <f>'III Plan Rates'!$AA192*'V Consumer Factors'!$N$12*'II Rate Development &amp; Change'!$L$34</f>
        <v>#DIV/0!</v>
      </c>
      <c r="BB189" s="112" t="e">
        <f>'III Plan Rates'!$AA192*'V Consumer Factors'!$N$13*'II Rate Development &amp; Change'!$L$34</f>
        <v>#DIV/0!</v>
      </c>
      <c r="BC189" s="112" t="e">
        <f>'III Plan Rates'!$AA192*'V Consumer Factors'!$N$14*'II Rate Development &amp; Change'!$L$34</f>
        <v>#DIV/0!</v>
      </c>
      <c r="BD189" s="112" t="e">
        <f>'III Plan Rates'!$AA192*'V Consumer Factors'!$N$15*'II Rate Development &amp; Change'!$L$34</f>
        <v>#DIV/0!</v>
      </c>
      <c r="BE189" s="112" t="e">
        <f>'III Plan Rates'!$AA192*'V Consumer Factors'!$N$16*'II Rate Development &amp; Change'!$L$34</f>
        <v>#DIV/0!</v>
      </c>
      <c r="BF189" s="112" t="e">
        <f>'III Plan Rates'!$AA192*'V Consumer Factors'!$N$17*'II Rate Development &amp; Change'!$L$34</f>
        <v>#DIV/0!</v>
      </c>
      <c r="BG189" s="112" t="e">
        <f>'III Plan Rates'!$AA192*'V Consumer Factors'!$N$18*'II Rate Development &amp; Change'!$L$34</f>
        <v>#DIV/0!</v>
      </c>
      <c r="BH189" s="112" t="e">
        <f>'III Plan Rates'!$AA192*'V Consumer Factors'!$N$19*'II Rate Development &amp; Change'!$L$34</f>
        <v>#DIV/0!</v>
      </c>
      <c r="BI189" s="112" t="e">
        <f>'III Plan Rates'!$AA192*'V Consumer Factors'!$N$20*'II Rate Development &amp; Change'!$L$34</f>
        <v>#DIV/0!</v>
      </c>
      <c r="BJ189" s="112">
        <f>IF('III Plan Rates'!$AP192&gt;0,SUMPRODUCT(BA189:BI189,'III Plan Rates'!$AG192:$AO192)/'III Plan Rates'!$AP192,0)</f>
        <v>0</v>
      </c>
      <c r="BK189" s="124"/>
      <c r="BL189" s="112" t="e">
        <f>'III Plan Rates'!$AA192*'V Consumer Factors'!$N$12*'II Rate Development &amp; Change'!$M$34</f>
        <v>#DIV/0!</v>
      </c>
      <c r="BM189" s="112" t="e">
        <f>'III Plan Rates'!$AA192*'V Consumer Factors'!$N$13*'II Rate Development &amp; Change'!$M$34</f>
        <v>#DIV/0!</v>
      </c>
      <c r="BN189" s="112" t="e">
        <f>'III Plan Rates'!$AA192*'V Consumer Factors'!$N$14*'II Rate Development &amp; Change'!$M$34</f>
        <v>#DIV/0!</v>
      </c>
      <c r="BO189" s="112" t="e">
        <f>'III Plan Rates'!$AA192*'V Consumer Factors'!$N$15*'II Rate Development &amp; Change'!$M$34</f>
        <v>#DIV/0!</v>
      </c>
      <c r="BP189" s="112" t="e">
        <f>'III Plan Rates'!$AA192*'V Consumer Factors'!$N$16*'II Rate Development &amp; Change'!$M$34</f>
        <v>#DIV/0!</v>
      </c>
      <c r="BQ189" s="112" t="e">
        <f>'III Plan Rates'!$AA192*'V Consumer Factors'!$N$17*'II Rate Development &amp; Change'!$M$34</f>
        <v>#DIV/0!</v>
      </c>
      <c r="BR189" s="112" t="e">
        <f>'III Plan Rates'!$AA192*'V Consumer Factors'!$N$18*'II Rate Development &amp; Change'!$M$34</f>
        <v>#DIV/0!</v>
      </c>
      <c r="BS189" s="112" t="e">
        <f>'III Plan Rates'!$AA192*'V Consumer Factors'!$N$19*'II Rate Development &amp; Change'!$M$34</f>
        <v>#DIV/0!</v>
      </c>
      <c r="BT189" s="112" t="e">
        <f>'III Plan Rates'!$AA192*'V Consumer Factors'!$N$20*'II Rate Development &amp; Change'!$M$34</f>
        <v>#DIV/0!</v>
      </c>
      <c r="BU189" s="112">
        <f>IF('III Plan Rates'!$AP192&gt;0,SUMPRODUCT(BL189:BT189,'III Plan Rates'!$AG192:$AO192)/'III Plan Rates'!$AP192,0)</f>
        <v>0</v>
      </c>
      <c r="BW189" s="109"/>
      <c r="BX189" s="109"/>
      <c r="BY189" s="109"/>
      <c r="BZ189" s="109"/>
      <c r="CA189" s="109"/>
      <c r="CB189" s="109"/>
      <c r="CC189" s="109"/>
      <c r="CD189" s="109"/>
      <c r="CE189" s="511" t="str">
        <f>IF(SUM(BW189:CD189)='III Plan Rates'!AG192, "Match", "Don't Match")</f>
        <v>Match</v>
      </c>
      <c r="CF189" s="109"/>
      <c r="CG189" s="109"/>
      <c r="CH189" s="109"/>
      <c r="CI189" s="511" t="str">
        <f>IF(SUM(CF189:CH189)='III Plan Rates'!AH192, "Match", "Don't Match")</f>
        <v>Match</v>
      </c>
      <c r="CJ189" s="109"/>
      <c r="CK189" s="109"/>
      <c r="CL189" s="109"/>
      <c r="CM189" s="109"/>
      <c r="CN189" s="109"/>
      <c r="CO189" s="109"/>
      <c r="CP189" s="109"/>
      <c r="CQ189" s="109"/>
      <c r="CR189" s="109"/>
      <c r="CS189" s="109"/>
      <c r="CT189" s="109"/>
      <c r="CU189" s="109"/>
      <c r="CV189" s="109"/>
      <c r="CW189" s="511" t="str">
        <f>IF(SUM(CJ189:CV189)='III Plan Rates'!AI192, "Match", "Don't Match")</f>
        <v>Match</v>
      </c>
      <c r="CX189" s="109"/>
      <c r="CY189" s="109"/>
      <c r="CZ189" s="109"/>
      <c r="DA189" s="109"/>
      <c r="DB189" s="109"/>
      <c r="DC189" s="109"/>
      <c r="DD189" s="109"/>
      <c r="DE189" s="109"/>
      <c r="DF189" s="109"/>
      <c r="DG189" s="109"/>
      <c r="DH189" s="511" t="str">
        <f>IF(SUM(CX189:DG189)='III Plan Rates'!AJ192, "Match", "Don't Match")</f>
        <v>Match</v>
      </c>
      <c r="DI189" s="109"/>
      <c r="DJ189" s="109"/>
      <c r="DK189" s="109"/>
      <c r="DL189" s="109"/>
      <c r="DM189" s="109"/>
      <c r="DN189" s="109"/>
      <c r="DO189" s="109"/>
      <c r="DP189" s="511" t="str">
        <f>IF(SUM(DI189:DO189)='III Plan Rates'!AK192, "Match", "Don't Match")</f>
        <v>Match</v>
      </c>
      <c r="DQ189" s="109"/>
      <c r="DR189" s="109"/>
      <c r="DS189" s="109"/>
      <c r="DT189" s="109"/>
      <c r="DU189" s="109"/>
      <c r="DV189" s="109"/>
      <c r="DW189" s="109"/>
      <c r="DX189" s="109"/>
      <c r="DY189" s="109"/>
      <c r="DZ189" s="109"/>
      <c r="EA189" s="511" t="str">
        <f>IF(SUM(DQ189:DZ189)='III Plan Rates'!AL192, "Match", "Don't Match")</f>
        <v>Match</v>
      </c>
      <c r="EB189" s="109"/>
      <c r="EC189" s="109"/>
      <c r="ED189" s="109"/>
      <c r="EE189" s="109"/>
      <c r="EF189" s="511" t="str">
        <f>IF(SUM(EB189:EE189)='III Plan Rates'!AM192, "Match", "Don't Match")</f>
        <v>Match</v>
      </c>
      <c r="EG189" s="109"/>
      <c r="EH189" s="109"/>
      <c r="EI189" s="109"/>
      <c r="EJ189" s="109"/>
      <c r="EK189" s="109"/>
      <c r="EL189" s="511" t="str">
        <f>IF(SUM(EG189:EK189)='III Plan Rates'!AN192, "Match", "Don't Match")</f>
        <v>Match</v>
      </c>
      <c r="EM189" s="109"/>
      <c r="EN189" s="109"/>
      <c r="EO189" s="109"/>
      <c r="EP189" s="109"/>
      <c r="EQ189" s="109"/>
      <c r="ER189" s="109"/>
      <c r="ES189" s="109"/>
      <c r="ET189" s="511" t="str">
        <f>IF(SUM(EM189:ES189)='III Plan Rates'!AO192, "Match", "Don't Match")</f>
        <v>Match</v>
      </c>
    </row>
    <row r="190" spans="1:150" x14ac:dyDescent="0.25">
      <c r="A190" s="406" t="str">
        <f>'III Plan Rates'!A193</f>
        <v>Plan 176</v>
      </c>
      <c r="B190" s="122">
        <f>'III Plan Rates'!B193</f>
        <v>0</v>
      </c>
      <c r="C190" s="128">
        <f>'III Plan Rates'!D193</f>
        <v>0</v>
      </c>
      <c r="D190" s="122">
        <f>'III Plan Rates'!E193</f>
        <v>0</v>
      </c>
      <c r="E190" s="122">
        <f>'III Plan Rates'!F193</f>
        <v>0</v>
      </c>
      <c r="F190" s="122">
        <f>'III Plan Rates'!G193</f>
        <v>0</v>
      </c>
      <c r="G190" s="122">
        <f>'III Plan Rates'!J193</f>
        <v>0</v>
      </c>
      <c r="H190" s="10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2">
        <f>IF('III Plan Rates'!$AP193&gt;0,SUMPRODUCT(I190:Q190,'III Plan Rates'!$AG193:$AO193)/'III Plan Rates'!$AP193,0)</f>
        <v>0</v>
      </c>
      <c r="S190" s="123"/>
      <c r="T190" s="112" t="e">
        <f>'III Plan Rates'!$AA193*'V Consumer Factors'!$N$12*'II Rate Development &amp; Change'!$J$34</f>
        <v>#DIV/0!</v>
      </c>
      <c r="U190" s="112" t="e">
        <f>'III Plan Rates'!$AA193*'V Consumer Factors'!$N$13*'II Rate Development &amp; Change'!$J$34</f>
        <v>#DIV/0!</v>
      </c>
      <c r="V190" s="112" t="e">
        <f>'III Plan Rates'!$AA193*'V Consumer Factors'!$N$14*'II Rate Development &amp; Change'!$J$34</f>
        <v>#DIV/0!</v>
      </c>
      <c r="W190" s="112" t="e">
        <f>'III Plan Rates'!$AA193*'V Consumer Factors'!$N$15*'II Rate Development &amp; Change'!$J$34</f>
        <v>#DIV/0!</v>
      </c>
      <c r="X190" s="112" t="e">
        <f>'III Plan Rates'!$AA193*'V Consumer Factors'!$N$16*'II Rate Development &amp; Change'!$J$34</f>
        <v>#DIV/0!</v>
      </c>
      <c r="Y190" s="112" t="e">
        <f>'III Plan Rates'!$AA193*'V Consumer Factors'!$N$17*'II Rate Development &amp; Change'!$J$34</f>
        <v>#DIV/0!</v>
      </c>
      <c r="Z190" s="112" t="e">
        <f>'III Plan Rates'!$AA193*'V Consumer Factors'!$N$18*'II Rate Development &amp; Change'!$J$34</f>
        <v>#DIV/0!</v>
      </c>
      <c r="AA190" s="112" t="e">
        <f>'III Plan Rates'!$AA193*'V Consumer Factors'!$N$19*'II Rate Development &amp; Change'!$J$34</f>
        <v>#DIV/0!</v>
      </c>
      <c r="AB190" s="112" t="e">
        <f>'III Plan Rates'!$AA193*'V Consumer Factors'!$N$20*'II Rate Development &amp; Change'!$J$34</f>
        <v>#DIV/0!</v>
      </c>
      <c r="AC190" s="112">
        <f>IF('III Plan Rates'!$AP193&gt;0,SUMPRODUCT(T190:AB190,'III Plan Rates'!$AG193:$AO193)/'III Plan Rates'!$AP193,0)</f>
        <v>0</v>
      </c>
      <c r="AD190" s="119"/>
      <c r="AE190" s="120" t="e">
        <f t="shared" si="33"/>
        <v>#DIV/0!</v>
      </c>
      <c r="AF190" s="120" t="e">
        <f t="shared" si="34"/>
        <v>#DIV/0!</v>
      </c>
      <c r="AG190" s="120" t="e">
        <f t="shared" si="35"/>
        <v>#DIV/0!</v>
      </c>
      <c r="AH190" s="120" t="e">
        <f t="shared" si="36"/>
        <v>#DIV/0!</v>
      </c>
      <c r="AI190" s="120" t="e">
        <f t="shared" si="37"/>
        <v>#DIV/0!</v>
      </c>
      <c r="AJ190" s="120" t="e">
        <f t="shared" si="38"/>
        <v>#DIV/0!</v>
      </c>
      <c r="AK190" s="120" t="e">
        <f t="shared" si="39"/>
        <v>#DIV/0!</v>
      </c>
      <c r="AL190" s="120" t="e">
        <f t="shared" si="40"/>
        <v>#DIV/0!</v>
      </c>
      <c r="AM190" s="120" t="e">
        <f t="shared" si="41"/>
        <v>#DIV/0!</v>
      </c>
      <c r="AN190" s="120" t="str">
        <f t="shared" si="42"/>
        <v/>
      </c>
      <c r="AO190" s="119"/>
      <c r="AP190" s="112" t="e">
        <f>'III Plan Rates'!$AA193*'V Consumer Factors'!$N$12*'II Rate Development &amp; Change'!$K$34</f>
        <v>#DIV/0!</v>
      </c>
      <c r="AQ190" s="112" t="e">
        <f>'III Plan Rates'!$AA193*'V Consumer Factors'!$N$13*'II Rate Development &amp; Change'!$K$34</f>
        <v>#DIV/0!</v>
      </c>
      <c r="AR190" s="112" t="e">
        <f>'III Plan Rates'!$AA193*'V Consumer Factors'!$N$14*'II Rate Development &amp; Change'!$K$34</f>
        <v>#DIV/0!</v>
      </c>
      <c r="AS190" s="112" t="e">
        <f>'III Plan Rates'!$AA193*'V Consumer Factors'!$N$15*'II Rate Development &amp; Change'!$K$34</f>
        <v>#DIV/0!</v>
      </c>
      <c r="AT190" s="112" t="e">
        <f>'III Plan Rates'!$AA193*'V Consumer Factors'!$N$16*'II Rate Development &amp; Change'!$K$34</f>
        <v>#DIV/0!</v>
      </c>
      <c r="AU190" s="112" t="e">
        <f>'III Plan Rates'!$AA193*'V Consumer Factors'!$N$17*'II Rate Development &amp; Change'!$K$34</f>
        <v>#DIV/0!</v>
      </c>
      <c r="AV190" s="112" t="e">
        <f>'III Plan Rates'!$AA193*'V Consumer Factors'!$N$18*'II Rate Development &amp; Change'!$K$34</f>
        <v>#DIV/0!</v>
      </c>
      <c r="AW190" s="112" t="e">
        <f>'III Plan Rates'!$AA193*'V Consumer Factors'!$N$19*'II Rate Development &amp; Change'!$K$34</f>
        <v>#DIV/0!</v>
      </c>
      <c r="AX190" s="112" t="e">
        <f>'III Plan Rates'!$AA193*'V Consumer Factors'!$N$20*'II Rate Development &amp; Change'!$K$34</f>
        <v>#DIV/0!</v>
      </c>
      <c r="AY190" s="112">
        <f>IF('III Plan Rates'!$AP193&gt;0,SUMPRODUCT(AP190:AX190,'III Plan Rates'!$AG193:$AO193)/'III Plan Rates'!$AP193,0)</f>
        <v>0</v>
      </c>
      <c r="AZ190" s="124"/>
      <c r="BA190" s="112" t="e">
        <f>'III Plan Rates'!$AA193*'V Consumer Factors'!$N$12*'II Rate Development &amp; Change'!$L$34</f>
        <v>#DIV/0!</v>
      </c>
      <c r="BB190" s="112" t="e">
        <f>'III Plan Rates'!$AA193*'V Consumer Factors'!$N$13*'II Rate Development &amp; Change'!$L$34</f>
        <v>#DIV/0!</v>
      </c>
      <c r="BC190" s="112" t="e">
        <f>'III Plan Rates'!$AA193*'V Consumer Factors'!$N$14*'II Rate Development &amp; Change'!$L$34</f>
        <v>#DIV/0!</v>
      </c>
      <c r="BD190" s="112" t="e">
        <f>'III Plan Rates'!$AA193*'V Consumer Factors'!$N$15*'II Rate Development &amp; Change'!$L$34</f>
        <v>#DIV/0!</v>
      </c>
      <c r="BE190" s="112" t="e">
        <f>'III Plan Rates'!$AA193*'V Consumer Factors'!$N$16*'II Rate Development &amp; Change'!$L$34</f>
        <v>#DIV/0!</v>
      </c>
      <c r="BF190" s="112" t="e">
        <f>'III Plan Rates'!$AA193*'V Consumer Factors'!$N$17*'II Rate Development &amp; Change'!$L$34</f>
        <v>#DIV/0!</v>
      </c>
      <c r="BG190" s="112" t="e">
        <f>'III Plan Rates'!$AA193*'V Consumer Factors'!$N$18*'II Rate Development &amp; Change'!$L$34</f>
        <v>#DIV/0!</v>
      </c>
      <c r="BH190" s="112" t="e">
        <f>'III Plan Rates'!$AA193*'V Consumer Factors'!$N$19*'II Rate Development &amp; Change'!$L$34</f>
        <v>#DIV/0!</v>
      </c>
      <c r="BI190" s="112" t="e">
        <f>'III Plan Rates'!$AA193*'V Consumer Factors'!$N$20*'II Rate Development &amp; Change'!$L$34</f>
        <v>#DIV/0!</v>
      </c>
      <c r="BJ190" s="112">
        <f>IF('III Plan Rates'!$AP193&gt;0,SUMPRODUCT(BA190:BI190,'III Plan Rates'!$AG193:$AO193)/'III Plan Rates'!$AP193,0)</f>
        <v>0</v>
      </c>
      <c r="BK190" s="124"/>
      <c r="BL190" s="112" t="e">
        <f>'III Plan Rates'!$AA193*'V Consumer Factors'!$N$12*'II Rate Development &amp; Change'!$M$34</f>
        <v>#DIV/0!</v>
      </c>
      <c r="BM190" s="112" t="e">
        <f>'III Plan Rates'!$AA193*'V Consumer Factors'!$N$13*'II Rate Development &amp; Change'!$M$34</f>
        <v>#DIV/0!</v>
      </c>
      <c r="BN190" s="112" t="e">
        <f>'III Plan Rates'!$AA193*'V Consumer Factors'!$N$14*'II Rate Development &amp; Change'!$M$34</f>
        <v>#DIV/0!</v>
      </c>
      <c r="BO190" s="112" t="e">
        <f>'III Plan Rates'!$AA193*'V Consumer Factors'!$N$15*'II Rate Development &amp; Change'!$M$34</f>
        <v>#DIV/0!</v>
      </c>
      <c r="BP190" s="112" t="e">
        <f>'III Plan Rates'!$AA193*'V Consumer Factors'!$N$16*'II Rate Development &amp; Change'!$M$34</f>
        <v>#DIV/0!</v>
      </c>
      <c r="BQ190" s="112" t="e">
        <f>'III Plan Rates'!$AA193*'V Consumer Factors'!$N$17*'II Rate Development &amp; Change'!$M$34</f>
        <v>#DIV/0!</v>
      </c>
      <c r="BR190" s="112" t="e">
        <f>'III Plan Rates'!$AA193*'V Consumer Factors'!$N$18*'II Rate Development &amp; Change'!$M$34</f>
        <v>#DIV/0!</v>
      </c>
      <c r="BS190" s="112" t="e">
        <f>'III Plan Rates'!$AA193*'V Consumer Factors'!$N$19*'II Rate Development &amp; Change'!$M$34</f>
        <v>#DIV/0!</v>
      </c>
      <c r="BT190" s="112" t="e">
        <f>'III Plan Rates'!$AA193*'V Consumer Factors'!$N$20*'II Rate Development &amp; Change'!$M$34</f>
        <v>#DIV/0!</v>
      </c>
      <c r="BU190" s="112">
        <f>IF('III Plan Rates'!$AP193&gt;0,SUMPRODUCT(BL190:BT190,'III Plan Rates'!$AG193:$AO193)/'III Plan Rates'!$AP193,0)</f>
        <v>0</v>
      </c>
      <c r="BW190" s="109"/>
      <c r="BX190" s="109"/>
      <c r="BY190" s="109"/>
      <c r="BZ190" s="109"/>
      <c r="CA190" s="109"/>
      <c r="CB190" s="109"/>
      <c r="CC190" s="109"/>
      <c r="CD190" s="109"/>
      <c r="CE190" s="511" t="str">
        <f>IF(SUM(BW190:CD190)='III Plan Rates'!AG193, "Match", "Don't Match")</f>
        <v>Match</v>
      </c>
      <c r="CF190" s="109"/>
      <c r="CG190" s="109"/>
      <c r="CH190" s="109"/>
      <c r="CI190" s="511" t="str">
        <f>IF(SUM(CF190:CH190)='III Plan Rates'!AH193, "Match", "Don't Match")</f>
        <v>Match</v>
      </c>
      <c r="CJ190" s="109"/>
      <c r="CK190" s="109"/>
      <c r="CL190" s="109"/>
      <c r="CM190" s="109"/>
      <c r="CN190" s="109"/>
      <c r="CO190" s="109"/>
      <c r="CP190" s="109"/>
      <c r="CQ190" s="109"/>
      <c r="CR190" s="109"/>
      <c r="CS190" s="109"/>
      <c r="CT190" s="109"/>
      <c r="CU190" s="109"/>
      <c r="CV190" s="109"/>
      <c r="CW190" s="511" t="str">
        <f>IF(SUM(CJ190:CV190)='III Plan Rates'!AI193, "Match", "Don't Match")</f>
        <v>Match</v>
      </c>
      <c r="CX190" s="109"/>
      <c r="CY190" s="109"/>
      <c r="CZ190" s="109"/>
      <c r="DA190" s="109"/>
      <c r="DB190" s="109"/>
      <c r="DC190" s="109"/>
      <c r="DD190" s="109"/>
      <c r="DE190" s="109"/>
      <c r="DF190" s="109"/>
      <c r="DG190" s="109"/>
      <c r="DH190" s="511" t="str">
        <f>IF(SUM(CX190:DG190)='III Plan Rates'!AJ193, "Match", "Don't Match")</f>
        <v>Match</v>
      </c>
      <c r="DI190" s="109"/>
      <c r="DJ190" s="109"/>
      <c r="DK190" s="109"/>
      <c r="DL190" s="109"/>
      <c r="DM190" s="109"/>
      <c r="DN190" s="109"/>
      <c r="DO190" s="109"/>
      <c r="DP190" s="511" t="str">
        <f>IF(SUM(DI190:DO190)='III Plan Rates'!AK193, "Match", "Don't Match")</f>
        <v>Match</v>
      </c>
      <c r="DQ190" s="109"/>
      <c r="DR190" s="109"/>
      <c r="DS190" s="109"/>
      <c r="DT190" s="109"/>
      <c r="DU190" s="109"/>
      <c r="DV190" s="109"/>
      <c r="DW190" s="109"/>
      <c r="DX190" s="109"/>
      <c r="DY190" s="109"/>
      <c r="DZ190" s="109"/>
      <c r="EA190" s="511" t="str">
        <f>IF(SUM(DQ190:DZ190)='III Plan Rates'!AL193, "Match", "Don't Match")</f>
        <v>Match</v>
      </c>
      <c r="EB190" s="109"/>
      <c r="EC190" s="109"/>
      <c r="ED190" s="109"/>
      <c r="EE190" s="109"/>
      <c r="EF190" s="511" t="str">
        <f>IF(SUM(EB190:EE190)='III Plan Rates'!AM193, "Match", "Don't Match")</f>
        <v>Match</v>
      </c>
      <c r="EG190" s="109"/>
      <c r="EH190" s="109"/>
      <c r="EI190" s="109"/>
      <c r="EJ190" s="109"/>
      <c r="EK190" s="109"/>
      <c r="EL190" s="511" t="str">
        <f>IF(SUM(EG190:EK190)='III Plan Rates'!AN193, "Match", "Don't Match")</f>
        <v>Match</v>
      </c>
      <c r="EM190" s="109"/>
      <c r="EN190" s="109"/>
      <c r="EO190" s="109"/>
      <c r="EP190" s="109"/>
      <c r="EQ190" s="109"/>
      <c r="ER190" s="109"/>
      <c r="ES190" s="109"/>
      <c r="ET190" s="511" t="str">
        <f>IF(SUM(EM190:ES190)='III Plan Rates'!AO193, "Match", "Don't Match")</f>
        <v>Match</v>
      </c>
    </row>
    <row r="191" spans="1:150" x14ac:dyDescent="0.25">
      <c r="A191" s="406" t="str">
        <f>'III Plan Rates'!A194</f>
        <v>Plan 177</v>
      </c>
      <c r="B191" s="122">
        <f>'III Plan Rates'!B194</f>
        <v>0</v>
      </c>
      <c r="C191" s="128">
        <f>'III Plan Rates'!D194</f>
        <v>0</v>
      </c>
      <c r="D191" s="122">
        <f>'III Plan Rates'!E194</f>
        <v>0</v>
      </c>
      <c r="E191" s="122">
        <f>'III Plan Rates'!F194</f>
        <v>0</v>
      </c>
      <c r="F191" s="122">
        <f>'III Plan Rates'!G194</f>
        <v>0</v>
      </c>
      <c r="G191" s="122">
        <f>'III Plan Rates'!J194</f>
        <v>0</v>
      </c>
      <c r="H191" s="10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2">
        <f>IF('III Plan Rates'!$AP194&gt;0,SUMPRODUCT(I191:Q191,'III Plan Rates'!$AG194:$AO194)/'III Plan Rates'!$AP194,0)</f>
        <v>0</v>
      </c>
      <c r="S191" s="123"/>
      <c r="T191" s="112" t="e">
        <f>'III Plan Rates'!$AA194*'V Consumer Factors'!$N$12*'II Rate Development &amp; Change'!$J$34</f>
        <v>#DIV/0!</v>
      </c>
      <c r="U191" s="112" t="e">
        <f>'III Plan Rates'!$AA194*'V Consumer Factors'!$N$13*'II Rate Development &amp; Change'!$J$34</f>
        <v>#DIV/0!</v>
      </c>
      <c r="V191" s="112" t="e">
        <f>'III Plan Rates'!$AA194*'V Consumer Factors'!$N$14*'II Rate Development &amp; Change'!$J$34</f>
        <v>#DIV/0!</v>
      </c>
      <c r="W191" s="112" t="e">
        <f>'III Plan Rates'!$AA194*'V Consumer Factors'!$N$15*'II Rate Development &amp; Change'!$J$34</f>
        <v>#DIV/0!</v>
      </c>
      <c r="X191" s="112" t="e">
        <f>'III Plan Rates'!$AA194*'V Consumer Factors'!$N$16*'II Rate Development &amp; Change'!$J$34</f>
        <v>#DIV/0!</v>
      </c>
      <c r="Y191" s="112" t="e">
        <f>'III Plan Rates'!$AA194*'V Consumer Factors'!$N$17*'II Rate Development &amp; Change'!$J$34</f>
        <v>#DIV/0!</v>
      </c>
      <c r="Z191" s="112" t="e">
        <f>'III Plan Rates'!$AA194*'V Consumer Factors'!$N$18*'II Rate Development &amp; Change'!$J$34</f>
        <v>#DIV/0!</v>
      </c>
      <c r="AA191" s="112" t="e">
        <f>'III Plan Rates'!$AA194*'V Consumer Factors'!$N$19*'II Rate Development &amp; Change'!$J$34</f>
        <v>#DIV/0!</v>
      </c>
      <c r="AB191" s="112" t="e">
        <f>'III Plan Rates'!$AA194*'V Consumer Factors'!$N$20*'II Rate Development &amp; Change'!$J$34</f>
        <v>#DIV/0!</v>
      </c>
      <c r="AC191" s="112">
        <f>IF('III Plan Rates'!$AP194&gt;0,SUMPRODUCT(T191:AB191,'III Plan Rates'!$AG194:$AO194)/'III Plan Rates'!$AP194,0)</f>
        <v>0</v>
      </c>
      <c r="AD191" s="119"/>
      <c r="AE191" s="120" t="e">
        <f t="shared" si="33"/>
        <v>#DIV/0!</v>
      </c>
      <c r="AF191" s="120" t="e">
        <f t="shared" si="34"/>
        <v>#DIV/0!</v>
      </c>
      <c r="AG191" s="120" t="e">
        <f t="shared" si="35"/>
        <v>#DIV/0!</v>
      </c>
      <c r="AH191" s="120" t="e">
        <f t="shared" si="36"/>
        <v>#DIV/0!</v>
      </c>
      <c r="AI191" s="120" t="e">
        <f t="shared" si="37"/>
        <v>#DIV/0!</v>
      </c>
      <c r="AJ191" s="120" t="e">
        <f t="shared" si="38"/>
        <v>#DIV/0!</v>
      </c>
      <c r="AK191" s="120" t="e">
        <f t="shared" si="39"/>
        <v>#DIV/0!</v>
      </c>
      <c r="AL191" s="120" t="e">
        <f t="shared" si="40"/>
        <v>#DIV/0!</v>
      </c>
      <c r="AM191" s="120" t="e">
        <f t="shared" si="41"/>
        <v>#DIV/0!</v>
      </c>
      <c r="AN191" s="120" t="str">
        <f t="shared" si="42"/>
        <v/>
      </c>
      <c r="AO191" s="119"/>
      <c r="AP191" s="112" t="e">
        <f>'III Plan Rates'!$AA194*'V Consumer Factors'!$N$12*'II Rate Development &amp; Change'!$K$34</f>
        <v>#DIV/0!</v>
      </c>
      <c r="AQ191" s="112" t="e">
        <f>'III Plan Rates'!$AA194*'V Consumer Factors'!$N$13*'II Rate Development &amp; Change'!$K$34</f>
        <v>#DIV/0!</v>
      </c>
      <c r="AR191" s="112" t="e">
        <f>'III Plan Rates'!$AA194*'V Consumer Factors'!$N$14*'II Rate Development &amp; Change'!$K$34</f>
        <v>#DIV/0!</v>
      </c>
      <c r="AS191" s="112" t="e">
        <f>'III Plan Rates'!$AA194*'V Consumer Factors'!$N$15*'II Rate Development &amp; Change'!$K$34</f>
        <v>#DIV/0!</v>
      </c>
      <c r="AT191" s="112" t="e">
        <f>'III Plan Rates'!$AA194*'V Consumer Factors'!$N$16*'II Rate Development &amp; Change'!$K$34</f>
        <v>#DIV/0!</v>
      </c>
      <c r="AU191" s="112" t="e">
        <f>'III Plan Rates'!$AA194*'V Consumer Factors'!$N$17*'II Rate Development &amp; Change'!$K$34</f>
        <v>#DIV/0!</v>
      </c>
      <c r="AV191" s="112" t="e">
        <f>'III Plan Rates'!$AA194*'V Consumer Factors'!$N$18*'II Rate Development &amp; Change'!$K$34</f>
        <v>#DIV/0!</v>
      </c>
      <c r="AW191" s="112" t="e">
        <f>'III Plan Rates'!$AA194*'V Consumer Factors'!$N$19*'II Rate Development &amp; Change'!$K$34</f>
        <v>#DIV/0!</v>
      </c>
      <c r="AX191" s="112" t="e">
        <f>'III Plan Rates'!$AA194*'V Consumer Factors'!$N$20*'II Rate Development &amp; Change'!$K$34</f>
        <v>#DIV/0!</v>
      </c>
      <c r="AY191" s="112">
        <f>IF('III Plan Rates'!$AP194&gt;0,SUMPRODUCT(AP191:AX191,'III Plan Rates'!$AG194:$AO194)/'III Plan Rates'!$AP194,0)</f>
        <v>0</v>
      </c>
      <c r="AZ191" s="124"/>
      <c r="BA191" s="112" t="e">
        <f>'III Plan Rates'!$AA194*'V Consumer Factors'!$N$12*'II Rate Development &amp; Change'!$L$34</f>
        <v>#DIV/0!</v>
      </c>
      <c r="BB191" s="112" t="e">
        <f>'III Plan Rates'!$AA194*'V Consumer Factors'!$N$13*'II Rate Development &amp; Change'!$L$34</f>
        <v>#DIV/0!</v>
      </c>
      <c r="BC191" s="112" t="e">
        <f>'III Plan Rates'!$AA194*'V Consumer Factors'!$N$14*'II Rate Development &amp; Change'!$L$34</f>
        <v>#DIV/0!</v>
      </c>
      <c r="BD191" s="112" t="e">
        <f>'III Plan Rates'!$AA194*'V Consumer Factors'!$N$15*'II Rate Development &amp; Change'!$L$34</f>
        <v>#DIV/0!</v>
      </c>
      <c r="BE191" s="112" t="e">
        <f>'III Plan Rates'!$AA194*'V Consumer Factors'!$N$16*'II Rate Development &amp; Change'!$L$34</f>
        <v>#DIV/0!</v>
      </c>
      <c r="BF191" s="112" t="e">
        <f>'III Plan Rates'!$AA194*'V Consumer Factors'!$N$17*'II Rate Development &amp; Change'!$L$34</f>
        <v>#DIV/0!</v>
      </c>
      <c r="BG191" s="112" t="e">
        <f>'III Plan Rates'!$AA194*'V Consumer Factors'!$N$18*'II Rate Development &amp; Change'!$L$34</f>
        <v>#DIV/0!</v>
      </c>
      <c r="BH191" s="112" t="e">
        <f>'III Plan Rates'!$AA194*'V Consumer Factors'!$N$19*'II Rate Development &amp; Change'!$L$34</f>
        <v>#DIV/0!</v>
      </c>
      <c r="BI191" s="112" t="e">
        <f>'III Plan Rates'!$AA194*'V Consumer Factors'!$N$20*'II Rate Development &amp; Change'!$L$34</f>
        <v>#DIV/0!</v>
      </c>
      <c r="BJ191" s="112">
        <f>IF('III Plan Rates'!$AP194&gt;0,SUMPRODUCT(BA191:BI191,'III Plan Rates'!$AG194:$AO194)/'III Plan Rates'!$AP194,0)</f>
        <v>0</v>
      </c>
      <c r="BK191" s="124"/>
      <c r="BL191" s="112" t="e">
        <f>'III Plan Rates'!$AA194*'V Consumer Factors'!$N$12*'II Rate Development &amp; Change'!$M$34</f>
        <v>#DIV/0!</v>
      </c>
      <c r="BM191" s="112" t="e">
        <f>'III Plan Rates'!$AA194*'V Consumer Factors'!$N$13*'II Rate Development &amp; Change'!$M$34</f>
        <v>#DIV/0!</v>
      </c>
      <c r="BN191" s="112" t="e">
        <f>'III Plan Rates'!$AA194*'V Consumer Factors'!$N$14*'II Rate Development &amp; Change'!$M$34</f>
        <v>#DIV/0!</v>
      </c>
      <c r="BO191" s="112" t="e">
        <f>'III Plan Rates'!$AA194*'V Consumer Factors'!$N$15*'II Rate Development &amp; Change'!$M$34</f>
        <v>#DIV/0!</v>
      </c>
      <c r="BP191" s="112" t="e">
        <f>'III Plan Rates'!$AA194*'V Consumer Factors'!$N$16*'II Rate Development &amp; Change'!$M$34</f>
        <v>#DIV/0!</v>
      </c>
      <c r="BQ191" s="112" t="e">
        <f>'III Plan Rates'!$AA194*'V Consumer Factors'!$N$17*'II Rate Development &amp; Change'!$M$34</f>
        <v>#DIV/0!</v>
      </c>
      <c r="BR191" s="112" t="e">
        <f>'III Plan Rates'!$AA194*'V Consumer Factors'!$N$18*'II Rate Development &amp; Change'!$M$34</f>
        <v>#DIV/0!</v>
      </c>
      <c r="BS191" s="112" t="e">
        <f>'III Plan Rates'!$AA194*'V Consumer Factors'!$N$19*'II Rate Development &amp; Change'!$M$34</f>
        <v>#DIV/0!</v>
      </c>
      <c r="BT191" s="112" t="e">
        <f>'III Plan Rates'!$AA194*'V Consumer Factors'!$N$20*'II Rate Development &amp; Change'!$M$34</f>
        <v>#DIV/0!</v>
      </c>
      <c r="BU191" s="112">
        <f>IF('III Plan Rates'!$AP194&gt;0,SUMPRODUCT(BL191:BT191,'III Plan Rates'!$AG194:$AO194)/'III Plan Rates'!$AP194,0)</f>
        <v>0</v>
      </c>
      <c r="BW191" s="109"/>
      <c r="BX191" s="109"/>
      <c r="BY191" s="109"/>
      <c r="BZ191" s="109"/>
      <c r="CA191" s="109"/>
      <c r="CB191" s="109"/>
      <c r="CC191" s="109"/>
      <c r="CD191" s="109"/>
      <c r="CE191" s="511" t="str">
        <f>IF(SUM(BW191:CD191)='III Plan Rates'!AG194, "Match", "Don't Match")</f>
        <v>Match</v>
      </c>
      <c r="CF191" s="109"/>
      <c r="CG191" s="109"/>
      <c r="CH191" s="109"/>
      <c r="CI191" s="511" t="str">
        <f>IF(SUM(CF191:CH191)='III Plan Rates'!AH194, "Match", "Don't Match")</f>
        <v>Match</v>
      </c>
      <c r="CJ191" s="109"/>
      <c r="CK191" s="109"/>
      <c r="CL191" s="109"/>
      <c r="CM191" s="109"/>
      <c r="CN191" s="109"/>
      <c r="CO191" s="109"/>
      <c r="CP191" s="109"/>
      <c r="CQ191" s="109"/>
      <c r="CR191" s="109"/>
      <c r="CS191" s="109"/>
      <c r="CT191" s="109"/>
      <c r="CU191" s="109"/>
      <c r="CV191" s="109"/>
      <c r="CW191" s="511" t="str">
        <f>IF(SUM(CJ191:CV191)='III Plan Rates'!AI194, "Match", "Don't Match")</f>
        <v>Match</v>
      </c>
      <c r="CX191" s="109"/>
      <c r="CY191" s="109"/>
      <c r="CZ191" s="109"/>
      <c r="DA191" s="109"/>
      <c r="DB191" s="109"/>
      <c r="DC191" s="109"/>
      <c r="DD191" s="109"/>
      <c r="DE191" s="109"/>
      <c r="DF191" s="109"/>
      <c r="DG191" s="109"/>
      <c r="DH191" s="511" t="str">
        <f>IF(SUM(CX191:DG191)='III Plan Rates'!AJ194, "Match", "Don't Match")</f>
        <v>Match</v>
      </c>
      <c r="DI191" s="109"/>
      <c r="DJ191" s="109"/>
      <c r="DK191" s="109"/>
      <c r="DL191" s="109"/>
      <c r="DM191" s="109"/>
      <c r="DN191" s="109"/>
      <c r="DO191" s="109"/>
      <c r="DP191" s="511" t="str">
        <f>IF(SUM(DI191:DO191)='III Plan Rates'!AK194, "Match", "Don't Match")</f>
        <v>Match</v>
      </c>
      <c r="DQ191" s="109"/>
      <c r="DR191" s="109"/>
      <c r="DS191" s="109"/>
      <c r="DT191" s="109"/>
      <c r="DU191" s="109"/>
      <c r="DV191" s="109"/>
      <c r="DW191" s="109"/>
      <c r="DX191" s="109"/>
      <c r="DY191" s="109"/>
      <c r="DZ191" s="109"/>
      <c r="EA191" s="511" t="str">
        <f>IF(SUM(DQ191:DZ191)='III Plan Rates'!AL194, "Match", "Don't Match")</f>
        <v>Match</v>
      </c>
      <c r="EB191" s="109"/>
      <c r="EC191" s="109"/>
      <c r="ED191" s="109"/>
      <c r="EE191" s="109"/>
      <c r="EF191" s="511" t="str">
        <f>IF(SUM(EB191:EE191)='III Plan Rates'!AM194, "Match", "Don't Match")</f>
        <v>Match</v>
      </c>
      <c r="EG191" s="109"/>
      <c r="EH191" s="109"/>
      <c r="EI191" s="109"/>
      <c r="EJ191" s="109"/>
      <c r="EK191" s="109"/>
      <c r="EL191" s="511" t="str">
        <f>IF(SUM(EG191:EK191)='III Plan Rates'!AN194, "Match", "Don't Match")</f>
        <v>Match</v>
      </c>
      <c r="EM191" s="109"/>
      <c r="EN191" s="109"/>
      <c r="EO191" s="109"/>
      <c r="EP191" s="109"/>
      <c r="EQ191" s="109"/>
      <c r="ER191" s="109"/>
      <c r="ES191" s="109"/>
      <c r="ET191" s="511" t="str">
        <f>IF(SUM(EM191:ES191)='III Plan Rates'!AO194, "Match", "Don't Match")</f>
        <v>Match</v>
      </c>
    </row>
    <row r="192" spans="1:150" x14ac:dyDescent="0.25">
      <c r="A192" s="406" t="str">
        <f>'III Plan Rates'!A195</f>
        <v>Plan 178</v>
      </c>
      <c r="B192" s="122">
        <f>'III Plan Rates'!B195</f>
        <v>0</v>
      </c>
      <c r="C192" s="128">
        <f>'III Plan Rates'!D195</f>
        <v>0</v>
      </c>
      <c r="D192" s="122">
        <f>'III Plan Rates'!E195</f>
        <v>0</v>
      </c>
      <c r="E192" s="122">
        <f>'III Plan Rates'!F195</f>
        <v>0</v>
      </c>
      <c r="F192" s="122">
        <f>'III Plan Rates'!G195</f>
        <v>0</v>
      </c>
      <c r="G192" s="122">
        <f>'III Plan Rates'!J195</f>
        <v>0</v>
      </c>
      <c r="H192" s="10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2">
        <f>IF('III Plan Rates'!$AP195&gt;0,SUMPRODUCT(I192:Q192,'III Plan Rates'!$AG195:$AO195)/'III Plan Rates'!$AP195,0)</f>
        <v>0</v>
      </c>
      <c r="S192" s="123"/>
      <c r="T192" s="112" t="e">
        <f>'III Plan Rates'!$AA195*'V Consumer Factors'!$N$12*'II Rate Development &amp; Change'!$J$34</f>
        <v>#DIV/0!</v>
      </c>
      <c r="U192" s="112" t="e">
        <f>'III Plan Rates'!$AA195*'V Consumer Factors'!$N$13*'II Rate Development &amp; Change'!$J$34</f>
        <v>#DIV/0!</v>
      </c>
      <c r="V192" s="112" t="e">
        <f>'III Plan Rates'!$AA195*'V Consumer Factors'!$N$14*'II Rate Development &amp; Change'!$J$34</f>
        <v>#DIV/0!</v>
      </c>
      <c r="W192" s="112" t="e">
        <f>'III Plan Rates'!$AA195*'V Consumer Factors'!$N$15*'II Rate Development &amp; Change'!$J$34</f>
        <v>#DIV/0!</v>
      </c>
      <c r="X192" s="112" t="e">
        <f>'III Plan Rates'!$AA195*'V Consumer Factors'!$N$16*'II Rate Development &amp; Change'!$J$34</f>
        <v>#DIV/0!</v>
      </c>
      <c r="Y192" s="112" t="e">
        <f>'III Plan Rates'!$AA195*'V Consumer Factors'!$N$17*'II Rate Development &amp; Change'!$J$34</f>
        <v>#DIV/0!</v>
      </c>
      <c r="Z192" s="112" t="e">
        <f>'III Plan Rates'!$AA195*'V Consumer Factors'!$N$18*'II Rate Development &amp; Change'!$J$34</f>
        <v>#DIV/0!</v>
      </c>
      <c r="AA192" s="112" t="e">
        <f>'III Plan Rates'!$AA195*'V Consumer Factors'!$N$19*'II Rate Development &amp; Change'!$J$34</f>
        <v>#DIV/0!</v>
      </c>
      <c r="AB192" s="112" t="e">
        <f>'III Plan Rates'!$AA195*'V Consumer Factors'!$N$20*'II Rate Development &amp; Change'!$J$34</f>
        <v>#DIV/0!</v>
      </c>
      <c r="AC192" s="112">
        <f>IF('III Plan Rates'!$AP195&gt;0,SUMPRODUCT(T192:AB192,'III Plan Rates'!$AG195:$AO195)/'III Plan Rates'!$AP195,0)</f>
        <v>0</v>
      </c>
      <c r="AD192" s="119"/>
      <c r="AE192" s="120" t="e">
        <f t="shared" si="33"/>
        <v>#DIV/0!</v>
      </c>
      <c r="AF192" s="120" t="e">
        <f t="shared" si="34"/>
        <v>#DIV/0!</v>
      </c>
      <c r="AG192" s="120" t="e">
        <f t="shared" si="35"/>
        <v>#DIV/0!</v>
      </c>
      <c r="AH192" s="120" t="e">
        <f t="shared" si="36"/>
        <v>#DIV/0!</v>
      </c>
      <c r="AI192" s="120" t="e">
        <f t="shared" si="37"/>
        <v>#DIV/0!</v>
      </c>
      <c r="AJ192" s="120" t="e">
        <f t="shared" si="38"/>
        <v>#DIV/0!</v>
      </c>
      <c r="AK192" s="120" t="e">
        <f t="shared" si="39"/>
        <v>#DIV/0!</v>
      </c>
      <c r="AL192" s="120" t="e">
        <f t="shared" si="40"/>
        <v>#DIV/0!</v>
      </c>
      <c r="AM192" s="120" t="e">
        <f t="shared" si="41"/>
        <v>#DIV/0!</v>
      </c>
      <c r="AN192" s="120" t="str">
        <f t="shared" si="42"/>
        <v/>
      </c>
      <c r="AO192" s="119"/>
      <c r="AP192" s="112" t="e">
        <f>'III Plan Rates'!$AA195*'V Consumer Factors'!$N$12*'II Rate Development &amp; Change'!$K$34</f>
        <v>#DIV/0!</v>
      </c>
      <c r="AQ192" s="112" t="e">
        <f>'III Plan Rates'!$AA195*'V Consumer Factors'!$N$13*'II Rate Development &amp; Change'!$K$34</f>
        <v>#DIV/0!</v>
      </c>
      <c r="AR192" s="112" t="e">
        <f>'III Plan Rates'!$AA195*'V Consumer Factors'!$N$14*'II Rate Development &amp; Change'!$K$34</f>
        <v>#DIV/0!</v>
      </c>
      <c r="AS192" s="112" t="e">
        <f>'III Plan Rates'!$AA195*'V Consumer Factors'!$N$15*'II Rate Development &amp; Change'!$K$34</f>
        <v>#DIV/0!</v>
      </c>
      <c r="AT192" s="112" t="e">
        <f>'III Plan Rates'!$AA195*'V Consumer Factors'!$N$16*'II Rate Development &amp; Change'!$K$34</f>
        <v>#DIV/0!</v>
      </c>
      <c r="AU192" s="112" t="e">
        <f>'III Plan Rates'!$AA195*'V Consumer Factors'!$N$17*'II Rate Development &amp; Change'!$K$34</f>
        <v>#DIV/0!</v>
      </c>
      <c r="AV192" s="112" t="e">
        <f>'III Plan Rates'!$AA195*'V Consumer Factors'!$N$18*'II Rate Development &amp; Change'!$K$34</f>
        <v>#DIV/0!</v>
      </c>
      <c r="AW192" s="112" t="e">
        <f>'III Plan Rates'!$AA195*'V Consumer Factors'!$N$19*'II Rate Development &amp; Change'!$K$34</f>
        <v>#DIV/0!</v>
      </c>
      <c r="AX192" s="112" t="e">
        <f>'III Plan Rates'!$AA195*'V Consumer Factors'!$N$20*'II Rate Development &amp; Change'!$K$34</f>
        <v>#DIV/0!</v>
      </c>
      <c r="AY192" s="112">
        <f>IF('III Plan Rates'!$AP195&gt;0,SUMPRODUCT(AP192:AX192,'III Plan Rates'!$AG195:$AO195)/'III Plan Rates'!$AP195,0)</f>
        <v>0</v>
      </c>
      <c r="AZ192" s="124"/>
      <c r="BA192" s="112" t="e">
        <f>'III Plan Rates'!$AA195*'V Consumer Factors'!$N$12*'II Rate Development &amp; Change'!$L$34</f>
        <v>#DIV/0!</v>
      </c>
      <c r="BB192" s="112" t="e">
        <f>'III Plan Rates'!$AA195*'V Consumer Factors'!$N$13*'II Rate Development &amp; Change'!$L$34</f>
        <v>#DIV/0!</v>
      </c>
      <c r="BC192" s="112" t="e">
        <f>'III Plan Rates'!$AA195*'V Consumer Factors'!$N$14*'II Rate Development &amp; Change'!$L$34</f>
        <v>#DIV/0!</v>
      </c>
      <c r="BD192" s="112" t="e">
        <f>'III Plan Rates'!$AA195*'V Consumer Factors'!$N$15*'II Rate Development &amp; Change'!$L$34</f>
        <v>#DIV/0!</v>
      </c>
      <c r="BE192" s="112" t="e">
        <f>'III Plan Rates'!$AA195*'V Consumer Factors'!$N$16*'II Rate Development &amp; Change'!$L$34</f>
        <v>#DIV/0!</v>
      </c>
      <c r="BF192" s="112" t="e">
        <f>'III Plan Rates'!$AA195*'V Consumer Factors'!$N$17*'II Rate Development &amp; Change'!$L$34</f>
        <v>#DIV/0!</v>
      </c>
      <c r="BG192" s="112" t="e">
        <f>'III Plan Rates'!$AA195*'V Consumer Factors'!$N$18*'II Rate Development &amp; Change'!$L$34</f>
        <v>#DIV/0!</v>
      </c>
      <c r="BH192" s="112" t="e">
        <f>'III Plan Rates'!$AA195*'V Consumer Factors'!$N$19*'II Rate Development &amp; Change'!$L$34</f>
        <v>#DIV/0!</v>
      </c>
      <c r="BI192" s="112" t="e">
        <f>'III Plan Rates'!$AA195*'V Consumer Factors'!$N$20*'II Rate Development &amp; Change'!$L$34</f>
        <v>#DIV/0!</v>
      </c>
      <c r="BJ192" s="112">
        <f>IF('III Plan Rates'!$AP195&gt;0,SUMPRODUCT(BA192:BI192,'III Plan Rates'!$AG195:$AO195)/'III Plan Rates'!$AP195,0)</f>
        <v>0</v>
      </c>
      <c r="BK192" s="124"/>
      <c r="BL192" s="112" t="e">
        <f>'III Plan Rates'!$AA195*'V Consumer Factors'!$N$12*'II Rate Development &amp; Change'!$M$34</f>
        <v>#DIV/0!</v>
      </c>
      <c r="BM192" s="112" t="e">
        <f>'III Plan Rates'!$AA195*'V Consumer Factors'!$N$13*'II Rate Development &amp; Change'!$M$34</f>
        <v>#DIV/0!</v>
      </c>
      <c r="BN192" s="112" t="e">
        <f>'III Plan Rates'!$AA195*'V Consumer Factors'!$N$14*'II Rate Development &amp; Change'!$M$34</f>
        <v>#DIV/0!</v>
      </c>
      <c r="BO192" s="112" t="e">
        <f>'III Plan Rates'!$AA195*'V Consumer Factors'!$N$15*'II Rate Development &amp; Change'!$M$34</f>
        <v>#DIV/0!</v>
      </c>
      <c r="BP192" s="112" t="e">
        <f>'III Plan Rates'!$AA195*'V Consumer Factors'!$N$16*'II Rate Development &amp; Change'!$M$34</f>
        <v>#DIV/0!</v>
      </c>
      <c r="BQ192" s="112" t="e">
        <f>'III Plan Rates'!$AA195*'V Consumer Factors'!$N$17*'II Rate Development &amp; Change'!$M$34</f>
        <v>#DIV/0!</v>
      </c>
      <c r="BR192" s="112" t="e">
        <f>'III Plan Rates'!$AA195*'V Consumer Factors'!$N$18*'II Rate Development &amp; Change'!$M$34</f>
        <v>#DIV/0!</v>
      </c>
      <c r="BS192" s="112" t="e">
        <f>'III Plan Rates'!$AA195*'V Consumer Factors'!$N$19*'II Rate Development &amp; Change'!$M$34</f>
        <v>#DIV/0!</v>
      </c>
      <c r="BT192" s="112" t="e">
        <f>'III Plan Rates'!$AA195*'V Consumer Factors'!$N$20*'II Rate Development &amp; Change'!$M$34</f>
        <v>#DIV/0!</v>
      </c>
      <c r="BU192" s="112">
        <f>IF('III Plan Rates'!$AP195&gt;0,SUMPRODUCT(BL192:BT192,'III Plan Rates'!$AG195:$AO195)/'III Plan Rates'!$AP195,0)</f>
        <v>0</v>
      </c>
      <c r="BW192" s="109"/>
      <c r="BX192" s="109"/>
      <c r="BY192" s="109"/>
      <c r="BZ192" s="109"/>
      <c r="CA192" s="109"/>
      <c r="CB192" s="109"/>
      <c r="CC192" s="109"/>
      <c r="CD192" s="109"/>
      <c r="CE192" s="511" t="str">
        <f>IF(SUM(BW192:CD192)='III Plan Rates'!AG195, "Match", "Don't Match")</f>
        <v>Match</v>
      </c>
      <c r="CF192" s="109"/>
      <c r="CG192" s="109"/>
      <c r="CH192" s="109"/>
      <c r="CI192" s="511" t="str">
        <f>IF(SUM(CF192:CH192)='III Plan Rates'!AH195, "Match", "Don't Match")</f>
        <v>Match</v>
      </c>
      <c r="CJ192" s="109"/>
      <c r="CK192" s="109"/>
      <c r="CL192" s="109"/>
      <c r="CM192" s="109"/>
      <c r="CN192" s="109"/>
      <c r="CO192" s="109"/>
      <c r="CP192" s="109"/>
      <c r="CQ192" s="109"/>
      <c r="CR192" s="109"/>
      <c r="CS192" s="109"/>
      <c r="CT192" s="109"/>
      <c r="CU192" s="109"/>
      <c r="CV192" s="109"/>
      <c r="CW192" s="511" t="str">
        <f>IF(SUM(CJ192:CV192)='III Plan Rates'!AI195, "Match", "Don't Match")</f>
        <v>Match</v>
      </c>
      <c r="CX192" s="109"/>
      <c r="CY192" s="109"/>
      <c r="CZ192" s="109"/>
      <c r="DA192" s="109"/>
      <c r="DB192" s="109"/>
      <c r="DC192" s="109"/>
      <c r="DD192" s="109"/>
      <c r="DE192" s="109"/>
      <c r="DF192" s="109"/>
      <c r="DG192" s="109"/>
      <c r="DH192" s="511" t="str">
        <f>IF(SUM(CX192:DG192)='III Plan Rates'!AJ195, "Match", "Don't Match")</f>
        <v>Match</v>
      </c>
      <c r="DI192" s="109"/>
      <c r="DJ192" s="109"/>
      <c r="DK192" s="109"/>
      <c r="DL192" s="109"/>
      <c r="DM192" s="109"/>
      <c r="DN192" s="109"/>
      <c r="DO192" s="109"/>
      <c r="DP192" s="511" t="str">
        <f>IF(SUM(DI192:DO192)='III Plan Rates'!AK195, "Match", "Don't Match")</f>
        <v>Match</v>
      </c>
      <c r="DQ192" s="109"/>
      <c r="DR192" s="109"/>
      <c r="DS192" s="109"/>
      <c r="DT192" s="109"/>
      <c r="DU192" s="109"/>
      <c r="DV192" s="109"/>
      <c r="DW192" s="109"/>
      <c r="DX192" s="109"/>
      <c r="DY192" s="109"/>
      <c r="DZ192" s="109"/>
      <c r="EA192" s="511" t="str">
        <f>IF(SUM(DQ192:DZ192)='III Plan Rates'!AL195, "Match", "Don't Match")</f>
        <v>Match</v>
      </c>
      <c r="EB192" s="109"/>
      <c r="EC192" s="109"/>
      <c r="ED192" s="109"/>
      <c r="EE192" s="109"/>
      <c r="EF192" s="511" t="str">
        <f>IF(SUM(EB192:EE192)='III Plan Rates'!AM195, "Match", "Don't Match")</f>
        <v>Match</v>
      </c>
      <c r="EG192" s="109"/>
      <c r="EH192" s="109"/>
      <c r="EI192" s="109"/>
      <c r="EJ192" s="109"/>
      <c r="EK192" s="109"/>
      <c r="EL192" s="511" t="str">
        <f>IF(SUM(EG192:EK192)='III Plan Rates'!AN195, "Match", "Don't Match")</f>
        <v>Match</v>
      </c>
      <c r="EM192" s="109"/>
      <c r="EN192" s="109"/>
      <c r="EO192" s="109"/>
      <c r="EP192" s="109"/>
      <c r="EQ192" s="109"/>
      <c r="ER192" s="109"/>
      <c r="ES192" s="109"/>
      <c r="ET192" s="511" t="str">
        <f>IF(SUM(EM192:ES192)='III Plan Rates'!AO195, "Match", "Don't Match")</f>
        <v>Match</v>
      </c>
    </row>
    <row r="193" spans="1:150" x14ac:dyDescent="0.25">
      <c r="A193" s="406" t="str">
        <f>'III Plan Rates'!A196</f>
        <v>Plan 179</v>
      </c>
      <c r="B193" s="122">
        <f>'III Plan Rates'!B196</f>
        <v>0</v>
      </c>
      <c r="C193" s="128">
        <f>'III Plan Rates'!D196</f>
        <v>0</v>
      </c>
      <c r="D193" s="122">
        <f>'III Plan Rates'!E196</f>
        <v>0</v>
      </c>
      <c r="E193" s="122">
        <f>'III Plan Rates'!F196</f>
        <v>0</v>
      </c>
      <c r="F193" s="122">
        <f>'III Plan Rates'!G196</f>
        <v>0</v>
      </c>
      <c r="G193" s="122">
        <f>'III Plan Rates'!J196</f>
        <v>0</v>
      </c>
      <c r="H193" s="10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2">
        <f>IF('III Plan Rates'!$AP196&gt;0,SUMPRODUCT(I193:Q193,'III Plan Rates'!$AG196:$AO196)/'III Plan Rates'!$AP196,0)</f>
        <v>0</v>
      </c>
      <c r="S193" s="123"/>
      <c r="T193" s="112" t="e">
        <f>'III Plan Rates'!$AA196*'V Consumer Factors'!$N$12*'II Rate Development &amp; Change'!$J$34</f>
        <v>#DIV/0!</v>
      </c>
      <c r="U193" s="112" t="e">
        <f>'III Plan Rates'!$AA196*'V Consumer Factors'!$N$13*'II Rate Development &amp; Change'!$J$34</f>
        <v>#DIV/0!</v>
      </c>
      <c r="V193" s="112" t="e">
        <f>'III Plan Rates'!$AA196*'V Consumer Factors'!$N$14*'II Rate Development &amp; Change'!$J$34</f>
        <v>#DIV/0!</v>
      </c>
      <c r="W193" s="112" t="e">
        <f>'III Plan Rates'!$AA196*'V Consumer Factors'!$N$15*'II Rate Development &amp; Change'!$J$34</f>
        <v>#DIV/0!</v>
      </c>
      <c r="X193" s="112" t="e">
        <f>'III Plan Rates'!$AA196*'V Consumer Factors'!$N$16*'II Rate Development &amp; Change'!$J$34</f>
        <v>#DIV/0!</v>
      </c>
      <c r="Y193" s="112" t="e">
        <f>'III Plan Rates'!$AA196*'V Consumer Factors'!$N$17*'II Rate Development &amp; Change'!$J$34</f>
        <v>#DIV/0!</v>
      </c>
      <c r="Z193" s="112" t="e">
        <f>'III Plan Rates'!$AA196*'V Consumer Factors'!$N$18*'II Rate Development &amp; Change'!$J$34</f>
        <v>#DIV/0!</v>
      </c>
      <c r="AA193" s="112" t="e">
        <f>'III Plan Rates'!$AA196*'V Consumer Factors'!$N$19*'II Rate Development &amp; Change'!$J$34</f>
        <v>#DIV/0!</v>
      </c>
      <c r="AB193" s="112" t="e">
        <f>'III Plan Rates'!$AA196*'V Consumer Factors'!$N$20*'II Rate Development &amp; Change'!$J$34</f>
        <v>#DIV/0!</v>
      </c>
      <c r="AC193" s="112">
        <f>IF('III Plan Rates'!$AP196&gt;0,SUMPRODUCT(T193:AB193,'III Plan Rates'!$AG196:$AO196)/'III Plan Rates'!$AP196,0)</f>
        <v>0</v>
      </c>
      <c r="AD193" s="119"/>
      <c r="AE193" s="120" t="e">
        <f t="shared" si="33"/>
        <v>#DIV/0!</v>
      </c>
      <c r="AF193" s="120" t="e">
        <f t="shared" si="34"/>
        <v>#DIV/0!</v>
      </c>
      <c r="AG193" s="120" t="e">
        <f t="shared" si="35"/>
        <v>#DIV/0!</v>
      </c>
      <c r="AH193" s="120" t="e">
        <f t="shared" si="36"/>
        <v>#DIV/0!</v>
      </c>
      <c r="AI193" s="120" t="e">
        <f t="shared" si="37"/>
        <v>#DIV/0!</v>
      </c>
      <c r="AJ193" s="120" t="e">
        <f t="shared" si="38"/>
        <v>#DIV/0!</v>
      </c>
      <c r="AK193" s="120" t="e">
        <f t="shared" si="39"/>
        <v>#DIV/0!</v>
      </c>
      <c r="AL193" s="120" t="e">
        <f t="shared" si="40"/>
        <v>#DIV/0!</v>
      </c>
      <c r="AM193" s="120" t="e">
        <f t="shared" si="41"/>
        <v>#DIV/0!</v>
      </c>
      <c r="AN193" s="120" t="str">
        <f t="shared" si="42"/>
        <v/>
      </c>
      <c r="AO193" s="119"/>
      <c r="AP193" s="112" t="e">
        <f>'III Plan Rates'!$AA196*'V Consumer Factors'!$N$12*'II Rate Development &amp; Change'!$K$34</f>
        <v>#DIV/0!</v>
      </c>
      <c r="AQ193" s="112" t="e">
        <f>'III Plan Rates'!$AA196*'V Consumer Factors'!$N$13*'II Rate Development &amp; Change'!$K$34</f>
        <v>#DIV/0!</v>
      </c>
      <c r="AR193" s="112" t="e">
        <f>'III Plan Rates'!$AA196*'V Consumer Factors'!$N$14*'II Rate Development &amp; Change'!$K$34</f>
        <v>#DIV/0!</v>
      </c>
      <c r="AS193" s="112" t="e">
        <f>'III Plan Rates'!$AA196*'V Consumer Factors'!$N$15*'II Rate Development &amp; Change'!$K$34</f>
        <v>#DIV/0!</v>
      </c>
      <c r="AT193" s="112" t="e">
        <f>'III Plan Rates'!$AA196*'V Consumer Factors'!$N$16*'II Rate Development &amp; Change'!$K$34</f>
        <v>#DIV/0!</v>
      </c>
      <c r="AU193" s="112" t="e">
        <f>'III Plan Rates'!$AA196*'V Consumer Factors'!$N$17*'II Rate Development &amp; Change'!$K$34</f>
        <v>#DIV/0!</v>
      </c>
      <c r="AV193" s="112" t="e">
        <f>'III Plan Rates'!$AA196*'V Consumer Factors'!$N$18*'II Rate Development &amp; Change'!$K$34</f>
        <v>#DIV/0!</v>
      </c>
      <c r="AW193" s="112" t="e">
        <f>'III Plan Rates'!$AA196*'V Consumer Factors'!$N$19*'II Rate Development &amp; Change'!$K$34</f>
        <v>#DIV/0!</v>
      </c>
      <c r="AX193" s="112" t="e">
        <f>'III Plan Rates'!$AA196*'V Consumer Factors'!$N$20*'II Rate Development &amp; Change'!$K$34</f>
        <v>#DIV/0!</v>
      </c>
      <c r="AY193" s="112">
        <f>IF('III Plan Rates'!$AP196&gt;0,SUMPRODUCT(AP193:AX193,'III Plan Rates'!$AG196:$AO196)/'III Plan Rates'!$AP196,0)</f>
        <v>0</v>
      </c>
      <c r="AZ193" s="124"/>
      <c r="BA193" s="112" t="e">
        <f>'III Plan Rates'!$AA196*'V Consumer Factors'!$N$12*'II Rate Development &amp; Change'!$L$34</f>
        <v>#DIV/0!</v>
      </c>
      <c r="BB193" s="112" t="e">
        <f>'III Plan Rates'!$AA196*'V Consumer Factors'!$N$13*'II Rate Development &amp; Change'!$L$34</f>
        <v>#DIV/0!</v>
      </c>
      <c r="BC193" s="112" t="e">
        <f>'III Plan Rates'!$AA196*'V Consumer Factors'!$N$14*'II Rate Development &amp; Change'!$L$34</f>
        <v>#DIV/0!</v>
      </c>
      <c r="BD193" s="112" t="e">
        <f>'III Plan Rates'!$AA196*'V Consumer Factors'!$N$15*'II Rate Development &amp; Change'!$L$34</f>
        <v>#DIV/0!</v>
      </c>
      <c r="BE193" s="112" t="e">
        <f>'III Plan Rates'!$AA196*'V Consumer Factors'!$N$16*'II Rate Development &amp; Change'!$L$34</f>
        <v>#DIV/0!</v>
      </c>
      <c r="BF193" s="112" t="e">
        <f>'III Plan Rates'!$AA196*'V Consumer Factors'!$N$17*'II Rate Development &amp; Change'!$L$34</f>
        <v>#DIV/0!</v>
      </c>
      <c r="BG193" s="112" t="e">
        <f>'III Plan Rates'!$AA196*'V Consumer Factors'!$N$18*'II Rate Development &amp; Change'!$L$34</f>
        <v>#DIV/0!</v>
      </c>
      <c r="BH193" s="112" t="e">
        <f>'III Plan Rates'!$AA196*'V Consumer Factors'!$N$19*'II Rate Development &amp; Change'!$L$34</f>
        <v>#DIV/0!</v>
      </c>
      <c r="BI193" s="112" t="e">
        <f>'III Plan Rates'!$AA196*'V Consumer Factors'!$N$20*'II Rate Development &amp; Change'!$L$34</f>
        <v>#DIV/0!</v>
      </c>
      <c r="BJ193" s="112">
        <f>IF('III Plan Rates'!$AP196&gt;0,SUMPRODUCT(BA193:BI193,'III Plan Rates'!$AG196:$AO196)/'III Plan Rates'!$AP196,0)</f>
        <v>0</v>
      </c>
      <c r="BK193" s="124"/>
      <c r="BL193" s="112" t="e">
        <f>'III Plan Rates'!$AA196*'V Consumer Factors'!$N$12*'II Rate Development &amp; Change'!$M$34</f>
        <v>#DIV/0!</v>
      </c>
      <c r="BM193" s="112" t="e">
        <f>'III Plan Rates'!$AA196*'V Consumer Factors'!$N$13*'II Rate Development &amp; Change'!$M$34</f>
        <v>#DIV/0!</v>
      </c>
      <c r="BN193" s="112" t="e">
        <f>'III Plan Rates'!$AA196*'V Consumer Factors'!$N$14*'II Rate Development &amp; Change'!$M$34</f>
        <v>#DIV/0!</v>
      </c>
      <c r="BO193" s="112" t="e">
        <f>'III Plan Rates'!$AA196*'V Consumer Factors'!$N$15*'II Rate Development &amp; Change'!$M$34</f>
        <v>#DIV/0!</v>
      </c>
      <c r="BP193" s="112" t="e">
        <f>'III Plan Rates'!$AA196*'V Consumer Factors'!$N$16*'II Rate Development &amp; Change'!$M$34</f>
        <v>#DIV/0!</v>
      </c>
      <c r="BQ193" s="112" t="e">
        <f>'III Plan Rates'!$AA196*'V Consumer Factors'!$N$17*'II Rate Development &amp; Change'!$M$34</f>
        <v>#DIV/0!</v>
      </c>
      <c r="BR193" s="112" t="e">
        <f>'III Plan Rates'!$AA196*'V Consumer Factors'!$N$18*'II Rate Development &amp; Change'!$M$34</f>
        <v>#DIV/0!</v>
      </c>
      <c r="BS193" s="112" t="e">
        <f>'III Plan Rates'!$AA196*'V Consumer Factors'!$N$19*'II Rate Development &amp; Change'!$M$34</f>
        <v>#DIV/0!</v>
      </c>
      <c r="BT193" s="112" t="e">
        <f>'III Plan Rates'!$AA196*'V Consumer Factors'!$N$20*'II Rate Development &amp; Change'!$M$34</f>
        <v>#DIV/0!</v>
      </c>
      <c r="BU193" s="112">
        <f>IF('III Plan Rates'!$AP196&gt;0,SUMPRODUCT(BL193:BT193,'III Plan Rates'!$AG196:$AO196)/'III Plan Rates'!$AP196,0)</f>
        <v>0</v>
      </c>
      <c r="BW193" s="109"/>
      <c r="BX193" s="109"/>
      <c r="BY193" s="109"/>
      <c r="BZ193" s="109"/>
      <c r="CA193" s="109"/>
      <c r="CB193" s="109"/>
      <c r="CC193" s="109"/>
      <c r="CD193" s="109"/>
      <c r="CE193" s="511" t="str">
        <f>IF(SUM(BW193:CD193)='III Plan Rates'!AG196, "Match", "Don't Match")</f>
        <v>Match</v>
      </c>
      <c r="CF193" s="109"/>
      <c r="CG193" s="109"/>
      <c r="CH193" s="109"/>
      <c r="CI193" s="511" t="str">
        <f>IF(SUM(CF193:CH193)='III Plan Rates'!AH196, "Match", "Don't Match")</f>
        <v>Match</v>
      </c>
      <c r="CJ193" s="109"/>
      <c r="CK193" s="109"/>
      <c r="CL193" s="109"/>
      <c r="CM193" s="109"/>
      <c r="CN193" s="109"/>
      <c r="CO193" s="109"/>
      <c r="CP193" s="109"/>
      <c r="CQ193" s="109"/>
      <c r="CR193" s="109"/>
      <c r="CS193" s="109"/>
      <c r="CT193" s="109"/>
      <c r="CU193" s="109"/>
      <c r="CV193" s="109"/>
      <c r="CW193" s="511" t="str">
        <f>IF(SUM(CJ193:CV193)='III Plan Rates'!AI196, "Match", "Don't Match")</f>
        <v>Match</v>
      </c>
      <c r="CX193" s="109"/>
      <c r="CY193" s="109"/>
      <c r="CZ193" s="109"/>
      <c r="DA193" s="109"/>
      <c r="DB193" s="109"/>
      <c r="DC193" s="109"/>
      <c r="DD193" s="109"/>
      <c r="DE193" s="109"/>
      <c r="DF193" s="109"/>
      <c r="DG193" s="109"/>
      <c r="DH193" s="511" t="str">
        <f>IF(SUM(CX193:DG193)='III Plan Rates'!AJ196, "Match", "Don't Match")</f>
        <v>Match</v>
      </c>
      <c r="DI193" s="109"/>
      <c r="DJ193" s="109"/>
      <c r="DK193" s="109"/>
      <c r="DL193" s="109"/>
      <c r="DM193" s="109"/>
      <c r="DN193" s="109"/>
      <c r="DO193" s="109"/>
      <c r="DP193" s="511" t="str">
        <f>IF(SUM(DI193:DO193)='III Plan Rates'!AK196, "Match", "Don't Match")</f>
        <v>Match</v>
      </c>
      <c r="DQ193" s="109"/>
      <c r="DR193" s="109"/>
      <c r="DS193" s="109"/>
      <c r="DT193" s="109"/>
      <c r="DU193" s="109"/>
      <c r="DV193" s="109"/>
      <c r="DW193" s="109"/>
      <c r="DX193" s="109"/>
      <c r="DY193" s="109"/>
      <c r="DZ193" s="109"/>
      <c r="EA193" s="511" t="str">
        <f>IF(SUM(DQ193:DZ193)='III Plan Rates'!AL196, "Match", "Don't Match")</f>
        <v>Match</v>
      </c>
      <c r="EB193" s="109"/>
      <c r="EC193" s="109"/>
      <c r="ED193" s="109"/>
      <c r="EE193" s="109"/>
      <c r="EF193" s="511" t="str">
        <f>IF(SUM(EB193:EE193)='III Plan Rates'!AM196, "Match", "Don't Match")</f>
        <v>Match</v>
      </c>
      <c r="EG193" s="109"/>
      <c r="EH193" s="109"/>
      <c r="EI193" s="109"/>
      <c r="EJ193" s="109"/>
      <c r="EK193" s="109"/>
      <c r="EL193" s="511" t="str">
        <f>IF(SUM(EG193:EK193)='III Plan Rates'!AN196, "Match", "Don't Match")</f>
        <v>Match</v>
      </c>
      <c r="EM193" s="109"/>
      <c r="EN193" s="109"/>
      <c r="EO193" s="109"/>
      <c r="EP193" s="109"/>
      <c r="EQ193" s="109"/>
      <c r="ER193" s="109"/>
      <c r="ES193" s="109"/>
      <c r="ET193" s="511" t="str">
        <f>IF(SUM(EM193:ES193)='III Plan Rates'!AO196, "Match", "Don't Match")</f>
        <v>Match</v>
      </c>
    </row>
    <row r="194" spans="1:150" x14ac:dyDescent="0.25">
      <c r="A194" s="406" t="str">
        <f>'III Plan Rates'!A197</f>
        <v>Plan 180</v>
      </c>
      <c r="B194" s="122">
        <f>'III Plan Rates'!B197</f>
        <v>0</v>
      </c>
      <c r="C194" s="128">
        <f>'III Plan Rates'!D197</f>
        <v>0</v>
      </c>
      <c r="D194" s="122">
        <f>'III Plan Rates'!E197</f>
        <v>0</v>
      </c>
      <c r="E194" s="122">
        <f>'III Plan Rates'!F197</f>
        <v>0</v>
      </c>
      <c r="F194" s="122">
        <f>'III Plan Rates'!G197</f>
        <v>0</v>
      </c>
      <c r="G194" s="122">
        <f>'III Plan Rates'!J197</f>
        <v>0</v>
      </c>
      <c r="H194" s="10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2">
        <f>IF('III Plan Rates'!$AP197&gt;0,SUMPRODUCT(I194:Q194,'III Plan Rates'!$AG197:$AO197)/'III Plan Rates'!$AP197,0)</f>
        <v>0</v>
      </c>
      <c r="S194" s="123"/>
      <c r="T194" s="112" t="e">
        <f>'III Plan Rates'!$AA197*'V Consumer Factors'!$N$12*'II Rate Development &amp; Change'!$J$34</f>
        <v>#DIV/0!</v>
      </c>
      <c r="U194" s="112" t="e">
        <f>'III Plan Rates'!$AA197*'V Consumer Factors'!$N$13*'II Rate Development &amp; Change'!$J$34</f>
        <v>#DIV/0!</v>
      </c>
      <c r="V194" s="112" t="e">
        <f>'III Plan Rates'!$AA197*'V Consumer Factors'!$N$14*'II Rate Development &amp; Change'!$J$34</f>
        <v>#DIV/0!</v>
      </c>
      <c r="W194" s="112" t="e">
        <f>'III Plan Rates'!$AA197*'V Consumer Factors'!$N$15*'II Rate Development &amp; Change'!$J$34</f>
        <v>#DIV/0!</v>
      </c>
      <c r="X194" s="112" t="e">
        <f>'III Plan Rates'!$AA197*'V Consumer Factors'!$N$16*'II Rate Development &amp; Change'!$J$34</f>
        <v>#DIV/0!</v>
      </c>
      <c r="Y194" s="112" t="e">
        <f>'III Plan Rates'!$AA197*'V Consumer Factors'!$N$17*'II Rate Development &amp; Change'!$J$34</f>
        <v>#DIV/0!</v>
      </c>
      <c r="Z194" s="112" t="e">
        <f>'III Plan Rates'!$AA197*'V Consumer Factors'!$N$18*'II Rate Development &amp; Change'!$J$34</f>
        <v>#DIV/0!</v>
      </c>
      <c r="AA194" s="112" t="e">
        <f>'III Plan Rates'!$AA197*'V Consumer Factors'!$N$19*'II Rate Development &amp; Change'!$J$34</f>
        <v>#DIV/0!</v>
      </c>
      <c r="AB194" s="112" t="e">
        <f>'III Plan Rates'!$AA197*'V Consumer Factors'!$N$20*'II Rate Development &amp; Change'!$J$34</f>
        <v>#DIV/0!</v>
      </c>
      <c r="AC194" s="112">
        <f>IF('III Plan Rates'!$AP197&gt;0,SUMPRODUCT(T194:AB194,'III Plan Rates'!$AG197:$AO197)/'III Plan Rates'!$AP197,0)</f>
        <v>0</v>
      </c>
      <c r="AD194" s="119"/>
      <c r="AE194" s="120" t="e">
        <f t="shared" si="33"/>
        <v>#DIV/0!</v>
      </c>
      <c r="AF194" s="120" t="e">
        <f t="shared" si="34"/>
        <v>#DIV/0!</v>
      </c>
      <c r="AG194" s="120" t="e">
        <f t="shared" si="35"/>
        <v>#DIV/0!</v>
      </c>
      <c r="AH194" s="120" t="e">
        <f t="shared" si="36"/>
        <v>#DIV/0!</v>
      </c>
      <c r="AI194" s="120" t="e">
        <f t="shared" si="37"/>
        <v>#DIV/0!</v>
      </c>
      <c r="AJ194" s="120" t="e">
        <f t="shared" si="38"/>
        <v>#DIV/0!</v>
      </c>
      <c r="AK194" s="120" t="e">
        <f t="shared" si="39"/>
        <v>#DIV/0!</v>
      </c>
      <c r="AL194" s="120" t="e">
        <f t="shared" si="40"/>
        <v>#DIV/0!</v>
      </c>
      <c r="AM194" s="120" t="e">
        <f t="shared" si="41"/>
        <v>#DIV/0!</v>
      </c>
      <c r="AN194" s="120" t="str">
        <f t="shared" si="42"/>
        <v/>
      </c>
      <c r="AO194" s="119"/>
      <c r="AP194" s="112" t="e">
        <f>'III Plan Rates'!$AA197*'V Consumer Factors'!$N$12*'II Rate Development &amp; Change'!$K$34</f>
        <v>#DIV/0!</v>
      </c>
      <c r="AQ194" s="112" t="e">
        <f>'III Plan Rates'!$AA197*'V Consumer Factors'!$N$13*'II Rate Development &amp; Change'!$K$34</f>
        <v>#DIV/0!</v>
      </c>
      <c r="AR194" s="112" t="e">
        <f>'III Plan Rates'!$AA197*'V Consumer Factors'!$N$14*'II Rate Development &amp; Change'!$K$34</f>
        <v>#DIV/0!</v>
      </c>
      <c r="AS194" s="112" t="e">
        <f>'III Plan Rates'!$AA197*'V Consumer Factors'!$N$15*'II Rate Development &amp; Change'!$K$34</f>
        <v>#DIV/0!</v>
      </c>
      <c r="AT194" s="112" t="e">
        <f>'III Plan Rates'!$AA197*'V Consumer Factors'!$N$16*'II Rate Development &amp; Change'!$K$34</f>
        <v>#DIV/0!</v>
      </c>
      <c r="AU194" s="112" t="e">
        <f>'III Plan Rates'!$AA197*'V Consumer Factors'!$N$17*'II Rate Development &amp; Change'!$K$34</f>
        <v>#DIV/0!</v>
      </c>
      <c r="AV194" s="112" t="e">
        <f>'III Plan Rates'!$AA197*'V Consumer Factors'!$N$18*'II Rate Development &amp; Change'!$K$34</f>
        <v>#DIV/0!</v>
      </c>
      <c r="AW194" s="112" t="e">
        <f>'III Plan Rates'!$AA197*'V Consumer Factors'!$N$19*'II Rate Development &amp; Change'!$K$34</f>
        <v>#DIV/0!</v>
      </c>
      <c r="AX194" s="112" t="e">
        <f>'III Plan Rates'!$AA197*'V Consumer Factors'!$N$20*'II Rate Development &amp; Change'!$K$34</f>
        <v>#DIV/0!</v>
      </c>
      <c r="AY194" s="112">
        <f>IF('III Plan Rates'!$AP197&gt;0,SUMPRODUCT(AP194:AX194,'III Plan Rates'!$AG197:$AO197)/'III Plan Rates'!$AP197,0)</f>
        <v>0</v>
      </c>
      <c r="AZ194" s="124"/>
      <c r="BA194" s="112" t="e">
        <f>'III Plan Rates'!$AA197*'V Consumer Factors'!$N$12*'II Rate Development &amp; Change'!$L$34</f>
        <v>#DIV/0!</v>
      </c>
      <c r="BB194" s="112" t="e">
        <f>'III Plan Rates'!$AA197*'V Consumer Factors'!$N$13*'II Rate Development &amp; Change'!$L$34</f>
        <v>#DIV/0!</v>
      </c>
      <c r="BC194" s="112" t="e">
        <f>'III Plan Rates'!$AA197*'V Consumer Factors'!$N$14*'II Rate Development &amp; Change'!$L$34</f>
        <v>#DIV/0!</v>
      </c>
      <c r="BD194" s="112" t="e">
        <f>'III Plan Rates'!$AA197*'V Consumer Factors'!$N$15*'II Rate Development &amp; Change'!$L$34</f>
        <v>#DIV/0!</v>
      </c>
      <c r="BE194" s="112" t="e">
        <f>'III Plan Rates'!$AA197*'V Consumer Factors'!$N$16*'II Rate Development &amp; Change'!$L$34</f>
        <v>#DIV/0!</v>
      </c>
      <c r="BF194" s="112" t="e">
        <f>'III Plan Rates'!$AA197*'V Consumer Factors'!$N$17*'II Rate Development &amp; Change'!$L$34</f>
        <v>#DIV/0!</v>
      </c>
      <c r="BG194" s="112" t="e">
        <f>'III Plan Rates'!$AA197*'V Consumer Factors'!$N$18*'II Rate Development &amp; Change'!$L$34</f>
        <v>#DIV/0!</v>
      </c>
      <c r="BH194" s="112" t="e">
        <f>'III Plan Rates'!$AA197*'V Consumer Factors'!$N$19*'II Rate Development &amp; Change'!$L$34</f>
        <v>#DIV/0!</v>
      </c>
      <c r="BI194" s="112" t="e">
        <f>'III Plan Rates'!$AA197*'V Consumer Factors'!$N$20*'II Rate Development &amp; Change'!$L$34</f>
        <v>#DIV/0!</v>
      </c>
      <c r="BJ194" s="112">
        <f>IF('III Plan Rates'!$AP197&gt;0,SUMPRODUCT(BA194:BI194,'III Plan Rates'!$AG197:$AO197)/'III Plan Rates'!$AP197,0)</f>
        <v>0</v>
      </c>
      <c r="BK194" s="124"/>
      <c r="BL194" s="112" t="e">
        <f>'III Plan Rates'!$AA197*'V Consumer Factors'!$N$12*'II Rate Development &amp; Change'!$M$34</f>
        <v>#DIV/0!</v>
      </c>
      <c r="BM194" s="112" t="e">
        <f>'III Plan Rates'!$AA197*'V Consumer Factors'!$N$13*'II Rate Development &amp; Change'!$M$34</f>
        <v>#DIV/0!</v>
      </c>
      <c r="BN194" s="112" t="e">
        <f>'III Plan Rates'!$AA197*'V Consumer Factors'!$N$14*'II Rate Development &amp; Change'!$M$34</f>
        <v>#DIV/0!</v>
      </c>
      <c r="BO194" s="112" t="e">
        <f>'III Plan Rates'!$AA197*'V Consumer Factors'!$N$15*'II Rate Development &amp; Change'!$M$34</f>
        <v>#DIV/0!</v>
      </c>
      <c r="BP194" s="112" t="e">
        <f>'III Plan Rates'!$AA197*'V Consumer Factors'!$N$16*'II Rate Development &amp; Change'!$M$34</f>
        <v>#DIV/0!</v>
      </c>
      <c r="BQ194" s="112" t="e">
        <f>'III Plan Rates'!$AA197*'V Consumer Factors'!$N$17*'II Rate Development &amp; Change'!$M$34</f>
        <v>#DIV/0!</v>
      </c>
      <c r="BR194" s="112" t="e">
        <f>'III Plan Rates'!$AA197*'V Consumer Factors'!$N$18*'II Rate Development &amp; Change'!$M$34</f>
        <v>#DIV/0!</v>
      </c>
      <c r="BS194" s="112" t="e">
        <f>'III Plan Rates'!$AA197*'V Consumer Factors'!$N$19*'II Rate Development &amp; Change'!$M$34</f>
        <v>#DIV/0!</v>
      </c>
      <c r="BT194" s="112" t="e">
        <f>'III Plan Rates'!$AA197*'V Consumer Factors'!$N$20*'II Rate Development &amp; Change'!$M$34</f>
        <v>#DIV/0!</v>
      </c>
      <c r="BU194" s="112">
        <f>IF('III Plan Rates'!$AP197&gt;0,SUMPRODUCT(BL194:BT194,'III Plan Rates'!$AG197:$AO197)/'III Plan Rates'!$AP197,0)</f>
        <v>0</v>
      </c>
      <c r="BW194" s="109"/>
      <c r="BX194" s="109"/>
      <c r="BY194" s="109"/>
      <c r="BZ194" s="109"/>
      <c r="CA194" s="109"/>
      <c r="CB194" s="109"/>
      <c r="CC194" s="109"/>
      <c r="CD194" s="109"/>
      <c r="CE194" s="511" t="str">
        <f>IF(SUM(BW194:CD194)='III Plan Rates'!AG197, "Match", "Don't Match")</f>
        <v>Match</v>
      </c>
      <c r="CF194" s="109"/>
      <c r="CG194" s="109"/>
      <c r="CH194" s="109"/>
      <c r="CI194" s="511" t="str">
        <f>IF(SUM(CF194:CH194)='III Plan Rates'!AH197, "Match", "Don't Match")</f>
        <v>Match</v>
      </c>
      <c r="CJ194" s="109"/>
      <c r="CK194" s="109"/>
      <c r="CL194" s="109"/>
      <c r="CM194" s="109"/>
      <c r="CN194" s="109"/>
      <c r="CO194" s="109"/>
      <c r="CP194" s="109"/>
      <c r="CQ194" s="109"/>
      <c r="CR194" s="109"/>
      <c r="CS194" s="109"/>
      <c r="CT194" s="109"/>
      <c r="CU194" s="109"/>
      <c r="CV194" s="109"/>
      <c r="CW194" s="511" t="str">
        <f>IF(SUM(CJ194:CV194)='III Plan Rates'!AI197, "Match", "Don't Match")</f>
        <v>Match</v>
      </c>
      <c r="CX194" s="109"/>
      <c r="CY194" s="109"/>
      <c r="CZ194" s="109"/>
      <c r="DA194" s="109"/>
      <c r="DB194" s="109"/>
      <c r="DC194" s="109"/>
      <c r="DD194" s="109"/>
      <c r="DE194" s="109"/>
      <c r="DF194" s="109"/>
      <c r="DG194" s="109"/>
      <c r="DH194" s="511" t="str">
        <f>IF(SUM(CX194:DG194)='III Plan Rates'!AJ197, "Match", "Don't Match")</f>
        <v>Match</v>
      </c>
      <c r="DI194" s="109"/>
      <c r="DJ194" s="109"/>
      <c r="DK194" s="109"/>
      <c r="DL194" s="109"/>
      <c r="DM194" s="109"/>
      <c r="DN194" s="109"/>
      <c r="DO194" s="109"/>
      <c r="DP194" s="511" t="str">
        <f>IF(SUM(DI194:DO194)='III Plan Rates'!AK197, "Match", "Don't Match")</f>
        <v>Match</v>
      </c>
      <c r="DQ194" s="109"/>
      <c r="DR194" s="109"/>
      <c r="DS194" s="109"/>
      <c r="DT194" s="109"/>
      <c r="DU194" s="109"/>
      <c r="DV194" s="109"/>
      <c r="DW194" s="109"/>
      <c r="DX194" s="109"/>
      <c r="DY194" s="109"/>
      <c r="DZ194" s="109"/>
      <c r="EA194" s="511" t="str">
        <f>IF(SUM(DQ194:DZ194)='III Plan Rates'!AL197, "Match", "Don't Match")</f>
        <v>Match</v>
      </c>
      <c r="EB194" s="109"/>
      <c r="EC194" s="109"/>
      <c r="ED194" s="109"/>
      <c r="EE194" s="109"/>
      <c r="EF194" s="511" t="str">
        <f>IF(SUM(EB194:EE194)='III Plan Rates'!AM197, "Match", "Don't Match")</f>
        <v>Match</v>
      </c>
      <c r="EG194" s="109"/>
      <c r="EH194" s="109"/>
      <c r="EI194" s="109"/>
      <c r="EJ194" s="109"/>
      <c r="EK194" s="109"/>
      <c r="EL194" s="511" t="str">
        <f>IF(SUM(EG194:EK194)='III Plan Rates'!AN197, "Match", "Don't Match")</f>
        <v>Match</v>
      </c>
      <c r="EM194" s="109"/>
      <c r="EN194" s="109"/>
      <c r="EO194" s="109"/>
      <c r="EP194" s="109"/>
      <c r="EQ194" s="109"/>
      <c r="ER194" s="109"/>
      <c r="ES194" s="109"/>
      <c r="ET194" s="511" t="str">
        <f>IF(SUM(EM194:ES194)='III Plan Rates'!AO197, "Match", "Don't Match")</f>
        <v>Match</v>
      </c>
    </row>
    <row r="195" spans="1:150" x14ac:dyDescent="0.25">
      <c r="A195" s="406" t="str">
        <f>'III Plan Rates'!A198</f>
        <v>Plan 181</v>
      </c>
      <c r="B195" s="122">
        <f>'III Plan Rates'!B198</f>
        <v>0</v>
      </c>
      <c r="C195" s="128">
        <f>'III Plan Rates'!D198</f>
        <v>0</v>
      </c>
      <c r="D195" s="122">
        <f>'III Plan Rates'!E198</f>
        <v>0</v>
      </c>
      <c r="E195" s="122">
        <f>'III Plan Rates'!F198</f>
        <v>0</v>
      </c>
      <c r="F195" s="122">
        <f>'III Plan Rates'!G198</f>
        <v>0</v>
      </c>
      <c r="G195" s="122">
        <f>'III Plan Rates'!J198</f>
        <v>0</v>
      </c>
      <c r="H195" s="10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2">
        <f>IF('III Plan Rates'!$AP198&gt;0,SUMPRODUCT(I195:Q195,'III Plan Rates'!$AG198:$AO198)/'III Plan Rates'!$AP198,0)</f>
        <v>0</v>
      </c>
      <c r="S195" s="123"/>
      <c r="T195" s="112" t="e">
        <f>'III Plan Rates'!$AA198*'V Consumer Factors'!$N$12*'II Rate Development &amp; Change'!$J$34</f>
        <v>#DIV/0!</v>
      </c>
      <c r="U195" s="112" t="e">
        <f>'III Plan Rates'!$AA198*'V Consumer Factors'!$N$13*'II Rate Development &amp; Change'!$J$34</f>
        <v>#DIV/0!</v>
      </c>
      <c r="V195" s="112" t="e">
        <f>'III Plan Rates'!$AA198*'V Consumer Factors'!$N$14*'II Rate Development &amp; Change'!$J$34</f>
        <v>#DIV/0!</v>
      </c>
      <c r="W195" s="112" t="e">
        <f>'III Plan Rates'!$AA198*'V Consumer Factors'!$N$15*'II Rate Development &amp; Change'!$J$34</f>
        <v>#DIV/0!</v>
      </c>
      <c r="X195" s="112" t="e">
        <f>'III Plan Rates'!$AA198*'V Consumer Factors'!$N$16*'II Rate Development &amp; Change'!$J$34</f>
        <v>#DIV/0!</v>
      </c>
      <c r="Y195" s="112" t="e">
        <f>'III Plan Rates'!$AA198*'V Consumer Factors'!$N$17*'II Rate Development &amp; Change'!$J$34</f>
        <v>#DIV/0!</v>
      </c>
      <c r="Z195" s="112" t="e">
        <f>'III Plan Rates'!$AA198*'V Consumer Factors'!$N$18*'II Rate Development &amp; Change'!$J$34</f>
        <v>#DIV/0!</v>
      </c>
      <c r="AA195" s="112" t="e">
        <f>'III Plan Rates'!$AA198*'V Consumer Factors'!$N$19*'II Rate Development &amp; Change'!$J$34</f>
        <v>#DIV/0!</v>
      </c>
      <c r="AB195" s="112" t="e">
        <f>'III Plan Rates'!$AA198*'V Consumer Factors'!$N$20*'II Rate Development &amp; Change'!$J$34</f>
        <v>#DIV/0!</v>
      </c>
      <c r="AC195" s="112">
        <f>IF('III Plan Rates'!$AP198&gt;0,SUMPRODUCT(T195:AB195,'III Plan Rates'!$AG198:$AO198)/'III Plan Rates'!$AP198,0)</f>
        <v>0</v>
      </c>
      <c r="AD195" s="119"/>
      <c r="AE195" s="120" t="e">
        <f t="shared" si="33"/>
        <v>#DIV/0!</v>
      </c>
      <c r="AF195" s="120" t="e">
        <f t="shared" si="34"/>
        <v>#DIV/0!</v>
      </c>
      <c r="AG195" s="120" t="e">
        <f t="shared" si="35"/>
        <v>#DIV/0!</v>
      </c>
      <c r="AH195" s="120" t="e">
        <f t="shared" si="36"/>
        <v>#DIV/0!</v>
      </c>
      <c r="AI195" s="120" t="e">
        <f t="shared" si="37"/>
        <v>#DIV/0!</v>
      </c>
      <c r="AJ195" s="120" t="e">
        <f t="shared" si="38"/>
        <v>#DIV/0!</v>
      </c>
      <c r="AK195" s="120" t="e">
        <f t="shared" si="39"/>
        <v>#DIV/0!</v>
      </c>
      <c r="AL195" s="120" t="e">
        <f t="shared" si="40"/>
        <v>#DIV/0!</v>
      </c>
      <c r="AM195" s="120" t="e">
        <f t="shared" si="41"/>
        <v>#DIV/0!</v>
      </c>
      <c r="AN195" s="120" t="str">
        <f t="shared" si="42"/>
        <v/>
      </c>
      <c r="AO195" s="119"/>
      <c r="AP195" s="112" t="e">
        <f>'III Plan Rates'!$AA198*'V Consumer Factors'!$N$12*'II Rate Development &amp; Change'!$K$34</f>
        <v>#DIV/0!</v>
      </c>
      <c r="AQ195" s="112" t="e">
        <f>'III Plan Rates'!$AA198*'V Consumer Factors'!$N$13*'II Rate Development &amp; Change'!$K$34</f>
        <v>#DIV/0!</v>
      </c>
      <c r="AR195" s="112" t="e">
        <f>'III Plan Rates'!$AA198*'V Consumer Factors'!$N$14*'II Rate Development &amp; Change'!$K$34</f>
        <v>#DIV/0!</v>
      </c>
      <c r="AS195" s="112" t="e">
        <f>'III Plan Rates'!$AA198*'V Consumer Factors'!$N$15*'II Rate Development &amp; Change'!$K$34</f>
        <v>#DIV/0!</v>
      </c>
      <c r="AT195" s="112" t="e">
        <f>'III Plan Rates'!$AA198*'V Consumer Factors'!$N$16*'II Rate Development &amp; Change'!$K$34</f>
        <v>#DIV/0!</v>
      </c>
      <c r="AU195" s="112" t="e">
        <f>'III Plan Rates'!$AA198*'V Consumer Factors'!$N$17*'II Rate Development &amp; Change'!$K$34</f>
        <v>#DIV/0!</v>
      </c>
      <c r="AV195" s="112" t="e">
        <f>'III Plan Rates'!$AA198*'V Consumer Factors'!$N$18*'II Rate Development &amp; Change'!$K$34</f>
        <v>#DIV/0!</v>
      </c>
      <c r="AW195" s="112" t="e">
        <f>'III Plan Rates'!$AA198*'V Consumer Factors'!$N$19*'II Rate Development &amp; Change'!$K$34</f>
        <v>#DIV/0!</v>
      </c>
      <c r="AX195" s="112" t="e">
        <f>'III Plan Rates'!$AA198*'V Consumer Factors'!$N$20*'II Rate Development &amp; Change'!$K$34</f>
        <v>#DIV/0!</v>
      </c>
      <c r="AY195" s="112">
        <f>IF('III Plan Rates'!$AP198&gt;0,SUMPRODUCT(AP195:AX195,'III Plan Rates'!$AG198:$AO198)/'III Plan Rates'!$AP198,0)</f>
        <v>0</v>
      </c>
      <c r="AZ195" s="124"/>
      <c r="BA195" s="112" t="e">
        <f>'III Plan Rates'!$AA198*'V Consumer Factors'!$N$12*'II Rate Development &amp; Change'!$L$34</f>
        <v>#DIV/0!</v>
      </c>
      <c r="BB195" s="112" t="e">
        <f>'III Plan Rates'!$AA198*'V Consumer Factors'!$N$13*'II Rate Development &amp; Change'!$L$34</f>
        <v>#DIV/0!</v>
      </c>
      <c r="BC195" s="112" t="e">
        <f>'III Plan Rates'!$AA198*'V Consumer Factors'!$N$14*'II Rate Development &amp; Change'!$L$34</f>
        <v>#DIV/0!</v>
      </c>
      <c r="BD195" s="112" t="e">
        <f>'III Plan Rates'!$AA198*'V Consumer Factors'!$N$15*'II Rate Development &amp; Change'!$L$34</f>
        <v>#DIV/0!</v>
      </c>
      <c r="BE195" s="112" t="e">
        <f>'III Plan Rates'!$AA198*'V Consumer Factors'!$N$16*'II Rate Development &amp; Change'!$L$34</f>
        <v>#DIV/0!</v>
      </c>
      <c r="BF195" s="112" t="e">
        <f>'III Plan Rates'!$AA198*'V Consumer Factors'!$N$17*'II Rate Development &amp; Change'!$L$34</f>
        <v>#DIV/0!</v>
      </c>
      <c r="BG195" s="112" t="e">
        <f>'III Plan Rates'!$AA198*'V Consumer Factors'!$N$18*'II Rate Development &amp; Change'!$L$34</f>
        <v>#DIV/0!</v>
      </c>
      <c r="BH195" s="112" t="e">
        <f>'III Plan Rates'!$AA198*'V Consumer Factors'!$N$19*'II Rate Development &amp; Change'!$L$34</f>
        <v>#DIV/0!</v>
      </c>
      <c r="BI195" s="112" t="e">
        <f>'III Plan Rates'!$AA198*'V Consumer Factors'!$N$20*'II Rate Development &amp; Change'!$L$34</f>
        <v>#DIV/0!</v>
      </c>
      <c r="BJ195" s="112">
        <f>IF('III Plan Rates'!$AP198&gt;0,SUMPRODUCT(BA195:BI195,'III Plan Rates'!$AG198:$AO198)/'III Plan Rates'!$AP198,0)</f>
        <v>0</v>
      </c>
      <c r="BK195" s="124"/>
      <c r="BL195" s="112" t="e">
        <f>'III Plan Rates'!$AA198*'V Consumer Factors'!$N$12*'II Rate Development &amp; Change'!$M$34</f>
        <v>#DIV/0!</v>
      </c>
      <c r="BM195" s="112" t="e">
        <f>'III Plan Rates'!$AA198*'V Consumer Factors'!$N$13*'II Rate Development &amp; Change'!$M$34</f>
        <v>#DIV/0!</v>
      </c>
      <c r="BN195" s="112" t="e">
        <f>'III Plan Rates'!$AA198*'V Consumer Factors'!$N$14*'II Rate Development &amp; Change'!$M$34</f>
        <v>#DIV/0!</v>
      </c>
      <c r="BO195" s="112" t="e">
        <f>'III Plan Rates'!$AA198*'V Consumer Factors'!$N$15*'II Rate Development &amp; Change'!$M$34</f>
        <v>#DIV/0!</v>
      </c>
      <c r="BP195" s="112" t="e">
        <f>'III Plan Rates'!$AA198*'V Consumer Factors'!$N$16*'II Rate Development &amp; Change'!$M$34</f>
        <v>#DIV/0!</v>
      </c>
      <c r="BQ195" s="112" t="e">
        <f>'III Plan Rates'!$AA198*'V Consumer Factors'!$N$17*'II Rate Development &amp; Change'!$M$34</f>
        <v>#DIV/0!</v>
      </c>
      <c r="BR195" s="112" t="e">
        <f>'III Plan Rates'!$AA198*'V Consumer Factors'!$N$18*'II Rate Development &amp; Change'!$M$34</f>
        <v>#DIV/0!</v>
      </c>
      <c r="BS195" s="112" t="e">
        <f>'III Plan Rates'!$AA198*'V Consumer Factors'!$N$19*'II Rate Development &amp; Change'!$M$34</f>
        <v>#DIV/0!</v>
      </c>
      <c r="BT195" s="112" t="e">
        <f>'III Plan Rates'!$AA198*'V Consumer Factors'!$N$20*'II Rate Development &amp; Change'!$M$34</f>
        <v>#DIV/0!</v>
      </c>
      <c r="BU195" s="112">
        <f>IF('III Plan Rates'!$AP198&gt;0,SUMPRODUCT(BL195:BT195,'III Plan Rates'!$AG198:$AO198)/'III Plan Rates'!$AP198,0)</f>
        <v>0</v>
      </c>
      <c r="BW195" s="109"/>
      <c r="BX195" s="109"/>
      <c r="BY195" s="109"/>
      <c r="BZ195" s="109"/>
      <c r="CA195" s="109"/>
      <c r="CB195" s="109"/>
      <c r="CC195" s="109"/>
      <c r="CD195" s="109"/>
      <c r="CE195" s="511" t="str">
        <f>IF(SUM(BW195:CD195)='III Plan Rates'!AG198, "Match", "Don't Match")</f>
        <v>Match</v>
      </c>
      <c r="CF195" s="109"/>
      <c r="CG195" s="109"/>
      <c r="CH195" s="109"/>
      <c r="CI195" s="511" t="str">
        <f>IF(SUM(CF195:CH195)='III Plan Rates'!AH198, "Match", "Don't Match")</f>
        <v>Match</v>
      </c>
      <c r="CJ195" s="109"/>
      <c r="CK195" s="109"/>
      <c r="CL195" s="109"/>
      <c r="CM195" s="109"/>
      <c r="CN195" s="109"/>
      <c r="CO195" s="109"/>
      <c r="CP195" s="109"/>
      <c r="CQ195" s="109"/>
      <c r="CR195" s="109"/>
      <c r="CS195" s="109"/>
      <c r="CT195" s="109"/>
      <c r="CU195" s="109"/>
      <c r="CV195" s="109"/>
      <c r="CW195" s="511" t="str">
        <f>IF(SUM(CJ195:CV195)='III Plan Rates'!AI198, "Match", "Don't Match")</f>
        <v>Match</v>
      </c>
      <c r="CX195" s="109"/>
      <c r="CY195" s="109"/>
      <c r="CZ195" s="109"/>
      <c r="DA195" s="109"/>
      <c r="DB195" s="109"/>
      <c r="DC195" s="109"/>
      <c r="DD195" s="109"/>
      <c r="DE195" s="109"/>
      <c r="DF195" s="109"/>
      <c r="DG195" s="109"/>
      <c r="DH195" s="511" t="str">
        <f>IF(SUM(CX195:DG195)='III Plan Rates'!AJ198, "Match", "Don't Match")</f>
        <v>Match</v>
      </c>
      <c r="DI195" s="109"/>
      <c r="DJ195" s="109"/>
      <c r="DK195" s="109"/>
      <c r="DL195" s="109"/>
      <c r="DM195" s="109"/>
      <c r="DN195" s="109"/>
      <c r="DO195" s="109"/>
      <c r="DP195" s="511" t="str">
        <f>IF(SUM(DI195:DO195)='III Plan Rates'!AK198, "Match", "Don't Match")</f>
        <v>Match</v>
      </c>
      <c r="DQ195" s="109"/>
      <c r="DR195" s="109"/>
      <c r="DS195" s="109"/>
      <c r="DT195" s="109"/>
      <c r="DU195" s="109"/>
      <c r="DV195" s="109"/>
      <c r="DW195" s="109"/>
      <c r="DX195" s="109"/>
      <c r="DY195" s="109"/>
      <c r="DZ195" s="109"/>
      <c r="EA195" s="511" t="str">
        <f>IF(SUM(DQ195:DZ195)='III Plan Rates'!AL198, "Match", "Don't Match")</f>
        <v>Match</v>
      </c>
      <c r="EB195" s="109"/>
      <c r="EC195" s="109"/>
      <c r="ED195" s="109"/>
      <c r="EE195" s="109"/>
      <c r="EF195" s="511" t="str">
        <f>IF(SUM(EB195:EE195)='III Plan Rates'!AM198, "Match", "Don't Match")</f>
        <v>Match</v>
      </c>
      <c r="EG195" s="109"/>
      <c r="EH195" s="109"/>
      <c r="EI195" s="109"/>
      <c r="EJ195" s="109"/>
      <c r="EK195" s="109"/>
      <c r="EL195" s="511" t="str">
        <f>IF(SUM(EG195:EK195)='III Plan Rates'!AN198, "Match", "Don't Match")</f>
        <v>Match</v>
      </c>
      <c r="EM195" s="109"/>
      <c r="EN195" s="109"/>
      <c r="EO195" s="109"/>
      <c r="EP195" s="109"/>
      <c r="EQ195" s="109"/>
      <c r="ER195" s="109"/>
      <c r="ES195" s="109"/>
      <c r="ET195" s="511" t="str">
        <f>IF(SUM(EM195:ES195)='III Plan Rates'!AO198, "Match", "Don't Match")</f>
        <v>Match</v>
      </c>
    </row>
    <row r="196" spans="1:150" x14ac:dyDescent="0.25">
      <c r="A196" s="406" t="str">
        <f>'III Plan Rates'!A199</f>
        <v>Plan 182</v>
      </c>
      <c r="B196" s="122">
        <f>'III Plan Rates'!B199</f>
        <v>0</v>
      </c>
      <c r="C196" s="128">
        <f>'III Plan Rates'!D199</f>
        <v>0</v>
      </c>
      <c r="D196" s="122">
        <f>'III Plan Rates'!E199</f>
        <v>0</v>
      </c>
      <c r="E196" s="122">
        <f>'III Plan Rates'!F199</f>
        <v>0</v>
      </c>
      <c r="F196" s="122">
        <f>'III Plan Rates'!G199</f>
        <v>0</v>
      </c>
      <c r="G196" s="122">
        <f>'III Plan Rates'!J199</f>
        <v>0</v>
      </c>
      <c r="H196" s="10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2">
        <f>IF('III Plan Rates'!$AP199&gt;0,SUMPRODUCT(I196:Q196,'III Plan Rates'!$AG199:$AO199)/'III Plan Rates'!$AP199,0)</f>
        <v>0</v>
      </c>
      <c r="S196" s="123"/>
      <c r="T196" s="112" t="e">
        <f>'III Plan Rates'!$AA199*'V Consumer Factors'!$N$12*'II Rate Development &amp; Change'!$J$34</f>
        <v>#DIV/0!</v>
      </c>
      <c r="U196" s="112" t="e">
        <f>'III Plan Rates'!$AA199*'V Consumer Factors'!$N$13*'II Rate Development &amp; Change'!$J$34</f>
        <v>#DIV/0!</v>
      </c>
      <c r="V196" s="112" t="e">
        <f>'III Plan Rates'!$AA199*'V Consumer Factors'!$N$14*'II Rate Development &amp; Change'!$J$34</f>
        <v>#DIV/0!</v>
      </c>
      <c r="W196" s="112" t="e">
        <f>'III Plan Rates'!$AA199*'V Consumer Factors'!$N$15*'II Rate Development &amp; Change'!$J$34</f>
        <v>#DIV/0!</v>
      </c>
      <c r="X196" s="112" t="e">
        <f>'III Plan Rates'!$AA199*'V Consumer Factors'!$N$16*'II Rate Development &amp; Change'!$J$34</f>
        <v>#DIV/0!</v>
      </c>
      <c r="Y196" s="112" t="e">
        <f>'III Plan Rates'!$AA199*'V Consumer Factors'!$N$17*'II Rate Development &amp; Change'!$J$34</f>
        <v>#DIV/0!</v>
      </c>
      <c r="Z196" s="112" t="e">
        <f>'III Plan Rates'!$AA199*'V Consumer Factors'!$N$18*'II Rate Development &amp; Change'!$J$34</f>
        <v>#DIV/0!</v>
      </c>
      <c r="AA196" s="112" t="e">
        <f>'III Plan Rates'!$AA199*'V Consumer Factors'!$N$19*'II Rate Development &amp; Change'!$J$34</f>
        <v>#DIV/0!</v>
      </c>
      <c r="AB196" s="112" t="e">
        <f>'III Plan Rates'!$AA199*'V Consumer Factors'!$N$20*'II Rate Development &amp; Change'!$J$34</f>
        <v>#DIV/0!</v>
      </c>
      <c r="AC196" s="112">
        <f>IF('III Plan Rates'!$AP199&gt;0,SUMPRODUCT(T196:AB196,'III Plan Rates'!$AG199:$AO199)/'III Plan Rates'!$AP199,0)</f>
        <v>0</v>
      </c>
      <c r="AD196" s="119"/>
      <c r="AE196" s="120" t="e">
        <f t="shared" si="33"/>
        <v>#DIV/0!</v>
      </c>
      <c r="AF196" s="120" t="e">
        <f t="shared" si="34"/>
        <v>#DIV/0!</v>
      </c>
      <c r="AG196" s="120" t="e">
        <f t="shared" si="35"/>
        <v>#DIV/0!</v>
      </c>
      <c r="AH196" s="120" t="e">
        <f t="shared" si="36"/>
        <v>#DIV/0!</v>
      </c>
      <c r="AI196" s="120" t="e">
        <f t="shared" si="37"/>
        <v>#DIV/0!</v>
      </c>
      <c r="AJ196" s="120" t="e">
        <f t="shared" si="38"/>
        <v>#DIV/0!</v>
      </c>
      <c r="AK196" s="120" t="e">
        <f t="shared" si="39"/>
        <v>#DIV/0!</v>
      </c>
      <c r="AL196" s="120" t="e">
        <f t="shared" si="40"/>
        <v>#DIV/0!</v>
      </c>
      <c r="AM196" s="120" t="e">
        <f t="shared" si="41"/>
        <v>#DIV/0!</v>
      </c>
      <c r="AN196" s="120" t="str">
        <f t="shared" si="42"/>
        <v/>
      </c>
      <c r="AO196" s="119"/>
      <c r="AP196" s="112" t="e">
        <f>'III Plan Rates'!$AA199*'V Consumer Factors'!$N$12*'II Rate Development &amp; Change'!$K$34</f>
        <v>#DIV/0!</v>
      </c>
      <c r="AQ196" s="112" t="e">
        <f>'III Plan Rates'!$AA199*'V Consumer Factors'!$N$13*'II Rate Development &amp; Change'!$K$34</f>
        <v>#DIV/0!</v>
      </c>
      <c r="AR196" s="112" t="e">
        <f>'III Plan Rates'!$AA199*'V Consumer Factors'!$N$14*'II Rate Development &amp; Change'!$K$34</f>
        <v>#DIV/0!</v>
      </c>
      <c r="AS196" s="112" t="e">
        <f>'III Plan Rates'!$AA199*'V Consumer Factors'!$N$15*'II Rate Development &amp; Change'!$K$34</f>
        <v>#DIV/0!</v>
      </c>
      <c r="AT196" s="112" t="e">
        <f>'III Plan Rates'!$AA199*'V Consumer Factors'!$N$16*'II Rate Development &amp; Change'!$K$34</f>
        <v>#DIV/0!</v>
      </c>
      <c r="AU196" s="112" t="e">
        <f>'III Plan Rates'!$AA199*'V Consumer Factors'!$N$17*'II Rate Development &amp; Change'!$K$34</f>
        <v>#DIV/0!</v>
      </c>
      <c r="AV196" s="112" t="e">
        <f>'III Plan Rates'!$AA199*'V Consumer Factors'!$N$18*'II Rate Development &amp; Change'!$K$34</f>
        <v>#DIV/0!</v>
      </c>
      <c r="AW196" s="112" t="e">
        <f>'III Plan Rates'!$AA199*'V Consumer Factors'!$N$19*'II Rate Development &amp; Change'!$K$34</f>
        <v>#DIV/0!</v>
      </c>
      <c r="AX196" s="112" t="e">
        <f>'III Plan Rates'!$AA199*'V Consumer Factors'!$N$20*'II Rate Development &amp; Change'!$K$34</f>
        <v>#DIV/0!</v>
      </c>
      <c r="AY196" s="112">
        <f>IF('III Plan Rates'!$AP199&gt;0,SUMPRODUCT(AP196:AX196,'III Plan Rates'!$AG199:$AO199)/'III Plan Rates'!$AP199,0)</f>
        <v>0</v>
      </c>
      <c r="AZ196" s="124"/>
      <c r="BA196" s="112" t="e">
        <f>'III Plan Rates'!$AA199*'V Consumer Factors'!$N$12*'II Rate Development &amp; Change'!$L$34</f>
        <v>#DIV/0!</v>
      </c>
      <c r="BB196" s="112" t="e">
        <f>'III Plan Rates'!$AA199*'V Consumer Factors'!$N$13*'II Rate Development &amp; Change'!$L$34</f>
        <v>#DIV/0!</v>
      </c>
      <c r="BC196" s="112" t="e">
        <f>'III Plan Rates'!$AA199*'V Consumer Factors'!$N$14*'II Rate Development &amp; Change'!$L$34</f>
        <v>#DIV/0!</v>
      </c>
      <c r="BD196" s="112" t="e">
        <f>'III Plan Rates'!$AA199*'V Consumer Factors'!$N$15*'II Rate Development &amp; Change'!$L$34</f>
        <v>#DIV/0!</v>
      </c>
      <c r="BE196" s="112" t="e">
        <f>'III Plan Rates'!$AA199*'V Consumer Factors'!$N$16*'II Rate Development &amp; Change'!$L$34</f>
        <v>#DIV/0!</v>
      </c>
      <c r="BF196" s="112" t="e">
        <f>'III Plan Rates'!$AA199*'V Consumer Factors'!$N$17*'II Rate Development &amp; Change'!$L$34</f>
        <v>#DIV/0!</v>
      </c>
      <c r="BG196" s="112" t="e">
        <f>'III Plan Rates'!$AA199*'V Consumer Factors'!$N$18*'II Rate Development &amp; Change'!$L$34</f>
        <v>#DIV/0!</v>
      </c>
      <c r="BH196" s="112" t="e">
        <f>'III Plan Rates'!$AA199*'V Consumer Factors'!$N$19*'II Rate Development &amp; Change'!$L$34</f>
        <v>#DIV/0!</v>
      </c>
      <c r="BI196" s="112" t="e">
        <f>'III Plan Rates'!$AA199*'V Consumer Factors'!$N$20*'II Rate Development &amp; Change'!$L$34</f>
        <v>#DIV/0!</v>
      </c>
      <c r="BJ196" s="112">
        <f>IF('III Plan Rates'!$AP199&gt;0,SUMPRODUCT(BA196:BI196,'III Plan Rates'!$AG199:$AO199)/'III Plan Rates'!$AP199,0)</f>
        <v>0</v>
      </c>
      <c r="BK196" s="124"/>
      <c r="BL196" s="112" t="e">
        <f>'III Plan Rates'!$AA199*'V Consumer Factors'!$N$12*'II Rate Development &amp; Change'!$M$34</f>
        <v>#DIV/0!</v>
      </c>
      <c r="BM196" s="112" t="e">
        <f>'III Plan Rates'!$AA199*'V Consumer Factors'!$N$13*'II Rate Development &amp; Change'!$M$34</f>
        <v>#DIV/0!</v>
      </c>
      <c r="BN196" s="112" t="e">
        <f>'III Plan Rates'!$AA199*'V Consumer Factors'!$N$14*'II Rate Development &amp; Change'!$M$34</f>
        <v>#DIV/0!</v>
      </c>
      <c r="BO196" s="112" t="e">
        <f>'III Plan Rates'!$AA199*'V Consumer Factors'!$N$15*'II Rate Development &amp; Change'!$M$34</f>
        <v>#DIV/0!</v>
      </c>
      <c r="BP196" s="112" t="e">
        <f>'III Plan Rates'!$AA199*'V Consumer Factors'!$N$16*'II Rate Development &amp; Change'!$M$34</f>
        <v>#DIV/0!</v>
      </c>
      <c r="BQ196" s="112" t="e">
        <f>'III Plan Rates'!$AA199*'V Consumer Factors'!$N$17*'II Rate Development &amp; Change'!$M$34</f>
        <v>#DIV/0!</v>
      </c>
      <c r="BR196" s="112" t="e">
        <f>'III Plan Rates'!$AA199*'V Consumer Factors'!$N$18*'II Rate Development &amp; Change'!$M$34</f>
        <v>#DIV/0!</v>
      </c>
      <c r="BS196" s="112" t="e">
        <f>'III Plan Rates'!$AA199*'V Consumer Factors'!$N$19*'II Rate Development &amp; Change'!$M$34</f>
        <v>#DIV/0!</v>
      </c>
      <c r="BT196" s="112" t="e">
        <f>'III Plan Rates'!$AA199*'V Consumer Factors'!$N$20*'II Rate Development &amp; Change'!$M$34</f>
        <v>#DIV/0!</v>
      </c>
      <c r="BU196" s="112">
        <f>IF('III Plan Rates'!$AP199&gt;0,SUMPRODUCT(BL196:BT196,'III Plan Rates'!$AG199:$AO199)/'III Plan Rates'!$AP199,0)</f>
        <v>0</v>
      </c>
      <c r="BW196" s="109"/>
      <c r="BX196" s="109"/>
      <c r="BY196" s="109"/>
      <c r="BZ196" s="109"/>
      <c r="CA196" s="109"/>
      <c r="CB196" s="109"/>
      <c r="CC196" s="109"/>
      <c r="CD196" s="109"/>
      <c r="CE196" s="511" t="str">
        <f>IF(SUM(BW196:CD196)='III Plan Rates'!AG199, "Match", "Don't Match")</f>
        <v>Match</v>
      </c>
      <c r="CF196" s="109"/>
      <c r="CG196" s="109"/>
      <c r="CH196" s="109"/>
      <c r="CI196" s="511" t="str">
        <f>IF(SUM(CF196:CH196)='III Plan Rates'!AH199, "Match", "Don't Match")</f>
        <v>Match</v>
      </c>
      <c r="CJ196" s="109"/>
      <c r="CK196" s="109"/>
      <c r="CL196" s="109"/>
      <c r="CM196" s="109"/>
      <c r="CN196" s="109"/>
      <c r="CO196" s="109"/>
      <c r="CP196" s="109"/>
      <c r="CQ196" s="109"/>
      <c r="CR196" s="109"/>
      <c r="CS196" s="109"/>
      <c r="CT196" s="109"/>
      <c r="CU196" s="109"/>
      <c r="CV196" s="109"/>
      <c r="CW196" s="511" t="str">
        <f>IF(SUM(CJ196:CV196)='III Plan Rates'!AI199, "Match", "Don't Match")</f>
        <v>Match</v>
      </c>
      <c r="CX196" s="109"/>
      <c r="CY196" s="109"/>
      <c r="CZ196" s="109"/>
      <c r="DA196" s="109"/>
      <c r="DB196" s="109"/>
      <c r="DC196" s="109"/>
      <c r="DD196" s="109"/>
      <c r="DE196" s="109"/>
      <c r="DF196" s="109"/>
      <c r="DG196" s="109"/>
      <c r="DH196" s="511" t="str">
        <f>IF(SUM(CX196:DG196)='III Plan Rates'!AJ199, "Match", "Don't Match")</f>
        <v>Match</v>
      </c>
      <c r="DI196" s="109"/>
      <c r="DJ196" s="109"/>
      <c r="DK196" s="109"/>
      <c r="DL196" s="109"/>
      <c r="DM196" s="109"/>
      <c r="DN196" s="109"/>
      <c r="DO196" s="109"/>
      <c r="DP196" s="511" t="str">
        <f>IF(SUM(DI196:DO196)='III Plan Rates'!AK199, "Match", "Don't Match")</f>
        <v>Match</v>
      </c>
      <c r="DQ196" s="109"/>
      <c r="DR196" s="109"/>
      <c r="DS196" s="109"/>
      <c r="DT196" s="109"/>
      <c r="DU196" s="109"/>
      <c r="DV196" s="109"/>
      <c r="DW196" s="109"/>
      <c r="DX196" s="109"/>
      <c r="DY196" s="109"/>
      <c r="DZ196" s="109"/>
      <c r="EA196" s="511" t="str">
        <f>IF(SUM(DQ196:DZ196)='III Plan Rates'!AL199, "Match", "Don't Match")</f>
        <v>Match</v>
      </c>
      <c r="EB196" s="109"/>
      <c r="EC196" s="109"/>
      <c r="ED196" s="109"/>
      <c r="EE196" s="109"/>
      <c r="EF196" s="511" t="str">
        <f>IF(SUM(EB196:EE196)='III Plan Rates'!AM199, "Match", "Don't Match")</f>
        <v>Match</v>
      </c>
      <c r="EG196" s="109"/>
      <c r="EH196" s="109"/>
      <c r="EI196" s="109"/>
      <c r="EJ196" s="109"/>
      <c r="EK196" s="109"/>
      <c r="EL196" s="511" t="str">
        <f>IF(SUM(EG196:EK196)='III Plan Rates'!AN199, "Match", "Don't Match")</f>
        <v>Match</v>
      </c>
      <c r="EM196" s="109"/>
      <c r="EN196" s="109"/>
      <c r="EO196" s="109"/>
      <c r="EP196" s="109"/>
      <c r="EQ196" s="109"/>
      <c r="ER196" s="109"/>
      <c r="ES196" s="109"/>
      <c r="ET196" s="511" t="str">
        <f>IF(SUM(EM196:ES196)='III Plan Rates'!AO199, "Match", "Don't Match")</f>
        <v>Match</v>
      </c>
    </row>
    <row r="197" spans="1:150" x14ac:dyDescent="0.25">
      <c r="A197" s="406" t="str">
        <f>'III Plan Rates'!A200</f>
        <v>Plan 183</v>
      </c>
      <c r="B197" s="122">
        <f>'III Plan Rates'!B200</f>
        <v>0</v>
      </c>
      <c r="C197" s="128">
        <f>'III Plan Rates'!D200</f>
        <v>0</v>
      </c>
      <c r="D197" s="122">
        <f>'III Plan Rates'!E200</f>
        <v>0</v>
      </c>
      <c r="E197" s="122">
        <f>'III Plan Rates'!F200</f>
        <v>0</v>
      </c>
      <c r="F197" s="122">
        <f>'III Plan Rates'!G200</f>
        <v>0</v>
      </c>
      <c r="G197" s="122">
        <f>'III Plan Rates'!J200</f>
        <v>0</v>
      </c>
      <c r="H197" s="10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2">
        <f>IF('III Plan Rates'!$AP200&gt;0,SUMPRODUCT(I197:Q197,'III Plan Rates'!$AG200:$AO200)/'III Plan Rates'!$AP200,0)</f>
        <v>0</v>
      </c>
      <c r="S197" s="123"/>
      <c r="T197" s="112" t="e">
        <f>'III Plan Rates'!$AA200*'V Consumer Factors'!$N$12*'II Rate Development &amp; Change'!$J$34</f>
        <v>#DIV/0!</v>
      </c>
      <c r="U197" s="112" t="e">
        <f>'III Plan Rates'!$AA200*'V Consumer Factors'!$N$13*'II Rate Development &amp; Change'!$J$34</f>
        <v>#DIV/0!</v>
      </c>
      <c r="V197" s="112" t="e">
        <f>'III Plan Rates'!$AA200*'V Consumer Factors'!$N$14*'II Rate Development &amp; Change'!$J$34</f>
        <v>#DIV/0!</v>
      </c>
      <c r="W197" s="112" t="e">
        <f>'III Plan Rates'!$AA200*'V Consumer Factors'!$N$15*'II Rate Development &amp; Change'!$J$34</f>
        <v>#DIV/0!</v>
      </c>
      <c r="X197" s="112" t="e">
        <f>'III Plan Rates'!$AA200*'V Consumer Factors'!$N$16*'II Rate Development &amp; Change'!$J$34</f>
        <v>#DIV/0!</v>
      </c>
      <c r="Y197" s="112" t="e">
        <f>'III Plan Rates'!$AA200*'V Consumer Factors'!$N$17*'II Rate Development &amp; Change'!$J$34</f>
        <v>#DIV/0!</v>
      </c>
      <c r="Z197" s="112" t="e">
        <f>'III Plan Rates'!$AA200*'V Consumer Factors'!$N$18*'II Rate Development &amp; Change'!$J$34</f>
        <v>#DIV/0!</v>
      </c>
      <c r="AA197" s="112" t="e">
        <f>'III Plan Rates'!$AA200*'V Consumer Factors'!$N$19*'II Rate Development &amp; Change'!$J$34</f>
        <v>#DIV/0!</v>
      </c>
      <c r="AB197" s="112" t="e">
        <f>'III Plan Rates'!$AA200*'V Consumer Factors'!$N$20*'II Rate Development &amp; Change'!$J$34</f>
        <v>#DIV/0!</v>
      </c>
      <c r="AC197" s="112">
        <f>IF('III Plan Rates'!$AP200&gt;0,SUMPRODUCT(T197:AB197,'III Plan Rates'!$AG200:$AO200)/'III Plan Rates'!$AP200,0)</f>
        <v>0</v>
      </c>
      <c r="AD197" s="119"/>
      <c r="AE197" s="120" t="e">
        <f t="shared" si="33"/>
        <v>#DIV/0!</v>
      </c>
      <c r="AF197" s="120" t="e">
        <f t="shared" si="34"/>
        <v>#DIV/0!</v>
      </c>
      <c r="AG197" s="120" t="e">
        <f t="shared" si="35"/>
        <v>#DIV/0!</v>
      </c>
      <c r="AH197" s="120" t="e">
        <f t="shared" si="36"/>
        <v>#DIV/0!</v>
      </c>
      <c r="AI197" s="120" t="e">
        <f t="shared" si="37"/>
        <v>#DIV/0!</v>
      </c>
      <c r="AJ197" s="120" t="e">
        <f t="shared" si="38"/>
        <v>#DIV/0!</v>
      </c>
      <c r="AK197" s="120" t="e">
        <f t="shared" si="39"/>
        <v>#DIV/0!</v>
      </c>
      <c r="AL197" s="120" t="e">
        <f t="shared" si="40"/>
        <v>#DIV/0!</v>
      </c>
      <c r="AM197" s="120" t="e">
        <f t="shared" si="41"/>
        <v>#DIV/0!</v>
      </c>
      <c r="AN197" s="120" t="str">
        <f t="shared" si="42"/>
        <v/>
      </c>
      <c r="AO197" s="119"/>
      <c r="AP197" s="112" t="e">
        <f>'III Plan Rates'!$AA200*'V Consumer Factors'!$N$12*'II Rate Development &amp; Change'!$K$34</f>
        <v>#DIV/0!</v>
      </c>
      <c r="AQ197" s="112" t="e">
        <f>'III Plan Rates'!$AA200*'V Consumer Factors'!$N$13*'II Rate Development &amp; Change'!$K$34</f>
        <v>#DIV/0!</v>
      </c>
      <c r="AR197" s="112" t="e">
        <f>'III Plan Rates'!$AA200*'V Consumer Factors'!$N$14*'II Rate Development &amp; Change'!$K$34</f>
        <v>#DIV/0!</v>
      </c>
      <c r="AS197" s="112" t="e">
        <f>'III Plan Rates'!$AA200*'V Consumer Factors'!$N$15*'II Rate Development &amp; Change'!$K$34</f>
        <v>#DIV/0!</v>
      </c>
      <c r="AT197" s="112" t="e">
        <f>'III Plan Rates'!$AA200*'V Consumer Factors'!$N$16*'II Rate Development &amp; Change'!$K$34</f>
        <v>#DIV/0!</v>
      </c>
      <c r="AU197" s="112" t="e">
        <f>'III Plan Rates'!$AA200*'V Consumer Factors'!$N$17*'II Rate Development &amp; Change'!$K$34</f>
        <v>#DIV/0!</v>
      </c>
      <c r="AV197" s="112" t="e">
        <f>'III Plan Rates'!$AA200*'V Consumer Factors'!$N$18*'II Rate Development &amp; Change'!$K$34</f>
        <v>#DIV/0!</v>
      </c>
      <c r="AW197" s="112" t="e">
        <f>'III Plan Rates'!$AA200*'V Consumer Factors'!$N$19*'II Rate Development &amp; Change'!$K$34</f>
        <v>#DIV/0!</v>
      </c>
      <c r="AX197" s="112" t="e">
        <f>'III Plan Rates'!$AA200*'V Consumer Factors'!$N$20*'II Rate Development &amp; Change'!$K$34</f>
        <v>#DIV/0!</v>
      </c>
      <c r="AY197" s="112">
        <f>IF('III Plan Rates'!$AP200&gt;0,SUMPRODUCT(AP197:AX197,'III Plan Rates'!$AG200:$AO200)/'III Plan Rates'!$AP200,0)</f>
        <v>0</v>
      </c>
      <c r="AZ197" s="124"/>
      <c r="BA197" s="112" t="e">
        <f>'III Plan Rates'!$AA200*'V Consumer Factors'!$N$12*'II Rate Development &amp; Change'!$L$34</f>
        <v>#DIV/0!</v>
      </c>
      <c r="BB197" s="112" t="e">
        <f>'III Plan Rates'!$AA200*'V Consumer Factors'!$N$13*'II Rate Development &amp; Change'!$L$34</f>
        <v>#DIV/0!</v>
      </c>
      <c r="BC197" s="112" t="e">
        <f>'III Plan Rates'!$AA200*'V Consumer Factors'!$N$14*'II Rate Development &amp; Change'!$L$34</f>
        <v>#DIV/0!</v>
      </c>
      <c r="BD197" s="112" t="e">
        <f>'III Plan Rates'!$AA200*'V Consumer Factors'!$N$15*'II Rate Development &amp; Change'!$L$34</f>
        <v>#DIV/0!</v>
      </c>
      <c r="BE197" s="112" t="e">
        <f>'III Plan Rates'!$AA200*'V Consumer Factors'!$N$16*'II Rate Development &amp; Change'!$L$34</f>
        <v>#DIV/0!</v>
      </c>
      <c r="BF197" s="112" t="e">
        <f>'III Plan Rates'!$AA200*'V Consumer Factors'!$N$17*'II Rate Development &amp; Change'!$L$34</f>
        <v>#DIV/0!</v>
      </c>
      <c r="BG197" s="112" t="e">
        <f>'III Plan Rates'!$AA200*'V Consumer Factors'!$N$18*'II Rate Development &amp; Change'!$L$34</f>
        <v>#DIV/0!</v>
      </c>
      <c r="BH197" s="112" t="e">
        <f>'III Plan Rates'!$AA200*'V Consumer Factors'!$N$19*'II Rate Development &amp; Change'!$L$34</f>
        <v>#DIV/0!</v>
      </c>
      <c r="BI197" s="112" t="e">
        <f>'III Plan Rates'!$AA200*'V Consumer Factors'!$N$20*'II Rate Development &amp; Change'!$L$34</f>
        <v>#DIV/0!</v>
      </c>
      <c r="BJ197" s="112">
        <f>IF('III Plan Rates'!$AP200&gt;0,SUMPRODUCT(BA197:BI197,'III Plan Rates'!$AG200:$AO200)/'III Plan Rates'!$AP200,0)</f>
        <v>0</v>
      </c>
      <c r="BK197" s="124"/>
      <c r="BL197" s="112" t="e">
        <f>'III Plan Rates'!$AA200*'V Consumer Factors'!$N$12*'II Rate Development &amp; Change'!$M$34</f>
        <v>#DIV/0!</v>
      </c>
      <c r="BM197" s="112" t="e">
        <f>'III Plan Rates'!$AA200*'V Consumer Factors'!$N$13*'II Rate Development &amp; Change'!$M$34</f>
        <v>#DIV/0!</v>
      </c>
      <c r="BN197" s="112" t="e">
        <f>'III Plan Rates'!$AA200*'V Consumer Factors'!$N$14*'II Rate Development &amp; Change'!$M$34</f>
        <v>#DIV/0!</v>
      </c>
      <c r="BO197" s="112" t="e">
        <f>'III Plan Rates'!$AA200*'V Consumer Factors'!$N$15*'II Rate Development &amp; Change'!$M$34</f>
        <v>#DIV/0!</v>
      </c>
      <c r="BP197" s="112" t="e">
        <f>'III Plan Rates'!$AA200*'V Consumer Factors'!$N$16*'II Rate Development &amp; Change'!$M$34</f>
        <v>#DIV/0!</v>
      </c>
      <c r="BQ197" s="112" t="e">
        <f>'III Plan Rates'!$AA200*'V Consumer Factors'!$N$17*'II Rate Development &amp; Change'!$M$34</f>
        <v>#DIV/0!</v>
      </c>
      <c r="BR197" s="112" t="e">
        <f>'III Plan Rates'!$AA200*'V Consumer Factors'!$N$18*'II Rate Development &amp; Change'!$M$34</f>
        <v>#DIV/0!</v>
      </c>
      <c r="BS197" s="112" t="e">
        <f>'III Plan Rates'!$AA200*'V Consumer Factors'!$N$19*'II Rate Development &amp; Change'!$M$34</f>
        <v>#DIV/0!</v>
      </c>
      <c r="BT197" s="112" t="e">
        <f>'III Plan Rates'!$AA200*'V Consumer Factors'!$N$20*'II Rate Development &amp; Change'!$M$34</f>
        <v>#DIV/0!</v>
      </c>
      <c r="BU197" s="112">
        <f>IF('III Plan Rates'!$AP200&gt;0,SUMPRODUCT(BL197:BT197,'III Plan Rates'!$AG200:$AO200)/'III Plan Rates'!$AP200,0)</f>
        <v>0</v>
      </c>
      <c r="BW197" s="109"/>
      <c r="BX197" s="109"/>
      <c r="BY197" s="109"/>
      <c r="BZ197" s="109"/>
      <c r="CA197" s="109"/>
      <c r="CB197" s="109"/>
      <c r="CC197" s="109"/>
      <c r="CD197" s="109"/>
      <c r="CE197" s="511" t="str">
        <f>IF(SUM(BW197:CD197)='III Plan Rates'!AG200, "Match", "Don't Match")</f>
        <v>Match</v>
      </c>
      <c r="CF197" s="109"/>
      <c r="CG197" s="109"/>
      <c r="CH197" s="109"/>
      <c r="CI197" s="511" t="str">
        <f>IF(SUM(CF197:CH197)='III Plan Rates'!AH200, "Match", "Don't Match")</f>
        <v>Match</v>
      </c>
      <c r="CJ197" s="109"/>
      <c r="CK197" s="109"/>
      <c r="CL197" s="109"/>
      <c r="CM197" s="109"/>
      <c r="CN197" s="109"/>
      <c r="CO197" s="109"/>
      <c r="CP197" s="109"/>
      <c r="CQ197" s="109"/>
      <c r="CR197" s="109"/>
      <c r="CS197" s="109"/>
      <c r="CT197" s="109"/>
      <c r="CU197" s="109"/>
      <c r="CV197" s="109"/>
      <c r="CW197" s="511" t="str">
        <f>IF(SUM(CJ197:CV197)='III Plan Rates'!AI200, "Match", "Don't Match")</f>
        <v>Match</v>
      </c>
      <c r="CX197" s="109"/>
      <c r="CY197" s="109"/>
      <c r="CZ197" s="109"/>
      <c r="DA197" s="109"/>
      <c r="DB197" s="109"/>
      <c r="DC197" s="109"/>
      <c r="DD197" s="109"/>
      <c r="DE197" s="109"/>
      <c r="DF197" s="109"/>
      <c r="DG197" s="109"/>
      <c r="DH197" s="511" t="str">
        <f>IF(SUM(CX197:DG197)='III Plan Rates'!AJ200, "Match", "Don't Match")</f>
        <v>Match</v>
      </c>
      <c r="DI197" s="109"/>
      <c r="DJ197" s="109"/>
      <c r="DK197" s="109"/>
      <c r="DL197" s="109"/>
      <c r="DM197" s="109"/>
      <c r="DN197" s="109"/>
      <c r="DO197" s="109"/>
      <c r="DP197" s="511" t="str">
        <f>IF(SUM(DI197:DO197)='III Plan Rates'!AK200, "Match", "Don't Match")</f>
        <v>Match</v>
      </c>
      <c r="DQ197" s="109"/>
      <c r="DR197" s="109"/>
      <c r="DS197" s="109"/>
      <c r="DT197" s="109"/>
      <c r="DU197" s="109"/>
      <c r="DV197" s="109"/>
      <c r="DW197" s="109"/>
      <c r="DX197" s="109"/>
      <c r="DY197" s="109"/>
      <c r="DZ197" s="109"/>
      <c r="EA197" s="511" t="str">
        <f>IF(SUM(DQ197:DZ197)='III Plan Rates'!AL200, "Match", "Don't Match")</f>
        <v>Match</v>
      </c>
      <c r="EB197" s="109"/>
      <c r="EC197" s="109"/>
      <c r="ED197" s="109"/>
      <c r="EE197" s="109"/>
      <c r="EF197" s="511" t="str">
        <f>IF(SUM(EB197:EE197)='III Plan Rates'!AM200, "Match", "Don't Match")</f>
        <v>Match</v>
      </c>
      <c r="EG197" s="109"/>
      <c r="EH197" s="109"/>
      <c r="EI197" s="109"/>
      <c r="EJ197" s="109"/>
      <c r="EK197" s="109"/>
      <c r="EL197" s="511" t="str">
        <f>IF(SUM(EG197:EK197)='III Plan Rates'!AN200, "Match", "Don't Match")</f>
        <v>Match</v>
      </c>
      <c r="EM197" s="109"/>
      <c r="EN197" s="109"/>
      <c r="EO197" s="109"/>
      <c r="EP197" s="109"/>
      <c r="EQ197" s="109"/>
      <c r="ER197" s="109"/>
      <c r="ES197" s="109"/>
      <c r="ET197" s="511" t="str">
        <f>IF(SUM(EM197:ES197)='III Plan Rates'!AO200, "Match", "Don't Match")</f>
        <v>Match</v>
      </c>
    </row>
    <row r="198" spans="1:150" x14ac:dyDescent="0.25">
      <c r="A198" s="406" t="str">
        <f>'III Plan Rates'!A201</f>
        <v>Plan 184</v>
      </c>
      <c r="B198" s="122">
        <f>'III Plan Rates'!B201</f>
        <v>0</v>
      </c>
      <c r="C198" s="128">
        <f>'III Plan Rates'!D201</f>
        <v>0</v>
      </c>
      <c r="D198" s="122">
        <f>'III Plan Rates'!E201</f>
        <v>0</v>
      </c>
      <c r="E198" s="122">
        <f>'III Plan Rates'!F201</f>
        <v>0</v>
      </c>
      <c r="F198" s="122">
        <f>'III Plan Rates'!G201</f>
        <v>0</v>
      </c>
      <c r="G198" s="122">
        <f>'III Plan Rates'!J201</f>
        <v>0</v>
      </c>
      <c r="H198" s="10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2">
        <f>IF('III Plan Rates'!$AP201&gt;0,SUMPRODUCT(I198:Q198,'III Plan Rates'!$AG201:$AO201)/'III Plan Rates'!$AP201,0)</f>
        <v>0</v>
      </c>
      <c r="S198" s="123"/>
      <c r="T198" s="112" t="e">
        <f>'III Plan Rates'!$AA201*'V Consumer Factors'!$N$12*'II Rate Development &amp; Change'!$J$34</f>
        <v>#DIV/0!</v>
      </c>
      <c r="U198" s="112" t="e">
        <f>'III Plan Rates'!$AA201*'V Consumer Factors'!$N$13*'II Rate Development &amp; Change'!$J$34</f>
        <v>#DIV/0!</v>
      </c>
      <c r="V198" s="112" t="e">
        <f>'III Plan Rates'!$AA201*'V Consumer Factors'!$N$14*'II Rate Development &amp; Change'!$J$34</f>
        <v>#DIV/0!</v>
      </c>
      <c r="W198" s="112" t="e">
        <f>'III Plan Rates'!$AA201*'V Consumer Factors'!$N$15*'II Rate Development &amp; Change'!$J$34</f>
        <v>#DIV/0!</v>
      </c>
      <c r="X198" s="112" t="e">
        <f>'III Plan Rates'!$AA201*'V Consumer Factors'!$N$16*'II Rate Development &amp; Change'!$J$34</f>
        <v>#DIV/0!</v>
      </c>
      <c r="Y198" s="112" t="e">
        <f>'III Plan Rates'!$AA201*'V Consumer Factors'!$N$17*'II Rate Development &amp; Change'!$J$34</f>
        <v>#DIV/0!</v>
      </c>
      <c r="Z198" s="112" t="e">
        <f>'III Plan Rates'!$AA201*'V Consumer Factors'!$N$18*'II Rate Development &amp; Change'!$J$34</f>
        <v>#DIV/0!</v>
      </c>
      <c r="AA198" s="112" t="e">
        <f>'III Plan Rates'!$AA201*'V Consumer Factors'!$N$19*'II Rate Development &amp; Change'!$J$34</f>
        <v>#DIV/0!</v>
      </c>
      <c r="AB198" s="112" t="e">
        <f>'III Plan Rates'!$AA201*'V Consumer Factors'!$N$20*'II Rate Development &amp; Change'!$J$34</f>
        <v>#DIV/0!</v>
      </c>
      <c r="AC198" s="112">
        <f>IF('III Plan Rates'!$AP201&gt;0,SUMPRODUCT(T198:AB198,'III Plan Rates'!$AG201:$AO201)/'III Plan Rates'!$AP201,0)</f>
        <v>0</v>
      </c>
      <c r="AD198" s="119"/>
      <c r="AE198" s="120" t="e">
        <f t="shared" si="33"/>
        <v>#DIV/0!</v>
      </c>
      <c r="AF198" s="120" t="e">
        <f t="shared" si="34"/>
        <v>#DIV/0!</v>
      </c>
      <c r="AG198" s="120" t="e">
        <f t="shared" si="35"/>
        <v>#DIV/0!</v>
      </c>
      <c r="AH198" s="120" t="e">
        <f t="shared" si="36"/>
        <v>#DIV/0!</v>
      </c>
      <c r="AI198" s="120" t="e">
        <f t="shared" si="37"/>
        <v>#DIV/0!</v>
      </c>
      <c r="AJ198" s="120" t="e">
        <f t="shared" si="38"/>
        <v>#DIV/0!</v>
      </c>
      <c r="AK198" s="120" t="e">
        <f t="shared" si="39"/>
        <v>#DIV/0!</v>
      </c>
      <c r="AL198" s="120" t="e">
        <f t="shared" si="40"/>
        <v>#DIV/0!</v>
      </c>
      <c r="AM198" s="120" t="e">
        <f t="shared" si="41"/>
        <v>#DIV/0!</v>
      </c>
      <c r="AN198" s="120" t="str">
        <f t="shared" si="42"/>
        <v/>
      </c>
      <c r="AO198" s="119"/>
      <c r="AP198" s="112" t="e">
        <f>'III Plan Rates'!$AA201*'V Consumer Factors'!$N$12*'II Rate Development &amp; Change'!$K$34</f>
        <v>#DIV/0!</v>
      </c>
      <c r="AQ198" s="112" t="e">
        <f>'III Plan Rates'!$AA201*'V Consumer Factors'!$N$13*'II Rate Development &amp; Change'!$K$34</f>
        <v>#DIV/0!</v>
      </c>
      <c r="AR198" s="112" t="e">
        <f>'III Plan Rates'!$AA201*'V Consumer Factors'!$N$14*'II Rate Development &amp; Change'!$K$34</f>
        <v>#DIV/0!</v>
      </c>
      <c r="AS198" s="112" t="e">
        <f>'III Plan Rates'!$AA201*'V Consumer Factors'!$N$15*'II Rate Development &amp; Change'!$K$34</f>
        <v>#DIV/0!</v>
      </c>
      <c r="AT198" s="112" t="e">
        <f>'III Plan Rates'!$AA201*'V Consumer Factors'!$N$16*'II Rate Development &amp; Change'!$K$34</f>
        <v>#DIV/0!</v>
      </c>
      <c r="AU198" s="112" t="e">
        <f>'III Plan Rates'!$AA201*'V Consumer Factors'!$N$17*'II Rate Development &amp; Change'!$K$34</f>
        <v>#DIV/0!</v>
      </c>
      <c r="AV198" s="112" t="e">
        <f>'III Plan Rates'!$AA201*'V Consumer Factors'!$N$18*'II Rate Development &amp; Change'!$K$34</f>
        <v>#DIV/0!</v>
      </c>
      <c r="AW198" s="112" t="e">
        <f>'III Plan Rates'!$AA201*'V Consumer Factors'!$N$19*'II Rate Development &amp; Change'!$K$34</f>
        <v>#DIV/0!</v>
      </c>
      <c r="AX198" s="112" t="e">
        <f>'III Plan Rates'!$AA201*'V Consumer Factors'!$N$20*'II Rate Development &amp; Change'!$K$34</f>
        <v>#DIV/0!</v>
      </c>
      <c r="AY198" s="112">
        <f>IF('III Plan Rates'!$AP201&gt;0,SUMPRODUCT(AP198:AX198,'III Plan Rates'!$AG201:$AO201)/'III Plan Rates'!$AP201,0)</f>
        <v>0</v>
      </c>
      <c r="AZ198" s="124"/>
      <c r="BA198" s="112" t="e">
        <f>'III Plan Rates'!$AA201*'V Consumer Factors'!$N$12*'II Rate Development &amp; Change'!$L$34</f>
        <v>#DIV/0!</v>
      </c>
      <c r="BB198" s="112" t="e">
        <f>'III Plan Rates'!$AA201*'V Consumer Factors'!$N$13*'II Rate Development &amp; Change'!$L$34</f>
        <v>#DIV/0!</v>
      </c>
      <c r="BC198" s="112" t="e">
        <f>'III Plan Rates'!$AA201*'V Consumer Factors'!$N$14*'II Rate Development &amp; Change'!$L$34</f>
        <v>#DIV/0!</v>
      </c>
      <c r="BD198" s="112" t="e">
        <f>'III Plan Rates'!$AA201*'V Consumer Factors'!$N$15*'II Rate Development &amp; Change'!$L$34</f>
        <v>#DIV/0!</v>
      </c>
      <c r="BE198" s="112" t="e">
        <f>'III Plan Rates'!$AA201*'V Consumer Factors'!$N$16*'II Rate Development &amp; Change'!$L$34</f>
        <v>#DIV/0!</v>
      </c>
      <c r="BF198" s="112" t="e">
        <f>'III Plan Rates'!$AA201*'V Consumer Factors'!$N$17*'II Rate Development &amp; Change'!$L$34</f>
        <v>#DIV/0!</v>
      </c>
      <c r="BG198" s="112" t="e">
        <f>'III Plan Rates'!$AA201*'V Consumer Factors'!$N$18*'II Rate Development &amp; Change'!$L$34</f>
        <v>#DIV/0!</v>
      </c>
      <c r="BH198" s="112" t="e">
        <f>'III Plan Rates'!$AA201*'V Consumer Factors'!$N$19*'II Rate Development &amp; Change'!$L$34</f>
        <v>#DIV/0!</v>
      </c>
      <c r="BI198" s="112" t="e">
        <f>'III Plan Rates'!$AA201*'V Consumer Factors'!$N$20*'II Rate Development &amp; Change'!$L$34</f>
        <v>#DIV/0!</v>
      </c>
      <c r="BJ198" s="112">
        <f>IF('III Plan Rates'!$AP201&gt;0,SUMPRODUCT(BA198:BI198,'III Plan Rates'!$AG201:$AO201)/'III Plan Rates'!$AP201,0)</f>
        <v>0</v>
      </c>
      <c r="BK198" s="124"/>
      <c r="BL198" s="112" t="e">
        <f>'III Plan Rates'!$AA201*'V Consumer Factors'!$N$12*'II Rate Development &amp; Change'!$M$34</f>
        <v>#DIV/0!</v>
      </c>
      <c r="BM198" s="112" t="e">
        <f>'III Plan Rates'!$AA201*'V Consumer Factors'!$N$13*'II Rate Development &amp; Change'!$M$34</f>
        <v>#DIV/0!</v>
      </c>
      <c r="BN198" s="112" t="e">
        <f>'III Plan Rates'!$AA201*'V Consumer Factors'!$N$14*'II Rate Development &amp; Change'!$M$34</f>
        <v>#DIV/0!</v>
      </c>
      <c r="BO198" s="112" t="e">
        <f>'III Plan Rates'!$AA201*'V Consumer Factors'!$N$15*'II Rate Development &amp; Change'!$M$34</f>
        <v>#DIV/0!</v>
      </c>
      <c r="BP198" s="112" t="e">
        <f>'III Plan Rates'!$AA201*'V Consumer Factors'!$N$16*'II Rate Development &amp; Change'!$M$34</f>
        <v>#DIV/0!</v>
      </c>
      <c r="BQ198" s="112" t="e">
        <f>'III Plan Rates'!$AA201*'V Consumer Factors'!$N$17*'II Rate Development &amp; Change'!$M$34</f>
        <v>#DIV/0!</v>
      </c>
      <c r="BR198" s="112" t="e">
        <f>'III Plan Rates'!$AA201*'V Consumer Factors'!$N$18*'II Rate Development &amp; Change'!$M$34</f>
        <v>#DIV/0!</v>
      </c>
      <c r="BS198" s="112" t="e">
        <f>'III Plan Rates'!$AA201*'V Consumer Factors'!$N$19*'II Rate Development &amp; Change'!$M$34</f>
        <v>#DIV/0!</v>
      </c>
      <c r="BT198" s="112" t="e">
        <f>'III Plan Rates'!$AA201*'V Consumer Factors'!$N$20*'II Rate Development &amp; Change'!$M$34</f>
        <v>#DIV/0!</v>
      </c>
      <c r="BU198" s="112">
        <f>IF('III Plan Rates'!$AP201&gt;0,SUMPRODUCT(BL198:BT198,'III Plan Rates'!$AG201:$AO201)/'III Plan Rates'!$AP201,0)</f>
        <v>0</v>
      </c>
      <c r="BW198" s="109"/>
      <c r="BX198" s="109"/>
      <c r="BY198" s="109"/>
      <c r="BZ198" s="109"/>
      <c r="CA198" s="109"/>
      <c r="CB198" s="109"/>
      <c r="CC198" s="109"/>
      <c r="CD198" s="109"/>
      <c r="CE198" s="511" t="str">
        <f>IF(SUM(BW198:CD198)='III Plan Rates'!AG201, "Match", "Don't Match")</f>
        <v>Match</v>
      </c>
      <c r="CF198" s="109"/>
      <c r="CG198" s="109"/>
      <c r="CH198" s="109"/>
      <c r="CI198" s="511" t="str">
        <f>IF(SUM(CF198:CH198)='III Plan Rates'!AH201, "Match", "Don't Match")</f>
        <v>Match</v>
      </c>
      <c r="CJ198" s="109"/>
      <c r="CK198" s="109"/>
      <c r="CL198" s="109"/>
      <c r="CM198" s="109"/>
      <c r="CN198" s="109"/>
      <c r="CO198" s="109"/>
      <c r="CP198" s="109"/>
      <c r="CQ198" s="109"/>
      <c r="CR198" s="109"/>
      <c r="CS198" s="109"/>
      <c r="CT198" s="109"/>
      <c r="CU198" s="109"/>
      <c r="CV198" s="109"/>
      <c r="CW198" s="511" t="str">
        <f>IF(SUM(CJ198:CV198)='III Plan Rates'!AI201, "Match", "Don't Match")</f>
        <v>Match</v>
      </c>
      <c r="CX198" s="109"/>
      <c r="CY198" s="109"/>
      <c r="CZ198" s="109"/>
      <c r="DA198" s="109"/>
      <c r="DB198" s="109"/>
      <c r="DC198" s="109"/>
      <c r="DD198" s="109"/>
      <c r="DE198" s="109"/>
      <c r="DF198" s="109"/>
      <c r="DG198" s="109"/>
      <c r="DH198" s="511" t="str">
        <f>IF(SUM(CX198:DG198)='III Plan Rates'!AJ201, "Match", "Don't Match")</f>
        <v>Match</v>
      </c>
      <c r="DI198" s="109"/>
      <c r="DJ198" s="109"/>
      <c r="DK198" s="109"/>
      <c r="DL198" s="109"/>
      <c r="DM198" s="109"/>
      <c r="DN198" s="109"/>
      <c r="DO198" s="109"/>
      <c r="DP198" s="511" t="str">
        <f>IF(SUM(DI198:DO198)='III Plan Rates'!AK201, "Match", "Don't Match")</f>
        <v>Match</v>
      </c>
      <c r="DQ198" s="109"/>
      <c r="DR198" s="109"/>
      <c r="DS198" s="109"/>
      <c r="DT198" s="109"/>
      <c r="DU198" s="109"/>
      <c r="DV198" s="109"/>
      <c r="DW198" s="109"/>
      <c r="DX198" s="109"/>
      <c r="DY198" s="109"/>
      <c r="DZ198" s="109"/>
      <c r="EA198" s="511" t="str">
        <f>IF(SUM(DQ198:DZ198)='III Plan Rates'!AL201, "Match", "Don't Match")</f>
        <v>Match</v>
      </c>
      <c r="EB198" s="109"/>
      <c r="EC198" s="109"/>
      <c r="ED198" s="109"/>
      <c r="EE198" s="109"/>
      <c r="EF198" s="511" t="str">
        <f>IF(SUM(EB198:EE198)='III Plan Rates'!AM201, "Match", "Don't Match")</f>
        <v>Match</v>
      </c>
      <c r="EG198" s="109"/>
      <c r="EH198" s="109"/>
      <c r="EI198" s="109"/>
      <c r="EJ198" s="109"/>
      <c r="EK198" s="109"/>
      <c r="EL198" s="511" t="str">
        <f>IF(SUM(EG198:EK198)='III Plan Rates'!AN201, "Match", "Don't Match")</f>
        <v>Match</v>
      </c>
      <c r="EM198" s="109"/>
      <c r="EN198" s="109"/>
      <c r="EO198" s="109"/>
      <c r="EP198" s="109"/>
      <c r="EQ198" s="109"/>
      <c r="ER198" s="109"/>
      <c r="ES198" s="109"/>
      <c r="ET198" s="511" t="str">
        <f>IF(SUM(EM198:ES198)='III Plan Rates'!AO201, "Match", "Don't Match")</f>
        <v>Match</v>
      </c>
    </row>
    <row r="199" spans="1:150" x14ac:dyDescent="0.25">
      <c r="A199" s="406" t="str">
        <f>'III Plan Rates'!A202</f>
        <v>Plan 185</v>
      </c>
      <c r="B199" s="122">
        <f>'III Plan Rates'!B202</f>
        <v>0</v>
      </c>
      <c r="C199" s="128">
        <f>'III Plan Rates'!D202</f>
        <v>0</v>
      </c>
      <c r="D199" s="122">
        <f>'III Plan Rates'!E202</f>
        <v>0</v>
      </c>
      <c r="E199" s="122">
        <f>'III Plan Rates'!F202</f>
        <v>0</v>
      </c>
      <c r="F199" s="122">
        <f>'III Plan Rates'!G202</f>
        <v>0</v>
      </c>
      <c r="G199" s="122">
        <f>'III Plan Rates'!J202</f>
        <v>0</v>
      </c>
      <c r="H199" s="10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2">
        <f>IF('III Plan Rates'!$AP202&gt;0,SUMPRODUCT(I199:Q199,'III Plan Rates'!$AG202:$AO202)/'III Plan Rates'!$AP202,0)</f>
        <v>0</v>
      </c>
      <c r="S199" s="123"/>
      <c r="T199" s="112" t="e">
        <f>'III Plan Rates'!$AA202*'V Consumer Factors'!$N$12*'II Rate Development &amp; Change'!$J$34</f>
        <v>#DIV/0!</v>
      </c>
      <c r="U199" s="112" t="e">
        <f>'III Plan Rates'!$AA202*'V Consumer Factors'!$N$13*'II Rate Development &amp; Change'!$J$34</f>
        <v>#DIV/0!</v>
      </c>
      <c r="V199" s="112" t="e">
        <f>'III Plan Rates'!$AA202*'V Consumer Factors'!$N$14*'II Rate Development &amp; Change'!$J$34</f>
        <v>#DIV/0!</v>
      </c>
      <c r="W199" s="112" t="e">
        <f>'III Plan Rates'!$AA202*'V Consumer Factors'!$N$15*'II Rate Development &amp; Change'!$J$34</f>
        <v>#DIV/0!</v>
      </c>
      <c r="X199" s="112" t="e">
        <f>'III Plan Rates'!$AA202*'V Consumer Factors'!$N$16*'II Rate Development &amp; Change'!$J$34</f>
        <v>#DIV/0!</v>
      </c>
      <c r="Y199" s="112" t="e">
        <f>'III Plan Rates'!$AA202*'V Consumer Factors'!$N$17*'II Rate Development &amp; Change'!$J$34</f>
        <v>#DIV/0!</v>
      </c>
      <c r="Z199" s="112" t="e">
        <f>'III Plan Rates'!$AA202*'V Consumer Factors'!$N$18*'II Rate Development &amp; Change'!$J$34</f>
        <v>#DIV/0!</v>
      </c>
      <c r="AA199" s="112" t="e">
        <f>'III Plan Rates'!$AA202*'V Consumer Factors'!$N$19*'II Rate Development &amp; Change'!$J$34</f>
        <v>#DIV/0!</v>
      </c>
      <c r="AB199" s="112" t="e">
        <f>'III Plan Rates'!$AA202*'V Consumer Factors'!$N$20*'II Rate Development &amp; Change'!$J$34</f>
        <v>#DIV/0!</v>
      </c>
      <c r="AC199" s="112">
        <f>IF('III Plan Rates'!$AP202&gt;0,SUMPRODUCT(T199:AB199,'III Plan Rates'!$AG202:$AO202)/'III Plan Rates'!$AP202,0)</f>
        <v>0</v>
      </c>
      <c r="AD199" s="119"/>
      <c r="AE199" s="120" t="e">
        <f t="shared" si="33"/>
        <v>#DIV/0!</v>
      </c>
      <c r="AF199" s="120" t="e">
        <f t="shared" si="34"/>
        <v>#DIV/0!</v>
      </c>
      <c r="AG199" s="120" t="e">
        <f t="shared" si="35"/>
        <v>#DIV/0!</v>
      </c>
      <c r="AH199" s="120" t="e">
        <f t="shared" si="36"/>
        <v>#DIV/0!</v>
      </c>
      <c r="AI199" s="120" t="e">
        <f t="shared" si="37"/>
        <v>#DIV/0!</v>
      </c>
      <c r="AJ199" s="120" t="e">
        <f t="shared" si="38"/>
        <v>#DIV/0!</v>
      </c>
      <c r="AK199" s="120" t="e">
        <f t="shared" si="39"/>
        <v>#DIV/0!</v>
      </c>
      <c r="AL199" s="120" t="e">
        <f t="shared" si="40"/>
        <v>#DIV/0!</v>
      </c>
      <c r="AM199" s="120" t="e">
        <f t="shared" si="41"/>
        <v>#DIV/0!</v>
      </c>
      <c r="AN199" s="120" t="str">
        <f t="shared" si="42"/>
        <v/>
      </c>
      <c r="AO199" s="119"/>
      <c r="AP199" s="112" t="e">
        <f>'III Plan Rates'!$AA202*'V Consumer Factors'!$N$12*'II Rate Development &amp; Change'!$K$34</f>
        <v>#DIV/0!</v>
      </c>
      <c r="AQ199" s="112" t="e">
        <f>'III Plan Rates'!$AA202*'V Consumer Factors'!$N$13*'II Rate Development &amp; Change'!$K$34</f>
        <v>#DIV/0!</v>
      </c>
      <c r="AR199" s="112" t="e">
        <f>'III Plan Rates'!$AA202*'V Consumer Factors'!$N$14*'II Rate Development &amp; Change'!$K$34</f>
        <v>#DIV/0!</v>
      </c>
      <c r="AS199" s="112" t="e">
        <f>'III Plan Rates'!$AA202*'V Consumer Factors'!$N$15*'II Rate Development &amp; Change'!$K$34</f>
        <v>#DIV/0!</v>
      </c>
      <c r="AT199" s="112" t="e">
        <f>'III Plan Rates'!$AA202*'V Consumer Factors'!$N$16*'II Rate Development &amp; Change'!$K$34</f>
        <v>#DIV/0!</v>
      </c>
      <c r="AU199" s="112" t="e">
        <f>'III Plan Rates'!$AA202*'V Consumer Factors'!$N$17*'II Rate Development &amp; Change'!$K$34</f>
        <v>#DIV/0!</v>
      </c>
      <c r="AV199" s="112" t="e">
        <f>'III Plan Rates'!$AA202*'V Consumer Factors'!$N$18*'II Rate Development &amp; Change'!$K$34</f>
        <v>#DIV/0!</v>
      </c>
      <c r="AW199" s="112" t="e">
        <f>'III Plan Rates'!$AA202*'V Consumer Factors'!$N$19*'II Rate Development &amp; Change'!$K$34</f>
        <v>#DIV/0!</v>
      </c>
      <c r="AX199" s="112" t="e">
        <f>'III Plan Rates'!$AA202*'V Consumer Factors'!$N$20*'II Rate Development &amp; Change'!$K$34</f>
        <v>#DIV/0!</v>
      </c>
      <c r="AY199" s="112">
        <f>IF('III Plan Rates'!$AP202&gt;0,SUMPRODUCT(AP199:AX199,'III Plan Rates'!$AG202:$AO202)/'III Plan Rates'!$AP202,0)</f>
        <v>0</v>
      </c>
      <c r="AZ199" s="124"/>
      <c r="BA199" s="112" t="e">
        <f>'III Plan Rates'!$AA202*'V Consumer Factors'!$N$12*'II Rate Development &amp; Change'!$L$34</f>
        <v>#DIV/0!</v>
      </c>
      <c r="BB199" s="112" t="e">
        <f>'III Plan Rates'!$AA202*'V Consumer Factors'!$N$13*'II Rate Development &amp; Change'!$L$34</f>
        <v>#DIV/0!</v>
      </c>
      <c r="BC199" s="112" t="e">
        <f>'III Plan Rates'!$AA202*'V Consumer Factors'!$N$14*'II Rate Development &amp; Change'!$L$34</f>
        <v>#DIV/0!</v>
      </c>
      <c r="BD199" s="112" t="e">
        <f>'III Plan Rates'!$AA202*'V Consumer Factors'!$N$15*'II Rate Development &amp; Change'!$L$34</f>
        <v>#DIV/0!</v>
      </c>
      <c r="BE199" s="112" t="e">
        <f>'III Plan Rates'!$AA202*'V Consumer Factors'!$N$16*'II Rate Development &amp; Change'!$L$34</f>
        <v>#DIV/0!</v>
      </c>
      <c r="BF199" s="112" t="e">
        <f>'III Plan Rates'!$AA202*'V Consumer Factors'!$N$17*'II Rate Development &amp; Change'!$L$34</f>
        <v>#DIV/0!</v>
      </c>
      <c r="BG199" s="112" t="e">
        <f>'III Plan Rates'!$AA202*'V Consumer Factors'!$N$18*'II Rate Development &amp; Change'!$L$34</f>
        <v>#DIV/0!</v>
      </c>
      <c r="BH199" s="112" t="e">
        <f>'III Plan Rates'!$AA202*'V Consumer Factors'!$N$19*'II Rate Development &amp; Change'!$L$34</f>
        <v>#DIV/0!</v>
      </c>
      <c r="BI199" s="112" t="e">
        <f>'III Plan Rates'!$AA202*'V Consumer Factors'!$N$20*'II Rate Development &amp; Change'!$L$34</f>
        <v>#DIV/0!</v>
      </c>
      <c r="BJ199" s="112">
        <f>IF('III Plan Rates'!$AP202&gt;0,SUMPRODUCT(BA199:BI199,'III Plan Rates'!$AG202:$AO202)/'III Plan Rates'!$AP202,0)</f>
        <v>0</v>
      </c>
      <c r="BK199" s="124"/>
      <c r="BL199" s="112" t="e">
        <f>'III Plan Rates'!$AA202*'V Consumer Factors'!$N$12*'II Rate Development &amp; Change'!$M$34</f>
        <v>#DIV/0!</v>
      </c>
      <c r="BM199" s="112" t="e">
        <f>'III Plan Rates'!$AA202*'V Consumer Factors'!$N$13*'II Rate Development &amp; Change'!$M$34</f>
        <v>#DIV/0!</v>
      </c>
      <c r="BN199" s="112" t="e">
        <f>'III Plan Rates'!$AA202*'V Consumer Factors'!$N$14*'II Rate Development &amp; Change'!$M$34</f>
        <v>#DIV/0!</v>
      </c>
      <c r="BO199" s="112" t="e">
        <f>'III Plan Rates'!$AA202*'V Consumer Factors'!$N$15*'II Rate Development &amp; Change'!$M$34</f>
        <v>#DIV/0!</v>
      </c>
      <c r="BP199" s="112" t="e">
        <f>'III Plan Rates'!$AA202*'V Consumer Factors'!$N$16*'II Rate Development &amp; Change'!$M$34</f>
        <v>#DIV/0!</v>
      </c>
      <c r="BQ199" s="112" t="e">
        <f>'III Plan Rates'!$AA202*'V Consumer Factors'!$N$17*'II Rate Development &amp; Change'!$M$34</f>
        <v>#DIV/0!</v>
      </c>
      <c r="BR199" s="112" t="e">
        <f>'III Plan Rates'!$AA202*'V Consumer Factors'!$N$18*'II Rate Development &amp; Change'!$M$34</f>
        <v>#DIV/0!</v>
      </c>
      <c r="BS199" s="112" t="e">
        <f>'III Plan Rates'!$AA202*'V Consumer Factors'!$N$19*'II Rate Development &amp; Change'!$M$34</f>
        <v>#DIV/0!</v>
      </c>
      <c r="BT199" s="112" t="e">
        <f>'III Plan Rates'!$AA202*'V Consumer Factors'!$N$20*'II Rate Development &amp; Change'!$M$34</f>
        <v>#DIV/0!</v>
      </c>
      <c r="BU199" s="112">
        <f>IF('III Plan Rates'!$AP202&gt;0,SUMPRODUCT(BL199:BT199,'III Plan Rates'!$AG202:$AO202)/'III Plan Rates'!$AP202,0)</f>
        <v>0</v>
      </c>
      <c r="BW199" s="109"/>
      <c r="BX199" s="109"/>
      <c r="BY199" s="109"/>
      <c r="BZ199" s="109"/>
      <c r="CA199" s="109"/>
      <c r="CB199" s="109"/>
      <c r="CC199" s="109"/>
      <c r="CD199" s="109"/>
      <c r="CE199" s="511" t="str">
        <f>IF(SUM(BW199:CD199)='III Plan Rates'!AG202, "Match", "Don't Match")</f>
        <v>Match</v>
      </c>
      <c r="CF199" s="109"/>
      <c r="CG199" s="109"/>
      <c r="CH199" s="109"/>
      <c r="CI199" s="511" t="str">
        <f>IF(SUM(CF199:CH199)='III Plan Rates'!AH202, "Match", "Don't Match")</f>
        <v>Match</v>
      </c>
      <c r="CJ199" s="109"/>
      <c r="CK199" s="109"/>
      <c r="CL199" s="109"/>
      <c r="CM199" s="109"/>
      <c r="CN199" s="109"/>
      <c r="CO199" s="109"/>
      <c r="CP199" s="109"/>
      <c r="CQ199" s="109"/>
      <c r="CR199" s="109"/>
      <c r="CS199" s="109"/>
      <c r="CT199" s="109"/>
      <c r="CU199" s="109"/>
      <c r="CV199" s="109"/>
      <c r="CW199" s="511" t="str">
        <f>IF(SUM(CJ199:CV199)='III Plan Rates'!AI202, "Match", "Don't Match")</f>
        <v>Match</v>
      </c>
      <c r="CX199" s="109"/>
      <c r="CY199" s="109"/>
      <c r="CZ199" s="109"/>
      <c r="DA199" s="109"/>
      <c r="DB199" s="109"/>
      <c r="DC199" s="109"/>
      <c r="DD199" s="109"/>
      <c r="DE199" s="109"/>
      <c r="DF199" s="109"/>
      <c r="DG199" s="109"/>
      <c r="DH199" s="511" t="str">
        <f>IF(SUM(CX199:DG199)='III Plan Rates'!AJ202, "Match", "Don't Match")</f>
        <v>Match</v>
      </c>
      <c r="DI199" s="109"/>
      <c r="DJ199" s="109"/>
      <c r="DK199" s="109"/>
      <c r="DL199" s="109"/>
      <c r="DM199" s="109"/>
      <c r="DN199" s="109"/>
      <c r="DO199" s="109"/>
      <c r="DP199" s="511" t="str">
        <f>IF(SUM(DI199:DO199)='III Plan Rates'!AK202, "Match", "Don't Match")</f>
        <v>Match</v>
      </c>
      <c r="DQ199" s="109"/>
      <c r="DR199" s="109"/>
      <c r="DS199" s="109"/>
      <c r="DT199" s="109"/>
      <c r="DU199" s="109"/>
      <c r="DV199" s="109"/>
      <c r="DW199" s="109"/>
      <c r="DX199" s="109"/>
      <c r="DY199" s="109"/>
      <c r="DZ199" s="109"/>
      <c r="EA199" s="511" t="str">
        <f>IF(SUM(DQ199:DZ199)='III Plan Rates'!AL202, "Match", "Don't Match")</f>
        <v>Match</v>
      </c>
      <c r="EB199" s="109"/>
      <c r="EC199" s="109"/>
      <c r="ED199" s="109"/>
      <c r="EE199" s="109"/>
      <c r="EF199" s="511" t="str">
        <f>IF(SUM(EB199:EE199)='III Plan Rates'!AM202, "Match", "Don't Match")</f>
        <v>Match</v>
      </c>
      <c r="EG199" s="109"/>
      <c r="EH199" s="109"/>
      <c r="EI199" s="109"/>
      <c r="EJ199" s="109"/>
      <c r="EK199" s="109"/>
      <c r="EL199" s="511" t="str">
        <f>IF(SUM(EG199:EK199)='III Plan Rates'!AN202, "Match", "Don't Match")</f>
        <v>Match</v>
      </c>
      <c r="EM199" s="109"/>
      <c r="EN199" s="109"/>
      <c r="EO199" s="109"/>
      <c r="EP199" s="109"/>
      <c r="EQ199" s="109"/>
      <c r="ER199" s="109"/>
      <c r="ES199" s="109"/>
      <c r="ET199" s="511" t="str">
        <f>IF(SUM(EM199:ES199)='III Plan Rates'!AO202, "Match", "Don't Match")</f>
        <v>Match</v>
      </c>
    </row>
    <row r="200" spans="1:150" x14ac:dyDescent="0.25">
      <c r="A200" s="406" t="str">
        <f>'III Plan Rates'!A203</f>
        <v>Plan 186</v>
      </c>
      <c r="B200" s="122">
        <f>'III Plan Rates'!B203</f>
        <v>0</v>
      </c>
      <c r="C200" s="128">
        <f>'III Plan Rates'!D203</f>
        <v>0</v>
      </c>
      <c r="D200" s="122">
        <f>'III Plan Rates'!E203</f>
        <v>0</v>
      </c>
      <c r="E200" s="122">
        <f>'III Plan Rates'!F203</f>
        <v>0</v>
      </c>
      <c r="F200" s="122">
        <f>'III Plan Rates'!G203</f>
        <v>0</v>
      </c>
      <c r="G200" s="122">
        <f>'III Plan Rates'!J203</f>
        <v>0</v>
      </c>
      <c r="H200" s="10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2">
        <f>IF('III Plan Rates'!$AP203&gt;0,SUMPRODUCT(I200:Q200,'III Plan Rates'!$AG203:$AO203)/'III Plan Rates'!$AP203,0)</f>
        <v>0</v>
      </c>
      <c r="S200" s="123"/>
      <c r="T200" s="112" t="e">
        <f>'III Plan Rates'!$AA203*'V Consumer Factors'!$N$12*'II Rate Development &amp; Change'!$J$34</f>
        <v>#DIV/0!</v>
      </c>
      <c r="U200" s="112" t="e">
        <f>'III Plan Rates'!$AA203*'V Consumer Factors'!$N$13*'II Rate Development &amp; Change'!$J$34</f>
        <v>#DIV/0!</v>
      </c>
      <c r="V200" s="112" t="e">
        <f>'III Plan Rates'!$AA203*'V Consumer Factors'!$N$14*'II Rate Development &amp; Change'!$J$34</f>
        <v>#DIV/0!</v>
      </c>
      <c r="W200" s="112" t="e">
        <f>'III Plan Rates'!$AA203*'V Consumer Factors'!$N$15*'II Rate Development &amp; Change'!$J$34</f>
        <v>#DIV/0!</v>
      </c>
      <c r="X200" s="112" t="e">
        <f>'III Plan Rates'!$AA203*'V Consumer Factors'!$N$16*'II Rate Development &amp; Change'!$J$34</f>
        <v>#DIV/0!</v>
      </c>
      <c r="Y200" s="112" t="e">
        <f>'III Plan Rates'!$AA203*'V Consumer Factors'!$N$17*'II Rate Development &amp; Change'!$J$34</f>
        <v>#DIV/0!</v>
      </c>
      <c r="Z200" s="112" t="e">
        <f>'III Plan Rates'!$AA203*'V Consumer Factors'!$N$18*'II Rate Development &amp; Change'!$J$34</f>
        <v>#DIV/0!</v>
      </c>
      <c r="AA200" s="112" t="e">
        <f>'III Plan Rates'!$AA203*'V Consumer Factors'!$N$19*'II Rate Development &amp; Change'!$J$34</f>
        <v>#DIV/0!</v>
      </c>
      <c r="AB200" s="112" t="e">
        <f>'III Plan Rates'!$AA203*'V Consumer Factors'!$N$20*'II Rate Development &amp; Change'!$J$34</f>
        <v>#DIV/0!</v>
      </c>
      <c r="AC200" s="112">
        <f>IF('III Plan Rates'!$AP203&gt;0,SUMPRODUCT(T200:AB200,'III Plan Rates'!$AG203:$AO203)/'III Plan Rates'!$AP203,0)</f>
        <v>0</v>
      </c>
      <c r="AD200" s="119"/>
      <c r="AE200" s="120" t="e">
        <f t="shared" si="33"/>
        <v>#DIV/0!</v>
      </c>
      <c r="AF200" s="120" t="e">
        <f t="shared" si="34"/>
        <v>#DIV/0!</v>
      </c>
      <c r="AG200" s="120" t="e">
        <f t="shared" si="35"/>
        <v>#DIV/0!</v>
      </c>
      <c r="AH200" s="120" t="e">
        <f t="shared" si="36"/>
        <v>#DIV/0!</v>
      </c>
      <c r="AI200" s="120" t="e">
        <f t="shared" si="37"/>
        <v>#DIV/0!</v>
      </c>
      <c r="AJ200" s="120" t="e">
        <f t="shared" si="38"/>
        <v>#DIV/0!</v>
      </c>
      <c r="AK200" s="120" t="e">
        <f t="shared" si="39"/>
        <v>#DIV/0!</v>
      </c>
      <c r="AL200" s="120" t="e">
        <f t="shared" si="40"/>
        <v>#DIV/0!</v>
      </c>
      <c r="AM200" s="120" t="e">
        <f t="shared" si="41"/>
        <v>#DIV/0!</v>
      </c>
      <c r="AN200" s="120" t="str">
        <f t="shared" si="42"/>
        <v/>
      </c>
      <c r="AO200" s="119"/>
      <c r="AP200" s="112" t="e">
        <f>'III Plan Rates'!$AA203*'V Consumer Factors'!$N$12*'II Rate Development &amp; Change'!$K$34</f>
        <v>#DIV/0!</v>
      </c>
      <c r="AQ200" s="112" t="e">
        <f>'III Plan Rates'!$AA203*'V Consumer Factors'!$N$13*'II Rate Development &amp; Change'!$K$34</f>
        <v>#DIV/0!</v>
      </c>
      <c r="AR200" s="112" t="e">
        <f>'III Plan Rates'!$AA203*'V Consumer Factors'!$N$14*'II Rate Development &amp; Change'!$K$34</f>
        <v>#DIV/0!</v>
      </c>
      <c r="AS200" s="112" t="e">
        <f>'III Plan Rates'!$AA203*'V Consumer Factors'!$N$15*'II Rate Development &amp; Change'!$K$34</f>
        <v>#DIV/0!</v>
      </c>
      <c r="AT200" s="112" t="e">
        <f>'III Plan Rates'!$AA203*'V Consumer Factors'!$N$16*'II Rate Development &amp; Change'!$K$34</f>
        <v>#DIV/0!</v>
      </c>
      <c r="AU200" s="112" t="e">
        <f>'III Plan Rates'!$AA203*'V Consumer Factors'!$N$17*'II Rate Development &amp; Change'!$K$34</f>
        <v>#DIV/0!</v>
      </c>
      <c r="AV200" s="112" t="e">
        <f>'III Plan Rates'!$AA203*'V Consumer Factors'!$N$18*'II Rate Development &amp; Change'!$K$34</f>
        <v>#DIV/0!</v>
      </c>
      <c r="AW200" s="112" t="e">
        <f>'III Plan Rates'!$AA203*'V Consumer Factors'!$N$19*'II Rate Development &amp; Change'!$K$34</f>
        <v>#DIV/0!</v>
      </c>
      <c r="AX200" s="112" t="e">
        <f>'III Plan Rates'!$AA203*'V Consumer Factors'!$N$20*'II Rate Development &amp; Change'!$K$34</f>
        <v>#DIV/0!</v>
      </c>
      <c r="AY200" s="112">
        <f>IF('III Plan Rates'!$AP203&gt;0,SUMPRODUCT(AP200:AX200,'III Plan Rates'!$AG203:$AO203)/'III Plan Rates'!$AP203,0)</f>
        <v>0</v>
      </c>
      <c r="AZ200" s="124"/>
      <c r="BA200" s="112" t="e">
        <f>'III Plan Rates'!$AA203*'V Consumer Factors'!$N$12*'II Rate Development &amp; Change'!$L$34</f>
        <v>#DIV/0!</v>
      </c>
      <c r="BB200" s="112" t="e">
        <f>'III Plan Rates'!$AA203*'V Consumer Factors'!$N$13*'II Rate Development &amp; Change'!$L$34</f>
        <v>#DIV/0!</v>
      </c>
      <c r="BC200" s="112" t="e">
        <f>'III Plan Rates'!$AA203*'V Consumer Factors'!$N$14*'II Rate Development &amp; Change'!$L$34</f>
        <v>#DIV/0!</v>
      </c>
      <c r="BD200" s="112" t="e">
        <f>'III Plan Rates'!$AA203*'V Consumer Factors'!$N$15*'II Rate Development &amp; Change'!$L$34</f>
        <v>#DIV/0!</v>
      </c>
      <c r="BE200" s="112" t="e">
        <f>'III Plan Rates'!$AA203*'V Consumer Factors'!$N$16*'II Rate Development &amp; Change'!$L$34</f>
        <v>#DIV/0!</v>
      </c>
      <c r="BF200" s="112" t="e">
        <f>'III Plan Rates'!$AA203*'V Consumer Factors'!$N$17*'II Rate Development &amp; Change'!$L$34</f>
        <v>#DIV/0!</v>
      </c>
      <c r="BG200" s="112" t="e">
        <f>'III Plan Rates'!$AA203*'V Consumer Factors'!$N$18*'II Rate Development &amp; Change'!$L$34</f>
        <v>#DIV/0!</v>
      </c>
      <c r="BH200" s="112" t="e">
        <f>'III Plan Rates'!$AA203*'V Consumer Factors'!$N$19*'II Rate Development &amp; Change'!$L$34</f>
        <v>#DIV/0!</v>
      </c>
      <c r="BI200" s="112" t="e">
        <f>'III Plan Rates'!$AA203*'V Consumer Factors'!$N$20*'II Rate Development &amp; Change'!$L$34</f>
        <v>#DIV/0!</v>
      </c>
      <c r="BJ200" s="112">
        <f>IF('III Plan Rates'!$AP203&gt;0,SUMPRODUCT(BA200:BI200,'III Plan Rates'!$AG203:$AO203)/'III Plan Rates'!$AP203,0)</f>
        <v>0</v>
      </c>
      <c r="BK200" s="124"/>
      <c r="BL200" s="112" t="e">
        <f>'III Plan Rates'!$AA203*'V Consumer Factors'!$N$12*'II Rate Development &amp; Change'!$M$34</f>
        <v>#DIV/0!</v>
      </c>
      <c r="BM200" s="112" t="e">
        <f>'III Plan Rates'!$AA203*'V Consumer Factors'!$N$13*'II Rate Development &amp; Change'!$M$34</f>
        <v>#DIV/0!</v>
      </c>
      <c r="BN200" s="112" t="e">
        <f>'III Plan Rates'!$AA203*'V Consumer Factors'!$N$14*'II Rate Development &amp; Change'!$M$34</f>
        <v>#DIV/0!</v>
      </c>
      <c r="BO200" s="112" t="e">
        <f>'III Plan Rates'!$AA203*'V Consumer Factors'!$N$15*'II Rate Development &amp; Change'!$M$34</f>
        <v>#DIV/0!</v>
      </c>
      <c r="BP200" s="112" t="e">
        <f>'III Plan Rates'!$AA203*'V Consumer Factors'!$N$16*'II Rate Development &amp; Change'!$M$34</f>
        <v>#DIV/0!</v>
      </c>
      <c r="BQ200" s="112" t="e">
        <f>'III Plan Rates'!$AA203*'V Consumer Factors'!$N$17*'II Rate Development &amp; Change'!$M$34</f>
        <v>#DIV/0!</v>
      </c>
      <c r="BR200" s="112" t="e">
        <f>'III Plan Rates'!$AA203*'V Consumer Factors'!$N$18*'II Rate Development &amp; Change'!$M$34</f>
        <v>#DIV/0!</v>
      </c>
      <c r="BS200" s="112" t="e">
        <f>'III Plan Rates'!$AA203*'V Consumer Factors'!$N$19*'II Rate Development &amp; Change'!$M$34</f>
        <v>#DIV/0!</v>
      </c>
      <c r="BT200" s="112" t="e">
        <f>'III Plan Rates'!$AA203*'V Consumer Factors'!$N$20*'II Rate Development &amp; Change'!$M$34</f>
        <v>#DIV/0!</v>
      </c>
      <c r="BU200" s="112">
        <f>IF('III Plan Rates'!$AP203&gt;0,SUMPRODUCT(BL200:BT200,'III Plan Rates'!$AG203:$AO203)/'III Plan Rates'!$AP203,0)</f>
        <v>0</v>
      </c>
      <c r="BW200" s="109"/>
      <c r="BX200" s="109"/>
      <c r="BY200" s="109"/>
      <c r="BZ200" s="109"/>
      <c r="CA200" s="109"/>
      <c r="CB200" s="109"/>
      <c r="CC200" s="109"/>
      <c r="CD200" s="109"/>
      <c r="CE200" s="511" t="str">
        <f>IF(SUM(BW200:CD200)='III Plan Rates'!AG203, "Match", "Don't Match")</f>
        <v>Match</v>
      </c>
      <c r="CF200" s="109"/>
      <c r="CG200" s="109"/>
      <c r="CH200" s="109"/>
      <c r="CI200" s="511" t="str">
        <f>IF(SUM(CF200:CH200)='III Plan Rates'!AH203, "Match", "Don't Match")</f>
        <v>Match</v>
      </c>
      <c r="CJ200" s="109"/>
      <c r="CK200" s="109"/>
      <c r="CL200" s="109"/>
      <c r="CM200" s="109"/>
      <c r="CN200" s="109"/>
      <c r="CO200" s="109"/>
      <c r="CP200" s="109"/>
      <c r="CQ200" s="109"/>
      <c r="CR200" s="109"/>
      <c r="CS200" s="109"/>
      <c r="CT200" s="109"/>
      <c r="CU200" s="109"/>
      <c r="CV200" s="109"/>
      <c r="CW200" s="511" t="str">
        <f>IF(SUM(CJ200:CV200)='III Plan Rates'!AI203, "Match", "Don't Match")</f>
        <v>Match</v>
      </c>
      <c r="CX200" s="109"/>
      <c r="CY200" s="109"/>
      <c r="CZ200" s="109"/>
      <c r="DA200" s="109"/>
      <c r="DB200" s="109"/>
      <c r="DC200" s="109"/>
      <c r="DD200" s="109"/>
      <c r="DE200" s="109"/>
      <c r="DF200" s="109"/>
      <c r="DG200" s="109"/>
      <c r="DH200" s="511" t="str">
        <f>IF(SUM(CX200:DG200)='III Plan Rates'!AJ203, "Match", "Don't Match")</f>
        <v>Match</v>
      </c>
      <c r="DI200" s="109"/>
      <c r="DJ200" s="109"/>
      <c r="DK200" s="109"/>
      <c r="DL200" s="109"/>
      <c r="DM200" s="109"/>
      <c r="DN200" s="109"/>
      <c r="DO200" s="109"/>
      <c r="DP200" s="511" t="str">
        <f>IF(SUM(DI200:DO200)='III Plan Rates'!AK203, "Match", "Don't Match")</f>
        <v>Match</v>
      </c>
      <c r="DQ200" s="109"/>
      <c r="DR200" s="109"/>
      <c r="DS200" s="109"/>
      <c r="DT200" s="109"/>
      <c r="DU200" s="109"/>
      <c r="DV200" s="109"/>
      <c r="DW200" s="109"/>
      <c r="DX200" s="109"/>
      <c r="DY200" s="109"/>
      <c r="DZ200" s="109"/>
      <c r="EA200" s="511" t="str">
        <f>IF(SUM(DQ200:DZ200)='III Plan Rates'!AL203, "Match", "Don't Match")</f>
        <v>Match</v>
      </c>
      <c r="EB200" s="109"/>
      <c r="EC200" s="109"/>
      <c r="ED200" s="109"/>
      <c r="EE200" s="109"/>
      <c r="EF200" s="511" t="str">
        <f>IF(SUM(EB200:EE200)='III Plan Rates'!AM203, "Match", "Don't Match")</f>
        <v>Match</v>
      </c>
      <c r="EG200" s="109"/>
      <c r="EH200" s="109"/>
      <c r="EI200" s="109"/>
      <c r="EJ200" s="109"/>
      <c r="EK200" s="109"/>
      <c r="EL200" s="511" t="str">
        <f>IF(SUM(EG200:EK200)='III Plan Rates'!AN203, "Match", "Don't Match")</f>
        <v>Match</v>
      </c>
      <c r="EM200" s="109"/>
      <c r="EN200" s="109"/>
      <c r="EO200" s="109"/>
      <c r="EP200" s="109"/>
      <c r="EQ200" s="109"/>
      <c r="ER200" s="109"/>
      <c r="ES200" s="109"/>
      <c r="ET200" s="511" t="str">
        <f>IF(SUM(EM200:ES200)='III Plan Rates'!AO203, "Match", "Don't Match")</f>
        <v>Match</v>
      </c>
    </row>
    <row r="201" spans="1:150" x14ac:dyDescent="0.25">
      <c r="A201" s="406" t="str">
        <f>'III Plan Rates'!A204</f>
        <v>Plan 187</v>
      </c>
      <c r="B201" s="122">
        <f>'III Plan Rates'!B204</f>
        <v>0</v>
      </c>
      <c r="C201" s="128">
        <f>'III Plan Rates'!D204</f>
        <v>0</v>
      </c>
      <c r="D201" s="122">
        <f>'III Plan Rates'!E204</f>
        <v>0</v>
      </c>
      <c r="E201" s="122">
        <f>'III Plan Rates'!F204</f>
        <v>0</v>
      </c>
      <c r="F201" s="122">
        <f>'III Plan Rates'!G204</f>
        <v>0</v>
      </c>
      <c r="G201" s="122">
        <f>'III Plan Rates'!J204</f>
        <v>0</v>
      </c>
      <c r="H201" s="10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2">
        <f>IF('III Plan Rates'!$AP204&gt;0,SUMPRODUCT(I201:Q201,'III Plan Rates'!$AG204:$AO204)/'III Plan Rates'!$AP204,0)</f>
        <v>0</v>
      </c>
      <c r="S201" s="123"/>
      <c r="T201" s="112" t="e">
        <f>'III Plan Rates'!$AA204*'V Consumer Factors'!$N$12*'II Rate Development &amp; Change'!$J$34</f>
        <v>#DIV/0!</v>
      </c>
      <c r="U201" s="112" t="e">
        <f>'III Plan Rates'!$AA204*'V Consumer Factors'!$N$13*'II Rate Development &amp; Change'!$J$34</f>
        <v>#DIV/0!</v>
      </c>
      <c r="V201" s="112" t="e">
        <f>'III Plan Rates'!$AA204*'V Consumer Factors'!$N$14*'II Rate Development &amp; Change'!$J$34</f>
        <v>#DIV/0!</v>
      </c>
      <c r="W201" s="112" t="e">
        <f>'III Plan Rates'!$AA204*'V Consumer Factors'!$N$15*'II Rate Development &amp; Change'!$J$34</f>
        <v>#DIV/0!</v>
      </c>
      <c r="X201" s="112" t="e">
        <f>'III Plan Rates'!$AA204*'V Consumer Factors'!$N$16*'II Rate Development &amp; Change'!$J$34</f>
        <v>#DIV/0!</v>
      </c>
      <c r="Y201" s="112" t="e">
        <f>'III Plan Rates'!$AA204*'V Consumer Factors'!$N$17*'II Rate Development &amp; Change'!$J$34</f>
        <v>#DIV/0!</v>
      </c>
      <c r="Z201" s="112" t="e">
        <f>'III Plan Rates'!$AA204*'V Consumer Factors'!$N$18*'II Rate Development &amp; Change'!$J$34</f>
        <v>#DIV/0!</v>
      </c>
      <c r="AA201" s="112" t="e">
        <f>'III Plan Rates'!$AA204*'V Consumer Factors'!$N$19*'II Rate Development &amp; Change'!$J$34</f>
        <v>#DIV/0!</v>
      </c>
      <c r="AB201" s="112" t="e">
        <f>'III Plan Rates'!$AA204*'V Consumer Factors'!$N$20*'II Rate Development &amp; Change'!$J$34</f>
        <v>#DIV/0!</v>
      </c>
      <c r="AC201" s="112">
        <f>IF('III Plan Rates'!$AP204&gt;0,SUMPRODUCT(T201:AB201,'III Plan Rates'!$AG204:$AO204)/'III Plan Rates'!$AP204,0)</f>
        <v>0</v>
      </c>
      <c r="AD201" s="119"/>
      <c r="AE201" s="120" t="e">
        <f t="shared" si="33"/>
        <v>#DIV/0!</v>
      </c>
      <c r="AF201" s="120" t="e">
        <f t="shared" si="34"/>
        <v>#DIV/0!</v>
      </c>
      <c r="AG201" s="120" t="e">
        <f t="shared" si="35"/>
        <v>#DIV/0!</v>
      </c>
      <c r="AH201" s="120" t="e">
        <f t="shared" si="36"/>
        <v>#DIV/0!</v>
      </c>
      <c r="AI201" s="120" t="e">
        <f t="shared" si="37"/>
        <v>#DIV/0!</v>
      </c>
      <c r="AJ201" s="120" t="e">
        <f t="shared" si="38"/>
        <v>#DIV/0!</v>
      </c>
      <c r="AK201" s="120" t="e">
        <f t="shared" si="39"/>
        <v>#DIV/0!</v>
      </c>
      <c r="AL201" s="120" t="e">
        <f t="shared" si="40"/>
        <v>#DIV/0!</v>
      </c>
      <c r="AM201" s="120" t="e">
        <f t="shared" si="41"/>
        <v>#DIV/0!</v>
      </c>
      <c r="AN201" s="120" t="str">
        <f t="shared" si="42"/>
        <v/>
      </c>
      <c r="AO201" s="119"/>
      <c r="AP201" s="112" t="e">
        <f>'III Plan Rates'!$AA204*'V Consumer Factors'!$N$12*'II Rate Development &amp; Change'!$K$34</f>
        <v>#DIV/0!</v>
      </c>
      <c r="AQ201" s="112" t="e">
        <f>'III Plan Rates'!$AA204*'V Consumer Factors'!$N$13*'II Rate Development &amp; Change'!$K$34</f>
        <v>#DIV/0!</v>
      </c>
      <c r="AR201" s="112" t="e">
        <f>'III Plan Rates'!$AA204*'V Consumer Factors'!$N$14*'II Rate Development &amp; Change'!$K$34</f>
        <v>#DIV/0!</v>
      </c>
      <c r="AS201" s="112" t="e">
        <f>'III Plan Rates'!$AA204*'V Consumer Factors'!$N$15*'II Rate Development &amp; Change'!$K$34</f>
        <v>#DIV/0!</v>
      </c>
      <c r="AT201" s="112" t="e">
        <f>'III Plan Rates'!$AA204*'V Consumer Factors'!$N$16*'II Rate Development &amp; Change'!$K$34</f>
        <v>#DIV/0!</v>
      </c>
      <c r="AU201" s="112" t="e">
        <f>'III Plan Rates'!$AA204*'V Consumer Factors'!$N$17*'II Rate Development &amp; Change'!$K$34</f>
        <v>#DIV/0!</v>
      </c>
      <c r="AV201" s="112" t="e">
        <f>'III Plan Rates'!$AA204*'V Consumer Factors'!$N$18*'II Rate Development &amp; Change'!$K$34</f>
        <v>#DIV/0!</v>
      </c>
      <c r="AW201" s="112" t="e">
        <f>'III Plan Rates'!$AA204*'V Consumer Factors'!$N$19*'II Rate Development &amp; Change'!$K$34</f>
        <v>#DIV/0!</v>
      </c>
      <c r="AX201" s="112" t="e">
        <f>'III Plan Rates'!$AA204*'V Consumer Factors'!$N$20*'II Rate Development &amp; Change'!$K$34</f>
        <v>#DIV/0!</v>
      </c>
      <c r="AY201" s="112">
        <f>IF('III Plan Rates'!$AP204&gt;0,SUMPRODUCT(AP201:AX201,'III Plan Rates'!$AG204:$AO204)/'III Plan Rates'!$AP204,0)</f>
        <v>0</v>
      </c>
      <c r="AZ201" s="124"/>
      <c r="BA201" s="112" t="e">
        <f>'III Plan Rates'!$AA204*'V Consumer Factors'!$N$12*'II Rate Development &amp; Change'!$L$34</f>
        <v>#DIV/0!</v>
      </c>
      <c r="BB201" s="112" t="e">
        <f>'III Plan Rates'!$AA204*'V Consumer Factors'!$N$13*'II Rate Development &amp; Change'!$L$34</f>
        <v>#DIV/0!</v>
      </c>
      <c r="BC201" s="112" t="e">
        <f>'III Plan Rates'!$AA204*'V Consumer Factors'!$N$14*'II Rate Development &amp; Change'!$L$34</f>
        <v>#DIV/0!</v>
      </c>
      <c r="BD201" s="112" t="e">
        <f>'III Plan Rates'!$AA204*'V Consumer Factors'!$N$15*'II Rate Development &amp; Change'!$L$34</f>
        <v>#DIV/0!</v>
      </c>
      <c r="BE201" s="112" t="e">
        <f>'III Plan Rates'!$AA204*'V Consumer Factors'!$N$16*'II Rate Development &amp; Change'!$L$34</f>
        <v>#DIV/0!</v>
      </c>
      <c r="BF201" s="112" t="e">
        <f>'III Plan Rates'!$AA204*'V Consumer Factors'!$N$17*'II Rate Development &amp; Change'!$L$34</f>
        <v>#DIV/0!</v>
      </c>
      <c r="BG201" s="112" t="e">
        <f>'III Plan Rates'!$AA204*'V Consumer Factors'!$N$18*'II Rate Development &amp; Change'!$L$34</f>
        <v>#DIV/0!</v>
      </c>
      <c r="BH201" s="112" t="e">
        <f>'III Plan Rates'!$AA204*'V Consumer Factors'!$N$19*'II Rate Development &amp; Change'!$L$34</f>
        <v>#DIV/0!</v>
      </c>
      <c r="BI201" s="112" t="e">
        <f>'III Plan Rates'!$AA204*'V Consumer Factors'!$N$20*'II Rate Development &amp; Change'!$L$34</f>
        <v>#DIV/0!</v>
      </c>
      <c r="BJ201" s="112">
        <f>IF('III Plan Rates'!$AP204&gt;0,SUMPRODUCT(BA201:BI201,'III Plan Rates'!$AG204:$AO204)/'III Plan Rates'!$AP204,0)</f>
        <v>0</v>
      </c>
      <c r="BK201" s="124"/>
      <c r="BL201" s="112" t="e">
        <f>'III Plan Rates'!$AA204*'V Consumer Factors'!$N$12*'II Rate Development &amp; Change'!$M$34</f>
        <v>#DIV/0!</v>
      </c>
      <c r="BM201" s="112" t="e">
        <f>'III Plan Rates'!$AA204*'V Consumer Factors'!$N$13*'II Rate Development &amp; Change'!$M$34</f>
        <v>#DIV/0!</v>
      </c>
      <c r="BN201" s="112" t="e">
        <f>'III Plan Rates'!$AA204*'V Consumer Factors'!$N$14*'II Rate Development &amp; Change'!$M$34</f>
        <v>#DIV/0!</v>
      </c>
      <c r="BO201" s="112" t="e">
        <f>'III Plan Rates'!$AA204*'V Consumer Factors'!$N$15*'II Rate Development &amp; Change'!$M$34</f>
        <v>#DIV/0!</v>
      </c>
      <c r="BP201" s="112" t="e">
        <f>'III Plan Rates'!$AA204*'V Consumer Factors'!$N$16*'II Rate Development &amp; Change'!$M$34</f>
        <v>#DIV/0!</v>
      </c>
      <c r="BQ201" s="112" t="e">
        <f>'III Plan Rates'!$AA204*'V Consumer Factors'!$N$17*'II Rate Development &amp; Change'!$M$34</f>
        <v>#DIV/0!</v>
      </c>
      <c r="BR201" s="112" t="e">
        <f>'III Plan Rates'!$AA204*'V Consumer Factors'!$N$18*'II Rate Development &amp; Change'!$M$34</f>
        <v>#DIV/0!</v>
      </c>
      <c r="BS201" s="112" t="e">
        <f>'III Plan Rates'!$AA204*'V Consumer Factors'!$N$19*'II Rate Development &amp; Change'!$M$34</f>
        <v>#DIV/0!</v>
      </c>
      <c r="BT201" s="112" t="e">
        <f>'III Plan Rates'!$AA204*'V Consumer Factors'!$N$20*'II Rate Development &amp; Change'!$M$34</f>
        <v>#DIV/0!</v>
      </c>
      <c r="BU201" s="112">
        <f>IF('III Plan Rates'!$AP204&gt;0,SUMPRODUCT(BL201:BT201,'III Plan Rates'!$AG204:$AO204)/'III Plan Rates'!$AP204,0)</f>
        <v>0</v>
      </c>
      <c r="BW201" s="109"/>
      <c r="BX201" s="109"/>
      <c r="BY201" s="109"/>
      <c r="BZ201" s="109"/>
      <c r="CA201" s="109"/>
      <c r="CB201" s="109"/>
      <c r="CC201" s="109"/>
      <c r="CD201" s="109"/>
      <c r="CE201" s="511" t="str">
        <f>IF(SUM(BW201:CD201)='III Plan Rates'!AG204, "Match", "Don't Match")</f>
        <v>Match</v>
      </c>
      <c r="CF201" s="109"/>
      <c r="CG201" s="109"/>
      <c r="CH201" s="109"/>
      <c r="CI201" s="511" t="str">
        <f>IF(SUM(CF201:CH201)='III Plan Rates'!AH204, "Match", "Don't Match")</f>
        <v>Match</v>
      </c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109"/>
      <c r="CU201" s="109"/>
      <c r="CV201" s="109"/>
      <c r="CW201" s="511" t="str">
        <f>IF(SUM(CJ201:CV201)='III Plan Rates'!AI204, "Match", "Don't Match")</f>
        <v>Match</v>
      </c>
      <c r="CX201" s="109"/>
      <c r="CY201" s="109"/>
      <c r="CZ201" s="109"/>
      <c r="DA201" s="109"/>
      <c r="DB201" s="109"/>
      <c r="DC201" s="109"/>
      <c r="DD201" s="109"/>
      <c r="DE201" s="109"/>
      <c r="DF201" s="109"/>
      <c r="DG201" s="109"/>
      <c r="DH201" s="511" t="str">
        <f>IF(SUM(CX201:DG201)='III Plan Rates'!AJ204, "Match", "Don't Match")</f>
        <v>Match</v>
      </c>
      <c r="DI201" s="109"/>
      <c r="DJ201" s="109"/>
      <c r="DK201" s="109"/>
      <c r="DL201" s="109"/>
      <c r="DM201" s="109"/>
      <c r="DN201" s="109"/>
      <c r="DO201" s="109"/>
      <c r="DP201" s="511" t="str">
        <f>IF(SUM(DI201:DO201)='III Plan Rates'!AK204, "Match", "Don't Match")</f>
        <v>Match</v>
      </c>
      <c r="DQ201" s="109"/>
      <c r="DR201" s="109"/>
      <c r="DS201" s="109"/>
      <c r="DT201" s="109"/>
      <c r="DU201" s="109"/>
      <c r="DV201" s="109"/>
      <c r="DW201" s="109"/>
      <c r="DX201" s="109"/>
      <c r="DY201" s="109"/>
      <c r="DZ201" s="109"/>
      <c r="EA201" s="511" t="str">
        <f>IF(SUM(DQ201:DZ201)='III Plan Rates'!AL204, "Match", "Don't Match")</f>
        <v>Match</v>
      </c>
      <c r="EB201" s="109"/>
      <c r="EC201" s="109"/>
      <c r="ED201" s="109"/>
      <c r="EE201" s="109"/>
      <c r="EF201" s="511" t="str">
        <f>IF(SUM(EB201:EE201)='III Plan Rates'!AM204, "Match", "Don't Match")</f>
        <v>Match</v>
      </c>
      <c r="EG201" s="109"/>
      <c r="EH201" s="109"/>
      <c r="EI201" s="109"/>
      <c r="EJ201" s="109"/>
      <c r="EK201" s="109"/>
      <c r="EL201" s="511" t="str">
        <f>IF(SUM(EG201:EK201)='III Plan Rates'!AN204, "Match", "Don't Match")</f>
        <v>Match</v>
      </c>
      <c r="EM201" s="109"/>
      <c r="EN201" s="109"/>
      <c r="EO201" s="109"/>
      <c r="EP201" s="109"/>
      <c r="EQ201" s="109"/>
      <c r="ER201" s="109"/>
      <c r="ES201" s="109"/>
      <c r="ET201" s="511" t="str">
        <f>IF(SUM(EM201:ES201)='III Plan Rates'!AO204, "Match", "Don't Match")</f>
        <v>Match</v>
      </c>
    </row>
    <row r="202" spans="1:150" x14ac:dyDescent="0.25">
      <c r="A202" s="406" t="str">
        <f>'III Plan Rates'!A205</f>
        <v>Plan 188</v>
      </c>
      <c r="B202" s="122">
        <f>'III Plan Rates'!B205</f>
        <v>0</v>
      </c>
      <c r="C202" s="128">
        <f>'III Plan Rates'!D205</f>
        <v>0</v>
      </c>
      <c r="D202" s="122">
        <f>'III Plan Rates'!E205</f>
        <v>0</v>
      </c>
      <c r="E202" s="122">
        <f>'III Plan Rates'!F205</f>
        <v>0</v>
      </c>
      <c r="F202" s="122">
        <f>'III Plan Rates'!G205</f>
        <v>0</v>
      </c>
      <c r="G202" s="122">
        <f>'III Plan Rates'!J205</f>
        <v>0</v>
      </c>
      <c r="H202" s="10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2">
        <f>IF('III Plan Rates'!$AP205&gt;0,SUMPRODUCT(I202:Q202,'III Plan Rates'!$AG205:$AO205)/'III Plan Rates'!$AP205,0)</f>
        <v>0</v>
      </c>
      <c r="S202" s="123"/>
      <c r="T202" s="112" t="e">
        <f>'III Plan Rates'!$AA205*'V Consumer Factors'!$N$12*'II Rate Development &amp; Change'!$J$34</f>
        <v>#DIV/0!</v>
      </c>
      <c r="U202" s="112" t="e">
        <f>'III Plan Rates'!$AA205*'V Consumer Factors'!$N$13*'II Rate Development &amp; Change'!$J$34</f>
        <v>#DIV/0!</v>
      </c>
      <c r="V202" s="112" t="e">
        <f>'III Plan Rates'!$AA205*'V Consumer Factors'!$N$14*'II Rate Development &amp; Change'!$J$34</f>
        <v>#DIV/0!</v>
      </c>
      <c r="W202" s="112" t="e">
        <f>'III Plan Rates'!$AA205*'V Consumer Factors'!$N$15*'II Rate Development &amp; Change'!$J$34</f>
        <v>#DIV/0!</v>
      </c>
      <c r="X202" s="112" t="e">
        <f>'III Plan Rates'!$AA205*'V Consumer Factors'!$N$16*'II Rate Development &amp; Change'!$J$34</f>
        <v>#DIV/0!</v>
      </c>
      <c r="Y202" s="112" t="e">
        <f>'III Plan Rates'!$AA205*'V Consumer Factors'!$N$17*'II Rate Development &amp; Change'!$J$34</f>
        <v>#DIV/0!</v>
      </c>
      <c r="Z202" s="112" t="e">
        <f>'III Plan Rates'!$AA205*'V Consumer Factors'!$N$18*'II Rate Development &amp; Change'!$J$34</f>
        <v>#DIV/0!</v>
      </c>
      <c r="AA202" s="112" t="e">
        <f>'III Plan Rates'!$AA205*'V Consumer Factors'!$N$19*'II Rate Development &amp; Change'!$J$34</f>
        <v>#DIV/0!</v>
      </c>
      <c r="AB202" s="112" t="e">
        <f>'III Plan Rates'!$AA205*'V Consumer Factors'!$N$20*'II Rate Development &amp; Change'!$J$34</f>
        <v>#DIV/0!</v>
      </c>
      <c r="AC202" s="112">
        <f>IF('III Plan Rates'!$AP205&gt;0,SUMPRODUCT(T202:AB202,'III Plan Rates'!$AG205:$AO205)/'III Plan Rates'!$AP205,0)</f>
        <v>0</v>
      </c>
      <c r="AD202" s="119"/>
      <c r="AE202" s="120" t="e">
        <f t="shared" si="33"/>
        <v>#DIV/0!</v>
      </c>
      <c r="AF202" s="120" t="e">
        <f t="shared" si="34"/>
        <v>#DIV/0!</v>
      </c>
      <c r="AG202" s="120" t="e">
        <f t="shared" si="35"/>
        <v>#DIV/0!</v>
      </c>
      <c r="AH202" s="120" t="e">
        <f t="shared" si="36"/>
        <v>#DIV/0!</v>
      </c>
      <c r="AI202" s="120" t="e">
        <f t="shared" si="37"/>
        <v>#DIV/0!</v>
      </c>
      <c r="AJ202" s="120" t="e">
        <f t="shared" si="38"/>
        <v>#DIV/0!</v>
      </c>
      <c r="AK202" s="120" t="e">
        <f t="shared" si="39"/>
        <v>#DIV/0!</v>
      </c>
      <c r="AL202" s="120" t="e">
        <f t="shared" si="40"/>
        <v>#DIV/0!</v>
      </c>
      <c r="AM202" s="120" t="e">
        <f t="shared" si="41"/>
        <v>#DIV/0!</v>
      </c>
      <c r="AN202" s="120" t="str">
        <f t="shared" si="42"/>
        <v/>
      </c>
      <c r="AO202" s="119"/>
      <c r="AP202" s="112" t="e">
        <f>'III Plan Rates'!$AA205*'V Consumer Factors'!$N$12*'II Rate Development &amp; Change'!$K$34</f>
        <v>#DIV/0!</v>
      </c>
      <c r="AQ202" s="112" t="e">
        <f>'III Plan Rates'!$AA205*'V Consumer Factors'!$N$13*'II Rate Development &amp; Change'!$K$34</f>
        <v>#DIV/0!</v>
      </c>
      <c r="AR202" s="112" t="e">
        <f>'III Plan Rates'!$AA205*'V Consumer Factors'!$N$14*'II Rate Development &amp; Change'!$K$34</f>
        <v>#DIV/0!</v>
      </c>
      <c r="AS202" s="112" t="e">
        <f>'III Plan Rates'!$AA205*'V Consumer Factors'!$N$15*'II Rate Development &amp; Change'!$K$34</f>
        <v>#DIV/0!</v>
      </c>
      <c r="AT202" s="112" t="e">
        <f>'III Plan Rates'!$AA205*'V Consumer Factors'!$N$16*'II Rate Development &amp; Change'!$K$34</f>
        <v>#DIV/0!</v>
      </c>
      <c r="AU202" s="112" t="e">
        <f>'III Plan Rates'!$AA205*'V Consumer Factors'!$N$17*'II Rate Development &amp; Change'!$K$34</f>
        <v>#DIV/0!</v>
      </c>
      <c r="AV202" s="112" t="e">
        <f>'III Plan Rates'!$AA205*'V Consumer Factors'!$N$18*'II Rate Development &amp; Change'!$K$34</f>
        <v>#DIV/0!</v>
      </c>
      <c r="AW202" s="112" t="e">
        <f>'III Plan Rates'!$AA205*'V Consumer Factors'!$N$19*'II Rate Development &amp; Change'!$K$34</f>
        <v>#DIV/0!</v>
      </c>
      <c r="AX202" s="112" t="e">
        <f>'III Plan Rates'!$AA205*'V Consumer Factors'!$N$20*'II Rate Development &amp; Change'!$K$34</f>
        <v>#DIV/0!</v>
      </c>
      <c r="AY202" s="112">
        <f>IF('III Plan Rates'!$AP205&gt;0,SUMPRODUCT(AP202:AX202,'III Plan Rates'!$AG205:$AO205)/'III Plan Rates'!$AP205,0)</f>
        <v>0</v>
      </c>
      <c r="AZ202" s="124"/>
      <c r="BA202" s="112" t="e">
        <f>'III Plan Rates'!$AA205*'V Consumer Factors'!$N$12*'II Rate Development &amp; Change'!$L$34</f>
        <v>#DIV/0!</v>
      </c>
      <c r="BB202" s="112" t="e">
        <f>'III Plan Rates'!$AA205*'V Consumer Factors'!$N$13*'II Rate Development &amp; Change'!$L$34</f>
        <v>#DIV/0!</v>
      </c>
      <c r="BC202" s="112" t="e">
        <f>'III Plan Rates'!$AA205*'V Consumer Factors'!$N$14*'II Rate Development &amp; Change'!$L$34</f>
        <v>#DIV/0!</v>
      </c>
      <c r="BD202" s="112" t="e">
        <f>'III Plan Rates'!$AA205*'V Consumer Factors'!$N$15*'II Rate Development &amp; Change'!$L$34</f>
        <v>#DIV/0!</v>
      </c>
      <c r="BE202" s="112" t="e">
        <f>'III Plan Rates'!$AA205*'V Consumer Factors'!$N$16*'II Rate Development &amp; Change'!$L$34</f>
        <v>#DIV/0!</v>
      </c>
      <c r="BF202" s="112" t="e">
        <f>'III Plan Rates'!$AA205*'V Consumer Factors'!$N$17*'II Rate Development &amp; Change'!$L$34</f>
        <v>#DIV/0!</v>
      </c>
      <c r="BG202" s="112" t="e">
        <f>'III Plan Rates'!$AA205*'V Consumer Factors'!$N$18*'II Rate Development &amp; Change'!$L$34</f>
        <v>#DIV/0!</v>
      </c>
      <c r="BH202" s="112" t="e">
        <f>'III Plan Rates'!$AA205*'V Consumer Factors'!$N$19*'II Rate Development &amp; Change'!$L$34</f>
        <v>#DIV/0!</v>
      </c>
      <c r="BI202" s="112" t="e">
        <f>'III Plan Rates'!$AA205*'V Consumer Factors'!$N$20*'II Rate Development &amp; Change'!$L$34</f>
        <v>#DIV/0!</v>
      </c>
      <c r="BJ202" s="112">
        <f>IF('III Plan Rates'!$AP205&gt;0,SUMPRODUCT(BA202:BI202,'III Plan Rates'!$AG205:$AO205)/'III Plan Rates'!$AP205,0)</f>
        <v>0</v>
      </c>
      <c r="BK202" s="124"/>
      <c r="BL202" s="112" t="e">
        <f>'III Plan Rates'!$AA205*'V Consumer Factors'!$N$12*'II Rate Development &amp; Change'!$M$34</f>
        <v>#DIV/0!</v>
      </c>
      <c r="BM202" s="112" t="e">
        <f>'III Plan Rates'!$AA205*'V Consumer Factors'!$N$13*'II Rate Development &amp; Change'!$M$34</f>
        <v>#DIV/0!</v>
      </c>
      <c r="BN202" s="112" t="e">
        <f>'III Plan Rates'!$AA205*'V Consumer Factors'!$N$14*'II Rate Development &amp; Change'!$M$34</f>
        <v>#DIV/0!</v>
      </c>
      <c r="BO202" s="112" t="e">
        <f>'III Plan Rates'!$AA205*'V Consumer Factors'!$N$15*'II Rate Development &amp; Change'!$M$34</f>
        <v>#DIV/0!</v>
      </c>
      <c r="BP202" s="112" t="e">
        <f>'III Plan Rates'!$AA205*'V Consumer Factors'!$N$16*'II Rate Development &amp; Change'!$M$34</f>
        <v>#DIV/0!</v>
      </c>
      <c r="BQ202" s="112" t="e">
        <f>'III Plan Rates'!$AA205*'V Consumer Factors'!$N$17*'II Rate Development &amp; Change'!$M$34</f>
        <v>#DIV/0!</v>
      </c>
      <c r="BR202" s="112" t="e">
        <f>'III Plan Rates'!$AA205*'V Consumer Factors'!$N$18*'II Rate Development &amp; Change'!$M$34</f>
        <v>#DIV/0!</v>
      </c>
      <c r="BS202" s="112" t="e">
        <f>'III Plan Rates'!$AA205*'V Consumer Factors'!$N$19*'II Rate Development &amp; Change'!$M$34</f>
        <v>#DIV/0!</v>
      </c>
      <c r="BT202" s="112" t="e">
        <f>'III Plan Rates'!$AA205*'V Consumer Factors'!$N$20*'II Rate Development &amp; Change'!$M$34</f>
        <v>#DIV/0!</v>
      </c>
      <c r="BU202" s="112">
        <f>IF('III Plan Rates'!$AP205&gt;0,SUMPRODUCT(BL202:BT202,'III Plan Rates'!$AG205:$AO205)/'III Plan Rates'!$AP205,0)</f>
        <v>0</v>
      </c>
      <c r="BW202" s="109"/>
      <c r="BX202" s="109"/>
      <c r="BY202" s="109"/>
      <c r="BZ202" s="109"/>
      <c r="CA202" s="109"/>
      <c r="CB202" s="109"/>
      <c r="CC202" s="109"/>
      <c r="CD202" s="109"/>
      <c r="CE202" s="511" t="str">
        <f>IF(SUM(BW202:CD202)='III Plan Rates'!AG205, "Match", "Don't Match")</f>
        <v>Match</v>
      </c>
      <c r="CF202" s="109"/>
      <c r="CG202" s="109"/>
      <c r="CH202" s="109"/>
      <c r="CI202" s="511" t="str">
        <f>IF(SUM(CF202:CH202)='III Plan Rates'!AH205, "Match", "Don't Match")</f>
        <v>Match</v>
      </c>
      <c r="CJ202" s="109"/>
      <c r="CK202" s="109"/>
      <c r="CL202" s="109"/>
      <c r="CM202" s="109"/>
      <c r="CN202" s="109"/>
      <c r="CO202" s="109"/>
      <c r="CP202" s="109"/>
      <c r="CQ202" s="109"/>
      <c r="CR202" s="109"/>
      <c r="CS202" s="109"/>
      <c r="CT202" s="109"/>
      <c r="CU202" s="109"/>
      <c r="CV202" s="109"/>
      <c r="CW202" s="511" t="str">
        <f>IF(SUM(CJ202:CV202)='III Plan Rates'!AI205, "Match", "Don't Match")</f>
        <v>Match</v>
      </c>
      <c r="CX202" s="109"/>
      <c r="CY202" s="109"/>
      <c r="CZ202" s="109"/>
      <c r="DA202" s="109"/>
      <c r="DB202" s="109"/>
      <c r="DC202" s="109"/>
      <c r="DD202" s="109"/>
      <c r="DE202" s="109"/>
      <c r="DF202" s="109"/>
      <c r="DG202" s="109"/>
      <c r="DH202" s="511" t="str">
        <f>IF(SUM(CX202:DG202)='III Plan Rates'!AJ205, "Match", "Don't Match")</f>
        <v>Match</v>
      </c>
      <c r="DI202" s="109"/>
      <c r="DJ202" s="109"/>
      <c r="DK202" s="109"/>
      <c r="DL202" s="109"/>
      <c r="DM202" s="109"/>
      <c r="DN202" s="109"/>
      <c r="DO202" s="109"/>
      <c r="DP202" s="511" t="str">
        <f>IF(SUM(DI202:DO202)='III Plan Rates'!AK205, "Match", "Don't Match")</f>
        <v>Match</v>
      </c>
      <c r="DQ202" s="109"/>
      <c r="DR202" s="109"/>
      <c r="DS202" s="109"/>
      <c r="DT202" s="109"/>
      <c r="DU202" s="109"/>
      <c r="DV202" s="109"/>
      <c r="DW202" s="109"/>
      <c r="DX202" s="109"/>
      <c r="DY202" s="109"/>
      <c r="DZ202" s="109"/>
      <c r="EA202" s="511" t="str">
        <f>IF(SUM(DQ202:DZ202)='III Plan Rates'!AL205, "Match", "Don't Match")</f>
        <v>Match</v>
      </c>
      <c r="EB202" s="109"/>
      <c r="EC202" s="109"/>
      <c r="ED202" s="109"/>
      <c r="EE202" s="109"/>
      <c r="EF202" s="511" t="str">
        <f>IF(SUM(EB202:EE202)='III Plan Rates'!AM205, "Match", "Don't Match")</f>
        <v>Match</v>
      </c>
      <c r="EG202" s="109"/>
      <c r="EH202" s="109"/>
      <c r="EI202" s="109"/>
      <c r="EJ202" s="109"/>
      <c r="EK202" s="109"/>
      <c r="EL202" s="511" t="str">
        <f>IF(SUM(EG202:EK202)='III Plan Rates'!AN205, "Match", "Don't Match")</f>
        <v>Match</v>
      </c>
      <c r="EM202" s="109"/>
      <c r="EN202" s="109"/>
      <c r="EO202" s="109"/>
      <c r="EP202" s="109"/>
      <c r="EQ202" s="109"/>
      <c r="ER202" s="109"/>
      <c r="ES202" s="109"/>
      <c r="ET202" s="511" t="str">
        <f>IF(SUM(EM202:ES202)='III Plan Rates'!AO205, "Match", "Don't Match")</f>
        <v>Match</v>
      </c>
    </row>
    <row r="203" spans="1:150" x14ac:dyDescent="0.25">
      <c r="A203" s="406" t="str">
        <f>'III Plan Rates'!A206</f>
        <v>Plan 189</v>
      </c>
      <c r="B203" s="122">
        <f>'III Plan Rates'!B206</f>
        <v>0</v>
      </c>
      <c r="C203" s="128">
        <f>'III Plan Rates'!D206</f>
        <v>0</v>
      </c>
      <c r="D203" s="122">
        <f>'III Plan Rates'!E206</f>
        <v>0</v>
      </c>
      <c r="E203" s="122">
        <f>'III Plan Rates'!F206</f>
        <v>0</v>
      </c>
      <c r="F203" s="122">
        <f>'III Plan Rates'!G206</f>
        <v>0</v>
      </c>
      <c r="G203" s="122">
        <f>'III Plan Rates'!J206</f>
        <v>0</v>
      </c>
      <c r="H203" s="10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2">
        <f>IF('III Plan Rates'!$AP206&gt;0,SUMPRODUCT(I203:Q203,'III Plan Rates'!$AG206:$AO206)/'III Plan Rates'!$AP206,0)</f>
        <v>0</v>
      </c>
      <c r="S203" s="123"/>
      <c r="T203" s="112" t="e">
        <f>'III Plan Rates'!$AA206*'V Consumer Factors'!$N$12*'II Rate Development &amp; Change'!$J$34</f>
        <v>#DIV/0!</v>
      </c>
      <c r="U203" s="112" t="e">
        <f>'III Plan Rates'!$AA206*'V Consumer Factors'!$N$13*'II Rate Development &amp; Change'!$J$34</f>
        <v>#DIV/0!</v>
      </c>
      <c r="V203" s="112" t="e">
        <f>'III Plan Rates'!$AA206*'V Consumer Factors'!$N$14*'II Rate Development &amp; Change'!$J$34</f>
        <v>#DIV/0!</v>
      </c>
      <c r="W203" s="112" t="e">
        <f>'III Plan Rates'!$AA206*'V Consumer Factors'!$N$15*'II Rate Development &amp; Change'!$J$34</f>
        <v>#DIV/0!</v>
      </c>
      <c r="X203" s="112" t="e">
        <f>'III Plan Rates'!$AA206*'V Consumer Factors'!$N$16*'II Rate Development &amp; Change'!$J$34</f>
        <v>#DIV/0!</v>
      </c>
      <c r="Y203" s="112" t="e">
        <f>'III Plan Rates'!$AA206*'V Consumer Factors'!$N$17*'II Rate Development &amp; Change'!$J$34</f>
        <v>#DIV/0!</v>
      </c>
      <c r="Z203" s="112" t="e">
        <f>'III Plan Rates'!$AA206*'V Consumer Factors'!$N$18*'II Rate Development &amp; Change'!$J$34</f>
        <v>#DIV/0!</v>
      </c>
      <c r="AA203" s="112" t="e">
        <f>'III Plan Rates'!$AA206*'V Consumer Factors'!$N$19*'II Rate Development &amp; Change'!$J$34</f>
        <v>#DIV/0!</v>
      </c>
      <c r="AB203" s="112" t="e">
        <f>'III Plan Rates'!$AA206*'V Consumer Factors'!$N$20*'II Rate Development &amp; Change'!$J$34</f>
        <v>#DIV/0!</v>
      </c>
      <c r="AC203" s="112">
        <f>IF('III Plan Rates'!$AP206&gt;0,SUMPRODUCT(T203:AB203,'III Plan Rates'!$AG206:$AO206)/'III Plan Rates'!$AP206,0)</f>
        <v>0</v>
      </c>
      <c r="AD203" s="119"/>
      <c r="AE203" s="120" t="e">
        <f t="shared" si="33"/>
        <v>#DIV/0!</v>
      </c>
      <c r="AF203" s="120" t="e">
        <f t="shared" si="34"/>
        <v>#DIV/0!</v>
      </c>
      <c r="AG203" s="120" t="e">
        <f t="shared" si="35"/>
        <v>#DIV/0!</v>
      </c>
      <c r="AH203" s="120" t="e">
        <f t="shared" si="36"/>
        <v>#DIV/0!</v>
      </c>
      <c r="AI203" s="120" t="e">
        <f t="shared" si="37"/>
        <v>#DIV/0!</v>
      </c>
      <c r="AJ203" s="120" t="e">
        <f t="shared" si="38"/>
        <v>#DIV/0!</v>
      </c>
      <c r="AK203" s="120" t="e">
        <f t="shared" si="39"/>
        <v>#DIV/0!</v>
      </c>
      <c r="AL203" s="120" t="e">
        <f t="shared" si="40"/>
        <v>#DIV/0!</v>
      </c>
      <c r="AM203" s="120" t="e">
        <f t="shared" si="41"/>
        <v>#DIV/0!</v>
      </c>
      <c r="AN203" s="120" t="str">
        <f t="shared" si="42"/>
        <v/>
      </c>
      <c r="AO203" s="119"/>
      <c r="AP203" s="112" t="e">
        <f>'III Plan Rates'!$AA206*'V Consumer Factors'!$N$12*'II Rate Development &amp; Change'!$K$34</f>
        <v>#DIV/0!</v>
      </c>
      <c r="AQ203" s="112" t="e">
        <f>'III Plan Rates'!$AA206*'V Consumer Factors'!$N$13*'II Rate Development &amp; Change'!$K$34</f>
        <v>#DIV/0!</v>
      </c>
      <c r="AR203" s="112" t="e">
        <f>'III Plan Rates'!$AA206*'V Consumer Factors'!$N$14*'II Rate Development &amp; Change'!$K$34</f>
        <v>#DIV/0!</v>
      </c>
      <c r="AS203" s="112" t="e">
        <f>'III Plan Rates'!$AA206*'V Consumer Factors'!$N$15*'II Rate Development &amp; Change'!$K$34</f>
        <v>#DIV/0!</v>
      </c>
      <c r="AT203" s="112" t="e">
        <f>'III Plan Rates'!$AA206*'V Consumer Factors'!$N$16*'II Rate Development &amp; Change'!$K$34</f>
        <v>#DIV/0!</v>
      </c>
      <c r="AU203" s="112" t="e">
        <f>'III Plan Rates'!$AA206*'V Consumer Factors'!$N$17*'II Rate Development &amp; Change'!$K$34</f>
        <v>#DIV/0!</v>
      </c>
      <c r="AV203" s="112" t="e">
        <f>'III Plan Rates'!$AA206*'V Consumer Factors'!$N$18*'II Rate Development &amp; Change'!$K$34</f>
        <v>#DIV/0!</v>
      </c>
      <c r="AW203" s="112" t="e">
        <f>'III Plan Rates'!$AA206*'V Consumer Factors'!$N$19*'II Rate Development &amp; Change'!$K$34</f>
        <v>#DIV/0!</v>
      </c>
      <c r="AX203" s="112" t="e">
        <f>'III Plan Rates'!$AA206*'V Consumer Factors'!$N$20*'II Rate Development &amp; Change'!$K$34</f>
        <v>#DIV/0!</v>
      </c>
      <c r="AY203" s="112">
        <f>IF('III Plan Rates'!$AP206&gt;0,SUMPRODUCT(AP203:AX203,'III Plan Rates'!$AG206:$AO206)/'III Plan Rates'!$AP206,0)</f>
        <v>0</v>
      </c>
      <c r="AZ203" s="124"/>
      <c r="BA203" s="112" t="e">
        <f>'III Plan Rates'!$AA206*'V Consumer Factors'!$N$12*'II Rate Development &amp; Change'!$L$34</f>
        <v>#DIV/0!</v>
      </c>
      <c r="BB203" s="112" t="e">
        <f>'III Plan Rates'!$AA206*'V Consumer Factors'!$N$13*'II Rate Development &amp; Change'!$L$34</f>
        <v>#DIV/0!</v>
      </c>
      <c r="BC203" s="112" t="e">
        <f>'III Plan Rates'!$AA206*'V Consumer Factors'!$N$14*'II Rate Development &amp; Change'!$L$34</f>
        <v>#DIV/0!</v>
      </c>
      <c r="BD203" s="112" t="e">
        <f>'III Plan Rates'!$AA206*'V Consumer Factors'!$N$15*'II Rate Development &amp; Change'!$L$34</f>
        <v>#DIV/0!</v>
      </c>
      <c r="BE203" s="112" t="e">
        <f>'III Plan Rates'!$AA206*'V Consumer Factors'!$N$16*'II Rate Development &amp; Change'!$L$34</f>
        <v>#DIV/0!</v>
      </c>
      <c r="BF203" s="112" t="e">
        <f>'III Plan Rates'!$AA206*'V Consumer Factors'!$N$17*'II Rate Development &amp; Change'!$L$34</f>
        <v>#DIV/0!</v>
      </c>
      <c r="BG203" s="112" t="e">
        <f>'III Plan Rates'!$AA206*'V Consumer Factors'!$N$18*'II Rate Development &amp; Change'!$L$34</f>
        <v>#DIV/0!</v>
      </c>
      <c r="BH203" s="112" t="e">
        <f>'III Plan Rates'!$AA206*'V Consumer Factors'!$N$19*'II Rate Development &amp; Change'!$L$34</f>
        <v>#DIV/0!</v>
      </c>
      <c r="BI203" s="112" t="e">
        <f>'III Plan Rates'!$AA206*'V Consumer Factors'!$N$20*'II Rate Development &amp; Change'!$L$34</f>
        <v>#DIV/0!</v>
      </c>
      <c r="BJ203" s="112">
        <f>IF('III Plan Rates'!$AP206&gt;0,SUMPRODUCT(BA203:BI203,'III Plan Rates'!$AG206:$AO206)/'III Plan Rates'!$AP206,0)</f>
        <v>0</v>
      </c>
      <c r="BK203" s="124"/>
      <c r="BL203" s="112" t="e">
        <f>'III Plan Rates'!$AA206*'V Consumer Factors'!$N$12*'II Rate Development &amp; Change'!$M$34</f>
        <v>#DIV/0!</v>
      </c>
      <c r="BM203" s="112" t="e">
        <f>'III Plan Rates'!$AA206*'V Consumer Factors'!$N$13*'II Rate Development &amp; Change'!$M$34</f>
        <v>#DIV/0!</v>
      </c>
      <c r="BN203" s="112" t="e">
        <f>'III Plan Rates'!$AA206*'V Consumer Factors'!$N$14*'II Rate Development &amp; Change'!$M$34</f>
        <v>#DIV/0!</v>
      </c>
      <c r="BO203" s="112" t="e">
        <f>'III Plan Rates'!$AA206*'V Consumer Factors'!$N$15*'II Rate Development &amp; Change'!$M$34</f>
        <v>#DIV/0!</v>
      </c>
      <c r="BP203" s="112" t="e">
        <f>'III Plan Rates'!$AA206*'V Consumer Factors'!$N$16*'II Rate Development &amp; Change'!$M$34</f>
        <v>#DIV/0!</v>
      </c>
      <c r="BQ203" s="112" t="e">
        <f>'III Plan Rates'!$AA206*'V Consumer Factors'!$N$17*'II Rate Development &amp; Change'!$M$34</f>
        <v>#DIV/0!</v>
      </c>
      <c r="BR203" s="112" t="e">
        <f>'III Plan Rates'!$AA206*'V Consumer Factors'!$N$18*'II Rate Development &amp; Change'!$M$34</f>
        <v>#DIV/0!</v>
      </c>
      <c r="BS203" s="112" t="e">
        <f>'III Plan Rates'!$AA206*'V Consumer Factors'!$N$19*'II Rate Development &amp; Change'!$M$34</f>
        <v>#DIV/0!</v>
      </c>
      <c r="BT203" s="112" t="e">
        <f>'III Plan Rates'!$AA206*'V Consumer Factors'!$N$20*'II Rate Development &amp; Change'!$M$34</f>
        <v>#DIV/0!</v>
      </c>
      <c r="BU203" s="112">
        <f>IF('III Plan Rates'!$AP206&gt;0,SUMPRODUCT(BL203:BT203,'III Plan Rates'!$AG206:$AO206)/'III Plan Rates'!$AP206,0)</f>
        <v>0</v>
      </c>
      <c r="BW203" s="109"/>
      <c r="BX203" s="109"/>
      <c r="BY203" s="109"/>
      <c r="BZ203" s="109"/>
      <c r="CA203" s="109"/>
      <c r="CB203" s="109"/>
      <c r="CC203" s="109"/>
      <c r="CD203" s="109"/>
      <c r="CE203" s="511" t="str">
        <f>IF(SUM(BW203:CD203)='III Plan Rates'!AG206, "Match", "Don't Match")</f>
        <v>Match</v>
      </c>
      <c r="CF203" s="109"/>
      <c r="CG203" s="109"/>
      <c r="CH203" s="109"/>
      <c r="CI203" s="511" t="str">
        <f>IF(SUM(CF203:CH203)='III Plan Rates'!AH206, "Match", "Don't Match")</f>
        <v>Match</v>
      </c>
      <c r="CJ203" s="109"/>
      <c r="CK203" s="109"/>
      <c r="CL203" s="109"/>
      <c r="CM203" s="109"/>
      <c r="CN203" s="109"/>
      <c r="CO203" s="109"/>
      <c r="CP203" s="109"/>
      <c r="CQ203" s="109"/>
      <c r="CR203" s="109"/>
      <c r="CS203" s="109"/>
      <c r="CT203" s="109"/>
      <c r="CU203" s="109"/>
      <c r="CV203" s="109"/>
      <c r="CW203" s="511" t="str">
        <f>IF(SUM(CJ203:CV203)='III Plan Rates'!AI206, "Match", "Don't Match")</f>
        <v>Match</v>
      </c>
      <c r="CX203" s="109"/>
      <c r="CY203" s="109"/>
      <c r="CZ203" s="109"/>
      <c r="DA203" s="109"/>
      <c r="DB203" s="109"/>
      <c r="DC203" s="109"/>
      <c r="DD203" s="109"/>
      <c r="DE203" s="109"/>
      <c r="DF203" s="109"/>
      <c r="DG203" s="109"/>
      <c r="DH203" s="511" t="str">
        <f>IF(SUM(CX203:DG203)='III Plan Rates'!AJ206, "Match", "Don't Match")</f>
        <v>Match</v>
      </c>
      <c r="DI203" s="109"/>
      <c r="DJ203" s="109"/>
      <c r="DK203" s="109"/>
      <c r="DL203" s="109"/>
      <c r="DM203" s="109"/>
      <c r="DN203" s="109"/>
      <c r="DO203" s="109"/>
      <c r="DP203" s="511" t="str">
        <f>IF(SUM(DI203:DO203)='III Plan Rates'!AK206, "Match", "Don't Match")</f>
        <v>Match</v>
      </c>
      <c r="DQ203" s="109"/>
      <c r="DR203" s="109"/>
      <c r="DS203" s="109"/>
      <c r="DT203" s="109"/>
      <c r="DU203" s="109"/>
      <c r="DV203" s="109"/>
      <c r="DW203" s="109"/>
      <c r="DX203" s="109"/>
      <c r="DY203" s="109"/>
      <c r="DZ203" s="109"/>
      <c r="EA203" s="511" t="str">
        <f>IF(SUM(DQ203:DZ203)='III Plan Rates'!AL206, "Match", "Don't Match")</f>
        <v>Match</v>
      </c>
      <c r="EB203" s="109"/>
      <c r="EC203" s="109"/>
      <c r="ED203" s="109"/>
      <c r="EE203" s="109"/>
      <c r="EF203" s="511" t="str">
        <f>IF(SUM(EB203:EE203)='III Plan Rates'!AM206, "Match", "Don't Match")</f>
        <v>Match</v>
      </c>
      <c r="EG203" s="109"/>
      <c r="EH203" s="109"/>
      <c r="EI203" s="109"/>
      <c r="EJ203" s="109"/>
      <c r="EK203" s="109"/>
      <c r="EL203" s="511" t="str">
        <f>IF(SUM(EG203:EK203)='III Plan Rates'!AN206, "Match", "Don't Match")</f>
        <v>Match</v>
      </c>
      <c r="EM203" s="109"/>
      <c r="EN203" s="109"/>
      <c r="EO203" s="109"/>
      <c r="EP203" s="109"/>
      <c r="EQ203" s="109"/>
      <c r="ER203" s="109"/>
      <c r="ES203" s="109"/>
      <c r="ET203" s="511" t="str">
        <f>IF(SUM(EM203:ES203)='III Plan Rates'!AO206, "Match", "Don't Match")</f>
        <v>Match</v>
      </c>
    </row>
    <row r="204" spans="1:150" x14ac:dyDescent="0.25">
      <c r="A204" s="406" t="str">
        <f>'III Plan Rates'!A207</f>
        <v>Plan 190</v>
      </c>
      <c r="B204" s="122">
        <f>'III Plan Rates'!B207</f>
        <v>0</v>
      </c>
      <c r="C204" s="128">
        <f>'III Plan Rates'!D207</f>
        <v>0</v>
      </c>
      <c r="D204" s="122">
        <f>'III Plan Rates'!E207</f>
        <v>0</v>
      </c>
      <c r="E204" s="122">
        <f>'III Plan Rates'!F207</f>
        <v>0</v>
      </c>
      <c r="F204" s="122">
        <f>'III Plan Rates'!G207</f>
        <v>0</v>
      </c>
      <c r="G204" s="122">
        <f>'III Plan Rates'!J207</f>
        <v>0</v>
      </c>
      <c r="H204" s="10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2">
        <f>IF('III Plan Rates'!$AP207&gt;0,SUMPRODUCT(I204:Q204,'III Plan Rates'!$AG207:$AO207)/'III Plan Rates'!$AP207,0)</f>
        <v>0</v>
      </c>
      <c r="S204" s="123"/>
      <c r="T204" s="112" t="e">
        <f>'III Plan Rates'!$AA207*'V Consumer Factors'!$N$12*'II Rate Development &amp; Change'!$J$34</f>
        <v>#DIV/0!</v>
      </c>
      <c r="U204" s="112" t="e">
        <f>'III Plan Rates'!$AA207*'V Consumer Factors'!$N$13*'II Rate Development &amp; Change'!$J$34</f>
        <v>#DIV/0!</v>
      </c>
      <c r="V204" s="112" t="e">
        <f>'III Plan Rates'!$AA207*'V Consumer Factors'!$N$14*'II Rate Development &amp; Change'!$J$34</f>
        <v>#DIV/0!</v>
      </c>
      <c r="W204" s="112" t="e">
        <f>'III Plan Rates'!$AA207*'V Consumer Factors'!$N$15*'II Rate Development &amp; Change'!$J$34</f>
        <v>#DIV/0!</v>
      </c>
      <c r="X204" s="112" t="e">
        <f>'III Plan Rates'!$AA207*'V Consumer Factors'!$N$16*'II Rate Development &amp; Change'!$J$34</f>
        <v>#DIV/0!</v>
      </c>
      <c r="Y204" s="112" t="e">
        <f>'III Plan Rates'!$AA207*'V Consumer Factors'!$N$17*'II Rate Development &amp; Change'!$J$34</f>
        <v>#DIV/0!</v>
      </c>
      <c r="Z204" s="112" t="e">
        <f>'III Plan Rates'!$AA207*'V Consumer Factors'!$N$18*'II Rate Development &amp; Change'!$J$34</f>
        <v>#DIV/0!</v>
      </c>
      <c r="AA204" s="112" t="e">
        <f>'III Plan Rates'!$AA207*'V Consumer Factors'!$N$19*'II Rate Development &amp; Change'!$J$34</f>
        <v>#DIV/0!</v>
      </c>
      <c r="AB204" s="112" t="e">
        <f>'III Plan Rates'!$AA207*'V Consumer Factors'!$N$20*'II Rate Development &amp; Change'!$J$34</f>
        <v>#DIV/0!</v>
      </c>
      <c r="AC204" s="112">
        <f>IF('III Plan Rates'!$AP207&gt;0,SUMPRODUCT(T204:AB204,'III Plan Rates'!$AG207:$AO207)/'III Plan Rates'!$AP207,0)</f>
        <v>0</v>
      </c>
      <c r="AD204" s="119"/>
      <c r="AE204" s="120" t="e">
        <f t="shared" si="33"/>
        <v>#DIV/0!</v>
      </c>
      <c r="AF204" s="120" t="e">
        <f t="shared" si="34"/>
        <v>#DIV/0!</v>
      </c>
      <c r="AG204" s="120" t="e">
        <f t="shared" si="35"/>
        <v>#DIV/0!</v>
      </c>
      <c r="AH204" s="120" t="e">
        <f t="shared" si="36"/>
        <v>#DIV/0!</v>
      </c>
      <c r="AI204" s="120" t="e">
        <f t="shared" si="37"/>
        <v>#DIV/0!</v>
      </c>
      <c r="AJ204" s="120" t="e">
        <f t="shared" si="38"/>
        <v>#DIV/0!</v>
      </c>
      <c r="AK204" s="120" t="e">
        <f t="shared" si="39"/>
        <v>#DIV/0!</v>
      </c>
      <c r="AL204" s="120" t="e">
        <f t="shared" si="40"/>
        <v>#DIV/0!</v>
      </c>
      <c r="AM204" s="120" t="e">
        <f t="shared" si="41"/>
        <v>#DIV/0!</v>
      </c>
      <c r="AN204" s="120" t="str">
        <f t="shared" si="42"/>
        <v/>
      </c>
      <c r="AO204" s="119"/>
      <c r="AP204" s="112" t="e">
        <f>'III Plan Rates'!$AA207*'V Consumer Factors'!$N$12*'II Rate Development &amp; Change'!$K$34</f>
        <v>#DIV/0!</v>
      </c>
      <c r="AQ204" s="112" t="e">
        <f>'III Plan Rates'!$AA207*'V Consumer Factors'!$N$13*'II Rate Development &amp; Change'!$K$34</f>
        <v>#DIV/0!</v>
      </c>
      <c r="AR204" s="112" t="e">
        <f>'III Plan Rates'!$AA207*'V Consumer Factors'!$N$14*'II Rate Development &amp; Change'!$K$34</f>
        <v>#DIV/0!</v>
      </c>
      <c r="AS204" s="112" t="e">
        <f>'III Plan Rates'!$AA207*'V Consumer Factors'!$N$15*'II Rate Development &amp; Change'!$K$34</f>
        <v>#DIV/0!</v>
      </c>
      <c r="AT204" s="112" t="e">
        <f>'III Plan Rates'!$AA207*'V Consumer Factors'!$N$16*'II Rate Development &amp; Change'!$K$34</f>
        <v>#DIV/0!</v>
      </c>
      <c r="AU204" s="112" t="e">
        <f>'III Plan Rates'!$AA207*'V Consumer Factors'!$N$17*'II Rate Development &amp; Change'!$K$34</f>
        <v>#DIV/0!</v>
      </c>
      <c r="AV204" s="112" t="e">
        <f>'III Plan Rates'!$AA207*'V Consumer Factors'!$N$18*'II Rate Development &amp; Change'!$K$34</f>
        <v>#DIV/0!</v>
      </c>
      <c r="AW204" s="112" t="e">
        <f>'III Plan Rates'!$AA207*'V Consumer Factors'!$N$19*'II Rate Development &amp; Change'!$K$34</f>
        <v>#DIV/0!</v>
      </c>
      <c r="AX204" s="112" t="e">
        <f>'III Plan Rates'!$AA207*'V Consumer Factors'!$N$20*'II Rate Development &amp; Change'!$K$34</f>
        <v>#DIV/0!</v>
      </c>
      <c r="AY204" s="112">
        <f>IF('III Plan Rates'!$AP207&gt;0,SUMPRODUCT(AP204:AX204,'III Plan Rates'!$AG207:$AO207)/'III Plan Rates'!$AP207,0)</f>
        <v>0</v>
      </c>
      <c r="AZ204" s="124"/>
      <c r="BA204" s="112" t="e">
        <f>'III Plan Rates'!$AA207*'V Consumer Factors'!$N$12*'II Rate Development &amp; Change'!$L$34</f>
        <v>#DIV/0!</v>
      </c>
      <c r="BB204" s="112" t="e">
        <f>'III Plan Rates'!$AA207*'V Consumer Factors'!$N$13*'II Rate Development &amp; Change'!$L$34</f>
        <v>#DIV/0!</v>
      </c>
      <c r="BC204" s="112" t="e">
        <f>'III Plan Rates'!$AA207*'V Consumer Factors'!$N$14*'II Rate Development &amp; Change'!$L$34</f>
        <v>#DIV/0!</v>
      </c>
      <c r="BD204" s="112" t="e">
        <f>'III Plan Rates'!$AA207*'V Consumer Factors'!$N$15*'II Rate Development &amp; Change'!$L$34</f>
        <v>#DIV/0!</v>
      </c>
      <c r="BE204" s="112" t="e">
        <f>'III Plan Rates'!$AA207*'V Consumer Factors'!$N$16*'II Rate Development &amp; Change'!$L$34</f>
        <v>#DIV/0!</v>
      </c>
      <c r="BF204" s="112" t="e">
        <f>'III Plan Rates'!$AA207*'V Consumer Factors'!$N$17*'II Rate Development &amp; Change'!$L$34</f>
        <v>#DIV/0!</v>
      </c>
      <c r="BG204" s="112" t="e">
        <f>'III Plan Rates'!$AA207*'V Consumer Factors'!$N$18*'II Rate Development &amp; Change'!$L$34</f>
        <v>#DIV/0!</v>
      </c>
      <c r="BH204" s="112" t="e">
        <f>'III Plan Rates'!$AA207*'V Consumer Factors'!$N$19*'II Rate Development &amp; Change'!$L$34</f>
        <v>#DIV/0!</v>
      </c>
      <c r="BI204" s="112" t="e">
        <f>'III Plan Rates'!$AA207*'V Consumer Factors'!$N$20*'II Rate Development &amp; Change'!$L$34</f>
        <v>#DIV/0!</v>
      </c>
      <c r="BJ204" s="112">
        <f>IF('III Plan Rates'!$AP207&gt;0,SUMPRODUCT(BA204:BI204,'III Plan Rates'!$AG207:$AO207)/'III Plan Rates'!$AP207,0)</f>
        <v>0</v>
      </c>
      <c r="BK204" s="124"/>
      <c r="BL204" s="112" t="e">
        <f>'III Plan Rates'!$AA207*'V Consumer Factors'!$N$12*'II Rate Development &amp; Change'!$M$34</f>
        <v>#DIV/0!</v>
      </c>
      <c r="BM204" s="112" t="e">
        <f>'III Plan Rates'!$AA207*'V Consumer Factors'!$N$13*'II Rate Development &amp; Change'!$M$34</f>
        <v>#DIV/0!</v>
      </c>
      <c r="BN204" s="112" t="e">
        <f>'III Plan Rates'!$AA207*'V Consumer Factors'!$N$14*'II Rate Development &amp; Change'!$M$34</f>
        <v>#DIV/0!</v>
      </c>
      <c r="BO204" s="112" t="e">
        <f>'III Plan Rates'!$AA207*'V Consumer Factors'!$N$15*'II Rate Development &amp; Change'!$M$34</f>
        <v>#DIV/0!</v>
      </c>
      <c r="BP204" s="112" t="e">
        <f>'III Plan Rates'!$AA207*'V Consumer Factors'!$N$16*'II Rate Development &amp; Change'!$M$34</f>
        <v>#DIV/0!</v>
      </c>
      <c r="BQ204" s="112" t="e">
        <f>'III Plan Rates'!$AA207*'V Consumer Factors'!$N$17*'II Rate Development &amp; Change'!$M$34</f>
        <v>#DIV/0!</v>
      </c>
      <c r="BR204" s="112" t="e">
        <f>'III Plan Rates'!$AA207*'V Consumer Factors'!$N$18*'II Rate Development &amp; Change'!$M$34</f>
        <v>#DIV/0!</v>
      </c>
      <c r="BS204" s="112" t="e">
        <f>'III Plan Rates'!$AA207*'V Consumer Factors'!$N$19*'II Rate Development &amp; Change'!$M$34</f>
        <v>#DIV/0!</v>
      </c>
      <c r="BT204" s="112" t="e">
        <f>'III Plan Rates'!$AA207*'V Consumer Factors'!$N$20*'II Rate Development &amp; Change'!$M$34</f>
        <v>#DIV/0!</v>
      </c>
      <c r="BU204" s="112">
        <f>IF('III Plan Rates'!$AP207&gt;0,SUMPRODUCT(BL204:BT204,'III Plan Rates'!$AG207:$AO207)/'III Plan Rates'!$AP207,0)</f>
        <v>0</v>
      </c>
      <c r="BW204" s="109"/>
      <c r="BX204" s="109"/>
      <c r="BY204" s="109"/>
      <c r="BZ204" s="109"/>
      <c r="CA204" s="109"/>
      <c r="CB204" s="109"/>
      <c r="CC204" s="109"/>
      <c r="CD204" s="109"/>
      <c r="CE204" s="511" t="str">
        <f>IF(SUM(BW204:CD204)='III Plan Rates'!AG207, "Match", "Don't Match")</f>
        <v>Match</v>
      </c>
      <c r="CF204" s="109"/>
      <c r="CG204" s="109"/>
      <c r="CH204" s="109"/>
      <c r="CI204" s="511" t="str">
        <f>IF(SUM(CF204:CH204)='III Plan Rates'!AH207, "Match", "Don't Match")</f>
        <v>Match</v>
      </c>
      <c r="CJ204" s="109"/>
      <c r="CK204" s="109"/>
      <c r="CL204" s="109"/>
      <c r="CM204" s="109"/>
      <c r="CN204" s="109"/>
      <c r="CO204" s="109"/>
      <c r="CP204" s="109"/>
      <c r="CQ204" s="109"/>
      <c r="CR204" s="109"/>
      <c r="CS204" s="109"/>
      <c r="CT204" s="109"/>
      <c r="CU204" s="109"/>
      <c r="CV204" s="109"/>
      <c r="CW204" s="511" t="str">
        <f>IF(SUM(CJ204:CV204)='III Plan Rates'!AI207, "Match", "Don't Match")</f>
        <v>Match</v>
      </c>
      <c r="CX204" s="109"/>
      <c r="CY204" s="109"/>
      <c r="CZ204" s="109"/>
      <c r="DA204" s="109"/>
      <c r="DB204" s="109"/>
      <c r="DC204" s="109"/>
      <c r="DD204" s="109"/>
      <c r="DE204" s="109"/>
      <c r="DF204" s="109"/>
      <c r="DG204" s="109"/>
      <c r="DH204" s="511" t="str">
        <f>IF(SUM(CX204:DG204)='III Plan Rates'!AJ207, "Match", "Don't Match")</f>
        <v>Match</v>
      </c>
      <c r="DI204" s="109"/>
      <c r="DJ204" s="109"/>
      <c r="DK204" s="109"/>
      <c r="DL204" s="109"/>
      <c r="DM204" s="109"/>
      <c r="DN204" s="109"/>
      <c r="DO204" s="109"/>
      <c r="DP204" s="511" t="str">
        <f>IF(SUM(DI204:DO204)='III Plan Rates'!AK207, "Match", "Don't Match")</f>
        <v>Match</v>
      </c>
      <c r="DQ204" s="109"/>
      <c r="DR204" s="109"/>
      <c r="DS204" s="109"/>
      <c r="DT204" s="109"/>
      <c r="DU204" s="109"/>
      <c r="DV204" s="109"/>
      <c r="DW204" s="109"/>
      <c r="DX204" s="109"/>
      <c r="DY204" s="109"/>
      <c r="DZ204" s="109"/>
      <c r="EA204" s="511" t="str">
        <f>IF(SUM(DQ204:DZ204)='III Plan Rates'!AL207, "Match", "Don't Match")</f>
        <v>Match</v>
      </c>
      <c r="EB204" s="109"/>
      <c r="EC204" s="109"/>
      <c r="ED204" s="109"/>
      <c r="EE204" s="109"/>
      <c r="EF204" s="511" t="str">
        <f>IF(SUM(EB204:EE204)='III Plan Rates'!AM207, "Match", "Don't Match")</f>
        <v>Match</v>
      </c>
      <c r="EG204" s="109"/>
      <c r="EH204" s="109"/>
      <c r="EI204" s="109"/>
      <c r="EJ204" s="109"/>
      <c r="EK204" s="109"/>
      <c r="EL204" s="511" t="str">
        <f>IF(SUM(EG204:EK204)='III Plan Rates'!AN207, "Match", "Don't Match")</f>
        <v>Match</v>
      </c>
      <c r="EM204" s="109"/>
      <c r="EN204" s="109"/>
      <c r="EO204" s="109"/>
      <c r="EP204" s="109"/>
      <c r="EQ204" s="109"/>
      <c r="ER204" s="109"/>
      <c r="ES204" s="109"/>
      <c r="ET204" s="511" t="str">
        <f>IF(SUM(EM204:ES204)='III Plan Rates'!AO207, "Match", "Don't Match")</f>
        <v>Match</v>
      </c>
    </row>
    <row r="205" spans="1:150" x14ac:dyDescent="0.25">
      <c r="A205" s="406" t="str">
        <f>'III Plan Rates'!A208</f>
        <v>Plan 191</v>
      </c>
      <c r="B205" s="122">
        <f>'III Plan Rates'!B208</f>
        <v>0</v>
      </c>
      <c r="C205" s="128">
        <f>'III Plan Rates'!D208</f>
        <v>0</v>
      </c>
      <c r="D205" s="122">
        <f>'III Plan Rates'!E208</f>
        <v>0</v>
      </c>
      <c r="E205" s="122">
        <f>'III Plan Rates'!F208</f>
        <v>0</v>
      </c>
      <c r="F205" s="122">
        <f>'III Plan Rates'!G208</f>
        <v>0</v>
      </c>
      <c r="G205" s="122">
        <f>'III Plan Rates'!J208</f>
        <v>0</v>
      </c>
      <c r="H205" s="10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2">
        <f>IF('III Plan Rates'!$AP208&gt;0,SUMPRODUCT(I205:Q205,'III Plan Rates'!$AG208:$AO208)/'III Plan Rates'!$AP208,0)</f>
        <v>0</v>
      </c>
      <c r="S205" s="123"/>
      <c r="T205" s="112" t="e">
        <f>'III Plan Rates'!$AA208*'V Consumer Factors'!$N$12*'II Rate Development &amp; Change'!$J$34</f>
        <v>#DIV/0!</v>
      </c>
      <c r="U205" s="112" t="e">
        <f>'III Plan Rates'!$AA208*'V Consumer Factors'!$N$13*'II Rate Development &amp; Change'!$J$34</f>
        <v>#DIV/0!</v>
      </c>
      <c r="V205" s="112" t="e">
        <f>'III Plan Rates'!$AA208*'V Consumer Factors'!$N$14*'II Rate Development &amp; Change'!$J$34</f>
        <v>#DIV/0!</v>
      </c>
      <c r="W205" s="112" t="e">
        <f>'III Plan Rates'!$AA208*'V Consumer Factors'!$N$15*'II Rate Development &amp; Change'!$J$34</f>
        <v>#DIV/0!</v>
      </c>
      <c r="X205" s="112" t="e">
        <f>'III Plan Rates'!$AA208*'V Consumer Factors'!$N$16*'II Rate Development &amp; Change'!$J$34</f>
        <v>#DIV/0!</v>
      </c>
      <c r="Y205" s="112" t="e">
        <f>'III Plan Rates'!$AA208*'V Consumer Factors'!$N$17*'II Rate Development &amp; Change'!$J$34</f>
        <v>#DIV/0!</v>
      </c>
      <c r="Z205" s="112" t="e">
        <f>'III Plan Rates'!$AA208*'V Consumer Factors'!$N$18*'II Rate Development &amp; Change'!$J$34</f>
        <v>#DIV/0!</v>
      </c>
      <c r="AA205" s="112" t="e">
        <f>'III Plan Rates'!$AA208*'V Consumer Factors'!$N$19*'II Rate Development &amp; Change'!$J$34</f>
        <v>#DIV/0!</v>
      </c>
      <c r="AB205" s="112" t="e">
        <f>'III Plan Rates'!$AA208*'V Consumer Factors'!$N$20*'II Rate Development &amp; Change'!$J$34</f>
        <v>#DIV/0!</v>
      </c>
      <c r="AC205" s="112">
        <f>IF('III Plan Rates'!$AP208&gt;0,SUMPRODUCT(T205:AB205,'III Plan Rates'!$AG208:$AO208)/'III Plan Rates'!$AP208,0)</f>
        <v>0</v>
      </c>
      <c r="AD205" s="119"/>
      <c r="AE205" s="120" t="e">
        <f t="shared" si="33"/>
        <v>#DIV/0!</v>
      </c>
      <c r="AF205" s="120" t="e">
        <f t="shared" si="34"/>
        <v>#DIV/0!</v>
      </c>
      <c r="AG205" s="120" t="e">
        <f t="shared" si="35"/>
        <v>#DIV/0!</v>
      </c>
      <c r="AH205" s="120" t="e">
        <f t="shared" si="36"/>
        <v>#DIV/0!</v>
      </c>
      <c r="AI205" s="120" t="e">
        <f t="shared" si="37"/>
        <v>#DIV/0!</v>
      </c>
      <c r="AJ205" s="120" t="e">
        <f t="shared" si="38"/>
        <v>#DIV/0!</v>
      </c>
      <c r="AK205" s="120" t="e">
        <f t="shared" si="39"/>
        <v>#DIV/0!</v>
      </c>
      <c r="AL205" s="120" t="e">
        <f t="shared" si="40"/>
        <v>#DIV/0!</v>
      </c>
      <c r="AM205" s="120" t="e">
        <f t="shared" si="41"/>
        <v>#DIV/0!</v>
      </c>
      <c r="AN205" s="120" t="str">
        <f t="shared" si="42"/>
        <v/>
      </c>
      <c r="AO205" s="119"/>
      <c r="AP205" s="112" t="e">
        <f>'III Plan Rates'!$AA208*'V Consumer Factors'!$N$12*'II Rate Development &amp; Change'!$K$34</f>
        <v>#DIV/0!</v>
      </c>
      <c r="AQ205" s="112" t="e">
        <f>'III Plan Rates'!$AA208*'V Consumer Factors'!$N$13*'II Rate Development &amp; Change'!$K$34</f>
        <v>#DIV/0!</v>
      </c>
      <c r="AR205" s="112" t="e">
        <f>'III Plan Rates'!$AA208*'V Consumer Factors'!$N$14*'II Rate Development &amp; Change'!$K$34</f>
        <v>#DIV/0!</v>
      </c>
      <c r="AS205" s="112" t="e">
        <f>'III Plan Rates'!$AA208*'V Consumer Factors'!$N$15*'II Rate Development &amp; Change'!$K$34</f>
        <v>#DIV/0!</v>
      </c>
      <c r="AT205" s="112" t="e">
        <f>'III Plan Rates'!$AA208*'V Consumer Factors'!$N$16*'II Rate Development &amp; Change'!$K$34</f>
        <v>#DIV/0!</v>
      </c>
      <c r="AU205" s="112" t="e">
        <f>'III Plan Rates'!$AA208*'V Consumer Factors'!$N$17*'II Rate Development &amp; Change'!$K$34</f>
        <v>#DIV/0!</v>
      </c>
      <c r="AV205" s="112" t="e">
        <f>'III Plan Rates'!$AA208*'V Consumer Factors'!$N$18*'II Rate Development &amp; Change'!$K$34</f>
        <v>#DIV/0!</v>
      </c>
      <c r="AW205" s="112" t="e">
        <f>'III Plan Rates'!$AA208*'V Consumer Factors'!$N$19*'II Rate Development &amp; Change'!$K$34</f>
        <v>#DIV/0!</v>
      </c>
      <c r="AX205" s="112" t="e">
        <f>'III Plan Rates'!$AA208*'V Consumer Factors'!$N$20*'II Rate Development &amp; Change'!$K$34</f>
        <v>#DIV/0!</v>
      </c>
      <c r="AY205" s="112">
        <f>IF('III Plan Rates'!$AP208&gt;0,SUMPRODUCT(AP205:AX205,'III Plan Rates'!$AG208:$AO208)/'III Plan Rates'!$AP208,0)</f>
        <v>0</v>
      </c>
      <c r="AZ205" s="124"/>
      <c r="BA205" s="112" t="e">
        <f>'III Plan Rates'!$AA208*'V Consumer Factors'!$N$12*'II Rate Development &amp; Change'!$L$34</f>
        <v>#DIV/0!</v>
      </c>
      <c r="BB205" s="112" t="e">
        <f>'III Plan Rates'!$AA208*'V Consumer Factors'!$N$13*'II Rate Development &amp; Change'!$L$34</f>
        <v>#DIV/0!</v>
      </c>
      <c r="BC205" s="112" t="e">
        <f>'III Plan Rates'!$AA208*'V Consumer Factors'!$N$14*'II Rate Development &amp; Change'!$L$34</f>
        <v>#DIV/0!</v>
      </c>
      <c r="BD205" s="112" t="e">
        <f>'III Plan Rates'!$AA208*'V Consumer Factors'!$N$15*'II Rate Development &amp; Change'!$L$34</f>
        <v>#DIV/0!</v>
      </c>
      <c r="BE205" s="112" t="e">
        <f>'III Plan Rates'!$AA208*'V Consumer Factors'!$N$16*'II Rate Development &amp; Change'!$L$34</f>
        <v>#DIV/0!</v>
      </c>
      <c r="BF205" s="112" t="e">
        <f>'III Plan Rates'!$AA208*'V Consumer Factors'!$N$17*'II Rate Development &amp; Change'!$L$34</f>
        <v>#DIV/0!</v>
      </c>
      <c r="BG205" s="112" t="e">
        <f>'III Plan Rates'!$AA208*'V Consumer Factors'!$N$18*'II Rate Development &amp; Change'!$L$34</f>
        <v>#DIV/0!</v>
      </c>
      <c r="BH205" s="112" t="e">
        <f>'III Plan Rates'!$AA208*'V Consumer Factors'!$N$19*'II Rate Development &amp; Change'!$L$34</f>
        <v>#DIV/0!</v>
      </c>
      <c r="BI205" s="112" t="e">
        <f>'III Plan Rates'!$AA208*'V Consumer Factors'!$N$20*'II Rate Development &amp; Change'!$L$34</f>
        <v>#DIV/0!</v>
      </c>
      <c r="BJ205" s="112">
        <f>IF('III Plan Rates'!$AP208&gt;0,SUMPRODUCT(BA205:BI205,'III Plan Rates'!$AG208:$AO208)/'III Plan Rates'!$AP208,0)</f>
        <v>0</v>
      </c>
      <c r="BK205" s="124"/>
      <c r="BL205" s="112" t="e">
        <f>'III Plan Rates'!$AA208*'V Consumer Factors'!$N$12*'II Rate Development &amp; Change'!$M$34</f>
        <v>#DIV/0!</v>
      </c>
      <c r="BM205" s="112" t="e">
        <f>'III Plan Rates'!$AA208*'V Consumer Factors'!$N$13*'II Rate Development &amp; Change'!$M$34</f>
        <v>#DIV/0!</v>
      </c>
      <c r="BN205" s="112" t="e">
        <f>'III Plan Rates'!$AA208*'V Consumer Factors'!$N$14*'II Rate Development &amp; Change'!$M$34</f>
        <v>#DIV/0!</v>
      </c>
      <c r="BO205" s="112" t="e">
        <f>'III Plan Rates'!$AA208*'V Consumer Factors'!$N$15*'II Rate Development &amp; Change'!$M$34</f>
        <v>#DIV/0!</v>
      </c>
      <c r="BP205" s="112" t="e">
        <f>'III Plan Rates'!$AA208*'V Consumer Factors'!$N$16*'II Rate Development &amp; Change'!$M$34</f>
        <v>#DIV/0!</v>
      </c>
      <c r="BQ205" s="112" t="e">
        <f>'III Plan Rates'!$AA208*'V Consumer Factors'!$N$17*'II Rate Development &amp; Change'!$M$34</f>
        <v>#DIV/0!</v>
      </c>
      <c r="BR205" s="112" t="e">
        <f>'III Plan Rates'!$AA208*'V Consumer Factors'!$N$18*'II Rate Development &amp; Change'!$M$34</f>
        <v>#DIV/0!</v>
      </c>
      <c r="BS205" s="112" t="e">
        <f>'III Plan Rates'!$AA208*'V Consumer Factors'!$N$19*'II Rate Development &amp; Change'!$M$34</f>
        <v>#DIV/0!</v>
      </c>
      <c r="BT205" s="112" t="e">
        <f>'III Plan Rates'!$AA208*'V Consumer Factors'!$N$20*'II Rate Development &amp; Change'!$M$34</f>
        <v>#DIV/0!</v>
      </c>
      <c r="BU205" s="112">
        <f>IF('III Plan Rates'!$AP208&gt;0,SUMPRODUCT(BL205:BT205,'III Plan Rates'!$AG208:$AO208)/'III Plan Rates'!$AP208,0)</f>
        <v>0</v>
      </c>
      <c r="BW205" s="109"/>
      <c r="BX205" s="109"/>
      <c r="BY205" s="109"/>
      <c r="BZ205" s="109"/>
      <c r="CA205" s="109"/>
      <c r="CB205" s="109"/>
      <c r="CC205" s="109"/>
      <c r="CD205" s="109"/>
      <c r="CE205" s="511" t="str">
        <f>IF(SUM(BW205:CD205)='III Plan Rates'!AG208, "Match", "Don't Match")</f>
        <v>Match</v>
      </c>
      <c r="CF205" s="109"/>
      <c r="CG205" s="109"/>
      <c r="CH205" s="109"/>
      <c r="CI205" s="511" t="str">
        <f>IF(SUM(CF205:CH205)='III Plan Rates'!AH208, "Match", "Don't Match")</f>
        <v>Match</v>
      </c>
      <c r="CJ205" s="109"/>
      <c r="CK205" s="109"/>
      <c r="CL205" s="109"/>
      <c r="CM205" s="109"/>
      <c r="CN205" s="109"/>
      <c r="CO205" s="109"/>
      <c r="CP205" s="109"/>
      <c r="CQ205" s="109"/>
      <c r="CR205" s="109"/>
      <c r="CS205" s="109"/>
      <c r="CT205" s="109"/>
      <c r="CU205" s="109"/>
      <c r="CV205" s="109"/>
      <c r="CW205" s="511" t="str">
        <f>IF(SUM(CJ205:CV205)='III Plan Rates'!AI208, "Match", "Don't Match")</f>
        <v>Match</v>
      </c>
      <c r="CX205" s="109"/>
      <c r="CY205" s="109"/>
      <c r="CZ205" s="109"/>
      <c r="DA205" s="109"/>
      <c r="DB205" s="109"/>
      <c r="DC205" s="109"/>
      <c r="DD205" s="109"/>
      <c r="DE205" s="109"/>
      <c r="DF205" s="109"/>
      <c r="DG205" s="109"/>
      <c r="DH205" s="511" t="str">
        <f>IF(SUM(CX205:DG205)='III Plan Rates'!AJ208, "Match", "Don't Match")</f>
        <v>Match</v>
      </c>
      <c r="DI205" s="109"/>
      <c r="DJ205" s="109"/>
      <c r="DK205" s="109"/>
      <c r="DL205" s="109"/>
      <c r="DM205" s="109"/>
      <c r="DN205" s="109"/>
      <c r="DO205" s="109"/>
      <c r="DP205" s="511" t="str">
        <f>IF(SUM(DI205:DO205)='III Plan Rates'!AK208, "Match", "Don't Match")</f>
        <v>Match</v>
      </c>
      <c r="DQ205" s="109"/>
      <c r="DR205" s="109"/>
      <c r="DS205" s="109"/>
      <c r="DT205" s="109"/>
      <c r="DU205" s="109"/>
      <c r="DV205" s="109"/>
      <c r="DW205" s="109"/>
      <c r="DX205" s="109"/>
      <c r="DY205" s="109"/>
      <c r="DZ205" s="109"/>
      <c r="EA205" s="511" t="str">
        <f>IF(SUM(DQ205:DZ205)='III Plan Rates'!AL208, "Match", "Don't Match")</f>
        <v>Match</v>
      </c>
      <c r="EB205" s="109"/>
      <c r="EC205" s="109"/>
      <c r="ED205" s="109"/>
      <c r="EE205" s="109"/>
      <c r="EF205" s="511" t="str">
        <f>IF(SUM(EB205:EE205)='III Plan Rates'!AM208, "Match", "Don't Match")</f>
        <v>Match</v>
      </c>
      <c r="EG205" s="109"/>
      <c r="EH205" s="109"/>
      <c r="EI205" s="109"/>
      <c r="EJ205" s="109"/>
      <c r="EK205" s="109"/>
      <c r="EL205" s="511" t="str">
        <f>IF(SUM(EG205:EK205)='III Plan Rates'!AN208, "Match", "Don't Match")</f>
        <v>Match</v>
      </c>
      <c r="EM205" s="109"/>
      <c r="EN205" s="109"/>
      <c r="EO205" s="109"/>
      <c r="EP205" s="109"/>
      <c r="EQ205" s="109"/>
      <c r="ER205" s="109"/>
      <c r="ES205" s="109"/>
      <c r="ET205" s="511" t="str">
        <f>IF(SUM(EM205:ES205)='III Plan Rates'!AO208, "Match", "Don't Match")</f>
        <v>Match</v>
      </c>
    </row>
    <row r="206" spans="1:150" x14ac:dyDescent="0.25">
      <c r="A206" s="406" t="str">
        <f>'III Plan Rates'!A209</f>
        <v>Plan 192</v>
      </c>
      <c r="B206" s="122">
        <f>'III Plan Rates'!B209</f>
        <v>0</v>
      </c>
      <c r="C206" s="128">
        <f>'III Plan Rates'!D209</f>
        <v>0</v>
      </c>
      <c r="D206" s="122">
        <f>'III Plan Rates'!E209</f>
        <v>0</v>
      </c>
      <c r="E206" s="122">
        <f>'III Plan Rates'!F209</f>
        <v>0</v>
      </c>
      <c r="F206" s="122">
        <f>'III Plan Rates'!G209</f>
        <v>0</v>
      </c>
      <c r="G206" s="122">
        <f>'III Plan Rates'!J209</f>
        <v>0</v>
      </c>
      <c r="H206" s="10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2">
        <f>IF('III Plan Rates'!$AP209&gt;0,SUMPRODUCT(I206:Q206,'III Plan Rates'!$AG209:$AO209)/'III Plan Rates'!$AP209,0)</f>
        <v>0</v>
      </c>
      <c r="S206" s="123"/>
      <c r="T206" s="112" t="e">
        <f>'III Plan Rates'!$AA209*'V Consumer Factors'!$N$12*'II Rate Development &amp; Change'!$J$34</f>
        <v>#DIV/0!</v>
      </c>
      <c r="U206" s="112" t="e">
        <f>'III Plan Rates'!$AA209*'V Consumer Factors'!$N$13*'II Rate Development &amp; Change'!$J$34</f>
        <v>#DIV/0!</v>
      </c>
      <c r="V206" s="112" t="e">
        <f>'III Plan Rates'!$AA209*'V Consumer Factors'!$N$14*'II Rate Development &amp; Change'!$J$34</f>
        <v>#DIV/0!</v>
      </c>
      <c r="W206" s="112" t="e">
        <f>'III Plan Rates'!$AA209*'V Consumer Factors'!$N$15*'II Rate Development &amp; Change'!$J$34</f>
        <v>#DIV/0!</v>
      </c>
      <c r="X206" s="112" t="e">
        <f>'III Plan Rates'!$AA209*'V Consumer Factors'!$N$16*'II Rate Development &amp; Change'!$J$34</f>
        <v>#DIV/0!</v>
      </c>
      <c r="Y206" s="112" t="e">
        <f>'III Plan Rates'!$AA209*'V Consumer Factors'!$N$17*'II Rate Development &amp; Change'!$J$34</f>
        <v>#DIV/0!</v>
      </c>
      <c r="Z206" s="112" t="e">
        <f>'III Plan Rates'!$AA209*'V Consumer Factors'!$N$18*'II Rate Development &amp; Change'!$J$34</f>
        <v>#DIV/0!</v>
      </c>
      <c r="AA206" s="112" t="e">
        <f>'III Plan Rates'!$AA209*'V Consumer Factors'!$N$19*'II Rate Development &amp; Change'!$J$34</f>
        <v>#DIV/0!</v>
      </c>
      <c r="AB206" s="112" t="e">
        <f>'III Plan Rates'!$AA209*'V Consumer Factors'!$N$20*'II Rate Development &amp; Change'!$J$34</f>
        <v>#DIV/0!</v>
      </c>
      <c r="AC206" s="112">
        <f>IF('III Plan Rates'!$AP209&gt;0,SUMPRODUCT(T206:AB206,'III Plan Rates'!$AG209:$AO209)/'III Plan Rates'!$AP209,0)</f>
        <v>0</v>
      </c>
      <c r="AD206" s="119"/>
      <c r="AE206" s="120" t="e">
        <f t="shared" si="33"/>
        <v>#DIV/0!</v>
      </c>
      <c r="AF206" s="120" t="e">
        <f t="shared" si="34"/>
        <v>#DIV/0!</v>
      </c>
      <c r="AG206" s="120" t="e">
        <f t="shared" si="35"/>
        <v>#DIV/0!</v>
      </c>
      <c r="AH206" s="120" t="e">
        <f t="shared" si="36"/>
        <v>#DIV/0!</v>
      </c>
      <c r="AI206" s="120" t="e">
        <f t="shared" si="37"/>
        <v>#DIV/0!</v>
      </c>
      <c r="AJ206" s="120" t="e">
        <f t="shared" si="38"/>
        <v>#DIV/0!</v>
      </c>
      <c r="AK206" s="120" t="e">
        <f t="shared" si="39"/>
        <v>#DIV/0!</v>
      </c>
      <c r="AL206" s="120" t="e">
        <f t="shared" si="40"/>
        <v>#DIV/0!</v>
      </c>
      <c r="AM206" s="120" t="e">
        <f t="shared" si="41"/>
        <v>#DIV/0!</v>
      </c>
      <c r="AN206" s="120" t="str">
        <f t="shared" si="42"/>
        <v/>
      </c>
      <c r="AO206" s="119"/>
      <c r="AP206" s="112" t="e">
        <f>'III Plan Rates'!$AA209*'V Consumer Factors'!$N$12*'II Rate Development &amp; Change'!$K$34</f>
        <v>#DIV/0!</v>
      </c>
      <c r="AQ206" s="112" t="e">
        <f>'III Plan Rates'!$AA209*'V Consumer Factors'!$N$13*'II Rate Development &amp; Change'!$K$34</f>
        <v>#DIV/0!</v>
      </c>
      <c r="AR206" s="112" t="e">
        <f>'III Plan Rates'!$AA209*'V Consumer Factors'!$N$14*'II Rate Development &amp; Change'!$K$34</f>
        <v>#DIV/0!</v>
      </c>
      <c r="AS206" s="112" t="e">
        <f>'III Plan Rates'!$AA209*'V Consumer Factors'!$N$15*'II Rate Development &amp; Change'!$K$34</f>
        <v>#DIV/0!</v>
      </c>
      <c r="AT206" s="112" t="e">
        <f>'III Plan Rates'!$AA209*'V Consumer Factors'!$N$16*'II Rate Development &amp; Change'!$K$34</f>
        <v>#DIV/0!</v>
      </c>
      <c r="AU206" s="112" t="e">
        <f>'III Plan Rates'!$AA209*'V Consumer Factors'!$N$17*'II Rate Development &amp; Change'!$K$34</f>
        <v>#DIV/0!</v>
      </c>
      <c r="AV206" s="112" t="e">
        <f>'III Plan Rates'!$AA209*'V Consumer Factors'!$N$18*'II Rate Development &amp; Change'!$K$34</f>
        <v>#DIV/0!</v>
      </c>
      <c r="AW206" s="112" t="e">
        <f>'III Plan Rates'!$AA209*'V Consumer Factors'!$N$19*'II Rate Development &amp; Change'!$K$34</f>
        <v>#DIV/0!</v>
      </c>
      <c r="AX206" s="112" t="e">
        <f>'III Plan Rates'!$AA209*'V Consumer Factors'!$N$20*'II Rate Development &amp; Change'!$K$34</f>
        <v>#DIV/0!</v>
      </c>
      <c r="AY206" s="112">
        <f>IF('III Plan Rates'!$AP209&gt;0,SUMPRODUCT(AP206:AX206,'III Plan Rates'!$AG209:$AO209)/'III Plan Rates'!$AP209,0)</f>
        <v>0</v>
      </c>
      <c r="AZ206" s="124"/>
      <c r="BA206" s="112" t="e">
        <f>'III Plan Rates'!$AA209*'V Consumer Factors'!$N$12*'II Rate Development &amp; Change'!$L$34</f>
        <v>#DIV/0!</v>
      </c>
      <c r="BB206" s="112" t="e">
        <f>'III Plan Rates'!$AA209*'V Consumer Factors'!$N$13*'II Rate Development &amp; Change'!$L$34</f>
        <v>#DIV/0!</v>
      </c>
      <c r="BC206" s="112" t="e">
        <f>'III Plan Rates'!$AA209*'V Consumer Factors'!$N$14*'II Rate Development &amp; Change'!$L$34</f>
        <v>#DIV/0!</v>
      </c>
      <c r="BD206" s="112" t="e">
        <f>'III Plan Rates'!$AA209*'V Consumer Factors'!$N$15*'II Rate Development &amp; Change'!$L$34</f>
        <v>#DIV/0!</v>
      </c>
      <c r="BE206" s="112" t="e">
        <f>'III Plan Rates'!$AA209*'V Consumer Factors'!$N$16*'II Rate Development &amp; Change'!$L$34</f>
        <v>#DIV/0!</v>
      </c>
      <c r="BF206" s="112" t="e">
        <f>'III Plan Rates'!$AA209*'V Consumer Factors'!$N$17*'II Rate Development &amp; Change'!$L$34</f>
        <v>#DIV/0!</v>
      </c>
      <c r="BG206" s="112" t="e">
        <f>'III Plan Rates'!$AA209*'V Consumer Factors'!$N$18*'II Rate Development &amp; Change'!$L$34</f>
        <v>#DIV/0!</v>
      </c>
      <c r="BH206" s="112" t="e">
        <f>'III Plan Rates'!$AA209*'V Consumer Factors'!$N$19*'II Rate Development &amp; Change'!$L$34</f>
        <v>#DIV/0!</v>
      </c>
      <c r="BI206" s="112" t="e">
        <f>'III Plan Rates'!$AA209*'V Consumer Factors'!$N$20*'II Rate Development &amp; Change'!$L$34</f>
        <v>#DIV/0!</v>
      </c>
      <c r="BJ206" s="112">
        <f>IF('III Plan Rates'!$AP209&gt;0,SUMPRODUCT(BA206:BI206,'III Plan Rates'!$AG209:$AO209)/'III Plan Rates'!$AP209,0)</f>
        <v>0</v>
      </c>
      <c r="BK206" s="124"/>
      <c r="BL206" s="112" t="e">
        <f>'III Plan Rates'!$AA209*'V Consumer Factors'!$N$12*'II Rate Development &amp; Change'!$M$34</f>
        <v>#DIV/0!</v>
      </c>
      <c r="BM206" s="112" t="e">
        <f>'III Plan Rates'!$AA209*'V Consumer Factors'!$N$13*'II Rate Development &amp; Change'!$M$34</f>
        <v>#DIV/0!</v>
      </c>
      <c r="BN206" s="112" t="e">
        <f>'III Plan Rates'!$AA209*'V Consumer Factors'!$N$14*'II Rate Development &amp; Change'!$M$34</f>
        <v>#DIV/0!</v>
      </c>
      <c r="BO206" s="112" t="e">
        <f>'III Plan Rates'!$AA209*'V Consumer Factors'!$N$15*'II Rate Development &amp; Change'!$M$34</f>
        <v>#DIV/0!</v>
      </c>
      <c r="BP206" s="112" t="e">
        <f>'III Plan Rates'!$AA209*'V Consumer Factors'!$N$16*'II Rate Development &amp; Change'!$M$34</f>
        <v>#DIV/0!</v>
      </c>
      <c r="BQ206" s="112" t="e">
        <f>'III Plan Rates'!$AA209*'V Consumer Factors'!$N$17*'II Rate Development &amp; Change'!$M$34</f>
        <v>#DIV/0!</v>
      </c>
      <c r="BR206" s="112" t="e">
        <f>'III Plan Rates'!$AA209*'V Consumer Factors'!$N$18*'II Rate Development &amp; Change'!$M$34</f>
        <v>#DIV/0!</v>
      </c>
      <c r="BS206" s="112" t="e">
        <f>'III Plan Rates'!$AA209*'V Consumer Factors'!$N$19*'II Rate Development &amp; Change'!$M$34</f>
        <v>#DIV/0!</v>
      </c>
      <c r="BT206" s="112" t="e">
        <f>'III Plan Rates'!$AA209*'V Consumer Factors'!$N$20*'II Rate Development &amp; Change'!$M$34</f>
        <v>#DIV/0!</v>
      </c>
      <c r="BU206" s="112">
        <f>IF('III Plan Rates'!$AP209&gt;0,SUMPRODUCT(BL206:BT206,'III Plan Rates'!$AG209:$AO209)/'III Plan Rates'!$AP209,0)</f>
        <v>0</v>
      </c>
      <c r="BW206" s="109"/>
      <c r="BX206" s="109"/>
      <c r="BY206" s="109"/>
      <c r="BZ206" s="109"/>
      <c r="CA206" s="109"/>
      <c r="CB206" s="109"/>
      <c r="CC206" s="109"/>
      <c r="CD206" s="109"/>
      <c r="CE206" s="511" t="str">
        <f>IF(SUM(BW206:CD206)='III Plan Rates'!AG209, "Match", "Don't Match")</f>
        <v>Match</v>
      </c>
      <c r="CF206" s="109"/>
      <c r="CG206" s="109"/>
      <c r="CH206" s="109"/>
      <c r="CI206" s="511" t="str">
        <f>IF(SUM(CF206:CH206)='III Plan Rates'!AH209, "Match", "Don't Match")</f>
        <v>Match</v>
      </c>
      <c r="CJ206" s="109"/>
      <c r="CK206" s="109"/>
      <c r="CL206" s="109"/>
      <c r="CM206" s="109"/>
      <c r="CN206" s="109"/>
      <c r="CO206" s="109"/>
      <c r="CP206" s="109"/>
      <c r="CQ206" s="109"/>
      <c r="CR206" s="109"/>
      <c r="CS206" s="109"/>
      <c r="CT206" s="109"/>
      <c r="CU206" s="109"/>
      <c r="CV206" s="109"/>
      <c r="CW206" s="511" t="str">
        <f>IF(SUM(CJ206:CV206)='III Plan Rates'!AI209, "Match", "Don't Match")</f>
        <v>Match</v>
      </c>
      <c r="CX206" s="109"/>
      <c r="CY206" s="109"/>
      <c r="CZ206" s="109"/>
      <c r="DA206" s="109"/>
      <c r="DB206" s="109"/>
      <c r="DC206" s="109"/>
      <c r="DD206" s="109"/>
      <c r="DE206" s="109"/>
      <c r="DF206" s="109"/>
      <c r="DG206" s="109"/>
      <c r="DH206" s="511" t="str">
        <f>IF(SUM(CX206:DG206)='III Plan Rates'!AJ209, "Match", "Don't Match")</f>
        <v>Match</v>
      </c>
      <c r="DI206" s="109"/>
      <c r="DJ206" s="109"/>
      <c r="DK206" s="109"/>
      <c r="DL206" s="109"/>
      <c r="DM206" s="109"/>
      <c r="DN206" s="109"/>
      <c r="DO206" s="109"/>
      <c r="DP206" s="511" t="str">
        <f>IF(SUM(DI206:DO206)='III Plan Rates'!AK209, "Match", "Don't Match")</f>
        <v>Match</v>
      </c>
      <c r="DQ206" s="109"/>
      <c r="DR206" s="109"/>
      <c r="DS206" s="109"/>
      <c r="DT206" s="109"/>
      <c r="DU206" s="109"/>
      <c r="DV206" s="109"/>
      <c r="DW206" s="109"/>
      <c r="DX206" s="109"/>
      <c r="DY206" s="109"/>
      <c r="DZ206" s="109"/>
      <c r="EA206" s="511" t="str">
        <f>IF(SUM(DQ206:DZ206)='III Plan Rates'!AL209, "Match", "Don't Match")</f>
        <v>Match</v>
      </c>
      <c r="EB206" s="109"/>
      <c r="EC206" s="109"/>
      <c r="ED206" s="109"/>
      <c r="EE206" s="109"/>
      <c r="EF206" s="511" t="str">
        <f>IF(SUM(EB206:EE206)='III Plan Rates'!AM209, "Match", "Don't Match")</f>
        <v>Match</v>
      </c>
      <c r="EG206" s="109"/>
      <c r="EH206" s="109"/>
      <c r="EI206" s="109"/>
      <c r="EJ206" s="109"/>
      <c r="EK206" s="109"/>
      <c r="EL206" s="511" t="str">
        <f>IF(SUM(EG206:EK206)='III Plan Rates'!AN209, "Match", "Don't Match")</f>
        <v>Match</v>
      </c>
      <c r="EM206" s="109"/>
      <c r="EN206" s="109"/>
      <c r="EO206" s="109"/>
      <c r="EP206" s="109"/>
      <c r="EQ206" s="109"/>
      <c r="ER206" s="109"/>
      <c r="ES206" s="109"/>
      <c r="ET206" s="511" t="str">
        <f>IF(SUM(EM206:ES206)='III Plan Rates'!AO209, "Match", "Don't Match")</f>
        <v>Match</v>
      </c>
    </row>
    <row r="207" spans="1:150" x14ac:dyDescent="0.25">
      <c r="A207" s="406" t="str">
        <f>'III Plan Rates'!A210</f>
        <v>Plan 193</v>
      </c>
      <c r="B207" s="122">
        <f>'III Plan Rates'!B210</f>
        <v>0</v>
      </c>
      <c r="C207" s="128">
        <f>'III Plan Rates'!D210</f>
        <v>0</v>
      </c>
      <c r="D207" s="122">
        <f>'III Plan Rates'!E210</f>
        <v>0</v>
      </c>
      <c r="E207" s="122">
        <f>'III Plan Rates'!F210</f>
        <v>0</v>
      </c>
      <c r="F207" s="122">
        <f>'III Plan Rates'!G210</f>
        <v>0</v>
      </c>
      <c r="G207" s="122">
        <f>'III Plan Rates'!J210</f>
        <v>0</v>
      </c>
      <c r="H207" s="10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2">
        <f>IF('III Plan Rates'!$AP210&gt;0,SUMPRODUCT(I207:Q207,'III Plan Rates'!$AG210:$AO210)/'III Plan Rates'!$AP210,0)</f>
        <v>0</v>
      </c>
      <c r="S207" s="123"/>
      <c r="T207" s="112" t="e">
        <f>'III Plan Rates'!$AA210*'V Consumer Factors'!$N$12*'II Rate Development &amp; Change'!$J$34</f>
        <v>#DIV/0!</v>
      </c>
      <c r="U207" s="112" t="e">
        <f>'III Plan Rates'!$AA210*'V Consumer Factors'!$N$13*'II Rate Development &amp; Change'!$J$34</f>
        <v>#DIV/0!</v>
      </c>
      <c r="V207" s="112" t="e">
        <f>'III Plan Rates'!$AA210*'V Consumer Factors'!$N$14*'II Rate Development &amp; Change'!$J$34</f>
        <v>#DIV/0!</v>
      </c>
      <c r="W207" s="112" t="e">
        <f>'III Plan Rates'!$AA210*'V Consumer Factors'!$N$15*'II Rate Development &amp; Change'!$J$34</f>
        <v>#DIV/0!</v>
      </c>
      <c r="X207" s="112" t="e">
        <f>'III Plan Rates'!$AA210*'V Consumer Factors'!$N$16*'II Rate Development &amp; Change'!$J$34</f>
        <v>#DIV/0!</v>
      </c>
      <c r="Y207" s="112" t="e">
        <f>'III Plan Rates'!$AA210*'V Consumer Factors'!$N$17*'II Rate Development &amp; Change'!$J$34</f>
        <v>#DIV/0!</v>
      </c>
      <c r="Z207" s="112" t="e">
        <f>'III Plan Rates'!$AA210*'V Consumer Factors'!$N$18*'II Rate Development &amp; Change'!$J$34</f>
        <v>#DIV/0!</v>
      </c>
      <c r="AA207" s="112" t="e">
        <f>'III Plan Rates'!$AA210*'V Consumer Factors'!$N$19*'II Rate Development &amp; Change'!$J$34</f>
        <v>#DIV/0!</v>
      </c>
      <c r="AB207" s="112" t="e">
        <f>'III Plan Rates'!$AA210*'V Consumer Factors'!$N$20*'II Rate Development &amp; Change'!$J$34</f>
        <v>#DIV/0!</v>
      </c>
      <c r="AC207" s="112">
        <f>IF('III Plan Rates'!$AP210&gt;0,SUMPRODUCT(T207:AB207,'III Plan Rates'!$AG210:$AO210)/'III Plan Rates'!$AP210,0)</f>
        <v>0</v>
      </c>
      <c r="AD207" s="119"/>
      <c r="AE207" s="120" t="e">
        <f t="shared" si="33"/>
        <v>#DIV/0!</v>
      </c>
      <c r="AF207" s="120" t="e">
        <f t="shared" si="34"/>
        <v>#DIV/0!</v>
      </c>
      <c r="AG207" s="120" t="e">
        <f t="shared" si="35"/>
        <v>#DIV/0!</v>
      </c>
      <c r="AH207" s="120" t="e">
        <f t="shared" si="36"/>
        <v>#DIV/0!</v>
      </c>
      <c r="AI207" s="120" t="e">
        <f t="shared" si="37"/>
        <v>#DIV/0!</v>
      </c>
      <c r="AJ207" s="120" t="e">
        <f t="shared" si="38"/>
        <v>#DIV/0!</v>
      </c>
      <c r="AK207" s="120" t="e">
        <f t="shared" si="39"/>
        <v>#DIV/0!</v>
      </c>
      <c r="AL207" s="120" t="e">
        <f t="shared" si="40"/>
        <v>#DIV/0!</v>
      </c>
      <c r="AM207" s="120" t="e">
        <f t="shared" si="41"/>
        <v>#DIV/0!</v>
      </c>
      <c r="AN207" s="120" t="str">
        <f t="shared" si="42"/>
        <v/>
      </c>
      <c r="AO207" s="119"/>
      <c r="AP207" s="112" t="e">
        <f>'III Plan Rates'!$AA210*'V Consumer Factors'!$N$12*'II Rate Development &amp; Change'!$K$34</f>
        <v>#DIV/0!</v>
      </c>
      <c r="AQ207" s="112" t="e">
        <f>'III Plan Rates'!$AA210*'V Consumer Factors'!$N$13*'II Rate Development &amp; Change'!$K$34</f>
        <v>#DIV/0!</v>
      </c>
      <c r="AR207" s="112" t="e">
        <f>'III Plan Rates'!$AA210*'V Consumer Factors'!$N$14*'II Rate Development &amp; Change'!$K$34</f>
        <v>#DIV/0!</v>
      </c>
      <c r="AS207" s="112" t="e">
        <f>'III Plan Rates'!$AA210*'V Consumer Factors'!$N$15*'II Rate Development &amp; Change'!$K$34</f>
        <v>#DIV/0!</v>
      </c>
      <c r="AT207" s="112" t="e">
        <f>'III Plan Rates'!$AA210*'V Consumer Factors'!$N$16*'II Rate Development &amp; Change'!$K$34</f>
        <v>#DIV/0!</v>
      </c>
      <c r="AU207" s="112" t="e">
        <f>'III Plan Rates'!$AA210*'V Consumer Factors'!$N$17*'II Rate Development &amp; Change'!$K$34</f>
        <v>#DIV/0!</v>
      </c>
      <c r="AV207" s="112" t="e">
        <f>'III Plan Rates'!$AA210*'V Consumer Factors'!$N$18*'II Rate Development &amp; Change'!$K$34</f>
        <v>#DIV/0!</v>
      </c>
      <c r="AW207" s="112" t="e">
        <f>'III Plan Rates'!$AA210*'V Consumer Factors'!$N$19*'II Rate Development &amp; Change'!$K$34</f>
        <v>#DIV/0!</v>
      </c>
      <c r="AX207" s="112" t="e">
        <f>'III Plan Rates'!$AA210*'V Consumer Factors'!$N$20*'II Rate Development &amp; Change'!$K$34</f>
        <v>#DIV/0!</v>
      </c>
      <c r="AY207" s="112">
        <f>IF('III Plan Rates'!$AP210&gt;0,SUMPRODUCT(AP207:AX207,'III Plan Rates'!$AG210:$AO210)/'III Plan Rates'!$AP210,0)</f>
        <v>0</v>
      </c>
      <c r="AZ207" s="124"/>
      <c r="BA207" s="112" t="e">
        <f>'III Plan Rates'!$AA210*'V Consumer Factors'!$N$12*'II Rate Development &amp; Change'!$L$34</f>
        <v>#DIV/0!</v>
      </c>
      <c r="BB207" s="112" t="e">
        <f>'III Plan Rates'!$AA210*'V Consumer Factors'!$N$13*'II Rate Development &amp; Change'!$L$34</f>
        <v>#DIV/0!</v>
      </c>
      <c r="BC207" s="112" t="e">
        <f>'III Plan Rates'!$AA210*'V Consumer Factors'!$N$14*'II Rate Development &amp; Change'!$L$34</f>
        <v>#DIV/0!</v>
      </c>
      <c r="BD207" s="112" t="e">
        <f>'III Plan Rates'!$AA210*'V Consumer Factors'!$N$15*'II Rate Development &amp; Change'!$L$34</f>
        <v>#DIV/0!</v>
      </c>
      <c r="BE207" s="112" t="e">
        <f>'III Plan Rates'!$AA210*'V Consumer Factors'!$N$16*'II Rate Development &amp; Change'!$L$34</f>
        <v>#DIV/0!</v>
      </c>
      <c r="BF207" s="112" t="e">
        <f>'III Plan Rates'!$AA210*'V Consumer Factors'!$N$17*'II Rate Development &amp; Change'!$L$34</f>
        <v>#DIV/0!</v>
      </c>
      <c r="BG207" s="112" t="e">
        <f>'III Plan Rates'!$AA210*'V Consumer Factors'!$N$18*'II Rate Development &amp; Change'!$L$34</f>
        <v>#DIV/0!</v>
      </c>
      <c r="BH207" s="112" t="e">
        <f>'III Plan Rates'!$AA210*'V Consumer Factors'!$N$19*'II Rate Development &amp; Change'!$L$34</f>
        <v>#DIV/0!</v>
      </c>
      <c r="BI207" s="112" t="e">
        <f>'III Plan Rates'!$AA210*'V Consumer Factors'!$N$20*'II Rate Development &amp; Change'!$L$34</f>
        <v>#DIV/0!</v>
      </c>
      <c r="BJ207" s="112">
        <f>IF('III Plan Rates'!$AP210&gt;0,SUMPRODUCT(BA207:BI207,'III Plan Rates'!$AG210:$AO210)/'III Plan Rates'!$AP210,0)</f>
        <v>0</v>
      </c>
      <c r="BK207" s="124"/>
      <c r="BL207" s="112" t="e">
        <f>'III Plan Rates'!$AA210*'V Consumer Factors'!$N$12*'II Rate Development &amp; Change'!$M$34</f>
        <v>#DIV/0!</v>
      </c>
      <c r="BM207" s="112" t="e">
        <f>'III Plan Rates'!$AA210*'V Consumer Factors'!$N$13*'II Rate Development &amp; Change'!$M$34</f>
        <v>#DIV/0!</v>
      </c>
      <c r="BN207" s="112" t="e">
        <f>'III Plan Rates'!$AA210*'V Consumer Factors'!$N$14*'II Rate Development &amp; Change'!$M$34</f>
        <v>#DIV/0!</v>
      </c>
      <c r="BO207" s="112" t="e">
        <f>'III Plan Rates'!$AA210*'V Consumer Factors'!$N$15*'II Rate Development &amp; Change'!$M$34</f>
        <v>#DIV/0!</v>
      </c>
      <c r="BP207" s="112" t="e">
        <f>'III Plan Rates'!$AA210*'V Consumer Factors'!$N$16*'II Rate Development &amp; Change'!$M$34</f>
        <v>#DIV/0!</v>
      </c>
      <c r="BQ207" s="112" t="e">
        <f>'III Plan Rates'!$AA210*'V Consumer Factors'!$N$17*'II Rate Development &amp; Change'!$M$34</f>
        <v>#DIV/0!</v>
      </c>
      <c r="BR207" s="112" t="e">
        <f>'III Plan Rates'!$AA210*'V Consumer Factors'!$N$18*'II Rate Development &amp; Change'!$M$34</f>
        <v>#DIV/0!</v>
      </c>
      <c r="BS207" s="112" t="e">
        <f>'III Plan Rates'!$AA210*'V Consumer Factors'!$N$19*'II Rate Development &amp; Change'!$M$34</f>
        <v>#DIV/0!</v>
      </c>
      <c r="BT207" s="112" t="e">
        <f>'III Plan Rates'!$AA210*'V Consumer Factors'!$N$20*'II Rate Development &amp; Change'!$M$34</f>
        <v>#DIV/0!</v>
      </c>
      <c r="BU207" s="112">
        <f>IF('III Plan Rates'!$AP210&gt;0,SUMPRODUCT(BL207:BT207,'III Plan Rates'!$AG210:$AO210)/'III Plan Rates'!$AP210,0)</f>
        <v>0</v>
      </c>
      <c r="BW207" s="109"/>
      <c r="BX207" s="109"/>
      <c r="BY207" s="109"/>
      <c r="BZ207" s="109"/>
      <c r="CA207" s="109"/>
      <c r="CB207" s="109"/>
      <c r="CC207" s="109"/>
      <c r="CD207" s="109"/>
      <c r="CE207" s="511" t="str">
        <f>IF(SUM(BW207:CD207)='III Plan Rates'!AG210, "Match", "Don't Match")</f>
        <v>Match</v>
      </c>
      <c r="CF207" s="109"/>
      <c r="CG207" s="109"/>
      <c r="CH207" s="109"/>
      <c r="CI207" s="511" t="str">
        <f>IF(SUM(CF207:CH207)='III Plan Rates'!AH210, "Match", "Don't Match")</f>
        <v>Match</v>
      </c>
      <c r="CJ207" s="109"/>
      <c r="CK207" s="109"/>
      <c r="CL207" s="109"/>
      <c r="CM207" s="109"/>
      <c r="CN207" s="109"/>
      <c r="CO207" s="109"/>
      <c r="CP207" s="109"/>
      <c r="CQ207" s="109"/>
      <c r="CR207" s="109"/>
      <c r="CS207" s="109"/>
      <c r="CT207" s="109"/>
      <c r="CU207" s="109"/>
      <c r="CV207" s="109"/>
      <c r="CW207" s="511" t="str">
        <f>IF(SUM(CJ207:CV207)='III Plan Rates'!AI210, "Match", "Don't Match")</f>
        <v>Match</v>
      </c>
      <c r="CX207" s="109"/>
      <c r="CY207" s="109"/>
      <c r="CZ207" s="109"/>
      <c r="DA207" s="109"/>
      <c r="DB207" s="109"/>
      <c r="DC207" s="109"/>
      <c r="DD207" s="109"/>
      <c r="DE207" s="109"/>
      <c r="DF207" s="109"/>
      <c r="DG207" s="109"/>
      <c r="DH207" s="511" t="str">
        <f>IF(SUM(CX207:DG207)='III Plan Rates'!AJ210, "Match", "Don't Match")</f>
        <v>Match</v>
      </c>
      <c r="DI207" s="109"/>
      <c r="DJ207" s="109"/>
      <c r="DK207" s="109"/>
      <c r="DL207" s="109"/>
      <c r="DM207" s="109"/>
      <c r="DN207" s="109"/>
      <c r="DO207" s="109"/>
      <c r="DP207" s="511" t="str">
        <f>IF(SUM(DI207:DO207)='III Plan Rates'!AK210, "Match", "Don't Match")</f>
        <v>Match</v>
      </c>
      <c r="DQ207" s="109"/>
      <c r="DR207" s="109"/>
      <c r="DS207" s="109"/>
      <c r="DT207" s="109"/>
      <c r="DU207" s="109"/>
      <c r="DV207" s="109"/>
      <c r="DW207" s="109"/>
      <c r="DX207" s="109"/>
      <c r="DY207" s="109"/>
      <c r="DZ207" s="109"/>
      <c r="EA207" s="511" t="str">
        <f>IF(SUM(DQ207:DZ207)='III Plan Rates'!AL210, "Match", "Don't Match")</f>
        <v>Match</v>
      </c>
      <c r="EB207" s="109"/>
      <c r="EC207" s="109"/>
      <c r="ED207" s="109"/>
      <c r="EE207" s="109"/>
      <c r="EF207" s="511" t="str">
        <f>IF(SUM(EB207:EE207)='III Plan Rates'!AM210, "Match", "Don't Match")</f>
        <v>Match</v>
      </c>
      <c r="EG207" s="109"/>
      <c r="EH207" s="109"/>
      <c r="EI207" s="109"/>
      <c r="EJ207" s="109"/>
      <c r="EK207" s="109"/>
      <c r="EL207" s="511" t="str">
        <f>IF(SUM(EG207:EK207)='III Plan Rates'!AN210, "Match", "Don't Match")</f>
        <v>Match</v>
      </c>
      <c r="EM207" s="109"/>
      <c r="EN207" s="109"/>
      <c r="EO207" s="109"/>
      <c r="EP207" s="109"/>
      <c r="EQ207" s="109"/>
      <c r="ER207" s="109"/>
      <c r="ES207" s="109"/>
      <c r="ET207" s="511" t="str">
        <f>IF(SUM(EM207:ES207)='III Plan Rates'!AO210, "Match", "Don't Match")</f>
        <v>Match</v>
      </c>
    </row>
    <row r="208" spans="1:150" x14ac:dyDescent="0.25">
      <c r="A208" s="406" t="str">
        <f>'III Plan Rates'!A211</f>
        <v>Plan 194</v>
      </c>
      <c r="B208" s="122">
        <f>'III Plan Rates'!B211</f>
        <v>0</v>
      </c>
      <c r="C208" s="128">
        <f>'III Plan Rates'!D211</f>
        <v>0</v>
      </c>
      <c r="D208" s="122">
        <f>'III Plan Rates'!E211</f>
        <v>0</v>
      </c>
      <c r="E208" s="122">
        <f>'III Plan Rates'!F211</f>
        <v>0</v>
      </c>
      <c r="F208" s="122">
        <f>'III Plan Rates'!G211</f>
        <v>0</v>
      </c>
      <c r="G208" s="122">
        <f>'III Plan Rates'!J211</f>
        <v>0</v>
      </c>
      <c r="H208" s="10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2">
        <f>IF('III Plan Rates'!$AP211&gt;0,SUMPRODUCT(I208:Q208,'III Plan Rates'!$AG211:$AO211)/'III Plan Rates'!$AP211,0)</f>
        <v>0</v>
      </c>
      <c r="S208" s="123"/>
      <c r="T208" s="112" t="e">
        <f>'III Plan Rates'!$AA211*'V Consumer Factors'!$N$12*'II Rate Development &amp; Change'!$J$34</f>
        <v>#DIV/0!</v>
      </c>
      <c r="U208" s="112" t="e">
        <f>'III Plan Rates'!$AA211*'V Consumer Factors'!$N$13*'II Rate Development &amp; Change'!$J$34</f>
        <v>#DIV/0!</v>
      </c>
      <c r="V208" s="112" t="e">
        <f>'III Plan Rates'!$AA211*'V Consumer Factors'!$N$14*'II Rate Development &amp; Change'!$J$34</f>
        <v>#DIV/0!</v>
      </c>
      <c r="W208" s="112" t="e">
        <f>'III Plan Rates'!$AA211*'V Consumer Factors'!$N$15*'II Rate Development &amp; Change'!$J$34</f>
        <v>#DIV/0!</v>
      </c>
      <c r="X208" s="112" t="e">
        <f>'III Plan Rates'!$AA211*'V Consumer Factors'!$N$16*'II Rate Development &amp; Change'!$J$34</f>
        <v>#DIV/0!</v>
      </c>
      <c r="Y208" s="112" t="e">
        <f>'III Plan Rates'!$AA211*'V Consumer Factors'!$N$17*'II Rate Development &amp; Change'!$J$34</f>
        <v>#DIV/0!</v>
      </c>
      <c r="Z208" s="112" t="e">
        <f>'III Plan Rates'!$AA211*'V Consumer Factors'!$N$18*'II Rate Development &amp; Change'!$J$34</f>
        <v>#DIV/0!</v>
      </c>
      <c r="AA208" s="112" t="e">
        <f>'III Plan Rates'!$AA211*'V Consumer Factors'!$N$19*'II Rate Development &amp; Change'!$J$34</f>
        <v>#DIV/0!</v>
      </c>
      <c r="AB208" s="112" t="e">
        <f>'III Plan Rates'!$AA211*'V Consumer Factors'!$N$20*'II Rate Development &amp; Change'!$J$34</f>
        <v>#DIV/0!</v>
      </c>
      <c r="AC208" s="112">
        <f>IF('III Plan Rates'!$AP211&gt;0,SUMPRODUCT(T208:AB208,'III Plan Rates'!$AG211:$AO211)/'III Plan Rates'!$AP211,0)</f>
        <v>0</v>
      </c>
      <c r="AD208" s="119"/>
      <c r="AE208" s="120" t="e">
        <f t="shared" si="33"/>
        <v>#DIV/0!</v>
      </c>
      <c r="AF208" s="120" t="e">
        <f t="shared" si="34"/>
        <v>#DIV/0!</v>
      </c>
      <c r="AG208" s="120" t="e">
        <f t="shared" si="35"/>
        <v>#DIV/0!</v>
      </c>
      <c r="AH208" s="120" t="e">
        <f t="shared" si="36"/>
        <v>#DIV/0!</v>
      </c>
      <c r="AI208" s="120" t="e">
        <f t="shared" si="37"/>
        <v>#DIV/0!</v>
      </c>
      <c r="AJ208" s="120" t="e">
        <f t="shared" si="38"/>
        <v>#DIV/0!</v>
      </c>
      <c r="AK208" s="120" t="e">
        <f t="shared" si="39"/>
        <v>#DIV/0!</v>
      </c>
      <c r="AL208" s="120" t="e">
        <f t="shared" si="40"/>
        <v>#DIV/0!</v>
      </c>
      <c r="AM208" s="120" t="e">
        <f t="shared" si="41"/>
        <v>#DIV/0!</v>
      </c>
      <c r="AN208" s="120" t="str">
        <f t="shared" si="42"/>
        <v/>
      </c>
      <c r="AO208" s="119"/>
      <c r="AP208" s="112" t="e">
        <f>'III Plan Rates'!$AA211*'V Consumer Factors'!$N$12*'II Rate Development &amp; Change'!$K$34</f>
        <v>#DIV/0!</v>
      </c>
      <c r="AQ208" s="112" t="e">
        <f>'III Plan Rates'!$AA211*'V Consumer Factors'!$N$13*'II Rate Development &amp; Change'!$K$34</f>
        <v>#DIV/0!</v>
      </c>
      <c r="AR208" s="112" t="e">
        <f>'III Plan Rates'!$AA211*'V Consumer Factors'!$N$14*'II Rate Development &amp; Change'!$K$34</f>
        <v>#DIV/0!</v>
      </c>
      <c r="AS208" s="112" t="e">
        <f>'III Plan Rates'!$AA211*'V Consumer Factors'!$N$15*'II Rate Development &amp; Change'!$K$34</f>
        <v>#DIV/0!</v>
      </c>
      <c r="AT208" s="112" t="e">
        <f>'III Plan Rates'!$AA211*'V Consumer Factors'!$N$16*'II Rate Development &amp; Change'!$K$34</f>
        <v>#DIV/0!</v>
      </c>
      <c r="AU208" s="112" t="e">
        <f>'III Plan Rates'!$AA211*'V Consumer Factors'!$N$17*'II Rate Development &amp; Change'!$K$34</f>
        <v>#DIV/0!</v>
      </c>
      <c r="AV208" s="112" t="e">
        <f>'III Plan Rates'!$AA211*'V Consumer Factors'!$N$18*'II Rate Development &amp; Change'!$K$34</f>
        <v>#DIV/0!</v>
      </c>
      <c r="AW208" s="112" t="e">
        <f>'III Plan Rates'!$AA211*'V Consumer Factors'!$N$19*'II Rate Development &amp; Change'!$K$34</f>
        <v>#DIV/0!</v>
      </c>
      <c r="AX208" s="112" t="e">
        <f>'III Plan Rates'!$AA211*'V Consumer Factors'!$N$20*'II Rate Development &amp; Change'!$K$34</f>
        <v>#DIV/0!</v>
      </c>
      <c r="AY208" s="112">
        <f>IF('III Plan Rates'!$AP211&gt;0,SUMPRODUCT(AP208:AX208,'III Plan Rates'!$AG211:$AO211)/'III Plan Rates'!$AP211,0)</f>
        <v>0</v>
      </c>
      <c r="AZ208" s="124"/>
      <c r="BA208" s="112" t="e">
        <f>'III Plan Rates'!$AA211*'V Consumer Factors'!$N$12*'II Rate Development &amp; Change'!$L$34</f>
        <v>#DIV/0!</v>
      </c>
      <c r="BB208" s="112" t="e">
        <f>'III Plan Rates'!$AA211*'V Consumer Factors'!$N$13*'II Rate Development &amp; Change'!$L$34</f>
        <v>#DIV/0!</v>
      </c>
      <c r="BC208" s="112" t="e">
        <f>'III Plan Rates'!$AA211*'V Consumer Factors'!$N$14*'II Rate Development &amp; Change'!$L$34</f>
        <v>#DIV/0!</v>
      </c>
      <c r="BD208" s="112" t="e">
        <f>'III Plan Rates'!$AA211*'V Consumer Factors'!$N$15*'II Rate Development &amp; Change'!$L$34</f>
        <v>#DIV/0!</v>
      </c>
      <c r="BE208" s="112" t="e">
        <f>'III Plan Rates'!$AA211*'V Consumer Factors'!$N$16*'II Rate Development &amp; Change'!$L$34</f>
        <v>#DIV/0!</v>
      </c>
      <c r="BF208" s="112" t="e">
        <f>'III Plan Rates'!$AA211*'V Consumer Factors'!$N$17*'II Rate Development &amp; Change'!$L$34</f>
        <v>#DIV/0!</v>
      </c>
      <c r="BG208" s="112" t="e">
        <f>'III Plan Rates'!$AA211*'V Consumer Factors'!$N$18*'II Rate Development &amp; Change'!$L$34</f>
        <v>#DIV/0!</v>
      </c>
      <c r="BH208" s="112" t="e">
        <f>'III Plan Rates'!$AA211*'V Consumer Factors'!$N$19*'II Rate Development &amp; Change'!$L$34</f>
        <v>#DIV/0!</v>
      </c>
      <c r="BI208" s="112" t="e">
        <f>'III Plan Rates'!$AA211*'V Consumer Factors'!$N$20*'II Rate Development &amp; Change'!$L$34</f>
        <v>#DIV/0!</v>
      </c>
      <c r="BJ208" s="112">
        <f>IF('III Plan Rates'!$AP211&gt;0,SUMPRODUCT(BA208:BI208,'III Plan Rates'!$AG211:$AO211)/'III Plan Rates'!$AP211,0)</f>
        <v>0</v>
      </c>
      <c r="BK208" s="124"/>
      <c r="BL208" s="112" t="e">
        <f>'III Plan Rates'!$AA211*'V Consumer Factors'!$N$12*'II Rate Development &amp; Change'!$M$34</f>
        <v>#DIV/0!</v>
      </c>
      <c r="BM208" s="112" t="e">
        <f>'III Plan Rates'!$AA211*'V Consumer Factors'!$N$13*'II Rate Development &amp; Change'!$M$34</f>
        <v>#DIV/0!</v>
      </c>
      <c r="BN208" s="112" t="e">
        <f>'III Plan Rates'!$AA211*'V Consumer Factors'!$N$14*'II Rate Development &amp; Change'!$M$34</f>
        <v>#DIV/0!</v>
      </c>
      <c r="BO208" s="112" t="e">
        <f>'III Plan Rates'!$AA211*'V Consumer Factors'!$N$15*'II Rate Development &amp; Change'!$M$34</f>
        <v>#DIV/0!</v>
      </c>
      <c r="BP208" s="112" t="e">
        <f>'III Plan Rates'!$AA211*'V Consumer Factors'!$N$16*'II Rate Development &amp; Change'!$M$34</f>
        <v>#DIV/0!</v>
      </c>
      <c r="BQ208" s="112" t="e">
        <f>'III Plan Rates'!$AA211*'V Consumer Factors'!$N$17*'II Rate Development &amp; Change'!$M$34</f>
        <v>#DIV/0!</v>
      </c>
      <c r="BR208" s="112" t="e">
        <f>'III Plan Rates'!$AA211*'V Consumer Factors'!$N$18*'II Rate Development &amp; Change'!$M$34</f>
        <v>#DIV/0!</v>
      </c>
      <c r="BS208" s="112" t="e">
        <f>'III Plan Rates'!$AA211*'V Consumer Factors'!$N$19*'II Rate Development &amp; Change'!$M$34</f>
        <v>#DIV/0!</v>
      </c>
      <c r="BT208" s="112" t="e">
        <f>'III Plan Rates'!$AA211*'V Consumer Factors'!$N$20*'II Rate Development &amp; Change'!$M$34</f>
        <v>#DIV/0!</v>
      </c>
      <c r="BU208" s="112">
        <f>IF('III Plan Rates'!$AP211&gt;0,SUMPRODUCT(BL208:BT208,'III Plan Rates'!$AG211:$AO211)/'III Plan Rates'!$AP211,0)</f>
        <v>0</v>
      </c>
      <c r="BW208" s="109"/>
      <c r="BX208" s="109"/>
      <c r="BY208" s="109"/>
      <c r="BZ208" s="109"/>
      <c r="CA208" s="109"/>
      <c r="CB208" s="109"/>
      <c r="CC208" s="109"/>
      <c r="CD208" s="109"/>
      <c r="CE208" s="511" t="str">
        <f>IF(SUM(BW208:CD208)='III Plan Rates'!AG211, "Match", "Don't Match")</f>
        <v>Match</v>
      </c>
      <c r="CF208" s="109"/>
      <c r="CG208" s="109"/>
      <c r="CH208" s="109"/>
      <c r="CI208" s="511" t="str">
        <f>IF(SUM(CF208:CH208)='III Plan Rates'!AH211, "Match", "Don't Match")</f>
        <v>Match</v>
      </c>
      <c r="CJ208" s="109"/>
      <c r="CK208" s="109"/>
      <c r="CL208" s="109"/>
      <c r="CM208" s="109"/>
      <c r="CN208" s="109"/>
      <c r="CO208" s="109"/>
      <c r="CP208" s="109"/>
      <c r="CQ208" s="109"/>
      <c r="CR208" s="109"/>
      <c r="CS208" s="109"/>
      <c r="CT208" s="109"/>
      <c r="CU208" s="109"/>
      <c r="CV208" s="109"/>
      <c r="CW208" s="511" t="str">
        <f>IF(SUM(CJ208:CV208)='III Plan Rates'!AI211, "Match", "Don't Match")</f>
        <v>Match</v>
      </c>
      <c r="CX208" s="109"/>
      <c r="CY208" s="109"/>
      <c r="CZ208" s="109"/>
      <c r="DA208" s="109"/>
      <c r="DB208" s="109"/>
      <c r="DC208" s="109"/>
      <c r="DD208" s="109"/>
      <c r="DE208" s="109"/>
      <c r="DF208" s="109"/>
      <c r="DG208" s="109"/>
      <c r="DH208" s="511" t="str">
        <f>IF(SUM(CX208:DG208)='III Plan Rates'!AJ211, "Match", "Don't Match")</f>
        <v>Match</v>
      </c>
      <c r="DI208" s="109"/>
      <c r="DJ208" s="109"/>
      <c r="DK208" s="109"/>
      <c r="DL208" s="109"/>
      <c r="DM208" s="109"/>
      <c r="DN208" s="109"/>
      <c r="DO208" s="109"/>
      <c r="DP208" s="511" t="str">
        <f>IF(SUM(DI208:DO208)='III Plan Rates'!AK211, "Match", "Don't Match")</f>
        <v>Match</v>
      </c>
      <c r="DQ208" s="109"/>
      <c r="DR208" s="109"/>
      <c r="DS208" s="109"/>
      <c r="DT208" s="109"/>
      <c r="DU208" s="109"/>
      <c r="DV208" s="109"/>
      <c r="DW208" s="109"/>
      <c r="DX208" s="109"/>
      <c r="DY208" s="109"/>
      <c r="DZ208" s="109"/>
      <c r="EA208" s="511" t="str">
        <f>IF(SUM(DQ208:DZ208)='III Plan Rates'!AL211, "Match", "Don't Match")</f>
        <v>Match</v>
      </c>
      <c r="EB208" s="109"/>
      <c r="EC208" s="109"/>
      <c r="ED208" s="109"/>
      <c r="EE208" s="109"/>
      <c r="EF208" s="511" t="str">
        <f>IF(SUM(EB208:EE208)='III Plan Rates'!AM211, "Match", "Don't Match")</f>
        <v>Match</v>
      </c>
      <c r="EG208" s="109"/>
      <c r="EH208" s="109"/>
      <c r="EI208" s="109"/>
      <c r="EJ208" s="109"/>
      <c r="EK208" s="109"/>
      <c r="EL208" s="511" t="str">
        <f>IF(SUM(EG208:EK208)='III Plan Rates'!AN211, "Match", "Don't Match")</f>
        <v>Match</v>
      </c>
      <c r="EM208" s="109"/>
      <c r="EN208" s="109"/>
      <c r="EO208" s="109"/>
      <c r="EP208" s="109"/>
      <c r="EQ208" s="109"/>
      <c r="ER208" s="109"/>
      <c r="ES208" s="109"/>
      <c r="ET208" s="511" t="str">
        <f>IF(SUM(EM208:ES208)='III Plan Rates'!AO211, "Match", "Don't Match")</f>
        <v>Match</v>
      </c>
    </row>
    <row r="209" spans="1:150" x14ac:dyDescent="0.25">
      <c r="A209" s="406" t="str">
        <f>'III Plan Rates'!A212</f>
        <v>Plan 195</v>
      </c>
      <c r="B209" s="122">
        <f>'III Plan Rates'!B212</f>
        <v>0</v>
      </c>
      <c r="C209" s="128">
        <f>'III Plan Rates'!D212</f>
        <v>0</v>
      </c>
      <c r="D209" s="122">
        <f>'III Plan Rates'!E212</f>
        <v>0</v>
      </c>
      <c r="E209" s="122">
        <f>'III Plan Rates'!F212</f>
        <v>0</v>
      </c>
      <c r="F209" s="122">
        <f>'III Plan Rates'!G212</f>
        <v>0</v>
      </c>
      <c r="G209" s="122">
        <f>'III Plan Rates'!J212</f>
        <v>0</v>
      </c>
      <c r="H209" s="10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2">
        <f>IF('III Plan Rates'!$AP212&gt;0,SUMPRODUCT(I209:Q209,'III Plan Rates'!$AG212:$AO212)/'III Plan Rates'!$AP212,0)</f>
        <v>0</v>
      </c>
      <c r="S209" s="123"/>
      <c r="T209" s="112" t="e">
        <f>'III Plan Rates'!$AA212*'V Consumer Factors'!$N$12*'II Rate Development &amp; Change'!$J$34</f>
        <v>#DIV/0!</v>
      </c>
      <c r="U209" s="112" t="e">
        <f>'III Plan Rates'!$AA212*'V Consumer Factors'!$N$13*'II Rate Development &amp; Change'!$J$34</f>
        <v>#DIV/0!</v>
      </c>
      <c r="V209" s="112" t="e">
        <f>'III Plan Rates'!$AA212*'V Consumer Factors'!$N$14*'II Rate Development &amp; Change'!$J$34</f>
        <v>#DIV/0!</v>
      </c>
      <c r="W209" s="112" t="e">
        <f>'III Plan Rates'!$AA212*'V Consumer Factors'!$N$15*'II Rate Development &amp; Change'!$J$34</f>
        <v>#DIV/0!</v>
      </c>
      <c r="X209" s="112" t="e">
        <f>'III Plan Rates'!$AA212*'V Consumer Factors'!$N$16*'II Rate Development &amp; Change'!$J$34</f>
        <v>#DIV/0!</v>
      </c>
      <c r="Y209" s="112" t="e">
        <f>'III Plan Rates'!$AA212*'V Consumer Factors'!$N$17*'II Rate Development &amp; Change'!$J$34</f>
        <v>#DIV/0!</v>
      </c>
      <c r="Z209" s="112" t="e">
        <f>'III Plan Rates'!$AA212*'V Consumer Factors'!$N$18*'II Rate Development &amp; Change'!$J$34</f>
        <v>#DIV/0!</v>
      </c>
      <c r="AA209" s="112" t="e">
        <f>'III Plan Rates'!$AA212*'V Consumer Factors'!$N$19*'II Rate Development &amp; Change'!$J$34</f>
        <v>#DIV/0!</v>
      </c>
      <c r="AB209" s="112" t="e">
        <f>'III Plan Rates'!$AA212*'V Consumer Factors'!$N$20*'II Rate Development &amp; Change'!$J$34</f>
        <v>#DIV/0!</v>
      </c>
      <c r="AC209" s="112">
        <f>IF('III Plan Rates'!$AP212&gt;0,SUMPRODUCT(T209:AB209,'III Plan Rates'!$AG212:$AO212)/'III Plan Rates'!$AP212,0)</f>
        <v>0</v>
      </c>
      <c r="AD209" s="119"/>
      <c r="AE209" s="120" t="e">
        <f t="shared" si="33"/>
        <v>#DIV/0!</v>
      </c>
      <c r="AF209" s="120" t="e">
        <f t="shared" si="34"/>
        <v>#DIV/0!</v>
      </c>
      <c r="AG209" s="120" t="e">
        <f t="shared" si="35"/>
        <v>#DIV/0!</v>
      </c>
      <c r="AH209" s="120" t="e">
        <f t="shared" si="36"/>
        <v>#DIV/0!</v>
      </c>
      <c r="AI209" s="120" t="e">
        <f t="shared" si="37"/>
        <v>#DIV/0!</v>
      </c>
      <c r="AJ209" s="120" t="e">
        <f t="shared" si="38"/>
        <v>#DIV/0!</v>
      </c>
      <c r="AK209" s="120" t="e">
        <f t="shared" si="39"/>
        <v>#DIV/0!</v>
      </c>
      <c r="AL209" s="120" t="e">
        <f t="shared" si="40"/>
        <v>#DIV/0!</v>
      </c>
      <c r="AM209" s="120" t="e">
        <f t="shared" si="41"/>
        <v>#DIV/0!</v>
      </c>
      <c r="AN209" s="120" t="str">
        <f t="shared" si="42"/>
        <v/>
      </c>
      <c r="AO209" s="119"/>
      <c r="AP209" s="112" t="e">
        <f>'III Plan Rates'!$AA212*'V Consumer Factors'!$N$12*'II Rate Development &amp; Change'!$K$34</f>
        <v>#DIV/0!</v>
      </c>
      <c r="AQ209" s="112" t="e">
        <f>'III Plan Rates'!$AA212*'V Consumer Factors'!$N$13*'II Rate Development &amp; Change'!$K$34</f>
        <v>#DIV/0!</v>
      </c>
      <c r="AR209" s="112" t="e">
        <f>'III Plan Rates'!$AA212*'V Consumer Factors'!$N$14*'II Rate Development &amp; Change'!$K$34</f>
        <v>#DIV/0!</v>
      </c>
      <c r="AS209" s="112" t="e">
        <f>'III Plan Rates'!$AA212*'V Consumer Factors'!$N$15*'II Rate Development &amp; Change'!$K$34</f>
        <v>#DIV/0!</v>
      </c>
      <c r="AT209" s="112" t="e">
        <f>'III Plan Rates'!$AA212*'V Consumer Factors'!$N$16*'II Rate Development &amp; Change'!$K$34</f>
        <v>#DIV/0!</v>
      </c>
      <c r="AU209" s="112" t="e">
        <f>'III Plan Rates'!$AA212*'V Consumer Factors'!$N$17*'II Rate Development &amp; Change'!$K$34</f>
        <v>#DIV/0!</v>
      </c>
      <c r="AV209" s="112" t="e">
        <f>'III Plan Rates'!$AA212*'V Consumer Factors'!$N$18*'II Rate Development &amp; Change'!$K$34</f>
        <v>#DIV/0!</v>
      </c>
      <c r="AW209" s="112" t="e">
        <f>'III Plan Rates'!$AA212*'V Consumer Factors'!$N$19*'II Rate Development &amp; Change'!$K$34</f>
        <v>#DIV/0!</v>
      </c>
      <c r="AX209" s="112" t="e">
        <f>'III Plan Rates'!$AA212*'V Consumer Factors'!$N$20*'II Rate Development &amp; Change'!$K$34</f>
        <v>#DIV/0!</v>
      </c>
      <c r="AY209" s="112">
        <f>IF('III Plan Rates'!$AP212&gt;0,SUMPRODUCT(AP209:AX209,'III Plan Rates'!$AG212:$AO212)/'III Plan Rates'!$AP212,0)</f>
        <v>0</v>
      </c>
      <c r="AZ209" s="124"/>
      <c r="BA209" s="112" t="e">
        <f>'III Plan Rates'!$AA212*'V Consumer Factors'!$N$12*'II Rate Development &amp; Change'!$L$34</f>
        <v>#DIV/0!</v>
      </c>
      <c r="BB209" s="112" t="e">
        <f>'III Plan Rates'!$AA212*'V Consumer Factors'!$N$13*'II Rate Development &amp; Change'!$L$34</f>
        <v>#DIV/0!</v>
      </c>
      <c r="BC209" s="112" t="e">
        <f>'III Plan Rates'!$AA212*'V Consumer Factors'!$N$14*'II Rate Development &amp; Change'!$L$34</f>
        <v>#DIV/0!</v>
      </c>
      <c r="BD209" s="112" t="e">
        <f>'III Plan Rates'!$AA212*'V Consumer Factors'!$N$15*'II Rate Development &amp; Change'!$L$34</f>
        <v>#DIV/0!</v>
      </c>
      <c r="BE209" s="112" t="e">
        <f>'III Plan Rates'!$AA212*'V Consumer Factors'!$N$16*'II Rate Development &amp; Change'!$L$34</f>
        <v>#DIV/0!</v>
      </c>
      <c r="BF209" s="112" t="e">
        <f>'III Plan Rates'!$AA212*'V Consumer Factors'!$N$17*'II Rate Development &amp; Change'!$L$34</f>
        <v>#DIV/0!</v>
      </c>
      <c r="BG209" s="112" t="e">
        <f>'III Plan Rates'!$AA212*'V Consumer Factors'!$N$18*'II Rate Development &amp; Change'!$L$34</f>
        <v>#DIV/0!</v>
      </c>
      <c r="BH209" s="112" t="e">
        <f>'III Plan Rates'!$AA212*'V Consumer Factors'!$N$19*'II Rate Development &amp; Change'!$L$34</f>
        <v>#DIV/0!</v>
      </c>
      <c r="BI209" s="112" t="e">
        <f>'III Plan Rates'!$AA212*'V Consumer Factors'!$N$20*'II Rate Development &amp; Change'!$L$34</f>
        <v>#DIV/0!</v>
      </c>
      <c r="BJ209" s="112">
        <f>IF('III Plan Rates'!$AP212&gt;0,SUMPRODUCT(BA209:BI209,'III Plan Rates'!$AG212:$AO212)/'III Plan Rates'!$AP212,0)</f>
        <v>0</v>
      </c>
      <c r="BK209" s="124"/>
      <c r="BL209" s="112" t="e">
        <f>'III Plan Rates'!$AA212*'V Consumer Factors'!$N$12*'II Rate Development &amp; Change'!$M$34</f>
        <v>#DIV/0!</v>
      </c>
      <c r="BM209" s="112" t="e">
        <f>'III Plan Rates'!$AA212*'V Consumer Factors'!$N$13*'II Rate Development &amp; Change'!$M$34</f>
        <v>#DIV/0!</v>
      </c>
      <c r="BN209" s="112" t="e">
        <f>'III Plan Rates'!$AA212*'V Consumer Factors'!$N$14*'II Rate Development &amp; Change'!$M$34</f>
        <v>#DIV/0!</v>
      </c>
      <c r="BO209" s="112" t="e">
        <f>'III Plan Rates'!$AA212*'V Consumer Factors'!$N$15*'II Rate Development &amp; Change'!$M$34</f>
        <v>#DIV/0!</v>
      </c>
      <c r="BP209" s="112" t="e">
        <f>'III Plan Rates'!$AA212*'V Consumer Factors'!$N$16*'II Rate Development &amp; Change'!$M$34</f>
        <v>#DIV/0!</v>
      </c>
      <c r="BQ209" s="112" t="e">
        <f>'III Plan Rates'!$AA212*'V Consumer Factors'!$N$17*'II Rate Development &amp; Change'!$M$34</f>
        <v>#DIV/0!</v>
      </c>
      <c r="BR209" s="112" t="e">
        <f>'III Plan Rates'!$AA212*'V Consumer Factors'!$N$18*'II Rate Development &amp; Change'!$M$34</f>
        <v>#DIV/0!</v>
      </c>
      <c r="BS209" s="112" t="e">
        <f>'III Plan Rates'!$AA212*'V Consumer Factors'!$N$19*'II Rate Development &amp; Change'!$M$34</f>
        <v>#DIV/0!</v>
      </c>
      <c r="BT209" s="112" t="e">
        <f>'III Plan Rates'!$AA212*'V Consumer Factors'!$N$20*'II Rate Development &amp; Change'!$M$34</f>
        <v>#DIV/0!</v>
      </c>
      <c r="BU209" s="112">
        <f>IF('III Plan Rates'!$AP212&gt;0,SUMPRODUCT(BL209:BT209,'III Plan Rates'!$AG212:$AO212)/'III Plan Rates'!$AP212,0)</f>
        <v>0</v>
      </c>
      <c r="BW209" s="109"/>
      <c r="BX209" s="109"/>
      <c r="BY209" s="109"/>
      <c r="BZ209" s="109"/>
      <c r="CA209" s="109"/>
      <c r="CB209" s="109"/>
      <c r="CC209" s="109"/>
      <c r="CD209" s="109"/>
      <c r="CE209" s="511" t="str">
        <f>IF(SUM(BW209:CD209)='III Plan Rates'!AG212, "Match", "Don't Match")</f>
        <v>Match</v>
      </c>
      <c r="CF209" s="109"/>
      <c r="CG209" s="109"/>
      <c r="CH209" s="109"/>
      <c r="CI209" s="511" t="str">
        <f>IF(SUM(CF209:CH209)='III Plan Rates'!AH212, "Match", "Don't Match")</f>
        <v>Match</v>
      </c>
      <c r="CJ209" s="109"/>
      <c r="CK209" s="109"/>
      <c r="CL209" s="109"/>
      <c r="CM209" s="109"/>
      <c r="CN209" s="109"/>
      <c r="CO209" s="109"/>
      <c r="CP209" s="109"/>
      <c r="CQ209" s="109"/>
      <c r="CR209" s="109"/>
      <c r="CS209" s="109"/>
      <c r="CT209" s="109"/>
      <c r="CU209" s="109"/>
      <c r="CV209" s="109"/>
      <c r="CW209" s="511" t="str">
        <f>IF(SUM(CJ209:CV209)='III Plan Rates'!AI212, "Match", "Don't Match")</f>
        <v>Match</v>
      </c>
      <c r="CX209" s="109"/>
      <c r="CY209" s="109"/>
      <c r="CZ209" s="109"/>
      <c r="DA209" s="109"/>
      <c r="DB209" s="109"/>
      <c r="DC209" s="109"/>
      <c r="DD209" s="109"/>
      <c r="DE209" s="109"/>
      <c r="DF209" s="109"/>
      <c r="DG209" s="109"/>
      <c r="DH209" s="511" t="str">
        <f>IF(SUM(CX209:DG209)='III Plan Rates'!AJ212, "Match", "Don't Match")</f>
        <v>Match</v>
      </c>
      <c r="DI209" s="109"/>
      <c r="DJ209" s="109"/>
      <c r="DK209" s="109"/>
      <c r="DL209" s="109"/>
      <c r="DM209" s="109"/>
      <c r="DN209" s="109"/>
      <c r="DO209" s="109"/>
      <c r="DP209" s="511" t="str">
        <f>IF(SUM(DI209:DO209)='III Plan Rates'!AK212, "Match", "Don't Match")</f>
        <v>Match</v>
      </c>
      <c r="DQ209" s="109"/>
      <c r="DR209" s="109"/>
      <c r="DS209" s="109"/>
      <c r="DT209" s="109"/>
      <c r="DU209" s="109"/>
      <c r="DV209" s="109"/>
      <c r="DW209" s="109"/>
      <c r="DX209" s="109"/>
      <c r="DY209" s="109"/>
      <c r="DZ209" s="109"/>
      <c r="EA209" s="511" t="str">
        <f>IF(SUM(DQ209:DZ209)='III Plan Rates'!AL212, "Match", "Don't Match")</f>
        <v>Match</v>
      </c>
      <c r="EB209" s="109"/>
      <c r="EC209" s="109"/>
      <c r="ED209" s="109"/>
      <c r="EE209" s="109"/>
      <c r="EF209" s="511" t="str">
        <f>IF(SUM(EB209:EE209)='III Plan Rates'!AM212, "Match", "Don't Match")</f>
        <v>Match</v>
      </c>
      <c r="EG209" s="109"/>
      <c r="EH209" s="109"/>
      <c r="EI209" s="109"/>
      <c r="EJ209" s="109"/>
      <c r="EK209" s="109"/>
      <c r="EL209" s="511" t="str">
        <f>IF(SUM(EG209:EK209)='III Plan Rates'!AN212, "Match", "Don't Match")</f>
        <v>Match</v>
      </c>
      <c r="EM209" s="109"/>
      <c r="EN209" s="109"/>
      <c r="EO209" s="109"/>
      <c r="EP209" s="109"/>
      <c r="EQ209" s="109"/>
      <c r="ER209" s="109"/>
      <c r="ES209" s="109"/>
      <c r="ET209" s="511" t="str">
        <f>IF(SUM(EM209:ES209)='III Plan Rates'!AO212, "Match", "Don't Match")</f>
        <v>Match</v>
      </c>
    </row>
    <row r="210" spans="1:150" x14ac:dyDescent="0.25">
      <c r="A210" s="406" t="str">
        <f>'III Plan Rates'!A213</f>
        <v>Plan 196</v>
      </c>
      <c r="B210" s="122">
        <f>'III Plan Rates'!B213</f>
        <v>0</v>
      </c>
      <c r="C210" s="128">
        <f>'III Plan Rates'!D213</f>
        <v>0</v>
      </c>
      <c r="D210" s="122">
        <f>'III Plan Rates'!E213</f>
        <v>0</v>
      </c>
      <c r="E210" s="122">
        <f>'III Plan Rates'!F213</f>
        <v>0</v>
      </c>
      <c r="F210" s="122">
        <f>'III Plan Rates'!G213</f>
        <v>0</v>
      </c>
      <c r="G210" s="122">
        <f>'III Plan Rates'!J213</f>
        <v>0</v>
      </c>
      <c r="H210" s="10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2">
        <f>IF('III Plan Rates'!$AP213&gt;0,SUMPRODUCT(I210:Q210,'III Plan Rates'!$AG213:$AO213)/'III Plan Rates'!$AP213,0)</f>
        <v>0</v>
      </c>
      <c r="S210" s="123"/>
      <c r="T210" s="112" t="e">
        <f>'III Plan Rates'!$AA213*'V Consumer Factors'!$N$12*'II Rate Development &amp; Change'!$J$34</f>
        <v>#DIV/0!</v>
      </c>
      <c r="U210" s="112" t="e">
        <f>'III Plan Rates'!$AA213*'V Consumer Factors'!$N$13*'II Rate Development &amp; Change'!$J$34</f>
        <v>#DIV/0!</v>
      </c>
      <c r="V210" s="112" t="e">
        <f>'III Plan Rates'!$AA213*'V Consumer Factors'!$N$14*'II Rate Development &amp; Change'!$J$34</f>
        <v>#DIV/0!</v>
      </c>
      <c r="W210" s="112" t="e">
        <f>'III Plan Rates'!$AA213*'V Consumer Factors'!$N$15*'II Rate Development &amp; Change'!$J$34</f>
        <v>#DIV/0!</v>
      </c>
      <c r="X210" s="112" t="e">
        <f>'III Plan Rates'!$AA213*'V Consumer Factors'!$N$16*'II Rate Development &amp; Change'!$J$34</f>
        <v>#DIV/0!</v>
      </c>
      <c r="Y210" s="112" t="e">
        <f>'III Plan Rates'!$AA213*'V Consumer Factors'!$N$17*'II Rate Development &amp; Change'!$J$34</f>
        <v>#DIV/0!</v>
      </c>
      <c r="Z210" s="112" t="e">
        <f>'III Plan Rates'!$AA213*'V Consumer Factors'!$N$18*'II Rate Development &amp; Change'!$J$34</f>
        <v>#DIV/0!</v>
      </c>
      <c r="AA210" s="112" t="e">
        <f>'III Plan Rates'!$AA213*'V Consumer Factors'!$N$19*'II Rate Development &amp; Change'!$J$34</f>
        <v>#DIV/0!</v>
      </c>
      <c r="AB210" s="112" t="e">
        <f>'III Plan Rates'!$AA213*'V Consumer Factors'!$N$20*'II Rate Development &amp; Change'!$J$34</f>
        <v>#DIV/0!</v>
      </c>
      <c r="AC210" s="112">
        <f>IF('III Plan Rates'!$AP213&gt;0,SUMPRODUCT(T210:AB210,'III Plan Rates'!$AG213:$AO213)/'III Plan Rates'!$AP213,0)</f>
        <v>0</v>
      </c>
      <c r="AD210" s="119"/>
      <c r="AE210" s="120" t="e">
        <f t="shared" si="33"/>
        <v>#DIV/0!</v>
      </c>
      <c r="AF210" s="120" t="e">
        <f t="shared" si="34"/>
        <v>#DIV/0!</v>
      </c>
      <c r="AG210" s="120" t="e">
        <f t="shared" si="35"/>
        <v>#DIV/0!</v>
      </c>
      <c r="AH210" s="120" t="e">
        <f t="shared" si="36"/>
        <v>#DIV/0!</v>
      </c>
      <c r="AI210" s="120" t="e">
        <f t="shared" si="37"/>
        <v>#DIV/0!</v>
      </c>
      <c r="AJ210" s="120" t="e">
        <f t="shared" si="38"/>
        <v>#DIV/0!</v>
      </c>
      <c r="AK210" s="120" t="e">
        <f t="shared" si="39"/>
        <v>#DIV/0!</v>
      </c>
      <c r="AL210" s="120" t="e">
        <f t="shared" si="40"/>
        <v>#DIV/0!</v>
      </c>
      <c r="AM210" s="120" t="e">
        <f t="shared" si="41"/>
        <v>#DIV/0!</v>
      </c>
      <c r="AN210" s="120" t="str">
        <f t="shared" si="42"/>
        <v/>
      </c>
      <c r="AO210" s="119"/>
      <c r="AP210" s="112" t="e">
        <f>'III Plan Rates'!$AA213*'V Consumer Factors'!$N$12*'II Rate Development &amp; Change'!$K$34</f>
        <v>#DIV/0!</v>
      </c>
      <c r="AQ210" s="112" t="e">
        <f>'III Plan Rates'!$AA213*'V Consumer Factors'!$N$13*'II Rate Development &amp; Change'!$K$34</f>
        <v>#DIV/0!</v>
      </c>
      <c r="AR210" s="112" t="e">
        <f>'III Plan Rates'!$AA213*'V Consumer Factors'!$N$14*'II Rate Development &amp; Change'!$K$34</f>
        <v>#DIV/0!</v>
      </c>
      <c r="AS210" s="112" t="e">
        <f>'III Plan Rates'!$AA213*'V Consumer Factors'!$N$15*'II Rate Development &amp; Change'!$K$34</f>
        <v>#DIV/0!</v>
      </c>
      <c r="AT210" s="112" t="e">
        <f>'III Plan Rates'!$AA213*'V Consumer Factors'!$N$16*'II Rate Development &amp; Change'!$K$34</f>
        <v>#DIV/0!</v>
      </c>
      <c r="AU210" s="112" t="e">
        <f>'III Plan Rates'!$AA213*'V Consumer Factors'!$N$17*'II Rate Development &amp; Change'!$K$34</f>
        <v>#DIV/0!</v>
      </c>
      <c r="AV210" s="112" t="e">
        <f>'III Plan Rates'!$AA213*'V Consumer Factors'!$N$18*'II Rate Development &amp; Change'!$K$34</f>
        <v>#DIV/0!</v>
      </c>
      <c r="AW210" s="112" t="e">
        <f>'III Plan Rates'!$AA213*'V Consumer Factors'!$N$19*'II Rate Development &amp; Change'!$K$34</f>
        <v>#DIV/0!</v>
      </c>
      <c r="AX210" s="112" t="e">
        <f>'III Plan Rates'!$AA213*'V Consumer Factors'!$N$20*'II Rate Development &amp; Change'!$K$34</f>
        <v>#DIV/0!</v>
      </c>
      <c r="AY210" s="112">
        <f>IF('III Plan Rates'!$AP213&gt;0,SUMPRODUCT(AP210:AX210,'III Plan Rates'!$AG213:$AO213)/'III Plan Rates'!$AP213,0)</f>
        <v>0</v>
      </c>
      <c r="AZ210" s="124"/>
      <c r="BA210" s="112" t="e">
        <f>'III Plan Rates'!$AA213*'V Consumer Factors'!$N$12*'II Rate Development &amp; Change'!$L$34</f>
        <v>#DIV/0!</v>
      </c>
      <c r="BB210" s="112" t="e">
        <f>'III Plan Rates'!$AA213*'V Consumer Factors'!$N$13*'II Rate Development &amp; Change'!$L$34</f>
        <v>#DIV/0!</v>
      </c>
      <c r="BC210" s="112" t="e">
        <f>'III Plan Rates'!$AA213*'V Consumer Factors'!$N$14*'II Rate Development &amp; Change'!$L$34</f>
        <v>#DIV/0!</v>
      </c>
      <c r="BD210" s="112" t="e">
        <f>'III Plan Rates'!$AA213*'V Consumer Factors'!$N$15*'II Rate Development &amp; Change'!$L$34</f>
        <v>#DIV/0!</v>
      </c>
      <c r="BE210" s="112" t="e">
        <f>'III Plan Rates'!$AA213*'V Consumer Factors'!$N$16*'II Rate Development &amp; Change'!$L$34</f>
        <v>#DIV/0!</v>
      </c>
      <c r="BF210" s="112" t="e">
        <f>'III Plan Rates'!$AA213*'V Consumer Factors'!$N$17*'II Rate Development &amp; Change'!$L$34</f>
        <v>#DIV/0!</v>
      </c>
      <c r="BG210" s="112" t="e">
        <f>'III Plan Rates'!$AA213*'V Consumer Factors'!$N$18*'II Rate Development &amp; Change'!$L$34</f>
        <v>#DIV/0!</v>
      </c>
      <c r="BH210" s="112" t="e">
        <f>'III Plan Rates'!$AA213*'V Consumer Factors'!$N$19*'II Rate Development &amp; Change'!$L$34</f>
        <v>#DIV/0!</v>
      </c>
      <c r="BI210" s="112" t="e">
        <f>'III Plan Rates'!$AA213*'V Consumer Factors'!$N$20*'II Rate Development &amp; Change'!$L$34</f>
        <v>#DIV/0!</v>
      </c>
      <c r="BJ210" s="112">
        <f>IF('III Plan Rates'!$AP213&gt;0,SUMPRODUCT(BA210:BI210,'III Plan Rates'!$AG213:$AO213)/'III Plan Rates'!$AP213,0)</f>
        <v>0</v>
      </c>
      <c r="BK210" s="124"/>
      <c r="BL210" s="112" t="e">
        <f>'III Plan Rates'!$AA213*'V Consumer Factors'!$N$12*'II Rate Development &amp; Change'!$M$34</f>
        <v>#DIV/0!</v>
      </c>
      <c r="BM210" s="112" t="e">
        <f>'III Plan Rates'!$AA213*'V Consumer Factors'!$N$13*'II Rate Development &amp; Change'!$M$34</f>
        <v>#DIV/0!</v>
      </c>
      <c r="BN210" s="112" t="e">
        <f>'III Plan Rates'!$AA213*'V Consumer Factors'!$N$14*'II Rate Development &amp; Change'!$M$34</f>
        <v>#DIV/0!</v>
      </c>
      <c r="BO210" s="112" t="e">
        <f>'III Plan Rates'!$AA213*'V Consumer Factors'!$N$15*'II Rate Development &amp; Change'!$M$34</f>
        <v>#DIV/0!</v>
      </c>
      <c r="BP210" s="112" t="e">
        <f>'III Plan Rates'!$AA213*'V Consumer Factors'!$N$16*'II Rate Development &amp; Change'!$M$34</f>
        <v>#DIV/0!</v>
      </c>
      <c r="BQ210" s="112" t="e">
        <f>'III Plan Rates'!$AA213*'V Consumer Factors'!$N$17*'II Rate Development &amp; Change'!$M$34</f>
        <v>#DIV/0!</v>
      </c>
      <c r="BR210" s="112" t="e">
        <f>'III Plan Rates'!$AA213*'V Consumer Factors'!$N$18*'II Rate Development &amp; Change'!$M$34</f>
        <v>#DIV/0!</v>
      </c>
      <c r="BS210" s="112" t="e">
        <f>'III Plan Rates'!$AA213*'V Consumer Factors'!$N$19*'II Rate Development &amp; Change'!$M$34</f>
        <v>#DIV/0!</v>
      </c>
      <c r="BT210" s="112" t="e">
        <f>'III Plan Rates'!$AA213*'V Consumer Factors'!$N$20*'II Rate Development &amp; Change'!$M$34</f>
        <v>#DIV/0!</v>
      </c>
      <c r="BU210" s="112">
        <f>IF('III Plan Rates'!$AP213&gt;0,SUMPRODUCT(BL210:BT210,'III Plan Rates'!$AG213:$AO213)/'III Plan Rates'!$AP213,0)</f>
        <v>0</v>
      </c>
      <c r="BW210" s="109"/>
      <c r="BX210" s="109"/>
      <c r="BY210" s="109"/>
      <c r="BZ210" s="109"/>
      <c r="CA210" s="109"/>
      <c r="CB210" s="109"/>
      <c r="CC210" s="109"/>
      <c r="CD210" s="109"/>
      <c r="CE210" s="511" t="str">
        <f>IF(SUM(BW210:CD210)='III Plan Rates'!AG213, "Match", "Don't Match")</f>
        <v>Match</v>
      </c>
      <c r="CF210" s="109"/>
      <c r="CG210" s="109"/>
      <c r="CH210" s="109"/>
      <c r="CI210" s="511" t="str">
        <f>IF(SUM(CF210:CH210)='III Plan Rates'!AH213, "Match", "Don't Match")</f>
        <v>Match</v>
      </c>
      <c r="CJ210" s="109"/>
      <c r="CK210" s="109"/>
      <c r="CL210" s="109"/>
      <c r="CM210" s="109"/>
      <c r="CN210" s="109"/>
      <c r="CO210" s="109"/>
      <c r="CP210" s="109"/>
      <c r="CQ210" s="109"/>
      <c r="CR210" s="109"/>
      <c r="CS210" s="109"/>
      <c r="CT210" s="109"/>
      <c r="CU210" s="109"/>
      <c r="CV210" s="109"/>
      <c r="CW210" s="511" t="str">
        <f>IF(SUM(CJ210:CV210)='III Plan Rates'!AI213, "Match", "Don't Match")</f>
        <v>Match</v>
      </c>
      <c r="CX210" s="109"/>
      <c r="CY210" s="109"/>
      <c r="CZ210" s="109"/>
      <c r="DA210" s="109"/>
      <c r="DB210" s="109"/>
      <c r="DC210" s="109"/>
      <c r="DD210" s="109"/>
      <c r="DE210" s="109"/>
      <c r="DF210" s="109"/>
      <c r="DG210" s="109"/>
      <c r="DH210" s="511" t="str">
        <f>IF(SUM(CX210:DG210)='III Plan Rates'!AJ213, "Match", "Don't Match")</f>
        <v>Match</v>
      </c>
      <c r="DI210" s="109"/>
      <c r="DJ210" s="109"/>
      <c r="DK210" s="109"/>
      <c r="DL210" s="109"/>
      <c r="DM210" s="109"/>
      <c r="DN210" s="109"/>
      <c r="DO210" s="109"/>
      <c r="DP210" s="511" t="str">
        <f>IF(SUM(DI210:DO210)='III Plan Rates'!AK213, "Match", "Don't Match")</f>
        <v>Match</v>
      </c>
      <c r="DQ210" s="109"/>
      <c r="DR210" s="109"/>
      <c r="DS210" s="109"/>
      <c r="DT210" s="109"/>
      <c r="DU210" s="109"/>
      <c r="DV210" s="109"/>
      <c r="DW210" s="109"/>
      <c r="DX210" s="109"/>
      <c r="DY210" s="109"/>
      <c r="DZ210" s="109"/>
      <c r="EA210" s="511" t="str">
        <f>IF(SUM(DQ210:DZ210)='III Plan Rates'!AL213, "Match", "Don't Match")</f>
        <v>Match</v>
      </c>
      <c r="EB210" s="109"/>
      <c r="EC210" s="109"/>
      <c r="ED210" s="109"/>
      <c r="EE210" s="109"/>
      <c r="EF210" s="511" t="str">
        <f>IF(SUM(EB210:EE210)='III Plan Rates'!AM213, "Match", "Don't Match")</f>
        <v>Match</v>
      </c>
      <c r="EG210" s="109"/>
      <c r="EH210" s="109"/>
      <c r="EI210" s="109"/>
      <c r="EJ210" s="109"/>
      <c r="EK210" s="109"/>
      <c r="EL210" s="511" t="str">
        <f>IF(SUM(EG210:EK210)='III Plan Rates'!AN213, "Match", "Don't Match")</f>
        <v>Match</v>
      </c>
      <c r="EM210" s="109"/>
      <c r="EN210" s="109"/>
      <c r="EO210" s="109"/>
      <c r="EP210" s="109"/>
      <c r="EQ210" s="109"/>
      <c r="ER210" s="109"/>
      <c r="ES210" s="109"/>
      <c r="ET210" s="511" t="str">
        <f>IF(SUM(EM210:ES210)='III Plan Rates'!AO213, "Match", "Don't Match")</f>
        <v>Match</v>
      </c>
    </row>
    <row r="211" spans="1:150" x14ac:dyDescent="0.25">
      <c r="A211" s="406" t="str">
        <f>'III Plan Rates'!A214</f>
        <v>Plan 197</v>
      </c>
      <c r="B211" s="122">
        <f>'III Plan Rates'!B214</f>
        <v>0</v>
      </c>
      <c r="C211" s="128">
        <f>'III Plan Rates'!D214</f>
        <v>0</v>
      </c>
      <c r="D211" s="122">
        <f>'III Plan Rates'!E214</f>
        <v>0</v>
      </c>
      <c r="E211" s="122">
        <f>'III Plan Rates'!F214</f>
        <v>0</v>
      </c>
      <c r="F211" s="122">
        <f>'III Plan Rates'!G214</f>
        <v>0</v>
      </c>
      <c r="G211" s="122">
        <f>'III Plan Rates'!J214</f>
        <v>0</v>
      </c>
      <c r="H211" s="10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2">
        <f>IF('III Plan Rates'!$AP214&gt;0,SUMPRODUCT(I211:Q211,'III Plan Rates'!$AG214:$AO214)/'III Plan Rates'!$AP214,0)</f>
        <v>0</v>
      </c>
      <c r="S211" s="123"/>
      <c r="T211" s="112" t="e">
        <f>'III Plan Rates'!$AA214*'V Consumer Factors'!$N$12*'II Rate Development &amp; Change'!$J$34</f>
        <v>#DIV/0!</v>
      </c>
      <c r="U211" s="112" t="e">
        <f>'III Plan Rates'!$AA214*'V Consumer Factors'!$N$13*'II Rate Development &amp; Change'!$J$34</f>
        <v>#DIV/0!</v>
      </c>
      <c r="V211" s="112" t="e">
        <f>'III Plan Rates'!$AA214*'V Consumer Factors'!$N$14*'II Rate Development &amp; Change'!$J$34</f>
        <v>#DIV/0!</v>
      </c>
      <c r="W211" s="112" t="e">
        <f>'III Plan Rates'!$AA214*'V Consumer Factors'!$N$15*'II Rate Development &amp; Change'!$J$34</f>
        <v>#DIV/0!</v>
      </c>
      <c r="X211" s="112" t="e">
        <f>'III Plan Rates'!$AA214*'V Consumer Factors'!$N$16*'II Rate Development &amp; Change'!$J$34</f>
        <v>#DIV/0!</v>
      </c>
      <c r="Y211" s="112" t="e">
        <f>'III Plan Rates'!$AA214*'V Consumer Factors'!$N$17*'II Rate Development &amp; Change'!$J$34</f>
        <v>#DIV/0!</v>
      </c>
      <c r="Z211" s="112" t="e">
        <f>'III Plan Rates'!$AA214*'V Consumer Factors'!$N$18*'II Rate Development &amp; Change'!$J$34</f>
        <v>#DIV/0!</v>
      </c>
      <c r="AA211" s="112" t="e">
        <f>'III Plan Rates'!$AA214*'V Consumer Factors'!$N$19*'II Rate Development &amp; Change'!$J$34</f>
        <v>#DIV/0!</v>
      </c>
      <c r="AB211" s="112" t="e">
        <f>'III Plan Rates'!$AA214*'V Consumer Factors'!$N$20*'II Rate Development &amp; Change'!$J$34</f>
        <v>#DIV/0!</v>
      </c>
      <c r="AC211" s="112">
        <f>IF('III Plan Rates'!$AP214&gt;0,SUMPRODUCT(T211:AB211,'III Plan Rates'!$AG214:$AO214)/'III Plan Rates'!$AP214,0)</f>
        <v>0</v>
      </c>
      <c r="AD211" s="119"/>
      <c r="AE211" s="120" t="e">
        <f t="shared" si="33"/>
        <v>#DIV/0!</v>
      </c>
      <c r="AF211" s="120" t="e">
        <f t="shared" si="34"/>
        <v>#DIV/0!</v>
      </c>
      <c r="AG211" s="120" t="e">
        <f t="shared" si="35"/>
        <v>#DIV/0!</v>
      </c>
      <c r="AH211" s="120" t="e">
        <f t="shared" si="36"/>
        <v>#DIV/0!</v>
      </c>
      <c r="AI211" s="120" t="e">
        <f t="shared" si="37"/>
        <v>#DIV/0!</v>
      </c>
      <c r="AJ211" s="120" t="e">
        <f t="shared" si="38"/>
        <v>#DIV/0!</v>
      </c>
      <c r="AK211" s="120" t="e">
        <f t="shared" si="39"/>
        <v>#DIV/0!</v>
      </c>
      <c r="AL211" s="120" t="e">
        <f t="shared" si="40"/>
        <v>#DIV/0!</v>
      </c>
      <c r="AM211" s="120" t="e">
        <f t="shared" si="41"/>
        <v>#DIV/0!</v>
      </c>
      <c r="AN211" s="120" t="str">
        <f t="shared" si="42"/>
        <v/>
      </c>
      <c r="AO211" s="119"/>
      <c r="AP211" s="112" t="e">
        <f>'III Plan Rates'!$AA214*'V Consumer Factors'!$N$12*'II Rate Development &amp; Change'!$K$34</f>
        <v>#DIV/0!</v>
      </c>
      <c r="AQ211" s="112" t="e">
        <f>'III Plan Rates'!$AA214*'V Consumer Factors'!$N$13*'II Rate Development &amp; Change'!$K$34</f>
        <v>#DIV/0!</v>
      </c>
      <c r="AR211" s="112" t="e">
        <f>'III Plan Rates'!$AA214*'V Consumer Factors'!$N$14*'II Rate Development &amp; Change'!$K$34</f>
        <v>#DIV/0!</v>
      </c>
      <c r="AS211" s="112" t="e">
        <f>'III Plan Rates'!$AA214*'V Consumer Factors'!$N$15*'II Rate Development &amp; Change'!$K$34</f>
        <v>#DIV/0!</v>
      </c>
      <c r="AT211" s="112" t="e">
        <f>'III Plan Rates'!$AA214*'V Consumer Factors'!$N$16*'II Rate Development &amp; Change'!$K$34</f>
        <v>#DIV/0!</v>
      </c>
      <c r="AU211" s="112" t="e">
        <f>'III Plan Rates'!$AA214*'V Consumer Factors'!$N$17*'II Rate Development &amp; Change'!$K$34</f>
        <v>#DIV/0!</v>
      </c>
      <c r="AV211" s="112" t="e">
        <f>'III Plan Rates'!$AA214*'V Consumer Factors'!$N$18*'II Rate Development &amp; Change'!$K$34</f>
        <v>#DIV/0!</v>
      </c>
      <c r="AW211" s="112" t="e">
        <f>'III Plan Rates'!$AA214*'V Consumer Factors'!$N$19*'II Rate Development &amp; Change'!$K$34</f>
        <v>#DIV/0!</v>
      </c>
      <c r="AX211" s="112" t="e">
        <f>'III Plan Rates'!$AA214*'V Consumer Factors'!$N$20*'II Rate Development &amp; Change'!$K$34</f>
        <v>#DIV/0!</v>
      </c>
      <c r="AY211" s="112">
        <f>IF('III Plan Rates'!$AP214&gt;0,SUMPRODUCT(AP211:AX211,'III Plan Rates'!$AG214:$AO214)/'III Plan Rates'!$AP214,0)</f>
        <v>0</v>
      </c>
      <c r="AZ211" s="124"/>
      <c r="BA211" s="112" t="e">
        <f>'III Plan Rates'!$AA214*'V Consumer Factors'!$N$12*'II Rate Development &amp; Change'!$L$34</f>
        <v>#DIV/0!</v>
      </c>
      <c r="BB211" s="112" t="e">
        <f>'III Plan Rates'!$AA214*'V Consumer Factors'!$N$13*'II Rate Development &amp; Change'!$L$34</f>
        <v>#DIV/0!</v>
      </c>
      <c r="BC211" s="112" t="e">
        <f>'III Plan Rates'!$AA214*'V Consumer Factors'!$N$14*'II Rate Development &amp; Change'!$L$34</f>
        <v>#DIV/0!</v>
      </c>
      <c r="BD211" s="112" t="e">
        <f>'III Plan Rates'!$AA214*'V Consumer Factors'!$N$15*'II Rate Development &amp; Change'!$L$34</f>
        <v>#DIV/0!</v>
      </c>
      <c r="BE211" s="112" t="e">
        <f>'III Plan Rates'!$AA214*'V Consumer Factors'!$N$16*'II Rate Development &amp; Change'!$L$34</f>
        <v>#DIV/0!</v>
      </c>
      <c r="BF211" s="112" t="e">
        <f>'III Plan Rates'!$AA214*'V Consumer Factors'!$N$17*'II Rate Development &amp; Change'!$L$34</f>
        <v>#DIV/0!</v>
      </c>
      <c r="BG211" s="112" t="e">
        <f>'III Plan Rates'!$AA214*'V Consumer Factors'!$N$18*'II Rate Development &amp; Change'!$L$34</f>
        <v>#DIV/0!</v>
      </c>
      <c r="BH211" s="112" t="e">
        <f>'III Plan Rates'!$AA214*'V Consumer Factors'!$N$19*'II Rate Development &amp; Change'!$L$34</f>
        <v>#DIV/0!</v>
      </c>
      <c r="BI211" s="112" t="e">
        <f>'III Plan Rates'!$AA214*'V Consumer Factors'!$N$20*'II Rate Development &amp; Change'!$L$34</f>
        <v>#DIV/0!</v>
      </c>
      <c r="BJ211" s="112">
        <f>IF('III Plan Rates'!$AP214&gt;0,SUMPRODUCT(BA211:BI211,'III Plan Rates'!$AG214:$AO214)/'III Plan Rates'!$AP214,0)</f>
        <v>0</v>
      </c>
      <c r="BK211" s="124"/>
      <c r="BL211" s="112" t="e">
        <f>'III Plan Rates'!$AA214*'V Consumer Factors'!$N$12*'II Rate Development &amp; Change'!$M$34</f>
        <v>#DIV/0!</v>
      </c>
      <c r="BM211" s="112" t="e">
        <f>'III Plan Rates'!$AA214*'V Consumer Factors'!$N$13*'II Rate Development &amp; Change'!$M$34</f>
        <v>#DIV/0!</v>
      </c>
      <c r="BN211" s="112" t="e">
        <f>'III Plan Rates'!$AA214*'V Consumer Factors'!$N$14*'II Rate Development &amp; Change'!$M$34</f>
        <v>#DIV/0!</v>
      </c>
      <c r="BO211" s="112" t="e">
        <f>'III Plan Rates'!$AA214*'V Consumer Factors'!$N$15*'II Rate Development &amp; Change'!$M$34</f>
        <v>#DIV/0!</v>
      </c>
      <c r="BP211" s="112" t="e">
        <f>'III Plan Rates'!$AA214*'V Consumer Factors'!$N$16*'II Rate Development &amp; Change'!$M$34</f>
        <v>#DIV/0!</v>
      </c>
      <c r="BQ211" s="112" t="e">
        <f>'III Plan Rates'!$AA214*'V Consumer Factors'!$N$17*'II Rate Development &amp; Change'!$M$34</f>
        <v>#DIV/0!</v>
      </c>
      <c r="BR211" s="112" t="e">
        <f>'III Plan Rates'!$AA214*'V Consumer Factors'!$N$18*'II Rate Development &amp; Change'!$M$34</f>
        <v>#DIV/0!</v>
      </c>
      <c r="BS211" s="112" t="e">
        <f>'III Plan Rates'!$AA214*'V Consumer Factors'!$N$19*'II Rate Development &amp; Change'!$M$34</f>
        <v>#DIV/0!</v>
      </c>
      <c r="BT211" s="112" t="e">
        <f>'III Plan Rates'!$AA214*'V Consumer Factors'!$N$20*'II Rate Development &amp; Change'!$M$34</f>
        <v>#DIV/0!</v>
      </c>
      <c r="BU211" s="112">
        <f>IF('III Plan Rates'!$AP214&gt;0,SUMPRODUCT(BL211:BT211,'III Plan Rates'!$AG214:$AO214)/'III Plan Rates'!$AP214,0)</f>
        <v>0</v>
      </c>
      <c r="BW211" s="109"/>
      <c r="BX211" s="109"/>
      <c r="BY211" s="109"/>
      <c r="BZ211" s="109"/>
      <c r="CA211" s="109"/>
      <c r="CB211" s="109"/>
      <c r="CC211" s="109"/>
      <c r="CD211" s="109"/>
      <c r="CE211" s="511" t="str">
        <f>IF(SUM(BW211:CD211)='III Plan Rates'!AG214, "Match", "Don't Match")</f>
        <v>Match</v>
      </c>
      <c r="CF211" s="109"/>
      <c r="CG211" s="109"/>
      <c r="CH211" s="109"/>
      <c r="CI211" s="511" t="str">
        <f>IF(SUM(CF211:CH211)='III Plan Rates'!AH214, "Match", "Don't Match")</f>
        <v>Match</v>
      </c>
      <c r="CJ211" s="109"/>
      <c r="CK211" s="109"/>
      <c r="CL211" s="109"/>
      <c r="CM211" s="109"/>
      <c r="CN211" s="109"/>
      <c r="CO211" s="109"/>
      <c r="CP211" s="109"/>
      <c r="CQ211" s="109"/>
      <c r="CR211" s="109"/>
      <c r="CS211" s="109"/>
      <c r="CT211" s="109"/>
      <c r="CU211" s="109"/>
      <c r="CV211" s="109"/>
      <c r="CW211" s="511" t="str">
        <f>IF(SUM(CJ211:CV211)='III Plan Rates'!AI214, "Match", "Don't Match")</f>
        <v>Match</v>
      </c>
      <c r="CX211" s="109"/>
      <c r="CY211" s="109"/>
      <c r="CZ211" s="109"/>
      <c r="DA211" s="109"/>
      <c r="DB211" s="109"/>
      <c r="DC211" s="109"/>
      <c r="DD211" s="109"/>
      <c r="DE211" s="109"/>
      <c r="DF211" s="109"/>
      <c r="DG211" s="109"/>
      <c r="DH211" s="511" t="str">
        <f>IF(SUM(CX211:DG211)='III Plan Rates'!AJ214, "Match", "Don't Match")</f>
        <v>Match</v>
      </c>
      <c r="DI211" s="109"/>
      <c r="DJ211" s="109"/>
      <c r="DK211" s="109"/>
      <c r="DL211" s="109"/>
      <c r="DM211" s="109"/>
      <c r="DN211" s="109"/>
      <c r="DO211" s="109"/>
      <c r="DP211" s="511" t="str">
        <f>IF(SUM(DI211:DO211)='III Plan Rates'!AK214, "Match", "Don't Match")</f>
        <v>Match</v>
      </c>
      <c r="DQ211" s="109"/>
      <c r="DR211" s="109"/>
      <c r="DS211" s="109"/>
      <c r="DT211" s="109"/>
      <c r="DU211" s="109"/>
      <c r="DV211" s="109"/>
      <c r="DW211" s="109"/>
      <c r="DX211" s="109"/>
      <c r="DY211" s="109"/>
      <c r="DZ211" s="109"/>
      <c r="EA211" s="511" t="str">
        <f>IF(SUM(DQ211:DZ211)='III Plan Rates'!AL214, "Match", "Don't Match")</f>
        <v>Match</v>
      </c>
      <c r="EB211" s="109"/>
      <c r="EC211" s="109"/>
      <c r="ED211" s="109"/>
      <c r="EE211" s="109"/>
      <c r="EF211" s="511" t="str">
        <f>IF(SUM(EB211:EE211)='III Plan Rates'!AM214, "Match", "Don't Match")</f>
        <v>Match</v>
      </c>
      <c r="EG211" s="109"/>
      <c r="EH211" s="109"/>
      <c r="EI211" s="109"/>
      <c r="EJ211" s="109"/>
      <c r="EK211" s="109"/>
      <c r="EL211" s="511" t="str">
        <f>IF(SUM(EG211:EK211)='III Plan Rates'!AN214, "Match", "Don't Match")</f>
        <v>Match</v>
      </c>
      <c r="EM211" s="109"/>
      <c r="EN211" s="109"/>
      <c r="EO211" s="109"/>
      <c r="EP211" s="109"/>
      <c r="EQ211" s="109"/>
      <c r="ER211" s="109"/>
      <c r="ES211" s="109"/>
      <c r="ET211" s="511" t="str">
        <f>IF(SUM(EM211:ES211)='III Plan Rates'!AO214, "Match", "Don't Match")</f>
        <v>Match</v>
      </c>
    </row>
    <row r="212" spans="1:150" x14ac:dyDescent="0.25">
      <c r="A212" s="406" t="str">
        <f>'III Plan Rates'!A215</f>
        <v>Plan 198</v>
      </c>
      <c r="B212" s="122">
        <f>'III Plan Rates'!B215</f>
        <v>0</v>
      </c>
      <c r="C212" s="128">
        <f>'III Plan Rates'!D215</f>
        <v>0</v>
      </c>
      <c r="D212" s="122">
        <f>'III Plan Rates'!E215</f>
        <v>0</v>
      </c>
      <c r="E212" s="122">
        <f>'III Plan Rates'!F215</f>
        <v>0</v>
      </c>
      <c r="F212" s="122">
        <f>'III Plan Rates'!G215</f>
        <v>0</v>
      </c>
      <c r="G212" s="122">
        <f>'III Plan Rates'!J215</f>
        <v>0</v>
      </c>
      <c r="H212" s="10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2">
        <f>IF('III Plan Rates'!$AP215&gt;0,SUMPRODUCT(I212:Q212,'III Plan Rates'!$AG215:$AO215)/'III Plan Rates'!$AP215,0)</f>
        <v>0</v>
      </c>
      <c r="S212" s="123"/>
      <c r="T212" s="112" t="e">
        <f>'III Plan Rates'!$AA215*'V Consumer Factors'!$N$12*'II Rate Development &amp; Change'!$J$34</f>
        <v>#DIV/0!</v>
      </c>
      <c r="U212" s="112" t="e">
        <f>'III Plan Rates'!$AA215*'V Consumer Factors'!$N$13*'II Rate Development &amp; Change'!$J$34</f>
        <v>#DIV/0!</v>
      </c>
      <c r="V212" s="112" t="e">
        <f>'III Plan Rates'!$AA215*'V Consumer Factors'!$N$14*'II Rate Development &amp; Change'!$J$34</f>
        <v>#DIV/0!</v>
      </c>
      <c r="W212" s="112" t="e">
        <f>'III Plan Rates'!$AA215*'V Consumer Factors'!$N$15*'II Rate Development &amp; Change'!$J$34</f>
        <v>#DIV/0!</v>
      </c>
      <c r="X212" s="112" t="e">
        <f>'III Plan Rates'!$AA215*'V Consumer Factors'!$N$16*'II Rate Development &amp; Change'!$J$34</f>
        <v>#DIV/0!</v>
      </c>
      <c r="Y212" s="112" t="e">
        <f>'III Plan Rates'!$AA215*'V Consumer Factors'!$N$17*'II Rate Development &amp; Change'!$J$34</f>
        <v>#DIV/0!</v>
      </c>
      <c r="Z212" s="112" t="e">
        <f>'III Plan Rates'!$AA215*'V Consumer Factors'!$N$18*'II Rate Development &amp; Change'!$J$34</f>
        <v>#DIV/0!</v>
      </c>
      <c r="AA212" s="112" t="e">
        <f>'III Plan Rates'!$AA215*'V Consumer Factors'!$N$19*'II Rate Development &amp; Change'!$J$34</f>
        <v>#DIV/0!</v>
      </c>
      <c r="AB212" s="112" t="e">
        <f>'III Plan Rates'!$AA215*'V Consumer Factors'!$N$20*'II Rate Development &amp; Change'!$J$34</f>
        <v>#DIV/0!</v>
      </c>
      <c r="AC212" s="112">
        <f>IF('III Plan Rates'!$AP215&gt;0,SUMPRODUCT(T212:AB212,'III Plan Rates'!$AG215:$AO215)/'III Plan Rates'!$AP215,0)</f>
        <v>0</v>
      </c>
      <c r="AD212" s="119"/>
      <c r="AE212" s="120" t="e">
        <f t="shared" si="33"/>
        <v>#DIV/0!</v>
      </c>
      <c r="AF212" s="120" t="e">
        <f t="shared" si="34"/>
        <v>#DIV/0!</v>
      </c>
      <c r="AG212" s="120" t="e">
        <f t="shared" si="35"/>
        <v>#DIV/0!</v>
      </c>
      <c r="AH212" s="120" t="e">
        <f t="shared" si="36"/>
        <v>#DIV/0!</v>
      </c>
      <c r="AI212" s="120" t="e">
        <f t="shared" si="37"/>
        <v>#DIV/0!</v>
      </c>
      <c r="AJ212" s="120" t="e">
        <f t="shared" si="38"/>
        <v>#DIV/0!</v>
      </c>
      <c r="AK212" s="120" t="e">
        <f t="shared" si="39"/>
        <v>#DIV/0!</v>
      </c>
      <c r="AL212" s="120" t="e">
        <f t="shared" si="40"/>
        <v>#DIV/0!</v>
      </c>
      <c r="AM212" s="120" t="e">
        <f t="shared" si="41"/>
        <v>#DIV/0!</v>
      </c>
      <c r="AN212" s="120" t="str">
        <f t="shared" si="42"/>
        <v/>
      </c>
      <c r="AO212" s="119"/>
      <c r="AP212" s="112" t="e">
        <f>'III Plan Rates'!$AA215*'V Consumer Factors'!$N$12*'II Rate Development &amp; Change'!$K$34</f>
        <v>#DIV/0!</v>
      </c>
      <c r="AQ212" s="112" t="e">
        <f>'III Plan Rates'!$AA215*'V Consumer Factors'!$N$13*'II Rate Development &amp; Change'!$K$34</f>
        <v>#DIV/0!</v>
      </c>
      <c r="AR212" s="112" t="e">
        <f>'III Plan Rates'!$AA215*'V Consumer Factors'!$N$14*'II Rate Development &amp; Change'!$K$34</f>
        <v>#DIV/0!</v>
      </c>
      <c r="AS212" s="112" t="e">
        <f>'III Plan Rates'!$AA215*'V Consumer Factors'!$N$15*'II Rate Development &amp; Change'!$K$34</f>
        <v>#DIV/0!</v>
      </c>
      <c r="AT212" s="112" t="e">
        <f>'III Plan Rates'!$AA215*'V Consumer Factors'!$N$16*'II Rate Development &amp; Change'!$K$34</f>
        <v>#DIV/0!</v>
      </c>
      <c r="AU212" s="112" t="e">
        <f>'III Plan Rates'!$AA215*'V Consumer Factors'!$N$17*'II Rate Development &amp; Change'!$K$34</f>
        <v>#DIV/0!</v>
      </c>
      <c r="AV212" s="112" t="e">
        <f>'III Plan Rates'!$AA215*'V Consumer Factors'!$N$18*'II Rate Development &amp; Change'!$K$34</f>
        <v>#DIV/0!</v>
      </c>
      <c r="AW212" s="112" t="e">
        <f>'III Plan Rates'!$AA215*'V Consumer Factors'!$N$19*'II Rate Development &amp; Change'!$K$34</f>
        <v>#DIV/0!</v>
      </c>
      <c r="AX212" s="112" t="e">
        <f>'III Plan Rates'!$AA215*'V Consumer Factors'!$N$20*'II Rate Development &amp; Change'!$K$34</f>
        <v>#DIV/0!</v>
      </c>
      <c r="AY212" s="112">
        <f>IF('III Plan Rates'!$AP215&gt;0,SUMPRODUCT(AP212:AX212,'III Plan Rates'!$AG215:$AO215)/'III Plan Rates'!$AP215,0)</f>
        <v>0</v>
      </c>
      <c r="AZ212" s="124"/>
      <c r="BA212" s="112" t="e">
        <f>'III Plan Rates'!$AA215*'V Consumer Factors'!$N$12*'II Rate Development &amp; Change'!$L$34</f>
        <v>#DIV/0!</v>
      </c>
      <c r="BB212" s="112" t="e">
        <f>'III Plan Rates'!$AA215*'V Consumer Factors'!$N$13*'II Rate Development &amp; Change'!$L$34</f>
        <v>#DIV/0!</v>
      </c>
      <c r="BC212" s="112" t="e">
        <f>'III Plan Rates'!$AA215*'V Consumer Factors'!$N$14*'II Rate Development &amp; Change'!$L$34</f>
        <v>#DIV/0!</v>
      </c>
      <c r="BD212" s="112" t="e">
        <f>'III Plan Rates'!$AA215*'V Consumer Factors'!$N$15*'II Rate Development &amp; Change'!$L$34</f>
        <v>#DIV/0!</v>
      </c>
      <c r="BE212" s="112" t="e">
        <f>'III Plan Rates'!$AA215*'V Consumer Factors'!$N$16*'II Rate Development &amp; Change'!$L$34</f>
        <v>#DIV/0!</v>
      </c>
      <c r="BF212" s="112" t="e">
        <f>'III Plan Rates'!$AA215*'V Consumer Factors'!$N$17*'II Rate Development &amp; Change'!$L$34</f>
        <v>#DIV/0!</v>
      </c>
      <c r="BG212" s="112" t="e">
        <f>'III Plan Rates'!$AA215*'V Consumer Factors'!$N$18*'II Rate Development &amp; Change'!$L$34</f>
        <v>#DIV/0!</v>
      </c>
      <c r="BH212" s="112" t="e">
        <f>'III Plan Rates'!$AA215*'V Consumer Factors'!$N$19*'II Rate Development &amp; Change'!$L$34</f>
        <v>#DIV/0!</v>
      </c>
      <c r="BI212" s="112" t="e">
        <f>'III Plan Rates'!$AA215*'V Consumer Factors'!$N$20*'II Rate Development &amp; Change'!$L$34</f>
        <v>#DIV/0!</v>
      </c>
      <c r="BJ212" s="112">
        <f>IF('III Plan Rates'!$AP215&gt;0,SUMPRODUCT(BA212:BI212,'III Plan Rates'!$AG215:$AO215)/'III Plan Rates'!$AP215,0)</f>
        <v>0</v>
      </c>
      <c r="BK212" s="124"/>
      <c r="BL212" s="112" t="e">
        <f>'III Plan Rates'!$AA215*'V Consumer Factors'!$N$12*'II Rate Development &amp; Change'!$M$34</f>
        <v>#DIV/0!</v>
      </c>
      <c r="BM212" s="112" t="e">
        <f>'III Plan Rates'!$AA215*'V Consumer Factors'!$N$13*'II Rate Development &amp; Change'!$M$34</f>
        <v>#DIV/0!</v>
      </c>
      <c r="BN212" s="112" t="e">
        <f>'III Plan Rates'!$AA215*'V Consumer Factors'!$N$14*'II Rate Development &amp; Change'!$M$34</f>
        <v>#DIV/0!</v>
      </c>
      <c r="BO212" s="112" t="e">
        <f>'III Plan Rates'!$AA215*'V Consumer Factors'!$N$15*'II Rate Development &amp; Change'!$M$34</f>
        <v>#DIV/0!</v>
      </c>
      <c r="BP212" s="112" t="e">
        <f>'III Plan Rates'!$AA215*'V Consumer Factors'!$N$16*'II Rate Development &amp; Change'!$M$34</f>
        <v>#DIV/0!</v>
      </c>
      <c r="BQ212" s="112" t="e">
        <f>'III Plan Rates'!$AA215*'V Consumer Factors'!$N$17*'II Rate Development &amp; Change'!$M$34</f>
        <v>#DIV/0!</v>
      </c>
      <c r="BR212" s="112" t="e">
        <f>'III Plan Rates'!$AA215*'V Consumer Factors'!$N$18*'II Rate Development &amp; Change'!$M$34</f>
        <v>#DIV/0!</v>
      </c>
      <c r="BS212" s="112" t="e">
        <f>'III Plan Rates'!$AA215*'V Consumer Factors'!$N$19*'II Rate Development &amp; Change'!$M$34</f>
        <v>#DIV/0!</v>
      </c>
      <c r="BT212" s="112" t="e">
        <f>'III Plan Rates'!$AA215*'V Consumer Factors'!$N$20*'II Rate Development &amp; Change'!$M$34</f>
        <v>#DIV/0!</v>
      </c>
      <c r="BU212" s="112">
        <f>IF('III Plan Rates'!$AP215&gt;0,SUMPRODUCT(BL212:BT212,'III Plan Rates'!$AG215:$AO215)/'III Plan Rates'!$AP215,0)</f>
        <v>0</v>
      </c>
      <c r="BW212" s="109"/>
      <c r="BX212" s="109"/>
      <c r="BY212" s="109"/>
      <c r="BZ212" s="109"/>
      <c r="CA212" s="109"/>
      <c r="CB212" s="109"/>
      <c r="CC212" s="109"/>
      <c r="CD212" s="109"/>
      <c r="CE212" s="511" t="str">
        <f>IF(SUM(BW212:CD212)='III Plan Rates'!AG215, "Match", "Don't Match")</f>
        <v>Match</v>
      </c>
      <c r="CF212" s="109"/>
      <c r="CG212" s="109"/>
      <c r="CH212" s="109"/>
      <c r="CI212" s="511" t="str">
        <f>IF(SUM(CF212:CH212)='III Plan Rates'!AH215, "Match", "Don't Match")</f>
        <v>Match</v>
      </c>
      <c r="CJ212" s="109"/>
      <c r="CK212" s="109"/>
      <c r="CL212" s="109"/>
      <c r="CM212" s="109"/>
      <c r="CN212" s="109"/>
      <c r="CO212" s="109"/>
      <c r="CP212" s="109"/>
      <c r="CQ212" s="109"/>
      <c r="CR212" s="109"/>
      <c r="CS212" s="109"/>
      <c r="CT212" s="109"/>
      <c r="CU212" s="109"/>
      <c r="CV212" s="109"/>
      <c r="CW212" s="511" t="str">
        <f>IF(SUM(CJ212:CV212)='III Plan Rates'!AI215, "Match", "Don't Match")</f>
        <v>Match</v>
      </c>
      <c r="CX212" s="109"/>
      <c r="CY212" s="109"/>
      <c r="CZ212" s="109"/>
      <c r="DA212" s="109"/>
      <c r="DB212" s="109"/>
      <c r="DC212" s="109"/>
      <c r="DD212" s="109"/>
      <c r="DE212" s="109"/>
      <c r="DF212" s="109"/>
      <c r="DG212" s="109"/>
      <c r="DH212" s="511" t="str">
        <f>IF(SUM(CX212:DG212)='III Plan Rates'!AJ215, "Match", "Don't Match")</f>
        <v>Match</v>
      </c>
      <c r="DI212" s="109"/>
      <c r="DJ212" s="109"/>
      <c r="DK212" s="109"/>
      <c r="DL212" s="109"/>
      <c r="DM212" s="109"/>
      <c r="DN212" s="109"/>
      <c r="DO212" s="109"/>
      <c r="DP212" s="511" t="str">
        <f>IF(SUM(DI212:DO212)='III Plan Rates'!AK215, "Match", "Don't Match")</f>
        <v>Match</v>
      </c>
      <c r="DQ212" s="109"/>
      <c r="DR212" s="109"/>
      <c r="DS212" s="109"/>
      <c r="DT212" s="109"/>
      <c r="DU212" s="109"/>
      <c r="DV212" s="109"/>
      <c r="DW212" s="109"/>
      <c r="DX212" s="109"/>
      <c r="DY212" s="109"/>
      <c r="DZ212" s="109"/>
      <c r="EA212" s="511" t="str">
        <f>IF(SUM(DQ212:DZ212)='III Plan Rates'!AL215, "Match", "Don't Match")</f>
        <v>Match</v>
      </c>
      <c r="EB212" s="109"/>
      <c r="EC212" s="109"/>
      <c r="ED212" s="109"/>
      <c r="EE212" s="109"/>
      <c r="EF212" s="511" t="str">
        <f>IF(SUM(EB212:EE212)='III Plan Rates'!AM215, "Match", "Don't Match")</f>
        <v>Match</v>
      </c>
      <c r="EG212" s="109"/>
      <c r="EH212" s="109"/>
      <c r="EI212" s="109"/>
      <c r="EJ212" s="109"/>
      <c r="EK212" s="109"/>
      <c r="EL212" s="511" t="str">
        <f>IF(SUM(EG212:EK212)='III Plan Rates'!AN215, "Match", "Don't Match")</f>
        <v>Match</v>
      </c>
      <c r="EM212" s="109"/>
      <c r="EN212" s="109"/>
      <c r="EO212" s="109"/>
      <c r="EP212" s="109"/>
      <c r="EQ212" s="109"/>
      <c r="ER212" s="109"/>
      <c r="ES212" s="109"/>
      <c r="ET212" s="511" t="str">
        <f>IF(SUM(EM212:ES212)='III Plan Rates'!AO215, "Match", "Don't Match")</f>
        <v>Match</v>
      </c>
    </row>
    <row r="213" spans="1:150" x14ac:dyDescent="0.25">
      <c r="A213" s="406" t="str">
        <f>'III Plan Rates'!A216</f>
        <v>Plan 199</v>
      </c>
      <c r="B213" s="122">
        <f>'III Plan Rates'!B216</f>
        <v>0</v>
      </c>
      <c r="C213" s="128">
        <f>'III Plan Rates'!D216</f>
        <v>0</v>
      </c>
      <c r="D213" s="122">
        <f>'III Plan Rates'!E216</f>
        <v>0</v>
      </c>
      <c r="E213" s="122">
        <f>'III Plan Rates'!F216</f>
        <v>0</v>
      </c>
      <c r="F213" s="122">
        <f>'III Plan Rates'!G216</f>
        <v>0</v>
      </c>
      <c r="G213" s="122">
        <f>'III Plan Rates'!J216</f>
        <v>0</v>
      </c>
      <c r="H213" s="10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2">
        <f>IF('III Plan Rates'!$AP216&gt;0,SUMPRODUCT(I213:Q213,'III Plan Rates'!$AG216:$AO216)/'III Plan Rates'!$AP216,0)</f>
        <v>0</v>
      </c>
      <c r="S213" s="123"/>
      <c r="T213" s="112" t="e">
        <f>'III Plan Rates'!$AA216*'V Consumer Factors'!$N$12*'II Rate Development &amp; Change'!$J$34</f>
        <v>#DIV/0!</v>
      </c>
      <c r="U213" s="112" t="e">
        <f>'III Plan Rates'!$AA216*'V Consumer Factors'!$N$13*'II Rate Development &amp; Change'!$J$34</f>
        <v>#DIV/0!</v>
      </c>
      <c r="V213" s="112" t="e">
        <f>'III Plan Rates'!$AA216*'V Consumer Factors'!$N$14*'II Rate Development &amp; Change'!$J$34</f>
        <v>#DIV/0!</v>
      </c>
      <c r="W213" s="112" t="e">
        <f>'III Plan Rates'!$AA216*'V Consumer Factors'!$N$15*'II Rate Development &amp; Change'!$J$34</f>
        <v>#DIV/0!</v>
      </c>
      <c r="X213" s="112" t="e">
        <f>'III Plan Rates'!$AA216*'V Consumer Factors'!$N$16*'II Rate Development &amp; Change'!$J$34</f>
        <v>#DIV/0!</v>
      </c>
      <c r="Y213" s="112" t="e">
        <f>'III Plan Rates'!$AA216*'V Consumer Factors'!$N$17*'II Rate Development &amp; Change'!$J$34</f>
        <v>#DIV/0!</v>
      </c>
      <c r="Z213" s="112" t="e">
        <f>'III Plan Rates'!$AA216*'V Consumer Factors'!$N$18*'II Rate Development &amp; Change'!$J$34</f>
        <v>#DIV/0!</v>
      </c>
      <c r="AA213" s="112" t="e">
        <f>'III Plan Rates'!$AA216*'V Consumer Factors'!$N$19*'II Rate Development &amp; Change'!$J$34</f>
        <v>#DIV/0!</v>
      </c>
      <c r="AB213" s="112" t="e">
        <f>'III Plan Rates'!$AA216*'V Consumer Factors'!$N$20*'II Rate Development &amp; Change'!$J$34</f>
        <v>#DIV/0!</v>
      </c>
      <c r="AC213" s="112">
        <f>IF('III Plan Rates'!$AP216&gt;0,SUMPRODUCT(T213:AB213,'III Plan Rates'!$AG216:$AO216)/'III Plan Rates'!$AP216,0)</f>
        <v>0</v>
      </c>
      <c r="AD213" s="119"/>
      <c r="AE213" s="120" t="e">
        <f t="shared" si="33"/>
        <v>#DIV/0!</v>
      </c>
      <c r="AF213" s="120" t="e">
        <f t="shared" si="34"/>
        <v>#DIV/0!</v>
      </c>
      <c r="AG213" s="120" t="e">
        <f t="shared" si="35"/>
        <v>#DIV/0!</v>
      </c>
      <c r="AH213" s="120" t="e">
        <f t="shared" si="36"/>
        <v>#DIV/0!</v>
      </c>
      <c r="AI213" s="120" t="e">
        <f t="shared" si="37"/>
        <v>#DIV/0!</v>
      </c>
      <c r="AJ213" s="120" t="e">
        <f t="shared" si="38"/>
        <v>#DIV/0!</v>
      </c>
      <c r="AK213" s="120" t="e">
        <f t="shared" si="39"/>
        <v>#DIV/0!</v>
      </c>
      <c r="AL213" s="120" t="e">
        <f t="shared" si="40"/>
        <v>#DIV/0!</v>
      </c>
      <c r="AM213" s="120" t="e">
        <f t="shared" si="41"/>
        <v>#DIV/0!</v>
      </c>
      <c r="AN213" s="120" t="str">
        <f t="shared" si="42"/>
        <v/>
      </c>
      <c r="AO213" s="119"/>
      <c r="AP213" s="112" t="e">
        <f>'III Plan Rates'!$AA216*'V Consumer Factors'!$N$12*'II Rate Development &amp; Change'!$K$34</f>
        <v>#DIV/0!</v>
      </c>
      <c r="AQ213" s="112" t="e">
        <f>'III Plan Rates'!$AA216*'V Consumer Factors'!$N$13*'II Rate Development &amp; Change'!$K$34</f>
        <v>#DIV/0!</v>
      </c>
      <c r="AR213" s="112" t="e">
        <f>'III Plan Rates'!$AA216*'V Consumer Factors'!$N$14*'II Rate Development &amp; Change'!$K$34</f>
        <v>#DIV/0!</v>
      </c>
      <c r="AS213" s="112" t="e">
        <f>'III Plan Rates'!$AA216*'V Consumer Factors'!$N$15*'II Rate Development &amp; Change'!$K$34</f>
        <v>#DIV/0!</v>
      </c>
      <c r="AT213" s="112" t="e">
        <f>'III Plan Rates'!$AA216*'V Consumer Factors'!$N$16*'II Rate Development &amp; Change'!$K$34</f>
        <v>#DIV/0!</v>
      </c>
      <c r="AU213" s="112" t="e">
        <f>'III Plan Rates'!$AA216*'V Consumer Factors'!$N$17*'II Rate Development &amp; Change'!$K$34</f>
        <v>#DIV/0!</v>
      </c>
      <c r="AV213" s="112" t="e">
        <f>'III Plan Rates'!$AA216*'V Consumer Factors'!$N$18*'II Rate Development &amp; Change'!$K$34</f>
        <v>#DIV/0!</v>
      </c>
      <c r="AW213" s="112" t="e">
        <f>'III Plan Rates'!$AA216*'V Consumer Factors'!$N$19*'II Rate Development &amp; Change'!$K$34</f>
        <v>#DIV/0!</v>
      </c>
      <c r="AX213" s="112" t="e">
        <f>'III Plan Rates'!$AA216*'V Consumer Factors'!$N$20*'II Rate Development &amp; Change'!$K$34</f>
        <v>#DIV/0!</v>
      </c>
      <c r="AY213" s="112">
        <f>IF('III Plan Rates'!$AP216&gt;0,SUMPRODUCT(AP213:AX213,'III Plan Rates'!$AG216:$AO216)/'III Plan Rates'!$AP216,0)</f>
        <v>0</v>
      </c>
      <c r="AZ213" s="124"/>
      <c r="BA213" s="112" t="e">
        <f>'III Plan Rates'!$AA216*'V Consumer Factors'!$N$12*'II Rate Development &amp; Change'!$L$34</f>
        <v>#DIV/0!</v>
      </c>
      <c r="BB213" s="112" t="e">
        <f>'III Plan Rates'!$AA216*'V Consumer Factors'!$N$13*'II Rate Development &amp; Change'!$L$34</f>
        <v>#DIV/0!</v>
      </c>
      <c r="BC213" s="112" t="e">
        <f>'III Plan Rates'!$AA216*'V Consumer Factors'!$N$14*'II Rate Development &amp; Change'!$L$34</f>
        <v>#DIV/0!</v>
      </c>
      <c r="BD213" s="112" t="e">
        <f>'III Plan Rates'!$AA216*'V Consumer Factors'!$N$15*'II Rate Development &amp; Change'!$L$34</f>
        <v>#DIV/0!</v>
      </c>
      <c r="BE213" s="112" t="e">
        <f>'III Plan Rates'!$AA216*'V Consumer Factors'!$N$16*'II Rate Development &amp; Change'!$L$34</f>
        <v>#DIV/0!</v>
      </c>
      <c r="BF213" s="112" t="e">
        <f>'III Plan Rates'!$AA216*'V Consumer Factors'!$N$17*'II Rate Development &amp; Change'!$L$34</f>
        <v>#DIV/0!</v>
      </c>
      <c r="BG213" s="112" t="e">
        <f>'III Plan Rates'!$AA216*'V Consumer Factors'!$N$18*'II Rate Development &amp; Change'!$L$34</f>
        <v>#DIV/0!</v>
      </c>
      <c r="BH213" s="112" t="e">
        <f>'III Plan Rates'!$AA216*'V Consumer Factors'!$N$19*'II Rate Development &amp; Change'!$L$34</f>
        <v>#DIV/0!</v>
      </c>
      <c r="BI213" s="112" t="e">
        <f>'III Plan Rates'!$AA216*'V Consumer Factors'!$N$20*'II Rate Development &amp; Change'!$L$34</f>
        <v>#DIV/0!</v>
      </c>
      <c r="BJ213" s="112">
        <f>IF('III Plan Rates'!$AP216&gt;0,SUMPRODUCT(BA213:BI213,'III Plan Rates'!$AG216:$AO216)/'III Plan Rates'!$AP216,0)</f>
        <v>0</v>
      </c>
      <c r="BK213" s="124"/>
      <c r="BL213" s="112" t="e">
        <f>'III Plan Rates'!$AA216*'V Consumer Factors'!$N$12*'II Rate Development &amp; Change'!$M$34</f>
        <v>#DIV/0!</v>
      </c>
      <c r="BM213" s="112" t="e">
        <f>'III Plan Rates'!$AA216*'V Consumer Factors'!$N$13*'II Rate Development &amp; Change'!$M$34</f>
        <v>#DIV/0!</v>
      </c>
      <c r="BN213" s="112" t="e">
        <f>'III Plan Rates'!$AA216*'V Consumer Factors'!$N$14*'II Rate Development &amp; Change'!$M$34</f>
        <v>#DIV/0!</v>
      </c>
      <c r="BO213" s="112" t="e">
        <f>'III Plan Rates'!$AA216*'V Consumer Factors'!$N$15*'II Rate Development &amp; Change'!$M$34</f>
        <v>#DIV/0!</v>
      </c>
      <c r="BP213" s="112" t="e">
        <f>'III Plan Rates'!$AA216*'V Consumer Factors'!$N$16*'II Rate Development &amp; Change'!$M$34</f>
        <v>#DIV/0!</v>
      </c>
      <c r="BQ213" s="112" t="e">
        <f>'III Plan Rates'!$AA216*'V Consumer Factors'!$N$17*'II Rate Development &amp; Change'!$M$34</f>
        <v>#DIV/0!</v>
      </c>
      <c r="BR213" s="112" t="e">
        <f>'III Plan Rates'!$AA216*'V Consumer Factors'!$N$18*'II Rate Development &amp; Change'!$M$34</f>
        <v>#DIV/0!</v>
      </c>
      <c r="BS213" s="112" t="e">
        <f>'III Plan Rates'!$AA216*'V Consumer Factors'!$N$19*'II Rate Development &amp; Change'!$M$34</f>
        <v>#DIV/0!</v>
      </c>
      <c r="BT213" s="112" t="e">
        <f>'III Plan Rates'!$AA216*'V Consumer Factors'!$N$20*'II Rate Development &amp; Change'!$M$34</f>
        <v>#DIV/0!</v>
      </c>
      <c r="BU213" s="112">
        <f>IF('III Plan Rates'!$AP216&gt;0,SUMPRODUCT(BL213:BT213,'III Plan Rates'!$AG216:$AO216)/'III Plan Rates'!$AP216,0)</f>
        <v>0</v>
      </c>
      <c r="BW213" s="109"/>
      <c r="BX213" s="109"/>
      <c r="BY213" s="109"/>
      <c r="BZ213" s="109"/>
      <c r="CA213" s="109"/>
      <c r="CB213" s="109"/>
      <c r="CC213" s="109"/>
      <c r="CD213" s="109"/>
      <c r="CE213" s="511" t="str">
        <f>IF(SUM(BW213:CD213)='III Plan Rates'!AG216, "Match", "Don't Match")</f>
        <v>Match</v>
      </c>
      <c r="CF213" s="109"/>
      <c r="CG213" s="109"/>
      <c r="CH213" s="109"/>
      <c r="CI213" s="511" t="str">
        <f>IF(SUM(CF213:CH213)='III Plan Rates'!AH216, "Match", "Don't Match")</f>
        <v>Match</v>
      </c>
      <c r="CJ213" s="109"/>
      <c r="CK213" s="109"/>
      <c r="CL213" s="109"/>
      <c r="CM213" s="109"/>
      <c r="CN213" s="109"/>
      <c r="CO213" s="109"/>
      <c r="CP213" s="109"/>
      <c r="CQ213" s="109"/>
      <c r="CR213" s="109"/>
      <c r="CS213" s="109"/>
      <c r="CT213" s="109"/>
      <c r="CU213" s="109"/>
      <c r="CV213" s="109"/>
      <c r="CW213" s="511" t="str">
        <f>IF(SUM(CJ213:CV213)='III Plan Rates'!AI216, "Match", "Don't Match")</f>
        <v>Match</v>
      </c>
      <c r="CX213" s="109"/>
      <c r="CY213" s="109"/>
      <c r="CZ213" s="109"/>
      <c r="DA213" s="109"/>
      <c r="DB213" s="109"/>
      <c r="DC213" s="109"/>
      <c r="DD213" s="109"/>
      <c r="DE213" s="109"/>
      <c r="DF213" s="109"/>
      <c r="DG213" s="109"/>
      <c r="DH213" s="511" t="str">
        <f>IF(SUM(CX213:DG213)='III Plan Rates'!AJ216, "Match", "Don't Match")</f>
        <v>Match</v>
      </c>
      <c r="DI213" s="109"/>
      <c r="DJ213" s="109"/>
      <c r="DK213" s="109"/>
      <c r="DL213" s="109"/>
      <c r="DM213" s="109"/>
      <c r="DN213" s="109"/>
      <c r="DO213" s="109"/>
      <c r="DP213" s="511" t="str">
        <f>IF(SUM(DI213:DO213)='III Plan Rates'!AK216, "Match", "Don't Match")</f>
        <v>Match</v>
      </c>
      <c r="DQ213" s="109"/>
      <c r="DR213" s="109"/>
      <c r="DS213" s="109"/>
      <c r="DT213" s="109"/>
      <c r="DU213" s="109"/>
      <c r="DV213" s="109"/>
      <c r="DW213" s="109"/>
      <c r="DX213" s="109"/>
      <c r="DY213" s="109"/>
      <c r="DZ213" s="109"/>
      <c r="EA213" s="511" t="str">
        <f>IF(SUM(DQ213:DZ213)='III Plan Rates'!AL216, "Match", "Don't Match")</f>
        <v>Match</v>
      </c>
      <c r="EB213" s="109"/>
      <c r="EC213" s="109"/>
      <c r="ED213" s="109"/>
      <c r="EE213" s="109"/>
      <c r="EF213" s="511" t="str">
        <f>IF(SUM(EB213:EE213)='III Plan Rates'!AM216, "Match", "Don't Match")</f>
        <v>Match</v>
      </c>
      <c r="EG213" s="109"/>
      <c r="EH213" s="109"/>
      <c r="EI213" s="109"/>
      <c r="EJ213" s="109"/>
      <c r="EK213" s="109"/>
      <c r="EL213" s="511" t="str">
        <f>IF(SUM(EG213:EK213)='III Plan Rates'!AN216, "Match", "Don't Match")</f>
        <v>Match</v>
      </c>
      <c r="EM213" s="109"/>
      <c r="EN213" s="109"/>
      <c r="EO213" s="109"/>
      <c r="EP213" s="109"/>
      <c r="EQ213" s="109"/>
      <c r="ER213" s="109"/>
      <c r="ES213" s="109"/>
      <c r="ET213" s="511" t="str">
        <f>IF(SUM(EM213:ES213)='III Plan Rates'!AO216, "Match", "Don't Match")</f>
        <v>Match</v>
      </c>
    </row>
    <row r="214" spans="1:150" x14ac:dyDescent="0.25">
      <c r="A214" s="406" t="str">
        <f>'III Plan Rates'!A217</f>
        <v>Plan 200</v>
      </c>
      <c r="B214" s="122">
        <f>'III Plan Rates'!B217</f>
        <v>0</v>
      </c>
      <c r="C214" s="128">
        <f>'III Plan Rates'!D217</f>
        <v>0</v>
      </c>
      <c r="D214" s="122">
        <f>'III Plan Rates'!E217</f>
        <v>0</v>
      </c>
      <c r="E214" s="122">
        <f>'III Plan Rates'!F217</f>
        <v>0</v>
      </c>
      <c r="F214" s="122">
        <f>'III Plan Rates'!G217</f>
        <v>0</v>
      </c>
      <c r="G214" s="122">
        <f>'III Plan Rates'!J217</f>
        <v>0</v>
      </c>
      <c r="H214" s="10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2">
        <f>IF('III Plan Rates'!$AP217&gt;0,SUMPRODUCT(I214:Q214,'III Plan Rates'!$AG217:$AO217)/'III Plan Rates'!$AP217,0)</f>
        <v>0</v>
      </c>
      <c r="S214" s="123"/>
      <c r="T214" s="112" t="e">
        <f>'III Plan Rates'!$AA217*'V Consumer Factors'!$N$12*'II Rate Development &amp; Change'!$J$34</f>
        <v>#DIV/0!</v>
      </c>
      <c r="U214" s="112" t="e">
        <f>'III Plan Rates'!$AA217*'V Consumer Factors'!$N$13*'II Rate Development &amp; Change'!$J$34</f>
        <v>#DIV/0!</v>
      </c>
      <c r="V214" s="112" t="e">
        <f>'III Plan Rates'!$AA217*'V Consumer Factors'!$N$14*'II Rate Development &amp; Change'!$J$34</f>
        <v>#DIV/0!</v>
      </c>
      <c r="W214" s="112" t="e">
        <f>'III Plan Rates'!$AA217*'V Consumer Factors'!$N$15*'II Rate Development &amp; Change'!$J$34</f>
        <v>#DIV/0!</v>
      </c>
      <c r="X214" s="112" t="e">
        <f>'III Plan Rates'!$AA217*'V Consumer Factors'!$N$16*'II Rate Development &amp; Change'!$J$34</f>
        <v>#DIV/0!</v>
      </c>
      <c r="Y214" s="112" t="e">
        <f>'III Plan Rates'!$AA217*'V Consumer Factors'!$N$17*'II Rate Development &amp; Change'!$J$34</f>
        <v>#DIV/0!</v>
      </c>
      <c r="Z214" s="112" t="e">
        <f>'III Plan Rates'!$AA217*'V Consumer Factors'!$N$18*'II Rate Development &amp; Change'!$J$34</f>
        <v>#DIV/0!</v>
      </c>
      <c r="AA214" s="112" t="e">
        <f>'III Plan Rates'!$AA217*'V Consumer Factors'!$N$19*'II Rate Development &amp; Change'!$J$34</f>
        <v>#DIV/0!</v>
      </c>
      <c r="AB214" s="112" t="e">
        <f>'III Plan Rates'!$AA217*'V Consumer Factors'!$N$20*'II Rate Development &amp; Change'!$J$34</f>
        <v>#DIV/0!</v>
      </c>
      <c r="AC214" s="112">
        <f>IF('III Plan Rates'!$AP217&gt;0,SUMPRODUCT(T214:AB214,'III Plan Rates'!$AG217:$AO217)/'III Plan Rates'!$AP217,0)</f>
        <v>0</v>
      </c>
      <c r="AD214" s="119"/>
      <c r="AE214" s="120" t="e">
        <f t="shared" ref="AE214:AE277" si="43">IF(AND(I214&gt;0,T214&gt;0),T214/I214-1,"")</f>
        <v>#DIV/0!</v>
      </c>
      <c r="AF214" s="120" t="e">
        <f t="shared" ref="AF214:AF277" si="44">IF(AND(J214&gt;0,U214&gt;0),U214/J214-1,"")</f>
        <v>#DIV/0!</v>
      </c>
      <c r="AG214" s="120" t="e">
        <f t="shared" ref="AG214:AG277" si="45">IF(AND(K214&gt;0,V214&gt;0),V214/K214-1,"")</f>
        <v>#DIV/0!</v>
      </c>
      <c r="AH214" s="120" t="e">
        <f t="shared" ref="AH214:AH277" si="46">IF(AND(L214&gt;0,W214&gt;0),W214/L214-1,"")</f>
        <v>#DIV/0!</v>
      </c>
      <c r="AI214" s="120" t="e">
        <f t="shared" ref="AI214:AI277" si="47">IF(AND(M214&gt;0,X214&gt;0),X214/M214-1,"")</f>
        <v>#DIV/0!</v>
      </c>
      <c r="AJ214" s="120" t="e">
        <f t="shared" ref="AJ214:AJ277" si="48">IF(AND(N214&gt;0,Y214&gt;0),Y214/N214-1,"")</f>
        <v>#DIV/0!</v>
      </c>
      <c r="AK214" s="120" t="e">
        <f t="shared" ref="AK214:AK277" si="49">IF(AND(O214&gt;0,Z214&gt;0),Z214/O214-1,"")</f>
        <v>#DIV/0!</v>
      </c>
      <c r="AL214" s="120" t="e">
        <f t="shared" ref="AL214:AL277" si="50">IF(AND(P214&gt;0,AA214&gt;0),AA214/P214-1,"")</f>
        <v>#DIV/0!</v>
      </c>
      <c r="AM214" s="120" t="e">
        <f t="shared" ref="AM214:AM277" si="51">IF(AND(Q214&gt;0,AB214&gt;0),AB214/Q214-1,"")</f>
        <v>#DIV/0!</v>
      </c>
      <c r="AN214" s="120" t="str">
        <f t="shared" ref="AN214:AN277" si="52">IF(AND(R214&gt;0,AC214&gt;0),AC214/R214-1,"")</f>
        <v/>
      </c>
      <c r="AO214" s="119"/>
      <c r="AP214" s="112" t="e">
        <f>'III Plan Rates'!$AA217*'V Consumer Factors'!$N$12*'II Rate Development &amp; Change'!$K$34</f>
        <v>#DIV/0!</v>
      </c>
      <c r="AQ214" s="112" t="e">
        <f>'III Plan Rates'!$AA217*'V Consumer Factors'!$N$13*'II Rate Development &amp; Change'!$K$34</f>
        <v>#DIV/0!</v>
      </c>
      <c r="AR214" s="112" t="e">
        <f>'III Plan Rates'!$AA217*'V Consumer Factors'!$N$14*'II Rate Development &amp; Change'!$K$34</f>
        <v>#DIV/0!</v>
      </c>
      <c r="AS214" s="112" t="e">
        <f>'III Plan Rates'!$AA217*'V Consumer Factors'!$N$15*'II Rate Development &amp; Change'!$K$34</f>
        <v>#DIV/0!</v>
      </c>
      <c r="AT214" s="112" t="e">
        <f>'III Plan Rates'!$AA217*'V Consumer Factors'!$N$16*'II Rate Development &amp; Change'!$K$34</f>
        <v>#DIV/0!</v>
      </c>
      <c r="AU214" s="112" t="e">
        <f>'III Plan Rates'!$AA217*'V Consumer Factors'!$N$17*'II Rate Development &amp; Change'!$K$34</f>
        <v>#DIV/0!</v>
      </c>
      <c r="AV214" s="112" t="e">
        <f>'III Plan Rates'!$AA217*'V Consumer Factors'!$N$18*'II Rate Development &amp; Change'!$K$34</f>
        <v>#DIV/0!</v>
      </c>
      <c r="AW214" s="112" t="e">
        <f>'III Plan Rates'!$AA217*'V Consumer Factors'!$N$19*'II Rate Development &amp; Change'!$K$34</f>
        <v>#DIV/0!</v>
      </c>
      <c r="AX214" s="112" t="e">
        <f>'III Plan Rates'!$AA217*'V Consumer Factors'!$N$20*'II Rate Development &amp; Change'!$K$34</f>
        <v>#DIV/0!</v>
      </c>
      <c r="AY214" s="112">
        <f>IF('III Plan Rates'!$AP217&gt;0,SUMPRODUCT(AP214:AX214,'III Plan Rates'!$AG217:$AO217)/'III Plan Rates'!$AP217,0)</f>
        <v>0</v>
      </c>
      <c r="AZ214" s="124"/>
      <c r="BA214" s="112" t="e">
        <f>'III Plan Rates'!$AA217*'V Consumer Factors'!$N$12*'II Rate Development &amp; Change'!$L$34</f>
        <v>#DIV/0!</v>
      </c>
      <c r="BB214" s="112" t="e">
        <f>'III Plan Rates'!$AA217*'V Consumer Factors'!$N$13*'II Rate Development &amp; Change'!$L$34</f>
        <v>#DIV/0!</v>
      </c>
      <c r="BC214" s="112" t="e">
        <f>'III Plan Rates'!$AA217*'V Consumer Factors'!$N$14*'II Rate Development &amp; Change'!$L$34</f>
        <v>#DIV/0!</v>
      </c>
      <c r="BD214" s="112" t="e">
        <f>'III Plan Rates'!$AA217*'V Consumer Factors'!$N$15*'II Rate Development &amp; Change'!$L$34</f>
        <v>#DIV/0!</v>
      </c>
      <c r="BE214" s="112" t="e">
        <f>'III Plan Rates'!$AA217*'V Consumer Factors'!$N$16*'II Rate Development &amp; Change'!$L$34</f>
        <v>#DIV/0!</v>
      </c>
      <c r="BF214" s="112" t="e">
        <f>'III Plan Rates'!$AA217*'V Consumer Factors'!$N$17*'II Rate Development &amp; Change'!$L$34</f>
        <v>#DIV/0!</v>
      </c>
      <c r="BG214" s="112" t="e">
        <f>'III Plan Rates'!$AA217*'V Consumer Factors'!$N$18*'II Rate Development &amp; Change'!$L$34</f>
        <v>#DIV/0!</v>
      </c>
      <c r="BH214" s="112" t="e">
        <f>'III Plan Rates'!$AA217*'V Consumer Factors'!$N$19*'II Rate Development &amp; Change'!$L$34</f>
        <v>#DIV/0!</v>
      </c>
      <c r="BI214" s="112" t="e">
        <f>'III Plan Rates'!$AA217*'V Consumer Factors'!$N$20*'II Rate Development &amp; Change'!$L$34</f>
        <v>#DIV/0!</v>
      </c>
      <c r="BJ214" s="112">
        <f>IF('III Plan Rates'!$AP217&gt;0,SUMPRODUCT(BA214:BI214,'III Plan Rates'!$AG217:$AO217)/'III Plan Rates'!$AP217,0)</f>
        <v>0</v>
      </c>
      <c r="BK214" s="124"/>
      <c r="BL214" s="112" t="e">
        <f>'III Plan Rates'!$AA217*'V Consumer Factors'!$N$12*'II Rate Development &amp; Change'!$M$34</f>
        <v>#DIV/0!</v>
      </c>
      <c r="BM214" s="112" t="e">
        <f>'III Plan Rates'!$AA217*'V Consumer Factors'!$N$13*'II Rate Development &amp; Change'!$M$34</f>
        <v>#DIV/0!</v>
      </c>
      <c r="BN214" s="112" t="e">
        <f>'III Plan Rates'!$AA217*'V Consumer Factors'!$N$14*'II Rate Development &amp; Change'!$M$34</f>
        <v>#DIV/0!</v>
      </c>
      <c r="BO214" s="112" t="e">
        <f>'III Plan Rates'!$AA217*'V Consumer Factors'!$N$15*'II Rate Development &amp; Change'!$M$34</f>
        <v>#DIV/0!</v>
      </c>
      <c r="BP214" s="112" t="e">
        <f>'III Plan Rates'!$AA217*'V Consumer Factors'!$N$16*'II Rate Development &amp; Change'!$M$34</f>
        <v>#DIV/0!</v>
      </c>
      <c r="BQ214" s="112" t="e">
        <f>'III Plan Rates'!$AA217*'V Consumer Factors'!$N$17*'II Rate Development &amp; Change'!$M$34</f>
        <v>#DIV/0!</v>
      </c>
      <c r="BR214" s="112" t="e">
        <f>'III Plan Rates'!$AA217*'V Consumer Factors'!$N$18*'II Rate Development &amp; Change'!$M$34</f>
        <v>#DIV/0!</v>
      </c>
      <c r="BS214" s="112" t="e">
        <f>'III Plan Rates'!$AA217*'V Consumer Factors'!$N$19*'II Rate Development &amp; Change'!$M$34</f>
        <v>#DIV/0!</v>
      </c>
      <c r="BT214" s="112" t="e">
        <f>'III Plan Rates'!$AA217*'V Consumer Factors'!$N$20*'II Rate Development &amp; Change'!$M$34</f>
        <v>#DIV/0!</v>
      </c>
      <c r="BU214" s="112">
        <f>IF('III Plan Rates'!$AP217&gt;0,SUMPRODUCT(BL214:BT214,'III Plan Rates'!$AG217:$AO217)/'III Plan Rates'!$AP217,0)</f>
        <v>0</v>
      </c>
      <c r="BW214" s="109"/>
      <c r="BX214" s="109"/>
      <c r="BY214" s="109"/>
      <c r="BZ214" s="109"/>
      <c r="CA214" s="109"/>
      <c r="CB214" s="109"/>
      <c r="CC214" s="109"/>
      <c r="CD214" s="109"/>
      <c r="CE214" s="511" t="str">
        <f>IF(SUM(BW214:CD214)='III Plan Rates'!AG217, "Match", "Don't Match")</f>
        <v>Match</v>
      </c>
      <c r="CF214" s="109"/>
      <c r="CG214" s="109"/>
      <c r="CH214" s="109"/>
      <c r="CI214" s="511" t="str">
        <f>IF(SUM(CF214:CH214)='III Plan Rates'!AH217, "Match", "Don't Match")</f>
        <v>Match</v>
      </c>
      <c r="CJ214" s="109"/>
      <c r="CK214" s="109"/>
      <c r="CL214" s="109"/>
      <c r="CM214" s="109"/>
      <c r="CN214" s="109"/>
      <c r="CO214" s="109"/>
      <c r="CP214" s="109"/>
      <c r="CQ214" s="109"/>
      <c r="CR214" s="109"/>
      <c r="CS214" s="109"/>
      <c r="CT214" s="109"/>
      <c r="CU214" s="109"/>
      <c r="CV214" s="109"/>
      <c r="CW214" s="511" t="str">
        <f>IF(SUM(CJ214:CV214)='III Plan Rates'!AI217, "Match", "Don't Match")</f>
        <v>Match</v>
      </c>
      <c r="CX214" s="109"/>
      <c r="CY214" s="109"/>
      <c r="CZ214" s="109"/>
      <c r="DA214" s="109"/>
      <c r="DB214" s="109"/>
      <c r="DC214" s="109"/>
      <c r="DD214" s="109"/>
      <c r="DE214" s="109"/>
      <c r="DF214" s="109"/>
      <c r="DG214" s="109"/>
      <c r="DH214" s="511" t="str">
        <f>IF(SUM(CX214:DG214)='III Plan Rates'!AJ217, "Match", "Don't Match")</f>
        <v>Match</v>
      </c>
      <c r="DI214" s="109"/>
      <c r="DJ214" s="109"/>
      <c r="DK214" s="109"/>
      <c r="DL214" s="109"/>
      <c r="DM214" s="109"/>
      <c r="DN214" s="109"/>
      <c r="DO214" s="109"/>
      <c r="DP214" s="511" t="str">
        <f>IF(SUM(DI214:DO214)='III Plan Rates'!AK217, "Match", "Don't Match")</f>
        <v>Match</v>
      </c>
      <c r="DQ214" s="109"/>
      <c r="DR214" s="109"/>
      <c r="DS214" s="109"/>
      <c r="DT214" s="109"/>
      <c r="DU214" s="109"/>
      <c r="DV214" s="109"/>
      <c r="DW214" s="109"/>
      <c r="DX214" s="109"/>
      <c r="DY214" s="109"/>
      <c r="DZ214" s="109"/>
      <c r="EA214" s="511" t="str">
        <f>IF(SUM(DQ214:DZ214)='III Plan Rates'!AL217, "Match", "Don't Match")</f>
        <v>Match</v>
      </c>
      <c r="EB214" s="109"/>
      <c r="EC214" s="109"/>
      <c r="ED214" s="109"/>
      <c r="EE214" s="109"/>
      <c r="EF214" s="511" t="str">
        <f>IF(SUM(EB214:EE214)='III Plan Rates'!AM217, "Match", "Don't Match")</f>
        <v>Match</v>
      </c>
      <c r="EG214" s="109"/>
      <c r="EH214" s="109"/>
      <c r="EI214" s="109"/>
      <c r="EJ214" s="109"/>
      <c r="EK214" s="109"/>
      <c r="EL214" s="511" t="str">
        <f>IF(SUM(EG214:EK214)='III Plan Rates'!AN217, "Match", "Don't Match")</f>
        <v>Match</v>
      </c>
      <c r="EM214" s="109"/>
      <c r="EN214" s="109"/>
      <c r="EO214" s="109"/>
      <c r="EP214" s="109"/>
      <c r="EQ214" s="109"/>
      <c r="ER214" s="109"/>
      <c r="ES214" s="109"/>
      <c r="ET214" s="511" t="str">
        <f>IF(SUM(EM214:ES214)='III Plan Rates'!AO217, "Match", "Don't Match")</f>
        <v>Match</v>
      </c>
    </row>
    <row r="215" spans="1:150" x14ac:dyDescent="0.25">
      <c r="A215" s="406" t="str">
        <f>'III Plan Rates'!A218</f>
        <v>Plan 201</v>
      </c>
      <c r="B215" s="122">
        <f>'III Plan Rates'!B218</f>
        <v>0</v>
      </c>
      <c r="C215" s="128">
        <f>'III Plan Rates'!D218</f>
        <v>0</v>
      </c>
      <c r="D215" s="122">
        <f>'III Plan Rates'!E218</f>
        <v>0</v>
      </c>
      <c r="E215" s="122">
        <f>'III Plan Rates'!F218</f>
        <v>0</v>
      </c>
      <c r="F215" s="122">
        <f>'III Plan Rates'!G218</f>
        <v>0</v>
      </c>
      <c r="G215" s="122">
        <f>'III Plan Rates'!J218</f>
        <v>0</v>
      </c>
      <c r="H215" s="10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2">
        <f>IF('III Plan Rates'!$AP218&gt;0,SUMPRODUCT(I215:Q215,'III Plan Rates'!$AG218:$AO218)/'III Plan Rates'!$AP218,0)</f>
        <v>0</v>
      </c>
      <c r="S215" s="123"/>
      <c r="T215" s="112" t="e">
        <f>'III Plan Rates'!$AA218*'V Consumer Factors'!$N$12*'II Rate Development &amp; Change'!$J$34</f>
        <v>#DIV/0!</v>
      </c>
      <c r="U215" s="112" t="e">
        <f>'III Plan Rates'!$AA218*'V Consumer Factors'!$N$13*'II Rate Development &amp; Change'!$J$34</f>
        <v>#DIV/0!</v>
      </c>
      <c r="V215" s="112" t="e">
        <f>'III Plan Rates'!$AA218*'V Consumer Factors'!$N$14*'II Rate Development &amp; Change'!$J$34</f>
        <v>#DIV/0!</v>
      </c>
      <c r="W215" s="112" t="e">
        <f>'III Plan Rates'!$AA218*'V Consumer Factors'!$N$15*'II Rate Development &amp; Change'!$J$34</f>
        <v>#DIV/0!</v>
      </c>
      <c r="X215" s="112" t="e">
        <f>'III Plan Rates'!$AA218*'V Consumer Factors'!$N$16*'II Rate Development &amp; Change'!$J$34</f>
        <v>#DIV/0!</v>
      </c>
      <c r="Y215" s="112" t="e">
        <f>'III Plan Rates'!$AA218*'V Consumer Factors'!$N$17*'II Rate Development &amp; Change'!$J$34</f>
        <v>#DIV/0!</v>
      </c>
      <c r="Z215" s="112" t="e">
        <f>'III Plan Rates'!$AA218*'V Consumer Factors'!$N$18*'II Rate Development &amp; Change'!$J$34</f>
        <v>#DIV/0!</v>
      </c>
      <c r="AA215" s="112" t="e">
        <f>'III Plan Rates'!$AA218*'V Consumer Factors'!$N$19*'II Rate Development &amp; Change'!$J$34</f>
        <v>#DIV/0!</v>
      </c>
      <c r="AB215" s="112" t="e">
        <f>'III Plan Rates'!$AA218*'V Consumer Factors'!$N$20*'II Rate Development &amp; Change'!$J$34</f>
        <v>#DIV/0!</v>
      </c>
      <c r="AC215" s="112">
        <f>IF('III Plan Rates'!$AP218&gt;0,SUMPRODUCT(T215:AB215,'III Plan Rates'!$AG218:$AO218)/'III Plan Rates'!$AP218,0)</f>
        <v>0</v>
      </c>
      <c r="AD215" s="119"/>
      <c r="AE215" s="120" t="e">
        <f t="shared" si="43"/>
        <v>#DIV/0!</v>
      </c>
      <c r="AF215" s="120" t="e">
        <f t="shared" si="44"/>
        <v>#DIV/0!</v>
      </c>
      <c r="AG215" s="120" t="e">
        <f t="shared" si="45"/>
        <v>#DIV/0!</v>
      </c>
      <c r="AH215" s="120" t="e">
        <f t="shared" si="46"/>
        <v>#DIV/0!</v>
      </c>
      <c r="AI215" s="120" t="e">
        <f t="shared" si="47"/>
        <v>#DIV/0!</v>
      </c>
      <c r="AJ215" s="120" t="e">
        <f t="shared" si="48"/>
        <v>#DIV/0!</v>
      </c>
      <c r="AK215" s="120" t="e">
        <f t="shared" si="49"/>
        <v>#DIV/0!</v>
      </c>
      <c r="AL215" s="120" t="e">
        <f t="shared" si="50"/>
        <v>#DIV/0!</v>
      </c>
      <c r="AM215" s="120" t="e">
        <f t="shared" si="51"/>
        <v>#DIV/0!</v>
      </c>
      <c r="AN215" s="120" t="str">
        <f t="shared" si="52"/>
        <v/>
      </c>
      <c r="AO215" s="119"/>
      <c r="AP215" s="112" t="e">
        <f>'III Plan Rates'!$AA218*'V Consumer Factors'!$N$12*'II Rate Development &amp; Change'!$K$34</f>
        <v>#DIV/0!</v>
      </c>
      <c r="AQ215" s="112" t="e">
        <f>'III Plan Rates'!$AA218*'V Consumer Factors'!$N$13*'II Rate Development &amp; Change'!$K$34</f>
        <v>#DIV/0!</v>
      </c>
      <c r="AR215" s="112" t="e">
        <f>'III Plan Rates'!$AA218*'V Consumer Factors'!$N$14*'II Rate Development &amp; Change'!$K$34</f>
        <v>#DIV/0!</v>
      </c>
      <c r="AS215" s="112" t="e">
        <f>'III Plan Rates'!$AA218*'V Consumer Factors'!$N$15*'II Rate Development &amp; Change'!$K$34</f>
        <v>#DIV/0!</v>
      </c>
      <c r="AT215" s="112" t="e">
        <f>'III Plan Rates'!$AA218*'V Consumer Factors'!$N$16*'II Rate Development &amp; Change'!$K$34</f>
        <v>#DIV/0!</v>
      </c>
      <c r="AU215" s="112" t="e">
        <f>'III Plan Rates'!$AA218*'V Consumer Factors'!$N$17*'II Rate Development &amp; Change'!$K$34</f>
        <v>#DIV/0!</v>
      </c>
      <c r="AV215" s="112" t="e">
        <f>'III Plan Rates'!$AA218*'V Consumer Factors'!$N$18*'II Rate Development &amp; Change'!$K$34</f>
        <v>#DIV/0!</v>
      </c>
      <c r="AW215" s="112" t="e">
        <f>'III Plan Rates'!$AA218*'V Consumer Factors'!$N$19*'II Rate Development &amp; Change'!$K$34</f>
        <v>#DIV/0!</v>
      </c>
      <c r="AX215" s="112" t="e">
        <f>'III Plan Rates'!$AA218*'V Consumer Factors'!$N$20*'II Rate Development &amp; Change'!$K$34</f>
        <v>#DIV/0!</v>
      </c>
      <c r="AY215" s="112">
        <f>IF('III Plan Rates'!$AP218&gt;0,SUMPRODUCT(AP215:AX215,'III Plan Rates'!$AG218:$AO218)/'III Plan Rates'!$AP218,0)</f>
        <v>0</v>
      </c>
      <c r="AZ215" s="124"/>
      <c r="BA215" s="112" t="e">
        <f>'III Plan Rates'!$AA218*'V Consumer Factors'!$N$12*'II Rate Development &amp; Change'!$L$34</f>
        <v>#DIV/0!</v>
      </c>
      <c r="BB215" s="112" t="e">
        <f>'III Plan Rates'!$AA218*'V Consumer Factors'!$N$13*'II Rate Development &amp; Change'!$L$34</f>
        <v>#DIV/0!</v>
      </c>
      <c r="BC215" s="112" t="e">
        <f>'III Plan Rates'!$AA218*'V Consumer Factors'!$N$14*'II Rate Development &amp; Change'!$L$34</f>
        <v>#DIV/0!</v>
      </c>
      <c r="BD215" s="112" t="e">
        <f>'III Plan Rates'!$AA218*'V Consumer Factors'!$N$15*'II Rate Development &amp; Change'!$L$34</f>
        <v>#DIV/0!</v>
      </c>
      <c r="BE215" s="112" t="e">
        <f>'III Plan Rates'!$AA218*'V Consumer Factors'!$N$16*'II Rate Development &amp; Change'!$L$34</f>
        <v>#DIV/0!</v>
      </c>
      <c r="BF215" s="112" t="e">
        <f>'III Plan Rates'!$AA218*'V Consumer Factors'!$N$17*'II Rate Development &amp; Change'!$L$34</f>
        <v>#DIV/0!</v>
      </c>
      <c r="BG215" s="112" t="e">
        <f>'III Plan Rates'!$AA218*'V Consumer Factors'!$N$18*'II Rate Development &amp; Change'!$L$34</f>
        <v>#DIV/0!</v>
      </c>
      <c r="BH215" s="112" t="e">
        <f>'III Plan Rates'!$AA218*'V Consumer Factors'!$N$19*'II Rate Development &amp; Change'!$L$34</f>
        <v>#DIV/0!</v>
      </c>
      <c r="BI215" s="112" t="e">
        <f>'III Plan Rates'!$AA218*'V Consumer Factors'!$N$20*'II Rate Development &amp; Change'!$L$34</f>
        <v>#DIV/0!</v>
      </c>
      <c r="BJ215" s="112">
        <f>IF('III Plan Rates'!$AP218&gt;0,SUMPRODUCT(BA215:BI215,'III Plan Rates'!$AG218:$AO218)/'III Plan Rates'!$AP218,0)</f>
        <v>0</v>
      </c>
      <c r="BK215" s="124"/>
      <c r="BL215" s="112" t="e">
        <f>'III Plan Rates'!$AA218*'V Consumer Factors'!$N$12*'II Rate Development &amp; Change'!$M$34</f>
        <v>#DIV/0!</v>
      </c>
      <c r="BM215" s="112" t="e">
        <f>'III Plan Rates'!$AA218*'V Consumer Factors'!$N$13*'II Rate Development &amp; Change'!$M$34</f>
        <v>#DIV/0!</v>
      </c>
      <c r="BN215" s="112" t="e">
        <f>'III Plan Rates'!$AA218*'V Consumer Factors'!$N$14*'II Rate Development &amp; Change'!$M$34</f>
        <v>#DIV/0!</v>
      </c>
      <c r="BO215" s="112" t="e">
        <f>'III Plan Rates'!$AA218*'V Consumer Factors'!$N$15*'II Rate Development &amp; Change'!$M$34</f>
        <v>#DIV/0!</v>
      </c>
      <c r="BP215" s="112" t="e">
        <f>'III Plan Rates'!$AA218*'V Consumer Factors'!$N$16*'II Rate Development &amp; Change'!$M$34</f>
        <v>#DIV/0!</v>
      </c>
      <c r="BQ215" s="112" t="e">
        <f>'III Plan Rates'!$AA218*'V Consumer Factors'!$N$17*'II Rate Development &amp; Change'!$M$34</f>
        <v>#DIV/0!</v>
      </c>
      <c r="BR215" s="112" t="e">
        <f>'III Plan Rates'!$AA218*'V Consumer Factors'!$N$18*'II Rate Development &amp; Change'!$M$34</f>
        <v>#DIV/0!</v>
      </c>
      <c r="BS215" s="112" t="e">
        <f>'III Plan Rates'!$AA218*'V Consumer Factors'!$N$19*'II Rate Development &amp; Change'!$M$34</f>
        <v>#DIV/0!</v>
      </c>
      <c r="BT215" s="112" t="e">
        <f>'III Plan Rates'!$AA218*'V Consumer Factors'!$N$20*'II Rate Development &amp; Change'!$M$34</f>
        <v>#DIV/0!</v>
      </c>
      <c r="BU215" s="112">
        <f>IF('III Plan Rates'!$AP218&gt;0,SUMPRODUCT(BL215:BT215,'III Plan Rates'!$AG218:$AO218)/'III Plan Rates'!$AP218,0)</f>
        <v>0</v>
      </c>
      <c r="BW215" s="109"/>
      <c r="BX215" s="109"/>
      <c r="BY215" s="109"/>
      <c r="BZ215" s="109"/>
      <c r="CA215" s="109"/>
      <c r="CB215" s="109"/>
      <c r="CC215" s="109"/>
      <c r="CD215" s="109"/>
      <c r="CE215" s="511" t="str">
        <f>IF(SUM(BW215:CD215)='III Plan Rates'!AG218, "Match", "Don't Match")</f>
        <v>Match</v>
      </c>
      <c r="CF215" s="109"/>
      <c r="CG215" s="109"/>
      <c r="CH215" s="109"/>
      <c r="CI215" s="511" t="str">
        <f>IF(SUM(CF215:CH215)='III Plan Rates'!AH218, "Match", "Don't Match")</f>
        <v>Match</v>
      </c>
      <c r="CJ215" s="109"/>
      <c r="CK215" s="109"/>
      <c r="CL215" s="109"/>
      <c r="CM215" s="109"/>
      <c r="CN215" s="109"/>
      <c r="CO215" s="109"/>
      <c r="CP215" s="109"/>
      <c r="CQ215" s="109"/>
      <c r="CR215" s="109"/>
      <c r="CS215" s="109"/>
      <c r="CT215" s="109"/>
      <c r="CU215" s="109"/>
      <c r="CV215" s="109"/>
      <c r="CW215" s="511" t="str">
        <f>IF(SUM(CJ215:CV215)='III Plan Rates'!AI218, "Match", "Don't Match")</f>
        <v>Match</v>
      </c>
      <c r="CX215" s="109"/>
      <c r="CY215" s="109"/>
      <c r="CZ215" s="109"/>
      <c r="DA215" s="109"/>
      <c r="DB215" s="109"/>
      <c r="DC215" s="109"/>
      <c r="DD215" s="109"/>
      <c r="DE215" s="109"/>
      <c r="DF215" s="109"/>
      <c r="DG215" s="109"/>
      <c r="DH215" s="511" t="str">
        <f>IF(SUM(CX215:DG215)='III Plan Rates'!AJ218, "Match", "Don't Match")</f>
        <v>Match</v>
      </c>
      <c r="DI215" s="109"/>
      <c r="DJ215" s="109"/>
      <c r="DK215" s="109"/>
      <c r="DL215" s="109"/>
      <c r="DM215" s="109"/>
      <c r="DN215" s="109"/>
      <c r="DO215" s="109"/>
      <c r="DP215" s="511" t="str">
        <f>IF(SUM(DI215:DO215)='III Plan Rates'!AK218, "Match", "Don't Match")</f>
        <v>Match</v>
      </c>
      <c r="DQ215" s="109"/>
      <c r="DR215" s="109"/>
      <c r="DS215" s="109"/>
      <c r="DT215" s="109"/>
      <c r="DU215" s="109"/>
      <c r="DV215" s="109"/>
      <c r="DW215" s="109"/>
      <c r="DX215" s="109"/>
      <c r="DY215" s="109"/>
      <c r="DZ215" s="109"/>
      <c r="EA215" s="511" t="str">
        <f>IF(SUM(DQ215:DZ215)='III Plan Rates'!AL218, "Match", "Don't Match")</f>
        <v>Match</v>
      </c>
      <c r="EB215" s="109"/>
      <c r="EC215" s="109"/>
      <c r="ED215" s="109"/>
      <c r="EE215" s="109"/>
      <c r="EF215" s="511" t="str">
        <f>IF(SUM(EB215:EE215)='III Plan Rates'!AM218, "Match", "Don't Match")</f>
        <v>Match</v>
      </c>
      <c r="EG215" s="109"/>
      <c r="EH215" s="109"/>
      <c r="EI215" s="109"/>
      <c r="EJ215" s="109"/>
      <c r="EK215" s="109"/>
      <c r="EL215" s="511" t="str">
        <f>IF(SUM(EG215:EK215)='III Plan Rates'!AN218, "Match", "Don't Match")</f>
        <v>Match</v>
      </c>
      <c r="EM215" s="109"/>
      <c r="EN215" s="109"/>
      <c r="EO215" s="109"/>
      <c r="EP215" s="109"/>
      <c r="EQ215" s="109"/>
      <c r="ER215" s="109"/>
      <c r="ES215" s="109"/>
      <c r="ET215" s="511" t="str">
        <f>IF(SUM(EM215:ES215)='III Plan Rates'!AO218, "Match", "Don't Match")</f>
        <v>Match</v>
      </c>
    </row>
    <row r="216" spans="1:150" x14ac:dyDescent="0.25">
      <c r="A216" s="406" t="str">
        <f>'III Plan Rates'!A219</f>
        <v>Plan 202</v>
      </c>
      <c r="B216" s="122">
        <f>'III Plan Rates'!B219</f>
        <v>0</v>
      </c>
      <c r="C216" s="128">
        <f>'III Plan Rates'!D219</f>
        <v>0</v>
      </c>
      <c r="D216" s="122">
        <f>'III Plan Rates'!E219</f>
        <v>0</v>
      </c>
      <c r="E216" s="122">
        <f>'III Plan Rates'!F219</f>
        <v>0</v>
      </c>
      <c r="F216" s="122">
        <f>'III Plan Rates'!G219</f>
        <v>0</v>
      </c>
      <c r="G216" s="122">
        <f>'III Plan Rates'!J219</f>
        <v>0</v>
      </c>
      <c r="H216" s="10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2">
        <f>IF('III Plan Rates'!$AP219&gt;0,SUMPRODUCT(I216:Q216,'III Plan Rates'!$AG219:$AO219)/'III Plan Rates'!$AP219,0)</f>
        <v>0</v>
      </c>
      <c r="S216" s="123"/>
      <c r="T216" s="112" t="e">
        <f>'III Plan Rates'!$AA219*'V Consumer Factors'!$N$12*'II Rate Development &amp; Change'!$J$34</f>
        <v>#DIV/0!</v>
      </c>
      <c r="U216" s="112" t="e">
        <f>'III Plan Rates'!$AA219*'V Consumer Factors'!$N$13*'II Rate Development &amp; Change'!$J$34</f>
        <v>#DIV/0!</v>
      </c>
      <c r="V216" s="112" t="e">
        <f>'III Plan Rates'!$AA219*'V Consumer Factors'!$N$14*'II Rate Development &amp; Change'!$J$34</f>
        <v>#DIV/0!</v>
      </c>
      <c r="W216" s="112" t="e">
        <f>'III Plan Rates'!$AA219*'V Consumer Factors'!$N$15*'II Rate Development &amp; Change'!$J$34</f>
        <v>#DIV/0!</v>
      </c>
      <c r="X216" s="112" t="e">
        <f>'III Plan Rates'!$AA219*'V Consumer Factors'!$N$16*'II Rate Development &amp; Change'!$J$34</f>
        <v>#DIV/0!</v>
      </c>
      <c r="Y216" s="112" t="e">
        <f>'III Plan Rates'!$AA219*'V Consumer Factors'!$N$17*'II Rate Development &amp; Change'!$J$34</f>
        <v>#DIV/0!</v>
      </c>
      <c r="Z216" s="112" t="e">
        <f>'III Plan Rates'!$AA219*'V Consumer Factors'!$N$18*'II Rate Development &amp; Change'!$J$34</f>
        <v>#DIV/0!</v>
      </c>
      <c r="AA216" s="112" t="e">
        <f>'III Plan Rates'!$AA219*'V Consumer Factors'!$N$19*'II Rate Development &amp; Change'!$J$34</f>
        <v>#DIV/0!</v>
      </c>
      <c r="AB216" s="112" t="e">
        <f>'III Plan Rates'!$AA219*'V Consumer Factors'!$N$20*'II Rate Development &amp; Change'!$J$34</f>
        <v>#DIV/0!</v>
      </c>
      <c r="AC216" s="112">
        <f>IF('III Plan Rates'!$AP219&gt;0,SUMPRODUCT(T216:AB216,'III Plan Rates'!$AG219:$AO219)/'III Plan Rates'!$AP219,0)</f>
        <v>0</v>
      </c>
      <c r="AD216" s="119"/>
      <c r="AE216" s="120" t="e">
        <f t="shared" si="43"/>
        <v>#DIV/0!</v>
      </c>
      <c r="AF216" s="120" t="e">
        <f t="shared" si="44"/>
        <v>#DIV/0!</v>
      </c>
      <c r="AG216" s="120" t="e">
        <f t="shared" si="45"/>
        <v>#DIV/0!</v>
      </c>
      <c r="AH216" s="120" t="e">
        <f t="shared" si="46"/>
        <v>#DIV/0!</v>
      </c>
      <c r="AI216" s="120" t="e">
        <f t="shared" si="47"/>
        <v>#DIV/0!</v>
      </c>
      <c r="AJ216" s="120" t="e">
        <f t="shared" si="48"/>
        <v>#DIV/0!</v>
      </c>
      <c r="AK216" s="120" t="e">
        <f t="shared" si="49"/>
        <v>#DIV/0!</v>
      </c>
      <c r="AL216" s="120" t="e">
        <f t="shared" si="50"/>
        <v>#DIV/0!</v>
      </c>
      <c r="AM216" s="120" t="e">
        <f t="shared" si="51"/>
        <v>#DIV/0!</v>
      </c>
      <c r="AN216" s="120" t="str">
        <f t="shared" si="52"/>
        <v/>
      </c>
      <c r="AO216" s="119"/>
      <c r="AP216" s="112" t="e">
        <f>'III Plan Rates'!$AA219*'V Consumer Factors'!$N$12*'II Rate Development &amp; Change'!$K$34</f>
        <v>#DIV/0!</v>
      </c>
      <c r="AQ216" s="112" t="e">
        <f>'III Plan Rates'!$AA219*'V Consumer Factors'!$N$13*'II Rate Development &amp; Change'!$K$34</f>
        <v>#DIV/0!</v>
      </c>
      <c r="AR216" s="112" t="e">
        <f>'III Plan Rates'!$AA219*'V Consumer Factors'!$N$14*'II Rate Development &amp; Change'!$K$34</f>
        <v>#DIV/0!</v>
      </c>
      <c r="AS216" s="112" t="e">
        <f>'III Plan Rates'!$AA219*'V Consumer Factors'!$N$15*'II Rate Development &amp; Change'!$K$34</f>
        <v>#DIV/0!</v>
      </c>
      <c r="AT216" s="112" t="e">
        <f>'III Plan Rates'!$AA219*'V Consumer Factors'!$N$16*'II Rate Development &amp; Change'!$K$34</f>
        <v>#DIV/0!</v>
      </c>
      <c r="AU216" s="112" t="e">
        <f>'III Plan Rates'!$AA219*'V Consumer Factors'!$N$17*'II Rate Development &amp; Change'!$K$34</f>
        <v>#DIV/0!</v>
      </c>
      <c r="AV216" s="112" t="e">
        <f>'III Plan Rates'!$AA219*'V Consumer Factors'!$N$18*'II Rate Development &amp; Change'!$K$34</f>
        <v>#DIV/0!</v>
      </c>
      <c r="AW216" s="112" t="e">
        <f>'III Plan Rates'!$AA219*'V Consumer Factors'!$N$19*'II Rate Development &amp; Change'!$K$34</f>
        <v>#DIV/0!</v>
      </c>
      <c r="AX216" s="112" t="e">
        <f>'III Plan Rates'!$AA219*'V Consumer Factors'!$N$20*'II Rate Development &amp; Change'!$K$34</f>
        <v>#DIV/0!</v>
      </c>
      <c r="AY216" s="112">
        <f>IF('III Plan Rates'!$AP219&gt;0,SUMPRODUCT(AP216:AX216,'III Plan Rates'!$AG219:$AO219)/'III Plan Rates'!$AP219,0)</f>
        <v>0</v>
      </c>
      <c r="AZ216" s="124"/>
      <c r="BA216" s="112" t="e">
        <f>'III Plan Rates'!$AA219*'V Consumer Factors'!$N$12*'II Rate Development &amp; Change'!$L$34</f>
        <v>#DIV/0!</v>
      </c>
      <c r="BB216" s="112" t="e">
        <f>'III Plan Rates'!$AA219*'V Consumer Factors'!$N$13*'II Rate Development &amp; Change'!$L$34</f>
        <v>#DIV/0!</v>
      </c>
      <c r="BC216" s="112" t="e">
        <f>'III Plan Rates'!$AA219*'V Consumer Factors'!$N$14*'II Rate Development &amp; Change'!$L$34</f>
        <v>#DIV/0!</v>
      </c>
      <c r="BD216" s="112" t="e">
        <f>'III Plan Rates'!$AA219*'V Consumer Factors'!$N$15*'II Rate Development &amp; Change'!$L$34</f>
        <v>#DIV/0!</v>
      </c>
      <c r="BE216" s="112" t="e">
        <f>'III Plan Rates'!$AA219*'V Consumer Factors'!$N$16*'II Rate Development &amp; Change'!$L$34</f>
        <v>#DIV/0!</v>
      </c>
      <c r="BF216" s="112" t="e">
        <f>'III Plan Rates'!$AA219*'V Consumer Factors'!$N$17*'II Rate Development &amp; Change'!$L$34</f>
        <v>#DIV/0!</v>
      </c>
      <c r="BG216" s="112" t="e">
        <f>'III Plan Rates'!$AA219*'V Consumer Factors'!$N$18*'II Rate Development &amp; Change'!$L$34</f>
        <v>#DIV/0!</v>
      </c>
      <c r="BH216" s="112" t="e">
        <f>'III Plan Rates'!$AA219*'V Consumer Factors'!$N$19*'II Rate Development &amp; Change'!$L$34</f>
        <v>#DIV/0!</v>
      </c>
      <c r="BI216" s="112" t="e">
        <f>'III Plan Rates'!$AA219*'V Consumer Factors'!$N$20*'II Rate Development &amp; Change'!$L$34</f>
        <v>#DIV/0!</v>
      </c>
      <c r="BJ216" s="112">
        <f>IF('III Plan Rates'!$AP219&gt;0,SUMPRODUCT(BA216:BI216,'III Plan Rates'!$AG219:$AO219)/'III Plan Rates'!$AP219,0)</f>
        <v>0</v>
      </c>
      <c r="BK216" s="124"/>
      <c r="BL216" s="112" t="e">
        <f>'III Plan Rates'!$AA219*'V Consumer Factors'!$N$12*'II Rate Development &amp; Change'!$M$34</f>
        <v>#DIV/0!</v>
      </c>
      <c r="BM216" s="112" t="e">
        <f>'III Plan Rates'!$AA219*'V Consumer Factors'!$N$13*'II Rate Development &amp; Change'!$M$34</f>
        <v>#DIV/0!</v>
      </c>
      <c r="BN216" s="112" t="e">
        <f>'III Plan Rates'!$AA219*'V Consumer Factors'!$N$14*'II Rate Development &amp; Change'!$M$34</f>
        <v>#DIV/0!</v>
      </c>
      <c r="BO216" s="112" t="e">
        <f>'III Plan Rates'!$AA219*'V Consumer Factors'!$N$15*'II Rate Development &amp; Change'!$M$34</f>
        <v>#DIV/0!</v>
      </c>
      <c r="BP216" s="112" t="e">
        <f>'III Plan Rates'!$AA219*'V Consumer Factors'!$N$16*'II Rate Development &amp; Change'!$M$34</f>
        <v>#DIV/0!</v>
      </c>
      <c r="BQ216" s="112" t="e">
        <f>'III Plan Rates'!$AA219*'V Consumer Factors'!$N$17*'II Rate Development &amp; Change'!$M$34</f>
        <v>#DIV/0!</v>
      </c>
      <c r="BR216" s="112" t="e">
        <f>'III Plan Rates'!$AA219*'V Consumer Factors'!$N$18*'II Rate Development &amp; Change'!$M$34</f>
        <v>#DIV/0!</v>
      </c>
      <c r="BS216" s="112" t="e">
        <f>'III Plan Rates'!$AA219*'V Consumer Factors'!$N$19*'II Rate Development &amp; Change'!$M$34</f>
        <v>#DIV/0!</v>
      </c>
      <c r="BT216" s="112" t="e">
        <f>'III Plan Rates'!$AA219*'V Consumer Factors'!$N$20*'II Rate Development &amp; Change'!$M$34</f>
        <v>#DIV/0!</v>
      </c>
      <c r="BU216" s="112">
        <f>IF('III Plan Rates'!$AP219&gt;0,SUMPRODUCT(BL216:BT216,'III Plan Rates'!$AG219:$AO219)/'III Plan Rates'!$AP219,0)</f>
        <v>0</v>
      </c>
      <c r="BW216" s="109"/>
      <c r="BX216" s="109"/>
      <c r="BY216" s="109"/>
      <c r="BZ216" s="109"/>
      <c r="CA216" s="109"/>
      <c r="CB216" s="109"/>
      <c r="CC216" s="109"/>
      <c r="CD216" s="109"/>
      <c r="CE216" s="511" t="str">
        <f>IF(SUM(BW216:CD216)='III Plan Rates'!AG219, "Match", "Don't Match")</f>
        <v>Match</v>
      </c>
      <c r="CF216" s="109"/>
      <c r="CG216" s="109"/>
      <c r="CH216" s="109"/>
      <c r="CI216" s="511" t="str">
        <f>IF(SUM(CF216:CH216)='III Plan Rates'!AH219, "Match", "Don't Match")</f>
        <v>Match</v>
      </c>
      <c r="CJ216" s="109"/>
      <c r="CK216" s="109"/>
      <c r="CL216" s="109"/>
      <c r="CM216" s="109"/>
      <c r="CN216" s="109"/>
      <c r="CO216" s="109"/>
      <c r="CP216" s="109"/>
      <c r="CQ216" s="109"/>
      <c r="CR216" s="109"/>
      <c r="CS216" s="109"/>
      <c r="CT216" s="109"/>
      <c r="CU216" s="109"/>
      <c r="CV216" s="109"/>
      <c r="CW216" s="511" t="str">
        <f>IF(SUM(CJ216:CV216)='III Plan Rates'!AI219, "Match", "Don't Match")</f>
        <v>Match</v>
      </c>
      <c r="CX216" s="109"/>
      <c r="CY216" s="109"/>
      <c r="CZ216" s="109"/>
      <c r="DA216" s="109"/>
      <c r="DB216" s="109"/>
      <c r="DC216" s="109"/>
      <c r="DD216" s="109"/>
      <c r="DE216" s="109"/>
      <c r="DF216" s="109"/>
      <c r="DG216" s="109"/>
      <c r="DH216" s="511" t="str">
        <f>IF(SUM(CX216:DG216)='III Plan Rates'!AJ219, "Match", "Don't Match")</f>
        <v>Match</v>
      </c>
      <c r="DI216" s="109"/>
      <c r="DJ216" s="109"/>
      <c r="DK216" s="109"/>
      <c r="DL216" s="109"/>
      <c r="DM216" s="109"/>
      <c r="DN216" s="109"/>
      <c r="DO216" s="109"/>
      <c r="DP216" s="511" t="str">
        <f>IF(SUM(DI216:DO216)='III Plan Rates'!AK219, "Match", "Don't Match")</f>
        <v>Match</v>
      </c>
      <c r="DQ216" s="109"/>
      <c r="DR216" s="109"/>
      <c r="DS216" s="109"/>
      <c r="DT216" s="109"/>
      <c r="DU216" s="109"/>
      <c r="DV216" s="109"/>
      <c r="DW216" s="109"/>
      <c r="DX216" s="109"/>
      <c r="DY216" s="109"/>
      <c r="DZ216" s="109"/>
      <c r="EA216" s="511" t="str">
        <f>IF(SUM(DQ216:DZ216)='III Plan Rates'!AL219, "Match", "Don't Match")</f>
        <v>Match</v>
      </c>
      <c r="EB216" s="109"/>
      <c r="EC216" s="109"/>
      <c r="ED216" s="109"/>
      <c r="EE216" s="109"/>
      <c r="EF216" s="511" t="str">
        <f>IF(SUM(EB216:EE216)='III Plan Rates'!AM219, "Match", "Don't Match")</f>
        <v>Match</v>
      </c>
      <c r="EG216" s="109"/>
      <c r="EH216" s="109"/>
      <c r="EI216" s="109"/>
      <c r="EJ216" s="109"/>
      <c r="EK216" s="109"/>
      <c r="EL216" s="511" t="str">
        <f>IF(SUM(EG216:EK216)='III Plan Rates'!AN219, "Match", "Don't Match")</f>
        <v>Match</v>
      </c>
      <c r="EM216" s="109"/>
      <c r="EN216" s="109"/>
      <c r="EO216" s="109"/>
      <c r="EP216" s="109"/>
      <c r="EQ216" s="109"/>
      <c r="ER216" s="109"/>
      <c r="ES216" s="109"/>
      <c r="ET216" s="511" t="str">
        <f>IF(SUM(EM216:ES216)='III Plan Rates'!AO219, "Match", "Don't Match")</f>
        <v>Match</v>
      </c>
    </row>
    <row r="217" spans="1:150" x14ac:dyDescent="0.25">
      <c r="A217" s="406" t="str">
        <f>'III Plan Rates'!A220</f>
        <v>Plan 203</v>
      </c>
      <c r="B217" s="122">
        <f>'III Plan Rates'!B220</f>
        <v>0</v>
      </c>
      <c r="C217" s="128">
        <f>'III Plan Rates'!D220</f>
        <v>0</v>
      </c>
      <c r="D217" s="122">
        <f>'III Plan Rates'!E220</f>
        <v>0</v>
      </c>
      <c r="E217" s="122">
        <f>'III Plan Rates'!F220</f>
        <v>0</v>
      </c>
      <c r="F217" s="122">
        <f>'III Plan Rates'!G220</f>
        <v>0</v>
      </c>
      <c r="G217" s="122">
        <f>'III Plan Rates'!J220</f>
        <v>0</v>
      </c>
      <c r="H217" s="10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2">
        <f>IF('III Plan Rates'!$AP220&gt;0,SUMPRODUCT(I217:Q217,'III Plan Rates'!$AG220:$AO220)/'III Plan Rates'!$AP220,0)</f>
        <v>0</v>
      </c>
      <c r="S217" s="123"/>
      <c r="T217" s="112" t="e">
        <f>'III Plan Rates'!$AA220*'V Consumer Factors'!$N$12*'II Rate Development &amp; Change'!$J$34</f>
        <v>#DIV/0!</v>
      </c>
      <c r="U217" s="112" t="e">
        <f>'III Plan Rates'!$AA220*'V Consumer Factors'!$N$13*'II Rate Development &amp; Change'!$J$34</f>
        <v>#DIV/0!</v>
      </c>
      <c r="V217" s="112" t="e">
        <f>'III Plan Rates'!$AA220*'V Consumer Factors'!$N$14*'II Rate Development &amp; Change'!$J$34</f>
        <v>#DIV/0!</v>
      </c>
      <c r="W217" s="112" t="e">
        <f>'III Plan Rates'!$AA220*'V Consumer Factors'!$N$15*'II Rate Development &amp; Change'!$J$34</f>
        <v>#DIV/0!</v>
      </c>
      <c r="X217" s="112" t="e">
        <f>'III Plan Rates'!$AA220*'V Consumer Factors'!$N$16*'II Rate Development &amp; Change'!$J$34</f>
        <v>#DIV/0!</v>
      </c>
      <c r="Y217" s="112" t="e">
        <f>'III Plan Rates'!$AA220*'V Consumer Factors'!$N$17*'II Rate Development &amp; Change'!$J$34</f>
        <v>#DIV/0!</v>
      </c>
      <c r="Z217" s="112" t="e">
        <f>'III Plan Rates'!$AA220*'V Consumer Factors'!$N$18*'II Rate Development &amp; Change'!$J$34</f>
        <v>#DIV/0!</v>
      </c>
      <c r="AA217" s="112" t="e">
        <f>'III Plan Rates'!$AA220*'V Consumer Factors'!$N$19*'II Rate Development &amp; Change'!$J$34</f>
        <v>#DIV/0!</v>
      </c>
      <c r="AB217" s="112" t="e">
        <f>'III Plan Rates'!$AA220*'V Consumer Factors'!$N$20*'II Rate Development &amp; Change'!$J$34</f>
        <v>#DIV/0!</v>
      </c>
      <c r="AC217" s="112">
        <f>IF('III Plan Rates'!$AP220&gt;0,SUMPRODUCT(T217:AB217,'III Plan Rates'!$AG220:$AO220)/'III Plan Rates'!$AP220,0)</f>
        <v>0</v>
      </c>
      <c r="AD217" s="119"/>
      <c r="AE217" s="120" t="e">
        <f t="shared" si="43"/>
        <v>#DIV/0!</v>
      </c>
      <c r="AF217" s="120" t="e">
        <f t="shared" si="44"/>
        <v>#DIV/0!</v>
      </c>
      <c r="AG217" s="120" t="e">
        <f t="shared" si="45"/>
        <v>#DIV/0!</v>
      </c>
      <c r="AH217" s="120" t="e">
        <f t="shared" si="46"/>
        <v>#DIV/0!</v>
      </c>
      <c r="AI217" s="120" t="e">
        <f t="shared" si="47"/>
        <v>#DIV/0!</v>
      </c>
      <c r="AJ217" s="120" t="e">
        <f t="shared" si="48"/>
        <v>#DIV/0!</v>
      </c>
      <c r="AK217" s="120" t="e">
        <f t="shared" si="49"/>
        <v>#DIV/0!</v>
      </c>
      <c r="AL217" s="120" t="e">
        <f t="shared" si="50"/>
        <v>#DIV/0!</v>
      </c>
      <c r="AM217" s="120" t="e">
        <f t="shared" si="51"/>
        <v>#DIV/0!</v>
      </c>
      <c r="AN217" s="120" t="str">
        <f t="shared" si="52"/>
        <v/>
      </c>
      <c r="AO217" s="119"/>
      <c r="AP217" s="112" t="e">
        <f>'III Plan Rates'!$AA220*'V Consumer Factors'!$N$12*'II Rate Development &amp; Change'!$K$34</f>
        <v>#DIV/0!</v>
      </c>
      <c r="AQ217" s="112" t="e">
        <f>'III Plan Rates'!$AA220*'V Consumer Factors'!$N$13*'II Rate Development &amp; Change'!$K$34</f>
        <v>#DIV/0!</v>
      </c>
      <c r="AR217" s="112" t="e">
        <f>'III Plan Rates'!$AA220*'V Consumer Factors'!$N$14*'II Rate Development &amp; Change'!$K$34</f>
        <v>#DIV/0!</v>
      </c>
      <c r="AS217" s="112" t="e">
        <f>'III Plan Rates'!$AA220*'V Consumer Factors'!$N$15*'II Rate Development &amp; Change'!$K$34</f>
        <v>#DIV/0!</v>
      </c>
      <c r="AT217" s="112" t="e">
        <f>'III Plan Rates'!$AA220*'V Consumer Factors'!$N$16*'II Rate Development &amp; Change'!$K$34</f>
        <v>#DIV/0!</v>
      </c>
      <c r="AU217" s="112" t="e">
        <f>'III Plan Rates'!$AA220*'V Consumer Factors'!$N$17*'II Rate Development &amp; Change'!$K$34</f>
        <v>#DIV/0!</v>
      </c>
      <c r="AV217" s="112" t="e">
        <f>'III Plan Rates'!$AA220*'V Consumer Factors'!$N$18*'II Rate Development &amp; Change'!$K$34</f>
        <v>#DIV/0!</v>
      </c>
      <c r="AW217" s="112" t="e">
        <f>'III Plan Rates'!$AA220*'V Consumer Factors'!$N$19*'II Rate Development &amp; Change'!$K$34</f>
        <v>#DIV/0!</v>
      </c>
      <c r="AX217" s="112" t="e">
        <f>'III Plan Rates'!$AA220*'V Consumer Factors'!$N$20*'II Rate Development &amp; Change'!$K$34</f>
        <v>#DIV/0!</v>
      </c>
      <c r="AY217" s="112">
        <f>IF('III Plan Rates'!$AP220&gt;0,SUMPRODUCT(AP217:AX217,'III Plan Rates'!$AG220:$AO220)/'III Plan Rates'!$AP220,0)</f>
        <v>0</v>
      </c>
      <c r="AZ217" s="124"/>
      <c r="BA217" s="112" t="e">
        <f>'III Plan Rates'!$AA220*'V Consumer Factors'!$N$12*'II Rate Development &amp; Change'!$L$34</f>
        <v>#DIV/0!</v>
      </c>
      <c r="BB217" s="112" t="e">
        <f>'III Plan Rates'!$AA220*'V Consumer Factors'!$N$13*'II Rate Development &amp; Change'!$L$34</f>
        <v>#DIV/0!</v>
      </c>
      <c r="BC217" s="112" t="e">
        <f>'III Plan Rates'!$AA220*'V Consumer Factors'!$N$14*'II Rate Development &amp; Change'!$L$34</f>
        <v>#DIV/0!</v>
      </c>
      <c r="BD217" s="112" t="e">
        <f>'III Plan Rates'!$AA220*'V Consumer Factors'!$N$15*'II Rate Development &amp; Change'!$L$34</f>
        <v>#DIV/0!</v>
      </c>
      <c r="BE217" s="112" t="e">
        <f>'III Plan Rates'!$AA220*'V Consumer Factors'!$N$16*'II Rate Development &amp; Change'!$L$34</f>
        <v>#DIV/0!</v>
      </c>
      <c r="BF217" s="112" t="e">
        <f>'III Plan Rates'!$AA220*'V Consumer Factors'!$N$17*'II Rate Development &amp; Change'!$L$34</f>
        <v>#DIV/0!</v>
      </c>
      <c r="BG217" s="112" t="e">
        <f>'III Plan Rates'!$AA220*'V Consumer Factors'!$N$18*'II Rate Development &amp; Change'!$L$34</f>
        <v>#DIV/0!</v>
      </c>
      <c r="BH217" s="112" t="e">
        <f>'III Plan Rates'!$AA220*'V Consumer Factors'!$N$19*'II Rate Development &amp; Change'!$L$34</f>
        <v>#DIV/0!</v>
      </c>
      <c r="BI217" s="112" t="e">
        <f>'III Plan Rates'!$AA220*'V Consumer Factors'!$N$20*'II Rate Development &amp; Change'!$L$34</f>
        <v>#DIV/0!</v>
      </c>
      <c r="BJ217" s="112">
        <f>IF('III Plan Rates'!$AP220&gt;0,SUMPRODUCT(BA217:BI217,'III Plan Rates'!$AG220:$AO220)/'III Plan Rates'!$AP220,0)</f>
        <v>0</v>
      </c>
      <c r="BK217" s="124"/>
      <c r="BL217" s="112" t="e">
        <f>'III Plan Rates'!$AA220*'V Consumer Factors'!$N$12*'II Rate Development &amp; Change'!$M$34</f>
        <v>#DIV/0!</v>
      </c>
      <c r="BM217" s="112" t="e">
        <f>'III Plan Rates'!$AA220*'V Consumer Factors'!$N$13*'II Rate Development &amp; Change'!$M$34</f>
        <v>#DIV/0!</v>
      </c>
      <c r="BN217" s="112" t="e">
        <f>'III Plan Rates'!$AA220*'V Consumer Factors'!$N$14*'II Rate Development &amp; Change'!$M$34</f>
        <v>#DIV/0!</v>
      </c>
      <c r="BO217" s="112" t="e">
        <f>'III Plan Rates'!$AA220*'V Consumer Factors'!$N$15*'II Rate Development &amp; Change'!$M$34</f>
        <v>#DIV/0!</v>
      </c>
      <c r="BP217" s="112" t="e">
        <f>'III Plan Rates'!$AA220*'V Consumer Factors'!$N$16*'II Rate Development &amp; Change'!$M$34</f>
        <v>#DIV/0!</v>
      </c>
      <c r="BQ217" s="112" t="e">
        <f>'III Plan Rates'!$AA220*'V Consumer Factors'!$N$17*'II Rate Development &amp; Change'!$M$34</f>
        <v>#DIV/0!</v>
      </c>
      <c r="BR217" s="112" t="e">
        <f>'III Plan Rates'!$AA220*'V Consumer Factors'!$N$18*'II Rate Development &amp; Change'!$M$34</f>
        <v>#DIV/0!</v>
      </c>
      <c r="BS217" s="112" t="e">
        <f>'III Plan Rates'!$AA220*'V Consumer Factors'!$N$19*'II Rate Development &amp; Change'!$M$34</f>
        <v>#DIV/0!</v>
      </c>
      <c r="BT217" s="112" t="e">
        <f>'III Plan Rates'!$AA220*'V Consumer Factors'!$N$20*'II Rate Development &amp; Change'!$M$34</f>
        <v>#DIV/0!</v>
      </c>
      <c r="BU217" s="112">
        <f>IF('III Plan Rates'!$AP220&gt;0,SUMPRODUCT(BL217:BT217,'III Plan Rates'!$AG220:$AO220)/'III Plan Rates'!$AP220,0)</f>
        <v>0</v>
      </c>
      <c r="BW217" s="109"/>
      <c r="BX217" s="109"/>
      <c r="BY217" s="109"/>
      <c r="BZ217" s="109"/>
      <c r="CA217" s="109"/>
      <c r="CB217" s="109"/>
      <c r="CC217" s="109"/>
      <c r="CD217" s="109"/>
      <c r="CE217" s="511" t="str">
        <f>IF(SUM(BW217:CD217)='III Plan Rates'!AG220, "Match", "Don't Match")</f>
        <v>Match</v>
      </c>
      <c r="CF217" s="109"/>
      <c r="CG217" s="109"/>
      <c r="CH217" s="109"/>
      <c r="CI217" s="511" t="str">
        <f>IF(SUM(CF217:CH217)='III Plan Rates'!AH220, "Match", "Don't Match")</f>
        <v>Match</v>
      </c>
      <c r="CJ217" s="109"/>
      <c r="CK217" s="109"/>
      <c r="CL217" s="109"/>
      <c r="CM217" s="109"/>
      <c r="CN217" s="109"/>
      <c r="CO217" s="109"/>
      <c r="CP217" s="109"/>
      <c r="CQ217" s="109"/>
      <c r="CR217" s="109"/>
      <c r="CS217" s="109"/>
      <c r="CT217" s="109"/>
      <c r="CU217" s="109"/>
      <c r="CV217" s="109"/>
      <c r="CW217" s="511" t="str">
        <f>IF(SUM(CJ217:CV217)='III Plan Rates'!AI220, "Match", "Don't Match")</f>
        <v>Match</v>
      </c>
      <c r="CX217" s="109"/>
      <c r="CY217" s="109"/>
      <c r="CZ217" s="109"/>
      <c r="DA217" s="109"/>
      <c r="DB217" s="109"/>
      <c r="DC217" s="109"/>
      <c r="DD217" s="109"/>
      <c r="DE217" s="109"/>
      <c r="DF217" s="109"/>
      <c r="DG217" s="109"/>
      <c r="DH217" s="511" t="str">
        <f>IF(SUM(CX217:DG217)='III Plan Rates'!AJ220, "Match", "Don't Match")</f>
        <v>Match</v>
      </c>
      <c r="DI217" s="109"/>
      <c r="DJ217" s="109"/>
      <c r="DK217" s="109"/>
      <c r="DL217" s="109"/>
      <c r="DM217" s="109"/>
      <c r="DN217" s="109"/>
      <c r="DO217" s="109"/>
      <c r="DP217" s="511" t="str">
        <f>IF(SUM(DI217:DO217)='III Plan Rates'!AK220, "Match", "Don't Match")</f>
        <v>Match</v>
      </c>
      <c r="DQ217" s="109"/>
      <c r="DR217" s="109"/>
      <c r="DS217" s="109"/>
      <c r="DT217" s="109"/>
      <c r="DU217" s="109"/>
      <c r="DV217" s="109"/>
      <c r="DW217" s="109"/>
      <c r="DX217" s="109"/>
      <c r="DY217" s="109"/>
      <c r="DZ217" s="109"/>
      <c r="EA217" s="511" t="str">
        <f>IF(SUM(DQ217:DZ217)='III Plan Rates'!AL220, "Match", "Don't Match")</f>
        <v>Match</v>
      </c>
      <c r="EB217" s="109"/>
      <c r="EC217" s="109"/>
      <c r="ED217" s="109"/>
      <c r="EE217" s="109"/>
      <c r="EF217" s="511" t="str">
        <f>IF(SUM(EB217:EE217)='III Plan Rates'!AM220, "Match", "Don't Match")</f>
        <v>Match</v>
      </c>
      <c r="EG217" s="109"/>
      <c r="EH217" s="109"/>
      <c r="EI217" s="109"/>
      <c r="EJ217" s="109"/>
      <c r="EK217" s="109"/>
      <c r="EL217" s="511" t="str">
        <f>IF(SUM(EG217:EK217)='III Plan Rates'!AN220, "Match", "Don't Match")</f>
        <v>Match</v>
      </c>
      <c r="EM217" s="109"/>
      <c r="EN217" s="109"/>
      <c r="EO217" s="109"/>
      <c r="EP217" s="109"/>
      <c r="EQ217" s="109"/>
      <c r="ER217" s="109"/>
      <c r="ES217" s="109"/>
      <c r="ET217" s="511" t="str">
        <f>IF(SUM(EM217:ES217)='III Plan Rates'!AO220, "Match", "Don't Match")</f>
        <v>Match</v>
      </c>
    </row>
    <row r="218" spans="1:150" x14ac:dyDescent="0.25">
      <c r="A218" s="406" t="str">
        <f>'III Plan Rates'!A221</f>
        <v>Plan 204</v>
      </c>
      <c r="B218" s="122">
        <f>'III Plan Rates'!B221</f>
        <v>0</v>
      </c>
      <c r="C218" s="128">
        <f>'III Plan Rates'!D221</f>
        <v>0</v>
      </c>
      <c r="D218" s="122">
        <f>'III Plan Rates'!E221</f>
        <v>0</v>
      </c>
      <c r="E218" s="122">
        <f>'III Plan Rates'!F221</f>
        <v>0</v>
      </c>
      <c r="F218" s="122">
        <f>'III Plan Rates'!G221</f>
        <v>0</v>
      </c>
      <c r="G218" s="122">
        <f>'III Plan Rates'!J221</f>
        <v>0</v>
      </c>
      <c r="H218" s="10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2">
        <f>IF('III Plan Rates'!$AP221&gt;0,SUMPRODUCT(I218:Q218,'III Plan Rates'!$AG221:$AO221)/'III Plan Rates'!$AP221,0)</f>
        <v>0</v>
      </c>
      <c r="S218" s="123"/>
      <c r="T218" s="112" t="e">
        <f>'III Plan Rates'!$AA221*'V Consumer Factors'!$N$12*'II Rate Development &amp; Change'!$J$34</f>
        <v>#DIV/0!</v>
      </c>
      <c r="U218" s="112" t="e">
        <f>'III Plan Rates'!$AA221*'V Consumer Factors'!$N$13*'II Rate Development &amp; Change'!$J$34</f>
        <v>#DIV/0!</v>
      </c>
      <c r="V218" s="112" t="e">
        <f>'III Plan Rates'!$AA221*'V Consumer Factors'!$N$14*'II Rate Development &amp; Change'!$J$34</f>
        <v>#DIV/0!</v>
      </c>
      <c r="W218" s="112" t="e">
        <f>'III Plan Rates'!$AA221*'V Consumer Factors'!$N$15*'II Rate Development &amp; Change'!$J$34</f>
        <v>#DIV/0!</v>
      </c>
      <c r="X218" s="112" t="e">
        <f>'III Plan Rates'!$AA221*'V Consumer Factors'!$N$16*'II Rate Development &amp; Change'!$J$34</f>
        <v>#DIV/0!</v>
      </c>
      <c r="Y218" s="112" t="e">
        <f>'III Plan Rates'!$AA221*'V Consumer Factors'!$N$17*'II Rate Development &amp; Change'!$J$34</f>
        <v>#DIV/0!</v>
      </c>
      <c r="Z218" s="112" t="e">
        <f>'III Plan Rates'!$AA221*'V Consumer Factors'!$N$18*'II Rate Development &amp; Change'!$J$34</f>
        <v>#DIV/0!</v>
      </c>
      <c r="AA218" s="112" t="e">
        <f>'III Plan Rates'!$AA221*'V Consumer Factors'!$N$19*'II Rate Development &amp; Change'!$J$34</f>
        <v>#DIV/0!</v>
      </c>
      <c r="AB218" s="112" t="e">
        <f>'III Plan Rates'!$AA221*'V Consumer Factors'!$N$20*'II Rate Development &amp; Change'!$J$34</f>
        <v>#DIV/0!</v>
      </c>
      <c r="AC218" s="112">
        <f>IF('III Plan Rates'!$AP221&gt;0,SUMPRODUCT(T218:AB218,'III Plan Rates'!$AG221:$AO221)/'III Plan Rates'!$AP221,0)</f>
        <v>0</v>
      </c>
      <c r="AD218" s="119"/>
      <c r="AE218" s="120" t="e">
        <f t="shared" si="43"/>
        <v>#DIV/0!</v>
      </c>
      <c r="AF218" s="120" t="e">
        <f t="shared" si="44"/>
        <v>#DIV/0!</v>
      </c>
      <c r="AG218" s="120" t="e">
        <f t="shared" si="45"/>
        <v>#DIV/0!</v>
      </c>
      <c r="AH218" s="120" t="e">
        <f t="shared" si="46"/>
        <v>#DIV/0!</v>
      </c>
      <c r="AI218" s="120" t="e">
        <f t="shared" si="47"/>
        <v>#DIV/0!</v>
      </c>
      <c r="AJ218" s="120" t="e">
        <f t="shared" si="48"/>
        <v>#DIV/0!</v>
      </c>
      <c r="AK218" s="120" t="e">
        <f t="shared" si="49"/>
        <v>#DIV/0!</v>
      </c>
      <c r="AL218" s="120" t="e">
        <f t="shared" si="50"/>
        <v>#DIV/0!</v>
      </c>
      <c r="AM218" s="120" t="e">
        <f t="shared" si="51"/>
        <v>#DIV/0!</v>
      </c>
      <c r="AN218" s="120" t="str">
        <f t="shared" si="52"/>
        <v/>
      </c>
      <c r="AO218" s="119"/>
      <c r="AP218" s="112" t="e">
        <f>'III Plan Rates'!$AA221*'V Consumer Factors'!$N$12*'II Rate Development &amp; Change'!$K$34</f>
        <v>#DIV/0!</v>
      </c>
      <c r="AQ218" s="112" t="e">
        <f>'III Plan Rates'!$AA221*'V Consumer Factors'!$N$13*'II Rate Development &amp; Change'!$K$34</f>
        <v>#DIV/0!</v>
      </c>
      <c r="AR218" s="112" t="e">
        <f>'III Plan Rates'!$AA221*'V Consumer Factors'!$N$14*'II Rate Development &amp; Change'!$K$34</f>
        <v>#DIV/0!</v>
      </c>
      <c r="AS218" s="112" t="e">
        <f>'III Plan Rates'!$AA221*'V Consumer Factors'!$N$15*'II Rate Development &amp; Change'!$K$34</f>
        <v>#DIV/0!</v>
      </c>
      <c r="AT218" s="112" t="e">
        <f>'III Plan Rates'!$AA221*'V Consumer Factors'!$N$16*'II Rate Development &amp; Change'!$K$34</f>
        <v>#DIV/0!</v>
      </c>
      <c r="AU218" s="112" t="e">
        <f>'III Plan Rates'!$AA221*'V Consumer Factors'!$N$17*'II Rate Development &amp; Change'!$K$34</f>
        <v>#DIV/0!</v>
      </c>
      <c r="AV218" s="112" t="e">
        <f>'III Plan Rates'!$AA221*'V Consumer Factors'!$N$18*'II Rate Development &amp; Change'!$K$34</f>
        <v>#DIV/0!</v>
      </c>
      <c r="AW218" s="112" t="e">
        <f>'III Plan Rates'!$AA221*'V Consumer Factors'!$N$19*'II Rate Development &amp; Change'!$K$34</f>
        <v>#DIV/0!</v>
      </c>
      <c r="AX218" s="112" t="e">
        <f>'III Plan Rates'!$AA221*'V Consumer Factors'!$N$20*'II Rate Development &amp; Change'!$K$34</f>
        <v>#DIV/0!</v>
      </c>
      <c r="AY218" s="112">
        <f>IF('III Plan Rates'!$AP221&gt;0,SUMPRODUCT(AP218:AX218,'III Plan Rates'!$AG221:$AO221)/'III Plan Rates'!$AP221,0)</f>
        <v>0</v>
      </c>
      <c r="AZ218" s="124"/>
      <c r="BA218" s="112" t="e">
        <f>'III Plan Rates'!$AA221*'V Consumer Factors'!$N$12*'II Rate Development &amp; Change'!$L$34</f>
        <v>#DIV/0!</v>
      </c>
      <c r="BB218" s="112" t="e">
        <f>'III Plan Rates'!$AA221*'V Consumer Factors'!$N$13*'II Rate Development &amp; Change'!$L$34</f>
        <v>#DIV/0!</v>
      </c>
      <c r="BC218" s="112" t="e">
        <f>'III Plan Rates'!$AA221*'V Consumer Factors'!$N$14*'II Rate Development &amp; Change'!$L$34</f>
        <v>#DIV/0!</v>
      </c>
      <c r="BD218" s="112" t="e">
        <f>'III Plan Rates'!$AA221*'V Consumer Factors'!$N$15*'II Rate Development &amp; Change'!$L$34</f>
        <v>#DIV/0!</v>
      </c>
      <c r="BE218" s="112" t="e">
        <f>'III Plan Rates'!$AA221*'V Consumer Factors'!$N$16*'II Rate Development &amp; Change'!$L$34</f>
        <v>#DIV/0!</v>
      </c>
      <c r="BF218" s="112" t="e">
        <f>'III Plan Rates'!$AA221*'V Consumer Factors'!$N$17*'II Rate Development &amp; Change'!$L$34</f>
        <v>#DIV/0!</v>
      </c>
      <c r="BG218" s="112" t="e">
        <f>'III Plan Rates'!$AA221*'V Consumer Factors'!$N$18*'II Rate Development &amp; Change'!$L$34</f>
        <v>#DIV/0!</v>
      </c>
      <c r="BH218" s="112" t="e">
        <f>'III Plan Rates'!$AA221*'V Consumer Factors'!$N$19*'II Rate Development &amp; Change'!$L$34</f>
        <v>#DIV/0!</v>
      </c>
      <c r="BI218" s="112" t="e">
        <f>'III Plan Rates'!$AA221*'V Consumer Factors'!$N$20*'II Rate Development &amp; Change'!$L$34</f>
        <v>#DIV/0!</v>
      </c>
      <c r="BJ218" s="112">
        <f>IF('III Plan Rates'!$AP221&gt;0,SUMPRODUCT(BA218:BI218,'III Plan Rates'!$AG221:$AO221)/'III Plan Rates'!$AP221,0)</f>
        <v>0</v>
      </c>
      <c r="BK218" s="124"/>
      <c r="BL218" s="112" t="e">
        <f>'III Plan Rates'!$AA221*'V Consumer Factors'!$N$12*'II Rate Development &amp; Change'!$M$34</f>
        <v>#DIV/0!</v>
      </c>
      <c r="BM218" s="112" t="e">
        <f>'III Plan Rates'!$AA221*'V Consumer Factors'!$N$13*'II Rate Development &amp; Change'!$M$34</f>
        <v>#DIV/0!</v>
      </c>
      <c r="BN218" s="112" t="e">
        <f>'III Plan Rates'!$AA221*'V Consumer Factors'!$N$14*'II Rate Development &amp; Change'!$M$34</f>
        <v>#DIV/0!</v>
      </c>
      <c r="BO218" s="112" t="e">
        <f>'III Plan Rates'!$AA221*'V Consumer Factors'!$N$15*'II Rate Development &amp; Change'!$M$34</f>
        <v>#DIV/0!</v>
      </c>
      <c r="BP218" s="112" t="e">
        <f>'III Plan Rates'!$AA221*'V Consumer Factors'!$N$16*'II Rate Development &amp; Change'!$M$34</f>
        <v>#DIV/0!</v>
      </c>
      <c r="BQ218" s="112" t="e">
        <f>'III Plan Rates'!$AA221*'V Consumer Factors'!$N$17*'II Rate Development &amp; Change'!$M$34</f>
        <v>#DIV/0!</v>
      </c>
      <c r="BR218" s="112" t="e">
        <f>'III Plan Rates'!$AA221*'V Consumer Factors'!$N$18*'II Rate Development &amp; Change'!$M$34</f>
        <v>#DIV/0!</v>
      </c>
      <c r="BS218" s="112" t="e">
        <f>'III Plan Rates'!$AA221*'V Consumer Factors'!$N$19*'II Rate Development &amp; Change'!$M$34</f>
        <v>#DIV/0!</v>
      </c>
      <c r="BT218" s="112" t="e">
        <f>'III Plan Rates'!$AA221*'V Consumer Factors'!$N$20*'II Rate Development &amp; Change'!$M$34</f>
        <v>#DIV/0!</v>
      </c>
      <c r="BU218" s="112">
        <f>IF('III Plan Rates'!$AP221&gt;0,SUMPRODUCT(BL218:BT218,'III Plan Rates'!$AG221:$AO221)/'III Plan Rates'!$AP221,0)</f>
        <v>0</v>
      </c>
      <c r="BW218" s="109"/>
      <c r="BX218" s="109"/>
      <c r="BY218" s="109"/>
      <c r="BZ218" s="109"/>
      <c r="CA218" s="109"/>
      <c r="CB218" s="109"/>
      <c r="CC218" s="109"/>
      <c r="CD218" s="109"/>
      <c r="CE218" s="511" t="str">
        <f>IF(SUM(BW218:CD218)='III Plan Rates'!AG221, "Match", "Don't Match")</f>
        <v>Match</v>
      </c>
      <c r="CF218" s="109"/>
      <c r="CG218" s="109"/>
      <c r="CH218" s="109"/>
      <c r="CI218" s="511" t="str">
        <f>IF(SUM(CF218:CH218)='III Plan Rates'!AH221, "Match", "Don't Match")</f>
        <v>Match</v>
      </c>
      <c r="CJ218" s="109"/>
      <c r="CK218" s="109"/>
      <c r="CL218" s="109"/>
      <c r="CM218" s="109"/>
      <c r="CN218" s="109"/>
      <c r="CO218" s="109"/>
      <c r="CP218" s="109"/>
      <c r="CQ218" s="109"/>
      <c r="CR218" s="109"/>
      <c r="CS218" s="109"/>
      <c r="CT218" s="109"/>
      <c r="CU218" s="109"/>
      <c r="CV218" s="109"/>
      <c r="CW218" s="511" t="str">
        <f>IF(SUM(CJ218:CV218)='III Plan Rates'!AI221, "Match", "Don't Match")</f>
        <v>Match</v>
      </c>
      <c r="CX218" s="109"/>
      <c r="CY218" s="109"/>
      <c r="CZ218" s="109"/>
      <c r="DA218" s="109"/>
      <c r="DB218" s="109"/>
      <c r="DC218" s="109"/>
      <c r="DD218" s="109"/>
      <c r="DE218" s="109"/>
      <c r="DF218" s="109"/>
      <c r="DG218" s="109"/>
      <c r="DH218" s="511" t="str">
        <f>IF(SUM(CX218:DG218)='III Plan Rates'!AJ221, "Match", "Don't Match")</f>
        <v>Match</v>
      </c>
      <c r="DI218" s="109"/>
      <c r="DJ218" s="109"/>
      <c r="DK218" s="109"/>
      <c r="DL218" s="109"/>
      <c r="DM218" s="109"/>
      <c r="DN218" s="109"/>
      <c r="DO218" s="109"/>
      <c r="DP218" s="511" t="str">
        <f>IF(SUM(DI218:DO218)='III Plan Rates'!AK221, "Match", "Don't Match")</f>
        <v>Match</v>
      </c>
      <c r="DQ218" s="109"/>
      <c r="DR218" s="109"/>
      <c r="DS218" s="109"/>
      <c r="DT218" s="109"/>
      <c r="DU218" s="109"/>
      <c r="DV218" s="109"/>
      <c r="DW218" s="109"/>
      <c r="DX218" s="109"/>
      <c r="DY218" s="109"/>
      <c r="DZ218" s="109"/>
      <c r="EA218" s="511" t="str">
        <f>IF(SUM(DQ218:DZ218)='III Plan Rates'!AL221, "Match", "Don't Match")</f>
        <v>Match</v>
      </c>
      <c r="EB218" s="109"/>
      <c r="EC218" s="109"/>
      <c r="ED218" s="109"/>
      <c r="EE218" s="109"/>
      <c r="EF218" s="511" t="str">
        <f>IF(SUM(EB218:EE218)='III Plan Rates'!AM221, "Match", "Don't Match")</f>
        <v>Match</v>
      </c>
      <c r="EG218" s="109"/>
      <c r="EH218" s="109"/>
      <c r="EI218" s="109"/>
      <c r="EJ218" s="109"/>
      <c r="EK218" s="109"/>
      <c r="EL218" s="511" t="str">
        <f>IF(SUM(EG218:EK218)='III Plan Rates'!AN221, "Match", "Don't Match")</f>
        <v>Match</v>
      </c>
      <c r="EM218" s="109"/>
      <c r="EN218" s="109"/>
      <c r="EO218" s="109"/>
      <c r="EP218" s="109"/>
      <c r="EQ218" s="109"/>
      <c r="ER218" s="109"/>
      <c r="ES218" s="109"/>
      <c r="ET218" s="511" t="str">
        <f>IF(SUM(EM218:ES218)='III Plan Rates'!AO221, "Match", "Don't Match")</f>
        <v>Match</v>
      </c>
    </row>
    <row r="219" spans="1:150" x14ac:dyDescent="0.25">
      <c r="A219" s="406" t="str">
        <f>'III Plan Rates'!A222</f>
        <v>Plan 205</v>
      </c>
      <c r="B219" s="122">
        <f>'III Plan Rates'!B222</f>
        <v>0</v>
      </c>
      <c r="C219" s="128">
        <f>'III Plan Rates'!D222</f>
        <v>0</v>
      </c>
      <c r="D219" s="122">
        <f>'III Plan Rates'!E222</f>
        <v>0</v>
      </c>
      <c r="E219" s="122">
        <f>'III Plan Rates'!F222</f>
        <v>0</v>
      </c>
      <c r="F219" s="122">
        <f>'III Plan Rates'!G222</f>
        <v>0</v>
      </c>
      <c r="G219" s="122">
        <f>'III Plan Rates'!J222</f>
        <v>0</v>
      </c>
      <c r="H219" s="10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2">
        <f>IF('III Plan Rates'!$AP222&gt;0,SUMPRODUCT(I219:Q219,'III Plan Rates'!$AG222:$AO222)/'III Plan Rates'!$AP222,0)</f>
        <v>0</v>
      </c>
      <c r="S219" s="123"/>
      <c r="T219" s="112" t="e">
        <f>'III Plan Rates'!$AA222*'V Consumer Factors'!$N$12*'II Rate Development &amp; Change'!$J$34</f>
        <v>#DIV/0!</v>
      </c>
      <c r="U219" s="112" t="e">
        <f>'III Plan Rates'!$AA222*'V Consumer Factors'!$N$13*'II Rate Development &amp; Change'!$J$34</f>
        <v>#DIV/0!</v>
      </c>
      <c r="V219" s="112" t="e">
        <f>'III Plan Rates'!$AA222*'V Consumer Factors'!$N$14*'II Rate Development &amp; Change'!$J$34</f>
        <v>#DIV/0!</v>
      </c>
      <c r="W219" s="112" t="e">
        <f>'III Plan Rates'!$AA222*'V Consumer Factors'!$N$15*'II Rate Development &amp; Change'!$J$34</f>
        <v>#DIV/0!</v>
      </c>
      <c r="X219" s="112" t="e">
        <f>'III Plan Rates'!$AA222*'V Consumer Factors'!$N$16*'II Rate Development &amp; Change'!$J$34</f>
        <v>#DIV/0!</v>
      </c>
      <c r="Y219" s="112" t="e">
        <f>'III Plan Rates'!$AA222*'V Consumer Factors'!$N$17*'II Rate Development &amp; Change'!$J$34</f>
        <v>#DIV/0!</v>
      </c>
      <c r="Z219" s="112" t="e">
        <f>'III Plan Rates'!$AA222*'V Consumer Factors'!$N$18*'II Rate Development &amp; Change'!$J$34</f>
        <v>#DIV/0!</v>
      </c>
      <c r="AA219" s="112" t="e">
        <f>'III Plan Rates'!$AA222*'V Consumer Factors'!$N$19*'II Rate Development &amp; Change'!$J$34</f>
        <v>#DIV/0!</v>
      </c>
      <c r="AB219" s="112" t="e">
        <f>'III Plan Rates'!$AA222*'V Consumer Factors'!$N$20*'II Rate Development &amp; Change'!$J$34</f>
        <v>#DIV/0!</v>
      </c>
      <c r="AC219" s="112">
        <f>IF('III Plan Rates'!$AP222&gt;0,SUMPRODUCT(T219:AB219,'III Plan Rates'!$AG222:$AO222)/'III Plan Rates'!$AP222,0)</f>
        <v>0</v>
      </c>
      <c r="AD219" s="119"/>
      <c r="AE219" s="120" t="e">
        <f t="shared" si="43"/>
        <v>#DIV/0!</v>
      </c>
      <c r="AF219" s="120" t="e">
        <f t="shared" si="44"/>
        <v>#DIV/0!</v>
      </c>
      <c r="AG219" s="120" t="e">
        <f t="shared" si="45"/>
        <v>#DIV/0!</v>
      </c>
      <c r="AH219" s="120" t="e">
        <f t="shared" si="46"/>
        <v>#DIV/0!</v>
      </c>
      <c r="AI219" s="120" t="e">
        <f t="shared" si="47"/>
        <v>#DIV/0!</v>
      </c>
      <c r="AJ219" s="120" t="e">
        <f t="shared" si="48"/>
        <v>#DIV/0!</v>
      </c>
      <c r="AK219" s="120" t="e">
        <f t="shared" si="49"/>
        <v>#DIV/0!</v>
      </c>
      <c r="AL219" s="120" t="e">
        <f t="shared" si="50"/>
        <v>#DIV/0!</v>
      </c>
      <c r="AM219" s="120" t="e">
        <f t="shared" si="51"/>
        <v>#DIV/0!</v>
      </c>
      <c r="AN219" s="120" t="str">
        <f t="shared" si="52"/>
        <v/>
      </c>
      <c r="AO219" s="119"/>
      <c r="AP219" s="112" t="e">
        <f>'III Plan Rates'!$AA222*'V Consumer Factors'!$N$12*'II Rate Development &amp; Change'!$K$34</f>
        <v>#DIV/0!</v>
      </c>
      <c r="AQ219" s="112" t="e">
        <f>'III Plan Rates'!$AA222*'V Consumer Factors'!$N$13*'II Rate Development &amp; Change'!$K$34</f>
        <v>#DIV/0!</v>
      </c>
      <c r="AR219" s="112" t="e">
        <f>'III Plan Rates'!$AA222*'V Consumer Factors'!$N$14*'II Rate Development &amp; Change'!$K$34</f>
        <v>#DIV/0!</v>
      </c>
      <c r="AS219" s="112" t="e">
        <f>'III Plan Rates'!$AA222*'V Consumer Factors'!$N$15*'II Rate Development &amp; Change'!$K$34</f>
        <v>#DIV/0!</v>
      </c>
      <c r="AT219" s="112" t="e">
        <f>'III Plan Rates'!$AA222*'V Consumer Factors'!$N$16*'II Rate Development &amp; Change'!$K$34</f>
        <v>#DIV/0!</v>
      </c>
      <c r="AU219" s="112" t="e">
        <f>'III Plan Rates'!$AA222*'V Consumer Factors'!$N$17*'II Rate Development &amp; Change'!$K$34</f>
        <v>#DIV/0!</v>
      </c>
      <c r="AV219" s="112" t="e">
        <f>'III Plan Rates'!$AA222*'V Consumer Factors'!$N$18*'II Rate Development &amp; Change'!$K$34</f>
        <v>#DIV/0!</v>
      </c>
      <c r="AW219" s="112" t="e">
        <f>'III Plan Rates'!$AA222*'V Consumer Factors'!$N$19*'II Rate Development &amp; Change'!$K$34</f>
        <v>#DIV/0!</v>
      </c>
      <c r="AX219" s="112" t="e">
        <f>'III Plan Rates'!$AA222*'V Consumer Factors'!$N$20*'II Rate Development &amp; Change'!$K$34</f>
        <v>#DIV/0!</v>
      </c>
      <c r="AY219" s="112">
        <f>IF('III Plan Rates'!$AP222&gt;0,SUMPRODUCT(AP219:AX219,'III Plan Rates'!$AG222:$AO222)/'III Plan Rates'!$AP222,0)</f>
        <v>0</v>
      </c>
      <c r="AZ219" s="124"/>
      <c r="BA219" s="112" t="e">
        <f>'III Plan Rates'!$AA222*'V Consumer Factors'!$N$12*'II Rate Development &amp; Change'!$L$34</f>
        <v>#DIV/0!</v>
      </c>
      <c r="BB219" s="112" t="e">
        <f>'III Plan Rates'!$AA222*'V Consumer Factors'!$N$13*'II Rate Development &amp; Change'!$L$34</f>
        <v>#DIV/0!</v>
      </c>
      <c r="BC219" s="112" t="e">
        <f>'III Plan Rates'!$AA222*'V Consumer Factors'!$N$14*'II Rate Development &amp; Change'!$L$34</f>
        <v>#DIV/0!</v>
      </c>
      <c r="BD219" s="112" t="e">
        <f>'III Plan Rates'!$AA222*'V Consumer Factors'!$N$15*'II Rate Development &amp; Change'!$L$34</f>
        <v>#DIV/0!</v>
      </c>
      <c r="BE219" s="112" t="e">
        <f>'III Plan Rates'!$AA222*'V Consumer Factors'!$N$16*'II Rate Development &amp; Change'!$L$34</f>
        <v>#DIV/0!</v>
      </c>
      <c r="BF219" s="112" t="e">
        <f>'III Plan Rates'!$AA222*'V Consumer Factors'!$N$17*'II Rate Development &amp; Change'!$L$34</f>
        <v>#DIV/0!</v>
      </c>
      <c r="BG219" s="112" t="e">
        <f>'III Plan Rates'!$AA222*'V Consumer Factors'!$N$18*'II Rate Development &amp; Change'!$L$34</f>
        <v>#DIV/0!</v>
      </c>
      <c r="BH219" s="112" t="e">
        <f>'III Plan Rates'!$AA222*'V Consumer Factors'!$N$19*'II Rate Development &amp; Change'!$L$34</f>
        <v>#DIV/0!</v>
      </c>
      <c r="BI219" s="112" t="e">
        <f>'III Plan Rates'!$AA222*'V Consumer Factors'!$N$20*'II Rate Development &amp; Change'!$L$34</f>
        <v>#DIV/0!</v>
      </c>
      <c r="BJ219" s="112">
        <f>IF('III Plan Rates'!$AP222&gt;0,SUMPRODUCT(BA219:BI219,'III Plan Rates'!$AG222:$AO222)/'III Plan Rates'!$AP222,0)</f>
        <v>0</v>
      </c>
      <c r="BK219" s="124"/>
      <c r="BL219" s="112" t="e">
        <f>'III Plan Rates'!$AA222*'V Consumer Factors'!$N$12*'II Rate Development &amp; Change'!$M$34</f>
        <v>#DIV/0!</v>
      </c>
      <c r="BM219" s="112" t="e">
        <f>'III Plan Rates'!$AA222*'V Consumer Factors'!$N$13*'II Rate Development &amp; Change'!$M$34</f>
        <v>#DIV/0!</v>
      </c>
      <c r="BN219" s="112" t="e">
        <f>'III Plan Rates'!$AA222*'V Consumer Factors'!$N$14*'II Rate Development &amp; Change'!$M$34</f>
        <v>#DIV/0!</v>
      </c>
      <c r="BO219" s="112" t="e">
        <f>'III Plan Rates'!$AA222*'V Consumer Factors'!$N$15*'II Rate Development &amp; Change'!$M$34</f>
        <v>#DIV/0!</v>
      </c>
      <c r="BP219" s="112" t="e">
        <f>'III Plan Rates'!$AA222*'V Consumer Factors'!$N$16*'II Rate Development &amp; Change'!$M$34</f>
        <v>#DIV/0!</v>
      </c>
      <c r="BQ219" s="112" t="e">
        <f>'III Plan Rates'!$AA222*'V Consumer Factors'!$N$17*'II Rate Development &amp; Change'!$M$34</f>
        <v>#DIV/0!</v>
      </c>
      <c r="BR219" s="112" t="e">
        <f>'III Plan Rates'!$AA222*'V Consumer Factors'!$N$18*'II Rate Development &amp; Change'!$M$34</f>
        <v>#DIV/0!</v>
      </c>
      <c r="BS219" s="112" t="e">
        <f>'III Plan Rates'!$AA222*'V Consumer Factors'!$N$19*'II Rate Development &amp; Change'!$M$34</f>
        <v>#DIV/0!</v>
      </c>
      <c r="BT219" s="112" t="e">
        <f>'III Plan Rates'!$AA222*'V Consumer Factors'!$N$20*'II Rate Development &amp; Change'!$M$34</f>
        <v>#DIV/0!</v>
      </c>
      <c r="BU219" s="112">
        <f>IF('III Plan Rates'!$AP222&gt;0,SUMPRODUCT(BL219:BT219,'III Plan Rates'!$AG222:$AO222)/'III Plan Rates'!$AP222,0)</f>
        <v>0</v>
      </c>
      <c r="BW219" s="109"/>
      <c r="BX219" s="109"/>
      <c r="BY219" s="109"/>
      <c r="BZ219" s="109"/>
      <c r="CA219" s="109"/>
      <c r="CB219" s="109"/>
      <c r="CC219" s="109"/>
      <c r="CD219" s="109"/>
      <c r="CE219" s="511" t="str">
        <f>IF(SUM(BW219:CD219)='III Plan Rates'!AG222, "Match", "Don't Match")</f>
        <v>Match</v>
      </c>
      <c r="CF219" s="109"/>
      <c r="CG219" s="109"/>
      <c r="CH219" s="109"/>
      <c r="CI219" s="511" t="str">
        <f>IF(SUM(CF219:CH219)='III Plan Rates'!AH222, "Match", "Don't Match")</f>
        <v>Match</v>
      </c>
      <c r="CJ219" s="109"/>
      <c r="CK219" s="109"/>
      <c r="CL219" s="109"/>
      <c r="CM219" s="109"/>
      <c r="CN219" s="109"/>
      <c r="CO219" s="109"/>
      <c r="CP219" s="109"/>
      <c r="CQ219" s="109"/>
      <c r="CR219" s="109"/>
      <c r="CS219" s="109"/>
      <c r="CT219" s="109"/>
      <c r="CU219" s="109"/>
      <c r="CV219" s="109"/>
      <c r="CW219" s="511" t="str">
        <f>IF(SUM(CJ219:CV219)='III Plan Rates'!AI222, "Match", "Don't Match")</f>
        <v>Match</v>
      </c>
      <c r="CX219" s="109"/>
      <c r="CY219" s="109"/>
      <c r="CZ219" s="109"/>
      <c r="DA219" s="109"/>
      <c r="DB219" s="109"/>
      <c r="DC219" s="109"/>
      <c r="DD219" s="109"/>
      <c r="DE219" s="109"/>
      <c r="DF219" s="109"/>
      <c r="DG219" s="109"/>
      <c r="DH219" s="511" t="str">
        <f>IF(SUM(CX219:DG219)='III Plan Rates'!AJ222, "Match", "Don't Match")</f>
        <v>Match</v>
      </c>
      <c r="DI219" s="109"/>
      <c r="DJ219" s="109"/>
      <c r="DK219" s="109"/>
      <c r="DL219" s="109"/>
      <c r="DM219" s="109"/>
      <c r="DN219" s="109"/>
      <c r="DO219" s="109"/>
      <c r="DP219" s="511" t="str">
        <f>IF(SUM(DI219:DO219)='III Plan Rates'!AK222, "Match", "Don't Match")</f>
        <v>Match</v>
      </c>
      <c r="DQ219" s="109"/>
      <c r="DR219" s="109"/>
      <c r="DS219" s="109"/>
      <c r="DT219" s="109"/>
      <c r="DU219" s="109"/>
      <c r="DV219" s="109"/>
      <c r="DW219" s="109"/>
      <c r="DX219" s="109"/>
      <c r="DY219" s="109"/>
      <c r="DZ219" s="109"/>
      <c r="EA219" s="511" t="str">
        <f>IF(SUM(DQ219:DZ219)='III Plan Rates'!AL222, "Match", "Don't Match")</f>
        <v>Match</v>
      </c>
      <c r="EB219" s="109"/>
      <c r="EC219" s="109"/>
      <c r="ED219" s="109"/>
      <c r="EE219" s="109"/>
      <c r="EF219" s="511" t="str">
        <f>IF(SUM(EB219:EE219)='III Plan Rates'!AM222, "Match", "Don't Match")</f>
        <v>Match</v>
      </c>
      <c r="EG219" s="109"/>
      <c r="EH219" s="109"/>
      <c r="EI219" s="109"/>
      <c r="EJ219" s="109"/>
      <c r="EK219" s="109"/>
      <c r="EL219" s="511" t="str">
        <f>IF(SUM(EG219:EK219)='III Plan Rates'!AN222, "Match", "Don't Match")</f>
        <v>Match</v>
      </c>
      <c r="EM219" s="109"/>
      <c r="EN219" s="109"/>
      <c r="EO219" s="109"/>
      <c r="EP219" s="109"/>
      <c r="EQ219" s="109"/>
      <c r="ER219" s="109"/>
      <c r="ES219" s="109"/>
      <c r="ET219" s="511" t="str">
        <f>IF(SUM(EM219:ES219)='III Plan Rates'!AO222, "Match", "Don't Match")</f>
        <v>Match</v>
      </c>
    </row>
    <row r="220" spans="1:150" x14ac:dyDescent="0.25">
      <c r="A220" s="406" t="str">
        <f>'III Plan Rates'!A223</f>
        <v>Plan 206</v>
      </c>
      <c r="B220" s="122">
        <f>'III Plan Rates'!B223</f>
        <v>0</v>
      </c>
      <c r="C220" s="128">
        <f>'III Plan Rates'!D223</f>
        <v>0</v>
      </c>
      <c r="D220" s="122">
        <f>'III Plan Rates'!E223</f>
        <v>0</v>
      </c>
      <c r="E220" s="122">
        <f>'III Plan Rates'!F223</f>
        <v>0</v>
      </c>
      <c r="F220" s="122">
        <f>'III Plan Rates'!G223</f>
        <v>0</v>
      </c>
      <c r="G220" s="122">
        <f>'III Plan Rates'!J223</f>
        <v>0</v>
      </c>
      <c r="H220" s="10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2">
        <f>IF('III Plan Rates'!$AP223&gt;0,SUMPRODUCT(I220:Q220,'III Plan Rates'!$AG223:$AO223)/'III Plan Rates'!$AP223,0)</f>
        <v>0</v>
      </c>
      <c r="S220" s="123"/>
      <c r="T220" s="112" t="e">
        <f>'III Plan Rates'!$AA223*'V Consumer Factors'!$N$12*'II Rate Development &amp; Change'!$J$34</f>
        <v>#DIV/0!</v>
      </c>
      <c r="U220" s="112" t="e">
        <f>'III Plan Rates'!$AA223*'V Consumer Factors'!$N$13*'II Rate Development &amp; Change'!$J$34</f>
        <v>#DIV/0!</v>
      </c>
      <c r="V220" s="112" t="e">
        <f>'III Plan Rates'!$AA223*'V Consumer Factors'!$N$14*'II Rate Development &amp; Change'!$J$34</f>
        <v>#DIV/0!</v>
      </c>
      <c r="W220" s="112" t="e">
        <f>'III Plan Rates'!$AA223*'V Consumer Factors'!$N$15*'II Rate Development &amp; Change'!$J$34</f>
        <v>#DIV/0!</v>
      </c>
      <c r="X220" s="112" t="e">
        <f>'III Plan Rates'!$AA223*'V Consumer Factors'!$N$16*'II Rate Development &amp; Change'!$J$34</f>
        <v>#DIV/0!</v>
      </c>
      <c r="Y220" s="112" t="e">
        <f>'III Plan Rates'!$AA223*'V Consumer Factors'!$N$17*'II Rate Development &amp; Change'!$J$34</f>
        <v>#DIV/0!</v>
      </c>
      <c r="Z220" s="112" t="e">
        <f>'III Plan Rates'!$AA223*'V Consumer Factors'!$N$18*'II Rate Development &amp; Change'!$J$34</f>
        <v>#DIV/0!</v>
      </c>
      <c r="AA220" s="112" t="e">
        <f>'III Plan Rates'!$AA223*'V Consumer Factors'!$N$19*'II Rate Development &amp; Change'!$J$34</f>
        <v>#DIV/0!</v>
      </c>
      <c r="AB220" s="112" t="e">
        <f>'III Plan Rates'!$AA223*'V Consumer Factors'!$N$20*'II Rate Development &amp; Change'!$J$34</f>
        <v>#DIV/0!</v>
      </c>
      <c r="AC220" s="112">
        <f>IF('III Plan Rates'!$AP223&gt;0,SUMPRODUCT(T220:AB220,'III Plan Rates'!$AG223:$AO223)/'III Plan Rates'!$AP223,0)</f>
        <v>0</v>
      </c>
      <c r="AD220" s="119"/>
      <c r="AE220" s="120" t="e">
        <f t="shared" si="43"/>
        <v>#DIV/0!</v>
      </c>
      <c r="AF220" s="120" t="e">
        <f t="shared" si="44"/>
        <v>#DIV/0!</v>
      </c>
      <c r="AG220" s="120" t="e">
        <f t="shared" si="45"/>
        <v>#DIV/0!</v>
      </c>
      <c r="AH220" s="120" t="e">
        <f t="shared" si="46"/>
        <v>#DIV/0!</v>
      </c>
      <c r="AI220" s="120" t="e">
        <f t="shared" si="47"/>
        <v>#DIV/0!</v>
      </c>
      <c r="AJ220" s="120" t="e">
        <f t="shared" si="48"/>
        <v>#DIV/0!</v>
      </c>
      <c r="AK220" s="120" t="e">
        <f t="shared" si="49"/>
        <v>#DIV/0!</v>
      </c>
      <c r="AL220" s="120" t="e">
        <f t="shared" si="50"/>
        <v>#DIV/0!</v>
      </c>
      <c r="AM220" s="120" t="e">
        <f t="shared" si="51"/>
        <v>#DIV/0!</v>
      </c>
      <c r="AN220" s="120" t="str">
        <f t="shared" si="52"/>
        <v/>
      </c>
      <c r="AO220" s="119"/>
      <c r="AP220" s="112" t="e">
        <f>'III Plan Rates'!$AA223*'V Consumer Factors'!$N$12*'II Rate Development &amp; Change'!$K$34</f>
        <v>#DIV/0!</v>
      </c>
      <c r="AQ220" s="112" t="e">
        <f>'III Plan Rates'!$AA223*'V Consumer Factors'!$N$13*'II Rate Development &amp; Change'!$K$34</f>
        <v>#DIV/0!</v>
      </c>
      <c r="AR220" s="112" t="e">
        <f>'III Plan Rates'!$AA223*'V Consumer Factors'!$N$14*'II Rate Development &amp; Change'!$K$34</f>
        <v>#DIV/0!</v>
      </c>
      <c r="AS220" s="112" t="e">
        <f>'III Plan Rates'!$AA223*'V Consumer Factors'!$N$15*'II Rate Development &amp; Change'!$K$34</f>
        <v>#DIV/0!</v>
      </c>
      <c r="AT220" s="112" t="e">
        <f>'III Plan Rates'!$AA223*'V Consumer Factors'!$N$16*'II Rate Development &amp; Change'!$K$34</f>
        <v>#DIV/0!</v>
      </c>
      <c r="AU220" s="112" t="e">
        <f>'III Plan Rates'!$AA223*'V Consumer Factors'!$N$17*'II Rate Development &amp; Change'!$K$34</f>
        <v>#DIV/0!</v>
      </c>
      <c r="AV220" s="112" t="e">
        <f>'III Plan Rates'!$AA223*'V Consumer Factors'!$N$18*'II Rate Development &amp; Change'!$K$34</f>
        <v>#DIV/0!</v>
      </c>
      <c r="AW220" s="112" t="e">
        <f>'III Plan Rates'!$AA223*'V Consumer Factors'!$N$19*'II Rate Development &amp; Change'!$K$34</f>
        <v>#DIV/0!</v>
      </c>
      <c r="AX220" s="112" t="e">
        <f>'III Plan Rates'!$AA223*'V Consumer Factors'!$N$20*'II Rate Development &amp; Change'!$K$34</f>
        <v>#DIV/0!</v>
      </c>
      <c r="AY220" s="112">
        <f>IF('III Plan Rates'!$AP223&gt;0,SUMPRODUCT(AP220:AX220,'III Plan Rates'!$AG223:$AO223)/'III Plan Rates'!$AP223,0)</f>
        <v>0</v>
      </c>
      <c r="AZ220" s="124"/>
      <c r="BA220" s="112" t="e">
        <f>'III Plan Rates'!$AA223*'V Consumer Factors'!$N$12*'II Rate Development &amp; Change'!$L$34</f>
        <v>#DIV/0!</v>
      </c>
      <c r="BB220" s="112" t="e">
        <f>'III Plan Rates'!$AA223*'V Consumer Factors'!$N$13*'II Rate Development &amp; Change'!$L$34</f>
        <v>#DIV/0!</v>
      </c>
      <c r="BC220" s="112" t="e">
        <f>'III Plan Rates'!$AA223*'V Consumer Factors'!$N$14*'II Rate Development &amp; Change'!$L$34</f>
        <v>#DIV/0!</v>
      </c>
      <c r="BD220" s="112" t="e">
        <f>'III Plan Rates'!$AA223*'V Consumer Factors'!$N$15*'II Rate Development &amp; Change'!$L$34</f>
        <v>#DIV/0!</v>
      </c>
      <c r="BE220" s="112" t="e">
        <f>'III Plan Rates'!$AA223*'V Consumer Factors'!$N$16*'II Rate Development &amp; Change'!$L$34</f>
        <v>#DIV/0!</v>
      </c>
      <c r="BF220" s="112" t="e">
        <f>'III Plan Rates'!$AA223*'V Consumer Factors'!$N$17*'II Rate Development &amp; Change'!$L$34</f>
        <v>#DIV/0!</v>
      </c>
      <c r="BG220" s="112" t="e">
        <f>'III Plan Rates'!$AA223*'V Consumer Factors'!$N$18*'II Rate Development &amp; Change'!$L$34</f>
        <v>#DIV/0!</v>
      </c>
      <c r="BH220" s="112" t="e">
        <f>'III Plan Rates'!$AA223*'V Consumer Factors'!$N$19*'II Rate Development &amp; Change'!$L$34</f>
        <v>#DIV/0!</v>
      </c>
      <c r="BI220" s="112" t="e">
        <f>'III Plan Rates'!$AA223*'V Consumer Factors'!$N$20*'II Rate Development &amp; Change'!$L$34</f>
        <v>#DIV/0!</v>
      </c>
      <c r="BJ220" s="112">
        <f>IF('III Plan Rates'!$AP223&gt;0,SUMPRODUCT(BA220:BI220,'III Plan Rates'!$AG223:$AO223)/'III Plan Rates'!$AP223,0)</f>
        <v>0</v>
      </c>
      <c r="BK220" s="124"/>
      <c r="BL220" s="112" t="e">
        <f>'III Plan Rates'!$AA223*'V Consumer Factors'!$N$12*'II Rate Development &amp; Change'!$M$34</f>
        <v>#DIV/0!</v>
      </c>
      <c r="BM220" s="112" t="e">
        <f>'III Plan Rates'!$AA223*'V Consumer Factors'!$N$13*'II Rate Development &amp; Change'!$M$34</f>
        <v>#DIV/0!</v>
      </c>
      <c r="BN220" s="112" t="e">
        <f>'III Plan Rates'!$AA223*'V Consumer Factors'!$N$14*'II Rate Development &amp; Change'!$M$34</f>
        <v>#DIV/0!</v>
      </c>
      <c r="BO220" s="112" t="e">
        <f>'III Plan Rates'!$AA223*'V Consumer Factors'!$N$15*'II Rate Development &amp; Change'!$M$34</f>
        <v>#DIV/0!</v>
      </c>
      <c r="BP220" s="112" t="e">
        <f>'III Plan Rates'!$AA223*'V Consumer Factors'!$N$16*'II Rate Development &amp; Change'!$M$34</f>
        <v>#DIV/0!</v>
      </c>
      <c r="BQ220" s="112" t="e">
        <f>'III Plan Rates'!$AA223*'V Consumer Factors'!$N$17*'II Rate Development &amp; Change'!$M$34</f>
        <v>#DIV/0!</v>
      </c>
      <c r="BR220" s="112" t="e">
        <f>'III Plan Rates'!$AA223*'V Consumer Factors'!$N$18*'II Rate Development &amp; Change'!$M$34</f>
        <v>#DIV/0!</v>
      </c>
      <c r="BS220" s="112" t="e">
        <f>'III Plan Rates'!$AA223*'V Consumer Factors'!$N$19*'II Rate Development &amp; Change'!$M$34</f>
        <v>#DIV/0!</v>
      </c>
      <c r="BT220" s="112" t="e">
        <f>'III Plan Rates'!$AA223*'V Consumer Factors'!$N$20*'II Rate Development &amp; Change'!$M$34</f>
        <v>#DIV/0!</v>
      </c>
      <c r="BU220" s="112">
        <f>IF('III Plan Rates'!$AP223&gt;0,SUMPRODUCT(BL220:BT220,'III Plan Rates'!$AG223:$AO223)/'III Plan Rates'!$AP223,0)</f>
        <v>0</v>
      </c>
      <c r="BW220" s="109"/>
      <c r="BX220" s="109"/>
      <c r="BY220" s="109"/>
      <c r="BZ220" s="109"/>
      <c r="CA220" s="109"/>
      <c r="CB220" s="109"/>
      <c r="CC220" s="109"/>
      <c r="CD220" s="109"/>
      <c r="CE220" s="511" t="str">
        <f>IF(SUM(BW220:CD220)='III Plan Rates'!AG223, "Match", "Don't Match")</f>
        <v>Match</v>
      </c>
      <c r="CF220" s="109"/>
      <c r="CG220" s="109"/>
      <c r="CH220" s="109"/>
      <c r="CI220" s="511" t="str">
        <f>IF(SUM(CF220:CH220)='III Plan Rates'!AH223, "Match", "Don't Match")</f>
        <v>Match</v>
      </c>
      <c r="CJ220" s="109"/>
      <c r="CK220" s="109"/>
      <c r="CL220" s="109"/>
      <c r="CM220" s="109"/>
      <c r="CN220" s="109"/>
      <c r="CO220" s="109"/>
      <c r="CP220" s="109"/>
      <c r="CQ220" s="109"/>
      <c r="CR220" s="109"/>
      <c r="CS220" s="109"/>
      <c r="CT220" s="109"/>
      <c r="CU220" s="109"/>
      <c r="CV220" s="109"/>
      <c r="CW220" s="511" t="str">
        <f>IF(SUM(CJ220:CV220)='III Plan Rates'!AI223, "Match", "Don't Match")</f>
        <v>Match</v>
      </c>
      <c r="CX220" s="109"/>
      <c r="CY220" s="109"/>
      <c r="CZ220" s="109"/>
      <c r="DA220" s="109"/>
      <c r="DB220" s="109"/>
      <c r="DC220" s="109"/>
      <c r="DD220" s="109"/>
      <c r="DE220" s="109"/>
      <c r="DF220" s="109"/>
      <c r="DG220" s="109"/>
      <c r="DH220" s="511" t="str">
        <f>IF(SUM(CX220:DG220)='III Plan Rates'!AJ223, "Match", "Don't Match")</f>
        <v>Match</v>
      </c>
      <c r="DI220" s="109"/>
      <c r="DJ220" s="109"/>
      <c r="DK220" s="109"/>
      <c r="DL220" s="109"/>
      <c r="DM220" s="109"/>
      <c r="DN220" s="109"/>
      <c r="DO220" s="109"/>
      <c r="DP220" s="511" t="str">
        <f>IF(SUM(DI220:DO220)='III Plan Rates'!AK223, "Match", "Don't Match")</f>
        <v>Match</v>
      </c>
      <c r="DQ220" s="109"/>
      <c r="DR220" s="109"/>
      <c r="DS220" s="109"/>
      <c r="DT220" s="109"/>
      <c r="DU220" s="109"/>
      <c r="DV220" s="109"/>
      <c r="DW220" s="109"/>
      <c r="DX220" s="109"/>
      <c r="DY220" s="109"/>
      <c r="DZ220" s="109"/>
      <c r="EA220" s="511" t="str">
        <f>IF(SUM(DQ220:DZ220)='III Plan Rates'!AL223, "Match", "Don't Match")</f>
        <v>Match</v>
      </c>
      <c r="EB220" s="109"/>
      <c r="EC220" s="109"/>
      <c r="ED220" s="109"/>
      <c r="EE220" s="109"/>
      <c r="EF220" s="511" t="str">
        <f>IF(SUM(EB220:EE220)='III Plan Rates'!AM223, "Match", "Don't Match")</f>
        <v>Match</v>
      </c>
      <c r="EG220" s="109"/>
      <c r="EH220" s="109"/>
      <c r="EI220" s="109"/>
      <c r="EJ220" s="109"/>
      <c r="EK220" s="109"/>
      <c r="EL220" s="511" t="str">
        <f>IF(SUM(EG220:EK220)='III Plan Rates'!AN223, "Match", "Don't Match")</f>
        <v>Match</v>
      </c>
      <c r="EM220" s="109"/>
      <c r="EN220" s="109"/>
      <c r="EO220" s="109"/>
      <c r="EP220" s="109"/>
      <c r="EQ220" s="109"/>
      <c r="ER220" s="109"/>
      <c r="ES220" s="109"/>
      <c r="ET220" s="511" t="str">
        <f>IF(SUM(EM220:ES220)='III Plan Rates'!AO223, "Match", "Don't Match")</f>
        <v>Match</v>
      </c>
    </row>
    <row r="221" spans="1:150" x14ac:dyDescent="0.25">
      <c r="A221" s="406" t="str">
        <f>'III Plan Rates'!A224</f>
        <v>Plan 207</v>
      </c>
      <c r="B221" s="122">
        <f>'III Plan Rates'!B224</f>
        <v>0</v>
      </c>
      <c r="C221" s="128">
        <f>'III Plan Rates'!D224</f>
        <v>0</v>
      </c>
      <c r="D221" s="122">
        <f>'III Plan Rates'!E224</f>
        <v>0</v>
      </c>
      <c r="E221" s="122">
        <f>'III Plan Rates'!F224</f>
        <v>0</v>
      </c>
      <c r="F221" s="122">
        <f>'III Plan Rates'!G224</f>
        <v>0</v>
      </c>
      <c r="G221" s="122">
        <f>'III Plan Rates'!J224</f>
        <v>0</v>
      </c>
      <c r="H221" s="10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2">
        <f>IF('III Plan Rates'!$AP224&gt;0,SUMPRODUCT(I221:Q221,'III Plan Rates'!$AG224:$AO224)/'III Plan Rates'!$AP224,0)</f>
        <v>0</v>
      </c>
      <c r="S221" s="123"/>
      <c r="T221" s="112" t="e">
        <f>'III Plan Rates'!$AA224*'V Consumer Factors'!$N$12*'II Rate Development &amp; Change'!$J$34</f>
        <v>#DIV/0!</v>
      </c>
      <c r="U221" s="112" t="e">
        <f>'III Plan Rates'!$AA224*'V Consumer Factors'!$N$13*'II Rate Development &amp; Change'!$J$34</f>
        <v>#DIV/0!</v>
      </c>
      <c r="V221" s="112" t="e">
        <f>'III Plan Rates'!$AA224*'V Consumer Factors'!$N$14*'II Rate Development &amp; Change'!$J$34</f>
        <v>#DIV/0!</v>
      </c>
      <c r="W221" s="112" t="e">
        <f>'III Plan Rates'!$AA224*'V Consumer Factors'!$N$15*'II Rate Development &amp; Change'!$J$34</f>
        <v>#DIV/0!</v>
      </c>
      <c r="X221" s="112" t="e">
        <f>'III Plan Rates'!$AA224*'V Consumer Factors'!$N$16*'II Rate Development &amp; Change'!$J$34</f>
        <v>#DIV/0!</v>
      </c>
      <c r="Y221" s="112" t="e">
        <f>'III Plan Rates'!$AA224*'V Consumer Factors'!$N$17*'II Rate Development &amp; Change'!$J$34</f>
        <v>#DIV/0!</v>
      </c>
      <c r="Z221" s="112" t="e">
        <f>'III Plan Rates'!$AA224*'V Consumer Factors'!$N$18*'II Rate Development &amp; Change'!$J$34</f>
        <v>#DIV/0!</v>
      </c>
      <c r="AA221" s="112" t="e">
        <f>'III Plan Rates'!$AA224*'V Consumer Factors'!$N$19*'II Rate Development &amp; Change'!$J$34</f>
        <v>#DIV/0!</v>
      </c>
      <c r="AB221" s="112" t="e">
        <f>'III Plan Rates'!$AA224*'V Consumer Factors'!$N$20*'II Rate Development &amp; Change'!$J$34</f>
        <v>#DIV/0!</v>
      </c>
      <c r="AC221" s="112">
        <f>IF('III Plan Rates'!$AP224&gt;0,SUMPRODUCT(T221:AB221,'III Plan Rates'!$AG224:$AO224)/'III Plan Rates'!$AP224,0)</f>
        <v>0</v>
      </c>
      <c r="AD221" s="119"/>
      <c r="AE221" s="120" t="e">
        <f t="shared" si="43"/>
        <v>#DIV/0!</v>
      </c>
      <c r="AF221" s="120" t="e">
        <f t="shared" si="44"/>
        <v>#DIV/0!</v>
      </c>
      <c r="AG221" s="120" t="e">
        <f t="shared" si="45"/>
        <v>#DIV/0!</v>
      </c>
      <c r="AH221" s="120" t="e">
        <f t="shared" si="46"/>
        <v>#DIV/0!</v>
      </c>
      <c r="AI221" s="120" t="e">
        <f t="shared" si="47"/>
        <v>#DIV/0!</v>
      </c>
      <c r="AJ221" s="120" t="e">
        <f t="shared" si="48"/>
        <v>#DIV/0!</v>
      </c>
      <c r="AK221" s="120" t="e">
        <f t="shared" si="49"/>
        <v>#DIV/0!</v>
      </c>
      <c r="AL221" s="120" t="e">
        <f t="shared" si="50"/>
        <v>#DIV/0!</v>
      </c>
      <c r="AM221" s="120" t="e">
        <f t="shared" si="51"/>
        <v>#DIV/0!</v>
      </c>
      <c r="AN221" s="120" t="str">
        <f t="shared" si="52"/>
        <v/>
      </c>
      <c r="AO221" s="119"/>
      <c r="AP221" s="112" t="e">
        <f>'III Plan Rates'!$AA224*'V Consumer Factors'!$N$12*'II Rate Development &amp; Change'!$K$34</f>
        <v>#DIV/0!</v>
      </c>
      <c r="AQ221" s="112" t="e">
        <f>'III Plan Rates'!$AA224*'V Consumer Factors'!$N$13*'II Rate Development &amp; Change'!$K$34</f>
        <v>#DIV/0!</v>
      </c>
      <c r="AR221" s="112" t="e">
        <f>'III Plan Rates'!$AA224*'V Consumer Factors'!$N$14*'II Rate Development &amp; Change'!$K$34</f>
        <v>#DIV/0!</v>
      </c>
      <c r="AS221" s="112" t="e">
        <f>'III Plan Rates'!$AA224*'V Consumer Factors'!$N$15*'II Rate Development &amp; Change'!$K$34</f>
        <v>#DIV/0!</v>
      </c>
      <c r="AT221" s="112" t="e">
        <f>'III Plan Rates'!$AA224*'V Consumer Factors'!$N$16*'II Rate Development &amp; Change'!$K$34</f>
        <v>#DIV/0!</v>
      </c>
      <c r="AU221" s="112" t="e">
        <f>'III Plan Rates'!$AA224*'V Consumer Factors'!$N$17*'II Rate Development &amp; Change'!$K$34</f>
        <v>#DIV/0!</v>
      </c>
      <c r="AV221" s="112" t="e">
        <f>'III Plan Rates'!$AA224*'V Consumer Factors'!$N$18*'II Rate Development &amp; Change'!$K$34</f>
        <v>#DIV/0!</v>
      </c>
      <c r="AW221" s="112" t="e">
        <f>'III Plan Rates'!$AA224*'V Consumer Factors'!$N$19*'II Rate Development &amp; Change'!$K$34</f>
        <v>#DIV/0!</v>
      </c>
      <c r="AX221" s="112" t="e">
        <f>'III Plan Rates'!$AA224*'V Consumer Factors'!$N$20*'II Rate Development &amp; Change'!$K$34</f>
        <v>#DIV/0!</v>
      </c>
      <c r="AY221" s="112">
        <f>IF('III Plan Rates'!$AP224&gt;0,SUMPRODUCT(AP221:AX221,'III Plan Rates'!$AG224:$AO224)/'III Plan Rates'!$AP224,0)</f>
        <v>0</v>
      </c>
      <c r="AZ221" s="124"/>
      <c r="BA221" s="112" t="e">
        <f>'III Plan Rates'!$AA224*'V Consumer Factors'!$N$12*'II Rate Development &amp; Change'!$L$34</f>
        <v>#DIV/0!</v>
      </c>
      <c r="BB221" s="112" t="e">
        <f>'III Plan Rates'!$AA224*'V Consumer Factors'!$N$13*'II Rate Development &amp; Change'!$L$34</f>
        <v>#DIV/0!</v>
      </c>
      <c r="BC221" s="112" t="e">
        <f>'III Plan Rates'!$AA224*'V Consumer Factors'!$N$14*'II Rate Development &amp; Change'!$L$34</f>
        <v>#DIV/0!</v>
      </c>
      <c r="BD221" s="112" t="e">
        <f>'III Plan Rates'!$AA224*'V Consumer Factors'!$N$15*'II Rate Development &amp; Change'!$L$34</f>
        <v>#DIV/0!</v>
      </c>
      <c r="BE221" s="112" t="e">
        <f>'III Plan Rates'!$AA224*'V Consumer Factors'!$N$16*'II Rate Development &amp; Change'!$L$34</f>
        <v>#DIV/0!</v>
      </c>
      <c r="BF221" s="112" t="e">
        <f>'III Plan Rates'!$AA224*'V Consumer Factors'!$N$17*'II Rate Development &amp; Change'!$L$34</f>
        <v>#DIV/0!</v>
      </c>
      <c r="BG221" s="112" t="e">
        <f>'III Plan Rates'!$AA224*'V Consumer Factors'!$N$18*'II Rate Development &amp; Change'!$L$34</f>
        <v>#DIV/0!</v>
      </c>
      <c r="BH221" s="112" t="e">
        <f>'III Plan Rates'!$AA224*'V Consumer Factors'!$N$19*'II Rate Development &amp; Change'!$L$34</f>
        <v>#DIV/0!</v>
      </c>
      <c r="BI221" s="112" t="e">
        <f>'III Plan Rates'!$AA224*'V Consumer Factors'!$N$20*'II Rate Development &amp; Change'!$L$34</f>
        <v>#DIV/0!</v>
      </c>
      <c r="BJ221" s="112">
        <f>IF('III Plan Rates'!$AP224&gt;0,SUMPRODUCT(BA221:BI221,'III Plan Rates'!$AG224:$AO224)/'III Plan Rates'!$AP224,0)</f>
        <v>0</v>
      </c>
      <c r="BK221" s="124"/>
      <c r="BL221" s="112" t="e">
        <f>'III Plan Rates'!$AA224*'V Consumer Factors'!$N$12*'II Rate Development &amp; Change'!$M$34</f>
        <v>#DIV/0!</v>
      </c>
      <c r="BM221" s="112" t="e">
        <f>'III Plan Rates'!$AA224*'V Consumer Factors'!$N$13*'II Rate Development &amp; Change'!$M$34</f>
        <v>#DIV/0!</v>
      </c>
      <c r="BN221" s="112" t="e">
        <f>'III Plan Rates'!$AA224*'V Consumer Factors'!$N$14*'II Rate Development &amp; Change'!$M$34</f>
        <v>#DIV/0!</v>
      </c>
      <c r="BO221" s="112" t="e">
        <f>'III Plan Rates'!$AA224*'V Consumer Factors'!$N$15*'II Rate Development &amp; Change'!$M$34</f>
        <v>#DIV/0!</v>
      </c>
      <c r="BP221" s="112" t="e">
        <f>'III Plan Rates'!$AA224*'V Consumer Factors'!$N$16*'II Rate Development &amp; Change'!$M$34</f>
        <v>#DIV/0!</v>
      </c>
      <c r="BQ221" s="112" t="e">
        <f>'III Plan Rates'!$AA224*'V Consumer Factors'!$N$17*'II Rate Development &amp; Change'!$M$34</f>
        <v>#DIV/0!</v>
      </c>
      <c r="BR221" s="112" t="e">
        <f>'III Plan Rates'!$AA224*'V Consumer Factors'!$N$18*'II Rate Development &amp; Change'!$M$34</f>
        <v>#DIV/0!</v>
      </c>
      <c r="BS221" s="112" t="e">
        <f>'III Plan Rates'!$AA224*'V Consumer Factors'!$N$19*'II Rate Development &amp; Change'!$M$34</f>
        <v>#DIV/0!</v>
      </c>
      <c r="BT221" s="112" t="e">
        <f>'III Plan Rates'!$AA224*'V Consumer Factors'!$N$20*'II Rate Development &amp; Change'!$M$34</f>
        <v>#DIV/0!</v>
      </c>
      <c r="BU221" s="112">
        <f>IF('III Plan Rates'!$AP224&gt;0,SUMPRODUCT(BL221:BT221,'III Plan Rates'!$AG224:$AO224)/'III Plan Rates'!$AP224,0)</f>
        <v>0</v>
      </c>
      <c r="BW221" s="109"/>
      <c r="BX221" s="109"/>
      <c r="BY221" s="109"/>
      <c r="BZ221" s="109"/>
      <c r="CA221" s="109"/>
      <c r="CB221" s="109"/>
      <c r="CC221" s="109"/>
      <c r="CD221" s="109"/>
      <c r="CE221" s="511" t="str">
        <f>IF(SUM(BW221:CD221)='III Plan Rates'!AG224, "Match", "Don't Match")</f>
        <v>Match</v>
      </c>
      <c r="CF221" s="109"/>
      <c r="CG221" s="109"/>
      <c r="CH221" s="109"/>
      <c r="CI221" s="511" t="str">
        <f>IF(SUM(CF221:CH221)='III Plan Rates'!AH224, "Match", "Don't Match")</f>
        <v>Match</v>
      </c>
      <c r="CJ221" s="109"/>
      <c r="CK221" s="109"/>
      <c r="CL221" s="109"/>
      <c r="CM221" s="109"/>
      <c r="CN221" s="109"/>
      <c r="CO221" s="109"/>
      <c r="CP221" s="109"/>
      <c r="CQ221" s="109"/>
      <c r="CR221" s="109"/>
      <c r="CS221" s="109"/>
      <c r="CT221" s="109"/>
      <c r="CU221" s="109"/>
      <c r="CV221" s="109"/>
      <c r="CW221" s="511" t="str">
        <f>IF(SUM(CJ221:CV221)='III Plan Rates'!AI224, "Match", "Don't Match")</f>
        <v>Match</v>
      </c>
      <c r="CX221" s="109"/>
      <c r="CY221" s="109"/>
      <c r="CZ221" s="109"/>
      <c r="DA221" s="109"/>
      <c r="DB221" s="109"/>
      <c r="DC221" s="109"/>
      <c r="DD221" s="109"/>
      <c r="DE221" s="109"/>
      <c r="DF221" s="109"/>
      <c r="DG221" s="109"/>
      <c r="DH221" s="511" t="str">
        <f>IF(SUM(CX221:DG221)='III Plan Rates'!AJ224, "Match", "Don't Match")</f>
        <v>Match</v>
      </c>
      <c r="DI221" s="109"/>
      <c r="DJ221" s="109"/>
      <c r="DK221" s="109"/>
      <c r="DL221" s="109"/>
      <c r="DM221" s="109"/>
      <c r="DN221" s="109"/>
      <c r="DO221" s="109"/>
      <c r="DP221" s="511" t="str">
        <f>IF(SUM(DI221:DO221)='III Plan Rates'!AK224, "Match", "Don't Match")</f>
        <v>Match</v>
      </c>
      <c r="DQ221" s="109"/>
      <c r="DR221" s="109"/>
      <c r="DS221" s="109"/>
      <c r="DT221" s="109"/>
      <c r="DU221" s="109"/>
      <c r="DV221" s="109"/>
      <c r="DW221" s="109"/>
      <c r="DX221" s="109"/>
      <c r="DY221" s="109"/>
      <c r="DZ221" s="109"/>
      <c r="EA221" s="511" t="str">
        <f>IF(SUM(DQ221:DZ221)='III Plan Rates'!AL224, "Match", "Don't Match")</f>
        <v>Match</v>
      </c>
      <c r="EB221" s="109"/>
      <c r="EC221" s="109"/>
      <c r="ED221" s="109"/>
      <c r="EE221" s="109"/>
      <c r="EF221" s="511" t="str">
        <f>IF(SUM(EB221:EE221)='III Plan Rates'!AM224, "Match", "Don't Match")</f>
        <v>Match</v>
      </c>
      <c r="EG221" s="109"/>
      <c r="EH221" s="109"/>
      <c r="EI221" s="109"/>
      <c r="EJ221" s="109"/>
      <c r="EK221" s="109"/>
      <c r="EL221" s="511" t="str">
        <f>IF(SUM(EG221:EK221)='III Plan Rates'!AN224, "Match", "Don't Match")</f>
        <v>Match</v>
      </c>
      <c r="EM221" s="109"/>
      <c r="EN221" s="109"/>
      <c r="EO221" s="109"/>
      <c r="EP221" s="109"/>
      <c r="EQ221" s="109"/>
      <c r="ER221" s="109"/>
      <c r="ES221" s="109"/>
      <c r="ET221" s="511" t="str">
        <f>IF(SUM(EM221:ES221)='III Plan Rates'!AO224, "Match", "Don't Match")</f>
        <v>Match</v>
      </c>
    </row>
    <row r="222" spans="1:150" x14ac:dyDescent="0.25">
      <c r="A222" s="406" t="str">
        <f>'III Plan Rates'!A225</f>
        <v>Plan 208</v>
      </c>
      <c r="B222" s="122">
        <f>'III Plan Rates'!B225</f>
        <v>0</v>
      </c>
      <c r="C222" s="128">
        <f>'III Plan Rates'!D225</f>
        <v>0</v>
      </c>
      <c r="D222" s="122">
        <f>'III Plan Rates'!E225</f>
        <v>0</v>
      </c>
      <c r="E222" s="122">
        <f>'III Plan Rates'!F225</f>
        <v>0</v>
      </c>
      <c r="F222" s="122">
        <f>'III Plan Rates'!G225</f>
        <v>0</v>
      </c>
      <c r="G222" s="122">
        <f>'III Plan Rates'!J225</f>
        <v>0</v>
      </c>
      <c r="H222" s="10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2">
        <f>IF('III Plan Rates'!$AP225&gt;0,SUMPRODUCT(I222:Q222,'III Plan Rates'!$AG225:$AO225)/'III Plan Rates'!$AP225,0)</f>
        <v>0</v>
      </c>
      <c r="S222" s="123"/>
      <c r="T222" s="112" t="e">
        <f>'III Plan Rates'!$AA225*'V Consumer Factors'!$N$12*'II Rate Development &amp; Change'!$J$34</f>
        <v>#DIV/0!</v>
      </c>
      <c r="U222" s="112" t="e">
        <f>'III Plan Rates'!$AA225*'V Consumer Factors'!$N$13*'II Rate Development &amp; Change'!$J$34</f>
        <v>#DIV/0!</v>
      </c>
      <c r="V222" s="112" t="e">
        <f>'III Plan Rates'!$AA225*'V Consumer Factors'!$N$14*'II Rate Development &amp; Change'!$J$34</f>
        <v>#DIV/0!</v>
      </c>
      <c r="W222" s="112" t="e">
        <f>'III Plan Rates'!$AA225*'V Consumer Factors'!$N$15*'II Rate Development &amp; Change'!$J$34</f>
        <v>#DIV/0!</v>
      </c>
      <c r="X222" s="112" t="e">
        <f>'III Plan Rates'!$AA225*'V Consumer Factors'!$N$16*'II Rate Development &amp; Change'!$J$34</f>
        <v>#DIV/0!</v>
      </c>
      <c r="Y222" s="112" t="e">
        <f>'III Plan Rates'!$AA225*'V Consumer Factors'!$N$17*'II Rate Development &amp; Change'!$J$34</f>
        <v>#DIV/0!</v>
      </c>
      <c r="Z222" s="112" t="e">
        <f>'III Plan Rates'!$AA225*'V Consumer Factors'!$N$18*'II Rate Development &amp; Change'!$J$34</f>
        <v>#DIV/0!</v>
      </c>
      <c r="AA222" s="112" t="e">
        <f>'III Plan Rates'!$AA225*'V Consumer Factors'!$N$19*'II Rate Development &amp; Change'!$J$34</f>
        <v>#DIV/0!</v>
      </c>
      <c r="AB222" s="112" t="e">
        <f>'III Plan Rates'!$AA225*'V Consumer Factors'!$N$20*'II Rate Development &amp; Change'!$J$34</f>
        <v>#DIV/0!</v>
      </c>
      <c r="AC222" s="112">
        <f>IF('III Plan Rates'!$AP225&gt;0,SUMPRODUCT(T222:AB222,'III Plan Rates'!$AG225:$AO225)/'III Plan Rates'!$AP225,0)</f>
        <v>0</v>
      </c>
      <c r="AD222" s="119"/>
      <c r="AE222" s="120" t="e">
        <f t="shared" si="43"/>
        <v>#DIV/0!</v>
      </c>
      <c r="AF222" s="120" t="e">
        <f t="shared" si="44"/>
        <v>#DIV/0!</v>
      </c>
      <c r="AG222" s="120" t="e">
        <f t="shared" si="45"/>
        <v>#DIV/0!</v>
      </c>
      <c r="AH222" s="120" t="e">
        <f t="shared" si="46"/>
        <v>#DIV/0!</v>
      </c>
      <c r="AI222" s="120" t="e">
        <f t="shared" si="47"/>
        <v>#DIV/0!</v>
      </c>
      <c r="AJ222" s="120" t="e">
        <f t="shared" si="48"/>
        <v>#DIV/0!</v>
      </c>
      <c r="AK222" s="120" t="e">
        <f t="shared" si="49"/>
        <v>#DIV/0!</v>
      </c>
      <c r="AL222" s="120" t="e">
        <f t="shared" si="50"/>
        <v>#DIV/0!</v>
      </c>
      <c r="AM222" s="120" t="e">
        <f t="shared" si="51"/>
        <v>#DIV/0!</v>
      </c>
      <c r="AN222" s="120" t="str">
        <f t="shared" si="52"/>
        <v/>
      </c>
      <c r="AO222" s="119"/>
      <c r="AP222" s="112" t="e">
        <f>'III Plan Rates'!$AA225*'V Consumer Factors'!$N$12*'II Rate Development &amp; Change'!$K$34</f>
        <v>#DIV/0!</v>
      </c>
      <c r="AQ222" s="112" t="e">
        <f>'III Plan Rates'!$AA225*'V Consumer Factors'!$N$13*'II Rate Development &amp; Change'!$K$34</f>
        <v>#DIV/0!</v>
      </c>
      <c r="AR222" s="112" t="e">
        <f>'III Plan Rates'!$AA225*'V Consumer Factors'!$N$14*'II Rate Development &amp; Change'!$K$34</f>
        <v>#DIV/0!</v>
      </c>
      <c r="AS222" s="112" t="e">
        <f>'III Plan Rates'!$AA225*'V Consumer Factors'!$N$15*'II Rate Development &amp; Change'!$K$34</f>
        <v>#DIV/0!</v>
      </c>
      <c r="AT222" s="112" t="e">
        <f>'III Plan Rates'!$AA225*'V Consumer Factors'!$N$16*'II Rate Development &amp; Change'!$K$34</f>
        <v>#DIV/0!</v>
      </c>
      <c r="AU222" s="112" t="e">
        <f>'III Plan Rates'!$AA225*'V Consumer Factors'!$N$17*'II Rate Development &amp; Change'!$K$34</f>
        <v>#DIV/0!</v>
      </c>
      <c r="AV222" s="112" t="e">
        <f>'III Plan Rates'!$AA225*'V Consumer Factors'!$N$18*'II Rate Development &amp; Change'!$K$34</f>
        <v>#DIV/0!</v>
      </c>
      <c r="AW222" s="112" t="e">
        <f>'III Plan Rates'!$AA225*'V Consumer Factors'!$N$19*'II Rate Development &amp; Change'!$K$34</f>
        <v>#DIV/0!</v>
      </c>
      <c r="AX222" s="112" t="e">
        <f>'III Plan Rates'!$AA225*'V Consumer Factors'!$N$20*'II Rate Development &amp; Change'!$K$34</f>
        <v>#DIV/0!</v>
      </c>
      <c r="AY222" s="112">
        <f>IF('III Plan Rates'!$AP225&gt;0,SUMPRODUCT(AP222:AX222,'III Plan Rates'!$AG225:$AO225)/'III Plan Rates'!$AP225,0)</f>
        <v>0</v>
      </c>
      <c r="AZ222" s="124"/>
      <c r="BA222" s="112" t="e">
        <f>'III Plan Rates'!$AA225*'V Consumer Factors'!$N$12*'II Rate Development &amp; Change'!$L$34</f>
        <v>#DIV/0!</v>
      </c>
      <c r="BB222" s="112" t="e">
        <f>'III Plan Rates'!$AA225*'V Consumer Factors'!$N$13*'II Rate Development &amp; Change'!$L$34</f>
        <v>#DIV/0!</v>
      </c>
      <c r="BC222" s="112" t="e">
        <f>'III Plan Rates'!$AA225*'V Consumer Factors'!$N$14*'II Rate Development &amp; Change'!$L$34</f>
        <v>#DIV/0!</v>
      </c>
      <c r="BD222" s="112" t="e">
        <f>'III Plan Rates'!$AA225*'V Consumer Factors'!$N$15*'II Rate Development &amp; Change'!$L$34</f>
        <v>#DIV/0!</v>
      </c>
      <c r="BE222" s="112" t="e">
        <f>'III Plan Rates'!$AA225*'V Consumer Factors'!$N$16*'II Rate Development &amp; Change'!$L$34</f>
        <v>#DIV/0!</v>
      </c>
      <c r="BF222" s="112" t="e">
        <f>'III Plan Rates'!$AA225*'V Consumer Factors'!$N$17*'II Rate Development &amp; Change'!$L$34</f>
        <v>#DIV/0!</v>
      </c>
      <c r="BG222" s="112" t="e">
        <f>'III Plan Rates'!$AA225*'V Consumer Factors'!$N$18*'II Rate Development &amp; Change'!$L$34</f>
        <v>#DIV/0!</v>
      </c>
      <c r="BH222" s="112" t="e">
        <f>'III Plan Rates'!$AA225*'V Consumer Factors'!$N$19*'II Rate Development &amp; Change'!$L$34</f>
        <v>#DIV/0!</v>
      </c>
      <c r="BI222" s="112" t="e">
        <f>'III Plan Rates'!$AA225*'V Consumer Factors'!$N$20*'II Rate Development &amp; Change'!$L$34</f>
        <v>#DIV/0!</v>
      </c>
      <c r="BJ222" s="112">
        <f>IF('III Plan Rates'!$AP225&gt;0,SUMPRODUCT(BA222:BI222,'III Plan Rates'!$AG225:$AO225)/'III Plan Rates'!$AP225,0)</f>
        <v>0</v>
      </c>
      <c r="BK222" s="124"/>
      <c r="BL222" s="112" t="e">
        <f>'III Plan Rates'!$AA225*'V Consumer Factors'!$N$12*'II Rate Development &amp; Change'!$M$34</f>
        <v>#DIV/0!</v>
      </c>
      <c r="BM222" s="112" t="e">
        <f>'III Plan Rates'!$AA225*'V Consumer Factors'!$N$13*'II Rate Development &amp; Change'!$M$34</f>
        <v>#DIV/0!</v>
      </c>
      <c r="BN222" s="112" t="e">
        <f>'III Plan Rates'!$AA225*'V Consumer Factors'!$N$14*'II Rate Development &amp; Change'!$M$34</f>
        <v>#DIV/0!</v>
      </c>
      <c r="BO222" s="112" t="e">
        <f>'III Plan Rates'!$AA225*'V Consumer Factors'!$N$15*'II Rate Development &amp; Change'!$M$34</f>
        <v>#DIV/0!</v>
      </c>
      <c r="BP222" s="112" t="e">
        <f>'III Plan Rates'!$AA225*'V Consumer Factors'!$N$16*'II Rate Development &amp; Change'!$M$34</f>
        <v>#DIV/0!</v>
      </c>
      <c r="BQ222" s="112" t="e">
        <f>'III Plan Rates'!$AA225*'V Consumer Factors'!$N$17*'II Rate Development &amp; Change'!$M$34</f>
        <v>#DIV/0!</v>
      </c>
      <c r="BR222" s="112" t="e">
        <f>'III Plan Rates'!$AA225*'V Consumer Factors'!$N$18*'II Rate Development &amp; Change'!$M$34</f>
        <v>#DIV/0!</v>
      </c>
      <c r="BS222" s="112" t="e">
        <f>'III Plan Rates'!$AA225*'V Consumer Factors'!$N$19*'II Rate Development &amp; Change'!$M$34</f>
        <v>#DIV/0!</v>
      </c>
      <c r="BT222" s="112" t="e">
        <f>'III Plan Rates'!$AA225*'V Consumer Factors'!$N$20*'II Rate Development &amp; Change'!$M$34</f>
        <v>#DIV/0!</v>
      </c>
      <c r="BU222" s="112">
        <f>IF('III Plan Rates'!$AP225&gt;0,SUMPRODUCT(BL222:BT222,'III Plan Rates'!$AG225:$AO225)/'III Plan Rates'!$AP225,0)</f>
        <v>0</v>
      </c>
      <c r="BW222" s="109"/>
      <c r="BX222" s="109"/>
      <c r="BY222" s="109"/>
      <c r="BZ222" s="109"/>
      <c r="CA222" s="109"/>
      <c r="CB222" s="109"/>
      <c r="CC222" s="109"/>
      <c r="CD222" s="109"/>
      <c r="CE222" s="511" t="str">
        <f>IF(SUM(BW222:CD222)='III Plan Rates'!AG225, "Match", "Don't Match")</f>
        <v>Match</v>
      </c>
      <c r="CF222" s="109"/>
      <c r="CG222" s="109"/>
      <c r="CH222" s="109"/>
      <c r="CI222" s="511" t="str">
        <f>IF(SUM(CF222:CH222)='III Plan Rates'!AH225, "Match", "Don't Match")</f>
        <v>Match</v>
      </c>
      <c r="CJ222" s="109"/>
      <c r="CK222" s="109"/>
      <c r="CL222" s="109"/>
      <c r="CM222" s="109"/>
      <c r="CN222" s="109"/>
      <c r="CO222" s="109"/>
      <c r="CP222" s="109"/>
      <c r="CQ222" s="109"/>
      <c r="CR222" s="109"/>
      <c r="CS222" s="109"/>
      <c r="CT222" s="109"/>
      <c r="CU222" s="109"/>
      <c r="CV222" s="109"/>
      <c r="CW222" s="511" t="str">
        <f>IF(SUM(CJ222:CV222)='III Plan Rates'!AI225, "Match", "Don't Match")</f>
        <v>Match</v>
      </c>
      <c r="CX222" s="109"/>
      <c r="CY222" s="109"/>
      <c r="CZ222" s="109"/>
      <c r="DA222" s="109"/>
      <c r="DB222" s="109"/>
      <c r="DC222" s="109"/>
      <c r="DD222" s="109"/>
      <c r="DE222" s="109"/>
      <c r="DF222" s="109"/>
      <c r="DG222" s="109"/>
      <c r="DH222" s="511" t="str">
        <f>IF(SUM(CX222:DG222)='III Plan Rates'!AJ225, "Match", "Don't Match")</f>
        <v>Match</v>
      </c>
      <c r="DI222" s="109"/>
      <c r="DJ222" s="109"/>
      <c r="DK222" s="109"/>
      <c r="DL222" s="109"/>
      <c r="DM222" s="109"/>
      <c r="DN222" s="109"/>
      <c r="DO222" s="109"/>
      <c r="DP222" s="511" t="str">
        <f>IF(SUM(DI222:DO222)='III Plan Rates'!AK225, "Match", "Don't Match")</f>
        <v>Match</v>
      </c>
      <c r="DQ222" s="109"/>
      <c r="DR222" s="109"/>
      <c r="DS222" s="109"/>
      <c r="DT222" s="109"/>
      <c r="DU222" s="109"/>
      <c r="DV222" s="109"/>
      <c r="DW222" s="109"/>
      <c r="DX222" s="109"/>
      <c r="DY222" s="109"/>
      <c r="DZ222" s="109"/>
      <c r="EA222" s="511" t="str">
        <f>IF(SUM(DQ222:DZ222)='III Plan Rates'!AL225, "Match", "Don't Match")</f>
        <v>Match</v>
      </c>
      <c r="EB222" s="109"/>
      <c r="EC222" s="109"/>
      <c r="ED222" s="109"/>
      <c r="EE222" s="109"/>
      <c r="EF222" s="511" t="str">
        <f>IF(SUM(EB222:EE222)='III Plan Rates'!AM225, "Match", "Don't Match")</f>
        <v>Match</v>
      </c>
      <c r="EG222" s="109"/>
      <c r="EH222" s="109"/>
      <c r="EI222" s="109"/>
      <c r="EJ222" s="109"/>
      <c r="EK222" s="109"/>
      <c r="EL222" s="511" t="str">
        <f>IF(SUM(EG222:EK222)='III Plan Rates'!AN225, "Match", "Don't Match")</f>
        <v>Match</v>
      </c>
      <c r="EM222" s="109"/>
      <c r="EN222" s="109"/>
      <c r="EO222" s="109"/>
      <c r="EP222" s="109"/>
      <c r="EQ222" s="109"/>
      <c r="ER222" s="109"/>
      <c r="ES222" s="109"/>
      <c r="ET222" s="511" t="str">
        <f>IF(SUM(EM222:ES222)='III Plan Rates'!AO225, "Match", "Don't Match")</f>
        <v>Match</v>
      </c>
    </row>
    <row r="223" spans="1:150" x14ac:dyDescent="0.25">
      <c r="A223" s="406" t="str">
        <f>'III Plan Rates'!A226</f>
        <v>Plan 209</v>
      </c>
      <c r="B223" s="122">
        <f>'III Plan Rates'!B226</f>
        <v>0</v>
      </c>
      <c r="C223" s="128">
        <f>'III Plan Rates'!D226</f>
        <v>0</v>
      </c>
      <c r="D223" s="122">
        <f>'III Plan Rates'!E226</f>
        <v>0</v>
      </c>
      <c r="E223" s="122">
        <f>'III Plan Rates'!F226</f>
        <v>0</v>
      </c>
      <c r="F223" s="122">
        <f>'III Plan Rates'!G226</f>
        <v>0</v>
      </c>
      <c r="G223" s="122">
        <f>'III Plan Rates'!J226</f>
        <v>0</v>
      </c>
      <c r="H223" s="10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2">
        <f>IF('III Plan Rates'!$AP226&gt;0,SUMPRODUCT(I223:Q223,'III Plan Rates'!$AG226:$AO226)/'III Plan Rates'!$AP226,0)</f>
        <v>0</v>
      </c>
      <c r="S223" s="123"/>
      <c r="T223" s="112" t="e">
        <f>'III Plan Rates'!$AA226*'V Consumer Factors'!$N$12*'II Rate Development &amp; Change'!$J$34</f>
        <v>#DIV/0!</v>
      </c>
      <c r="U223" s="112" t="e">
        <f>'III Plan Rates'!$AA226*'V Consumer Factors'!$N$13*'II Rate Development &amp; Change'!$J$34</f>
        <v>#DIV/0!</v>
      </c>
      <c r="V223" s="112" t="e">
        <f>'III Plan Rates'!$AA226*'V Consumer Factors'!$N$14*'II Rate Development &amp; Change'!$J$34</f>
        <v>#DIV/0!</v>
      </c>
      <c r="W223" s="112" t="e">
        <f>'III Plan Rates'!$AA226*'V Consumer Factors'!$N$15*'II Rate Development &amp; Change'!$J$34</f>
        <v>#DIV/0!</v>
      </c>
      <c r="X223" s="112" t="e">
        <f>'III Plan Rates'!$AA226*'V Consumer Factors'!$N$16*'II Rate Development &amp; Change'!$J$34</f>
        <v>#DIV/0!</v>
      </c>
      <c r="Y223" s="112" t="e">
        <f>'III Plan Rates'!$AA226*'V Consumer Factors'!$N$17*'II Rate Development &amp; Change'!$J$34</f>
        <v>#DIV/0!</v>
      </c>
      <c r="Z223" s="112" t="e">
        <f>'III Plan Rates'!$AA226*'V Consumer Factors'!$N$18*'II Rate Development &amp; Change'!$J$34</f>
        <v>#DIV/0!</v>
      </c>
      <c r="AA223" s="112" t="e">
        <f>'III Plan Rates'!$AA226*'V Consumer Factors'!$N$19*'II Rate Development &amp; Change'!$J$34</f>
        <v>#DIV/0!</v>
      </c>
      <c r="AB223" s="112" t="e">
        <f>'III Plan Rates'!$AA226*'V Consumer Factors'!$N$20*'II Rate Development &amp; Change'!$J$34</f>
        <v>#DIV/0!</v>
      </c>
      <c r="AC223" s="112">
        <f>IF('III Plan Rates'!$AP226&gt;0,SUMPRODUCT(T223:AB223,'III Plan Rates'!$AG226:$AO226)/'III Plan Rates'!$AP226,0)</f>
        <v>0</v>
      </c>
      <c r="AD223" s="119"/>
      <c r="AE223" s="120" t="e">
        <f t="shared" si="43"/>
        <v>#DIV/0!</v>
      </c>
      <c r="AF223" s="120" t="e">
        <f t="shared" si="44"/>
        <v>#DIV/0!</v>
      </c>
      <c r="AG223" s="120" t="e">
        <f t="shared" si="45"/>
        <v>#DIV/0!</v>
      </c>
      <c r="AH223" s="120" t="e">
        <f t="shared" si="46"/>
        <v>#DIV/0!</v>
      </c>
      <c r="AI223" s="120" t="e">
        <f t="shared" si="47"/>
        <v>#DIV/0!</v>
      </c>
      <c r="AJ223" s="120" t="e">
        <f t="shared" si="48"/>
        <v>#DIV/0!</v>
      </c>
      <c r="AK223" s="120" t="e">
        <f t="shared" si="49"/>
        <v>#DIV/0!</v>
      </c>
      <c r="AL223" s="120" t="e">
        <f t="shared" si="50"/>
        <v>#DIV/0!</v>
      </c>
      <c r="AM223" s="120" t="e">
        <f t="shared" si="51"/>
        <v>#DIV/0!</v>
      </c>
      <c r="AN223" s="120" t="str">
        <f t="shared" si="52"/>
        <v/>
      </c>
      <c r="AO223" s="119"/>
      <c r="AP223" s="112" t="e">
        <f>'III Plan Rates'!$AA226*'V Consumer Factors'!$N$12*'II Rate Development &amp; Change'!$K$34</f>
        <v>#DIV/0!</v>
      </c>
      <c r="AQ223" s="112" t="e">
        <f>'III Plan Rates'!$AA226*'V Consumer Factors'!$N$13*'II Rate Development &amp; Change'!$K$34</f>
        <v>#DIV/0!</v>
      </c>
      <c r="AR223" s="112" t="e">
        <f>'III Plan Rates'!$AA226*'V Consumer Factors'!$N$14*'II Rate Development &amp; Change'!$K$34</f>
        <v>#DIV/0!</v>
      </c>
      <c r="AS223" s="112" t="e">
        <f>'III Plan Rates'!$AA226*'V Consumer Factors'!$N$15*'II Rate Development &amp; Change'!$K$34</f>
        <v>#DIV/0!</v>
      </c>
      <c r="AT223" s="112" t="e">
        <f>'III Plan Rates'!$AA226*'V Consumer Factors'!$N$16*'II Rate Development &amp; Change'!$K$34</f>
        <v>#DIV/0!</v>
      </c>
      <c r="AU223" s="112" t="e">
        <f>'III Plan Rates'!$AA226*'V Consumer Factors'!$N$17*'II Rate Development &amp; Change'!$K$34</f>
        <v>#DIV/0!</v>
      </c>
      <c r="AV223" s="112" t="e">
        <f>'III Plan Rates'!$AA226*'V Consumer Factors'!$N$18*'II Rate Development &amp; Change'!$K$34</f>
        <v>#DIV/0!</v>
      </c>
      <c r="AW223" s="112" t="e">
        <f>'III Plan Rates'!$AA226*'V Consumer Factors'!$N$19*'II Rate Development &amp; Change'!$K$34</f>
        <v>#DIV/0!</v>
      </c>
      <c r="AX223" s="112" t="e">
        <f>'III Plan Rates'!$AA226*'V Consumer Factors'!$N$20*'II Rate Development &amp; Change'!$K$34</f>
        <v>#DIV/0!</v>
      </c>
      <c r="AY223" s="112">
        <f>IF('III Plan Rates'!$AP226&gt;0,SUMPRODUCT(AP223:AX223,'III Plan Rates'!$AG226:$AO226)/'III Plan Rates'!$AP226,0)</f>
        <v>0</v>
      </c>
      <c r="AZ223" s="124"/>
      <c r="BA223" s="112" t="e">
        <f>'III Plan Rates'!$AA226*'V Consumer Factors'!$N$12*'II Rate Development &amp; Change'!$L$34</f>
        <v>#DIV/0!</v>
      </c>
      <c r="BB223" s="112" t="e">
        <f>'III Plan Rates'!$AA226*'V Consumer Factors'!$N$13*'II Rate Development &amp; Change'!$L$34</f>
        <v>#DIV/0!</v>
      </c>
      <c r="BC223" s="112" t="e">
        <f>'III Plan Rates'!$AA226*'V Consumer Factors'!$N$14*'II Rate Development &amp; Change'!$L$34</f>
        <v>#DIV/0!</v>
      </c>
      <c r="BD223" s="112" t="e">
        <f>'III Plan Rates'!$AA226*'V Consumer Factors'!$N$15*'II Rate Development &amp; Change'!$L$34</f>
        <v>#DIV/0!</v>
      </c>
      <c r="BE223" s="112" t="e">
        <f>'III Plan Rates'!$AA226*'V Consumer Factors'!$N$16*'II Rate Development &amp; Change'!$L$34</f>
        <v>#DIV/0!</v>
      </c>
      <c r="BF223" s="112" t="e">
        <f>'III Plan Rates'!$AA226*'V Consumer Factors'!$N$17*'II Rate Development &amp; Change'!$L$34</f>
        <v>#DIV/0!</v>
      </c>
      <c r="BG223" s="112" t="e">
        <f>'III Plan Rates'!$AA226*'V Consumer Factors'!$N$18*'II Rate Development &amp; Change'!$L$34</f>
        <v>#DIV/0!</v>
      </c>
      <c r="BH223" s="112" t="e">
        <f>'III Plan Rates'!$AA226*'V Consumer Factors'!$N$19*'II Rate Development &amp; Change'!$L$34</f>
        <v>#DIV/0!</v>
      </c>
      <c r="BI223" s="112" t="e">
        <f>'III Plan Rates'!$AA226*'V Consumer Factors'!$N$20*'II Rate Development &amp; Change'!$L$34</f>
        <v>#DIV/0!</v>
      </c>
      <c r="BJ223" s="112">
        <f>IF('III Plan Rates'!$AP226&gt;0,SUMPRODUCT(BA223:BI223,'III Plan Rates'!$AG226:$AO226)/'III Plan Rates'!$AP226,0)</f>
        <v>0</v>
      </c>
      <c r="BK223" s="124"/>
      <c r="BL223" s="112" t="e">
        <f>'III Plan Rates'!$AA226*'V Consumer Factors'!$N$12*'II Rate Development &amp; Change'!$M$34</f>
        <v>#DIV/0!</v>
      </c>
      <c r="BM223" s="112" t="e">
        <f>'III Plan Rates'!$AA226*'V Consumer Factors'!$N$13*'II Rate Development &amp; Change'!$M$34</f>
        <v>#DIV/0!</v>
      </c>
      <c r="BN223" s="112" t="e">
        <f>'III Plan Rates'!$AA226*'V Consumer Factors'!$N$14*'II Rate Development &amp; Change'!$M$34</f>
        <v>#DIV/0!</v>
      </c>
      <c r="BO223" s="112" t="e">
        <f>'III Plan Rates'!$AA226*'V Consumer Factors'!$N$15*'II Rate Development &amp; Change'!$M$34</f>
        <v>#DIV/0!</v>
      </c>
      <c r="BP223" s="112" t="e">
        <f>'III Plan Rates'!$AA226*'V Consumer Factors'!$N$16*'II Rate Development &amp; Change'!$M$34</f>
        <v>#DIV/0!</v>
      </c>
      <c r="BQ223" s="112" t="e">
        <f>'III Plan Rates'!$AA226*'V Consumer Factors'!$N$17*'II Rate Development &amp; Change'!$M$34</f>
        <v>#DIV/0!</v>
      </c>
      <c r="BR223" s="112" t="e">
        <f>'III Plan Rates'!$AA226*'V Consumer Factors'!$N$18*'II Rate Development &amp; Change'!$M$34</f>
        <v>#DIV/0!</v>
      </c>
      <c r="BS223" s="112" t="e">
        <f>'III Plan Rates'!$AA226*'V Consumer Factors'!$N$19*'II Rate Development &amp; Change'!$M$34</f>
        <v>#DIV/0!</v>
      </c>
      <c r="BT223" s="112" t="e">
        <f>'III Plan Rates'!$AA226*'V Consumer Factors'!$N$20*'II Rate Development &amp; Change'!$M$34</f>
        <v>#DIV/0!</v>
      </c>
      <c r="BU223" s="112">
        <f>IF('III Plan Rates'!$AP226&gt;0,SUMPRODUCT(BL223:BT223,'III Plan Rates'!$AG226:$AO226)/'III Plan Rates'!$AP226,0)</f>
        <v>0</v>
      </c>
      <c r="BW223" s="109"/>
      <c r="BX223" s="109"/>
      <c r="BY223" s="109"/>
      <c r="BZ223" s="109"/>
      <c r="CA223" s="109"/>
      <c r="CB223" s="109"/>
      <c r="CC223" s="109"/>
      <c r="CD223" s="109"/>
      <c r="CE223" s="511" t="str">
        <f>IF(SUM(BW223:CD223)='III Plan Rates'!AG226, "Match", "Don't Match")</f>
        <v>Match</v>
      </c>
      <c r="CF223" s="109"/>
      <c r="CG223" s="109"/>
      <c r="CH223" s="109"/>
      <c r="CI223" s="511" t="str">
        <f>IF(SUM(CF223:CH223)='III Plan Rates'!AH226, "Match", "Don't Match")</f>
        <v>Match</v>
      </c>
      <c r="CJ223" s="109"/>
      <c r="CK223" s="109"/>
      <c r="CL223" s="109"/>
      <c r="CM223" s="109"/>
      <c r="CN223" s="109"/>
      <c r="CO223" s="109"/>
      <c r="CP223" s="109"/>
      <c r="CQ223" s="109"/>
      <c r="CR223" s="109"/>
      <c r="CS223" s="109"/>
      <c r="CT223" s="109"/>
      <c r="CU223" s="109"/>
      <c r="CV223" s="109"/>
      <c r="CW223" s="511" t="str">
        <f>IF(SUM(CJ223:CV223)='III Plan Rates'!AI226, "Match", "Don't Match")</f>
        <v>Match</v>
      </c>
      <c r="CX223" s="109"/>
      <c r="CY223" s="109"/>
      <c r="CZ223" s="109"/>
      <c r="DA223" s="109"/>
      <c r="DB223" s="109"/>
      <c r="DC223" s="109"/>
      <c r="DD223" s="109"/>
      <c r="DE223" s="109"/>
      <c r="DF223" s="109"/>
      <c r="DG223" s="109"/>
      <c r="DH223" s="511" t="str">
        <f>IF(SUM(CX223:DG223)='III Plan Rates'!AJ226, "Match", "Don't Match")</f>
        <v>Match</v>
      </c>
      <c r="DI223" s="109"/>
      <c r="DJ223" s="109"/>
      <c r="DK223" s="109"/>
      <c r="DL223" s="109"/>
      <c r="DM223" s="109"/>
      <c r="DN223" s="109"/>
      <c r="DO223" s="109"/>
      <c r="DP223" s="511" t="str">
        <f>IF(SUM(DI223:DO223)='III Plan Rates'!AK226, "Match", "Don't Match")</f>
        <v>Match</v>
      </c>
      <c r="DQ223" s="109"/>
      <c r="DR223" s="109"/>
      <c r="DS223" s="109"/>
      <c r="DT223" s="109"/>
      <c r="DU223" s="109"/>
      <c r="DV223" s="109"/>
      <c r="DW223" s="109"/>
      <c r="DX223" s="109"/>
      <c r="DY223" s="109"/>
      <c r="DZ223" s="109"/>
      <c r="EA223" s="511" t="str">
        <f>IF(SUM(DQ223:DZ223)='III Plan Rates'!AL226, "Match", "Don't Match")</f>
        <v>Match</v>
      </c>
      <c r="EB223" s="109"/>
      <c r="EC223" s="109"/>
      <c r="ED223" s="109"/>
      <c r="EE223" s="109"/>
      <c r="EF223" s="511" t="str">
        <f>IF(SUM(EB223:EE223)='III Plan Rates'!AM226, "Match", "Don't Match")</f>
        <v>Match</v>
      </c>
      <c r="EG223" s="109"/>
      <c r="EH223" s="109"/>
      <c r="EI223" s="109"/>
      <c r="EJ223" s="109"/>
      <c r="EK223" s="109"/>
      <c r="EL223" s="511" t="str">
        <f>IF(SUM(EG223:EK223)='III Plan Rates'!AN226, "Match", "Don't Match")</f>
        <v>Match</v>
      </c>
      <c r="EM223" s="109"/>
      <c r="EN223" s="109"/>
      <c r="EO223" s="109"/>
      <c r="EP223" s="109"/>
      <c r="EQ223" s="109"/>
      <c r="ER223" s="109"/>
      <c r="ES223" s="109"/>
      <c r="ET223" s="511" t="str">
        <f>IF(SUM(EM223:ES223)='III Plan Rates'!AO226, "Match", "Don't Match")</f>
        <v>Match</v>
      </c>
    </row>
    <row r="224" spans="1:150" x14ac:dyDescent="0.25">
      <c r="A224" s="406" t="str">
        <f>'III Plan Rates'!A227</f>
        <v>Plan 210</v>
      </c>
      <c r="B224" s="122">
        <f>'III Plan Rates'!B227</f>
        <v>0</v>
      </c>
      <c r="C224" s="128">
        <f>'III Plan Rates'!D227</f>
        <v>0</v>
      </c>
      <c r="D224" s="122">
        <f>'III Plan Rates'!E227</f>
        <v>0</v>
      </c>
      <c r="E224" s="122">
        <f>'III Plan Rates'!F227</f>
        <v>0</v>
      </c>
      <c r="F224" s="122">
        <f>'III Plan Rates'!G227</f>
        <v>0</v>
      </c>
      <c r="G224" s="122">
        <f>'III Plan Rates'!J227</f>
        <v>0</v>
      </c>
      <c r="H224" s="10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2">
        <f>IF('III Plan Rates'!$AP227&gt;0,SUMPRODUCT(I224:Q224,'III Plan Rates'!$AG227:$AO227)/'III Plan Rates'!$AP227,0)</f>
        <v>0</v>
      </c>
      <c r="S224" s="123"/>
      <c r="T224" s="112" t="e">
        <f>'III Plan Rates'!$AA227*'V Consumer Factors'!$N$12*'II Rate Development &amp; Change'!$J$34</f>
        <v>#DIV/0!</v>
      </c>
      <c r="U224" s="112" t="e">
        <f>'III Plan Rates'!$AA227*'V Consumer Factors'!$N$13*'II Rate Development &amp; Change'!$J$34</f>
        <v>#DIV/0!</v>
      </c>
      <c r="V224" s="112" t="e">
        <f>'III Plan Rates'!$AA227*'V Consumer Factors'!$N$14*'II Rate Development &amp; Change'!$J$34</f>
        <v>#DIV/0!</v>
      </c>
      <c r="W224" s="112" t="e">
        <f>'III Plan Rates'!$AA227*'V Consumer Factors'!$N$15*'II Rate Development &amp; Change'!$J$34</f>
        <v>#DIV/0!</v>
      </c>
      <c r="X224" s="112" t="e">
        <f>'III Plan Rates'!$AA227*'V Consumer Factors'!$N$16*'II Rate Development &amp; Change'!$J$34</f>
        <v>#DIV/0!</v>
      </c>
      <c r="Y224" s="112" t="e">
        <f>'III Plan Rates'!$AA227*'V Consumer Factors'!$N$17*'II Rate Development &amp; Change'!$J$34</f>
        <v>#DIV/0!</v>
      </c>
      <c r="Z224" s="112" t="e">
        <f>'III Plan Rates'!$AA227*'V Consumer Factors'!$N$18*'II Rate Development &amp; Change'!$J$34</f>
        <v>#DIV/0!</v>
      </c>
      <c r="AA224" s="112" t="e">
        <f>'III Plan Rates'!$AA227*'V Consumer Factors'!$N$19*'II Rate Development &amp; Change'!$J$34</f>
        <v>#DIV/0!</v>
      </c>
      <c r="AB224" s="112" t="e">
        <f>'III Plan Rates'!$AA227*'V Consumer Factors'!$N$20*'II Rate Development &amp; Change'!$J$34</f>
        <v>#DIV/0!</v>
      </c>
      <c r="AC224" s="112">
        <f>IF('III Plan Rates'!$AP227&gt;0,SUMPRODUCT(T224:AB224,'III Plan Rates'!$AG227:$AO227)/'III Plan Rates'!$AP227,0)</f>
        <v>0</v>
      </c>
      <c r="AD224" s="119"/>
      <c r="AE224" s="120" t="e">
        <f t="shared" si="43"/>
        <v>#DIV/0!</v>
      </c>
      <c r="AF224" s="120" t="e">
        <f t="shared" si="44"/>
        <v>#DIV/0!</v>
      </c>
      <c r="AG224" s="120" t="e">
        <f t="shared" si="45"/>
        <v>#DIV/0!</v>
      </c>
      <c r="AH224" s="120" t="e">
        <f t="shared" si="46"/>
        <v>#DIV/0!</v>
      </c>
      <c r="AI224" s="120" t="e">
        <f t="shared" si="47"/>
        <v>#DIV/0!</v>
      </c>
      <c r="AJ224" s="120" t="e">
        <f t="shared" si="48"/>
        <v>#DIV/0!</v>
      </c>
      <c r="AK224" s="120" t="e">
        <f t="shared" si="49"/>
        <v>#DIV/0!</v>
      </c>
      <c r="AL224" s="120" t="e">
        <f t="shared" si="50"/>
        <v>#DIV/0!</v>
      </c>
      <c r="AM224" s="120" t="e">
        <f t="shared" si="51"/>
        <v>#DIV/0!</v>
      </c>
      <c r="AN224" s="120" t="str">
        <f t="shared" si="52"/>
        <v/>
      </c>
      <c r="AO224" s="119"/>
      <c r="AP224" s="112" t="e">
        <f>'III Plan Rates'!$AA227*'V Consumer Factors'!$N$12*'II Rate Development &amp; Change'!$K$34</f>
        <v>#DIV/0!</v>
      </c>
      <c r="AQ224" s="112" t="e">
        <f>'III Plan Rates'!$AA227*'V Consumer Factors'!$N$13*'II Rate Development &amp; Change'!$K$34</f>
        <v>#DIV/0!</v>
      </c>
      <c r="AR224" s="112" t="e">
        <f>'III Plan Rates'!$AA227*'V Consumer Factors'!$N$14*'II Rate Development &amp; Change'!$K$34</f>
        <v>#DIV/0!</v>
      </c>
      <c r="AS224" s="112" t="e">
        <f>'III Plan Rates'!$AA227*'V Consumer Factors'!$N$15*'II Rate Development &amp; Change'!$K$34</f>
        <v>#DIV/0!</v>
      </c>
      <c r="AT224" s="112" t="e">
        <f>'III Plan Rates'!$AA227*'V Consumer Factors'!$N$16*'II Rate Development &amp; Change'!$K$34</f>
        <v>#DIV/0!</v>
      </c>
      <c r="AU224" s="112" t="e">
        <f>'III Plan Rates'!$AA227*'V Consumer Factors'!$N$17*'II Rate Development &amp; Change'!$K$34</f>
        <v>#DIV/0!</v>
      </c>
      <c r="AV224" s="112" t="e">
        <f>'III Plan Rates'!$AA227*'V Consumer Factors'!$N$18*'II Rate Development &amp; Change'!$K$34</f>
        <v>#DIV/0!</v>
      </c>
      <c r="AW224" s="112" t="e">
        <f>'III Plan Rates'!$AA227*'V Consumer Factors'!$N$19*'II Rate Development &amp; Change'!$K$34</f>
        <v>#DIV/0!</v>
      </c>
      <c r="AX224" s="112" t="e">
        <f>'III Plan Rates'!$AA227*'V Consumer Factors'!$N$20*'II Rate Development &amp; Change'!$K$34</f>
        <v>#DIV/0!</v>
      </c>
      <c r="AY224" s="112">
        <f>IF('III Plan Rates'!$AP227&gt;0,SUMPRODUCT(AP224:AX224,'III Plan Rates'!$AG227:$AO227)/'III Plan Rates'!$AP227,0)</f>
        <v>0</v>
      </c>
      <c r="AZ224" s="124"/>
      <c r="BA224" s="112" t="e">
        <f>'III Plan Rates'!$AA227*'V Consumer Factors'!$N$12*'II Rate Development &amp; Change'!$L$34</f>
        <v>#DIV/0!</v>
      </c>
      <c r="BB224" s="112" t="e">
        <f>'III Plan Rates'!$AA227*'V Consumer Factors'!$N$13*'II Rate Development &amp; Change'!$L$34</f>
        <v>#DIV/0!</v>
      </c>
      <c r="BC224" s="112" t="e">
        <f>'III Plan Rates'!$AA227*'V Consumer Factors'!$N$14*'II Rate Development &amp; Change'!$L$34</f>
        <v>#DIV/0!</v>
      </c>
      <c r="BD224" s="112" t="e">
        <f>'III Plan Rates'!$AA227*'V Consumer Factors'!$N$15*'II Rate Development &amp; Change'!$L$34</f>
        <v>#DIV/0!</v>
      </c>
      <c r="BE224" s="112" t="e">
        <f>'III Plan Rates'!$AA227*'V Consumer Factors'!$N$16*'II Rate Development &amp; Change'!$L$34</f>
        <v>#DIV/0!</v>
      </c>
      <c r="BF224" s="112" t="e">
        <f>'III Plan Rates'!$AA227*'V Consumer Factors'!$N$17*'II Rate Development &amp; Change'!$L$34</f>
        <v>#DIV/0!</v>
      </c>
      <c r="BG224" s="112" t="e">
        <f>'III Plan Rates'!$AA227*'V Consumer Factors'!$N$18*'II Rate Development &amp; Change'!$L$34</f>
        <v>#DIV/0!</v>
      </c>
      <c r="BH224" s="112" t="e">
        <f>'III Plan Rates'!$AA227*'V Consumer Factors'!$N$19*'II Rate Development &amp; Change'!$L$34</f>
        <v>#DIV/0!</v>
      </c>
      <c r="BI224" s="112" t="e">
        <f>'III Plan Rates'!$AA227*'V Consumer Factors'!$N$20*'II Rate Development &amp; Change'!$L$34</f>
        <v>#DIV/0!</v>
      </c>
      <c r="BJ224" s="112">
        <f>IF('III Plan Rates'!$AP227&gt;0,SUMPRODUCT(BA224:BI224,'III Plan Rates'!$AG227:$AO227)/'III Plan Rates'!$AP227,0)</f>
        <v>0</v>
      </c>
      <c r="BK224" s="124"/>
      <c r="BL224" s="112" t="e">
        <f>'III Plan Rates'!$AA227*'V Consumer Factors'!$N$12*'II Rate Development &amp; Change'!$M$34</f>
        <v>#DIV/0!</v>
      </c>
      <c r="BM224" s="112" t="e">
        <f>'III Plan Rates'!$AA227*'V Consumer Factors'!$N$13*'II Rate Development &amp; Change'!$M$34</f>
        <v>#DIV/0!</v>
      </c>
      <c r="BN224" s="112" t="e">
        <f>'III Plan Rates'!$AA227*'V Consumer Factors'!$N$14*'II Rate Development &amp; Change'!$M$34</f>
        <v>#DIV/0!</v>
      </c>
      <c r="BO224" s="112" t="e">
        <f>'III Plan Rates'!$AA227*'V Consumer Factors'!$N$15*'II Rate Development &amp; Change'!$M$34</f>
        <v>#DIV/0!</v>
      </c>
      <c r="BP224" s="112" t="e">
        <f>'III Plan Rates'!$AA227*'V Consumer Factors'!$N$16*'II Rate Development &amp; Change'!$M$34</f>
        <v>#DIV/0!</v>
      </c>
      <c r="BQ224" s="112" t="e">
        <f>'III Plan Rates'!$AA227*'V Consumer Factors'!$N$17*'II Rate Development &amp; Change'!$M$34</f>
        <v>#DIV/0!</v>
      </c>
      <c r="BR224" s="112" t="e">
        <f>'III Plan Rates'!$AA227*'V Consumer Factors'!$N$18*'II Rate Development &amp; Change'!$M$34</f>
        <v>#DIV/0!</v>
      </c>
      <c r="BS224" s="112" t="e">
        <f>'III Plan Rates'!$AA227*'V Consumer Factors'!$N$19*'II Rate Development &amp; Change'!$M$34</f>
        <v>#DIV/0!</v>
      </c>
      <c r="BT224" s="112" t="e">
        <f>'III Plan Rates'!$AA227*'V Consumer Factors'!$N$20*'II Rate Development &amp; Change'!$M$34</f>
        <v>#DIV/0!</v>
      </c>
      <c r="BU224" s="112">
        <f>IF('III Plan Rates'!$AP227&gt;0,SUMPRODUCT(BL224:BT224,'III Plan Rates'!$AG227:$AO227)/'III Plan Rates'!$AP227,0)</f>
        <v>0</v>
      </c>
      <c r="BW224" s="109"/>
      <c r="BX224" s="109"/>
      <c r="BY224" s="109"/>
      <c r="BZ224" s="109"/>
      <c r="CA224" s="109"/>
      <c r="CB224" s="109"/>
      <c r="CC224" s="109"/>
      <c r="CD224" s="109"/>
      <c r="CE224" s="511" t="str">
        <f>IF(SUM(BW224:CD224)='III Plan Rates'!AG227, "Match", "Don't Match")</f>
        <v>Match</v>
      </c>
      <c r="CF224" s="109"/>
      <c r="CG224" s="109"/>
      <c r="CH224" s="109"/>
      <c r="CI224" s="511" t="str">
        <f>IF(SUM(CF224:CH224)='III Plan Rates'!AH227, "Match", "Don't Match")</f>
        <v>Match</v>
      </c>
      <c r="CJ224" s="109"/>
      <c r="CK224" s="109"/>
      <c r="CL224" s="109"/>
      <c r="CM224" s="109"/>
      <c r="CN224" s="109"/>
      <c r="CO224" s="109"/>
      <c r="CP224" s="109"/>
      <c r="CQ224" s="109"/>
      <c r="CR224" s="109"/>
      <c r="CS224" s="109"/>
      <c r="CT224" s="109"/>
      <c r="CU224" s="109"/>
      <c r="CV224" s="109"/>
      <c r="CW224" s="511" t="str">
        <f>IF(SUM(CJ224:CV224)='III Plan Rates'!AI227, "Match", "Don't Match")</f>
        <v>Match</v>
      </c>
      <c r="CX224" s="109"/>
      <c r="CY224" s="109"/>
      <c r="CZ224" s="109"/>
      <c r="DA224" s="109"/>
      <c r="DB224" s="109"/>
      <c r="DC224" s="109"/>
      <c r="DD224" s="109"/>
      <c r="DE224" s="109"/>
      <c r="DF224" s="109"/>
      <c r="DG224" s="109"/>
      <c r="DH224" s="511" t="str">
        <f>IF(SUM(CX224:DG224)='III Plan Rates'!AJ227, "Match", "Don't Match")</f>
        <v>Match</v>
      </c>
      <c r="DI224" s="109"/>
      <c r="DJ224" s="109"/>
      <c r="DK224" s="109"/>
      <c r="DL224" s="109"/>
      <c r="DM224" s="109"/>
      <c r="DN224" s="109"/>
      <c r="DO224" s="109"/>
      <c r="DP224" s="511" t="str">
        <f>IF(SUM(DI224:DO224)='III Plan Rates'!AK227, "Match", "Don't Match")</f>
        <v>Match</v>
      </c>
      <c r="DQ224" s="109"/>
      <c r="DR224" s="109"/>
      <c r="DS224" s="109"/>
      <c r="DT224" s="109"/>
      <c r="DU224" s="109"/>
      <c r="DV224" s="109"/>
      <c r="DW224" s="109"/>
      <c r="DX224" s="109"/>
      <c r="DY224" s="109"/>
      <c r="DZ224" s="109"/>
      <c r="EA224" s="511" t="str">
        <f>IF(SUM(DQ224:DZ224)='III Plan Rates'!AL227, "Match", "Don't Match")</f>
        <v>Match</v>
      </c>
      <c r="EB224" s="109"/>
      <c r="EC224" s="109"/>
      <c r="ED224" s="109"/>
      <c r="EE224" s="109"/>
      <c r="EF224" s="511" t="str">
        <f>IF(SUM(EB224:EE224)='III Plan Rates'!AM227, "Match", "Don't Match")</f>
        <v>Match</v>
      </c>
      <c r="EG224" s="109"/>
      <c r="EH224" s="109"/>
      <c r="EI224" s="109"/>
      <c r="EJ224" s="109"/>
      <c r="EK224" s="109"/>
      <c r="EL224" s="511" t="str">
        <f>IF(SUM(EG224:EK224)='III Plan Rates'!AN227, "Match", "Don't Match")</f>
        <v>Match</v>
      </c>
      <c r="EM224" s="109"/>
      <c r="EN224" s="109"/>
      <c r="EO224" s="109"/>
      <c r="EP224" s="109"/>
      <c r="EQ224" s="109"/>
      <c r="ER224" s="109"/>
      <c r="ES224" s="109"/>
      <c r="ET224" s="511" t="str">
        <f>IF(SUM(EM224:ES224)='III Plan Rates'!AO227, "Match", "Don't Match")</f>
        <v>Match</v>
      </c>
    </row>
    <row r="225" spans="1:150" x14ac:dyDescent="0.25">
      <c r="A225" s="406" t="str">
        <f>'III Plan Rates'!A228</f>
        <v>Plan 211</v>
      </c>
      <c r="B225" s="122">
        <f>'III Plan Rates'!B228</f>
        <v>0</v>
      </c>
      <c r="C225" s="128">
        <f>'III Plan Rates'!D228</f>
        <v>0</v>
      </c>
      <c r="D225" s="122">
        <f>'III Plan Rates'!E228</f>
        <v>0</v>
      </c>
      <c r="E225" s="122">
        <f>'III Plan Rates'!F228</f>
        <v>0</v>
      </c>
      <c r="F225" s="122">
        <f>'III Plan Rates'!G228</f>
        <v>0</v>
      </c>
      <c r="G225" s="122">
        <f>'III Plan Rates'!J228</f>
        <v>0</v>
      </c>
      <c r="H225" s="10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2">
        <f>IF('III Plan Rates'!$AP228&gt;0,SUMPRODUCT(I225:Q225,'III Plan Rates'!$AG228:$AO228)/'III Plan Rates'!$AP228,0)</f>
        <v>0</v>
      </c>
      <c r="S225" s="123"/>
      <c r="T225" s="112" t="e">
        <f>'III Plan Rates'!$AA228*'V Consumer Factors'!$N$12*'II Rate Development &amp; Change'!$J$34</f>
        <v>#DIV/0!</v>
      </c>
      <c r="U225" s="112" t="e">
        <f>'III Plan Rates'!$AA228*'V Consumer Factors'!$N$13*'II Rate Development &amp; Change'!$J$34</f>
        <v>#DIV/0!</v>
      </c>
      <c r="V225" s="112" t="e">
        <f>'III Plan Rates'!$AA228*'V Consumer Factors'!$N$14*'II Rate Development &amp; Change'!$J$34</f>
        <v>#DIV/0!</v>
      </c>
      <c r="W225" s="112" t="e">
        <f>'III Plan Rates'!$AA228*'V Consumer Factors'!$N$15*'II Rate Development &amp; Change'!$J$34</f>
        <v>#DIV/0!</v>
      </c>
      <c r="X225" s="112" t="e">
        <f>'III Plan Rates'!$AA228*'V Consumer Factors'!$N$16*'II Rate Development &amp; Change'!$J$34</f>
        <v>#DIV/0!</v>
      </c>
      <c r="Y225" s="112" t="e">
        <f>'III Plan Rates'!$AA228*'V Consumer Factors'!$N$17*'II Rate Development &amp; Change'!$J$34</f>
        <v>#DIV/0!</v>
      </c>
      <c r="Z225" s="112" t="e">
        <f>'III Plan Rates'!$AA228*'V Consumer Factors'!$N$18*'II Rate Development &amp; Change'!$J$34</f>
        <v>#DIV/0!</v>
      </c>
      <c r="AA225" s="112" t="e">
        <f>'III Plan Rates'!$AA228*'V Consumer Factors'!$N$19*'II Rate Development &amp; Change'!$J$34</f>
        <v>#DIV/0!</v>
      </c>
      <c r="AB225" s="112" t="e">
        <f>'III Plan Rates'!$AA228*'V Consumer Factors'!$N$20*'II Rate Development &amp; Change'!$J$34</f>
        <v>#DIV/0!</v>
      </c>
      <c r="AC225" s="112">
        <f>IF('III Plan Rates'!$AP228&gt;0,SUMPRODUCT(T225:AB225,'III Plan Rates'!$AG228:$AO228)/'III Plan Rates'!$AP228,0)</f>
        <v>0</v>
      </c>
      <c r="AD225" s="119"/>
      <c r="AE225" s="120" t="e">
        <f t="shared" si="43"/>
        <v>#DIV/0!</v>
      </c>
      <c r="AF225" s="120" t="e">
        <f t="shared" si="44"/>
        <v>#DIV/0!</v>
      </c>
      <c r="AG225" s="120" t="e">
        <f t="shared" si="45"/>
        <v>#DIV/0!</v>
      </c>
      <c r="AH225" s="120" t="e">
        <f t="shared" si="46"/>
        <v>#DIV/0!</v>
      </c>
      <c r="AI225" s="120" t="e">
        <f t="shared" si="47"/>
        <v>#DIV/0!</v>
      </c>
      <c r="AJ225" s="120" t="e">
        <f t="shared" si="48"/>
        <v>#DIV/0!</v>
      </c>
      <c r="AK225" s="120" t="e">
        <f t="shared" si="49"/>
        <v>#DIV/0!</v>
      </c>
      <c r="AL225" s="120" t="e">
        <f t="shared" si="50"/>
        <v>#DIV/0!</v>
      </c>
      <c r="AM225" s="120" t="e">
        <f t="shared" si="51"/>
        <v>#DIV/0!</v>
      </c>
      <c r="AN225" s="120" t="str">
        <f t="shared" si="52"/>
        <v/>
      </c>
      <c r="AO225" s="119"/>
      <c r="AP225" s="112" t="e">
        <f>'III Plan Rates'!$AA228*'V Consumer Factors'!$N$12*'II Rate Development &amp; Change'!$K$34</f>
        <v>#DIV/0!</v>
      </c>
      <c r="AQ225" s="112" t="e">
        <f>'III Plan Rates'!$AA228*'V Consumer Factors'!$N$13*'II Rate Development &amp; Change'!$K$34</f>
        <v>#DIV/0!</v>
      </c>
      <c r="AR225" s="112" t="e">
        <f>'III Plan Rates'!$AA228*'V Consumer Factors'!$N$14*'II Rate Development &amp; Change'!$K$34</f>
        <v>#DIV/0!</v>
      </c>
      <c r="AS225" s="112" t="e">
        <f>'III Plan Rates'!$AA228*'V Consumer Factors'!$N$15*'II Rate Development &amp; Change'!$K$34</f>
        <v>#DIV/0!</v>
      </c>
      <c r="AT225" s="112" t="e">
        <f>'III Plan Rates'!$AA228*'V Consumer Factors'!$N$16*'II Rate Development &amp; Change'!$K$34</f>
        <v>#DIV/0!</v>
      </c>
      <c r="AU225" s="112" t="e">
        <f>'III Plan Rates'!$AA228*'V Consumer Factors'!$N$17*'II Rate Development &amp; Change'!$K$34</f>
        <v>#DIV/0!</v>
      </c>
      <c r="AV225" s="112" t="e">
        <f>'III Plan Rates'!$AA228*'V Consumer Factors'!$N$18*'II Rate Development &amp; Change'!$K$34</f>
        <v>#DIV/0!</v>
      </c>
      <c r="AW225" s="112" t="e">
        <f>'III Plan Rates'!$AA228*'V Consumer Factors'!$N$19*'II Rate Development &amp; Change'!$K$34</f>
        <v>#DIV/0!</v>
      </c>
      <c r="AX225" s="112" t="e">
        <f>'III Plan Rates'!$AA228*'V Consumer Factors'!$N$20*'II Rate Development &amp; Change'!$K$34</f>
        <v>#DIV/0!</v>
      </c>
      <c r="AY225" s="112">
        <f>IF('III Plan Rates'!$AP228&gt;0,SUMPRODUCT(AP225:AX225,'III Plan Rates'!$AG228:$AO228)/'III Plan Rates'!$AP228,0)</f>
        <v>0</v>
      </c>
      <c r="AZ225" s="124"/>
      <c r="BA225" s="112" t="e">
        <f>'III Plan Rates'!$AA228*'V Consumer Factors'!$N$12*'II Rate Development &amp; Change'!$L$34</f>
        <v>#DIV/0!</v>
      </c>
      <c r="BB225" s="112" t="e">
        <f>'III Plan Rates'!$AA228*'V Consumer Factors'!$N$13*'II Rate Development &amp; Change'!$L$34</f>
        <v>#DIV/0!</v>
      </c>
      <c r="BC225" s="112" t="e">
        <f>'III Plan Rates'!$AA228*'V Consumer Factors'!$N$14*'II Rate Development &amp; Change'!$L$34</f>
        <v>#DIV/0!</v>
      </c>
      <c r="BD225" s="112" t="e">
        <f>'III Plan Rates'!$AA228*'V Consumer Factors'!$N$15*'II Rate Development &amp; Change'!$L$34</f>
        <v>#DIV/0!</v>
      </c>
      <c r="BE225" s="112" t="e">
        <f>'III Plan Rates'!$AA228*'V Consumer Factors'!$N$16*'II Rate Development &amp; Change'!$L$34</f>
        <v>#DIV/0!</v>
      </c>
      <c r="BF225" s="112" t="e">
        <f>'III Plan Rates'!$AA228*'V Consumer Factors'!$N$17*'II Rate Development &amp; Change'!$L$34</f>
        <v>#DIV/0!</v>
      </c>
      <c r="BG225" s="112" t="e">
        <f>'III Plan Rates'!$AA228*'V Consumer Factors'!$N$18*'II Rate Development &amp; Change'!$L$34</f>
        <v>#DIV/0!</v>
      </c>
      <c r="BH225" s="112" t="e">
        <f>'III Plan Rates'!$AA228*'V Consumer Factors'!$N$19*'II Rate Development &amp; Change'!$L$34</f>
        <v>#DIV/0!</v>
      </c>
      <c r="BI225" s="112" t="e">
        <f>'III Plan Rates'!$AA228*'V Consumer Factors'!$N$20*'II Rate Development &amp; Change'!$L$34</f>
        <v>#DIV/0!</v>
      </c>
      <c r="BJ225" s="112">
        <f>IF('III Plan Rates'!$AP228&gt;0,SUMPRODUCT(BA225:BI225,'III Plan Rates'!$AG228:$AO228)/'III Plan Rates'!$AP228,0)</f>
        <v>0</v>
      </c>
      <c r="BK225" s="124"/>
      <c r="BL225" s="112" t="e">
        <f>'III Plan Rates'!$AA228*'V Consumer Factors'!$N$12*'II Rate Development &amp; Change'!$M$34</f>
        <v>#DIV/0!</v>
      </c>
      <c r="BM225" s="112" t="e">
        <f>'III Plan Rates'!$AA228*'V Consumer Factors'!$N$13*'II Rate Development &amp; Change'!$M$34</f>
        <v>#DIV/0!</v>
      </c>
      <c r="BN225" s="112" t="e">
        <f>'III Plan Rates'!$AA228*'V Consumer Factors'!$N$14*'II Rate Development &amp; Change'!$M$34</f>
        <v>#DIV/0!</v>
      </c>
      <c r="BO225" s="112" t="e">
        <f>'III Plan Rates'!$AA228*'V Consumer Factors'!$N$15*'II Rate Development &amp; Change'!$M$34</f>
        <v>#DIV/0!</v>
      </c>
      <c r="BP225" s="112" t="e">
        <f>'III Plan Rates'!$AA228*'V Consumer Factors'!$N$16*'II Rate Development &amp; Change'!$M$34</f>
        <v>#DIV/0!</v>
      </c>
      <c r="BQ225" s="112" t="e">
        <f>'III Plan Rates'!$AA228*'V Consumer Factors'!$N$17*'II Rate Development &amp; Change'!$M$34</f>
        <v>#DIV/0!</v>
      </c>
      <c r="BR225" s="112" t="e">
        <f>'III Plan Rates'!$AA228*'V Consumer Factors'!$N$18*'II Rate Development &amp; Change'!$M$34</f>
        <v>#DIV/0!</v>
      </c>
      <c r="BS225" s="112" t="e">
        <f>'III Plan Rates'!$AA228*'V Consumer Factors'!$N$19*'II Rate Development &amp; Change'!$M$34</f>
        <v>#DIV/0!</v>
      </c>
      <c r="BT225" s="112" t="e">
        <f>'III Plan Rates'!$AA228*'V Consumer Factors'!$N$20*'II Rate Development &amp; Change'!$M$34</f>
        <v>#DIV/0!</v>
      </c>
      <c r="BU225" s="112">
        <f>IF('III Plan Rates'!$AP228&gt;0,SUMPRODUCT(BL225:BT225,'III Plan Rates'!$AG228:$AO228)/'III Plan Rates'!$AP228,0)</f>
        <v>0</v>
      </c>
      <c r="BW225" s="109"/>
      <c r="BX225" s="109"/>
      <c r="BY225" s="109"/>
      <c r="BZ225" s="109"/>
      <c r="CA225" s="109"/>
      <c r="CB225" s="109"/>
      <c r="CC225" s="109"/>
      <c r="CD225" s="109"/>
      <c r="CE225" s="511" t="str">
        <f>IF(SUM(BW225:CD225)='III Plan Rates'!AG228, "Match", "Don't Match")</f>
        <v>Match</v>
      </c>
      <c r="CF225" s="109"/>
      <c r="CG225" s="109"/>
      <c r="CH225" s="109"/>
      <c r="CI225" s="511" t="str">
        <f>IF(SUM(CF225:CH225)='III Plan Rates'!AH228, "Match", "Don't Match")</f>
        <v>Match</v>
      </c>
      <c r="CJ225" s="109"/>
      <c r="CK225" s="109"/>
      <c r="CL225" s="109"/>
      <c r="CM225" s="109"/>
      <c r="CN225" s="109"/>
      <c r="CO225" s="109"/>
      <c r="CP225" s="109"/>
      <c r="CQ225" s="109"/>
      <c r="CR225" s="109"/>
      <c r="CS225" s="109"/>
      <c r="CT225" s="109"/>
      <c r="CU225" s="109"/>
      <c r="CV225" s="109"/>
      <c r="CW225" s="511" t="str">
        <f>IF(SUM(CJ225:CV225)='III Plan Rates'!AI228, "Match", "Don't Match")</f>
        <v>Match</v>
      </c>
      <c r="CX225" s="109"/>
      <c r="CY225" s="109"/>
      <c r="CZ225" s="109"/>
      <c r="DA225" s="109"/>
      <c r="DB225" s="109"/>
      <c r="DC225" s="109"/>
      <c r="DD225" s="109"/>
      <c r="DE225" s="109"/>
      <c r="DF225" s="109"/>
      <c r="DG225" s="109"/>
      <c r="DH225" s="511" t="str">
        <f>IF(SUM(CX225:DG225)='III Plan Rates'!AJ228, "Match", "Don't Match")</f>
        <v>Match</v>
      </c>
      <c r="DI225" s="109"/>
      <c r="DJ225" s="109"/>
      <c r="DK225" s="109"/>
      <c r="DL225" s="109"/>
      <c r="DM225" s="109"/>
      <c r="DN225" s="109"/>
      <c r="DO225" s="109"/>
      <c r="DP225" s="511" t="str">
        <f>IF(SUM(DI225:DO225)='III Plan Rates'!AK228, "Match", "Don't Match")</f>
        <v>Match</v>
      </c>
      <c r="DQ225" s="109"/>
      <c r="DR225" s="109"/>
      <c r="DS225" s="109"/>
      <c r="DT225" s="109"/>
      <c r="DU225" s="109"/>
      <c r="DV225" s="109"/>
      <c r="DW225" s="109"/>
      <c r="DX225" s="109"/>
      <c r="DY225" s="109"/>
      <c r="DZ225" s="109"/>
      <c r="EA225" s="511" t="str">
        <f>IF(SUM(DQ225:DZ225)='III Plan Rates'!AL228, "Match", "Don't Match")</f>
        <v>Match</v>
      </c>
      <c r="EB225" s="109"/>
      <c r="EC225" s="109"/>
      <c r="ED225" s="109"/>
      <c r="EE225" s="109"/>
      <c r="EF225" s="511" t="str">
        <f>IF(SUM(EB225:EE225)='III Plan Rates'!AM228, "Match", "Don't Match")</f>
        <v>Match</v>
      </c>
      <c r="EG225" s="109"/>
      <c r="EH225" s="109"/>
      <c r="EI225" s="109"/>
      <c r="EJ225" s="109"/>
      <c r="EK225" s="109"/>
      <c r="EL225" s="511" t="str">
        <f>IF(SUM(EG225:EK225)='III Plan Rates'!AN228, "Match", "Don't Match")</f>
        <v>Match</v>
      </c>
      <c r="EM225" s="109"/>
      <c r="EN225" s="109"/>
      <c r="EO225" s="109"/>
      <c r="EP225" s="109"/>
      <c r="EQ225" s="109"/>
      <c r="ER225" s="109"/>
      <c r="ES225" s="109"/>
      <c r="ET225" s="511" t="str">
        <f>IF(SUM(EM225:ES225)='III Plan Rates'!AO228, "Match", "Don't Match")</f>
        <v>Match</v>
      </c>
    </row>
    <row r="226" spans="1:150" x14ac:dyDescent="0.25">
      <c r="A226" s="406" t="str">
        <f>'III Plan Rates'!A229</f>
        <v>Plan 212</v>
      </c>
      <c r="B226" s="122">
        <f>'III Plan Rates'!B229</f>
        <v>0</v>
      </c>
      <c r="C226" s="128">
        <f>'III Plan Rates'!D229</f>
        <v>0</v>
      </c>
      <c r="D226" s="122">
        <f>'III Plan Rates'!E229</f>
        <v>0</v>
      </c>
      <c r="E226" s="122">
        <f>'III Plan Rates'!F229</f>
        <v>0</v>
      </c>
      <c r="F226" s="122">
        <f>'III Plan Rates'!G229</f>
        <v>0</v>
      </c>
      <c r="G226" s="122">
        <f>'III Plan Rates'!J229</f>
        <v>0</v>
      </c>
      <c r="H226" s="10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2">
        <f>IF('III Plan Rates'!$AP229&gt;0,SUMPRODUCT(I226:Q226,'III Plan Rates'!$AG229:$AO229)/'III Plan Rates'!$AP229,0)</f>
        <v>0</v>
      </c>
      <c r="S226" s="123"/>
      <c r="T226" s="112" t="e">
        <f>'III Plan Rates'!$AA229*'V Consumer Factors'!$N$12*'II Rate Development &amp; Change'!$J$34</f>
        <v>#DIV/0!</v>
      </c>
      <c r="U226" s="112" t="e">
        <f>'III Plan Rates'!$AA229*'V Consumer Factors'!$N$13*'II Rate Development &amp; Change'!$J$34</f>
        <v>#DIV/0!</v>
      </c>
      <c r="V226" s="112" t="e">
        <f>'III Plan Rates'!$AA229*'V Consumer Factors'!$N$14*'II Rate Development &amp; Change'!$J$34</f>
        <v>#DIV/0!</v>
      </c>
      <c r="W226" s="112" t="e">
        <f>'III Plan Rates'!$AA229*'V Consumer Factors'!$N$15*'II Rate Development &amp; Change'!$J$34</f>
        <v>#DIV/0!</v>
      </c>
      <c r="X226" s="112" t="e">
        <f>'III Plan Rates'!$AA229*'V Consumer Factors'!$N$16*'II Rate Development &amp; Change'!$J$34</f>
        <v>#DIV/0!</v>
      </c>
      <c r="Y226" s="112" t="e">
        <f>'III Plan Rates'!$AA229*'V Consumer Factors'!$N$17*'II Rate Development &amp; Change'!$J$34</f>
        <v>#DIV/0!</v>
      </c>
      <c r="Z226" s="112" t="e">
        <f>'III Plan Rates'!$AA229*'V Consumer Factors'!$N$18*'II Rate Development &amp; Change'!$J$34</f>
        <v>#DIV/0!</v>
      </c>
      <c r="AA226" s="112" t="e">
        <f>'III Plan Rates'!$AA229*'V Consumer Factors'!$N$19*'II Rate Development &amp; Change'!$J$34</f>
        <v>#DIV/0!</v>
      </c>
      <c r="AB226" s="112" t="e">
        <f>'III Plan Rates'!$AA229*'V Consumer Factors'!$N$20*'II Rate Development &amp; Change'!$J$34</f>
        <v>#DIV/0!</v>
      </c>
      <c r="AC226" s="112">
        <f>IF('III Plan Rates'!$AP229&gt;0,SUMPRODUCT(T226:AB226,'III Plan Rates'!$AG229:$AO229)/'III Plan Rates'!$AP229,0)</f>
        <v>0</v>
      </c>
      <c r="AD226" s="119"/>
      <c r="AE226" s="120" t="e">
        <f t="shared" si="43"/>
        <v>#DIV/0!</v>
      </c>
      <c r="AF226" s="120" t="e">
        <f t="shared" si="44"/>
        <v>#DIV/0!</v>
      </c>
      <c r="AG226" s="120" t="e">
        <f t="shared" si="45"/>
        <v>#DIV/0!</v>
      </c>
      <c r="AH226" s="120" t="e">
        <f t="shared" si="46"/>
        <v>#DIV/0!</v>
      </c>
      <c r="AI226" s="120" t="e">
        <f t="shared" si="47"/>
        <v>#DIV/0!</v>
      </c>
      <c r="AJ226" s="120" t="e">
        <f t="shared" si="48"/>
        <v>#DIV/0!</v>
      </c>
      <c r="AK226" s="120" t="e">
        <f t="shared" si="49"/>
        <v>#DIV/0!</v>
      </c>
      <c r="AL226" s="120" t="e">
        <f t="shared" si="50"/>
        <v>#DIV/0!</v>
      </c>
      <c r="AM226" s="120" t="e">
        <f t="shared" si="51"/>
        <v>#DIV/0!</v>
      </c>
      <c r="AN226" s="120" t="str">
        <f t="shared" si="52"/>
        <v/>
      </c>
      <c r="AO226" s="119"/>
      <c r="AP226" s="112" t="e">
        <f>'III Plan Rates'!$AA229*'V Consumer Factors'!$N$12*'II Rate Development &amp; Change'!$K$34</f>
        <v>#DIV/0!</v>
      </c>
      <c r="AQ226" s="112" t="e">
        <f>'III Plan Rates'!$AA229*'V Consumer Factors'!$N$13*'II Rate Development &amp; Change'!$K$34</f>
        <v>#DIV/0!</v>
      </c>
      <c r="AR226" s="112" t="e">
        <f>'III Plan Rates'!$AA229*'V Consumer Factors'!$N$14*'II Rate Development &amp; Change'!$K$34</f>
        <v>#DIV/0!</v>
      </c>
      <c r="AS226" s="112" t="e">
        <f>'III Plan Rates'!$AA229*'V Consumer Factors'!$N$15*'II Rate Development &amp; Change'!$K$34</f>
        <v>#DIV/0!</v>
      </c>
      <c r="AT226" s="112" t="e">
        <f>'III Plan Rates'!$AA229*'V Consumer Factors'!$N$16*'II Rate Development &amp; Change'!$K$34</f>
        <v>#DIV/0!</v>
      </c>
      <c r="AU226" s="112" t="e">
        <f>'III Plan Rates'!$AA229*'V Consumer Factors'!$N$17*'II Rate Development &amp; Change'!$K$34</f>
        <v>#DIV/0!</v>
      </c>
      <c r="AV226" s="112" t="e">
        <f>'III Plan Rates'!$AA229*'V Consumer Factors'!$N$18*'II Rate Development &amp; Change'!$K$34</f>
        <v>#DIV/0!</v>
      </c>
      <c r="AW226" s="112" t="e">
        <f>'III Plan Rates'!$AA229*'V Consumer Factors'!$N$19*'II Rate Development &amp; Change'!$K$34</f>
        <v>#DIV/0!</v>
      </c>
      <c r="AX226" s="112" t="e">
        <f>'III Plan Rates'!$AA229*'V Consumer Factors'!$N$20*'II Rate Development &amp; Change'!$K$34</f>
        <v>#DIV/0!</v>
      </c>
      <c r="AY226" s="112">
        <f>IF('III Plan Rates'!$AP229&gt;0,SUMPRODUCT(AP226:AX226,'III Plan Rates'!$AG229:$AO229)/'III Plan Rates'!$AP229,0)</f>
        <v>0</v>
      </c>
      <c r="AZ226" s="124"/>
      <c r="BA226" s="112" t="e">
        <f>'III Plan Rates'!$AA229*'V Consumer Factors'!$N$12*'II Rate Development &amp; Change'!$L$34</f>
        <v>#DIV/0!</v>
      </c>
      <c r="BB226" s="112" t="e">
        <f>'III Plan Rates'!$AA229*'V Consumer Factors'!$N$13*'II Rate Development &amp; Change'!$L$34</f>
        <v>#DIV/0!</v>
      </c>
      <c r="BC226" s="112" t="e">
        <f>'III Plan Rates'!$AA229*'V Consumer Factors'!$N$14*'II Rate Development &amp; Change'!$L$34</f>
        <v>#DIV/0!</v>
      </c>
      <c r="BD226" s="112" t="e">
        <f>'III Plan Rates'!$AA229*'V Consumer Factors'!$N$15*'II Rate Development &amp; Change'!$L$34</f>
        <v>#DIV/0!</v>
      </c>
      <c r="BE226" s="112" t="e">
        <f>'III Plan Rates'!$AA229*'V Consumer Factors'!$N$16*'II Rate Development &amp; Change'!$L$34</f>
        <v>#DIV/0!</v>
      </c>
      <c r="BF226" s="112" t="e">
        <f>'III Plan Rates'!$AA229*'V Consumer Factors'!$N$17*'II Rate Development &amp; Change'!$L$34</f>
        <v>#DIV/0!</v>
      </c>
      <c r="BG226" s="112" t="e">
        <f>'III Plan Rates'!$AA229*'V Consumer Factors'!$N$18*'II Rate Development &amp; Change'!$L$34</f>
        <v>#DIV/0!</v>
      </c>
      <c r="BH226" s="112" t="e">
        <f>'III Plan Rates'!$AA229*'V Consumer Factors'!$N$19*'II Rate Development &amp; Change'!$L$34</f>
        <v>#DIV/0!</v>
      </c>
      <c r="BI226" s="112" t="e">
        <f>'III Plan Rates'!$AA229*'V Consumer Factors'!$N$20*'II Rate Development &amp; Change'!$L$34</f>
        <v>#DIV/0!</v>
      </c>
      <c r="BJ226" s="112">
        <f>IF('III Plan Rates'!$AP229&gt;0,SUMPRODUCT(BA226:BI226,'III Plan Rates'!$AG229:$AO229)/'III Plan Rates'!$AP229,0)</f>
        <v>0</v>
      </c>
      <c r="BK226" s="124"/>
      <c r="BL226" s="112" t="e">
        <f>'III Plan Rates'!$AA229*'V Consumer Factors'!$N$12*'II Rate Development &amp; Change'!$M$34</f>
        <v>#DIV/0!</v>
      </c>
      <c r="BM226" s="112" t="e">
        <f>'III Plan Rates'!$AA229*'V Consumer Factors'!$N$13*'II Rate Development &amp; Change'!$M$34</f>
        <v>#DIV/0!</v>
      </c>
      <c r="BN226" s="112" t="e">
        <f>'III Plan Rates'!$AA229*'V Consumer Factors'!$N$14*'II Rate Development &amp; Change'!$M$34</f>
        <v>#DIV/0!</v>
      </c>
      <c r="BO226" s="112" t="e">
        <f>'III Plan Rates'!$AA229*'V Consumer Factors'!$N$15*'II Rate Development &amp; Change'!$M$34</f>
        <v>#DIV/0!</v>
      </c>
      <c r="BP226" s="112" t="e">
        <f>'III Plan Rates'!$AA229*'V Consumer Factors'!$N$16*'II Rate Development &amp; Change'!$M$34</f>
        <v>#DIV/0!</v>
      </c>
      <c r="BQ226" s="112" t="e">
        <f>'III Plan Rates'!$AA229*'V Consumer Factors'!$N$17*'II Rate Development &amp; Change'!$M$34</f>
        <v>#DIV/0!</v>
      </c>
      <c r="BR226" s="112" t="e">
        <f>'III Plan Rates'!$AA229*'V Consumer Factors'!$N$18*'II Rate Development &amp; Change'!$M$34</f>
        <v>#DIV/0!</v>
      </c>
      <c r="BS226" s="112" t="e">
        <f>'III Plan Rates'!$AA229*'V Consumer Factors'!$N$19*'II Rate Development &amp; Change'!$M$34</f>
        <v>#DIV/0!</v>
      </c>
      <c r="BT226" s="112" t="e">
        <f>'III Plan Rates'!$AA229*'V Consumer Factors'!$N$20*'II Rate Development &amp; Change'!$M$34</f>
        <v>#DIV/0!</v>
      </c>
      <c r="BU226" s="112">
        <f>IF('III Plan Rates'!$AP229&gt;0,SUMPRODUCT(BL226:BT226,'III Plan Rates'!$AG229:$AO229)/'III Plan Rates'!$AP229,0)</f>
        <v>0</v>
      </c>
      <c r="BW226" s="109"/>
      <c r="BX226" s="109"/>
      <c r="BY226" s="109"/>
      <c r="BZ226" s="109"/>
      <c r="CA226" s="109"/>
      <c r="CB226" s="109"/>
      <c r="CC226" s="109"/>
      <c r="CD226" s="109"/>
      <c r="CE226" s="511" t="str">
        <f>IF(SUM(BW226:CD226)='III Plan Rates'!AG229, "Match", "Don't Match")</f>
        <v>Match</v>
      </c>
      <c r="CF226" s="109"/>
      <c r="CG226" s="109"/>
      <c r="CH226" s="109"/>
      <c r="CI226" s="511" t="str">
        <f>IF(SUM(CF226:CH226)='III Plan Rates'!AH229, "Match", "Don't Match")</f>
        <v>Match</v>
      </c>
      <c r="CJ226" s="109"/>
      <c r="CK226" s="109"/>
      <c r="CL226" s="109"/>
      <c r="CM226" s="109"/>
      <c r="CN226" s="109"/>
      <c r="CO226" s="109"/>
      <c r="CP226" s="109"/>
      <c r="CQ226" s="109"/>
      <c r="CR226" s="109"/>
      <c r="CS226" s="109"/>
      <c r="CT226" s="109"/>
      <c r="CU226" s="109"/>
      <c r="CV226" s="109"/>
      <c r="CW226" s="511" t="str">
        <f>IF(SUM(CJ226:CV226)='III Plan Rates'!AI229, "Match", "Don't Match")</f>
        <v>Match</v>
      </c>
      <c r="CX226" s="109"/>
      <c r="CY226" s="109"/>
      <c r="CZ226" s="109"/>
      <c r="DA226" s="109"/>
      <c r="DB226" s="109"/>
      <c r="DC226" s="109"/>
      <c r="DD226" s="109"/>
      <c r="DE226" s="109"/>
      <c r="DF226" s="109"/>
      <c r="DG226" s="109"/>
      <c r="DH226" s="511" t="str">
        <f>IF(SUM(CX226:DG226)='III Plan Rates'!AJ229, "Match", "Don't Match")</f>
        <v>Match</v>
      </c>
      <c r="DI226" s="109"/>
      <c r="DJ226" s="109"/>
      <c r="DK226" s="109"/>
      <c r="DL226" s="109"/>
      <c r="DM226" s="109"/>
      <c r="DN226" s="109"/>
      <c r="DO226" s="109"/>
      <c r="DP226" s="511" t="str">
        <f>IF(SUM(DI226:DO226)='III Plan Rates'!AK229, "Match", "Don't Match")</f>
        <v>Match</v>
      </c>
      <c r="DQ226" s="109"/>
      <c r="DR226" s="109"/>
      <c r="DS226" s="109"/>
      <c r="DT226" s="109"/>
      <c r="DU226" s="109"/>
      <c r="DV226" s="109"/>
      <c r="DW226" s="109"/>
      <c r="DX226" s="109"/>
      <c r="DY226" s="109"/>
      <c r="DZ226" s="109"/>
      <c r="EA226" s="511" t="str">
        <f>IF(SUM(DQ226:DZ226)='III Plan Rates'!AL229, "Match", "Don't Match")</f>
        <v>Match</v>
      </c>
      <c r="EB226" s="109"/>
      <c r="EC226" s="109"/>
      <c r="ED226" s="109"/>
      <c r="EE226" s="109"/>
      <c r="EF226" s="511" t="str">
        <f>IF(SUM(EB226:EE226)='III Plan Rates'!AM229, "Match", "Don't Match")</f>
        <v>Match</v>
      </c>
      <c r="EG226" s="109"/>
      <c r="EH226" s="109"/>
      <c r="EI226" s="109"/>
      <c r="EJ226" s="109"/>
      <c r="EK226" s="109"/>
      <c r="EL226" s="511" t="str">
        <f>IF(SUM(EG226:EK226)='III Plan Rates'!AN229, "Match", "Don't Match")</f>
        <v>Match</v>
      </c>
      <c r="EM226" s="109"/>
      <c r="EN226" s="109"/>
      <c r="EO226" s="109"/>
      <c r="EP226" s="109"/>
      <c r="EQ226" s="109"/>
      <c r="ER226" s="109"/>
      <c r="ES226" s="109"/>
      <c r="ET226" s="511" t="str">
        <f>IF(SUM(EM226:ES226)='III Plan Rates'!AO229, "Match", "Don't Match")</f>
        <v>Match</v>
      </c>
    </row>
    <row r="227" spans="1:150" x14ac:dyDescent="0.25">
      <c r="A227" s="406" t="str">
        <f>'III Plan Rates'!A230</f>
        <v>Plan 213</v>
      </c>
      <c r="B227" s="122">
        <f>'III Plan Rates'!B230</f>
        <v>0</v>
      </c>
      <c r="C227" s="128">
        <f>'III Plan Rates'!D230</f>
        <v>0</v>
      </c>
      <c r="D227" s="122">
        <f>'III Plan Rates'!E230</f>
        <v>0</v>
      </c>
      <c r="E227" s="122">
        <f>'III Plan Rates'!F230</f>
        <v>0</v>
      </c>
      <c r="F227" s="122">
        <f>'III Plan Rates'!G230</f>
        <v>0</v>
      </c>
      <c r="G227" s="122">
        <f>'III Plan Rates'!J230</f>
        <v>0</v>
      </c>
      <c r="H227" s="10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2">
        <f>IF('III Plan Rates'!$AP230&gt;0,SUMPRODUCT(I227:Q227,'III Plan Rates'!$AG230:$AO230)/'III Plan Rates'!$AP230,0)</f>
        <v>0</v>
      </c>
      <c r="S227" s="123"/>
      <c r="T227" s="112" t="e">
        <f>'III Plan Rates'!$AA230*'V Consumer Factors'!$N$12*'II Rate Development &amp; Change'!$J$34</f>
        <v>#DIV/0!</v>
      </c>
      <c r="U227" s="112" t="e">
        <f>'III Plan Rates'!$AA230*'V Consumer Factors'!$N$13*'II Rate Development &amp; Change'!$J$34</f>
        <v>#DIV/0!</v>
      </c>
      <c r="V227" s="112" t="e">
        <f>'III Plan Rates'!$AA230*'V Consumer Factors'!$N$14*'II Rate Development &amp; Change'!$J$34</f>
        <v>#DIV/0!</v>
      </c>
      <c r="W227" s="112" t="e">
        <f>'III Plan Rates'!$AA230*'V Consumer Factors'!$N$15*'II Rate Development &amp; Change'!$J$34</f>
        <v>#DIV/0!</v>
      </c>
      <c r="X227" s="112" t="e">
        <f>'III Plan Rates'!$AA230*'V Consumer Factors'!$N$16*'II Rate Development &amp; Change'!$J$34</f>
        <v>#DIV/0!</v>
      </c>
      <c r="Y227" s="112" t="e">
        <f>'III Plan Rates'!$AA230*'V Consumer Factors'!$N$17*'II Rate Development &amp; Change'!$J$34</f>
        <v>#DIV/0!</v>
      </c>
      <c r="Z227" s="112" t="e">
        <f>'III Plan Rates'!$AA230*'V Consumer Factors'!$N$18*'II Rate Development &amp; Change'!$J$34</f>
        <v>#DIV/0!</v>
      </c>
      <c r="AA227" s="112" t="e">
        <f>'III Plan Rates'!$AA230*'V Consumer Factors'!$N$19*'II Rate Development &amp; Change'!$J$34</f>
        <v>#DIV/0!</v>
      </c>
      <c r="AB227" s="112" t="e">
        <f>'III Plan Rates'!$AA230*'V Consumer Factors'!$N$20*'II Rate Development &amp; Change'!$J$34</f>
        <v>#DIV/0!</v>
      </c>
      <c r="AC227" s="112">
        <f>IF('III Plan Rates'!$AP230&gt;0,SUMPRODUCT(T227:AB227,'III Plan Rates'!$AG230:$AO230)/'III Plan Rates'!$AP230,0)</f>
        <v>0</v>
      </c>
      <c r="AD227" s="119"/>
      <c r="AE227" s="120" t="e">
        <f t="shared" si="43"/>
        <v>#DIV/0!</v>
      </c>
      <c r="AF227" s="120" t="e">
        <f t="shared" si="44"/>
        <v>#DIV/0!</v>
      </c>
      <c r="AG227" s="120" t="e">
        <f t="shared" si="45"/>
        <v>#DIV/0!</v>
      </c>
      <c r="AH227" s="120" t="e">
        <f t="shared" si="46"/>
        <v>#DIV/0!</v>
      </c>
      <c r="AI227" s="120" t="e">
        <f t="shared" si="47"/>
        <v>#DIV/0!</v>
      </c>
      <c r="AJ227" s="120" t="e">
        <f t="shared" si="48"/>
        <v>#DIV/0!</v>
      </c>
      <c r="AK227" s="120" t="e">
        <f t="shared" si="49"/>
        <v>#DIV/0!</v>
      </c>
      <c r="AL227" s="120" t="e">
        <f t="shared" si="50"/>
        <v>#DIV/0!</v>
      </c>
      <c r="AM227" s="120" t="e">
        <f t="shared" si="51"/>
        <v>#DIV/0!</v>
      </c>
      <c r="AN227" s="120" t="str">
        <f t="shared" si="52"/>
        <v/>
      </c>
      <c r="AO227" s="119"/>
      <c r="AP227" s="112" t="e">
        <f>'III Plan Rates'!$AA230*'V Consumer Factors'!$N$12*'II Rate Development &amp; Change'!$K$34</f>
        <v>#DIV/0!</v>
      </c>
      <c r="AQ227" s="112" t="e">
        <f>'III Plan Rates'!$AA230*'V Consumer Factors'!$N$13*'II Rate Development &amp; Change'!$K$34</f>
        <v>#DIV/0!</v>
      </c>
      <c r="AR227" s="112" t="e">
        <f>'III Plan Rates'!$AA230*'V Consumer Factors'!$N$14*'II Rate Development &amp; Change'!$K$34</f>
        <v>#DIV/0!</v>
      </c>
      <c r="AS227" s="112" t="e">
        <f>'III Plan Rates'!$AA230*'V Consumer Factors'!$N$15*'II Rate Development &amp; Change'!$K$34</f>
        <v>#DIV/0!</v>
      </c>
      <c r="AT227" s="112" t="e">
        <f>'III Plan Rates'!$AA230*'V Consumer Factors'!$N$16*'II Rate Development &amp; Change'!$K$34</f>
        <v>#DIV/0!</v>
      </c>
      <c r="AU227" s="112" t="e">
        <f>'III Plan Rates'!$AA230*'V Consumer Factors'!$N$17*'II Rate Development &amp; Change'!$K$34</f>
        <v>#DIV/0!</v>
      </c>
      <c r="AV227" s="112" t="e">
        <f>'III Plan Rates'!$AA230*'V Consumer Factors'!$N$18*'II Rate Development &amp; Change'!$K$34</f>
        <v>#DIV/0!</v>
      </c>
      <c r="AW227" s="112" t="e">
        <f>'III Plan Rates'!$AA230*'V Consumer Factors'!$N$19*'II Rate Development &amp; Change'!$K$34</f>
        <v>#DIV/0!</v>
      </c>
      <c r="AX227" s="112" t="e">
        <f>'III Plan Rates'!$AA230*'V Consumer Factors'!$N$20*'II Rate Development &amp; Change'!$K$34</f>
        <v>#DIV/0!</v>
      </c>
      <c r="AY227" s="112">
        <f>IF('III Plan Rates'!$AP230&gt;0,SUMPRODUCT(AP227:AX227,'III Plan Rates'!$AG230:$AO230)/'III Plan Rates'!$AP230,0)</f>
        <v>0</v>
      </c>
      <c r="AZ227" s="124"/>
      <c r="BA227" s="112" t="e">
        <f>'III Plan Rates'!$AA230*'V Consumer Factors'!$N$12*'II Rate Development &amp; Change'!$L$34</f>
        <v>#DIV/0!</v>
      </c>
      <c r="BB227" s="112" t="e">
        <f>'III Plan Rates'!$AA230*'V Consumer Factors'!$N$13*'II Rate Development &amp; Change'!$L$34</f>
        <v>#DIV/0!</v>
      </c>
      <c r="BC227" s="112" t="e">
        <f>'III Plan Rates'!$AA230*'V Consumer Factors'!$N$14*'II Rate Development &amp; Change'!$L$34</f>
        <v>#DIV/0!</v>
      </c>
      <c r="BD227" s="112" t="e">
        <f>'III Plan Rates'!$AA230*'V Consumer Factors'!$N$15*'II Rate Development &amp; Change'!$L$34</f>
        <v>#DIV/0!</v>
      </c>
      <c r="BE227" s="112" t="e">
        <f>'III Plan Rates'!$AA230*'V Consumer Factors'!$N$16*'II Rate Development &amp; Change'!$L$34</f>
        <v>#DIV/0!</v>
      </c>
      <c r="BF227" s="112" t="e">
        <f>'III Plan Rates'!$AA230*'V Consumer Factors'!$N$17*'II Rate Development &amp; Change'!$L$34</f>
        <v>#DIV/0!</v>
      </c>
      <c r="BG227" s="112" t="e">
        <f>'III Plan Rates'!$AA230*'V Consumer Factors'!$N$18*'II Rate Development &amp; Change'!$L$34</f>
        <v>#DIV/0!</v>
      </c>
      <c r="BH227" s="112" t="e">
        <f>'III Plan Rates'!$AA230*'V Consumer Factors'!$N$19*'II Rate Development &amp; Change'!$L$34</f>
        <v>#DIV/0!</v>
      </c>
      <c r="BI227" s="112" t="e">
        <f>'III Plan Rates'!$AA230*'V Consumer Factors'!$N$20*'II Rate Development &amp; Change'!$L$34</f>
        <v>#DIV/0!</v>
      </c>
      <c r="BJ227" s="112">
        <f>IF('III Plan Rates'!$AP230&gt;0,SUMPRODUCT(BA227:BI227,'III Plan Rates'!$AG230:$AO230)/'III Plan Rates'!$AP230,0)</f>
        <v>0</v>
      </c>
      <c r="BK227" s="124"/>
      <c r="BL227" s="112" t="e">
        <f>'III Plan Rates'!$AA230*'V Consumer Factors'!$N$12*'II Rate Development &amp; Change'!$M$34</f>
        <v>#DIV/0!</v>
      </c>
      <c r="BM227" s="112" t="e">
        <f>'III Plan Rates'!$AA230*'V Consumer Factors'!$N$13*'II Rate Development &amp; Change'!$M$34</f>
        <v>#DIV/0!</v>
      </c>
      <c r="BN227" s="112" t="e">
        <f>'III Plan Rates'!$AA230*'V Consumer Factors'!$N$14*'II Rate Development &amp; Change'!$M$34</f>
        <v>#DIV/0!</v>
      </c>
      <c r="BO227" s="112" t="e">
        <f>'III Plan Rates'!$AA230*'V Consumer Factors'!$N$15*'II Rate Development &amp; Change'!$M$34</f>
        <v>#DIV/0!</v>
      </c>
      <c r="BP227" s="112" t="e">
        <f>'III Plan Rates'!$AA230*'V Consumer Factors'!$N$16*'II Rate Development &amp; Change'!$M$34</f>
        <v>#DIV/0!</v>
      </c>
      <c r="BQ227" s="112" t="e">
        <f>'III Plan Rates'!$AA230*'V Consumer Factors'!$N$17*'II Rate Development &amp; Change'!$M$34</f>
        <v>#DIV/0!</v>
      </c>
      <c r="BR227" s="112" t="e">
        <f>'III Plan Rates'!$AA230*'V Consumer Factors'!$N$18*'II Rate Development &amp; Change'!$M$34</f>
        <v>#DIV/0!</v>
      </c>
      <c r="BS227" s="112" t="e">
        <f>'III Plan Rates'!$AA230*'V Consumer Factors'!$N$19*'II Rate Development &amp; Change'!$M$34</f>
        <v>#DIV/0!</v>
      </c>
      <c r="BT227" s="112" t="e">
        <f>'III Plan Rates'!$AA230*'V Consumer Factors'!$N$20*'II Rate Development &amp; Change'!$M$34</f>
        <v>#DIV/0!</v>
      </c>
      <c r="BU227" s="112">
        <f>IF('III Plan Rates'!$AP230&gt;0,SUMPRODUCT(BL227:BT227,'III Plan Rates'!$AG230:$AO230)/'III Plan Rates'!$AP230,0)</f>
        <v>0</v>
      </c>
      <c r="BW227" s="109"/>
      <c r="BX227" s="109"/>
      <c r="BY227" s="109"/>
      <c r="BZ227" s="109"/>
      <c r="CA227" s="109"/>
      <c r="CB227" s="109"/>
      <c r="CC227" s="109"/>
      <c r="CD227" s="109"/>
      <c r="CE227" s="511" t="str">
        <f>IF(SUM(BW227:CD227)='III Plan Rates'!AG230, "Match", "Don't Match")</f>
        <v>Match</v>
      </c>
      <c r="CF227" s="109"/>
      <c r="CG227" s="109"/>
      <c r="CH227" s="109"/>
      <c r="CI227" s="511" t="str">
        <f>IF(SUM(CF227:CH227)='III Plan Rates'!AH230, "Match", "Don't Match")</f>
        <v>Match</v>
      </c>
      <c r="CJ227" s="109"/>
      <c r="CK227" s="109"/>
      <c r="CL227" s="109"/>
      <c r="CM227" s="109"/>
      <c r="CN227" s="109"/>
      <c r="CO227" s="109"/>
      <c r="CP227" s="109"/>
      <c r="CQ227" s="109"/>
      <c r="CR227" s="109"/>
      <c r="CS227" s="109"/>
      <c r="CT227" s="109"/>
      <c r="CU227" s="109"/>
      <c r="CV227" s="109"/>
      <c r="CW227" s="511" t="str">
        <f>IF(SUM(CJ227:CV227)='III Plan Rates'!AI230, "Match", "Don't Match")</f>
        <v>Match</v>
      </c>
      <c r="CX227" s="109"/>
      <c r="CY227" s="109"/>
      <c r="CZ227" s="109"/>
      <c r="DA227" s="109"/>
      <c r="DB227" s="109"/>
      <c r="DC227" s="109"/>
      <c r="DD227" s="109"/>
      <c r="DE227" s="109"/>
      <c r="DF227" s="109"/>
      <c r="DG227" s="109"/>
      <c r="DH227" s="511" t="str">
        <f>IF(SUM(CX227:DG227)='III Plan Rates'!AJ230, "Match", "Don't Match")</f>
        <v>Match</v>
      </c>
      <c r="DI227" s="109"/>
      <c r="DJ227" s="109"/>
      <c r="DK227" s="109"/>
      <c r="DL227" s="109"/>
      <c r="DM227" s="109"/>
      <c r="DN227" s="109"/>
      <c r="DO227" s="109"/>
      <c r="DP227" s="511" t="str">
        <f>IF(SUM(DI227:DO227)='III Plan Rates'!AK230, "Match", "Don't Match")</f>
        <v>Match</v>
      </c>
      <c r="DQ227" s="109"/>
      <c r="DR227" s="109"/>
      <c r="DS227" s="109"/>
      <c r="DT227" s="109"/>
      <c r="DU227" s="109"/>
      <c r="DV227" s="109"/>
      <c r="DW227" s="109"/>
      <c r="DX227" s="109"/>
      <c r="DY227" s="109"/>
      <c r="DZ227" s="109"/>
      <c r="EA227" s="511" t="str">
        <f>IF(SUM(DQ227:DZ227)='III Plan Rates'!AL230, "Match", "Don't Match")</f>
        <v>Match</v>
      </c>
      <c r="EB227" s="109"/>
      <c r="EC227" s="109"/>
      <c r="ED227" s="109"/>
      <c r="EE227" s="109"/>
      <c r="EF227" s="511" t="str">
        <f>IF(SUM(EB227:EE227)='III Plan Rates'!AM230, "Match", "Don't Match")</f>
        <v>Match</v>
      </c>
      <c r="EG227" s="109"/>
      <c r="EH227" s="109"/>
      <c r="EI227" s="109"/>
      <c r="EJ227" s="109"/>
      <c r="EK227" s="109"/>
      <c r="EL227" s="511" t="str">
        <f>IF(SUM(EG227:EK227)='III Plan Rates'!AN230, "Match", "Don't Match")</f>
        <v>Match</v>
      </c>
      <c r="EM227" s="109"/>
      <c r="EN227" s="109"/>
      <c r="EO227" s="109"/>
      <c r="EP227" s="109"/>
      <c r="EQ227" s="109"/>
      <c r="ER227" s="109"/>
      <c r="ES227" s="109"/>
      <c r="ET227" s="511" t="str">
        <f>IF(SUM(EM227:ES227)='III Plan Rates'!AO230, "Match", "Don't Match")</f>
        <v>Match</v>
      </c>
    </row>
    <row r="228" spans="1:150" x14ac:dyDescent="0.25">
      <c r="A228" s="406" t="str">
        <f>'III Plan Rates'!A231</f>
        <v>Plan 214</v>
      </c>
      <c r="B228" s="122">
        <f>'III Plan Rates'!B231</f>
        <v>0</v>
      </c>
      <c r="C228" s="128">
        <f>'III Plan Rates'!D231</f>
        <v>0</v>
      </c>
      <c r="D228" s="122">
        <f>'III Plan Rates'!E231</f>
        <v>0</v>
      </c>
      <c r="E228" s="122">
        <f>'III Plan Rates'!F231</f>
        <v>0</v>
      </c>
      <c r="F228" s="122">
        <f>'III Plan Rates'!G231</f>
        <v>0</v>
      </c>
      <c r="G228" s="122">
        <f>'III Plan Rates'!J231</f>
        <v>0</v>
      </c>
      <c r="H228" s="10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2">
        <f>IF('III Plan Rates'!$AP231&gt;0,SUMPRODUCT(I228:Q228,'III Plan Rates'!$AG231:$AO231)/'III Plan Rates'!$AP231,0)</f>
        <v>0</v>
      </c>
      <c r="S228" s="123"/>
      <c r="T228" s="112" t="e">
        <f>'III Plan Rates'!$AA231*'V Consumer Factors'!$N$12*'II Rate Development &amp; Change'!$J$34</f>
        <v>#DIV/0!</v>
      </c>
      <c r="U228" s="112" t="e">
        <f>'III Plan Rates'!$AA231*'V Consumer Factors'!$N$13*'II Rate Development &amp; Change'!$J$34</f>
        <v>#DIV/0!</v>
      </c>
      <c r="V228" s="112" t="e">
        <f>'III Plan Rates'!$AA231*'V Consumer Factors'!$N$14*'II Rate Development &amp; Change'!$J$34</f>
        <v>#DIV/0!</v>
      </c>
      <c r="W228" s="112" t="e">
        <f>'III Plan Rates'!$AA231*'V Consumer Factors'!$N$15*'II Rate Development &amp; Change'!$J$34</f>
        <v>#DIV/0!</v>
      </c>
      <c r="X228" s="112" t="e">
        <f>'III Plan Rates'!$AA231*'V Consumer Factors'!$N$16*'II Rate Development &amp; Change'!$J$34</f>
        <v>#DIV/0!</v>
      </c>
      <c r="Y228" s="112" t="e">
        <f>'III Plan Rates'!$AA231*'V Consumer Factors'!$N$17*'II Rate Development &amp; Change'!$J$34</f>
        <v>#DIV/0!</v>
      </c>
      <c r="Z228" s="112" t="e">
        <f>'III Plan Rates'!$AA231*'V Consumer Factors'!$N$18*'II Rate Development &amp; Change'!$J$34</f>
        <v>#DIV/0!</v>
      </c>
      <c r="AA228" s="112" t="e">
        <f>'III Plan Rates'!$AA231*'V Consumer Factors'!$N$19*'II Rate Development &amp; Change'!$J$34</f>
        <v>#DIV/0!</v>
      </c>
      <c r="AB228" s="112" t="e">
        <f>'III Plan Rates'!$AA231*'V Consumer Factors'!$N$20*'II Rate Development &amp; Change'!$J$34</f>
        <v>#DIV/0!</v>
      </c>
      <c r="AC228" s="112">
        <f>IF('III Plan Rates'!$AP231&gt;0,SUMPRODUCT(T228:AB228,'III Plan Rates'!$AG231:$AO231)/'III Plan Rates'!$AP231,0)</f>
        <v>0</v>
      </c>
      <c r="AD228" s="119"/>
      <c r="AE228" s="120" t="e">
        <f t="shared" si="43"/>
        <v>#DIV/0!</v>
      </c>
      <c r="AF228" s="120" t="e">
        <f t="shared" si="44"/>
        <v>#DIV/0!</v>
      </c>
      <c r="AG228" s="120" t="e">
        <f t="shared" si="45"/>
        <v>#DIV/0!</v>
      </c>
      <c r="AH228" s="120" t="e">
        <f t="shared" si="46"/>
        <v>#DIV/0!</v>
      </c>
      <c r="AI228" s="120" t="e">
        <f t="shared" si="47"/>
        <v>#DIV/0!</v>
      </c>
      <c r="AJ228" s="120" t="e">
        <f t="shared" si="48"/>
        <v>#DIV/0!</v>
      </c>
      <c r="AK228" s="120" t="e">
        <f t="shared" si="49"/>
        <v>#DIV/0!</v>
      </c>
      <c r="AL228" s="120" t="e">
        <f t="shared" si="50"/>
        <v>#DIV/0!</v>
      </c>
      <c r="AM228" s="120" t="e">
        <f t="shared" si="51"/>
        <v>#DIV/0!</v>
      </c>
      <c r="AN228" s="120" t="str">
        <f t="shared" si="52"/>
        <v/>
      </c>
      <c r="AO228" s="119"/>
      <c r="AP228" s="112" t="e">
        <f>'III Plan Rates'!$AA231*'V Consumer Factors'!$N$12*'II Rate Development &amp; Change'!$K$34</f>
        <v>#DIV/0!</v>
      </c>
      <c r="AQ228" s="112" t="e">
        <f>'III Plan Rates'!$AA231*'V Consumer Factors'!$N$13*'II Rate Development &amp; Change'!$K$34</f>
        <v>#DIV/0!</v>
      </c>
      <c r="AR228" s="112" t="e">
        <f>'III Plan Rates'!$AA231*'V Consumer Factors'!$N$14*'II Rate Development &amp; Change'!$K$34</f>
        <v>#DIV/0!</v>
      </c>
      <c r="AS228" s="112" t="e">
        <f>'III Plan Rates'!$AA231*'V Consumer Factors'!$N$15*'II Rate Development &amp; Change'!$K$34</f>
        <v>#DIV/0!</v>
      </c>
      <c r="AT228" s="112" t="e">
        <f>'III Plan Rates'!$AA231*'V Consumer Factors'!$N$16*'II Rate Development &amp; Change'!$K$34</f>
        <v>#DIV/0!</v>
      </c>
      <c r="AU228" s="112" t="e">
        <f>'III Plan Rates'!$AA231*'V Consumer Factors'!$N$17*'II Rate Development &amp; Change'!$K$34</f>
        <v>#DIV/0!</v>
      </c>
      <c r="AV228" s="112" t="e">
        <f>'III Plan Rates'!$AA231*'V Consumer Factors'!$N$18*'II Rate Development &amp; Change'!$K$34</f>
        <v>#DIV/0!</v>
      </c>
      <c r="AW228" s="112" t="e">
        <f>'III Plan Rates'!$AA231*'V Consumer Factors'!$N$19*'II Rate Development &amp; Change'!$K$34</f>
        <v>#DIV/0!</v>
      </c>
      <c r="AX228" s="112" t="e">
        <f>'III Plan Rates'!$AA231*'V Consumer Factors'!$N$20*'II Rate Development &amp; Change'!$K$34</f>
        <v>#DIV/0!</v>
      </c>
      <c r="AY228" s="112">
        <f>IF('III Plan Rates'!$AP231&gt;0,SUMPRODUCT(AP228:AX228,'III Plan Rates'!$AG231:$AO231)/'III Plan Rates'!$AP231,0)</f>
        <v>0</v>
      </c>
      <c r="AZ228" s="124"/>
      <c r="BA228" s="112" t="e">
        <f>'III Plan Rates'!$AA231*'V Consumer Factors'!$N$12*'II Rate Development &amp; Change'!$L$34</f>
        <v>#DIV/0!</v>
      </c>
      <c r="BB228" s="112" t="e">
        <f>'III Plan Rates'!$AA231*'V Consumer Factors'!$N$13*'II Rate Development &amp; Change'!$L$34</f>
        <v>#DIV/0!</v>
      </c>
      <c r="BC228" s="112" t="e">
        <f>'III Plan Rates'!$AA231*'V Consumer Factors'!$N$14*'II Rate Development &amp; Change'!$L$34</f>
        <v>#DIV/0!</v>
      </c>
      <c r="BD228" s="112" t="e">
        <f>'III Plan Rates'!$AA231*'V Consumer Factors'!$N$15*'II Rate Development &amp; Change'!$L$34</f>
        <v>#DIV/0!</v>
      </c>
      <c r="BE228" s="112" t="e">
        <f>'III Plan Rates'!$AA231*'V Consumer Factors'!$N$16*'II Rate Development &amp; Change'!$L$34</f>
        <v>#DIV/0!</v>
      </c>
      <c r="BF228" s="112" t="e">
        <f>'III Plan Rates'!$AA231*'V Consumer Factors'!$N$17*'II Rate Development &amp; Change'!$L$34</f>
        <v>#DIV/0!</v>
      </c>
      <c r="BG228" s="112" t="e">
        <f>'III Plan Rates'!$AA231*'V Consumer Factors'!$N$18*'II Rate Development &amp; Change'!$L$34</f>
        <v>#DIV/0!</v>
      </c>
      <c r="BH228" s="112" t="e">
        <f>'III Plan Rates'!$AA231*'V Consumer Factors'!$N$19*'II Rate Development &amp; Change'!$L$34</f>
        <v>#DIV/0!</v>
      </c>
      <c r="BI228" s="112" t="e">
        <f>'III Plan Rates'!$AA231*'V Consumer Factors'!$N$20*'II Rate Development &amp; Change'!$L$34</f>
        <v>#DIV/0!</v>
      </c>
      <c r="BJ228" s="112">
        <f>IF('III Plan Rates'!$AP231&gt;0,SUMPRODUCT(BA228:BI228,'III Plan Rates'!$AG231:$AO231)/'III Plan Rates'!$AP231,0)</f>
        <v>0</v>
      </c>
      <c r="BK228" s="124"/>
      <c r="BL228" s="112" t="e">
        <f>'III Plan Rates'!$AA231*'V Consumer Factors'!$N$12*'II Rate Development &amp; Change'!$M$34</f>
        <v>#DIV/0!</v>
      </c>
      <c r="BM228" s="112" t="e">
        <f>'III Plan Rates'!$AA231*'V Consumer Factors'!$N$13*'II Rate Development &amp; Change'!$M$34</f>
        <v>#DIV/0!</v>
      </c>
      <c r="BN228" s="112" t="e">
        <f>'III Plan Rates'!$AA231*'V Consumer Factors'!$N$14*'II Rate Development &amp; Change'!$M$34</f>
        <v>#DIV/0!</v>
      </c>
      <c r="BO228" s="112" t="e">
        <f>'III Plan Rates'!$AA231*'V Consumer Factors'!$N$15*'II Rate Development &amp; Change'!$M$34</f>
        <v>#DIV/0!</v>
      </c>
      <c r="BP228" s="112" t="e">
        <f>'III Plan Rates'!$AA231*'V Consumer Factors'!$N$16*'II Rate Development &amp; Change'!$M$34</f>
        <v>#DIV/0!</v>
      </c>
      <c r="BQ228" s="112" t="e">
        <f>'III Plan Rates'!$AA231*'V Consumer Factors'!$N$17*'II Rate Development &amp; Change'!$M$34</f>
        <v>#DIV/0!</v>
      </c>
      <c r="BR228" s="112" t="e">
        <f>'III Plan Rates'!$AA231*'V Consumer Factors'!$N$18*'II Rate Development &amp; Change'!$M$34</f>
        <v>#DIV/0!</v>
      </c>
      <c r="BS228" s="112" t="e">
        <f>'III Plan Rates'!$AA231*'V Consumer Factors'!$N$19*'II Rate Development &amp; Change'!$M$34</f>
        <v>#DIV/0!</v>
      </c>
      <c r="BT228" s="112" t="e">
        <f>'III Plan Rates'!$AA231*'V Consumer Factors'!$N$20*'II Rate Development &amp; Change'!$M$34</f>
        <v>#DIV/0!</v>
      </c>
      <c r="BU228" s="112">
        <f>IF('III Plan Rates'!$AP231&gt;0,SUMPRODUCT(BL228:BT228,'III Plan Rates'!$AG231:$AO231)/'III Plan Rates'!$AP231,0)</f>
        <v>0</v>
      </c>
      <c r="BW228" s="109"/>
      <c r="BX228" s="109"/>
      <c r="BY228" s="109"/>
      <c r="BZ228" s="109"/>
      <c r="CA228" s="109"/>
      <c r="CB228" s="109"/>
      <c r="CC228" s="109"/>
      <c r="CD228" s="109"/>
      <c r="CE228" s="511" t="str">
        <f>IF(SUM(BW228:CD228)='III Plan Rates'!AG231, "Match", "Don't Match")</f>
        <v>Match</v>
      </c>
      <c r="CF228" s="109"/>
      <c r="CG228" s="109"/>
      <c r="CH228" s="109"/>
      <c r="CI228" s="511" t="str">
        <f>IF(SUM(CF228:CH228)='III Plan Rates'!AH231, "Match", "Don't Match")</f>
        <v>Match</v>
      </c>
      <c r="CJ228" s="109"/>
      <c r="CK228" s="109"/>
      <c r="CL228" s="109"/>
      <c r="CM228" s="109"/>
      <c r="CN228" s="109"/>
      <c r="CO228" s="109"/>
      <c r="CP228" s="109"/>
      <c r="CQ228" s="109"/>
      <c r="CR228" s="109"/>
      <c r="CS228" s="109"/>
      <c r="CT228" s="109"/>
      <c r="CU228" s="109"/>
      <c r="CV228" s="109"/>
      <c r="CW228" s="511" t="str">
        <f>IF(SUM(CJ228:CV228)='III Plan Rates'!AI231, "Match", "Don't Match")</f>
        <v>Match</v>
      </c>
      <c r="CX228" s="109"/>
      <c r="CY228" s="109"/>
      <c r="CZ228" s="109"/>
      <c r="DA228" s="109"/>
      <c r="DB228" s="109"/>
      <c r="DC228" s="109"/>
      <c r="DD228" s="109"/>
      <c r="DE228" s="109"/>
      <c r="DF228" s="109"/>
      <c r="DG228" s="109"/>
      <c r="DH228" s="511" t="str">
        <f>IF(SUM(CX228:DG228)='III Plan Rates'!AJ231, "Match", "Don't Match")</f>
        <v>Match</v>
      </c>
      <c r="DI228" s="109"/>
      <c r="DJ228" s="109"/>
      <c r="DK228" s="109"/>
      <c r="DL228" s="109"/>
      <c r="DM228" s="109"/>
      <c r="DN228" s="109"/>
      <c r="DO228" s="109"/>
      <c r="DP228" s="511" t="str">
        <f>IF(SUM(DI228:DO228)='III Plan Rates'!AK231, "Match", "Don't Match")</f>
        <v>Match</v>
      </c>
      <c r="DQ228" s="109"/>
      <c r="DR228" s="109"/>
      <c r="DS228" s="109"/>
      <c r="DT228" s="109"/>
      <c r="DU228" s="109"/>
      <c r="DV228" s="109"/>
      <c r="DW228" s="109"/>
      <c r="DX228" s="109"/>
      <c r="DY228" s="109"/>
      <c r="DZ228" s="109"/>
      <c r="EA228" s="511" t="str">
        <f>IF(SUM(DQ228:DZ228)='III Plan Rates'!AL231, "Match", "Don't Match")</f>
        <v>Match</v>
      </c>
      <c r="EB228" s="109"/>
      <c r="EC228" s="109"/>
      <c r="ED228" s="109"/>
      <c r="EE228" s="109"/>
      <c r="EF228" s="511" t="str">
        <f>IF(SUM(EB228:EE228)='III Plan Rates'!AM231, "Match", "Don't Match")</f>
        <v>Match</v>
      </c>
      <c r="EG228" s="109"/>
      <c r="EH228" s="109"/>
      <c r="EI228" s="109"/>
      <c r="EJ228" s="109"/>
      <c r="EK228" s="109"/>
      <c r="EL228" s="511" t="str">
        <f>IF(SUM(EG228:EK228)='III Plan Rates'!AN231, "Match", "Don't Match")</f>
        <v>Match</v>
      </c>
      <c r="EM228" s="109"/>
      <c r="EN228" s="109"/>
      <c r="EO228" s="109"/>
      <c r="EP228" s="109"/>
      <c r="EQ228" s="109"/>
      <c r="ER228" s="109"/>
      <c r="ES228" s="109"/>
      <c r="ET228" s="511" t="str">
        <f>IF(SUM(EM228:ES228)='III Plan Rates'!AO231, "Match", "Don't Match")</f>
        <v>Match</v>
      </c>
    </row>
    <row r="229" spans="1:150" x14ac:dyDescent="0.25">
      <c r="A229" s="406" t="str">
        <f>'III Plan Rates'!A232</f>
        <v>Plan 215</v>
      </c>
      <c r="B229" s="122">
        <f>'III Plan Rates'!B232</f>
        <v>0</v>
      </c>
      <c r="C229" s="128">
        <f>'III Plan Rates'!D232</f>
        <v>0</v>
      </c>
      <c r="D229" s="122">
        <f>'III Plan Rates'!E232</f>
        <v>0</v>
      </c>
      <c r="E229" s="122">
        <f>'III Plan Rates'!F232</f>
        <v>0</v>
      </c>
      <c r="F229" s="122">
        <f>'III Plan Rates'!G232</f>
        <v>0</v>
      </c>
      <c r="G229" s="122">
        <f>'III Plan Rates'!J232</f>
        <v>0</v>
      </c>
      <c r="H229" s="10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2">
        <f>IF('III Plan Rates'!$AP232&gt;0,SUMPRODUCT(I229:Q229,'III Plan Rates'!$AG232:$AO232)/'III Plan Rates'!$AP232,0)</f>
        <v>0</v>
      </c>
      <c r="S229" s="123"/>
      <c r="T229" s="112" t="e">
        <f>'III Plan Rates'!$AA232*'V Consumer Factors'!$N$12*'II Rate Development &amp; Change'!$J$34</f>
        <v>#DIV/0!</v>
      </c>
      <c r="U229" s="112" t="e">
        <f>'III Plan Rates'!$AA232*'V Consumer Factors'!$N$13*'II Rate Development &amp; Change'!$J$34</f>
        <v>#DIV/0!</v>
      </c>
      <c r="V229" s="112" t="e">
        <f>'III Plan Rates'!$AA232*'V Consumer Factors'!$N$14*'II Rate Development &amp; Change'!$J$34</f>
        <v>#DIV/0!</v>
      </c>
      <c r="W229" s="112" t="e">
        <f>'III Plan Rates'!$AA232*'V Consumer Factors'!$N$15*'II Rate Development &amp; Change'!$J$34</f>
        <v>#DIV/0!</v>
      </c>
      <c r="X229" s="112" t="e">
        <f>'III Plan Rates'!$AA232*'V Consumer Factors'!$N$16*'II Rate Development &amp; Change'!$J$34</f>
        <v>#DIV/0!</v>
      </c>
      <c r="Y229" s="112" t="e">
        <f>'III Plan Rates'!$AA232*'V Consumer Factors'!$N$17*'II Rate Development &amp; Change'!$J$34</f>
        <v>#DIV/0!</v>
      </c>
      <c r="Z229" s="112" t="e">
        <f>'III Plan Rates'!$AA232*'V Consumer Factors'!$N$18*'II Rate Development &amp; Change'!$J$34</f>
        <v>#DIV/0!</v>
      </c>
      <c r="AA229" s="112" t="e">
        <f>'III Plan Rates'!$AA232*'V Consumer Factors'!$N$19*'II Rate Development &amp; Change'!$J$34</f>
        <v>#DIV/0!</v>
      </c>
      <c r="AB229" s="112" t="e">
        <f>'III Plan Rates'!$AA232*'V Consumer Factors'!$N$20*'II Rate Development &amp; Change'!$J$34</f>
        <v>#DIV/0!</v>
      </c>
      <c r="AC229" s="112">
        <f>IF('III Plan Rates'!$AP232&gt;0,SUMPRODUCT(T229:AB229,'III Plan Rates'!$AG232:$AO232)/'III Plan Rates'!$AP232,0)</f>
        <v>0</v>
      </c>
      <c r="AD229" s="119"/>
      <c r="AE229" s="120" t="e">
        <f t="shared" si="43"/>
        <v>#DIV/0!</v>
      </c>
      <c r="AF229" s="120" t="e">
        <f t="shared" si="44"/>
        <v>#DIV/0!</v>
      </c>
      <c r="AG229" s="120" t="e">
        <f t="shared" si="45"/>
        <v>#DIV/0!</v>
      </c>
      <c r="AH229" s="120" t="e">
        <f t="shared" si="46"/>
        <v>#DIV/0!</v>
      </c>
      <c r="AI229" s="120" t="e">
        <f t="shared" si="47"/>
        <v>#DIV/0!</v>
      </c>
      <c r="AJ229" s="120" t="e">
        <f t="shared" si="48"/>
        <v>#DIV/0!</v>
      </c>
      <c r="AK229" s="120" t="e">
        <f t="shared" si="49"/>
        <v>#DIV/0!</v>
      </c>
      <c r="AL229" s="120" t="e">
        <f t="shared" si="50"/>
        <v>#DIV/0!</v>
      </c>
      <c r="AM229" s="120" t="e">
        <f t="shared" si="51"/>
        <v>#DIV/0!</v>
      </c>
      <c r="AN229" s="120" t="str">
        <f t="shared" si="52"/>
        <v/>
      </c>
      <c r="AO229" s="119"/>
      <c r="AP229" s="112" t="e">
        <f>'III Plan Rates'!$AA232*'V Consumer Factors'!$N$12*'II Rate Development &amp; Change'!$K$34</f>
        <v>#DIV/0!</v>
      </c>
      <c r="AQ229" s="112" t="e">
        <f>'III Plan Rates'!$AA232*'V Consumer Factors'!$N$13*'II Rate Development &amp; Change'!$K$34</f>
        <v>#DIV/0!</v>
      </c>
      <c r="AR229" s="112" t="e">
        <f>'III Plan Rates'!$AA232*'V Consumer Factors'!$N$14*'II Rate Development &amp; Change'!$K$34</f>
        <v>#DIV/0!</v>
      </c>
      <c r="AS229" s="112" t="e">
        <f>'III Plan Rates'!$AA232*'V Consumer Factors'!$N$15*'II Rate Development &amp; Change'!$K$34</f>
        <v>#DIV/0!</v>
      </c>
      <c r="AT229" s="112" t="e">
        <f>'III Plan Rates'!$AA232*'V Consumer Factors'!$N$16*'II Rate Development &amp; Change'!$K$34</f>
        <v>#DIV/0!</v>
      </c>
      <c r="AU229" s="112" t="e">
        <f>'III Plan Rates'!$AA232*'V Consumer Factors'!$N$17*'II Rate Development &amp; Change'!$K$34</f>
        <v>#DIV/0!</v>
      </c>
      <c r="AV229" s="112" t="e">
        <f>'III Plan Rates'!$AA232*'V Consumer Factors'!$N$18*'II Rate Development &amp; Change'!$K$34</f>
        <v>#DIV/0!</v>
      </c>
      <c r="AW229" s="112" t="e">
        <f>'III Plan Rates'!$AA232*'V Consumer Factors'!$N$19*'II Rate Development &amp; Change'!$K$34</f>
        <v>#DIV/0!</v>
      </c>
      <c r="AX229" s="112" t="e">
        <f>'III Plan Rates'!$AA232*'V Consumer Factors'!$N$20*'II Rate Development &amp; Change'!$K$34</f>
        <v>#DIV/0!</v>
      </c>
      <c r="AY229" s="112">
        <f>IF('III Plan Rates'!$AP232&gt;0,SUMPRODUCT(AP229:AX229,'III Plan Rates'!$AG232:$AO232)/'III Plan Rates'!$AP232,0)</f>
        <v>0</v>
      </c>
      <c r="AZ229" s="124"/>
      <c r="BA229" s="112" t="e">
        <f>'III Plan Rates'!$AA232*'V Consumer Factors'!$N$12*'II Rate Development &amp; Change'!$L$34</f>
        <v>#DIV/0!</v>
      </c>
      <c r="BB229" s="112" t="e">
        <f>'III Plan Rates'!$AA232*'V Consumer Factors'!$N$13*'II Rate Development &amp; Change'!$L$34</f>
        <v>#DIV/0!</v>
      </c>
      <c r="BC229" s="112" t="e">
        <f>'III Plan Rates'!$AA232*'V Consumer Factors'!$N$14*'II Rate Development &amp; Change'!$L$34</f>
        <v>#DIV/0!</v>
      </c>
      <c r="BD229" s="112" t="e">
        <f>'III Plan Rates'!$AA232*'V Consumer Factors'!$N$15*'II Rate Development &amp; Change'!$L$34</f>
        <v>#DIV/0!</v>
      </c>
      <c r="BE229" s="112" t="e">
        <f>'III Plan Rates'!$AA232*'V Consumer Factors'!$N$16*'II Rate Development &amp; Change'!$L$34</f>
        <v>#DIV/0!</v>
      </c>
      <c r="BF229" s="112" t="e">
        <f>'III Plan Rates'!$AA232*'V Consumer Factors'!$N$17*'II Rate Development &amp; Change'!$L$34</f>
        <v>#DIV/0!</v>
      </c>
      <c r="BG229" s="112" t="e">
        <f>'III Plan Rates'!$AA232*'V Consumer Factors'!$N$18*'II Rate Development &amp; Change'!$L$34</f>
        <v>#DIV/0!</v>
      </c>
      <c r="BH229" s="112" t="e">
        <f>'III Plan Rates'!$AA232*'V Consumer Factors'!$N$19*'II Rate Development &amp; Change'!$L$34</f>
        <v>#DIV/0!</v>
      </c>
      <c r="BI229" s="112" t="e">
        <f>'III Plan Rates'!$AA232*'V Consumer Factors'!$N$20*'II Rate Development &amp; Change'!$L$34</f>
        <v>#DIV/0!</v>
      </c>
      <c r="BJ229" s="112">
        <f>IF('III Plan Rates'!$AP232&gt;0,SUMPRODUCT(BA229:BI229,'III Plan Rates'!$AG232:$AO232)/'III Plan Rates'!$AP232,0)</f>
        <v>0</v>
      </c>
      <c r="BK229" s="124"/>
      <c r="BL229" s="112" t="e">
        <f>'III Plan Rates'!$AA232*'V Consumer Factors'!$N$12*'II Rate Development &amp; Change'!$M$34</f>
        <v>#DIV/0!</v>
      </c>
      <c r="BM229" s="112" t="e">
        <f>'III Plan Rates'!$AA232*'V Consumer Factors'!$N$13*'II Rate Development &amp; Change'!$M$34</f>
        <v>#DIV/0!</v>
      </c>
      <c r="BN229" s="112" t="e">
        <f>'III Plan Rates'!$AA232*'V Consumer Factors'!$N$14*'II Rate Development &amp; Change'!$M$34</f>
        <v>#DIV/0!</v>
      </c>
      <c r="BO229" s="112" t="e">
        <f>'III Plan Rates'!$AA232*'V Consumer Factors'!$N$15*'II Rate Development &amp; Change'!$M$34</f>
        <v>#DIV/0!</v>
      </c>
      <c r="BP229" s="112" t="e">
        <f>'III Plan Rates'!$AA232*'V Consumer Factors'!$N$16*'II Rate Development &amp; Change'!$M$34</f>
        <v>#DIV/0!</v>
      </c>
      <c r="BQ229" s="112" t="e">
        <f>'III Plan Rates'!$AA232*'V Consumer Factors'!$N$17*'II Rate Development &amp; Change'!$M$34</f>
        <v>#DIV/0!</v>
      </c>
      <c r="BR229" s="112" t="e">
        <f>'III Plan Rates'!$AA232*'V Consumer Factors'!$N$18*'II Rate Development &amp; Change'!$M$34</f>
        <v>#DIV/0!</v>
      </c>
      <c r="BS229" s="112" t="e">
        <f>'III Plan Rates'!$AA232*'V Consumer Factors'!$N$19*'II Rate Development &amp; Change'!$M$34</f>
        <v>#DIV/0!</v>
      </c>
      <c r="BT229" s="112" t="e">
        <f>'III Plan Rates'!$AA232*'V Consumer Factors'!$N$20*'II Rate Development &amp; Change'!$M$34</f>
        <v>#DIV/0!</v>
      </c>
      <c r="BU229" s="112">
        <f>IF('III Plan Rates'!$AP232&gt;0,SUMPRODUCT(BL229:BT229,'III Plan Rates'!$AG232:$AO232)/'III Plan Rates'!$AP232,0)</f>
        <v>0</v>
      </c>
      <c r="BW229" s="109"/>
      <c r="BX229" s="109"/>
      <c r="BY229" s="109"/>
      <c r="BZ229" s="109"/>
      <c r="CA229" s="109"/>
      <c r="CB229" s="109"/>
      <c r="CC229" s="109"/>
      <c r="CD229" s="109"/>
      <c r="CE229" s="511" t="str">
        <f>IF(SUM(BW229:CD229)='III Plan Rates'!AG232, "Match", "Don't Match")</f>
        <v>Match</v>
      </c>
      <c r="CF229" s="109"/>
      <c r="CG229" s="109"/>
      <c r="CH229" s="109"/>
      <c r="CI229" s="511" t="str">
        <f>IF(SUM(CF229:CH229)='III Plan Rates'!AH232, "Match", "Don't Match")</f>
        <v>Match</v>
      </c>
      <c r="CJ229" s="109"/>
      <c r="CK229" s="109"/>
      <c r="CL229" s="109"/>
      <c r="CM229" s="109"/>
      <c r="CN229" s="109"/>
      <c r="CO229" s="109"/>
      <c r="CP229" s="109"/>
      <c r="CQ229" s="109"/>
      <c r="CR229" s="109"/>
      <c r="CS229" s="109"/>
      <c r="CT229" s="109"/>
      <c r="CU229" s="109"/>
      <c r="CV229" s="109"/>
      <c r="CW229" s="511" t="str">
        <f>IF(SUM(CJ229:CV229)='III Plan Rates'!AI232, "Match", "Don't Match")</f>
        <v>Match</v>
      </c>
      <c r="CX229" s="109"/>
      <c r="CY229" s="109"/>
      <c r="CZ229" s="109"/>
      <c r="DA229" s="109"/>
      <c r="DB229" s="109"/>
      <c r="DC229" s="109"/>
      <c r="DD229" s="109"/>
      <c r="DE229" s="109"/>
      <c r="DF229" s="109"/>
      <c r="DG229" s="109"/>
      <c r="DH229" s="511" t="str">
        <f>IF(SUM(CX229:DG229)='III Plan Rates'!AJ232, "Match", "Don't Match")</f>
        <v>Match</v>
      </c>
      <c r="DI229" s="109"/>
      <c r="DJ229" s="109"/>
      <c r="DK229" s="109"/>
      <c r="DL229" s="109"/>
      <c r="DM229" s="109"/>
      <c r="DN229" s="109"/>
      <c r="DO229" s="109"/>
      <c r="DP229" s="511" t="str">
        <f>IF(SUM(DI229:DO229)='III Plan Rates'!AK232, "Match", "Don't Match")</f>
        <v>Match</v>
      </c>
      <c r="DQ229" s="109"/>
      <c r="DR229" s="109"/>
      <c r="DS229" s="109"/>
      <c r="DT229" s="109"/>
      <c r="DU229" s="109"/>
      <c r="DV229" s="109"/>
      <c r="DW229" s="109"/>
      <c r="DX229" s="109"/>
      <c r="DY229" s="109"/>
      <c r="DZ229" s="109"/>
      <c r="EA229" s="511" t="str">
        <f>IF(SUM(DQ229:DZ229)='III Plan Rates'!AL232, "Match", "Don't Match")</f>
        <v>Match</v>
      </c>
      <c r="EB229" s="109"/>
      <c r="EC229" s="109"/>
      <c r="ED229" s="109"/>
      <c r="EE229" s="109"/>
      <c r="EF229" s="511" t="str">
        <f>IF(SUM(EB229:EE229)='III Plan Rates'!AM232, "Match", "Don't Match")</f>
        <v>Match</v>
      </c>
      <c r="EG229" s="109"/>
      <c r="EH229" s="109"/>
      <c r="EI229" s="109"/>
      <c r="EJ229" s="109"/>
      <c r="EK229" s="109"/>
      <c r="EL229" s="511" t="str">
        <f>IF(SUM(EG229:EK229)='III Plan Rates'!AN232, "Match", "Don't Match")</f>
        <v>Match</v>
      </c>
      <c r="EM229" s="109"/>
      <c r="EN229" s="109"/>
      <c r="EO229" s="109"/>
      <c r="EP229" s="109"/>
      <c r="EQ229" s="109"/>
      <c r="ER229" s="109"/>
      <c r="ES229" s="109"/>
      <c r="ET229" s="511" t="str">
        <f>IF(SUM(EM229:ES229)='III Plan Rates'!AO232, "Match", "Don't Match")</f>
        <v>Match</v>
      </c>
    </row>
    <row r="230" spans="1:150" x14ac:dyDescent="0.25">
      <c r="A230" s="406" t="str">
        <f>'III Plan Rates'!A233</f>
        <v>Plan 216</v>
      </c>
      <c r="B230" s="122">
        <f>'III Plan Rates'!B233</f>
        <v>0</v>
      </c>
      <c r="C230" s="128">
        <f>'III Plan Rates'!D233</f>
        <v>0</v>
      </c>
      <c r="D230" s="122">
        <f>'III Plan Rates'!E233</f>
        <v>0</v>
      </c>
      <c r="E230" s="122">
        <f>'III Plan Rates'!F233</f>
        <v>0</v>
      </c>
      <c r="F230" s="122">
        <f>'III Plan Rates'!G233</f>
        <v>0</v>
      </c>
      <c r="G230" s="122">
        <f>'III Plan Rates'!J233</f>
        <v>0</v>
      </c>
      <c r="H230" s="10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2">
        <f>IF('III Plan Rates'!$AP233&gt;0,SUMPRODUCT(I230:Q230,'III Plan Rates'!$AG233:$AO233)/'III Plan Rates'!$AP233,0)</f>
        <v>0</v>
      </c>
      <c r="S230" s="123"/>
      <c r="T230" s="112" t="e">
        <f>'III Plan Rates'!$AA233*'V Consumer Factors'!$N$12*'II Rate Development &amp; Change'!$J$34</f>
        <v>#DIV/0!</v>
      </c>
      <c r="U230" s="112" t="e">
        <f>'III Plan Rates'!$AA233*'V Consumer Factors'!$N$13*'II Rate Development &amp; Change'!$J$34</f>
        <v>#DIV/0!</v>
      </c>
      <c r="V230" s="112" t="e">
        <f>'III Plan Rates'!$AA233*'V Consumer Factors'!$N$14*'II Rate Development &amp; Change'!$J$34</f>
        <v>#DIV/0!</v>
      </c>
      <c r="W230" s="112" t="e">
        <f>'III Plan Rates'!$AA233*'V Consumer Factors'!$N$15*'II Rate Development &amp; Change'!$J$34</f>
        <v>#DIV/0!</v>
      </c>
      <c r="X230" s="112" t="e">
        <f>'III Plan Rates'!$AA233*'V Consumer Factors'!$N$16*'II Rate Development &amp; Change'!$J$34</f>
        <v>#DIV/0!</v>
      </c>
      <c r="Y230" s="112" t="e">
        <f>'III Plan Rates'!$AA233*'V Consumer Factors'!$N$17*'II Rate Development &amp; Change'!$J$34</f>
        <v>#DIV/0!</v>
      </c>
      <c r="Z230" s="112" t="e">
        <f>'III Plan Rates'!$AA233*'V Consumer Factors'!$N$18*'II Rate Development &amp; Change'!$J$34</f>
        <v>#DIV/0!</v>
      </c>
      <c r="AA230" s="112" t="e">
        <f>'III Plan Rates'!$AA233*'V Consumer Factors'!$N$19*'II Rate Development &amp; Change'!$J$34</f>
        <v>#DIV/0!</v>
      </c>
      <c r="AB230" s="112" t="e">
        <f>'III Plan Rates'!$AA233*'V Consumer Factors'!$N$20*'II Rate Development &amp; Change'!$J$34</f>
        <v>#DIV/0!</v>
      </c>
      <c r="AC230" s="112">
        <f>IF('III Plan Rates'!$AP233&gt;0,SUMPRODUCT(T230:AB230,'III Plan Rates'!$AG233:$AO233)/'III Plan Rates'!$AP233,0)</f>
        <v>0</v>
      </c>
      <c r="AD230" s="119"/>
      <c r="AE230" s="120" t="e">
        <f t="shared" si="43"/>
        <v>#DIV/0!</v>
      </c>
      <c r="AF230" s="120" t="e">
        <f t="shared" si="44"/>
        <v>#DIV/0!</v>
      </c>
      <c r="AG230" s="120" t="e">
        <f t="shared" si="45"/>
        <v>#DIV/0!</v>
      </c>
      <c r="AH230" s="120" t="e">
        <f t="shared" si="46"/>
        <v>#DIV/0!</v>
      </c>
      <c r="AI230" s="120" t="e">
        <f t="shared" si="47"/>
        <v>#DIV/0!</v>
      </c>
      <c r="AJ230" s="120" t="e">
        <f t="shared" si="48"/>
        <v>#DIV/0!</v>
      </c>
      <c r="AK230" s="120" t="e">
        <f t="shared" si="49"/>
        <v>#DIV/0!</v>
      </c>
      <c r="AL230" s="120" t="e">
        <f t="shared" si="50"/>
        <v>#DIV/0!</v>
      </c>
      <c r="AM230" s="120" t="e">
        <f t="shared" si="51"/>
        <v>#DIV/0!</v>
      </c>
      <c r="AN230" s="120" t="str">
        <f t="shared" si="52"/>
        <v/>
      </c>
      <c r="AO230" s="119"/>
      <c r="AP230" s="112" t="e">
        <f>'III Plan Rates'!$AA233*'V Consumer Factors'!$N$12*'II Rate Development &amp; Change'!$K$34</f>
        <v>#DIV/0!</v>
      </c>
      <c r="AQ230" s="112" t="e">
        <f>'III Plan Rates'!$AA233*'V Consumer Factors'!$N$13*'II Rate Development &amp; Change'!$K$34</f>
        <v>#DIV/0!</v>
      </c>
      <c r="AR230" s="112" t="e">
        <f>'III Plan Rates'!$AA233*'V Consumer Factors'!$N$14*'II Rate Development &amp; Change'!$K$34</f>
        <v>#DIV/0!</v>
      </c>
      <c r="AS230" s="112" t="e">
        <f>'III Plan Rates'!$AA233*'V Consumer Factors'!$N$15*'II Rate Development &amp; Change'!$K$34</f>
        <v>#DIV/0!</v>
      </c>
      <c r="AT230" s="112" t="e">
        <f>'III Plan Rates'!$AA233*'V Consumer Factors'!$N$16*'II Rate Development &amp; Change'!$K$34</f>
        <v>#DIV/0!</v>
      </c>
      <c r="AU230" s="112" t="e">
        <f>'III Plan Rates'!$AA233*'V Consumer Factors'!$N$17*'II Rate Development &amp; Change'!$K$34</f>
        <v>#DIV/0!</v>
      </c>
      <c r="AV230" s="112" t="e">
        <f>'III Plan Rates'!$AA233*'V Consumer Factors'!$N$18*'II Rate Development &amp; Change'!$K$34</f>
        <v>#DIV/0!</v>
      </c>
      <c r="AW230" s="112" t="e">
        <f>'III Plan Rates'!$AA233*'V Consumer Factors'!$N$19*'II Rate Development &amp; Change'!$K$34</f>
        <v>#DIV/0!</v>
      </c>
      <c r="AX230" s="112" t="e">
        <f>'III Plan Rates'!$AA233*'V Consumer Factors'!$N$20*'II Rate Development &amp; Change'!$K$34</f>
        <v>#DIV/0!</v>
      </c>
      <c r="AY230" s="112">
        <f>IF('III Plan Rates'!$AP233&gt;0,SUMPRODUCT(AP230:AX230,'III Plan Rates'!$AG233:$AO233)/'III Plan Rates'!$AP233,0)</f>
        <v>0</v>
      </c>
      <c r="AZ230" s="124"/>
      <c r="BA230" s="112" t="e">
        <f>'III Plan Rates'!$AA233*'V Consumer Factors'!$N$12*'II Rate Development &amp; Change'!$L$34</f>
        <v>#DIV/0!</v>
      </c>
      <c r="BB230" s="112" t="e">
        <f>'III Plan Rates'!$AA233*'V Consumer Factors'!$N$13*'II Rate Development &amp; Change'!$L$34</f>
        <v>#DIV/0!</v>
      </c>
      <c r="BC230" s="112" t="e">
        <f>'III Plan Rates'!$AA233*'V Consumer Factors'!$N$14*'II Rate Development &amp; Change'!$L$34</f>
        <v>#DIV/0!</v>
      </c>
      <c r="BD230" s="112" t="e">
        <f>'III Plan Rates'!$AA233*'V Consumer Factors'!$N$15*'II Rate Development &amp; Change'!$L$34</f>
        <v>#DIV/0!</v>
      </c>
      <c r="BE230" s="112" t="e">
        <f>'III Plan Rates'!$AA233*'V Consumer Factors'!$N$16*'II Rate Development &amp; Change'!$L$34</f>
        <v>#DIV/0!</v>
      </c>
      <c r="BF230" s="112" t="e">
        <f>'III Plan Rates'!$AA233*'V Consumer Factors'!$N$17*'II Rate Development &amp; Change'!$L$34</f>
        <v>#DIV/0!</v>
      </c>
      <c r="BG230" s="112" t="e">
        <f>'III Plan Rates'!$AA233*'V Consumer Factors'!$N$18*'II Rate Development &amp; Change'!$L$34</f>
        <v>#DIV/0!</v>
      </c>
      <c r="BH230" s="112" t="e">
        <f>'III Plan Rates'!$AA233*'V Consumer Factors'!$N$19*'II Rate Development &amp; Change'!$L$34</f>
        <v>#DIV/0!</v>
      </c>
      <c r="BI230" s="112" t="e">
        <f>'III Plan Rates'!$AA233*'V Consumer Factors'!$N$20*'II Rate Development &amp; Change'!$L$34</f>
        <v>#DIV/0!</v>
      </c>
      <c r="BJ230" s="112">
        <f>IF('III Plan Rates'!$AP233&gt;0,SUMPRODUCT(BA230:BI230,'III Plan Rates'!$AG233:$AO233)/'III Plan Rates'!$AP233,0)</f>
        <v>0</v>
      </c>
      <c r="BK230" s="124"/>
      <c r="BL230" s="112" t="e">
        <f>'III Plan Rates'!$AA233*'V Consumer Factors'!$N$12*'II Rate Development &amp; Change'!$M$34</f>
        <v>#DIV/0!</v>
      </c>
      <c r="BM230" s="112" t="e">
        <f>'III Plan Rates'!$AA233*'V Consumer Factors'!$N$13*'II Rate Development &amp; Change'!$M$34</f>
        <v>#DIV/0!</v>
      </c>
      <c r="BN230" s="112" t="e">
        <f>'III Plan Rates'!$AA233*'V Consumer Factors'!$N$14*'II Rate Development &amp; Change'!$M$34</f>
        <v>#DIV/0!</v>
      </c>
      <c r="BO230" s="112" t="e">
        <f>'III Plan Rates'!$AA233*'V Consumer Factors'!$N$15*'II Rate Development &amp; Change'!$M$34</f>
        <v>#DIV/0!</v>
      </c>
      <c r="BP230" s="112" t="e">
        <f>'III Plan Rates'!$AA233*'V Consumer Factors'!$N$16*'II Rate Development &amp; Change'!$M$34</f>
        <v>#DIV/0!</v>
      </c>
      <c r="BQ230" s="112" t="e">
        <f>'III Plan Rates'!$AA233*'V Consumer Factors'!$N$17*'II Rate Development &amp; Change'!$M$34</f>
        <v>#DIV/0!</v>
      </c>
      <c r="BR230" s="112" t="e">
        <f>'III Plan Rates'!$AA233*'V Consumer Factors'!$N$18*'II Rate Development &amp; Change'!$M$34</f>
        <v>#DIV/0!</v>
      </c>
      <c r="BS230" s="112" t="e">
        <f>'III Plan Rates'!$AA233*'V Consumer Factors'!$N$19*'II Rate Development &amp; Change'!$M$34</f>
        <v>#DIV/0!</v>
      </c>
      <c r="BT230" s="112" t="e">
        <f>'III Plan Rates'!$AA233*'V Consumer Factors'!$N$20*'II Rate Development &amp; Change'!$M$34</f>
        <v>#DIV/0!</v>
      </c>
      <c r="BU230" s="112">
        <f>IF('III Plan Rates'!$AP233&gt;0,SUMPRODUCT(BL230:BT230,'III Plan Rates'!$AG233:$AO233)/'III Plan Rates'!$AP233,0)</f>
        <v>0</v>
      </c>
      <c r="BW230" s="109"/>
      <c r="BX230" s="109"/>
      <c r="BY230" s="109"/>
      <c r="BZ230" s="109"/>
      <c r="CA230" s="109"/>
      <c r="CB230" s="109"/>
      <c r="CC230" s="109"/>
      <c r="CD230" s="109"/>
      <c r="CE230" s="511" t="str">
        <f>IF(SUM(BW230:CD230)='III Plan Rates'!AG233, "Match", "Don't Match")</f>
        <v>Match</v>
      </c>
      <c r="CF230" s="109"/>
      <c r="CG230" s="109"/>
      <c r="CH230" s="109"/>
      <c r="CI230" s="511" t="str">
        <f>IF(SUM(CF230:CH230)='III Plan Rates'!AH233, "Match", "Don't Match")</f>
        <v>Match</v>
      </c>
      <c r="CJ230" s="109"/>
      <c r="CK230" s="109"/>
      <c r="CL230" s="109"/>
      <c r="CM230" s="109"/>
      <c r="CN230" s="109"/>
      <c r="CO230" s="109"/>
      <c r="CP230" s="109"/>
      <c r="CQ230" s="109"/>
      <c r="CR230" s="109"/>
      <c r="CS230" s="109"/>
      <c r="CT230" s="109"/>
      <c r="CU230" s="109"/>
      <c r="CV230" s="109"/>
      <c r="CW230" s="511" t="str">
        <f>IF(SUM(CJ230:CV230)='III Plan Rates'!AI233, "Match", "Don't Match")</f>
        <v>Match</v>
      </c>
      <c r="CX230" s="109"/>
      <c r="CY230" s="109"/>
      <c r="CZ230" s="109"/>
      <c r="DA230" s="109"/>
      <c r="DB230" s="109"/>
      <c r="DC230" s="109"/>
      <c r="DD230" s="109"/>
      <c r="DE230" s="109"/>
      <c r="DF230" s="109"/>
      <c r="DG230" s="109"/>
      <c r="DH230" s="511" t="str">
        <f>IF(SUM(CX230:DG230)='III Plan Rates'!AJ233, "Match", "Don't Match")</f>
        <v>Match</v>
      </c>
      <c r="DI230" s="109"/>
      <c r="DJ230" s="109"/>
      <c r="DK230" s="109"/>
      <c r="DL230" s="109"/>
      <c r="DM230" s="109"/>
      <c r="DN230" s="109"/>
      <c r="DO230" s="109"/>
      <c r="DP230" s="511" t="str">
        <f>IF(SUM(DI230:DO230)='III Plan Rates'!AK233, "Match", "Don't Match")</f>
        <v>Match</v>
      </c>
      <c r="DQ230" s="109"/>
      <c r="DR230" s="109"/>
      <c r="DS230" s="109"/>
      <c r="DT230" s="109"/>
      <c r="DU230" s="109"/>
      <c r="DV230" s="109"/>
      <c r="DW230" s="109"/>
      <c r="DX230" s="109"/>
      <c r="DY230" s="109"/>
      <c r="DZ230" s="109"/>
      <c r="EA230" s="511" t="str">
        <f>IF(SUM(DQ230:DZ230)='III Plan Rates'!AL233, "Match", "Don't Match")</f>
        <v>Match</v>
      </c>
      <c r="EB230" s="109"/>
      <c r="EC230" s="109"/>
      <c r="ED230" s="109"/>
      <c r="EE230" s="109"/>
      <c r="EF230" s="511" t="str">
        <f>IF(SUM(EB230:EE230)='III Plan Rates'!AM233, "Match", "Don't Match")</f>
        <v>Match</v>
      </c>
      <c r="EG230" s="109"/>
      <c r="EH230" s="109"/>
      <c r="EI230" s="109"/>
      <c r="EJ230" s="109"/>
      <c r="EK230" s="109"/>
      <c r="EL230" s="511" t="str">
        <f>IF(SUM(EG230:EK230)='III Plan Rates'!AN233, "Match", "Don't Match")</f>
        <v>Match</v>
      </c>
      <c r="EM230" s="109"/>
      <c r="EN230" s="109"/>
      <c r="EO230" s="109"/>
      <c r="EP230" s="109"/>
      <c r="EQ230" s="109"/>
      <c r="ER230" s="109"/>
      <c r="ES230" s="109"/>
      <c r="ET230" s="511" t="str">
        <f>IF(SUM(EM230:ES230)='III Plan Rates'!AO233, "Match", "Don't Match")</f>
        <v>Match</v>
      </c>
    </row>
    <row r="231" spans="1:150" x14ac:dyDescent="0.25">
      <c r="A231" s="406" t="str">
        <f>'III Plan Rates'!A234</f>
        <v>Plan 217</v>
      </c>
      <c r="B231" s="122">
        <f>'III Plan Rates'!B234</f>
        <v>0</v>
      </c>
      <c r="C231" s="128">
        <f>'III Plan Rates'!D234</f>
        <v>0</v>
      </c>
      <c r="D231" s="122">
        <f>'III Plan Rates'!E234</f>
        <v>0</v>
      </c>
      <c r="E231" s="122">
        <f>'III Plan Rates'!F234</f>
        <v>0</v>
      </c>
      <c r="F231" s="122">
        <f>'III Plan Rates'!G234</f>
        <v>0</v>
      </c>
      <c r="G231" s="122">
        <f>'III Plan Rates'!J234</f>
        <v>0</v>
      </c>
      <c r="H231" s="10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2">
        <f>IF('III Plan Rates'!$AP234&gt;0,SUMPRODUCT(I231:Q231,'III Plan Rates'!$AG234:$AO234)/'III Plan Rates'!$AP234,0)</f>
        <v>0</v>
      </c>
      <c r="S231" s="123"/>
      <c r="T231" s="112" t="e">
        <f>'III Plan Rates'!$AA234*'V Consumer Factors'!$N$12*'II Rate Development &amp; Change'!$J$34</f>
        <v>#DIV/0!</v>
      </c>
      <c r="U231" s="112" t="e">
        <f>'III Plan Rates'!$AA234*'V Consumer Factors'!$N$13*'II Rate Development &amp; Change'!$J$34</f>
        <v>#DIV/0!</v>
      </c>
      <c r="V231" s="112" t="e">
        <f>'III Plan Rates'!$AA234*'V Consumer Factors'!$N$14*'II Rate Development &amp; Change'!$J$34</f>
        <v>#DIV/0!</v>
      </c>
      <c r="W231" s="112" t="e">
        <f>'III Plan Rates'!$AA234*'V Consumer Factors'!$N$15*'II Rate Development &amp; Change'!$J$34</f>
        <v>#DIV/0!</v>
      </c>
      <c r="X231" s="112" t="e">
        <f>'III Plan Rates'!$AA234*'V Consumer Factors'!$N$16*'II Rate Development &amp; Change'!$J$34</f>
        <v>#DIV/0!</v>
      </c>
      <c r="Y231" s="112" t="e">
        <f>'III Plan Rates'!$AA234*'V Consumer Factors'!$N$17*'II Rate Development &amp; Change'!$J$34</f>
        <v>#DIV/0!</v>
      </c>
      <c r="Z231" s="112" t="e">
        <f>'III Plan Rates'!$AA234*'V Consumer Factors'!$N$18*'II Rate Development &amp; Change'!$J$34</f>
        <v>#DIV/0!</v>
      </c>
      <c r="AA231" s="112" t="e">
        <f>'III Plan Rates'!$AA234*'V Consumer Factors'!$N$19*'II Rate Development &amp; Change'!$J$34</f>
        <v>#DIV/0!</v>
      </c>
      <c r="AB231" s="112" t="e">
        <f>'III Plan Rates'!$AA234*'V Consumer Factors'!$N$20*'II Rate Development &amp; Change'!$J$34</f>
        <v>#DIV/0!</v>
      </c>
      <c r="AC231" s="112">
        <f>IF('III Plan Rates'!$AP234&gt;0,SUMPRODUCT(T231:AB231,'III Plan Rates'!$AG234:$AO234)/'III Plan Rates'!$AP234,0)</f>
        <v>0</v>
      </c>
      <c r="AD231" s="119"/>
      <c r="AE231" s="120" t="e">
        <f t="shared" si="43"/>
        <v>#DIV/0!</v>
      </c>
      <c r="AF231" s="120" t="e">
        <f t="shared" si="44"/>
        <v>#DIV/0!</v>
      </c>
      <c r="AG231" s="120" t="e">
        <f t="shared" si="45"/>
        <v>#DIV/0!</v>
      </c>
      <c r="AH231" s="120" t="e">
        <f t="shared" si="46"/>
        <v>#DIV/0!</v>
      </c>
      <c r="AI231" s="120" t="e">
        <f t="shared" si="47"/>
        <v>#DIV/0!</v>
      </c>
      <c r="AJ231" s="120" t="e">
        <f t="shared" si="48"/>
        <v>#DIV/0!</v>
      </c>
      <c r="AK231" s="120" t="e">
        <f t="shared" si="49"/>
        <v>#DIV/0!</v>
      </c>
      <c r="AL231" s="120" t="e">
        <f t="shared" si="50"/>
        <v>#DIV/0!</v>
      </c>
      <c r="AM231" s="120" t="e">
        <f t="shared" si="51"/>
        <v>#DIV/0!</v>
      </c>
      <c r="AN231" s="120" t="str">
        <f t="shared" si="52"/>
        <v/>
      </c>
      <c r="AO231" s="119"/>
      <c r="AP231" s="112" t="e">
        <f>'III Plan Rates'!$AA234*'V Consumer Factors'!$N$12*'II Rate Development &amp; Change'!$K$34</f>
        <v>#DIV/0!</v>
      </c>
      <c r="AQ231" s="112" t="e">
        <f>'III Plan Rates'!$AA234*'V Consumer Factors'!$N$13*'II Rate Development &amp; Change'!$K$34</f>
        <v>#DIV/0!</v>
      </c>
      <c r="AR231" s="112" t="e">
        <f>'III Plan Rates'!$AA234*'V Consumer Factors'!$N$14*'II Rate Development &amp; Change'!$K$34</f>
        <v>#DIV/0!</v>
      </c>
      <c r="AS231" s="112" t="e">
        <f>'III Plan Rates'!$AA234*'V Consumer Factors'!$N$15*'II Rate Development &amp; Change'!$K$34</f>
        <v>#DIV/0!</v>
      </c>
      <c r="AT231" s="112" t="e">
        <f>'III Plan Rates'!$AA234*'V Consumer Factors'!$N$16*'II Rate Development &amp; Change'!$K$34</f>
        <v>#DIV/0!</v>
      </c>
      <c r="AU231" s="112" t="e">
        <f>'III Plan Rates'!$AA234*'V Consumer Factors'!$N$17*'II Rate Development &amp; Change'!$K$34</f>
        <v>#DIV/0!</v>
      </c>
      <c r="AV231" s="112" t="e">
        <f>'III Plan Rates'!$AA234*'V Consumer Factors'!$N$18*'II Rate Development &amp; Change'!$K$34</f>
        <v>#DIV/0!</v>
      </c>
      <c r="AW231" s="112" t="e">
        <f>'III Plan Rates'!$AA234*'V Consumer Factors'!$N$19*'II Rate Development &amp; Change'!$K$34</f>
        <v>#DIV/0!</v>
      </c>
      <c r="AX231" s="112" t="e">
        <f>'III Plan Rates'!$AA234*'V Consumer Factors'!$N$20*'II Rate Development &amp; Change'!$K$34</f>
        <v>#DIV/0!</v>
      </c>
      <c r="AY231" s="112">
        <f>IF('III Plan Rates'!$AP234&gt;0,SUMPRODUCT(AP231:AX231,'III Plan Rates'!$AG234:$AO234)/'III Plan Rates'!$AP234,0)</f>
        <v>0</v>
      </c>
      <c r="AZ231" s="124"/>
      <c r="BA231" s="112" t="e">
        <f>'III Plan Rates'!$AA234*'V Consumer Factors'!$N$12*'II Rate Development &amp; Change'!$L$34</f>
        <v>#DIV/0!</v>
      </c>
      <c r="BB231" s="112" t="e">
        <f>'III Plan Rates'!$AA234*'V Consumer Factors'!$N$13*'II Rate Development &amp; Change'!$L$34</f>
        <v>#DIV/0!</v>
      </c>
      <c r="BC231" s="112" t="e">
        <f>'III Plan Rates'!$AA234*'V Consumer Factors'!$N$14*'II Rate Development &amp; Change'!$L$34</f>
        <v>#DIV/0!</v>
      </c>
      <c r="BD231" s="112" t="e">
        <f>'III Plan Rates'!$AA234*'V Consumer Factors'!$N$15*'II Rate Development &amp; Change'!$L$34</f>
        <v>#DIV/0!</v>
      </c>
      <c r="BE231" s="112" t="e">
        <f>'III Plan Rates'!$AA234*'V Consumer Factors'!$N$16*'II Rate Development &amp; Change'!$L$34</f>
        <v>#DIV/0!</v>
      </c>
      <c r="BF231" s="112" t="e">
        <f>'III Plan Rates'!$AA234*'V Consumer Factors'!$N$17*'II Rate Development &amp; Change'!$L$34</f>
        <v>#DIV/0!</v>
      </c>
      <c r="BG231" s="112" t="e">
        <f>'III Plan Rates'!$AA234*'V Consumer Factors'!$N$18*'II Rate Development &amp; Change'!$L$34</f>
        <v>#DIV/0!</v>
      </c>
      <c r="BH231" s="112" t="e">
        <f>'III Plan Rates'!$AA234*'V Consumer Factors'!$N$19*'II Rate Development &amp; Change'!$L$34</f>
        <v>#DIV/0!</v>
      </c>
      <c r="BI231" s="112" t="e">
        <f>'III Plan Rates'!$AA234*'V Consumer Factors'!$N$20*'II Rate Development &amp; Change'!$L$34</f>
        <v>#DIV/0!</v>
      </c>
      <c r="BJ231" s="112">
        <f>IF('III Plan Rates'!$AP234&gt;0,SUMPRODUCT(BA231:BI231,'III Plan Rates'!$AG234:$AO234)/'III Plan Rates'!$AP234,0)</f>
        <v>0</v>
      </c>
      <c r="BK231" s="124"/>
      <c r="BL231" s="112" t="e">
        <f>'III Plan Rates'!$AA234*'V Consumer Factors'!$N$12*'II Rate Development &amp; Change'!$M$34</f>
        <v>#DIV/0!</v>
      </c>
      <c r="BM231" s="112" t="e">
        <f>'III Plan Rates'!$AA234*'V Consumer Factors'!$N$13*'II Rate Development &amp; Change'!$M$34</f>
        <v>#DIV/0!</v>
      </c>
      <c r="BN231" s="112" t="e">
        <f>'III Plan Rates'!$AA234*'V Consumer Factors'!$N$14*'II Rate Development &amp; Change'!$M$34</f>
        <v>#DIV/0!</v>
      </c>
      <c r="BO231" s="112" t="e">
        <f>'III Plan Rates'!$AA234*'V Consumer Factors'!$N$15*'II Rate Development &amp; Change'!$M$34</f>
        <v>#DIV/0!</v>
      </c>
      <c r="BP231" s="112" t="e">
        <f>'III Plan Rates'!$AA234*'V Consumer Factors'!$N$16*'II Rate Development &amp; Change'!$M$34</f>
        <v>#DIV/0!</v>
      </c>
      <c r="BQ231" s="112" t="e">
        <f>'III Plan Rates'!$AA234*'V Consumer Factors'!$N$17*'II Rate Development &amp; Change'!$M$34</f>
        <v>#DIV/0!</v>
      </c>
      <c r="BR231" s="112" t="e">
        <f>'III Plan Rates'!$AA234*'V Consumer Factors'!$N$18*'II Rate Development &amp; Change'!$M$34</f>
        <v>#DIV/0!</v>
      </c>
      <c r="BS231" s="112" t="e">
        <f>'III Plan Rates'!$AA234*'V Consumer Factors'!$N$19*'II Rate Development &amp; Change'!$M$34</f>
        <v>#DIV/0!</v>
      </c>
      <c r="BT231" s="112" t="e">
        <f>'III Plan Rates'!$AA234*'V Consumer Factors'!$N$20*'II Rate Development &amp; Change'!$M$34</f>
        <v>#DIV/0!</v>
      </c>
      <c r="BU231" s="112">
        <f>IF('III Plan Rates'!$AP234&gt;0,SUMPRODUCT(BL231:BT231,'III Plan Rates'!$AG234:$AO234)/'III Plan Rates'!$AP234,0)</f>
        <v>0</v>
      </c>
      <c r="BW231" s="109"/>
      <c r="BX231" s="109"/>
      <c r="BY231" s="109"/>
      <c r="BZ231" s="109"/>
      <c r="CA231" s="109"/>
      <c r="CB231" s="109"/>
      <c r="CC231" s="109"/>
      <c r="CD231" s="109"/>
      <c r="CE231" s="511" t="str">
        <f>IF(SUM(BW231:CD231)='III Plan Rates'!AG234, "Match", "Don't Match")</f>
        <v>Match</v>
      </c>
      <c r="CF231" s="109"/>
      <c r="CG231" s="109"/>
      <c r="CH231" s="109"/>
      <c r="CI231" s="511" t="str">
        <f>IF(SUM(CF231:CH231)='III Plan Rates'!AH234, "Match", "Don't Match")</f>
        <v>Match</v>
      </c>
      <c r="CJ231" s="109"/>
      <c r="CK231" s="109"/>
      <c r="CL231" s="109"/>
      <c r="CM231" s="109"/>
      <c r="CN231" s="109"/>
      <c r="CO231" s="109"/>
      <c r="CP231" s="109"/>
      <c r="CQ231" s="109"/>
      <c r="CR231" s="109"/>
      <c r="CS231" s="109"/>
      <c r="CT231" s="109"/>
      <c r="CU231" s="109"/>
      <c r="CV231" s="109"/>
      <c r="CW231" s="511" t="str">
        <f>IF(SUM(CJ231:CV231)='III Plan Rates'!AI234, "Match", "Don't Match")</f>
        <v>Match</v>
      </c>
      <c r="CX231" s="109"/>
      <c r="CY231" s="109"/>
      <c r="CZ231" s="109"/>
      <c r="DA231" s="109"/>
      <c r="DB231" s="109"/>
      <c r="DC231" s="109"/>
      <c r="DD231" s="109"/>
      <c r="DE231" s="109"/>
      <c r="DF231" s="109"/>
      <c r="DG231" s="109"/>
      <c r="DH231" s="511" t="str">
        <f>IF(SUM(CX231:DG231)='III Plan Rates'!AJ234, "Match", "Don't Match")</f>
        <v>Match</v>
      </c>
      <c r="DI231" s="109"/>
      <c r="DJ231" s="109"/>
      <c r="DK231" s="109"/>
      <c r="DL231" s="109"/>
      <c r="DM231" s="109"/>
      <c r="DN231" s="109"/>
      <c r="DO231" s="109"/>
      <c r="DP231" s="511" t="str">
        <f>IF(SUM(DI231:DO231)='III Plan Rates'!AK234, "Match", "Don't Match")</f>
        <v>Match</v>
      </c>
      <c r="DQ231" s="109"/>
      <c r="DR231" s="109"/>
      <c r="DS231" s="109"/>
      <c r="DT231" s="109"/>
      <c r="DU231" s="109"/>
      <c r="DV231" s="109"/>
      <c r="DW231" s="109"/>
      <c r="DX231" s="109"/>
      <c r="DY231" s="109"/>
      <c r="DZ231" s="109"/>
      <c r="EA231" s="511" t="str">
        <f>IF(SUM(DQ231:DZ231)='III Plan Rates'!AL234, "Match", "Don't Match")</f>
        <v>Match</v>
      </c>
      <c r="EB231" s="109"/>
      <c r="EC231" s="109"/>
      <c r="ED231" s="109"/>
      <c r="EE231" s="109"/>
      <c r="EF231" s="511" t="str">
        <f>IF(SUM(EB231:EE231)='III Plan Rates'!AM234, "Match", "Don't Match")</f>
        <v>Match</v>
      </c>
      <c r="EG231" s="109"/>
      <c r="EH231" s="109"/>
      <c r="EI231" s="109"/>
      <c r="EJ231" s="109"/>
      <c r="EK231" s="109"/>
      <c r="EL231" s="511" t="str">
        <f>IF(SUM(EG231:EK231)='III Plan Rates'!AN234, "Match", "Don't Match")</f>
        <v>Match</v>
      </c>
      <c r="EM231" s="109"/>
      <c r="EN231" s="109"/>
      <c r="EO231" s="109"/>
      <c r="EP231" s="109"/>
      <c r="EQ231" s="109"/>
      <c r="ER231" s="109"/>
      <c r="ES231" s="109"/>
      <c r="ET231" s="511" t="str">
        <f>IF(SUM(EM231:ES231)='III Plan Rates'!AO234, "Match", "Don't Match")</f>
        <v>Match</v>
      </c>
    </row>
    <row r="232" spans="1:150" x14ac:dyDescent="0.25">
      <c r="A232" s="406" t="str">
        <f>'III Plan Rates'!A235</f>
        <v>Plan 218</v>
      </c>
      <c r="B232" s="122">
        <f>'III Plan Rates'!B235</f>
        <v>0</v>
      </c>
      <c r="C232" s="128">
        <f>'III Plan Rates'!D235</f>
        <v>0</v>
      </c>
      <c r="D232" s="122">
        <f>'III Plan Rates'!E235</f>
        <v>0</v>
      </c>
      <c r="E232" s="122">
        <f>'III Plan Rates'!F235</f>
        <v>0</v>
      </c>
      <c r="F232" s="122">
        <f>'III Plan Rates'!G235</f>
        <v>0</v>
      </c>
      <c r="G232" s="122">
        <f>'III Plan Rates'!J235</f>
        <v>0</v>
      </c>
      <c r="H232" s="10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2">
        <f>IF('III Plan Rates'!$AP235&gt;0,SUMPRODUCT(I232:Q232,'III Plan Rates'!$AG235:$AO235)/'III Plan Rates'!$AP235,0)</f>
        <v>0</v>
      </c>
      <c r="S232" s="123"/>
      <c r="T232" s="112" t="e">
        <f>'III Plan Rates'!$AA235*'V Consumer Factors'!$N$12*'II Rate Development &amp; Change'!$J$34</f>
        <v>#DIV/0!</v>
      </c>
      <c r="U232" s="112" t="e">
        <f>'III Plan Rates'!$AA235*'V Consumer Factors'!$N$13*'II Rate Development &amp; Change'!$J$34</f>
        <v>#DIV/0!</v>
      </c>
      <c r="V232" s="112" t="e">
        <f>'III Plan Rates'!$AA235*'V Consumer Factors'!$N$14*'II Rate Development &amp; Change'!$J$34</f>
        <v>#DIV/0!</v>
      </c>
      <c r="W232" s="112" t="e">
        <f>'III Plan Rates'!$AA235*'V Consumer Factors'!$N$15*'II Rate Development &amp; Change'!$J$34</f>
        <v>#DIV/0!</v>
      </c>
      <c r="X232" s="112" t="e">
        <f>'III Plan Rates'!$AA235*'V Consumer Factors'!$N$16*'II Rate Development &amp; Change'!$J$34</f>
        <v>#DIV/0!</v>
      </c>
      <c r="Y232" s="112" t="e">
        <f>'III Plan Rates'!$AA235*'V Consumer Factors'!$N$17*'II Rate Development &amp; Change'!$J$34</f>
        <v>#DIV/0!</v>
      </c>
      <c r="Z232" s="112" t="e">
        <f>'III Plan Rates'!$AA235*'V Consumer Factors'!$N$18*'II Rate Development &amp; Change'!$J$34</f>
        <v>#DIV/0!</v>
      </c>
      <c r="AA232" s="112" t="e">
        <f>'III Plan Rates'!$AA235*'V Consumer Factors'!$N$19*'II Rate Development &amp; Change'!$J$34</f>
        <v>#DIV/0!</v>
      </c>
      <c r="AB232" s="112" t="e">
        <f>'III Plan Rates'!$AA235*'V Consumer Factors'!$N$20*'II Rate Development &amp; Change'!$J$34</f>
        <v>#DIV/0!</v>
      </c>
      <c r="AC232" s="112">
        <f>IF('III Plan Rates'!$AP235&gt;0,SUMPRODUCT(T232:AB232,'III Plan Rates'!$AG235:$AO235)/'III Plan Rates'!$AP235,0)</f>
        <v>0</v>
      </c>
      <c r="AD232" s="119"/>
      <c r="AE232" s="120" t="e">
        <f t="shared" si="43"/>
        <v>#DIV/0!</v>
      </c>
      <c r="AF232" s="120" t="e">
        <f t="shared" si="44"/>
        <v>#DIV/0!</v>
      </c>
      <c r="AG232" s="120" t="e">
        <f t="shared" si="45"/>
        <v>#DIV/0!</v>
      </c>
      <c r="AH232" s="120" t="e">
        <f t="shared" si="46"/>
        <v>#DIV/0!</v>
      </c>
      <c r="AI232" s="120" t="e">
        <f t="shared" si="47"/>
        <v>#DIV/0!</v>
      </c>
      <c r="AJ232" s="120" t="e">
        <f t="shared" si="48"/>
        <v>#DIV/0!</v>
      </c>
      <c r="AK232" s="120" t="e">
        <f t="shared" si="49"/>
        <v>#DIV/0!</v>
      </c>
      <c r="AL232" s="120" t="e">
        <f t="shared" si="50"/>
        <v>#DIV/0!</v>
      </c>
      <c r="AM232" s="120" t="e">
        <f t="shared" si="51"/>
        <v>#DIV/0!</v>
      </c>
      <c r="AN232" s="120" t="str">
        <f t="shared" si="52"/>
        <v/>
      </c>
      <c r="AO232" s="119"/>
      <c r="AP232" s="112" t="e">
        <f>'III Plan Rates'!$AA235*'V Consumer Factors'!$N$12*'II Rate Development &amp; Change'!$K$34</f>
        <v>#DIV/0!</v>
      </c>
      <c r="AQ232" s="112" t="e">
        <f>'III Plan Rates'!$AA235*'V Consumer Factors'!$N$13*'II Rate Development &amp; Change'!$K$34</f>
        <v>#DIV/0!</v>
      </c>
      <c r="AR232" s="112" t="e">
        <f>'III Plan Rates'!$AA235*'V Consumer Factors'!$N$14*'II Rate Development &amp; Change'!$K$34</f>
        <v>#DIV/0!</v>
      </c>
      <c r="AS232" s="112" t="e">
        <f>'III Plan Rates'!$AA235*'V Consumer Factors'!$N$15*'II Rate Development &amp; Change'!$K$34</f>
        <v>#DIV/0!</v>
      </c>
      <c r="AT232" s="112" t="e">
        <f>'III Plan Rates'!$AA235*'V Consumer Factors'!$N$16*'II Rate Development &amp; Change'!$K$34</f>
        <v>#DIV/0!</v>
      </c>
      <c r="AU232" s="112" t="e">
        <f>'III Plan Rates'!$AA235*'V Consumer Factors'!$N$17*'II Rate Development &amp; Change'!$K$34</f>
        <v>#DIV/0!</v>
      </c>
      <c r="AV232" s="112" t="e">
        <f>'III Plan Rates'!$AA235*'V Consumer Factors'!$N$18*'II Rate Development &amp; Change'!$K$34</f>
        <v>#DIV/0!</v>
      </c>
      <c r="AW232" s="112" t="e">
        <f>'III Plan Rates'!$AA235*'V Consumer Factors'!$N$19*'II Rate Development &amp; Change'!$K$34</f>
        <v>#DIV/0!</v>
      </c>
      <c r="AX232" s="112" t="e">
        <f>'III Plan Rates'!$AA235*'V Consumer Factors'!$N$20*'II Rate Development &amp; Change'!$K$34</f>
        <v>#DIV/0!</v>
      </c>
      <c r="AY232" s="112">
        <f>IF('III Plan Rates'!$AP235&gt;0,SUMPRODUCT(AP232:AX232,'III Plan Rates'!$AG235:$AO235)/'III Plan Rates'!$AP235,0)</f>
        <v>0</v>
      </c>
      <c r="AZ232" s="124"/>
      <c r="BA232" s="112" t="e">
        <f>'III Plan Rates'!$AA235*'V Consumer Factors'!$N$12*'II Rate Development &amp; Change'!$L$34</f>
        <v>#DIV/0!</v>
      </c>
      <c r="BB232" s="112" t="e">
        <f>'III Plan Rates'!$AA235*'V Consumer Factors'!$N$13*'II Rate Development &amp; Change'!$L$34</f>
        <v>#DIV/0!</v>
      </c>
      <c r="BC232" s="112" t="e">
        <f>'III Plan Rates'!$AA235*'V Consumer Factors'!$N$14*'II Rate Development &amp; Change'!$L$34</f>
        <v>#DIV/0!</v>
      </c>
      <c r="BD232" s="112" t="e">
        <f>'III Plan Rates'!$AA235*'V Consumer Factors'!$N$15*'II Rate Development &amp; Change'!$L$34</f>
        <v>#DIV/0!</v>
      </c>
      <c r="BE232" s="112" t="e">
        <f>'III Plan Rates'!$AA235*'V Consumer Factors'!$N$16*'II Rate Development &amp; Change'!$L$34</f>
        <v>#DIV/0!</v>
      </c>
      <c r="BF232" s="112" t="e">
        <f>'III Plan Rates'!$AA235*'V Consumer Factors'!$N$17*'II Rate Development &amp; Change'!$L$34</f>
        <v>#DIV/0!</v>
      </c>
      <c r="BG232" s="112" t="e">
        <f>'III Plan Rates'!$AA235*'V Consumer Factors'!$N$18*'II Rate Development &amp; Change'!$L$34</f>
        <v>#DIV/0!</v>
      </c>
      <c r="BH232" s="112" t="e">
        <f>'III Plan Rates'!$AA235*'V Consumer Factors'!$N$19*'II Rate Development &amp; Change'!$L$34</f>
        <v>#DIV/0!</v>
      </c>
      <c r="BI232" s="112" t="e">
        <f>'III Plan Rates'!$AA235*'V Consumer Factors'!$N$20*'II Rate Development &amp; Change'!$L$34</f>
        <v>#DIV/0!</v>
      </c>
      <c r="BJ232" s="112">
        <f>IF('III Plan Rates'!$AP235&gt;0,SUMPRODUCT(BA232:BI232,'III Plan Rates'!$AG235:$AO235)/'III Plan Rates'!$AP235,0)</f>
        <v>0</v>
      </c>
      <c r="BK232" s="124"/>
      <c r="BL232" s="112" t="e">
        <f>'III Plan Rates'!$AA235*'V Consumer Factors'!$N$12*'II Rate Development &amp; Change'!$M$34</f>
        <v>#DIV/0!</v>
      </c>
      <c r="BM232" s="112" t="e">
        <f>'III Plan Rates'!$AA235*'V Consumer Factors'!$N$13*'II Rate Development &amp; Change'!$M$34</f>
        <v>#DIV/0!</v>
      </c>
      <c r="BN232" s="112" t="e">
        <f>'III Plan Rates'!$AA235*'V Consumer Factors'!$N$14*'II Rate Development &amp; Change'!$M$34</f>
        <v>#DIV/0!</v>
      </c>
      <c r="BO232" s="112" t="e">
        <f>'III Plan Rates'!$AA235*'V Consumer Factors'!$N$15*'II Rate Development &amp; Change'!$M$34</f>
        <v>#DIV/0!</v>
      </c>
      <c r="BP232" s="112" t="e">
        <f>'III Plan Rates'!$AA235*'V Consumer Factors'!$N$16*'II Rate Development &amp; Change'!$M$34</f>
        <v>#DIV/0!</v>
      </c>
      <c r="BQ232" s="112" t="e">
        <f>'III Plan Rates'!$AA235*'V Consumer Factors'!$N$17*'II Rate Development &amp; Change'!$M$34</f>
        <v>#DIV/0!</v>
      </c>
      <c r="BR232" s="112" t="e">
        <f>'III Plan Rates'!$AA235*'V Consumer Factors'!$N$18*'II Rate Development &amp; Change'!$M$34</f>
        <v>#DIV/0!</v>
      </c>
      <c r="BS232" s="112" t="e">
        <f>'III Plan Rates'!$AA235*'V Consumer Factors'!$N$19*'II Rate Development &amp; Change'!$M$34</f>
        <v>#DIV/0!</v>
      </c>
      <c r="BT232" s="112" t="e">
        <f>'III Plan Rates'!$AA235*'V Consumer Factors'!$N$20*'II Rate Development &amp; Change'!$M$34</f>
        <v>#DIV/0!</v>
      </c>
      <c r="BU232" s="112">
        <f>IF('III Plan Rates'!$AP235&gt;0,SUMPRODUCT(BL232:BT232,'III Plan Rates'!$AG235:$AO235)/'III Plan Rates'!$AP235,0)</f>
        <v>0</v>
      </c>
      <c r="BW232" s="109"/>
      <c r="BX232" s="109"/>
      <c r="BY232" s="109"/>
      <c r="BZ232" s="109"/>
      <c r="CA232" s="109"/>
      <c r="CB232" s="109"/>
      <c r="CC232" s="109"/>
      <c r="CD232" s="109"/>
      <c r="CE232" s="511" t="str">
        <f>IF(SUM(BW232:CD232)='III Plan Rates'!AG235, "Match", "Don't Match")</f>
        <v>Match</v>
      </c>
      <c r="CF232" s="109"/>
      <c r="CG232" s="109"/>
      <c r="CH232" s="109"/>
      <c r="CI232" s="511" t="str">
        <f>IF(SUM(CF232:CH232)='III Plan Rates'!AH235, "Match", "Don't Match")</f>
        <v>Match</v>
      </c>
      <c r="CJ232" s="109"/>
      <c r="CK232" s="109"/>
      <c r="CL232" s="109"/>
      <c r="CM232" s="109"/>
      <c r="CN232" s="109"/>
      <c r="CO232" s="109"/>
      <c r="CP232" s="109"/>
      <c r="CQ232" s="109"/>
      <c r="CR232" s="109"/>
      <c r="CS232" s="109"/>
      <c r="CT232" s="109"/>
      <c r="CU232" s="109"/>
      <c r="CV232" s="109"/>
      <c r="CW232" s="511" t="str">
        <f>IF(SUM(CJ232:CV232)='III Plan Rates'!AI235, "Match", "Don't Match")</f>
        <v>Match</v>
      </c>
      <c r="CX232" s="109"/>
      <c r="CY232" s="109"/>
      <c r="CZ232" s="109"/>
      <c r="DA232" s="109"/>
      <c r="DB232" s="109"/>
      <c r="DC232" s="109"/>
      <c r="DD232" s="109"/>
      <c r="DE232" s="109"/>
      <c r="DF232" s="109"/>
      <c r="DG232" s="109"/>
      <c r="DH232" s="511" t="str">
        <f>IF(SUM(CX232:DG232)='III Plan Rates'!AJ235, "Match", "Don't Match")</f>
        <v>Match</v>
      </c>
      <c r="DI232" s="109"/>
      <c r="DJ232" s="109"/>
      <c r="DK232" s="109"/>
      <c r="DL232" s="109"/>
      <c r="DM232" s="109"/>
      <c r="DN232" s="109"/>
      <c r="DO232" s="109"/>
      <c r="DP232" s="511" t="str">
        <f>IF(SUM(DI232:DO232)='III Plan Rates'!AK235, "Match", "Don't Match")</f>
        <v>Match</v>
      </c>
      <c r="DQ232" s="109"/>
      <c r="DR232" s="109"/>
      <c r="DS232" s="109"/>
      <c r="DT232" s="109"/>
      <c r="DU232" s="109"/>
      <c r="DV232" s="109"/>
      <c r="DW232" s="109"/>
      <c r="DX232" s="109"/>
      <c r="DY232" s="109"/>
      <c r="DZ232" s="109"/>
      <c r="EA232" s="511" t="str">
        <f>IF(SUM(DQ232:DZ232)='III Plan Rates'!AL235, "Match", "Don't Match")</f>
        <v>Match</v>
      </c>
      <c r="EB232" s="109"/>
      <c r="EC232" s="109"/>
      <c r="ED232" s="109"/>
      <c r="EE232" s="109"/>
      <c r="EF232" s="511" t="str">
        <f>IF(SUM(EB232:EE232)='III Plan Rates'!AM235, "Match", "Don't Match")</f>
        <v>Match</v>
      </c>
      <c r="EG232" s="109"/>
      <c r="EH232" s="109"/>
      <c r="EI232" s="109"/>
      <c r="EJ232" s="109"/>
      <c r="EK232" s="109"/>
      <c r="EL232" s="511" t="str">
        <f>IF(SUM(EG232:EK232)='III Plan Rates'!AN235, "Match", "Don't Match")</f>
        <v>Match</v>
      </c>
      <c r="EM232" s="109"/>
      <c r="EN232" s="109"/>
      <c r="EO232" s="109"/>
      <c r="EP232" s="109"/>
      <c r="EQ232" s="109"/>
      <c r="ER232" s="109"/>
      <c r="ES232" s="109"/>
      <c r="ET232" s="511" t="str">
        <f>IF(SUM(EM232:ES232)='III Plan Rates'!AO235, "Match", "Don't Match")</f>
        <v>Match</v>
      </c>
    </row>
    <row r="233" spans="1:150" x14ac:dyDescent="0.25">
      <c r="A233" s="406" t="str">
        <f>'III Plan Rates'!A236</f>
        <v>Plan 219</v>
      </c>
      <c r="B233" s="122">
        <f>'III Plan Rates'!B236</f>
        <v>0</v>
      </c>
      <c r="C233" s="128">
        <f>'III Plan Rates'!D236</f>
        <v>0</v>
      </c>
      <c r="D233" s="122">
        <f>'III Plan Rates'!E236</f>
        <v>0</v>
      </c>
      <c r="E233" s="122">
        <f>'III Plan Rates'!F236</f>
        <v>0</v>
      </c>
      <c r="F233" s="122">
        <f>'III Plan Rates'!G236</f>
        <v>0</v>
      </c>
      <c r="G233" s="122">
        <f>'III Plan Rates'!J236</f>
        <v>0</v>
      </c>
      <c r="H233" s="10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2">
        <f>IF('III Plan Rates'!$AP236&gt;0,SUMPRODUCT(I233:Q233,'III Plan Rates'!$AG236:$AO236)/'III Plan Rates'!$AP236,0)</f>
        <v>0</v>
      </c>
      <c r="S233" s="123"/>
      <c r="T233" s="112" t="e">
        <f>'III Plan Rates'!$AA236*'V Consumer Factors'!$N$12*'II Rate Development &amp; Change'!$J$34</f>
        <v>#DIV/0!</v>
      </c>
      <c r="U233" s="112" t="e">
        <f>'III Plan Rates'!$AA236*'V Consumer Factors'!$N$13*'II Rate Development &amp; Change'!$J$34</f>
        <v>#DIV/0!</v>
      </c>
      <c r="V233" s="112" t="e">
        <f>'III Plan Rates'!$AA236*'V Consumer Factors'!$N$14*'II Rate Development &amp; Change'!$J$34</f>
        <v>#DIV/0!</v>
      </c>
      <c r="W233" s="112" t="e">
        <f>'III Plan Rates'!$AA236*'V Consumer Factors'!$N$15*'II Rate Development &amp; Change'!$J$34</f>
        <v>#DIV/0!</v>
      </c>
      <c r="X233" s="112" t="e">
        <f>'III Plan Rates'!$AA236*'V Consumer Factors'!$N$16*'II Rate Development &amp; Change'!$J$34</f>
        <v>#DIV/0!</v>
      </c>
      <c r="Y233" s="112" t="e">
        <f>'III Plan Rates'!$AA236*'V Consumer Factors'!$N$17*'II Rate Development &amp; Change'!$J$34</f>
        <v>#DIV/0!</v>
      </c>
      <c r="Z233" s="112" t="e">
        <f>'III Plan Rates'!$AA236*'V Consumer Factors'!$N$18*'II Rate Development &amp; Change'!$J$34</f>
        <v>#DIV/0!</v>
      </c>
      <c r="AA233" s="112" t="e">
        <f>'III Plan Rates'!$AA236*'V Consumer Factors'!$N$19*'II Rate Development &amp; Change'!$J$34</f>
        <v>#DIV/0!</v>
      </c>
      <c r="AB233" s="112" t="e">
        <f>'III Plan Rates'!$AA236*'V Consumer Factors'!$N$20*'II Rate Development &amp; Change'!$J$34</f>
        <v>#DIV/0!</v>
      </c>
      <c r="AC233" s="112">
        <f>IF('III Plan Rates'!$AP236&gt;0,SUMPRODUCT(T233:AB233,'III Plan Rates'!$AG236:$AO236)/'III Plan Rates'!$AP236,0)</f>
        <v>0</v>
      </c>
      <c r="AD233" s="119"/>
      <c r="AE233" s="120" t="e">
        <f t="shared" si="43"/>
        <v>#DIV/0!</v>
      </c>
      <c r="AF233" s="120" t="e">
        <f t="shared" si="44"/>
        <v>#DIV/0!</v>
      </c>
      <c r="AG233" s="120" t="e">
        <f t="shared" si="45"/>
        <v>#DIV/0!</v>
      </c>
      <c r="AH233" s="120" t="e">
        <f t="shared" si="46"/>
        <v>#DIV/0!</v>
      </c>
      <c r="AI233" s="120" t="e">
        <f t="shared" si="47"/>
        <v>#DIV/0!</v>
      </c>
      <c r="AJ233" s="120" t="e">
        <f t="shared" si="48"/>
        <v>#DIV/0!</v>
      </c>
      <c r="AK233" s="120" t="e">
        <f t="shared" si="49"/>
        <v>#DIV/0!</v>
      </c>
      <c r="AL233" s="120" t="e">
        <f t="shared" si="50"/>
        <v>#DIV/0!</v>
      </c>
      <c r="AM233" s="120" t="e">
        <f t="shared" si="51"/>
        <v>#DIV/0!</v>
      </c>
      <c r="AN233" s="120" t="str">
        <f t="shared" si="52"/>
        <v/>
      </c>
      <c r="AO233" s="119"/>
      <c r="AP233" s="112" t="e">
        <f>'III Plan Rates'!$AA236*'V Consumer Factors'!$N$12*'II Rate Development &amp; Change'!$K$34</f>
        <v>#DIV/0!</v>
      </c>
      <c r="AQ233" s="112" t="e">
        <f>'III Plan Rates'!$AA236*'V Consumer Factors'!$N$13*'II Rate Development &amp; Change'!$K$34</f>
        <v>#DIV/0!</v>
      </c>
      <c r="AR233" s="112" t="e">
        <f>'III Plan Rates'!$AA236*'V Consumer Factors'!$N$14*'II Rate Development &amp; Change'!$K$34</f>
        <v>#DIV/0!</v>
      </c>
      <c r="AS233" s="112" t="e">
        <f>'III Plan Rates'!$AA236*'V Consumer Factors'!$N$15*'II Rate Development &amp; Change'!$K$34</f>
        <v>#DIV/0!</v>
      </c>
      <c r="AT233" s="112" t="e">
        <f>'III Plan Rates'!$AA236*'V Consumer Factors'!$N$16*'II Rate Development &amp; Change'!$K$34</f>
        <v>#DIV/0!</v>
      </c>
      <c r="AU233" s="112" t="e">
        <f>'III Plan Rates'!$AA236*'V Consumer Factors'!$N$17*'II Rate Development &amp; Change'!$K$34</f>
        <v>#DIV/0!</v>
      </c>
      <c r="AV233" s="112" t="e">
        <f>'III Plan Rates'!$AA236*'V Consumer Factors'!$N$18*'II Rate Development &amp; Change'!$K$34</f>
        <v>#DIV/0!</v>
      </c>
      <c r="AW233" s="112" t="e">
        <f>'III Plan Rates'!$AA236*'V Consumer Factors'!$N$19*'II Rate Development &amp; Change'!$K$34</f>
        <v>#DIV/0!</v>
      </c>
      <c r="AX233" s="112" t="e">
        <f>'III Plan Rates'!$AA236*'V Consumer Factors'!$N$20*'II Rate Development &amp; Change'!$K$34</f>
        <v>#DIV/0!</v>
      </c>
      <c r="AY233" s="112">
        <f>IF('III Plan Rates'!$AP236&gt;0,SUMPRODUCT(AP233:AX233,'III Plan Rates'!$AG236:$AO236)/'III Plan Rates'!$AP236,0)</f>
        <v>0</v>
      </c>
      <c r="AZ233" s="124"/>
      <c r="BA233" s="112" t="e">
        <f>'III Plan Rates'!$AA236*'V Consumer Factors'!$N$12*'II Rate Development &amp; Change'!$L$34</f>
        <v>#DIV/0!</v>
      </c>
      <c r="BB233" s="112" t="e">
        <f>'III Plan Rates'!$AA236*'V Consumer Factors'!$N$13*'II Rate Development &amp; Change'!$L$34</f>
        <v>#DIV/0!</v>
      </c>
      <c r="BC233" s="112" t="e">
        <f>'III Plan Rates'!$AA236*'V Consumer Factors'!$N$14*'II Rate Development &amp; Change'!$L$34</f>
        <v>#DIV/0!</v>
      </c>
      <c r="BD233" s="112" t="e">
        <f>'III Plan Rates'!$AA236*'V Consumer Factors'!$N$15*'II Rate Development &amp; Change'!$L$34</f>
        <v>#DIV/0!</v>
      </c>
      <c r="BE233" s="112" t="e">
        <f>'III Plan Rates'!$AA236*'V Consumer Factors'!$N$16*'II Rate Development &amp; Change'!$L$34</f>
        <v>#DIV/0!</v>
      </c>
      <c r="BF233" s="112" t="e">
        <f>'III Plan Rates'!$AA236*'V Consumer Factors'!$N$17*'II Rate Development &amp; Change'!$L$34</f>
        <v>#DIV/0!</v>
      </c>
      <c r="BG233" s="112" t="e">
        <f>'III Plan Rates'!$AA236*'V Consumer Factors'!$N$18*'II Rate Development &amp; Change'!$L$34</f>
        <v>#DIV/0!</v>
      </c>
      <c r="BH233" s="112" t="e">
        <f>'III Plan Rates'!$AA236*'V Consumer Factors'!$N$19*'II Rate Development &amp; Change'!$L$34</f>
        <v>#DIV/0!</v>
      </c>
      <c r="BI233" s="112" t="e">
        <f>'III Plan Rates'!$AA236*'V Consumer Factors'!$N$20*'II Rate Development &amp; Change'!$L$34</f>
        <v>#DIV/0!</v>
      </c>
      <c r="BJ233" s="112">
        <f>IF('III Plan Rates'!$AP236&gt;0,SUMPRODUCT(BA233:BI233,'III Plan Rates'!$AG236:$AO236)/'III Plan Rates'!$AP236,0)</f>
        <v>0</v>
      </c>
      <c r="BK233" s="124"/>
      <c r="BL233" s="112" t="e">
        <f>'III Plan Rates'!$AA236*'V Consumer Factors'!$N$12*'II Rate Development &amp; Change'!$M$34</f>
        <v>#DIV/0!</v>
      </c>
      <c r="BM233" s="112" t="e">
        <f>'III Plan Rates'!$AA236*'V Consumer Factors'!$N$13*'II Rate Development &amp; Change'!$M$34</f>
        <v>#DIV/0!</v>
      </c>
      <c r="BN233" s="112" t="e">
        <f>'III Plan Rates'!$AA236*'V Consumer Factors'!$N$14*'II Rate Development &amp; Change'!$M$34</f>
        <v>#DIV/0!</v>
      </c>
      <c r="BO233" s="112" t="e">
        <f>'III Plan Rates'!$AA236*'V Consumer Factors'!$N$15*'II Rate Development &amp; Change'!$M$34</f>
        <v>#DIV/0!</v>
      </c>
      <c r="BP233" s="112" t="e">
        <f>'III Plan Rates'!$AA236*'V Consumer Factors'!$N$16*'II Rate Development &amp; Change'!$M$34</f>
        <v>#DIV/0!</v>
      </c>
      <c r="BQ233" s="112" t="e">
        <f>'III Plan Rates'!$AA236*'V Consumer Factors'!$N$17*'II Rate Development &amp; Change'!$M$34</f>
        <v>#DIV/0!</v>
      </c>
      <c r="BR233" s="112" t="e">
        <f>'III Plan Rates'!$AA236*'V Consumer Factors'!$N$18*'II Rate Development &amp; Change'!$M$34</f>
        <v>#DIV/0!</v>
      </c>
      <c r="BS233" s="112" t="e">
        <f>'III Plan Rates'!$AA236*'V Consumer Factors'!$N$19*'II Rate Development &amp; Change'!$M$34</f>
        <v>#DIV/0!</v>
      </c>
      <c r="BT233" s="112" t="e">
        <f>'III Plan Rates'!$AA236*'V Consumer Factors'!$N$20*'II Rate Development &amp; Change'!$M$34</f>
        <v>#DIV/0!</v>
      </c>
      <c r="BU233" s="112">
        <f>IF('III Plan Rates'!$AP236&gt;0,SUMPRODUCT(BL233:BT233,'III Plan Rates'!$AG236:$AO236)/'III Plan Rates'!$AP236,0)</f>
        <v>0</v>
      </c>
      <c r="BW233" s="109"/>
      <c r="BX233" s="109"/>
      <c r="BY233" s="109"/>
      <c r="BZ233" s="109"/>
      <c r="CA233" s="109"/>
      <c r="CB233" s="109"/>
      <c r="CC233" s="109"/>
      <c r="CD233" s="109"/>
      <c r="CE233" s="511" t="str">
        <f>IF(SUM(BW233:CD233)='III Plan Rates'!AG236, "Match", "Don't Match")</f>
        <v>Match</v>
      </c>
      <c r="CF233" s="109"/>
      <c r="CG233" s="109"/>
      <c r="CH233" s="109"/>
      <c r="CI233" s="511" t="str">
        <f>IF(SUM(CF233:CH233)='III Plan Rates'!AH236, "Match", "Don't Match")</f>
        <v>Match</v>
      </c>
      <c r="CJ233" s="109"/>
      <c r="CK233" s="109"/>
      <c r="CL233" s="109"/>
      <c r="CM233" s="109"/>
      <c r="CN233" s="109"/>
      <c r="CO233" s="109"/>
      <c r="CP233" s="109"/>
      <c r="CQ233" s="109"/>
      <c r="CR233" s="109"/>
      <c r="CS233" s="109"/>
      <c r="CT233" s="109"/>
      <c r="CU233" s="109"/>
      <c r="CV233" s="109"/>
      <c r="CW233" s="511" t="str">
        <f>IF(SUM(CJ233:CV233)='III Plan Rates'!AI236, "Match", "Don't Match")</f>
        <v>Match</v>
      </c>
      <c r="CX233" s="109"/>
      <c r="CY233" s="109"/>
      <c r="CZ233" s="109"/>
      <c r="DA233" s="109"/>
      <c r="DB233" s="109"/>
      <c r="DC233" s="109"/>
      <c r="DD233" s="109"/>
      <c r="DE233" s="109"/>
      <c r="DF233" s="109"/>
      <c r="DG233" s="109"/>
      <c r="DH233" s="511" t="str">
        <f>IF(SUM(CX233:DG233)='III Plan Rates'!AJ236, "Match", "Don't Match")</f>
        <v>Match</v>
      </c>
      <c r="DI233" s="109"/>
      <c r="DJ233" s="109"/>
      <c r="DK233" s="109"/>
      <c r="DL233" s="109"/>
      <c r="DM233" s="109"/>
      <c r="DN233" s="109"/>
      <c r="DO233" s="109"/>
      <c r="DP233" s="511" t="str">
        <f>IF(SUM(DI233:DO233)='III Plan Rates'!AK236, "Match", "Don't Match")</f>
        <v>Match</v>
      </c>
      <c r="DQ233" s="109"/>
      <c r="DR233" s="109"/>
      <c r="DS233" s="109"/>
      <c r="DT233" s="109"/>
      <c r="DU233" s="109"/>
      <c r="DV233" s="109"/>
      <c r="DW233" s="109"/>
      <c r="DX233" s="109"/>
      <c r="DY233" s="109"/>
      <c r="DZ233" s="109"/>
      <c r="EA233" s="511" t="str">
        <f>IF(SUM(DQ233:DZ233)='III Plan Rates'!AL236, "Match", "Don't Match")</f>
        <v>Match</v>
      </c>
      <c r="EB233" s="109"/>
      <c r="EC233" s="109"/>
      <c r="ED233" s="109"/>
      <c r="EE233" s="109"/>
      <c r="EF233" s="511" t="str">
        <f>IF(SUM(EB233:EE233)='III Plan Rates'!AM236, "Match", "Don't Match")</f>
        <v>Match</v>
      </c>
      <c r="EG233" s="109"/>
      <c r="EH233" s="109"/>
      <c r="EI233" s="109"/>
      <c r="EJ233" s="109"/>
      <c r="EK233" s="109"/>
      <c r="EL233" s="511" t="str">
        <f>IF(SUM(EG233:EK233)='III Plan Rates'!AN236, "Match", "Don't Match")</f>
        <v>Match</v>
      </c>
      <c r="EM233" s="109"/>
      <c r="EN233" s="109"/>
      <c r="EO233" s="109"/>
      <c r="EP233" s="109"/>
      <c r="EQ233" s="109"/>
      <c r="ER233" s="109"/>
      <c r="ES233" s="109"/>
      <c r="ET233" s="511" t="str">
        <f>IF(SUM(EM233:ES233)='III Plan Rates'!AO236, "Match", "Don't Match")</f>
        <v>Match</v>
      </c>
    </row>
    <row r="234" spans="1:150" x14ac:dyDescent="0.25">
      <c r="A234" s="406" t="str">
        <f>'III Plan Rates'!A237</f>
        <v>Plan 220</v>
      </c>
      <c r="B234" s="122">
        <f>'III Plan Rates'!B237</f>
        <v>0</v>
      </c>
      <c r="C234" s="128">
        <f>'III Plan Rates'!D237</f>
        <v>0</v>
      </c>
      <c r="D234" s="122">
        <f>'III Plan Rates'!E237</f>
        <v>0</v>
      </c>
      <c r="E234" s="122">
        <f>'III Plan Rates'!F237</f>
        <v>0</v>
      </c>
      <c r="F234" s="122">
        <f>'III Plan Rates'!G237</f>
        <v>0</v>
      </c>
      <c r="G234" s="122">
        <f>'III Plan Rates'!J237</f>
        <v>0</v>
      </c>
      <c r="H234" s="10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2">
        <f>IF('III Plan Rates'!$AP237&gt;0,SUMPRODUCT(I234:Q234,'III Plan Rates'!$AG237:$AO237)/'III Plan Rates'!$AP237,0)</f>
        <v>0</v>
      </c>
      <c r="S234" s="123"/>
      <c r="T234" s="112" t="e">
        <f>'III Plan Rates'!$AA237*'V Consumer Factors'!$N$12*'II Rate Development &amp; Change'!$J$34</f>
        <v>#DIV/0!</v>
      </c>
      <c r="U234" s="112" t="e">
        <f>'III Plan Rates'!$AA237*'V Consumer Factors'!$N$13*'II Rate Development &amp; Change'!$J$34</f>
        <v>#DIV/0!</v>
      </c>
      <c r="V234" s="112" t="e">
        <f>'III Plan Rates'!$AA237*'V Consumer Factors'!$N$14*'II Rate Development &amp; Change'!$J$34</f>
        <v>#DIV/0!</v>
      </c>
      <c r="W234" s="112" t="e">
        <f>'III Plan Rates'!$AA237*'V Consumer Factors'!$N$15*'II Rate Development &amp; Change'!$J$34</f>
        <v>#DIV/0!</v>
      </c>
      <c r="X234" s="112" t="e">
        <f>'III Plan Rates'!$AA237*'V Consumer Factors'!$N$16*'II Rate Development &amp; Change'!$J$34</f>
        <v>#DIV/0!</v>
      </c>
      <c r="Y234" s="112" t="e">
        <f>'III Plan Rates'!$AA237*'V Consumer Factors'!$N$17*'II Rate Development &amp; Change'!$J$34</f>
        <v>#DIV/0!</v>
      </c>
      <c r="Z234" s="112" t="e">
        <f>'III Plan Rates'!$AA237*'V Consumer Factors'!$N$18*'II Rate Development &amp; Change'!$J$34</f>
        <v>#DIV/0!</v>
      </c>
      <c r="AA234" s="112" t="e">
        <f>'III Plan Rates'!$AA237*'V Consumer Factors'!$N$19*'II Rate Development &amp; Change'!$J$34</f>
        <v>#DIV/0!</v>
      </c>
      <c r="AB234" s="112" t="e">
        <f>'III Plan Rates'!$AA237*'V Consumer Factors'!$N$20*'II Rate Development &amp; Change'!$J$34</f>
        <v>#DIV/0!</v>
      </c>
      <c r="AC234" s="112">
        <f>IF('III Plan Rates'!$AP237&gt;0,SUMPRODUCT(T234:AB234,'III Plan Rates'!$AG237:$AO237)/'III Plan Rates'!$AP237,0)</f>
        <v>0</v>
      </c>
      <c r="AD234" s="119"/>
      <c r="AE234" s="120" t="e">
        <f t="shared" si="43"/>
        <v>#DIV/0!</v>
      </c>
      <c r="AF234" s="120" t="e">
        <f t="shared" si="44"/>
        <v>#DIV/0!</v>
      </c>
      <c r="AG234" s="120" t="e">
        <f t="shared" si="45"/>
        <v>#DIV/0!</v>
      </c>
      <c r="AH234" s="120" t="e">
        <f t="shared" si="46"/>
        <v>#DIV/0!</v>
      </c>
      <c r="AI234" s="120" t="e">
        <f t="shared" si="47"/>
        <v>#DIV/0!</v>
      </c>
      <c r="AJ234" s="120" t="e">
        <f t="shared" si="48"/>
        <v>#DIV/0!</v>
      </c>
      <c r="AK234" s="120" t="e">
        <f t="shared" si="49"/>
        <v>#DIV/0!</v>
      </c>
      <c r="AL234" s="120" t="e">
        <f t="shared" si="50"/>
        <v>#DIV/0!</v>
      </c>
      <c r="AM234" s="120" t="e">
        <f t="shared" si="51"/>
        <v>#DIV/0!</v>
      </c>
      <c r="AN234" s="120" t="str">
        <f t="shared" si="52"/>
        <v/>
      </c>
      <c r="AO234" s="119"/>
      <c r="AP234" s="112" t="e">
        <f>'III Plan Rates'!$AA237*'V Consumer Factors'!$N$12*'II Rate Development &amp; Change'!$K$34</f>
        <v>#DIV/0!</v>
      </c>
      <c r="AQ234" s="112" t="e">
        <f>'III Plan Rates'!$AA237*'V Consumer Factors'!$N$13*'II Rate Development &amp; Change'!$K$34</f>
        <v>#DIV/0!</v>
      </c>
      <c r="AR234" s="112" t="e">
        <f>'III Plan Rates'!$AA237*'V Consumer Factors'!$N$14*'II Rate Development &amp; Change'!$K$34</f>
        <v>#DIV/0!</v>
      </c>
      <c r="AS234" s="112" t="e">
        <f>'III Plan Rates'!$AA237*'V Consumer Factors'!$N$15*'II Rate Development &amp; Change'!$K$34</f>
        <v>#DIV/0!</v>
      </c>
      <c r="AT234" s="112" t="e">
        <f>'III Plan Rates'!$AA237*'V Consumer Factors'!$N$16*'II Rate Development &amp; Change'!$K$34</f>
        <v>#DIV/0!</v>
      </c>
      <c r="AU234" s="112" t="e">
        <f>'III Plan Rates'!$AA237*'V Consumer Factors'!$N$17*'II Rate Development &amp; Change'!$K$34</f>
        <v>#DIV/0!</v>
      </c>
      <c r="AV234" s="112" t="e">
        <f>'III Plan Rates'!$AA237*'V Consumer Factors'!$N$18*'II Rate Development &amp; Change'!$K$34</f>
        <v>#DIV/0!</v>
      </c>
      <c r="AW234" s="112" t="e">
        <f>'III Plan Rates'!$AA237*'V Consumer Factors'!$N$19*'II Rate Development &amp; Change'!$K$34</f>
        <v>#DIV/0!</v>
      </c>
      <c r="AX234" s="112" t="e">
        <f>'III Plan Rates'!$AA237*'V Consumer Factors'!$N$20*'II Rate Development &amp; Change'!$K$34</f>
        <v>#DIV/0!</v>
      </c>
      <c r="AY234" s="112">
        <f>IF('III Plan Rates'!$AP237&gt;0,SUMPRODUCT(AP234:AX234,'III Plan Rates'!$AG237:$AO237)/'III Plan Rates'!$AP237,0)</f>
        <v>0</v>
      </c>
      <c r="AZ234" s="124"/>
      <c r="BA234" s="112" t="e">
        <f>'III Plan Rates'!$AA237*'V Consumer Factors'!$N$12*'II Rate Development &amp; Change'!$L$34</f>
        <v>#DIV/0!</v>
      </c>
      <c r="BB234" s="112" t="e">
        <f>'III Plan Rates'!$AA237*'V Consumer Factors'!$N$13*'II Rate Development &amp; Change'!$L$34</f>
        <v>#DIV/0!</v>
      </c>
      <c r="BC234" s="112" t="e">
        <f>'III Plan Rates'!$AA237*'V Consumer Factors'!$N$14*'II Rate Development &amp; Change'!$L$34</f>
        <v>#DIV/0!</v>
      </c>
      <c r="BD234" s="112" t="e">
        <f>'III Plan Rates'!$AA237*'V Consumer Factors'!$N$15*'II Rate Development &amp; Change'!$L$34</f>
        <v>#DIV/0!</v>
      </c>
      <c r="BE234" s="112" t="e">
        <f>'III Plan Rates'!$AA237*'V Consumer Factors'!$N$16*'II Rate Development &amp; Change'!$L$34</f>
        <v>#DIV/0!</v>
      </c>
      <c r="BF234" s="112" t="e">
        <f>'III Plan Rates'!$AA237*'V Consumer Factors'!$N$17*'II Rate Development &amp; Change'!$L$34</f>
        <v>#DIV/0!</v>
      </c>
      <c r="BG234" s="112" t="e">
        <f>'III Plan Rates'!$AA237*'V Consumer Factors'!$N$18*'II Rate Development &amp; Change'!$L$34</f>
        <v>#DIV/0!</v>
      </c>
      <c r="BH234" s="112" t="e">
        <f>'III Plan Rates'!$AA237*'V Consumer Factors'!$N$19*'II Rate Development &amp; Change'!$L$34</f>
        <v>#DIV/0!</v>
      </c>
      <c r="BI234" s="112" t="e">
        <f>'III Plan Rates'!$AA237*'V Consumer Factors'!$N$20*'II Rate Development &amp; Change'!$L$34</f>
        <v>#DIV/0!</v>
      </c>
      <c r="BJ234" s="112">
        <f>IF('III Plan Rates'!$AP237&gt;0,SUMPRODUCT(BA234:BI234,'III Plan Rates'!$AG237:$AO237)/'III Plan Rates'!$AP237,0)</f>
        <v>0</v>
      </c>
      <c r="BK234" s="124"/>
      <c r="BL234" s="112" t="e">
        <f>'III Plan Rates'!$AA237*'V Consumer Factors'!$N$12*'II Rate Development &amp; Change'!$M$34</f>
        <v>#DIV/0!</v>
      </c>
      <c r="BM234" s="112" t="e">
        <f>'III Plan Rates'!$AA237*'V Consumer Factors'!$N$13*'II Rate Development &amp; Change'!$M$34</f>
        <v>#DIV/0!</v>
      </c>
      <c r="BN234" s="112" t="e">
        <f>'III Plan Rates'!$AA237*'V Consumer Factors'!$N$14*'II Rate Development &amp; Change'!$M$34</f>
        <v>#DIV/0!</v>
      </c>
      <c r="BO234" s="112" t="e">
        <f>'III Plan Rates'!$AA237*'V Consumer Factors'!$N$15*'II Rate Development &amp; Change'!$M$34</f>
        <v>#DIV/0!</v>
      </c>
      <c r="BP234" s="112" t="e">
        <f>'III Plan Rates'!$AA237*'V Consumer Factors'!$N$16*'II Rate Development &amp; Change'!$M$34</f>
        <v>#DIV/0!</v>
      </c>
      <c r="BQ234" s="112" t="e">
        <f>'III Plan Rates'!$AA237*'V Consumer Factors'!$N$17*'II Rate Development &amp; Change'!$M$34</f>
        <v>#DIV/0!</v>
      </c>
      <c r="BR234" s="112" t="e">
        <f>'III Plan Rates'!$AA237*'V Consumer Factors'!$N$18*'II Rate Development &amp; Change'!$M$34</f>
        <v>#DIV/0!</v>
      </c>
      <c r="BS234" s="112" t="e">
        <f>'III Plan Rates'!$AA237*'V Consumer Factors'!$N$19*'II Rate Development &amp; Change'!$M$34</f>
        <v>#DIV/0!</v>
      </c>
      <c r="BT234" s="112" t="e">
        <f>'III Plan Rates'!$AA237*'V Consumer Factors'!$N$20*'II Rate Development &amp; Change'!$M$34</f>
        <v>#DIV/0!</v>
      </c>
      <c r="BU234" s="112">
        <f>IF('III Plan Rates'!$AP237&gt;0,SUMPRODUCT(BL234:BT234,'III Plan Rates'!$AG237:$AO237)/'III Plan Rates'!$AP237,0)</f>
        <v>0</v>
      </c>
      <c r="BW234" s="109"/>
      <c r="BX234" s="109"/>
      <c r="BY234" s="109"/>
      <c r="BZ234" s="109"/>
      <c r="CA234" s="109"/>
      <c r="CB234" s="109"/>
      <c r="CC234" s="109"/>
      <c r="CD234" s="109"/>
      <c r="CE234" s="511" t="str">
        <f>IF(SUM(BW234:CD234)='III Plan Rates'!AG237, "Match", "Don't Match")</f>
        <v>Match</v>
      </c>
      <c r="CF234" s="109"/>
      <c r="CG234" s="109"/>
      <c r="CH234" s="109"/>
      <c r="CI234" s="511" t="str">
        <f>IF(SUM(CF234:CH234)='III Plan Rates'!AH237, "Match", "Don't Match")</f>
        <v>Match</v>
      </c>
      <c r="CJ234" s="109"/>
      <c r="CK234" s="109"/>
      <c r="CL234" s="109"/>
      <c r="CM234" s="109"/>
      <c r="CN234" s="109"/>
      <c r="CO234" s="109"/>
      <c r="CP234" s="109"/>
      <c r="CQ234" s="109"/>
      <c r="CR234" s="109"/>
      <c r="CS234" s="109"/>
      <c r="CT234" s="109"/>
      <c r="CU234" s="109"/>
      <c r="CV234" s="109"/>
      <c r="CW234" s="511" t="str">
        <f>IF(SUM(CJ234:CV234)='III Plan Rates'!AI237, "Match", "Don't Match")</f>
        <v>Match</v>
      </c>
      <c r="CX234" s="109"/>
      <c r="CY234" s="109"/>
      <c r="CZ234" s="109"/>
      <c r="DA234" s="109"/>
      <c r="DB234" s="109"/>
      <c r="DC234" s="109"/>
      <c r="DD234" s="109"/>
      <c r="DE234" s="109"/>
      <c r="DF234" s="109"/>
      <c r="DG234" s="109"/>
      <c r="DH234" s="511" t="str">
        <f>IF(SUM(CX234:DG234)='III Plan Rates'!AJ237, "Match", "Don't Match")</f>
        <v>Match</v>
      </c>
      <c r="DI234" s="109"/>
      <c r="DJ234" s="109"/>
      <c r="DK234" s="109"/>
      <c r="DL234" s="109"/>
      <c r="DM234" s="109"/>
      <c r="DN234" s="109"/>
      <c r="DO234" s="109"/>
      <c r="DP234" s="511" t="str">
        <f>IF(SUM(DI234:DO234)='III Plan Rates'!AK237, "Match", "Don't Match")</f>
        <v>Match</v>
      </c>
      <c r="DQ234" s="109"/>
      <c r="DR234" s="109"/>
      <c r="DS234" s="109"/>
      <c r="DT234" s="109"/>
      <c r="DU234" s="109"/>
      <c r="DV234" s="109"/>
      <c r="DW234" s="109"/>
      <c r="DX234" s="109"/>
      <c r="DY234" s="109"/>
      <c r="DZ234" s="109"/>
      <c r="EA234" s="511" t="str">
        <f>IF(SUM(DQ234:DZ234)='III Plan Rates'!AL237, "Match", "Don't Match")</f>
        <v>Match</v>
      </c>
      <c r="EB234" s="109"/>
      <c r="EC234" s="109"/>
      <c r="ED234" s="109"/>
      <c r="EE234" s="109"/>
      <c r="EF234" s="511" t="str">
        <f>IF(SUM(EB234:EE234)='III Plan Rates'!AM237, "Match", "Don't Match")</f>
        <v>Match</v>
      </c>
      <c r="EG234" s="109"/>
      <c r="EH234" s="109"/>
      <c r="EI234" s="109"/>
      <c r="EJ234" s="109"/>
      <c r="EK234" s="109"/>
      <c r="EL234" s="511" t="str">
        <f>IF(SUM(EG234:EK234)='III Plan Rates'!AN237, "Match", "Don't Match")</f>
        <v>Match</v>
      </c>
      <c r="EM234" s="109"/>
      <c r="EN234" s="109"/>
      <c r="EO234" s="109"/>
      <c r="EP234" s="109"/>
      <c r="EQ234" s="109"/>
      <c r="ER234" s="109"/>
      <c r="ES234" s="109"/>
      <c r="ET234" s="511" t="str">
        <f>IF(SUM(EM234:ES234)='III Plan Rates'!AO237, "Match", "Don't Match")</f>
        <v>Match</v>
      </c>
    </row>
    <row r="235" spans="1:150" x14ac:dyDescent="0.25">
      <c r="A235" s="406" t="str">
        <f>'III Plan Rates'!A238</f>
        <v>Plan 221</v>
      </c>
      <c r="B235" s="122">
        <f>'III Plan Rates'!B238</f>
        <v>0</v>
      </c>
      <c r="C235" s="128">
        <f>'III Plan Rates'!D238</f>
        <v>0</v>
      </c>
      <c r="D235" s="122">
        <f>'III Plan Rates'!E238</f>
        <v>0</v>
      </c>
      <c r="E235" s="122">
        <f>'III Plan Rates'!F238</f>
        <v>0</v>
      </c>
      <c r="F235" s="122">
        <f>'III Plan Rates'!G238</f>
        <v>0</v>
      </c>
      <c r="G235" s="122">
        <f>'III Plan Rates'!J238</f>
        <v>0</v>
      </c>
      <c r="H235" s="10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2">
        <f>IF('III Plan Rates'!$AP238&gt;0,SUMPRODUCT(I235:Q235,'III Plan Rates'!$AG238:$AO238)/'III Plan Rates'!$AP238,0)</f>
        <v>0</v>
      </c>
      <c r="S235" s="123"/>
      <c r="T235" s="112" t="e">
        <f>'III Plan Rates'!$AA238*'V Consumer Factors'!$N$12*'II Rate Development &amp; Change'!$J$34</f>
        <v>#DIV/0!</v>
      </c>
      <c r="U235" s="112" t="e">
        <f>'III Plan Rates'!$AA238*'V Consumer Factors'!$N$13*'II Rate Development &amp; Change'!$J$34</f>
        <v>#DIV/0!</v>
      </c>
      <c r="V235" s="112" t="e">
        <f>'III Plan Rates'!$AA238*'V Consumer Factors'!$N$14*'II Rate Development &amp; Change'!$J$34</f>
        <v>#DIV/0!</v>
      </c>
      <c r="W235" s="112" t="e">
        <f>'III Plan Rates'!$AA238*'V Consumer Factors'!$N$15*'II Rate Development &amp; Change'!$J$34</f>
        <v>#DIV/0!</v>
      </c>
      <c r="X235" s="112" t="e">
        <f>'III Plan Rates'!$AA238*'V Consumer Factors'!$N$16*'II Rate Development &amp; Change'!$J$34</f>
        <v>#DIV/0!</v>
      </c>
      <c r="Y235" s="112" t="e">
        <f>'III Plan Rates'!$AA238*'V Consumer Factors'!$N$17*'II Rate Development &amp; Change'!$J$34</f>
        <v>#DIV/0!</v>
      </c>
      <c r="Z235" s="112" t="e">
        <f>'III Plan Rates'!$AA238*'V Consumer Factors'!$N$18*'II Rate Development &amp; Change'!$J$34</f>
        <v>#DIV/0!</v>
      </c>
      <c r="AA235" s="112" t="e">
        <f>'III Plan Rates'!$AA238*'V Consumer Factors'!$N$19*'II Rate Development &amp; Change'!$J$34</f>
        <v>#DIV/0!</v>
      </c>
      <c r="AB235" s="112" t="e">
        <f>'III Plan Rates'!$AA238*'V Consumer Factors'!$N$20*'II Rate Development &amp; Change'!$J$34</f>
        <v>#DIV/0!</v>
      </c>
      <c r="AC235" s="112">
        <f>IF('III Plan Rates'!$AP238&gt;0,SUMPRODUCT(T235:AB235,'III Plan Rates'!$AG238:$AO238)/'III Plan Rates'!$AP238,0)</f>
        <v>0</v>
      </c>
      <c r="AD235" s="119"/>
      <c r="AE235" s="120" t="e">
        <f t="shared" si="43"/>
        <v>#DIV/0!</v>
      </c>
      <c r="AF235" s="120" t="e">
        <f t="shared" si="44"/>
        <v>#DIV/0!</v>
      </c>
      <c r="AG235" s="120" t="e">
        <f t="shared" si="45"/>
        <v>#DIV/0!</v>
      </c>
      <c r="AH235" s="120" t="e">
        <f t="shared" si="46"/>
        <v>#DIV/0!</v>
      </c>
      <c r="AI235" s="120" t="e">
        <f t="shared" si="47"/>
        <v>#DIV/0!</v>
      </c>
      <c r="AJ235" s="120" t="e">
        <f t="shared" si="48"/>
        <v>#DIV/0!</v>
      </c>
      <c r="AK235" s="120" t="e">
        <f t="shared" si="49"/>
        <v>#DIV/0!</v>
      </c>
      <c r="AL235" s="120" t="e">
        <f t="shared" si="50"/>
        <v>#DIV/0!</v>
      </c>
      <c r="AM235" s="120" t="e">
        <f t="shared" si="51"/>
        <v>#DIV/0!</v>
      </c>
      <c r="AN235" s="120" t="str">
        <f t="shared" si="52"/>
        <v/>
      </c>
      <c r="AO235" s="119"/>
      <c r="AP235" s="112" t="e">
        <f>'III Plan Rates'!$AA238*'V Consumer Factors'!$N$12*'II Rate Development &amp; Change'!$K$34</f>
        <v>#DIV/0!</v>
      </c>
      <c r="AQ235" s="112" t="e">
        <f>'III Plan Rates'!$AA238*'V Consumer Factors'!$N$13*'II Rate Development &amp; Change'!$K$34</f>
        <v>#DIV/0!</v>
      </c>
      <c r="AR235" s="112" t="e">
        <f>'III Plan Rates'!$AA238*'V Consumer Factors'!$N$14*'II Rate Development &amp; Change'!$K$34</f>
        <v>#DIV/0!</v>
      </c>
      <c r="AS235" s="112" t="e">
        <f>'III Plan Rates'!$AA238*'V Consumer Factors'!$N$15*'II Rate Development &amp; Change'!$K$34</f>
        <v>#DIV/0!</v>
      </c>
      <c r="AT235" s="112" t="e">
        <f>'III Plan Rates'!$AA238*'V Consumer Factors'!$N$16*'II Rate Development &amp; Change'!$K$34</f>
        <v>#DIV/0!</v>
      </c>
      <c r="AU235" s="112" t="e">
        <f>'III Plan Rates'!$AA238*'V Consumer Factors'!$N$17*'II Rate Development &amp; Change'!$K$34</f>
        <v>#DIV/0!</v>
      </c>
      <c r="AV235" s="112" t="e">
        <f>'III Plan Rates'!$AA238*'V Consumer Factors'!$N$18*'II Rate Development &amp; Change'!$K$34</f>
        <v>#DIV/0!</v>
      </c>
      <c r="AW235" s="112" t="e">
        <f>'III Plan Rates'!$AA238*'V Consumer Factors'!$N$19*'II Rate Development &amp; Change'!$K$34</f>
        <v>#DIV/0!</v>
      </c>
      <c r="AX235" s="112" t="e">
        <f>'III Plan Rates'!$AA238*'V Consumer Factors'!$N$20*'II Rate Development &amp; Change'!$K$34</f>
        <v>#DIV/0!</v>
      </c>
      <c r="AY235" s="112">
        <f>IF('III Plan Rates'!$AP238&gt;0,SUMPRODUCT(AP235:AX235,'III Plan Rates'!$AG238:$AO238)/'III Plan Rates'!$AP238,0)</f>
        <v>0</v>
      </c>
      <c r="AZ235" s="124"/>
      <c r="BA235" s="112" t="e">
        <f>'III Plan Rates'!$AA238*'V Consumer Factors'!$N$12*'II Rate Development &amp; Change'!$L$34</f>
        <v>#DIV/0!</v>
      </c>
      <c r="BB235" s="112" t="e">
        <f>'III Plan Rates'!$AA238*'V Consumer Factors'!$N$13*'II Rate Development &amp; Change'!$L$34</f>
        <v>#DIV/0!</v>
      </c>
      <c r="BC235" s="112" t="e">
        <f>'III Plan Rates'!$AA238*'V Consumer Factors'!$N$14*'II Rate Development &amp; Change'!$L$34</f>
        <v>#DIV/0!</v>
      </c>
      <c r="BD235" s="112" t="e">
        <f>'III Plan Rates'!$AA238*'V Consumer Factors'!$N$15*'II Rate Development &amp; Change'!$L$34</f>
        <v>#DIV/0!</v>
      </c>
      <c r="BE235" s="112" t="e">
        <f>'III Plan Rates'!$AA238*'V Consumer Factors'!$N$16*'II Rate Development &amp; Change'!$L$34</f>
        <v>#DIV/0!</v>
      </c>
      <c r="BF235" s="112" t="e">
        <f>'III Plan Rates'!$AA238*'V Consumer Factors'!$N$17*'II Rate Development &amp; Change'!$L$34</f>
        <v>#DIV/0!</v>
      </c>
      <c r="BG235" s="112" t="e">
        <f>'III Plan Rates'!$AA238*'V Consumer Factors'!$N$18*'II Rate Development &amp; Change'!$L$34</f>
        <v>#DIV/0!</v>
      </c>
      <c r="BH235" s="112" t="e">
        <f>'III Plan Rates'!$AA238*'V Consumer Factors'!$N$19*'II Rate Development &amp; Change'!$L$34</f>
        <v>#DIV/0!</v>
      </c>
      <c r="BI235" s="112" t="e">
        <f>'III Plan Rates'!$AA238*'V Consumer Factors'!$N$20*'II Rate Development &amp; Change'!$L$34</f>
        <v>#DIV/0!</v>
      </c>
      <c r="BJ235" s="112">
        <f>IF('III Plan Rates'!$AP238&gt;0,SUMPRODUCT(BA235:BI235,'III Plan Rates'!$AG238:$AO238)/'III Plan Rates'!$AP238,0)</f>
        <v>0</v>
      </c>
      <c r="BK235" s="124"/>
      <c r="BL235" s="112" t="e">
        <f>'III Plan Rates'!$AA238*'V Consumer Factors'!$N$12*'II Rate Development &amp; Change'!$M$34</f>
        <v>#DIV/0!</v>
      </c>
      <c r="BM235" s="112" t="e">
        <f>'III Plan Rates'!$AA238*'V Consumer Factors'!$N$13*'II Rate Development &amp; Change'!$M$34</f>
        <v>#DIV/0!</v>
      </c>
      <c r="BN235" s="112" t="e">
        <f>'III Plan Rates'!$AA238*'V Consumer Factors'!$N$14*'II Rate Development &amp; Change'!$M$34</f>
        <v>#DIV/0!</v>
      </c>
      <c r="BO235" s="112" t="e">
        <f>'III Plan Rates'!$AA238*'V Consumer Factors'!$N$15*'II Rate Development &amp; Change'!$M$34</f>
        <v>#DIV/0!</v>
      </c>
      <c r="BP235" s="112" t="e">
        <f>'III Plan Rates'!$AA238*'V Consumer Factors'!$N$16*'II Rate Development &amp; Change'!$M$34</f>
        <v>#DIV/0!</v>
      </c>
      <c r="BQ235" s="112" t="e">
        <f>'III Plan Rates'!$AA238*'V Consumer Factors'!$N$17*'II Rate Development &amp; Change'!$M$34</f>
        <v>#DIV/0!</v>
      </c>
      <c r="BR235" s="112" t="e">
        <f>'III Plan Rates'!$AA238*'V Consumer Factors'!$N$18*'II Rate Development &amp; Change'!$M$34</f>
        <v>#DIV/0!</v>
      </c>
      <c r="BS235" s="112" t="e">
        <f>'III Plan Rates'!$AA238*'V Consumer Factors'!$N$19*'II Rate Development &amp; Change'!$M$34</f>
        <v>#DIV/0!</v>
      </c>
      <c r="BT235" s="112" t="e">
        <f>'III Plan Rates'!$AA238*'V Consumer Factors'!$N$20*'II Rate Development &amp; Change'!$M$34</f>
        <v>#DIV/0!</v>
      </c>
      <c r="BU235" s="112">
        <f>IF('III Plan Rates'!$AP238&gt;0,SUMPRODUCT(BL235:BT235,'III Plan Rates'!$AG238:$AO238)/'III Plan Rates'!$AP238,0)</f>
        <v>0</v>
      </c>
      <c r="BW235" s="109"/>
      <c r="BX235" s="109"/>
      <c r="BY235" s="109"/>
      <c r="BZ235" s="109"/>
      <c r="CA235" s="109"/>
      <c r="CB235" s="109"/>
      <c r="CC235" s="109"/>
      <c r="CD235" s="109"/>
      <c r="CE235" s="511" t="str">
        <f>IF(SUM(BW235:CD235)='III Plan Rates'!AG238, "Match", "Don't Match")</f>
        <v>Match</v>
      </c>
      <c r="CF235" s="109"/>
      <c r="CG235" s="109"/>
      <c r="CH235" s="109"/>
      <c r="CI235" s="511" t="str">
        <f>IF(SUM(CF235:CH235)='III Plan Rates'!AH238, "Match", "Don't Match")</f>
        <v>Match</v>
      </c>
      <c r="CJ235" s="109"/>
      <c r="CK235" s="109"/>
      <c r="CL235" s="109"/>
      <c r="CM235" s="109"/>
      <c r="CN235" s="109"/>
      <c r="CO235" s="109"/>
      <c r="CP235" s="109"/>
      <c r="CQ235" s="109"/>
      <c r="CR235" s="109"/>
      <c r="CS235" s="109"/>
      <c r="CT235" s="109"/>
      <c r="CU235" s="109"/>
      <c r="CV235" s="109"/>
      <c r="CW235" s="511" t="str">
        <f>IF(SUM(CJ235:CV235)='III Plan Rates'!AI238, "Match", "Don't Match")</f>
        <v>Match</v>
      </c>
      <c r="CX235" s="109"/>
      <c r="CY235" s="109"/>
      <c r="CZ235" s="109"/>
      <c r="DA235" s="109"/>
      <c r="DB235" s="109"/>
      <c r="DC235" s="109"/>
      <c r="DD235" s="109"/>
      <c r="DE235" s="109"/>
      <c r="DF235" s="109"/>
      <c r="DG235" s="109"/>
      <c r="DH235" s="511" t="str">
        <f>IF(SUM(CX235:DG235)='III Plan Rates'!AJ238, "Match", "Don't Match")</f>
        <v>Match</v>
      </c>
      <c r="DI235" s="109"/>
      <c r="DJ235" s="109"/>
      <c r="DK235" s="109"/>
      <c r="DL235" s="109"/>
      <c r="DM235" s="109"/>
      <c r="DN235" s="109"/>
      <c r="DO235" s="109"/>
      <c r="DP235" s="511" t="str">
        <f>IF(SUM(DI235:DO235)='III Plan Rates'!AK238, "Match", "Don't Match")</f>
        <v>Match</v>
      </c>
      <c r="DQ235" s="109"/>
      <c r="DR235" s="109"/>
      <c r="DS235" s="109"/>
      <c r="DT235" s="109"/>
      <c r="DU235" s="109"/>
      <c r="DV235" s="109"/>
      <c r="DW235" s="109"/>
      <c r="DX235" s="109"/>
      <c r="DY235" s="109"/>
      <c r="DZ235" s="109"/>
      <c r="EA235" s="511" t="str">
        <f>IF(SUM(DQ235:DZ235)='III Plan Rates'!AL238, "Match", "Don't Match")</f>
        <v>Match</v>
      </c>
      <c r="EB235" s="109"/>
      <c r="EC235" s="109"/>
      <c r="ED235" s="109"/>
      <c r="EE235" s="109"/>
      <c r="EF235" s="511" t="str">
        <f>IF(SUM(EB235:EE235)='III Plan Rates'!AM238, "Match", "Don't Match")</f>
        <v>Match</v>
      </c>
      <c r="EG235" s="109"/>
      <c r="EH235" s="109"/>
      <c r="EI235" s="109"/>
      <c r="EJ235" s="109"/>
      <c r="EK235" s="109"/>
      <c r="EL235" s="511" t="str">
        <f>IF(SUM(EG235:EK235)='III Plan Rates'!AN238, "Match", "Don't Match")</f>
        <v>Match</v>
      </c>
      <c r="EM235" s="109"/>
      <c r="EN235" s="109"/>
      <c r="EO235" s="109"/>
      <c r="EP235" s="109"/>
      <c r="EQ235" s="109"/>
      <c r="ER235" s="109"/>
      <c r="ES235" s="109"/>
      <c r="ET235" s="511" t="str">
        <f>IF(SUM(EM235:ES235)='III Plan Rates'!AO238, "Match", "Don't Match")</f>
        <v>Match</v>
      </c>
    </row>
    <row r="236" spans="1:150" x14ac:dyDescent="0.25">
      <c r="A236" s="406" t="str">
        <f>'III Plan Rates'!A239</f>
        <v>Plan 222</v>
      </c>
      <c r="B236" s="122">
        <f>'III Plan Rates'!B239</f>
        <v>0</v>
      </c>
      <c r="C236" s="128">
        <f>'III Plan Rates'!D239</f>
        <v>0</v>
      </c>
      <c r="D236" s="122">
        <f>'III Plan Rates'!E239</f>
        <v>0</v>
      </c>
      <c r="E236" s="122">
        <f>'III Plan Rates'!F239</f>
        <v>0</v>
      </c>
      <c r="F236" s="122">
        <f>'III Plan Rates'!G239</f>
        <v>0</v>
      </c>
      <c r="G236" s="122">
        <f>'III Plan Rates'!J239</f>
        <v>0</v>
      </c>
      <c r="H236" s="10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2">
        <f>IF('III Plan Rates'!$AP239&gt;0,SUMPRODUCT(I236:Q236,'III Plan Rates'!$AG239:$AO239)/'III Plan Rates'!$AP239,0)</f>
        <v>0</v>
      </c>
      <c r="S236" s="123"/>
      <c r="T236" s="112" t="e">
        <f>'III Plan Rates'!$AA239*'V Consumer Factors'!$N$12*'II Rate Development &amp; Change'!$J$34</f>
        <v>#DIV/0!</v>
      </c>
      <c r="U236" s="112" t="e">
        <f>'III Plan Rates'!$AA239*'V Consumer Factors'!$N$13*'II Rate Development &amp; Change'!$J$34</f>
        <v>#DIV/0!</v>
      </c>
      <c r="V236" s="112" t="e">
        <f>'III Plan Rates'!$AA239*'V Consumer Factors'!$N$14*'II Rate Development &amp; Change'!$J$34</f>
        <v>#DIV/0!</v>
      </c>
      <c r="W236" s="112" t="e">
        <f>'III Plan Rates'!$AA239*'V Consumer Factors'!$N$15*'II Rate Development &amp; Change'!$J$34</f>
        <v>#DIV/0!</v>
      </c>
      <c r="X236" s="112" t="e">
        <f>'III Plan Rates'!$AA239*'V Consumer Factors'!$N$16*'II Rate Development &amp; Change'!$J$34</f>
        <v>#DIV/0!</v>
      </c>
      <c r="Y236" s="112" t="e">
        <f>'III Plan Rates'!$AA239*'V Consumer Factors'!$N$17*'II Rate Development &amp; Change'!$J$34</f>
        <v>#DIV/0!</v>
      </c>
      <c r="Z236" s="112" t="e">
        <f>'III Plan Rates'!$AA239*'V Consumer Factors'!$N$18*'II Rate Development &amp; Change'!$J$34</f>
        <v>#DIV/0!</v>
      </c>
      <c r="AA236" s="112" t="e">
        <f>'III Plan Rates'!$AA239*'V Consumer Factors'!$N$19*'II Rate Development &amp; Change'!$J$34</f>
        <v>#DIV/0!</v>
      </c>
      <c r="AB236" s="112" t="e">
        <f>'III Plan Rates'!$AA239*'V Consumer Factors'!$N$20*'II Rate Development &amp; Change'!$J$34</f>
        <v>#DIV/0!</v>
      </c>
      <c r="AC236" s="112">
        <f>IF('III Plan Rates'!$AP239&gt;0,SUMPRODUCT(T236:AB236,'III Plan Rates'!$AG239:$AO239)/'III Plan Rates'!$AP239,0)</f>
        <v>0</v>
      </c>
      <c r="AD236" s="119"/>
      <c r="AE236" s="120" t="e">
        <f t="shared" si="43"/>
        <v>#DIV/0!</v>
      </c>
      <c r="AF236" s="120" t="e">
        <f t="shared" si="44"/>
        <v>#DIV/0!</v>
      </c>
      <c r="AG236" s="120" t="e">
        <f t="shared" si="45"/>
        <v>#DIV/0!</v>
      </c>
      <c r="AH236" s="120" t="e">
        <f t="shared" si="46"/>
        <v>#DIV/0!</v>
      </c>
      <c r="AI236" s="120" t="e">
        <f t="shared" si="47"/>
        <v>#DIV/0!</v>
      </c>
      <c r="AJ236" s="120" t="e">
        <f t="shared" si="48"/>
        <v>#DIV/0!</v>
      </c>
      <c r="AK236" s="120" t="e">
        <f t="shared" si="49"/>
        <v>#DIV/0!</v>
      </c>
      <c r="AL236" s="120" t="e">
        <f t="shared" si="50"/>
        <v>#DIV/0!</v>
      </c>
      <c r="AM236" s="120" t="e">
        <f t="shared" si="51"/>
        <v>#DIV/0!</v>
      </c>
      <c r="AN236" s="120" t="str">
        <f t="shared" si="52"/>
        <v/>
      </c>
      <c r="AO236" s="119"/>
      <c r="AP236" s="112" t="e">
        <f>'III Plan Rates'!$AA239*'V Consumer Factors'!$N$12*'II Rate Development &amp; Change'!$K$34</f>
        <v>#DIV/0!</v>
      </c>
      <c r="AQ236" s="112" t="e">
        <f>'III Plan Rates'!$AA239*'V Consumer Factors'!$N$13*'II Rate Development &amp; Change'!$K$34</f>
        <v>#DIV/0!</v>
      </c>
      <c r="AR236" s="112" t="e">
        <f>'III Plan Rates'!$AA239*'V Consumer Factors'!$N$14*'II Rate Development &amp; Change'!$K$34</f>
        <v>#DIV/0!</v>
      </c>
      <c r="AS236" s="112" t="e">
        <f>'III Plan Rates'!$AA239*'V Consumer Factors'!$N$15*'II Rate Development &amp; Change'!$K$34</f>
        <v>#DIV/0!</v>
      </c>
      <c r="AT236" s="112" t="e">
        <f>'III Plan Rates'!$AA239*'V Consumer Factors'!$N$16*'II Rate Development &amp; Change'!$K$34</f>
        <v>#DIV/0!</v>
      </c>
      <c r="AU236" s="112" t="e">
        <f>'III Plan Rates'!$AA239*'V Consumer Factors'!$N$17*'II Rate Development &amp; Change'!$K$34</f>
        <v>#DIV/0!</v>
      </c>
      <c r="AV236" s="112" t="e">
        <f>'III Plan Rates'!$AA239*'V Consumer Factors'!$N$18*'II Rate Development &amp; Change'!$K$34</f>
        <v>#DIV/0!</v>
      </c>
      <c r="AW236" s="112" t="e">
        <f>'III Plan Rates'!$AA239*'V Consumer Factors'!$N$19*'II Rate Development &amp; Change'!$K$34</f>
        <v>#DIV/0!</v>
      </c>
      <c r="AX236" s="112" t="e">
        <f>'III Plan Rates'!$AA239*'V Consumer Factors'!$N$20*'II Rate Development &amp; Change'!$K$34</f>
        <v>#DIV/0!</v>
      </c>
      <c r="AY236" s="112">
        <f>IF('III Plan Rates'!$AP239&gt;0,SUMPRODUCT(AP236:AX236,'III Plan Rates'!$AG239:$AO239)/'III Plan Rates'!$AP239,0)</f>
        <v>0</v>
      </c>
      <c r="AZ236" s="124"/>
      <c r="BA236" s="112" t="e">
        <f>'III Plan Rates'!$AA239*'V Consumer Factors'!$N$12*'II Rate Development &amp; Change'!$L$34</f>
        <v>#DIV/0!</v>
      </c>
      <c r="BB236" s="112" t="e">
        <f>'III Plan Rates'!$AA239*'V Consumer Factors'!$N$13*'II Rate Development &amp; Change'!$L$34</f>
        <v>#DIV/0!</v>
      </c>
      <c r="BC236" s="112" t="e">
        <f>'III Plan Rates'!$AA239*'V Consumer Factors'!$N$14*'II Rate Development &amp; Change'!$L$34</f>
        <v>#DIV/0!</v>
      </c>
      <c r="BD236" s="112" t="e">
        <f>'III Plan Rates'!$AA239*'V Consumer Factors'!$N$15*'II Rate Development &amp; Change'!$L$34</f>
        <v>#DIV/0!</v>
      </c>
      <c r="BE236" s="112" t="e">
        <f>'III Plan Rates'!$AA239*'V Consumer Factors'!$N$16*'II Rate Development &amp; Change'!$L$34</f>
        <v>#DIV/0!</v>
      </c>
      <c r="BF236" s="112" t="e">
        <f>'III Plan Rates'!$AA239*'V Consumer Factors'!$N$17*'II Rate Development &amp; Change'!$L$34</f>
        <v>#DIV/0!</v>
      </c>
      <c r="BG236" s="112" t="e">
        <f>'III Plan Rates'!$AA239*'V Consumer Factors'!$N$18*'II Rate Development &amp; Change'!$L$34</f>
        <v>#DIV/0!</v>
      </c>
      <c r="BH236" s="112" t="e">
        <f>'III Plan Rates'!$AA239*'V Consumer Factors'!$N$19*'II Rate Development &amp; Change'!$L$34</f>
        <v>#DIV/0!</v>
      </c>
      <c r="BI236" s="112" t="e">
        <f>'III Plan Rates'!$AA239*'V Consumer Factors'!$N$20*'II Rate Development &amp; Change'!$L$34</f>
        <v>#DIV/0!</v>
      </c>
      <c r="BJ236" s="112">
        <f>IF('III Plan Rates'!$AP239&gt;0,SUMPRODUCT(BA236:BI236,'III Plan Rates'!$AG239:$AO239)/'III Plan Rates'!$AP239,0)</f>
        <v>0</v>
      </c>
      <c r="BK236" s="124"/>
      <c r="BL236" s="112" t="e">
        <f>'III Plan Rates'!$AA239*'V Consumer Factors'!$N$12*'II Rate Development &amp; Change'!$M$34</f>
        <v>#DIV/0!</v>
      </c>
      <c r="BM236" s="112" t="e">
        <f>'III Plan Rates'!$AA239*'V Consumer Factors'!$N$13*'II Rate Development &amp; Change'!$M$34</f>
        <v>#DIV/0!</v>
      </c>
      <c r="BN236" s="112" t="e">
        <f>'III Plan Rates'!$AA239*'V Consumer Factors'!$N$14*'II Rate Development &amp; Change'!$M$34</f>
        <v>#DIV/0!</v>
      </c>
      <c r="BO236" s="112" t="e">
        <f>'III Plan Rates'!$AA239*'V Consumer Factors'!$N$15*'II Rate Development &amp; Change'!$M$34</f>
        <v>#DIV/0!</v>
      </c>
      <c r="BP236" s="112" t="e">
        <f>'III Plan Rates'!$AA239*'V Consumer Factors'!$N$16*'II Rate Development &amp; Change'!$M$34</f>
        <v>#DIV/0!</v>
      </c>
      <c r="BQ236" s="112" t="e">
        <f>'III Plan Rates'!$AA239*'V Consumer Factors'!$N$17*'II Rate Development &amp; Change'!$M$34</f>
        <v>#DIV/0!</v>
      </c>
      <c r="BR236" s="112" t="e">
        <f>'III Plan Rates'!$AA239*'V Consumer Factors'!$N$18*'II Rate Development &amp; Change'!$M$34</f>
        <v>#DIV/0!</v>
      </c>
      <c r="BS236" s="112" t="e">
        <f>'III Plan Rates'!$AA239*'V Consumer Factors'!$N$19*'II Rate Development &amp; Change'!$M$34</f>
        <v>#DIV/0!</v>
      </c>
      <c r="BT236" s="112" t="e">
        <f>'III Plan Rates'!$AA239*'V Consumer Factors'!$N$20*'II Rate Development &amp; Change'!$M$34</f>
        <v>#DIV/0!</v>
      </c>
      <c r="BU236" s="112">
        <f>IF('III Plan Rates'!$AP239&gt;0,SUMPRODUCT(BL236:BT236,'III Plan Rates'!$AG239:$AO239)/'III Plan Rates'!$AP239,0)</f>
        <v>0</v>
      </c>
      <c r="BW236" s="109"/>
      <c r="BX236" s="109"/>
      <c r="BY236" s="109"/>
      <c r="BZ236" s="109"/>
      <c r="CA236" s="109"/>
      <c r="CB236" s="109"/>
      <c r="CC236" s="109"/>
      <c r="CD236" s="109"/>
      <c r="CE236" s="511" t="str">
        <f>IF(SUM(BW236:CD236)='III Plan Rates'!AG239, "Match", "Don't Match")</f>
        <v>Match</v>
      </c>
      <c r="CF236" s="109"/>
      <c r="CG236" s="109"/>
      <c r="CH236" s="109"/>
      <c r="CI236" s="511" t="str">
        <f>IF(SUM(CF236:CH236)='III Plan Rates'!AH239, "Match", "Don't Match")</f>
        <v>Match</v>
      </c>
      <c r="CJ236" s="109"/>
      <c r="CK236" s="109"/>
      <c r="CL236" s="109"/>
      <c r="CM236" s="109"/>
      <c r="CN236" s="109"/>
      <c r="CO236" s="109"/>
      <c r="CP236" s="109"/>
      <c r="CQ236" s="109"/>
      <c r="CR236" s="109"/>
      <c r="CS236" s="109"/>
      <c r="CT236" s="109"/>
      <c r="CU236" s="109"/>
      <c r="CV236" s="109"/>
      <c r="CW236" s="511" t="str">
        <f>IF(SUM(CJ236:CV236)='III Plan Rates'!AI239, "Match", "Don't Match")</f>
        <v>Match</v>
      </c>
      <c r="CX236" s="109"/>
      <c r="CY236" s="109"/>
      <c r="CZ236" s="109"/>
      <c r="DA236" s="109"/>
      <c r="DB236" s="109"/>
      <c r="DC236" s="109"/>
      <c r="DD236" s="109"/>
      <c r="DE236" s="109"/>
      <c r="DF236" s="109"/>
      <c r="DG236" s="109"/>
      <c r="DH236" s="511" t="str">
        <f>IF(SUM(CX236:DG236)='III Plan Rates'!AJ239, "Match", "Don't Match")</f>
        <v>Match</v>
      </c>
      <c r="DI236" s="109"/>
      <c r="DJ236" s="109"/>
      <c r="DK236" s="109"/>
      <c r="DL236" s="109"/>
      <c r="DM236" s="109"/>
      <c r="DN236" s="109"/>
      <c r="DO236" s="109"/>
      <c r="DP236" s="511" t="str">
        <f>IF(SUM(DI236:DO236)='III Plan Rates'!AK239, "Match", "Don't Match")</f>
        <v>Match</v>
      </c>
      <c r="DQ236" s="109"/>
      <c r="DR236" s="109"/>
      <c r="DS236" s="109"/>
      <c r="DT236" s="109"/>
      <c r="DU236" s="109"/>
      <c r="DV236" s="109"/>
      <c r="DW236" s="109"/>
      <c r="DX236" s="109"/>
      <c r="DY236" s="109"/>
      <c r="DZ236" s="109"/>
      <c r="EA236" s="511" t="str">
        <f>IF(SUM(DQ236:DZ236)='III Plan Rates'!AL239, "Match", "Don't Match")</f>
        <v>Match</v>
      </c>
      <c r="EB236" s="109"/>
      <c r="EC236" s="109"/>
      <c r="ED236" s="109"/>
      <c r="EE236" s="109"/>
      <c r="EF236" s="511" t="str">
        <f>IF(SUM(EB236:EE236)='III Plan Rates'!AM239, "Match", "Don't Match")</f>
        <v>Match</v>
      </c>
      <c r="EG236" s="109"/>
      <c r="EH236" s="109"/>
      <c r="EI236" s="109"/>
      <c r="EJ236" s="109"/>
      <c r="EK236" s="109"/>
      <c r="EL236" s="511" t="str">
        <f>IF(SUM(EG236:EK236)='III Plan Rates'!AN239, "Match", "Don't Match")</f>
        <v>Match</v>
      </c>
      <c r="EM236" s="109"/>
      <c r="EN236" s="109"/>
      <c r="EO236" s="109"/>
      <c r="EP236" s="109"/>
      <c r="EQ236" s="109"/>
      <c r="ER236" s="109"/>
      <c r="ES236" s="109"/>
      <c r="ET236" s="511" t="str">
        <f>IF(SUM(EM236:ES236)='III Plan Rates'!AO239, "Match", "Don't Match")</f>
        <v>Match</v>
      </c>
    </row>
    <row r="237" spans="1:150" x14ac:dyDescent="0.25">
      <c r="A237" s="406" t="str">
        <f>'III Plan Rates'!A240</f>
        <v>Plan 223</v>
      </c>
      <c r="B237" s="122">
        <f>'III Plan Rates'!B240</f>
        <v>0</v>
      </c>
      <c r="C237" s="128">
        <f>'III Plan Rates'!D240</f>
        <v>0</v>
      </c>
      <c r="D237" s="122">
        <f>'III Plan Rates'!E240</f>
        <v>0</v>
      </c>
      <c r="E237" s="122">
        <f>'III Plan Rates'!F240</f>
        <v>0</v>
      </c>
      <c r="F237" s="122">
        <f>'III Plan Rates'!G240</f>
        <v>0</v>
      </c>
      <c r="G237" s="122">
        <f>'III Plan Rates'!J240</f>
        <v>0</v>
      </c>
      <c r="H237" s="10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2">
        <f>IF('III Plan Rates'!$AP240&gt;0,SUMPRODUCT(I237:Q237,'III Plan Rates'!$AG240:$AO240)/'III Plan Rates'!$AP240,0)</f>
        <v>0</v>
      </c>
      <c r="S237" s="123"/>
      <c r="T237" s="112" t="e">
        <f>'III Plan Rates'!$AA240*'V Consumer Factors'!$N$12*'II Rate Development &amp; Change'!$J$34</f>
        <v>#DIV/0!</v>
      </c>
      <c r="U237" s="112" t="e">
        <f>'III Plan Rates'!$AA240*'V Consumer Factors'!$N$13*'II Rate Development &amp; Change'!$J$34</f>
        <v>#DIV/0!</v>
      </c>
      <c r="V237" s="112" t="e">
        <f>'III Plan Rates'!$AA240*'V Consumer Factors'!$N$14*'II Rate Development &amp; Change'!$J$34</f>
        <v>#DIV/0!</v>
      </c>
      <c r="W237" s="112" t="e">
        <f>'III Plan Rates'!$AA240*'V Consumer Factors'!$N$15*'II Rate Development &amp; Change'!$J$34</f>
        <v>#DIV/0!</v>
      </c>
      <c r="X237" s="112" t="e">
        <f>'III Plan Rates'!$AA240*'V Consumer Factors'!$N$16*'II Rate Development &amp; Change'!$J$34</f>
        <v>#DIV/0!</v>
      </c>
      <c r="Y237" s="112" t="e">
        <f>'III Plan Rates'!$AA240*'V Consumer Factors'!$N$17*'II Rate Development &amp; Change'!$J$34</f>
        <v>#DIV/0!</v>
      </c>
      <c r="Z237" s="112" t="e">
        <f>'III Plan Rates'!$AA240*'V Consumer Factors'!$N$18*'II Rate Development &amp; Change'!$J$34</f>
        <v>#DIV/0!</v>
      </c>
      <c r="AA237" s="112" t="e">
        <f>'III Plan Rates'!$AA240*'V Consumer Factors'!$N$19*'II Rate Development &amp; Change'!$J$34</f>
        <v>#DIV/0!</v>
      </c>
      <c r="AB237" s="112" t="e">
        <f>'III Plan Rates'!$AA240*'V Consumer Factors'!$N$20*'II Rate Development &amp; Change'!$J$34</f>
        <v>#DIV/0!</v>
      </c>
      <c r="AC237" s="112">
        <f>IF('III Plan Rates'!$AP240&gt;0,SUMPRODUCT(T237:AB237,'III Plan Rates'!$AG240:$AO240)/'III Plan Rates'!$AP240,0)</f>
        <v>0</v>
      </c>
      <c r="AD237" s="119"/>
      <c r="AE237" s="120" t="e">
        <f t="shared" si="43"/>
        <v>#DIV/0!</v>
      </c>
      <c r="AF237" s="120" t="e">
        <f t="shared" si="44"/>
        <v>#DIV/0!</v>
      </c>
      <c r="AG237" s="120" t="e">
        <f t="shared" si="45"/>
        <v>#DIV/0!</v>
      </c>
      <c r="AH237" s="120" t="e">
        <f t="shared" si="46"/>
        <v>#DIV/0!</v>
      </c>
      <c r="AI237" s="120" t="e">
        <f t="shared" si="47"/>
        <v>#DIV/0!</v>
      </c>
      <c r="AJ237" s="120" t="e">
        <f t="shared" si="48"/>
        <v>#DIV/0!</v>
      </c>
      <c r="AK237" s="120" t="e">
        <f t="shared" si="49"/>
        <v>#DIV/0!</v>
      </c>
      <c r="AL237" s="120" t="e">
        <f t="shared" si="50"/>
        <v>#DIV/0!</v>
      </c>
      <c r="AM237" s="120" t="e">
        <f t="shared" si="51"/>
        <v>#DIV/0!</v>
      </c>
      <c r="AN237" s="120" t="str">
        <f t="shared" si="52"/>
        <v/>
      </c>
      <c r="AO237" s="119"/>
      <c r="AP237" s="112" t="e">
        <f>'III Plan Rates'!$AA240*'V Consumer Factors'!$N$12*'II Rate Development &amp; Change'!$K$34</f>
        <v>#DIV/0!</v>
      </c>
      <c r="AQ237" s="112" t="e">
        <f>'III Plan Rates'!$AA240*'V Consumer Factors'!$N$13*'II Rate Development &amp; Change'!$K$34</f>
        <v>#DIV/0!</v>
      </c>
      <c r="AR237" s="112" t="e">
        <f>'III Plan Rates'!$AA240*'V Consumer Factors'!$N$14*'II Rate Development &amp; Change'!$K$34</f>
        <v>#DIV/0!</v>
      </c>
      <c r="AS237" s="112" t="e">
        <f>'III Plan Rates'!$AA240*'V Consumer Factors'!$N$15*'II Rate Development &amp; Change'!$K$34</f>
        <v>#DIV/0!</v>
      </c>
      <c r="AT237" s="112" t="e">
        <f>'III Plan Rates'!$AA240*'V Consumer Factors'!$N$16*'II Rate Development &amp; Change'!$K$34</f>
        <v>#DIV/0!</v>
      </c>
      <c r="AU237" s="112" t="e">
        <f>'III Plan Rates'!$AA240*'V Consumer Factors'!$N$17*'II Rate Development &amp; Change'!$K$34</f>
        <v>#DIV/0!</v>
      </c>
      <c r="AV237" s="112" t="e">
        <f>'III Plan Rates'!$AA240*'V Consumer Factors'!$N$18*'II Rate Development &amp; Change'!$K$34</f>
        <v>#DIV/0!</v>
      </c>
      <c r="AW237" s="112" t="e">
        <f>'III Plan Rates'!$AA240*'V Consumer Factors'!$N$19*'II Rate Development &amp; Change'!$K$34</f>
        <v>#DIV/0!</v>
      </c>
      <c r="AX237" s="112" t="e">
        <f>'III Plan Rates'!$AA240*'V Consumer Factors'!$N$20*'II Rate Development &amp; Change'!$K$34</f>
        <v>#DIV/0!</v>
      </c>
      <c r="AY237" s="112">
        <f>IF('III Plan Rates'!$AP240&gt;0,SUMPRODUCT(AP237:AX237,'III Plan Rates'!$AG240:$AO240)/'III Plan Rates'!$AP240,0)</f>
        <v>0</v>
      </c>
      <c r="AZ237" s="124"/>
      <c r="BA237" s="112" t="e">
        <f>'III Plan Rates'!$AA240*'V Consumer Factors'!$N$12*'II Rate Development &amp; Change'!$L$34</f>
        <v>#DIV/0!</v>
      </c>
      <c r="BB237" s="112" t="e">
        <f>'III Plan Rates'!$AA240*'V Consumer Factors'!$N$13*'II Rate Development &amp; Change'!$L$34</f>
        <v>#DIV/0!</v>
      </c>
      <c r="BC237" s="112" t="e">
        <f>'III Plan Rates'!$AA240*'V Consumer Factors'!$N$14*'II Rate Development &amp; Change'!$L$34</f>
        <v>#DIV/0!</v>
      </c>
      <c r="BD237" s="112" t="e">
        <f>'III Plan Rates'!$AA240*'V Consumer Factors'!$N$15*'II Rate Development &amp; Change'!$L$34</f>
        <v>#DIV/0!</v>
      </c>
      <c r="BE237" s="112" t="e">
        <f>'III Plan Rates'!$AA240*'V Consumer Factors'!$N$16*'II Rate Development &amp; Change'!$L$34</f>
        <v>#DIV/0!</v>
      </c>
      <c r="BF237" s="112" t="e">
        <f>'III Plan Rates'!$AA240*'V Consumer Factors'!$N$17*'II Rate Development &amp; Change'!$L$34</f>
        <v>#DIV/0!</v>
      </c>
      <c r="BG237" s="112" t="e">
        <f>'III Plan Rates'!$AA240*'V Consumer Factors'!$N$18*'II Rate Development &amp; Change'!$L$34</f>
        <v>#DIV/0!</v>
      </c>
      <c r="BH237" s="112" t="e">
        <f>'III Plan Rates'!$AA240*'V Consumer Factors'!$N$19*'II Rate Development &amp; Change'!$L$34</f>
        <v>#DIV/0!</v>
      </c>
      <c r="BI237" s="112" t="e">
        <f>'III Plan Rates'!$AA240*'V Consumer Factors'!$N$20*'II Rate Development &amp; Change'!$L$34</f>
        <v>#DIV/0!</v>
      </c>
      <c r="BJ237" s="112">
        <f>IF('III Plan Rates'!$AP240&gt;0,SUMPRODUCT(BA237:BI237,'III Plan Rates'!$AG240:$AO240)/'III Plan Rates'!$AP240,0)</f>
        <v>0</v>
      </c>
      <c r="BK237" s="124"/>
      <c r="BL237" s="112" t="e">
        <f>'III Plan Rates'!$AA240*'V Consumer Factors'!$N$12*'II Rate Development &amp; Change'!$M$34</f>
        <v>#DIV/0!</v>
      </c>
      <c r="BM237" s="112" t="e">
        <f>'III Plan Rates'!$AA240*'V Consumer Factors'!$N$13*'II Rate Development &amp; Change'!$M$34</f>
        <v>#DIV/0!</v>
      </c>
      <c r="BN237" s="112" t="e">
        <f>'III Plan Rates'!$AA240*'V Consumer Factors'!$N$14*'II Rate Development &amp; Change'!$M$34</f>
        <v>#DIV/0!</v>
      </c>
      <c r="BO237" s="112" t="e">
        <f>'III Plan Rates'!$AA240*'V Consumer Factors'!$N$15*'II Rate Development &amp; Change'!$M$34</f>
        <v>#DIV/0!</v>
      </c>
      <c r="BP237" s="112" t="e">
        <f>'III Plan Rates'!$AA240*'V Consumer Factors'!$N$16*'II Rate Development &amp; Change'!$M$34</f>
        <v>#DIV/0!</v>
      </c>
      <c r="BQ237" s="112" t="e">
        <f>'III Plan Rates'!$AA240*'V Consumer Factors'!$N$17*'II Rate Development &amp; Change'!$M$34</f>
        <v>#DIV/0!</v>
      </c>
      <c r="BR237" s="112" t="e">
        <f>'III Plan Rates'!$AA240*'V Consumer Factors'!$N$18*'II Rate Development &amp; Change'!$M$34</f>
        <v>#DIV/0!</v>
      </c>
      <c r="BS237" s="112" t="e">
        <f>'III Plan Rates'!$AA240*'V Consumer Factors'!$N$19*'II Rate Development &amp; Change'!$M$34</f>
        <v>#DIV/0!</v>
      </c>
      <c r="BT237" s="112" t="e">
        <f>'III Plan Rates'!$AA240*'V Consumer Factors'!$N$20*'II Rate Development &amp; Change'!$M$34</f>
        <v>#DIV/0!</v>
      </c>
      <c r="BU237" s="112">
        <f>IF('III Plan Rates'!$AP240&gt;0,SUMPRODUCT(BL237:BT237,'III Plan Rates'!$AG240:$AO240)/'III Plan Rates'!$AP240,0)</f>
        <v>0</v>
      </c>
      <c r="BW237" s="109"/>
      <c r="BX237" s="109"/>
      <c r="BY237" s="109"/>
      <c r="BZ237" s="109"/>
      <c r="CA237" s="109"/>
      <c r="CB237" s="109"/>
      <c r="CC237" s="109"/>
      <c r="CD237" s="109"/>
      <c r="CE237" s="511" t="str">
        <f>IF(SUM(BW237:CD237)='III Plan Rates'!AG240, "Match", "Don't Match")</f>
        <v>Match</v>
      </c>
      <c r="CF237" s="109"/>
      <c r="CG237" s="109"/>
      <c r="CH237" s="109"/>
      <c r="CI237" s="511" t="str">
        <f>IF(SUM(CF237:CH237)='III Plan Rates'!AH240, "Match", "Don't Match")</f>
        <v>Match</v>
      </c>
      <c r="CJ237" s="109"/>
      <c r="CK237" s="109"/>
      <c r="CL237" s="109"/>
      <c r="CM237" s="109"/>
      <c r="CN237" s="109"/>
      <c r="CO237" s="109"/>
      <c r="CP237" s="109"/>
      <c r="CQ237" s="109"/>
      <c r="CR237" s="109"/>
      <c r="CS237" s="109"/>
      <c r="CT237" s="109"/>
      <c r="CU237" s="109"/>
      <c r="CV237" s="109"/>
      <c r="CW237" s="511" t="str">
        <f>IF(SUM(CJ237:CV237)='III Plan Rates'!AI240, "Match", "Don't Match")</f>
        <v>Match</v>
      </c>
      <c r="CX237" s="109"/>
      <c r="CY237" s="109"/>
      <c r="CZ237" s="109"/>
      <c r="DA237" s="109"/>
      <c r="DB237" s="109"/>
      <c r="DC237" s="109"/>
      <c r="DD237" s="109"/>
      <c r="DE237" s="109"/>
      <c r="DF237" s="109"/>
      <c r="DG237" s="109"/>
      <c r="DH237" s="511" t="str">
        <f>IF(SUM(CX237:DG237)='III Plan Rates'!AJ240, "Match", "Don't Match")</f>
        <v>Match</v>
      </c>
      <c r="DI237" s="109"/>
      <c r="DJ237" s="109"/>
      <c r="DK237" s="109"/>
      <c r="DL237" s="109"/>
      <c r="DM237" s="109"/>
      <c r="DN237" s="109"/>
      <c r="DO237" s="109"/>
      <c r="DP237" s="511" t="str">
        <f>IF(SUM(DI237:DO237)='III Plan Rates'!AK240, "Match", "Don't Match")</f>
        <v>Match</v>
      </c>
      <c r="DQ237" s="109"/>
      <c r="DR237" s="109"/>
      <c r="DS237" s="109"/>
      <c r="DT237" s="109"/>
      <c r="DU237" s="109"/>
      <c r="DV237" s="109"/>
      <c r="DW237" s="109"/>
      <c r="DX237" s="109"/>
      <c r="DY237" s="109"/>
      <c r="DZ237" s="109"/>
      <c r="EA237" s="511" t="str">
        <f>IF(SUM(DQ237:DZ237)='III Plan Rates'!AL240, "Match", "Don't Match")</f>
        <v>Match</v>
      </c>
      <c r="EB237" s="109"/>
      <c r="EC237" s="109"/>
      <c r="ED237" s="109"/>
      <c r="EE237" s="109"/>
      <c r="EF237" s="511" t="str">
        <f>IF(SUM(EB237:EE237)='III Plan Rates'!AM240, "Match", "Don't Match")</f>
        <v>Match</v>
      </c>
      <c r="EG237" s="109"/>
      <c r="EH237" s="109"/>
      <c r="EI237" s="109"/>
      <c r="EJ237" s="109"/>
      <c r="EK237" s="109"/>
      <c r="EL237" s="511" t="str">
        <f>IF(SUM(EG237:EK237)='III Plan Rates'!AN240, "Match", "Don't Match")</f>
        <v>Match</v>
      </c>
      <c r="EM237" s="109"/>
      <c r="EN237" s="109"/>
      <c r="EO237" s="109"/>
      <c r="EP237" s="109"/>
      <c r="EQ237" s="109"/>
      <c r="ER237" s="109"/>
      <c r="ES237" s="109"/>
      <c r="ET237" s="511" t="str">
        <f>IF(SUM(EM237:ES237)='III Plan Rates'!AO240, "Match", "Don't Match")</f>
        <v>Match</v>
      </c>
    </row>
    <row r="238" spans="1:150" x14ac:dyDescent="0.25">
      <c r="A238" s="406" t="str">
        <f>'III Plan Rates'!A241</f>
        <v>Plan 224</v>
      </c>
      <c r="B238" s="122">
        <f>'III Plan Rates'!B241</f>
        <v>0</v>
      </c>
      <c r="C238" s="128">
        <f>'III Plan Rates'!D241</f>
        <v>0</v>
      </c>
      <c r="D238" s="122">
        <f>'III Plan Rates'!E241</f>
        <v>0</v>
      </c>
      <c r="E238" s="122">
        <f>'III Plan Rates'!F241</f>
        <v>0</v>
      </c>
      <c r="F238" s="122">
        <f>'III Plan Rates'!G241</f>
        <v>0</v>
      </c>
      <c r="G238" s="122">
        <f>'III Plan Rates'!J241</f>
        <v>0</v>
      </c>
      <c r="H238" s="10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2">
        <f>IF('III Plan Rates'!$AP241&gt;0,SUMPRODUCT(I238:Q238,'III Plan Rates'!$AG241:$AO241)/'III Plan Rates'!$AP241,0)</f>
        <v>0</v>
      </c>
      <c r="S238" s="123"/>
      <c r="T238" s="112" t="e">
        <f>'III Plan Rates'!$AA241*'V Consumer Factors'!$N$12*'II Rate Development &amp; Change'!$J$34</f>
        <v>#DIV/0!</v>
      </c>
      <c r="U238" s="112" t="e">
        <f>'III Plan Rates'!$AA241*'V Consumer Factors'!$N$13*'II Rate Development &amp; Change'!$J$34</f>
        <v>#DIV/0!</v>
      </c>
      <c r="V238" s="112" t="e">
        <f>'III Plan Rates'!$AA241*'V Consumer Factors'!$N$14*'II Rate Development &amp; Change'!$J$34</f>
        <v>#DIV/0!</v>
      </c>
      <c r="W238" s="112" t="e">
        <f>'III Plan Rates'!$AA241*'V Consumer Factors'!$N$15*'II Rate Development &amp; Change'!$J$34</f>
        <v>#DIV/0!</v>
      </c>
      <c r="X238" s="112" t="e">
        <f>'III Plan Rates'!$AA241*'V Consumer Factors'!$N$16*'II Rate Development &amp; Change'!$J$34</f>
        <v>#DIV/0!</v>
      </c>
      <c r="Y238" s="112" t="e">
        <f>'III Plan Rates'!$AA241*'V Consumer Factors'!$N$17*'II Rate Development &amp; Change'!$J$34</f>
        <v>#DIV/0!</v>
      </c>
      <c r="Z238" s="112" t="e">
        <f>'III Plan Rates'!$AA241*'V Consumer Factors'!$N$18*'II Rate Development &amp; Change'!$J$34</f>
        <v>#DIV/0!</v>
      </c>
      <c r="AA238" s="112" t="e">
        <f>'III Plan Rates'!$AA241*'V Consumer Factors'!$N$19*'II Rate Development &amp; Change'!$J$34</f>
        <v>#DIV/0!</v>
      </c>
      <c r="AB238" s="112" t="e">
        <f>'III Plan Rates'!$AA241*'V Consumer Factors'!$N$20*'II Rate Development &amp; Change'!$J$34</f>
        <v>#DIV/0!</v>
      </c>
      <c r="AC238" s="112">
        <f>IF('III Plan Rates'!$AP241&gt;0,SUMPRODUCT(T238:AB238,'III Plan Rates'!$AG241:$AO241)/'III Plan Rates'!$AP241,0)</f>
        <v>0</v>
      </c>
      <c r="AD238" s="119"/>
      <c r="AE238" s="120" t="e">
        <f t="shared" si="43"/>
        <v>#DIV/0!</v>
      </c>
      <c r="AF238" s="120" t="e">
        <f t="shared" si="44"/>
        <v>#DIV/0!</v>
      </c>
      <c r="AG238" s="120" t="e">
        <f t="shared" si="45"/>
        <v>#DIV/0!</v>
      </c>
      <c r="AH238" s="120" t="e">
        <f t="shared" si="46"/>
        <v>#DIV/0!</v>
      </c>
      <c r="AI238" s="120" t="e">
        <f t="shared" si="47"/>
        <v>#DIV/0!</v>
      </c>
      <c r="AJ238" s="120" t="e">
        <f t="shared" si="48"/>
        <v>#DIV/0!</v>
      </c>
      <c r="AK238" s="120" t="e">
        <f t="shared" si="49"/>
        <v>#DIV/0!</v>
      </c>
      <c r="AL238" s="120" t="e">
        <f t="shared" si="50"/>
        <v>#DIV/0!</v>
      </c>
      <c r="AM238" s="120" t="e">
        <f t="shared" si="51"/>
        <v>#DIV/0!</v>
      </c>
      <c r="AN238" s="120" t="str">
        <f t="shared" si="52"/>
        <v/>
      </c>
      <c r="AO238" s="119"/>
      <c r="AP238" s="112" t="e">
        <f>'III Plan Rates'!$AA241*'V Consumer Factors'!$N$12*'II Rate Development &amp; Change'!$K$34</f>
        <v>#DIV/0!</v>
      </c>
      <c r="AQ238" s="112" t="e">
        <f>'III Plan Rates'!$AA241*'V Consumer Factors'!$N$13*'II Rate Development &amp; Change'!$K$34</f>
        <v>#DIV/0!</v>
      </c>
      <c r="AR238" s="112" t="e">
        <f>'III Plan Rates'!$AA241*'V Consumer Factors'!$N$14*'II Rate Development &amp; Change'!$K$34</f>
        <v>#DIV/0!</v>
      </c>
      <c r="AS238" s="112" t="e">
        <f>'III Plan Rates'!$AA241*'V Consumer Factors'!$N$15*'II Rate Development &amp; Change'!$K$34</f>
        <v>#DIV/0!</v>
      </c>
      <c r="AT238" s="112" t="e">
        <f>'III Plan Rates'!$AA241*'V Consumer Factors'!$N$16*'II Rate Development &amp; Change'!$K$34</f>
        <v>#DIV/0!</v>
      </c>
      <c r="AU238" s="112" t="e">
        <f>'III Plan Rates'!$AA241*'V Consumer Factors'!$N$17*'II Rate Development &amp; Change'!$K$34</f>
        <v>#DIV/0!</v>
      </c>
      <c r="AV238" s="112" t="e">
        <f>'III Plan Rates'!$AA241*'V Consumer Factors'!$N$18*'II Rate Development &amp; Change'!$K$34</f>
        <v>#DIV/0!</v>
      </c>
      <c r="AW238" s="112" t="e">
        <f>'III Plan Rates'!$AA241*'V Consumer Factors'!$N$19*'II Rate Development &amp; Change'!$K$34</f>
        <v>#DIV/0!</v>
      </c>
      <c r="AX238" s="112" t="e">
        <f>'III Plan Rates'!$AA241*'V Consumer Factors'!$N$20*'II Rate Development &amp; Change'!$K$34</f>
        <v>#DIV/0!</v>
      </c>
      <c r="AY238" s="112">
        <f>IF('III Plan Rates'!$AP241&gt;0,SUMPRODUCT(AP238:AX238,'III Plan Rates'!$AG241:$AO241)/'III Plan Rates'!$AP241,0)</f>
        <v>0</v>
      </c>
      <c r="AZ238" s="124"/>
      <c r="BA238" s="112" t="e">
        <f>'III Plan Rates'!$AA241*'V Consumer Factors'!$N$12*'II Rate Development &amp; Change'!$L$34</f>
        <v>#DIV/0!</v>
      </c>
      <c r="BB238" s="112" t="e">
        <f>'III Plan Rates'!$AA241*'V Consumer Factors'!$N$13*'II Rate Development &amp; Change'!$L$34</f>
        <v>#DIV/0!</v>
      </c>
      <c r="BC238" s="112" t="e">
        <f>'III Plan Rates'!$AA241*'V Consumer Factors'!$N$14*'II Rate Development &amp; Change'!$L$34</f>
        <v>#DIV/0!</v>
      </c>
      <c r="BD238" s="112" t="e">
        <f>'III Plan Rates'!$AA241*'V Consumer Factors'!$N$15*'II Rate Development &amp; Change'!$L$34</f>
        <v>#DIV/0!</v>
      </c>
      <c r="BE238" s="112" t="e">
        <f>'III Plan Rates'!$AA241*'V Consumer Factors'!$N$16*'II Rate Development &amp; Change'!$L$34</f>
        <v>#DIV/0!</v>
      </c>
      <c r="BF238" s="112" t="e">
        <f>'III Plan Rates'!$AA241*'V Consumer Factors'!$N$17*'II Rate Development &amp; Change'!$L$34</f>
        <v>#DIV/0!</v>
      </c>
      <c r="BG238" s="112" t="e">
        <f>'III Plan Rates'!$AA241*'V Consumer Factors'!$N$18*'II Rate Development &amp; Change'!$L$34</f>
        <v>#DIV/0!</v>
      </c>
      <c r="BH238" s="112" t="e">
        <f>'III Plan Rates'!$AA241*'V Consumer Factors'!$N$19*'II Rate Development &amp; Change'!$L$34</f>
        <v>#DIV/0!</v>
      </c>
      <c r="BI238" s="112" t="e">
        <f>'III Plan Rates'!$AA241*'V Consumer Factors'!$N$20*'II Rate Development &amp; Change'!$L$34</f>
        <v>#DIV/0!</v>
      </c>
      <c r="BJ238" s="112">
        <f>IF('III Plan Rates'!$AP241&gt;0,SUMPRODUCT(BA238:BI238,'III Plan Rates'!$AG241:$AO241)/'III Plan Rates'!$AP241,0)</f>
        <v>0</v>
      </c>
      <c r="BK238" s="124"/>
      <c r="BL238" s="112" t="e">
        <f>'III Plan Rates'!$AA241*'V Consumer Factors'!$N$12*'II Rate Development &amp; Change'!$M$34</f>
        <v>#DIV/0!</v>
      </c>
      <c r="BM238" s="112" t="e">
        <f>'III Plan Rates'!$AA241*'V Consumer Factors'!$N$13*'II Rate Development &amp; Change'!$M$34</f>
        <v>#DIV/0!</v>
      </c>
      <c r="BN238" s="112" t="e">
        <f>'III Plan Rates'!$AA241*'V Consumer Factors'!$N$14*'II Rate Development &amp; Change'!$M$34</f>
        <v>#DIV/0!</v>
      </c>
      <c r="BO238" s="112" t="e">
        <f>'III Plan Rates'!$AA241*'V Consumer Factors'!$N$15*'II Rate Development &amp; Change'!$M$34</f>
        <v>#DIV/0!</v>
      </c>
      <c r="BP238" s="112" t="e">
        <f>'III Plan Rates'!$AA241*'V Consumer Factors'!$N$16*'II Rate Development &amp; Change'!$M$34</f>
        <v>#DIV/0!</v>
      </c>
      <c r="BQ238" s="112" t="e">
        <f>'III Plan Rates'!$AA241*'V Consumer Factors'!$N$17*'II Rate Development &amp; Change'!$M$34</f>
        <v>#DIV/0!</v>
      </c>
      <c r="BR238" s="112" t="e">
        <f>'III Plan Rates'!$AA241*'V Consumer Factors'!$N$18*'II Rate Development &amp; Change'!$M$34</f>
        <v>#DIV/0!</v>
      </c>
      <c r="BS238" s="112" t="e">
        <f>'III Plan Rates'!$AA241*'V Consumer Factors'!$N$19*'II Rate Development &amp; Change'!$M$34</f>
        <v>#DIV/0!</v>
      </c>
      <c r="BT238" s="112" t="e">
        <f>'III Plan Rates'!$AA241*'V Consumer Factors'!$N$20*'II Rate Development &amp; Change'!$M$34</f>
        <v>#DIV/0!</v>
      </c>
      <c r="BU238" s="112">
        <f>IF('III Plan Rates'!$AP241&gt;0,SUMPRODUCT(BL238:BT238,'III Plan Rates'!$AG241:$AO241)/'III Plan Rates'!$AP241,0)</f>
        <v>0</v>
      </c>
      <c r="BW238" s="109"/>
      <c r="BX238" s="109"/>
      <c r="BY238" s="109"/>
      <c r="BZ238" s="109"/>
      <c r="CA238" s="109"/>
      <c r="CB238" s="109"/>
      <c r="CC238" s="109"/>
      <c r="CD238" s="109"/>
      <c r="CE238" s="511" t="str">
        <f>IF(SUM(BW238:CD238)='III Plan Rates'!AG241, "Match", "Don't Match")</f>
        <v>Match</v>
      </c>
      <c r="CF238" s="109"/>
      <c r="CG238" s="109"/>
      <c r="CH238" s="109"/>
      <c r="CI238" s="511" t="str">
        <f>IF(SUM(CF238:CH238)='III Plan Rates'!AH241, "Match", "Don't Match")</f>
        <v>Match</v>
      </c>
      <c r="CJ238" s="109"/>
      <c r="CK238" s="109"/>
      <c r="CL238" s="109"/>
      <c r="CM238" s="109"/>
      <c r="CN238" s="109"/>
      <c r="CO238" s="109"/>
      <c r="CP238" s="109"/>
      <c r="CQ238" s="109"/>
      <c r="CR238" s="109"/>
      <c r="CS238" s="109"/>
      <c r="CT238" s="109"/>
      <c r="CU238" s="109"/>
      <c r="CV238" s="109"/>
      <c r="CW238" s="511" t="str">
        <f>IF(SUM(CJ238:CV238)='III Plan Rates'!AI241, "Match", "Don't Match")</f>
        <v>Match</v>
      </c>
      <c r="CX238" s="109"/>
      <c r="CY238" s="109"/>
      <c r="CZ238" s="109"/>
      <c r="DA238" s="109"/>
      <c r="DB238" s="109"/>
      <c r="DC238" s="109"/>
      <c r="DD238" s="109"/>
      <c r="DE238" s="109"/>
      <c r="DF238" s="109"/>
      <c r="DG238" s="109"/>
      <c r="DH238" s="511" t="str">
        <f>IF(SUM(CX238:DG238)='III Plan Rates'!AJ241, "Match", "Don't Match")</f>
        <v>Match</v>
      </c>
      <c r="DI238" s="109"/>
      <c r="DJ238" s="109"/>
      <c r="DK238" s="109"/>
      <c r="DL238" s="109"/>
      <c r="DM238" s="109"/>
      <c r="DN238" s="109"/>
      <c r="DO238" s="109"/>
      <c r="DP238" s="511" t="str">
        <f>IF(SUM(DI238:DO238)='III Plan Rates'!AK241, "Match", "Don't Match")</f>
        <v>Match</v>
      </c>
      <c r="DQ238" s="109"/>
      <c r="DR238" s="109"/>
      <c r="DS238" s="109"/>
      <c r="DT238" s="109"/>
      <c r="DU238" s="109"/>
      <c r="DV238" s="109"/>
      <c r="DW238" s="109"/>
      <c r="DX238" s="109"/>
      <c r="DY238" s="109"/>
      <c r="DZ238" s="109"/>
      <c r="EA238" s="511" t="str">
        <f>IF(SUM(DQ238:DZ238)='III Plan Rates'!AL241, "Match", "Don't Match")</f>
        <v>Match</v>
      </c>
      <c r="EB238" s="109"/>
      <c r="EC238" s="109"/>
      <c r="ED238" s="109"/>
      <c r="EE238" s="109"/>
      <c r="EF238" s="511" t="str">
        <f>IF(SUM(EB238:EE238)='III Plan Rates'!AM241, "Match", "Don't Match")</f>
        <v>Match</v>
      </c>
      <c r="EG238" s="109"/>
      <c r="EH238" s="109"/>
      <c r="EI238" s="109"/>
      <c r="EJ238" s="109"/>
      <c r="EK238" s="109"/>
      <c r="EL238" s="511" t="str">
        <f>IF(SUM(EG238:EK238)='III Plan Rates'!AN241, "Match", "Don't Match")</f>
        <v>Match</v>
      </c>
      <c r="EM238" s="109"/>
      <c r="EN238" s="109"/>
      <c r="EO238" s="109"/>
      <c r="EP238" s="109"/>
      <c r="EQ238" s="109"/>
      <c r="ER238" s="109"/>
      <c r="ES238" s="109"/>
      <c r="ET238" s="511" t="str">
        <f>IF(SUM(EM238:ES238)='III Plan Rates'!AO241, "Match", "Don't Match")</f>
        <v>Match</v>
      </c>
    </row>
    <row r="239" spans="1:150" x14ac:dyDescent="0.25">
      <c r="A239" s="406" t="str">
        <f>'III Plan Rates'!A242</f>
        <v>Plan 225</v>
      </c>
      <c r="B239" s="122">
        <f>'III Plan Rates'!B242</f>
        <v>0</v>
      </c>
      <c r="C239" s="128">
        <f>'III Plan Rates'!D242</f>
        <v>0</v>
      </c>
      <c r="D239" s="122">
        <f>'III Plan Rates'!E242</f>
        <v>0</v>
      </c>
      <c r="E239" s="122">
        <f>'III Plan Rates'!F242</f>
        <v>0</v>
      </c>
      <c r="F239" s="122">
        <f>'III Plan Rates'!G242</f>
        <v>0</v>
      </c>
      <c r="G239" s="122">
        <f>'III Plan Rates'!J242</f>
        <v>0</v>
      </c>
      <c r="H239" s="10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2">
        <f>IF('III Plan Rates'!$AP242&gt;0,SUMPRODUCT(I239:Q239,'III Plan Rates'!$AG242:$AO242)/'III Plan Rates'!$AP242,0)</f>
        <v>0</v>
      </c>
      <c r="S239" s="123"/>
      <c r="T239" s="112" t="e">
        <f>'III Plan Rates'!$AA242*'V Consumer Factors'!$N$12*'II Rate Development &amp; Change'!$J$34</f>
        <v>#DIV/0!</v>
      </c>
      <c r="U239" s="112" t="e">
        <f>'III Plan Rates'!$AA242*'V Consumer Factors'!$N$13*'II Rate Development &amp; Change'!$J$34</f>
        <v>#DIV/0!</v>
      </c>
      <c r="V239" s="112" t="e">
        <f>'III Plan Rates'!$AA242*'V Consumer Factors'!$N$14*'II Rate Development &amp; Change'!$J$34</f>
        <v>#DIV/0!</v>
      </c>
      <c r="W239" s="112" t="e">
        <f>'III Plan Rates'!$AA242*'V Consumer Factors'!$N$15*'II Rate Development &amp; Change'!$J$34</f>
        <v>#DIV/0!</v>
      </c>
      <c r="X239" s="112" t="e">
        <f>'III Plan Rates'!$AA242*'V Consumer Factors'!$N$16*'II Rate Development &amp; Change'!$J$34</f>
        <v>#DIV/0!</v>
      </c>
      <c r="Y239" s="112" t="e">
        <f>'III Plan Rates'!$AA242*'V Consumer Factors'!$N$17*'II Rate Development &amp; Change'!$J$34</f>
        <v>#DIV/0!</v>
      </c>
      <c r="Z239" s="112" t="e">
        <f>'III Plan Rates'!$AA242*'V Consumer Factors'!$N$18*'II Rate Development &amp; Change'!$J$34</f>
        <v>#DIV/0!</v>
      </c>
      <c r="AA239" s="112" t="e">
        <f>'III Plan Rates'!$AA242*'V Consumer Factors'!$N$19*'II Rate Development &amp; Change'!$J$34</f>
        <v>#DIV/0!</v>
      </c>
      <c r="AB239" s="112" t="e">
        <f>'III Plan Rates'!$AA242*'V Consumer Factors'!$N$20*'II Rate Development &amp; Change'!$J$34</f>
        <v>#DIV/0!</v>
      </c>
      <c r="AC239" s="112">
        <f>IF('III Plan Rates'!$AP242&gt;0,SUMPRODUCT(T239:AB239,'III Plan Rates'!$AG242:$AO242)/'III Plan Rates'!$AP242,0)</f>
        <v>0</v>
      </c>
      <c r="AD239" s="119"/>
      <c r="AE239" s="120" t="e">
        <f t="shared" si="43"/>
        <v>#DIV/0!</v>
      </c>
      <c r="AF239" s="120" t="e">
        <f t="shared" si="44"/>
        <v>#DIV/0!</v>
      </c>
      <c r="AG239" s="120" t="e">
        <f t="shared" si="45"/>
        <v>#DIV/0!</v>
      </c>
      <c r="AH239" s="120" t="e">
        <f t="shared" si="46"/>
        <v>#DIV/0!</v>
      </c>
      <c r="AI239" s="120" t="e">
        <f t="shared" si="47"/>
        <v>#DIV/0!</v>
      </c>
      <c r="AJ239" s="120" t="e">
        <f t="shared" si="48"/>
        <v>#DIV/0!</v>
      </c>
      <c r="AK239" s="120" t="e">
        <f t="shared" si="49"/>
        <v>#DIV/0!</v>
      </c>
      <c r="AL239" s="120" t="e">
        <f t="shared" si="50"/>
        <v>#DIV/0!</v>
      </c>
      <c r="AM239" s="120" t="e">
        <f t="shared" si="51"/>
        <v>#DIV/0!</v>
      </c>
      <c r="AN239" s="120" t="str">
        <f t="shared" si="52"/>
        <v/>
      </c>
      <c r="AO239" s="119"/>
      <c r="AP239" s="112" t="e">
        <f>'III Plan Rates'!$AA242*'V Consumer Factors'!$N$12*'II Rate Development &amp; Change'!$K$34</f>
        <v>#DIV/0!</v>
      </c>
      <c r="AQ239" s="112" t="e">
        <f>'III Plan Rates'!$AA242*'V Consumer Factors'!$N$13*'II Rate Development &amp; Change'!$K$34</f>
        <v>#DIV/0!</v>
      </c>
      <c r="AR239" s="112" t="e">
        <f>'III Plan Rates'!$AA242*'V Consumer Factors'!$N$14*'II Rate Development &amp; Change'!$K$34</f>
        <v>#DIV/0!</v>
      </c>
      <c r="AS239" s="112" t="e">
        <f>'III Plan Rates'!$AA242*'V Consumer Factors'!$N$15*'II Rate Development &amp; Change'!$K$34</f>
        <v>#DIV/0!</v>
      </c>
      <c r="AT239" s="112" t="e">
        <f>'III Plan Rates'!$AA242*'V Consumer Factors'!$N$16*'II Rate Development &amp; Change'!$K$34</f>
        <v>#DIV/0!</v>
      </c>
      <c r="AU239" s="112" t="e">
        <f>'III Plan Rates'!$AA242*'V Consumer Factors'!$N$17*'II Rate Development &amp; Change'!$K$34</f>
        <v>#DIV/0!</v>
      </c>
      <c r="AV239" s="112" t="e">
        <f>'III Plan Rates'!$AA242*'V Consumer Factors'!$N$18*'II Rate Development &amp; Change'!$K$34</f>
        <v>#DIV/0!</v>
      </c>
      <c r="AW239" s="112" t="e">
        <f>'III Plan Rates'!$AA242*'V Consumer Factors'!$N$19*'II Rate Development &amp; Change'!$K$34</f>
        <v>#DIV/0!</v>
      </c>
      <c r="AX239" s="112" t="e">
        <f>'III Plan Rates'!$AA242*'V Consumer Factors'!$N$20*'II Rate Development &amp; Change'!$K$34</f>
        <v>#DIV/0!</v>
      </c>
      <c r="AY239" s="112">
        <f>IF('III Plan Rates'!$AP242&gt;0,SUMPRODUCT(AP239:AX239,'III Plan Rates'!$AG242:$AO242)/'III Plan Rates'!$AP242,0)</f>
        <v>0</v>
      </c>
      <c r="AZ239" s="124"/>
      <c r="BA239" s="112" t="e">
        <f>'III Plan Rates'!$AA242*'V Consumer Factors'!$N$12*'II Rate Development &amp; Change'!$L$34</f>
        <v>#DIV/0!</v>
      </c>
      <c r="BB239" s="112" t="e">
        <f>'III Plan Rates'!$AA242*'V Consumer Factors'!$N$13*'II Rate Development &amp; Change'!$L$34</f>
        <v>#DIV/0!</v>
      </c>
      <c r="BC239" s="112" t="e">
        <f>'III Plan Rates'!$AA242*'V Consumer Factors'!$N$14*'II Rate Development &amp; Change'!$L$34</f>
        <v>#DIV/0!</v>
      </c>
      <c r="BD239" s="112" t="e">
        <f>'III Plan Rates'!$AA242*'V Consumer Factors'!$N$15*'II Rate Development &amp; Change'!$L$34</f>
        <v>#DIV/0!</v>
      </c>
      <c r="BE239" s="112" t="e">
        <f>'III Plan Rates'!$AA242*'V Consumer Factors'!$N$16*'II Rate Development &amp; Change'!$L$34</f>
        <v>#DIV/0!</v>
      </c>
      <c r="BF239" s="112" t="e">
        <f>'III Plan Rates'!$AA242*'V Consumer Factors'!$N$17*'II Rate Development &amp; Change'!$L$34</f>
        <v>#DIV/0!</v>
      </c>
      <c r="BG239" s="112" t="e">
        <f>'III Plan Rates'!$AA242*'V Consumer Factors'!$N$18*'II Rate Development &amp; Change'!$L$34</f>
        <v>#DIV/0!</v>
      </c>
      <c r="BH239" s="112" t="e">
        <f>'III Plan Rates'!$AA242*'V Consumer Factors'!$N$19*'II Rate Development &amp; Change'!$L$34</f>
        <v>#DIV/0!</v>
      </c>
      <c r="BI239" s="112" t="e">
        <f>'III Plan Rates'!$AA242*'V Consumer Factors'!$N$20*'II Rate Development &amp; Change'!$L$34</f>
        <v>#DIV/0!</v>
      </c>
      <c r="BJ239" s="112">
        <f>IF('III Plan Rates'!$AP242&gt;0,SUMPRODUCT(BA239:BI239,'III Plan Rates'!$AG242:$AO242)/'III Plan Rates'!$AP242,0)</f>
        <v>0</v>
      </c>
      <c r="BK239" s="124"/>
      <c r="BL239" s="112" t="e">
        <f>'III Plan Rates'!$AA242*'V Consumer Factors'!$N$12*'II Rate Development &amp; Change'!$M$34</f>
        <v>#DIV/0!</v>
      </c>
      <c r="BM239" s="112" t="e">
        <f>'III Plan Rates'!$AA242*'V Consumer Factors'!$N$13*'II Rate Development &amp; Change'!$M$34</f>
        <v>#DIV/0!</v>
      </c>
      <c r="BN239" s="112" t="e">
        <f>'III Plan Rates'!$AA242*'V Consumer Factors'!$N$14*'II Rate Development &amp; Change'!$M$34</f>
        <v>#DIV/0!</v>
      </c>
      <c r="BO239" s="112" t="e">
        <f>'III Plan Rates'!$AA242*'V Consumer Factors'!$N$15*'II Rate Development &amp; Change'!$M$34</f>
        <v>#DIV/0!</v>
      </c>
      <c r="BP239" s="112" t="e">
        <f>'III Plan Rates'!$AA242*'V Consumer Factors'!$N$16*'II Rate Development &amp; Change'!$M$34</f>
        <v>#DIV/0!</v>
      </c>
      <c r="BQ239" s="112" t="e">
        <f>'III Plan Rates'!$AA242*'V Consumer Factors'!$N$17*'II Rate Development &amp; Change'!$M$34</f>
        <v>#DIV/0!</v>
      </c>
      <c r="BR239" s="112" t="e">
        <f>'III Plan Rates'!$AA242*'V Consumer Factors'!$N$18*'II Rate Development &amp; Change'!$M$34</f>
        <v>#DIV/0!</v>
      </c>
      <c r="BS239" s="112" t="e">
        <f>'III Plan Rates'!$AA242*'V Consumer Factors'!$N$19*'II Rate Development &amp; Change'!$M$34</f>
        <v>#DIV/0!</v>
      </c>
      <c r="BT239" s="112" t="e">
        <f>'III Plan Rates'!$AA242*'V Consumer Factors'!$N$20*'II Rate Development &amp; Change'!$M$34</f>
        <v>#DIV/0!</v>
      </c>
      <c r="BU239" s="112">
        <f>IF('III Plan Rates'!$AP242&gt;0,SUMPRODUCT(BL239:BT239,'III Plan Rates'!$AG242:$AO242)/'III Plan Rates'!$AP242,0)</f>
        <v>0</v>
      </c>
      <c r="BW239" s="109"/>
      <c r="BX239" s="109"/>
      <c r="BY239" s="109"/>
      <c r="BZ239" s="109"/>
      <c r="CA239" s="109"/>
      <c r="CB239" s="109"/>
      <c r="CC239" s="109"/>
      <c r="CD239" s="109"/>
      <c r="CE239" s="511" t="str">
        <f>IF(SUM(BW239:CD239)='III Plan Rates'!AG242, "Match", "Don't Match")</f>
        <v>Match</v>
      </c>
      <c r="CF239" s="109"/>
      <c r="CG239" s="109"/>
      <c r="CH239" s="109"/>
      <c r="CI239" s="511" t="str">
        <f>IF(SUM(CF239:CH239)='III Plan Rates'!AH242, "Match", "Don't Match")</f>
        <v>Match</v>
      </c>
      <c r="CJ239" s="109"/>
      <c r="CK239" s="109"/>
      <c r="CL239" s="109"/>
      <c r="CM239" s="109"/>
      <c r="CN239" s="109"/>
      <c r="CO239" s="109"/>
      <c r="CP239" s="109"/>
      <c r="CQ239" s="109"/>
      <c r="CR239" s="109"/>
      <c r="CS239" s="109"/>
      <c r="CT239" s="109"/>
      <c r="CU239" s="109"/>
      <c r="CV239" s="109"/>
      <c r="CW239" s="511" t="str">
        <f>IF(SUM(CJ239:CV239)='III Plan Rates'!AI242, "Match", "Don't Match")</f>
        <v>Match</v>
      </c>
      <c r="CX239" s="109"/>
      <c r="CY239" s="109"/>
      <c r="CZ239" s="109"/>
      <c r="DA239" s="109"/>
      <c r="DB239" s="109"/>
      <c r="DC239" s="109"/>
      <c r="DD239" s="109"/>
      <c r="DE239" s="109"/>
      <c r="DF239" s="109"/>
      <c r="DG239" s="109"/>
      <c r="DH239" s="511" t="str">
        <f>IF(SUM(CX239:DG239)='III Plan Rates'!AJ242, "Match", "Don't Match")</f>
        <v>Match</v>
      </c>
      <c r="DI239" s="109"/>
      <c r="DJ239" s="109"/>
      <c r="DK239" s="109"/>
      <c r="DL239" s="109"/>
      <c r="DM239" s="109"/>
      <c r="DN239" s="109"/>
      <c r="DO239" s="109"/>
      <c r="DP239" s="511" t="str">
        <f>IF(SUM(DI239:DO239)='III Plan Rates'!AK242, "Match", "Don't Match")</f>
        <v>Match</v>
      </c>
      <c r="DQ239" s="109"/>
      <c r="DR239" s="109"/>
      <c r="DS239" s="109"/>
      <c r="DT239" s="109"/>
      <c r="DU239" s="109"/>
      <c r="DV239" s="109"/>
      <c r="DW239" s="109"/>
      <c r="DX239" s="109"/>
      <c r="DY239" s="109"/>
      <c r="DZ239" s="109"/>
      <c r="EA239" s="511" t="str">
        <f>IF(SUM(DQ239:DZ239)='III Plan Rates'!AL242, "Match", "Don't Match")</f>
        <v>Match</v>
      </c>
      <c r="EB239" s="109"/>
      <c r="EC239" s="109"/>
      <c r="ED239" s="109"/>
      <c r="EE239" s="109"/>
      <c r="EF239" s="511" t="str">
        <f>IF(SUM(EB239:EE239)='III Plan Rates'!AM242, "Match", "Don't Match")</f>
        <v>Match</v>
      </c>
      <c r="EG239" s="109"/>
      <c r="EH239" s="109"/>
      <c r="EI239" s="109"/>
      <c r="EJ239" s="109"/>
      <c r="EK239" s="109"/>
      <c r="EL239" s="511" t="str">
        <f>IF(SUM(EG239:EK239)='III Plan Rates'!AN242, "Match", "Don't Match")</f>
        <v>Match</v>
      </c>
      <c r="EM239" s="109"/>
      <c r="EN239" s="109"/>
      <c r="EO239" s="109"/>
      <c r="EP239" s="109"/>
      <c r="EQ239" s="109"/>
      <c r="ER239" s="109"/>
      <c r="ES239" s="109"/>
      <c r="ET239" s="511" t="str">
        <f>IF(SUM(EM239:ES239)='III Plan Rates'!AO242, "Match", "Don't Match")</f>
        <v>Match</v>
      </c>
    </row>
    <row r="240" spans="1:150" x14ac:dyDescent="0.25">
      <c r="A240" s="406" t="str">
        <f>'III Plan Rates'!A243</f>
        <v>Plan 226</v>
      </c>
      <c r="B240" s="122">
        <f>'III Plan Rates'!B243</f>
        <v>0</v>
      </c>
      <c r="C240" s="128">
        <f>'III Plan Rates'!D243</f>
        <v>0</v>
      </c>
      <c r="D240" s="122">
        <f>'III Plan Rates'!E243</f>
        <v>0</v>
      </c>
      <c r="E240" s="122">
        <f>'III Plan Rates'!F243</f>
        <v>0</v>
      </c>
      <c r="F240" s="122">
        <f>'III Plan Rates'!G243</f>
        <v>0</v>
      </c>
      <c r="G240" s="122">
        <f>'III Plan Rates'!J243</f>
        <v>0</v>
      </c>
      <c r="H240" s="10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2">
        <f>IF('III Plan Rates'!$AP243&gt;0,SUMPRODUCT(I240:Q240,'III Plan Rates'!$AG243:$AO243)/'III Plan Rates'!$AP243,0)</f>
        <v>0</v>
      </c>
      <c r="S240" s="123"/>
      <c r="T240" s="112" t="e">
        <f>'III Plan Rates'!$AA243*'V Consumer Factors'!$N$12*'II Rate Development &amp; Change'!$J$34</f>
        <v>#DIV/0!</v>
      </c>
      <c r="U240" s="112" t="e">
        <f>'III Plan Rates'!$AA243*'V Consumer Factors'!$N$13*'II Rate Development &amp; Change'!$J$34</f>
        <v>#DIV/0!</v>
      </c>
      <c r="V240" s="112" t="e">
        <f>'III Plan Rates'!$AA243*'V Consumer Factors'!$N$14*'II Rate Development &amp; Change'!$J$34</f>
        <v>#DIV/0!</v>
      </c>
      <c r="W240" s="112" t="e">
        <f>'III Plan Rates'!$AA243*'V Consumer Factors'!$N$15*'II Rate Development &amp; Change'!$J$34</f>
        <v>#DIV/0!</v>
      </c>
      <c r="X240" s="112" t="e">
        <f>'III Plan Rates'!$AA243*'V Consumer Factors'!$N$16*'II Rate Development &amp; Change'!$J$34</f>
        <v>#DIV/0!</v>
      </c>
      <c r="Y240" s="112" t="e">
        <f>'III Plan Rates'!$AA243*'V Consumer Factors'!$N$17*'II Rate Development &amp; Change'!$J$34</f>
        <v>#DIV/0!</v>
      </c>
      <c r="Z240" s="112" t="e">
        <f>'III Plan Rates'!$AA243*'V Consumer Factors'!$N$18*'II Rate Development &amp; Change'!$J$34</f>
        <v>#DIV/0!</v>
      </c>
      <c r="AA240" s="112" t="e">
        <f>'III Plan Rates'!$AA243*'V Consumer Factors'!$N$19*'II Rate Development &amp; Change'!$J$34</f>
        <v>#DIV/0!</v>
      </c>
      <c r="AB240" s="112" t="e">
        <f>'III Plan Rates'!$AA243*'V Consumer Factors'!$N$20*'II Rate Development &amp; Change'!$J$34</f>
        <v>#DIV/0!</v>
      </c>
      <c r="AC240" s="112">
        <f>IF('III Plan Rates'!$AP243&gt;0,SUMPRODUCT(T240:AB240,'III Plan Rates'!$AG243:$AO243)/'III Plan Rates'!$AP243,0)</f>
        <v>0</v>
      </c>
      <c r="AD240" s="119"/>
      <c r="AE240" s="120" t="e">
        <f t="shared" si="43"/>
        <v>#DIV/0!</v>
      </c>
      <c r="AF240" s="120" t="e">
        <f t="shared" si="44"/>
        <v>#DIV/0!</v>
      </c>
      <c r="AG240" s="120" t="e">
        <f t="shared" si="45"/>
        <v>#DIV/0!</v>
      </c>
      <c r="AH240" s="120" t="e">
        <f t="shared" si="46"/>
        <v>#DIV/0!</v>
      </c>
      <c r="AI240" s="120" t="e">
        <f t="shared" si="47"/>
        <v>#DIV/0!</v>
      </c>
      <c r="AJ240" s="120" t="e">
        <f t="shared" si="48"/>
        <v>#DIV/0!</v>
      </c>
      <c r="AK240" s="120" t="e">
        <f t="shared" si="49"/>
        <v>#DIV/0!</v>
      </c>
      <c r="AL240" s="120" t="e">
        <f t="shared" si="50"/>
        <v>#DIV/0!</v>
      </c>
      <c r="AM240" s="120" t="e">
        <f t="shared" si="51"/>
        <v>#DIV/0!</v>
      </c>
      <c r="AN240" s="120" t="str">
        <f t="shared" si="52"/>
        <v/>
      </c>
      <c r="AO240" s="119"/>
      <c r="AP240" s="112" t="e">
        <f>'III Plan Rates'!$AA243*'V Consumer Factors'!$N$12*'II Rate Development &amp; Change'!$K$34</f>
        <v>#DIV/0!</v>
      </c>
      <c r="AQ240" s="112" t="e">
        <f>'III Plan Rates'!$AA243*'V Consumer Factors'!$N$13*'II Rate Development &amp; Change'!$K$34</f>
        <v>#DIV/0!</v>
      </c>
      <c r="AR240" s="112" t="e">
        <f>'III Plan Rates'!$AA243*'V Consumer Factors'!$N$14*'II Rate Development &amp; Change'!$K$34</f>
        <v>#DIV/0!</v>
      </c>
      <c r="AS240" s="112" t="e">
        <f>'III Plan Rates'!$AA243*'V Consumer Factors'!$N$15*'II Rate Development &amp; Change'!$K$34</f>
        <v>#DIV/0!</v>
      </c>
      <c r="AT240" s="112" t="e">
        <f>'III Plan Rates'!$AA243*'V Consumer Factors'!$N$16*'II Rate Development &amp; Change'!$K$34</f>
        <v>#DIV/0!</v>
      </c>
      <c r="AU240" s="112" t="e">
        <f>'III Plan Rates'!$AA243*'V Consumer Factors'!$N$17*'II Rate Development &amp; Change'!$K$34</f>
        <v>#DIV/0!</v>
      </c>
      <c r="AV240" s="112" t="e">
        <f>'III Plan Rates'!$AA243*'V Consumer Factors'!$N$18*'II Rate Development &amp; Change'!$K$34</f>
        <v>#DIV/0!</v>
      </c>
      <c r="AW240" s="112" t="e">
        <f>'III Plan Rates'!$AA243*'V Consumer Factors'!$N$19*'II Rate Development &amp; Change'!$K$34</f>
        <v>#DIV/0!</v>
      </c>
      <c r="AX240" s="112" t="e">
        <f>'III Plan Rates'!$AA243*'V Consumer Factors'!$N$20*'II Rate Development &amp; Change'!$K$34</f>
        <v>#DIV/0!</v>
      </c>
      <c r="AY240" s="112">
        <f>IF('III Plan Rates'!$AP243&gt;0,SUMPRODUCT(AP240:AX240,'III Plan Rates'!$AG243:$AO243)/'III Plan Rates'!$AP243,0)</f>
        <v>0</v>
      </c>
      <c r="AZ240" s="124"/>
      <c r="BA240" s="112" t="e">
        <f>'III Plan Rates'!$AA243*'V Consumer Factors'!$N$12*'II Rate Development &amp; Change'!$L$34</f>
        <v>#DIV/0!</v>
      </c>
      <c r="BB240" s="112" t="e">
        <f>'III Plan Rates'!$AA243*'V Consumer Factors'!$N$13*'II Rate Development &amp; Change'!$L$34</f>
        <v>#DIV/0!</v>
      </c>
      <c r="BC240" s="112" t="e">
        <f>'III Plan Rates'!$AA243*'V Consumer Factors'!$N$14*'II Rate Development &amp; Change'!$L$34</f>
        <v>#DIV/0!</v>
      </c>
      <c r="BD240" s="112" t="e">
        <f>'III Plan Rates'!$AA243*'V Consumer Factors'!$N$15*'II Rate Development &amp; Change'!$L$34</f>
        <v>#DIV/0!</v>
      </c>
      <c r="BE240" s="112" t="e">
        <f>'III Plan Rates'!$AA243*'V Consumer Factors'!$N$16*'II Rate Development &amp; Change'!$L$34</f>
        <v>#DIV/0!</v>
      </c>
      <c r="BF240" s="112" t="e">
        <f>'III Plan Rates'!$AA243*'V Consumer Factors'!$N$17*'II Rate Development &amp; Change'!$L$34</f>
        <v>#DIV/0!</v>
      </c>
      <c r="BG240" s="112" t="e">
        <f>'III Plan Rates'!$AA243*'V Consumer Factors'!$N$18*'II Rate Development &amp; Change'!$L$34</f>
        <v>#DIV/0!</v>
      </c>
      <c r="BH240" s="112" t="e">
        <f>'III Plan Rates'!$AA243*'V Consumer Factors'!$N$19*'II Rate Development &amp; Change'!$L$34</f>
        <v>#DIV/0!</v>
      </c>
      <c r="BI240" s="112" t="e">
        <f>'III Plan Rates'!$AA243*'V Consumer Factors'!$N$20*'II Rate Development &amp; Change'!$L$34</f>
        <v>#DIV/0!</v>
      </c>
      <c r="BJ240" s="112">
        <f>IF('III Plan Rates'!$AP243&gt;0,SUMPRODUCT(BA240:BI240,'III Plan Rates'!$AG243:$AO243)/'III Plan Rates'!$AP243,0)</f>
        <v>0</v>
      </c>
      <c r="BK240" s="124"/>
      <c r="BL240" s="112" t="e">
        <f>'III Plan Rates'!$AA243*'V Consumer Factors'!$N$12*'II Rate Development &amp; Change'!$M$34</f>
        <v>#DIV/0!</v>
      </c>
      <c r="BM240" s="112" t="e">
        <f>'III Plan Rates'!$AA243*'V Consumer Factors'!$N$13*'II Rate Development &amp; Change'!$M$34</f>
        <v>#DIV/0!</v>
      </c>
      <c r="BN240" s="112" t="e">
        <f>'III Plan Rates'!$AA243*'V Consumer Factors'!$N$14*'II Rate Development &amp; Change'!$M$34</f>
        <v>#DIV/0!</v>
      </c>
      <c r="BO240" s="112" t="e">
        <f>'III Plan Rates'!$AA243*'V Consumer Factors'!$N$15*'II Rate Development &amp; Change'!$M$34</f>
        <v>#DIV/0!</v>
      </c>
      <c r="BP240" s="112" t="e">
        <f>'III Plan Rates'!$AA243*'V Consumer Factors'!$N$16*'II Rate Development &amp; Change'!$M$34</f>
        <v>#DIV/0!</v>
      </c>
      <c r="BQ240" s="112" t="e">
        <f>'III Plan Rates'!$AA243*'V Consumer Factors'!$N$17*'II Rate Development &amp; Change'!$M$34</f>
        <v>#DIV/0!</v>
      </c>
      <c r="BR240" s="112" t="e">
        <f>'III Plan Rates'!$AA243*'V Consumer Factors'!$N$18*'II Rate Development &amp; Change'!$M$34</f>
        <v>#DIV/0!</v>
      </c>
      <c r="BS240" s="112" t="e">
        <f>'III Plan Rates'!$AA243*'V Consumer Factors'!$N$19*'II Rate Development &amp; Change'!$M$34</f>
        <v>#DIV/0!</v>
      </c>
      <c r="BT240" s="112" t="e">
        <f>'III Plan Rates'!$AA243*'V Consumer Factors'!$N$20*'II Rate Development &amp; Change'!$M$34</f>
        <v>#DIV/0!</v>
      </c>
      <c r="BU240" s="112">
        <f>IF('III Plan Rates'!$AP243&gt;0,SUMPRODUCT(BL240:BT240,'III Plan Rates'!$AG243:$AO243)/'III Plan Rates'!$AP243,0)</f>
        <v>0</v>
      </c>
      <c r="BW240" s="109"/>
      <c r="BX240" s="109"/>
      <c r="BY240" s="109"/>
      <c r="BZ240" s="109"/>
      <c r="CA240" s="109"/>
      <c r="CB240" s="109"/>
      <c r="CC240" s="109"/>
      <c r="CD240" s="109"/>
      <c r="CE240" s="511" t="str">
        <f>IF(SUM(BW240:CD240)='III Plan Rates'!AG243, "Match", "Don't Match")</f>
        <v>Match</v>
      </c>
      <c r="CF240" s="109"/>
      <c r="CG240" s="109"/>
      <c r="CH240" s="109"/>
      <c r="CI240" s="511" t="str">
        <f>IF(SUM(CF240:CH240)='III Plan Rates'!AH243, "Match", "Don't Match")</f>
        <v>Match</v>
      </c>
      <c r="CJ240" s="109"/>
      <c r="CK240" s="109"/>
      <c r="CL240" s="109"/>
      <c r="CM240" s="109"/>
      <c r="CN240" s="109"/>
      <c r="CO240" s="109"/>
      <c r="CP240" s="109"/>
      <c r="CQ240" s="109"/>
      <c r="CR240" s="109"/>
      <c r="CS240" s="109"/>
      <c r="CT240" s="109"/>
      <c r="CU240" s="109"/>
      <c r="CV240" s="109"/>
      <c r="CW240" s="511" t="str">
        <f>IF(SUM(CJ240:CV240)='III Plan Rates'!AI243, "Match", "Don't Match")</f>
        <v>Match</v>
      </c>
      <c r="CX240" s="109"/>
      <c r="CY240" s="109"/>
      <c r="CZ240" s="109"/>
      <c r="DA240" s="109"/>
      <c r="DB240" s="109"/>
      <c r="DC240" s="109"/>
      <c r="DD240" s="109"/>
      <c r="DE240" s="109"/>
      <c r="DF240" s="109"/>
      <c r="DG240" s="109"/>
      <c r="DH240" s="511" t="str">
        <f>IF(SUM(CX240:DG240)='III Plan Rates'!AJ243, "Match", "Don't Match")</f>
        <v>Match</v>
      </c>
      <c r="DI240" s="109"/>
      <c r="DJ240" s="109"/>
      <c r="DK240" s="109"/>
      <c r="DL240" s="109"/>
      <c r="DM240" s="109"/>
      <c r="DN240" s="109"/>
      <c r="DO240" s="109"/>
      <c r="DP240" s="511" t="str">
        <f>IF(SUM(DI240:DO240)='III Plan Rates'!AK243, "Match", "Don't Match")</f>
        <v>Match</v>
      </c>
      <c r="DQ240" s="109"/>
      <c r="DR240" s="109"/>
      <c r="DS240" s="109"/>
      <c r="DT240" s="109"/>
      <c r="DU240" s="109"/>
      <c r="DV240" s="109"/>
      <c r="DW240" s="109"/>
      <c r="DX240" s="109"/>
      <c r="DY240" s="109"/>
      <c r="DZ240" s="109"/>
      <c r="EA240" s="511" t="str">
        <f>IF(SUM(DQ240:DZ240)='III Plan Rates'!AL243, "Match", "Don't Match")</f>
        <v>Match</v>
      </c>
      <c r="EB240" s="109"/>
      <c r="EC240" s="109"/>
      <c r="ED240" s="109"/>
      <c r="EE240" s="109"/>
      <c r="EF240" s="511" t="str">
        <f>IF(SUM(EB240:EE240)='III Plan Rates'!AM243, "Match", "Don't Match")</f>
        <v>Match</v>
      </c>
      <c r="EG240" s="109"/>
      <c r="EH240" s="109"/>
      <c r="EI240" s="109"/>
      <c r="EJ240" s="109"/>
      <c r="EK240" s="109"/>
      <c r="EL240" s="511" t="str">
        <f>IF(SUM(EG240:EK240)='III Plan Rates'!AN243, "Match", "Don't Match")</f>
        <v>Match</v>
      </c>
      <c r="EM240" s="109"/>
      <c r="EN240" s="109"/>
      <c r="EO240" s="109"/>
      <c r="EP240" s="109"/>
      <c r="EQ240" s="109"/>
      <c r="ER240" s="109"/>
      <c r="ES240" s="109"/>
      <c r="ET240" s="511" t="str">
        <f>IF(SUM(EM240:ES240)='III Plan Rates'!AO243, "Match", "Don't Match")</f>
        <v>Match</v>
      </c>
    </row>
    <row r="241" spans="1:150" x14ac:dyDescent="0.25">
      <c r="A241" s="406" t="str">
        <f>'III Plan Rates'!A244</f>
        <v>Plan 227</v>
      </c>
      <c r="B241" s="122">
        <f>'III Plan Rates'!B244</f>
        <v>0</v>
      </c>
      <c r="C241" s="128">
        <f>'III Plan Rates'!D244</f>
        <v>0</v>
      </c>
      <c r="D241" s="122">
        <f>'III Plan Rates'!E244</f>
        <v>0</v>
      </c>
      <c r="E241" s="122">
        <f>'III Plan Rates'!F244</f>
        <v>0</v>
      </c>
      <c r="F241" s="122">
        <f>'III Plan Rates'!G244</f>
        <v>0</v>
      </c>
      <c r="G241" s="122">
        <f>'III Plan Rates'!J244</f>
        <v>0</v>
      </c>
      <c r="H241" s="10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2">
        <f>IF('III Plan Rates'!$AP244&gt;0,SUMPRODUCT(I241:Q241,'III Plan Rates'!$AG244:$AO244)/'III Plan Rates'!$AP244,0)</f>
        <v>0</v>
      </c>
      <c r="S241" s="123"/>
      <c r="T241" s="112" t="e">
        <f>'III Plan Rates'!$AA244*'V Consumer Factors'!$N$12*'II Rate Development &amp; Change'!$J$34</f>
        <v>#DIV/0!</v>
      </c>
      <c r="U241" s="112" t="e">
        <f>'III Plan Rates'!$AA244*'V Consumer Factors'!$N$13*'II Rate Development &amp; Change'!$J$34</f>
        <v>#DIV/0!</v>
      </c>
      <c r="V241" s="112" t="e">
        <f>'III Plan Rates'!$AA244*'V Consumer Factors'!$N$14*'II Rate Development &amp; Change'!$J$34</f>
        <v>#DIV/0!</v>
      </c>
      <c r="W241" s="112" t="e">
        <f>'III Plan Rates'!$AA244*'V Consumer Factors'!$N$15*'II Rate Development &amp; Change'!$J$34</f>
        <v>#DIV/0!</v>
      </c>
      <c r="X241" s="112" t="e">
        <f>'III Plan Rates'!$AA244*'V Consumer Factors'!$N$16*'II Rate Development &amp; Change'!$J$34</f>
        <v>#DIV/0!</v>
      </c>
      <c r="Y241" s="112" t="e">
        <f>'III Plan Rates'!$AA244*'V Consumer Factors'!$N$17*'II Rate Development &amp; Change'!$J$34</f>
        <v>#DIV/0!</v>
      </c>
      <c r="Z241" s="112" t="e">
        <f>'III Plan Rates'!$AA244*'V Consumer Factors'!$N$18*'II Rate Development &amp; Change'!$J$34</f>
        <v>#DIV/0!</v>
      </c>
      <c r="AA241" s="112" t="e">
        <f>'III Plan Rates'!$AA244*'V Consumer Factors'!$N$19*'II Rate Development &amp; Change'!$J$34</f>
        <v>#DIV/0!</v>
      </c>
      <c r="AB241" s="112" t="e">
        <f>'III Plan Rates'!$AA244*'V Consumer Factors'!$N$20*'II Rate Development &amp; Change'!$J$34</f>
        <v>#DIV/0!</v>
      </c>
      <c r="AC241" s="112">
        <f>IF('III Plan Rates'!$AP244&gt;0,SUMPRODUCT(T241:AB241,'III Plan Rates'!$AG244:$AO244)/'III Plan Rates'!$AP244,0)</f>
        <v>0</v>
      </c>
      <c r="AD241" s="119"/>
      <c r="AE241" s="120" t="e">
        <f t="shared" si="43"/>
        <v>#DIV/0!</v>
      </c>
      <c r="AF241" s="120" t="e">
        <f t="shared" si="44"/>
        <v>#DIV/0!</v>
      </c>
      <c r="AG241" s="120" t="e">
        <f t="shared" si="45"/>
        <v>#DIV/0!</v>
      </c>
      <c r="AH241" s="120" t="e">
        <f t="shared" si="46"/>
        <v>#DIV/0!</v>
      </c>
      <c r="AI241" s="120" t="e">
        <f t="shared" si="47"/>
        <v>#DIV/0!</v>
      </c>
      <c r="AJ241" s="120" t="e">
        <f t="shared" si="48"/>
        <v>#DIV/0!</v>
      </c>
      <c r="AK241" s="120" t="e">
        <f t="shared" si="49"/>
        <v>#DIV/0!</v>
      </c>
      <c r="AL241" s="120" t="e">
        <f t="shared" si="50"/>
        <v>#DIV/0!</v>
      </c>
      <c r="AM241" s="120" t="e">
        <f t="shared" si="51"/>
        <v>#DIV/0!</v>
      </c>
      <c r="AN241" s="120" t="str">
        <f t="shared" si="52"/>
        <v/>
      </c>
      <c r="AO241" s="119"/>
      <c r="AP241" s="112" t="e">
        <f>'III Plan Rates'!$AA244*'V Consumer Factors'!$N$12*'II Rate Development &amp; Change'!$K$34</f>
        <v>#DIV/0!</v>
      </c>
      <c r="AQ241" s="112" t="e">
        <f>'III Plan Rates'!$AA244*'V Consumer Factors'!$N$13*'II Rate Development &amp; Change'!$K$34</f>
        <v>#DIV/0!</v>
      </c>
      <c r="AR241" s="112" t="e">
        <f>'III Plan Rates'!$AA244*'V Consumer Factors'!$N$14*'II Rate Development &amp; Change'!$K$34</f>
        <v>#DIV/0!</v>
      </c>
      <c r="AS241" s="112" t="e">
        <f>'III Plan Rates'!$AA244*'V Consumer Factors'!$N$15*'II Rate Development &amp; Change'!$K$34</f>
        <v>#DIV/0!</v>
      </c>
      <c r="AT241" s="112" t="e">
        <f>'III Plan Rates'!$AA244*'V Consumer Factors'!$N$16*'II Rate Development &amp; Change'!$K$34</f>
        <v>#DIV/0!</v>
      </c>
      <c r="AU241" s="112" t="e">
        <f>'III Plan Rates'!$AA244*'V Consumer Factors'!$N$17*'II Rate Development &amp; Change'!$K$34</f>
        <v>#DIV/0!</v>
      </c>
      <c r="AV241" s="112" t="e">
        <f>'III Plan Rates'!$AA244*'V Consumer Factors'!$N$18*'II Rate Development &amp; Change'!$K$34</f>
        <v>#DIV/0!</v>
      </c>
      <c r="AW241" s="112" t="e">
        <f>'III Plan Rates'!$AA244*'V Consumer Factors'!$N$19*'II Rate Development &amp; Change'!$K$34</f>
        <v>#DIV/0!</v>
      </c>
      <c r="AX241" s="112" t="e">
        <f>'III Plan Rates'!$AA244*'V Consumer Factors'!$N$20*'II Rate Development &amp; Change'!$K$34</f>
        <v>#DIV/0!</v>
      </c>
      <c r="AY241" s="112">
        <f>IF('III Plan Rates'!$AP244&gt;0,SUMPRODUCT(AP241:AX241,'III Plan Rates'!$AG244:$AO244)/'III Plan Rates'!$AP244,0)</f>
        <v>0</v>
      </c>
      <c r="AZ241" s="124"/>
      <c r="BA241" s="112" t="e">
        <f>'III Plan Rates'!$AA244*'V Consumer Factors'!$N$12*'II Rate Development &amp; Change'!$L$34</f>
        <v>#DIV/0!</v>
      </c>
      <c r="BB241" s="112" t="e">
        <f>'III Plan Rates'!$AA244*'V Consumer Factors'!$N$13*'II Rate Development &amp; Change'!$L$34</f>
        <v>#DIV/0!</v>
      </c>
      <c r="BC241" s="112" t="e">
        <f>'III Plan Rates'!$AA244*'V Consumer Factors'!$N$14*'II Rate Development &amp; Change'!$L$34</f>
        <v>#DIV/0!</v>
      </c>
      <c r="BD241" s="112" t="e">
        <f>'III Plan Rates'!$AA244*'V Consumer Factors'!$N$15*'II Rate Development &amp; Change'!$L$34</f>
        <v>#DIV/0!</v>
      </c>
      <c r="BE241" s="112" t="e">
        <f>'III Plan Rates'!$AA244*'V Consumer Factors'!$N$16*'II Rate Development &amp; Change'!$L$34</f>
        <v>#DIV/0!</v>
      </c>
      <c r="BF241" s="112" t="e">
        <f>'III Plan Rates'!$AA244*'V Consumer Factors'!$N$17*'II Rate Development &amp; Change'!$L$34</f>
        <v>#DIV/0!</v>
      </c>
      <c r="BG241" s="112" t="e">
        <f>'III Plan Rates'!$AA244*'V Consumer Factors'!$N$18*'II Rate Development &amp; Change'!$L$34</f>
        <v>#DIV/0!</v>
      </c>
      <c r="BH241" s="112" t="e">
        <f>'III Plan Rates'!$AA244*'V Consumer Factors'!$N$19*'II Rate Development &amp; Change'!$L$34</f>
        <v>#DIV/0!</v>
      </c>
      <c r="BI241" s="112" t="e">
        <f>'III Plan Rates'!$AA244*'V Consumer Factors'!$N$20*'II Rate Development &amp; Change'!$L$34</f>
        <v>#DIV/0!</v>
      </c>
      <c r="BJ241" s="112">
        <f>IF('III Plan Rates'!$AP244&gt;0,SUMPRODUCT(BA241:BI241,'III Plan Rates'!$AG244:$AO244)/'III Plan Rates'!$AP244,0)</f>
        <v>0</v>
      </c>
      <c r="BK241" s="124"/>
      <c r="BL241" s="112" t="e">
        <f>'III Plan Rates'!$AA244*'V Consumer Factors'!$N$12*'II Rate Development &amp; Change'!$M$34</f>
        <v>#DIV/0!</v>
      </c>
      <c r="BM241" s="112" t="e">
        <f>'III Plan Rates'!$AA244*'V Consumer Factors'!$N$13*'II Rate Development &amp; Change'!$M$34</f>
        <v>#DIV/0!</v>
      </c>
      <c r="BN241" s="112" t="e">
        <f>'III Plan Rates'!$AA244*'V Consumer Factors'!$N$14*'II Rate Development &amp; Change'!$M$34</f>
        <v>#DIV/0!</v>
      </c>
      <c r="BO241" s="112" t="e">
        <f>'III Plan Rates'!$AA244*'V Consumer Factors'!$N$15*'II Rate Development &amp; Change'!$M$34</f>
        <v>#DIV/0!</v>
      </c>
      <c r="BP241" s="112" t="e">
        <f>'III Plan Rates'!$AA244*'V Consumer Factors'!$N$16*'II Rate Development &amp; Change'!$M$34</f>
        <v>#DIV/0!</v>
      </c>
      <c r="BQ241" s="112" t="e">
        <f>'III Plan Rates'!$AA244*'V Consumer Factors'!$N$17*'II Rate Development &amp; Change'!$M$34</f>
        <v>#DIV/0!</v>
      </c>
      <c r="BR241" s="112" t="e">
        <f>'III Plan Rates'!$AA244*'V Consumer Factors'!$N$18*'II Rate Development &amp; Change'!$M$34</f>
        <v>#DIV/0!</v>
      </c>
      <c r="BS241" s="112" t="e">
        <f>'III Plan Rates'!$AA244*'V Consumer Factors'!$N$19*'II Rate Development &amp; Change'!$M$34</f>
        <v>#DIV/0!</v>
      </c>
      <c r="BT241" s="112" t="e">
        <f>'III Plan Rates'!$AA244*'V Consumer Factors'!$N$20*'II Rate Development &amp; Change'!$M$34</f>
        <v>#DIV/0!</v>
      </c>
      <c r="BU241" s="112">
        <f>IF('III Plan Rates'!$AP244&gt;0,SUMPRODUCT(BL241:BT241,'III Plan Rates'!$AG244:$AO244)/'III Plan Rates'!$AP244,0)</f>
        <v>0</v>
      </c>
      <c r="BW241" s="109"/>
      <c r="BX241" s="109"/>
      <c r="BY241" s="109"/>
      <c r="BZ241" s="109"/>
      <c r="CA241" s="109"/>
      <c r="CB241" s="109"/>
      <c r="CC241" s="109"/>
      <c r="CD241" s="109"/>
      <c r="CE241" s="511" t="str">
        <f>IF(SUM(BW241:CD241)='III Plan Rates'!AG244, "Match", "Don't Match")</f>
        <v>Match</v>
      </c>
      <c r="CF241" s="109"/>
      <c r="CG241" s="109"/>
      <c r="CH241" s="109"/>
      <c r="CI241" s="511" t="str">
        <f>IF(SUM(CF241:CH241)='III Plan Rates'!AH244, "Match", "Don't Match")</f>
        <v>Match</v>
      </c>
      <c r="CJ241" s="109"/>
      <c r="CK241" s="109"/>
      <c r="CL241" s="109"/>
      <c r="CM241" s="109"/>
      <c r="CN241" s="109"/>
      <c r="CO241" s="109"/>
      <c r="CP241" s="109"/>
      <c r="CQ241" s="109"/>
      <c r="CR241" s="109"/>
      <c r="CS241" s="109"/>
      <c r="CT241" s="109"/>
      <c r="CU241" s="109"/>
      <c r="CV241" s="109"/>
      <c r="CW241" s="511" t="str">
        <f>IF(SUM(CJ241:CV241)='III Plan Rates'!AI244, "Match", "Don't Match")</f>
        <v>Match</v>
      </c>
      <c r="CX241" s="109"/>
      <c r="CY241" s="109"/>
      <c r="CZ241" s="109"/>
      <c r="DA241" s="109"/>
      <c r="DB241" s="109"/>
      <c r="DC241" s="109"/>
      <c r="DD241" s="109"/>
      <c r="DE241" s="109"/>
      <c r="DF241" s="109"/>
      <c r="DG241" s="109"/>
      <c r="DH241" s="511" t="str">
        <f>IF(SUM(CX241:DG241)='III Plan Rates'!AJ244, "Match", "Don't Match")</f>
        <v>Match</v>
      </c>
      <c r="DI241" s="109"/>
      <c r="DJ241" s="109"/>
      <c r="DK241" s="109"/>
      <c r="DL241" s="109"/>
      <c r="DM241" s="109"/>
      <c r="DN241" s="109"/>
      <c r="DO241" s="109"/>
      <c r="DP241" s="511" t="str">
        <f>IF(SUM(DI241:DO241)='III Plan Rates'!AK244, "Match", "Don't Match")</f>
        <v>Match</v>
      </c>
      <c r="DQ241" s="109"/>
      <c r="DR241" s="109"/>
      <c r="DS241" s="109"/>
      <c r="DT241" s="109"/>
      <c r="DU241" s="109"/>
      <c r="DV241" s="109"/>
      <c r="DW241" s="109"/>
      <c r="DX241" s="109"/>
      <c r="DY241" s="109"/>
      <c r="DZ241" s="109"/>
      <c r="EA241" s="511" t="str">
        <f>IF(SUM(DQ241:DZ241)='III Plan Rates'!AL244, "Match", "Don't Match")</f>
        <v>Match</v>
      </c>
      <c r="EB241" s="109"/>
      <c r="EC241" s="109"/>
      <c r="ED241" s="109"/>
      <c r="EE241" s="109"/>
      <c r="EF241" s="511" t="str">
        <f>IF(SUM(EB241:EE241)='III Plan Rates'!AM244, "Match", "Don't Match")</f>
        <v>Match</v>
      </c>
      <c r="EG241" s="109"/>
      <c r="EH241" s="109"/>
      <c r="EI241" s="109"/>
      <c r="EJ241" s="109"/>
      <c r="EK241" s="109"/>
      <c r="EL241" s="511" t="str">
        <f>IF(SUM(EG241:EK241)='III Plan Rates'!AN244, "Match", "Don't Match")</f>
        <v>Match</v>
      </c>
      <c r="EM241" s="109"/>
      <c r="EN241" s="109"/>
      <c r="EO241" s="109"/>
      <c r="EP241" s="109"/>
      <c r="EQ241" s="109"/>
      <c r="ER241" s="109"/>
      <c r="ES241" s="109"/>
      <c r="ET241" s="511" t="str">
        <f>IF(SUM(EM241:ES241)='III Plan Rates'!AO244, "Match", "Don't Match")</f>
        <v>Match</v>
      </c>
    </row>
    <row r="242" spans="1:150" x14ac:dyDescent="0.25">
      <c r="A242" s="406" t="str">
        <f>'III Plan Rates'!A245</f>
        <v>Plan 228</v>
      </c>
      <c r="B242" s="122">
        <f>'III Plan Rates'!B245</f>
        <v>0</v>
      </c>
      <c r="C242" s="128">
        <f>'III Plan Rates'!D245</f>
        <v>0</v>
      </c>
      <c r="D242" s="122">
        <f>'III Plan Rates'!E245</f>
        <v>0</v>
      </c>
      <c r="E242" s="122">
        <f>'III Plan Rates'!F245</f>
        <v>0</v>
      </c>
      <c r="F242" s="122">
        <f>'III Plan Rates'!G245</f>
        <v>0</v>
      </c>
      <c r="G242" s="122">
        <f>'III Plan Rates'!J245</f>
        <v>0</v>
      </c>
      <c r="H242" s="10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2">
        <f>IF('III Plan Rates'!$AP245&gt;0,SUMPRODUCT(I242:Q242,'III Plan Rates'!$AG245:$AO245)/'III Plan Rates'!$AP245,0)</f>
        <v>0</v>
      </c>
      <c r="S242" s="123"/>
      <c r="T242" s="112" t="e">
        <f>'III Plan Rates'!$AA245*'V Consumer Factors'!$N$12*'II Rate Development &amp; Change'!$J$34</f>
        <v>#DIV/0!</v>
      </c>
      <c r="U242" s="112" t="e">
        <f>'III Plan Rates'!$AA245*'V Consumer Factors'!$N$13*'II Rate Development &amp; Change'!$J$34</f>
        <v>#DIV/0!</v>
      </c>
      <c r="V242" s="112" t="e">
        <f>'III Plan Rates'!$AA245*'V Consumer Factors'!$N$14*'II Rate Development &amp; Change'!$J$34</f>
        <v>#DIV/0!</v>
      </c>
      <c r="W242" s="112" t="e">
        <f>'III Plan Rates'!$AA245*'V Consumer Factors'!$N$15*'II Rate Development &amp; Change'!$J$34</f>
        <v>#DIV/0!</v>
      </c>
      <c r="X242" s="112" t="e">
        <f>'III Plan Rates'!$AA245*'V Consumer Factors'!$N$16*'II Rate Development &amp; Change'!$J$34</f>
        <v>#DIV/0!</v>
      </c>
      <c r="Y242" s="112" t="e">
        <f>'III Plan Rates'!$AA245*'V Consumer Factors'!$N$17*'II Rate Development &amp; Change'!$J$34</f>
        <v>#DIV/0!</v>
      </c>
      <c r="Z242" s="112" t="e">
        <f>'III Plan Rates'!$AA245*'V Consumer Factors'!$N$18*'II Rate Development &amp; Change'!$J$34</f>
        <v>#DIV/0!</v>
      </c>
      <c r="AA242" s="112" t="e">
        <f>'III Plan Rates'!$AA245*'V Consumer Factors'!$N$19*'II Rate Development &amp; Change'!$J$34</f>
        <v>#DIV/0!</v>
      </c>
      <c r="AB242" s="112" t="e">
        <f>'III Plan Rates'!$AA245*'V Consumer Factors'!$N$20*'II Rate Development &amp; Change'!$J$34</f>
        <v>#DIV/0!</v>
      </c>
      <c r="AC242" s="112">
        <f>IF('III Plan Rates'!$AP245&gt;0,SUMPRODUCT(T242:AB242,'III Plan Rates'!$AG245:$AO245)/'III Plan Rates'!$AP245,0)</f>
        <v>0</v>
      </c>
      <c r="AD242" s="119"/>
      <c r="AE242" s="120" t="e">
        <f t="shared" si="43"/>
        <v>#DIV/0!</v>
      </c>
      <c r="AF242" s="120" t="e">
        <f t="shared" si="44"/>
        <v>#DIV/0!</v>
      </c>
      <c r="AG242" s="120" t="e">
        <f t="shared" si="45"/>
        <v>#DIV/0!</v>
      </c>
      <c r="AH242" s="120" t="e">
        <f t="shared" si="46"/>
        <v>#DIV/0!</v>
      </c>
      <c r="AI242" s="120" t="e">
        <f t="shared" si="47"/>
        <v>#DIV/0!</v>
      </c>
      <c r="AJ242" s="120" t="e">
        <f t="shared" si="48"/>
        <v>#DIV/0!</v>
      </c>
      <c r="AK242" s="120" t="e">
        <f t="shared" si="49"/>
        <v>#DIV/0!</v>
      </c>
      <c r="AL242" s="120" t="e">
        <f t="shared" si="50"/>
        <v>#DIV/0!</v>
      </c>
      <c r="AM242" s="120" t="e">
        <f t="shared" si="51"/>
        <v>#DIV/0!</v>
      </c>
      <c r="AN242" s="120" t="str">
        <f t="shared" si="52"/>
        <v/>
      </c>
      <c r="AO242" s="119"/>
      <c r="AP242" s="112" t="e">
        <f>'III Plan Rates'!$AA245*'V Consumer Factors'!$N$12*'II Rate Development &amp; Change'!$K$34</f>
        <v>#DIV/0!</v>
      </c>
      <c r="AQ242" s="112" t="e">
        <f>'III Plan Rates'!$AA245*'V Consumer Factors'!$N$13*'II Rate Development &amp; Change'!$K$34</f>
        <v>#DIV/0!</v>
      </c>
      <c r="AR242" s="112" t="e">
        <f>'III Plan Rates'!$AA245*'V Consumer Factors'!$N$14*'II Rate Development &amp; Change'!$K$34</f>
        <v>#DIV/0!</v>
      </c>
      <c r="AS242" s="112" t="e">
        <f>'III Plan Rates'!$AA245*'V Consumer Factors'!$N$15*'II Rate Development &amp; Change'!$K$34</f>
        <v>#DIV/0!</v>
      </c>
      <c r="AT242" s="112" t="e">
        <f>'III Plan Rates'!$AA245*'V Consumer Factors'!$N$16*'II Rate Development &amp; Change'!$K$34</f>
        <v>#DIV/0!</v>
      </c>
      <c r="AU242" s="112" t="e">
        <f>'III Plan Rates'!$AA245*'V Consumer Factors'!$N$17*'II Rate Development &amp; Change'!$K$34</f>
        <v>#DIV/0!</v>
      </c>
      <c r="AV242" s="112" t="e">
        <f>'III Plan Rates'!$AA245*'V Consumer Factors'!$N$18*'II Rate Development &amp; Change'!$K$34</f>
        <v>#DIV/0!</v>
      </c>
      <c r="AW242" s="112" t="e">
        <f>'III Plan Rates'!$AA245*'V Consumer Factors'!$N$19*'II Rate Development &amp; Change'!$K$34</f>
        <v>#DIV/0!</v>
      </c>
      <c r="AX242" s="112" t="e">
        <f>'III Plan Rates'!$AA245*'V Consumer Factors'!$N$20*'II Rate Development &amp; Change'!$K$34</f>
        <v>#DIV/0!</v>
      </c>
      <c r="AY242" s="112">
        <f>IF('III Plan Rates'!$AP245&gt;0,SUMPRODUCT(AP242:AX242,'III Plan Rates'!$AG245:$AO245)/'III Plan Rates'!$AP245,0)</f>
        <v>0</v>
      </c>
      <c r="AZ242" s="124"/>
      <c r="BA242" s="112" t="e">
        <f>'III Plan Rates'!$AA245*'V Consumer Factors'!$N$12*'II Rate Development &amp; Change'!$L$34</f>
        <v>#DIV/0!</v>
      </c>
      <c r="BB242" s="112" t="e">
        <f>'III Plan Rates'!$AA245*'V Consumer Factors'!$N$13*'II Rate Development &amp; Change'!$L$34</f>
        <v>#DIV/0!</v>
      </c>
      <c r="BC242" s="112" t="e">
        <f>'III Plan Rates'!$AA245*'V Consumer Factors'!$N$14*'II Rate Development &amp; Change'!$L$34</f>
        <v>#DIV/0!</v>
      </c>
      <c r="BD242" s="112" t="e">
        <f>'III Plan Rates'!$AA245*'V Consumer Factors'!$N$15*'II Rate Development &amp; Change'!$L$34</f>
        <v>#DIV/0!</v>
      </c>
      <c r="BE242" s="112" t="e">
        <f>'III Plan Rates'!$AA245*'V Consumer Factors'!$N$16*'II Rate Development &amp; Change'!$L$34</f>
        <v>#DIV/0!</v>
      </c>
      <c r="BF242" s="112" t="e">
        <f>'III Plan Rates'!$AA245*'V Consumer Factors'!$N$17*'II Rate Development &amp; Change'!$L$34</f>
        <v>#DIV/0!</v>
      </c>
      <c r="BG242" s="112" t="e">
        <f>'III Plan Rates'!$AA245*'V Consumer Factors'!$N$18*'II Rate Development &amp; Change'!$L$34</f>
        <v>#DIV/0!</v>
      </c>
      <c r="BH242" s="112" t="e">
        <f>'III Plan Rates'!$AA245*'V Consumer Factors'!$N$19*'II Rate Development &amp; Change'!$L$34</f>
        <v>#DIV/0!</v>
      </c>
      <c r="BI242" s="112" t="e">
        <f>'III Plan Rates'!$AA245*'V Consumer Factors'!$N$20*'II Rate Development &amp; Change'!$L$34</f>
        <v>#DIV/0!</v>
      </c>
      <c r="BJ242" s="112">
        <f>IF('III Plan Rates'!$AP245&gt;0,SUMPRODUCT(BA242:BI242,'III Plan Rates'!$AG245:$AO245)/'III Plan Rates'!$AP245,0)</f>
        <v>0</v>
      </c>
      <c r="BK242" s="124"/>
      <c r="BL242" s="112" t="e">
        <f>'III Plan Rates'!$AA245*'V Consumer Factors'!$N$12*'II Rate Development &amp; Change'!$M$34</f>
        <v>#DIV/0!</v>
      </c>
      <c r="BM242" s="112" t="e">
        <f>'III Plan Rates'!$AA245*'V Consumer Factors'!$N$13*'II Rate Development &amp; Change'!$M$34</f>
        <v>#DIV/0!</v>
      </c>
      <c r="BN242" s="112" t="e">
        <f>'III Plan Rates'!$AA245*'V Consumer Factors'!$N$14*'II Rate Development &amp; Change'!$M$34</f>
        <v>#DIV/0!</v>
      </c>
      <c r="BO242" s="112" t="e">
        <f>'III Plan Rates'!$AA245*'V Consumer Factors'!$N$15*'II Rate Development &amp; Change'!$M$34</f>
        <v>#DIV/0!</v>
      </c>
      <c r="BP242" s="112" t="e">
        <f>'III Plan Rates'!$AA245*'V Consumer Factors'!$N$16*'II Rate Development &amp; Change'!$M$34</f>
        <v>#DIV/0!</v>
      </c>
      <c r="BQ242" s="112" t="e">
        <f>'III Plan Rates'!$AA245*'V Consumer Factors'!$N$17*'II Rate Development &amp; Change'!$M$34</f>
        <v>#DIV/0!</v>
      </c>
      <c r="BR242" s="112" t="e">
        <f>'III Plan Rates'!$AA245*'V Consumer Factors'!$N$18*'II Rate Development &amp; Change'!$M$34</f>
        <v>#DIV/0!</v>
      </c>
      <c r="BS242" s="112" t="e">
        <f>'III Plan Rates'!$AA245*'V Consumer Factors'!$N$19*'II Rate Development &amp; Change'!$M$34</f>
        <v>#DIV/0!</v>
      </c>
      <c r="BT242" s="112" t="e">
        <f>'III Plan Rates'!$AA245*'V Consumer Factors'!$N$20*'II Rate Development &amp; Change'!$M$34</f>
        <v>#DIV/0!</v>
      </c>
      <c r="BU242" s="112">
        <f>IF('III Plan Rates'!$AP245&gt;0,SUMPRODUCT(BL242:BT242,'III Plan Rates'!$AG245:$AO245)/'III Plan Rates'!$AP245,0)</f>
        <v>0</v>
      </c>
      <c r="BW242" s="109"/>
      <c r="BX242" s="109"/>
      <c r="BY242" s="109"/>
      <c r="BZ242" s="109"/>
      <c r="CA242" s="109"/>
      <c r="CB242" s="109"/>
      <c r="CC242" s="109"/>
      <c r="CD242" s="109"/>
      <c r="CE242" s="511" t="str">
        <f>IF(SUM(BW242:CD242)='III Plan Rates'!AG245, "Match", "Don't Match")</f>
        <v>Match</v>
      </c>
      <c r="CF242" s="109"/>
      <c r="CG242" s="109"/>
      <c r="CH242" s="109"/>
      <c r="CI242" s="511" t="str">
        <f>IF(SUM(CF242:CH242)='III Plan Rates'!AH245, "Match", "Don't Match")</f>
        <v>Match</v>
      </c>
      <c r="CJ242" s="109"/>
      <c r="CK242" s="109"/>
      <c r="CL242" s="109"/>
      <c r="CM242" s="109"/>
      <c r="CN242" s="109"/>
      <c r="CO242" s="109"/>
      <c r="CP242" s="109"/>
      <c r="CQ242" s="109"/>
      <c r="CR242" s="109"/>
      <c r="CS242" s="109"/>
      <c r="CT242" s="109"/>
      <c r="CU242" s="109"/>
      <c r="CV242" s="109"/>
      <c r="CW242" s="511" t="str">
        <f>IF(SUM(CJ242:CV242)='III Plan Rates'!AI245, "Match", "Don't Match")</f>
        <v>Match</v>
      </c>
      <c r="CX242" s="109"/>
      <c r="CY242" s="109"/>
      <c r="CZ242" s="109"/>
      <c r="DA242" s="109"/>
      <c r="DB242" s="109"/>
      <c r="DC242" s="109"/>
      <c r="DD242" s="109"/>
      <c r="DE242" s="109"/>
      <c r="DF242" s="109"/>
      <c r="DG242" s="109"/>
      <c r="DH242" s="511" t="str">
        <f>IF(SUM(CX242:DG242)='III Plan Rates'!AJ245, "Match", "Don't Match")</f>
        <v>Match</v>
      </c>
      <c r="DI242" s="109"/>
      <c r="DJ242" s="109"/>
      <c r="DK242" s="109"/>
      <c r="DL242" s="109"/>
      <c r="DM242" s="109"/>
      <c r="DN242" s="109"/>
      <c r="DO242" s="109"/>
      <c r="DP242" s="511" t="str">
        <f>IF(SUM(DI242:DO242)='III Plan Rates'!AK245, "Match", "Don't Match")</f>
        <v>Match</v>
      </c>
      <c r="DQ242" s="109"/>
      <c r="DR242" s="109"/>
      <c r="DS242" s="109"/>
      <c r="DT242" s="109"/>
      <c r="DU242" s="109"/>
      <c r="DV242" s="109"/>
      <c r="DW242" s="109"/>
      <c r="DX242" s="109"/>
      <c r="DY242" s="109"/>
      <c r="DZ242" s="109"/>
      <c r="EA242" s="511" t="str">
        <f>IF(SUM(DQ242:DZ242)='III Plan Rates'!AL245, "Match", "Don't Match")</f>
        <v>Match</v>
      </c>
      <c r="EB242" s="109"/>
      <c r="EC242" s="109"/>
      <c r="ED242" s="109"/>
      <c r="EE242" s="109"/>
      <c r="EF242" s="511" t="str">
        <f>IF(SUM(EB242:EE242)='III Plan Rates'!AM245, "Match", "Don't Match")</f>
        <v>Match</v>
      </c>
      <c r="EG242" s="109"/>
      <c r="EH242" s="109"/>
      <c r="EI242" s="109"/>
      <c r="EJ242" s="109"/>
      <c r="EK242" s="109"/>
      <c r="EL242" s="511" t="str">
        <f>IF(SUM(EG242:EK242)='III Plan Rates'!AN245, "Match", "Don't Match")</f>
        <v>Match</v>
      </c>
      <c r="EM242" s="109"/>
      <c r="EN242" s="109"/>
      <c r="EO242" s="109"/>
      <c r="EP242" s="109"/>
      <c r="EQ242" s="109"/>
      <c r="ER242" s="109"/>
      <c r="ES242" s="109"/>
      <c r="ET242" s="511" t="str">
        <f>IF(SUM(EM242:ES242)='III Plan Rates'!AO245, "Match", "Don't Match")</f>
        <v>Match</v>
      </c>
    </row>
    <row r="243" spans="1:150" x14ac:dyDescent="0.25">
      <c r="A243" s="406" t="str">
        <f>'III Plan Rates'!A246</f>
        <v>Plan 229</v>
      </c>
      <c r="B243" s="122">
        <f>'III Plan Rates'!B246</f>
        <v>0</v>
      </c>
      <c r="C243" s="128">
        <f>'III Plan Rates'!D246</f>
        <v>0</v>
      </c>
      <c r="D243" s="122">
        <f>'III Plan Rates'!E246</f>
        <v>0</v>
      </c>
      <c r="E243" s="122">
        <f>'III Plan Rates'!F246</f>
        <v>0</v>
      </c>
      <c r="F243" s="122">
        <f>'III Plan Rates'!G246</f>
        <v>0</v>
      </c>
      <c r="G243" s="122">
        <f>'III Plan Rates'!J246</f>
        <v>0</v>
      </c>
      <c r="H243" s="10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2">
        <f>IF('III Plan Rates'!$AP246&gt;0,SUMPRODUCT(I243:Q243,'III Plan Rates'!$AG246:$AO246)/'III Plan Rates'!$AP246,0)</f>
        <v>0</v>
      </c>
      <c r="S243" s="123"/>
      <c r="T243" s="112" t="e">
        <f>'III Plan Rates'!$AA246*'V Consumer Factors'!$N$12*'II Rate Development &amp; Change'!$J$34</f>
        <v>#DIV/0!</v>
      </c>
      <c r="U243" s="112" t="e">
        <f>'III Plan Rates'!$AA246*'V Consumer Factors'!$N$13*'II Rate Development &amp; Change'!$J$34</f>
        <v>#DIV/0!</v>
      </c>
      <c r="V243" s="112" t="e">
        <f>'III Plan Rates'!$AA246*'V Consumer Factors'!$N$14*'II Rate Development &amp; Change'!$J$34</f>
        <v>#DIV/0!</v>
      </c>
      <c r="W243" s="112" t="e">
        <f>'III Plan Rates'!$AA246*'V Consumer Factors'!$N$15*'II Rate Development &amp; Change'!$J$34</f>
        <v>#DIV/0!</v>
      </c>
      <c r="X243" s="112" t="e">
        <f>'III Plan Rates'!$AA246*'V Consumer Factors'!$N$16*'II Rate Development &amp; Change'!$J$34</f>
        <v>#DIV/0!</v>
      </c>
      <c r="Y243" s="112" t="e">
        <f>'III Plan Rates'!$AA246*'V Consumer Factors'!$N$17*'II Rate Development &amp; Change'!$J$34</f>
        <v>#DIV/0!</v>
      </c>
      <c r="Z243" s="112" t="e">
        <f>'III Plan Rates'!$AA246*'V Consumer Factors'!$N$18*'II Rate Development &amp; Change'!$J$34</f>
        <v>#DIV/0!</v>
      </c>
      <c r="AA243" s="112" t="e">
        <f>'III Plan Rates'!$AA246*'V Consumer Factors'!$N$19*'II Rate Development &amp; Change'!$J$34</f>
        <v>#DIV/0!</v>
      </c>
      <c r="AB243" s="112" t="e">
        <f>'III Plan Rates'!$AA246*'V Consumer Factors'!$N$20*'II Rate Development &amp; Change'!$J$34</f>
        <v>#DIV/0!</v>
      </c>
      <c r="AC243" s="112">
        <f>IF('III Plan Rates'!$AP246&gt;0,SUMPRODUCT(T243:AB243,'III Plan Rates'!$AG246:$AO246)/'III Plan Rates'!$AP246,0)</f>
        <v>0</v>
      </c>
      <c r="AD243" s="119"/>
      <c r="AE243" s="120" t="e">
        <f t="shared" si="43"/>
        <v>#DIV/0!</v>
      </c>
      <c r="AF243" s="120" t="e">
        <f t="shared" si="44"/>
        <v>#DIV/0!</v>
      </c>
      <c r="AG243" s="120" t="e">
        <f t="shared" si="45"/>
        <v>#DIV/0!</v>
      </c>
      <c r="AH243" s="120" t="e">
        <f t="shared" si="46"/>
        <v>#DIV/0!</v>
      </c>
      <c r="AI243" s="120" t="e">
        <f t="shared" si="47"/>
        <v>#DIV/0!</v>
      </c>
      <c r="AJ243" s="120" t="e">
        <f t="shared" si="48"/>
        <v>#DIV/0!</v>
      </c>
      <c r="AK243" s="120" t="e">
        <f t="shared" si="49"/>
        <v>#DIV/0!</v>
      </c>
      <c r="AL243" s="120" t="e">
        <f t="shared" si="50"/>
        <v>#DIV/0!</v>
      </c>
      <c r="AM243" s="120" t="e">
        <f t="shared" si="51"/>
        <v>#DIV/0!</v>
      </c>
      <c r="AN243" s="120" t="str">
        <f t="shared" si="52"/>
        <v/>
      </c>
      <c r="AO243" s="119"/>
      <c r="AP243" s="112" t="e">
        <f>'III Plan Rates'!$AA246*'V Consumer Factors'!$N$12*'II Rate Development &amp; Change'!$K$34</f>
        <v>#DIV/0!</v>
      </c>
      <c r="AQ243" s="112" t="e">
        <f>'III Plan Rates'!$AA246*'V Consumer Factors'!$N$13*'II Rate Development &amp; Change'!$K$34</f>
        <v>#DIV/0!</v>
      </c>
      <c r="AR243" s="112" t="e">
        <f>'III Plan Rates'!$AA246*'V Consumer Factors'!$N$14*'II Rate Development &amp; Change'!$K$34</f>
        <v>#DIV/0!</v>
      </c>
      <c r="AS243" s="112" t="e">
        <f>'III Plan Rates'!$AA246*'V Consumer Factors'!$N$15*'II Rate Development &amp; Change'!$K$34</f>
        <v>#DIV/0!</v>
      </c>
      <c r="AT243" s="112" t="e">
        <f>'III Plan Rates'!$AA246*'V Consumer Factors'!$N$16*'II Rate Development &amp; Change'!$K$34</f>
        <v>#DIV/0!</v>
      </c>
      <c r="AU243" s="112" t="e">
        <f>'III Plan Rates'!$AA246*'V Consumer Factors'!$N$17*'II Rate Development &amp; Change'!$K$34</f>
        <v>#DIV/0!</v>
      </c>
      <c r="AV243" s="112" t="e">
        <f>'III Plan Rates'!$AA246*'V Consumer Factors'!$N$18*'II Rate Development &amp; Change'!$K$34</f>
        <v>#DIV/0!</v>
      </c>
      <c r="AW243" s="112" t="e">
        <f>'III Plan Rates'!$AA246*'V Consumer Factors'!$N$19*'II Rate Development &amp; Change'!$K$34</f>
        <v>#DIV/0!</v>
      </c>
      <c r="AX243" s="112" t="e">
        <f>'III Plan Rates'!$AA246*'V Consumer Factors'!$N$20*'II Rate Development &amp; Change'!$K$34</f>
        <v>#DIV/0!</v>
      </c>
      <c r="AY243" s="112">
        <f>IF('III Plan Rates'!$AP246&gt;0,SUMPRODUCT(AP243:AX243,'III Plan Rates'!$AG246:$AO246)/'III Plan Rates'!$AP246,0)</f>
        <v>0</v>
      </c>
      <c r="AZ243" s="124"/>
      <c r="BA243" s="112" t="e">
        <f>'III Plan Rates'!$AA246*'V Consumer Factors'!$N$12*'II Rate Development &amp; Change'!$L$34</f>
        <v>#DIV/0!</v>
      </c>
      <c r="BB243" s="112" t="e">
        <f>'III Plan Rates'!$AA246*'V Consumer Factors'!$N$13*'II Rate Development &amp; Change'!$L$34</f>
        <v>#DIV/0!</v>
      </c>
      <c r="BC243" s="112" t="e">
        <f>'III Plan Rates'!$AA246*'V Consumer Factors'!$N$14*'II Rate Development &amp; Change'!$L$34</f>
        <v>#DIV/0!</v>
      </c>
      <c r="BD243" s="112" t="e">
        <f>'III Plan Rates'!$AA246*'V Consumer Factors'!$N$15*'II Rate Development &amp; Change'!$L$34</f>
        <v>#DIV/0!</v>
      </c>
      <c r="BE243" s="112" t="e">
        <f>'III Plan Rates'!$AA246*'V Consumer Factors'!$N$16*'II Rate Development &amp; Change'!$L$34</f>
        <v>#DIV/0!</v>
      </c>
      <c r="BF243" s="112" t="e">
        <f>'III Plan Rates'!$AA246*'V Consumer Factors'!$N$17*'II Rate Development &amp; Change'!$L$34</f>
        <v>#DIV/0!</v>
      </c>
      <c r="BG243" s="112" t="e">
        <f>'III Plan Rates'!$AA246*'V Consumer Factors'!$N$18*'II Rate Development &amp; Change'!$L$34</f>
        <v>#DIV/0!</v>
      </c>
      <c r="BH243" s="112" t="e">
        <f>'III Plan Rates'!$AA246*'V Consumer Factors'!$N$19*'II Rate Development &amp; Change'!$L$34</f>
        <v>#DIV/0!</v>
      </c>
      <c r="BI243" s="112" t="e">
        <f>'III Plan Rates'!$AA246*'V Consumer Factors'!$N$20*'II Rate Development &amp; Change'!$L$34</f>
        <v>#DIV/0!</v>
      </c>
      <c r="BJ243" s="112">
        <f>IF('III Plan Rates'!$AP246&gt;0,SUMPRODUCT(BA243:BI243,'III Plan Rates'!$AG246:$AO246)/'III Plan Rates'!$AP246,0)</f>
        <v>0</v>
      </c>
      <c r="BK243" s="124"/>
      <c r="BL243" s="112" t="e">
        <f>'III Plan Rates'!$AA246*'V Consumer Factors'!$N$12*'II Rate Development &amp; Change'!$M$34</f>
        <v>#DIV/0!</v>
      </c>
      <c r="BM243" s="112" t="e">
        <f>'III Plan Rates'!$AA246*'V Consumer Factors'!$N$13*'II Rate Development &amp; Change'!$M$34</f>
        <v>#DIV/0!</v>
      </c>
      <c r="BN243" s="112" t="e">
        <f>'III Plan Rates'!$AA246*'V Consumer Factors'!$N$14*'II Rate Development &amp; Change'!$M$34</f>
        <v>#DIV/0!</v>
      </c>
      <c r="BO243" s="112" t="e">
        <f>'III Plan Rates'!$AA246*'V Consumer Factors'!$N$15*'II Rate Development &amp; Change'!$M$34</f>
        <v>#DIV/0!</v>
      </c>
      <c r="BP243" s="112" t="e">
        <f>'III Plan Rates'!$AA246*'V Consumer Factors'!$N$16*'II Rate Development &amp; Change'!$M$34</f>
        <v>#DIV/0!</v>
      </c>
      <c r="BQ243" s="112" t="e">
        <f>'III Plan Rates'!$AA246*'V Consumer Factors'!$N$17*'II Rate Development &amp; Change'!$M$34</f>
        <v>#DIV/0!</v>
      </c>
      <c r="BR243" s="112" t="e">
        <f>'III Plan Rates'!$AA246*'V Consumer Factors'!$N$18*'II Rate Development &amp; Change'!$M$34</f>
        <v>#DIV/0!</v>
      </c>
      <c r="BS243" s="112" t="e">
        <f>'III Plan Rates'!$AA246*'V Consumer Factors'!$N$19*'II Rate Development &amp; Change'!$M$34</f>
        <v>#DIV/0!</v>
      </c>
      <c r="BT243" s="112" t="e">
        <f>'III Plan Rates'!$AA246*'V Consumer Factors'!$N$20*'II Rate Development &amp; Change'!$M$34</f>
        <v>#DIV/0!</v>
      </c>
      <c r="BU243" s="112">
        <f>IF('III Plan Rates'!$AP246&gt;0,SUMPRODUCT(BL243:BT243,'III Plan Rates'!$AG246:$AO246)/'III Plan Rates'!$AP246,0)</f>
        <v>0</v>
      </c>
      <c r="BW243" s="109"/>
      <c r="BX243" s="109"/>
      <c r="BY243" s="109"/>
      <c r="BZ243" s="109"/>
      <c r="CA243" s="109"/>
      <c r="CB243" s="109"/>
      <c r="CC243" s="109"/>
      <c r="CD243" s="109"/>
      <c r="CE243" s="511" t="str">
        <f>IF(SUM(BW243:CD243)='III Plan Rates'!AG246, "Match", "Don't Match")</f>
        <v>Match</v>
      </c>
      <c r="CF243" s="109"/>
      <c r="CG243" s="109"/>
      <c r="CH243" s="109"/>
      <c r="CI243" s="511" t="str">
        <f>IF(SUM(CF243:CH243)='III Plan Rates'!AH246, "Match", "Don't Match")</f>
        <v>Match</v>
      </c>
      <c r="CJ243" s="109"/>
      <c r="CK243" s="109"/>
      <c r="CL243" s="109"/>
      <c r="CM243" s="109"/>
      <c r="CN243" s="109"/>
      <c r="CO243" s="109"/>
      <c r="CP243" s="109"/>
      <c r="CQ243" s="109"/>
      <c r="CR243" s="109"/>
      <c r="CS243" s="109"/>
      <c r="CT243" s="109"/>
      <c r="CU243" s="109"/>
      <c r="CV243" s="109"/>
      <c r="CW243" s="511" t="str">
        <f>IF(SUM(CJ243:CV243)='III Plan Rates'!AI246, "Match", "Don't Match")</f>
        <v>Match</v>
      </c>
      <c r="CX243" s="109"/>
      <c r="CY243" s="109"/>
      <c r="CZ243" s="109"/>
      <c r="DA243" s="109"/>
      <c r="DB243" s="109"/>
      <c r="DC243" s="109"/>
      <c r="DD243" s="109"/>
      <c r="DE243" s="109"/>
      <c r="DF243" s="109"/>
      <c r="DG243" s="109"/>
      <c r="DH243" s="511" t="str">
        <f>IF(SUM(CX243:DG243)='III Plan Rates'!AJ246, "Match", "Don't Match")</f>
        <v>Match</v>
      </c>
      <c r="DI243" s="109"/>
      <c r="DJ243" s="109"/>
      <c r="DK243" s="109"/>
      <c r="DL243" s="109"/>
      <c r="DM243" s="109"/>
      <c r="DN243" s="109"/>
      <c r="DO243" s="109"/>
      <c r="DP243" s="511" t="str">
        <f>IF(SUM(DI243:DO243)='III Plan Rates'!AK246, "Match", "Don't Match")</f>
        <v>Match</v>
      </c>
      <c r="DQ243" s="109"/>
      <c r="DR243" s="109"/>
      <c r="DS243" s="109"/>
      <c r="DT243" s="109"/>
      <c r="DU243" s="109"/>
      <c r="DV243" s="109"/>
      <c r="DW243" s="109"/>
      <c r="DX243" s="109"/>
      <c r="DY243" s="109"/>
      <c r="DZ243" s="109"/>
      <c r="EA243" s="511" t="str">
        <f>IF(SUM(DQ243:DZ243)='III Plan Rates'!AL246, "Match", "Don't Match")</f>
        <v>Match</v>
      </c>
      <c r="EB243" s="109"/>
      <c r="EC243" s="109"/>
      <c r="ED243" s="109"/>
      <c r="EE243" s="109"/>
      <c r="EF243" s="511" t="str">
        <f>IF(SUM(EB243:EE243)='III Plan Rates'!AM246, "Match", "Don't Match")</f>
        <v>Match</v>
      </c>
      <c r="EG243" s="109"/>
      <c r="EH243" s="109"/>
      <c r="EI243" s="109"/>
      <c r="EJ243" s="109"/>
      <c r="EK243" s="109"/>
      <c r="EL243" s="511" t="str">
        <f>IF(SUM(EG243:EK243)='III Plan Rates'!AN246, "Match", "Don't Match")</f>
        <v>Match</v>
      </c>
      <c r="EM243" s="109"/>
      <c r="EN243" s="109"/>
      <c r="EO243" s="109"/>
      <c r="EP243" s="109"/>
      <c r="EQ243" s="109"/>
      <c r="ER243" s="109"/>
      <c r="ES243" s="109"/>
      <c r="ET243" s="511" t="str">
        <f>IF(SUM(EM243:ES243)='III Plan Rates'!AO246, "Match", "Don't Match")</f>
        <v>Match</v>
      </c>
    </row>
    <row r="244" spans="1:150" x14ac:dyDescent="0.25">
      <c r="A244" s="406" t="str">
        <f>'III Plan Rates'!A247</f>
        <v>Plan 230</v>
      </c>
      <c r="B244" s="122">
        <f>'III Plan Rates'!B247</f>
        <v>0</v>
      </c>
      <c r="C244" s="128">
        <f>'III Plan Rates'!D247</f>
        <v>0</v>
      </c>
      <c r="D244" s="122">
        <f>'III Plan Rates'!E247</f>
        <v>0</v>
      </c>
      <c r="E244" s="122">
        <f>'III Plan Rates'!F247</f>
        <v>0</v>
      </c>
      <c r="F244" s="122">
        <f>'III Plan Rates'!G247</f>
        <v>0</v>
      </c>
      <c r="G244" s="122">
        <f>'III Plan Rates'!J247</f>
        <v>0</v>
      </c>
      <c r="H244" s="10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2">
        <f>IF('III Plan Rates'!$AP247&gt;0,SUMPRODUCT(I244:Q244,'III Plan Rates'!$AG247:$AO247)/'III Plan Rates'!$AP247,0)</f>
        <v>0</v>
      </c>
      <c r="S244" s="123"/>
      <c r="T244" s="112" t="e">
        <f>'III Plan Rates'!$AA247*'V Consumer Factors'!$N$12*'II Rate Development &amp; Change'!$J$34</f>
        <v>#DIV/0!</v>
      </c>
      <c r="U244" s="112" t="e">
        <f>'III Plan Rates'!$AA247*'V Consumer Factors'!$N$13*'II Rate Development &amp; Change'!$J$34</f>
        <v>#DIV/0!</v>
      </c>
      <c r="V244" s="112" t="e">
        <f>'III Plan Rates'!$AA247*'V Consumer Factors'!$N$14*'II Rate Development &amp; Change'!$J$34</f>
        <v>#DIV/0!</v>
      </c>
      <c r="W244" s="112" t="e">
        <f>'III Plan Rates'!$AA247*'V Consumer Factors'!$N$15*'II Rate Development &amp; Change'!$J$34</f>
        <v>#DIV/0!</v>
      </c>
      <c r="X244" s="112" t="e">
        <f>'III Plan Rates'!$AA247*'V Consumer Factors'!$N$16*'II Rate Development &amp; Change'!$J$34</f>
        <v>#DIV/0!</v>
      </c>
      <c r="Y244" s="112" t="e">
        <f>'III Plan Rates'!$AA247*'V Consumer Factors'!$N$17*'II Rate Development &amp; Change'!$J$34</f>
        <v>#DIV/0!</v>
      </c>
      <c r="Z244" s="112" t="e">
        <f>'III Plan Rates'!$AA247*'V Consumer Factors'!$N$18*'II Rate Development &amp; Change'!$J$34</f>
        <v>#DIV/0!</v>
      </c>
      <c r="AA244" s="112" t="e">
        <f>'III Plan Rates'!$AA247*'V Consumer Factors'!$N$19*'II Rate Development &amp; Change'!$J$34</f>
        <v>#DIV/0!</v>
      </c>
      <c r="AB244" s="112" t="e">
        <f>'III Plan Rates'!$AA247*'V Consumer Factors'!$N$20*'II Rate Development &amp; Change'!$J$34</f>
        <v>#DIV/0!</v>
      </c>
      <c r="AC244" s="112">
        <f>IF('III Plan Rates'!$AP247&gt;0,SUMPRODUCT(T244:AB244,'III Plan Rates'!$AG247:$AO247)/'III Plan Rates'!$AP247,0)</f>
        <v>0</v>
      </c>
      <c r="AD244" s="119"/>
      <c r="AE244" s="120" t="e">
        <f t="shared" si="43"/>
        <v>#DIV/0!</v>
      </c>
      <c r="AF244" s="120" t="e">
        <f t="shared" si="44"/>
        <v>#DIV/0!</v>
      </c>
      <c r="AG244" s="120" t="e">
        <f t="shared" si="45"/>
        <v>#DIV/0!</v>
      </c>
      <c r="AH244" s="120" t="e">
        <f t="shared" si="46"/>
        <v>#DIV/0!</v>
      </c>
      <c r="AI244" s="120" t="e">
        <f t="shared" si="47"/>
        <v>#DIV/0!</v>
      </c>
      <c r="AJ244" s="120" t="e">
        <f t="shared" si="48"/>
        <v>#DIV/0!</v>
      </c>
      <c r="AK244" s="120" t="e">
        <f t="shared" si="49"/>
        <v>#DIV/0!</v>
      </c>
      <c r="AL244" s="120" t="e">
        <f t="shared" si="50"/>
        <v>#DIV/0!</v>
      </c>
      <c r="AM244" s="120" t="e">
        <f t="shared" si="51"/>
        <v>#DIV/0!</v>
      </c>
      <c r="AN244" s="120" t="str">
        <f t="shared" si="52"/>
        <v/>
      </c>
      <c r="AO244" s="119"/>
      <c r="AP244" s="112" t="e">
        <f>'III Plan Rates'!$AA247*'V Consumer Factors'!$N$12*'II Rate Development &amp; Change'!$K$34</f>
        <v>#DIV/0!</v>
      </c>
      <c r="AQ244" s="112" t="e">
        <f>'III Plan Rates'!$AA247*'V Consumer Factors'!$N$13*'II Rate Development &amp; Change'!$K$34</f>
        <v>#DIV/0!</v>
      </c>
      <c r="AR244" s="112" t="e">
        <f>'III Plan Rates'!$AA247*'V Consumer Factors'!$N$14*'II Rate Development &amp; Change'!$K$34</f>
        <v>#DIV/0!</v>
      </c>
      <c r="AS244" s="112" t="e">
        <f>'III Plan Rates'!$AA247*'V Consumer Factors'!$N$15*'II Rate Development &amp; Change'!$K$34</f>
        <v>#DIV/0!</v>
      </c>
      <c r="AT244" s="112" t="e">
        <f>'III Plan Rates'!$AA247*'V Consumer Factors'!$N$16*'II Rate Development &amp; Change'!$K$34</f>
        <v>#DIV/0!</v>
      </c>
      <c r="AU244" s="112" t="e">
        <f>'III Plan Rates'!$AA247*'V Consumer Factors'!$N$17*'II Rate Development &amp; Change'!$K$34</f>
        <v>#DIV/0!</v>
      </c>
      <c r="AV244" s="112" t="e">
        <f>'III Plan Rates'!$AA247*'V Consumer Factors'!$N$18*'II Rate Development &amp; Change'!$K$34</f>
        <v>#DIV/0!</v>
      </c>
      <c r="AW244" s="112" t="e">
        <f>'III Plan Rates'!$AA247*'V Consumer Factors'!$N$19*'II Rate Development &amp; Change'!$K$34</f>
        <v>#DIV/0!</v>
      </c>
      <c r="AX244" s="112" t="e">
        <f>'III Plan Rates'!$AA247*'V Consumer Factors'!$N$20*'II Rate Development &amp; Change'!$K$34</f>
        <v>#DIV/0!</v>
      </c>
      <c r="AY244" s="112">
        <f>IF('III Plan Rates'!$AP247&gt;0,SUMPRODUCT(AP244:AX244,'III Plan Rates'!$AG247:$AO247)/'III Plan Rates'!$AP247,0)</f>
        <v>0</v>
      </c>
      <c r="AZ244" s="124"/>
      <c r="BA244" s="112" t="e">
        <f>'III Plan Rates'!$AA247*'V Consumer Factors'!$N$12*'II Rate Development &amp; Change'!$L$34</f>
        <v>#DIV/0!</v>
      </c>
      <c r="BB244" s="112" t="e">
        <f>'III Plan Rates'!$AA247*'V Consumer Factors'!$N$13*'II Rate Development &amp; Change'!$L$34</f>
        <v>#DIV/0!</v>
      </c>
      <c r="BC244" s="112" t="e">
        <f>'III Plan Rates'!$AA247*'V Consumer Factors'!$N$14*'II Rate Development &amp; Change'!$L$34</f>
        <v>#DIV/0!</v>
      </c>
      <c r="BD244" s="112" t="e">
        <f>'III Plan Rates'!$AA247*'V Consumer Factors'!$N$15*'II Rate Development &amp; Change'!$L$34</f>
        <v>#DIV/0!</v>
      </c>
      <c r="BE244" s="112" t="e">
        <f>'III Plan Rates'!$AA247*'V Consumer Factors'!$N$16*'II Rate Development &amp; Change'!$L$34</f>
        <v>#DIV/0!</v>
      </c>
      <c r="BF244" s="112" t="e">
        <f>'III Plan Rates'!$AA247*'V Consumer Factors'!$N$17*'II Rate Development &amp; Change'!$L$34</f>
        <v>#DIV/0!</v>
      </c>
      <c r="BG244" s="112" t="e">
        <f>'III Plan Rates'!$AA247*'V Consumer Factors'!$N$18*'II Rate Development &amp; Change'!$L$34</f>
        <v>#DIV/0!</v>
      </c>
      <c r="BH244" s="112" t="e">
        <f>'III Plan Rates'!$AA247*'V Consumer Factors'!$N$19*'II Rate Development &amp; Change'!$L$34</f>
        <v>#DIV/0!</v>
      </c>
      <c r="BI244" s="112" t="e">
        <f>'III Plan Rates'!$AA247*'V Consumer Factors'!$N$20*'II Rate Development &amp; Change'!$L$34</f>
        <v>#DIV/0!</v>
      </c>
      <c r="BJ244" s="112">
        <f>IF('III Plan Rates'!$AP247&gt;0,SUMPRODUCT(BA244:BI244,'III Plan Rates'!$AG247:$AO247)/'III Plan Rates'!$AP247,0)</f>
        <v>0</v>
      </c>
      <c r="BK244" s="124"/>
      <c r="BL244" s="112" t="e">
        <f>'III Plan Rates'!$AA247*'V Consumer Factors'!$N$12*'II Rate Development &amp; Change'!$M$34</f>
        <v>#DIV/0!</v>
      </c>
      <c r="BM244" s="112" t="e">
        <f>'III Plan Rates'!$AA247*'V Consumer Factors'!$N$13*'II Rate Development &amp; Change'!$M$34</f>
        <v>#DIV/0!</v>
      </c>
      <c r="BN244" s="112" t="e">
        <f>'III Plan Rates'!$AA247*'V Consumer Factors'!$N$14*'II Rate Development &amp; Change'!$M$34</f>
        <v>#DIV/0!</v>
      </c>
      <c r="BO244" s="112" t="e">
        <f>'III Plan Rates'!$AA247*'V Consumer Factors'!$N$15*'II Rate Development &amp; Change'!$M$34</f>
        <v>#DIV/0!</v>
      </c>
      <c r="BP244" s="112" t="e">
        <f>'III Plan Rates'!$AA247*'V Consumer Factors'!$N$16*'II Rate Development &amp; Change'!$M$34</f>
        <v>#DIV/0!</v>
      </c>
      <c r="BQ244" s="112" t="e">
        <f>'III Plan Rates'!$AA247*'V Consumer Factors'!$N$17*'II Rate Development &amp; Change'!$M$34</f>
        <v>#DIV/0!</v>
      </c>
      <c r="BR244" s="112" t="e">
        <f>'III Plan Rates'!$AA247*'V Consumer Factors'!$N$18*'II Rate Development &amp; Change'!$M$34</f>
        <v>#DIV/0!</v>
      </c>
      <c r="BS244" s="112" t="e">
        <f>'III Plan Rates'!$AA247*'V Consumer Factors'!$N$19*'II Rate Development &amp; Change'!$M$34</f>
        <v>#DIV/0!</v>
      </c>
      <c r="BT244" s="112" t="e">
        <f>'III Plan Rates'!$AA247*'V Consumer Factors'!$N$20*'II Rate Development &amp; Change'!$M$34</f>
        <v>#DIV/0!</v>
      </c>
      <c r="BU244" s="112">
        <f>IF('III Plan Rates'!$AP247&gt;0,SUMPRODUCT(BL244:BT244,'III Plan Rates'!$AG247:$AO247)/'III Plan Rates'!$AP247,0)</f>
        <v>0</v>
      </c>
      <c r="BW244" s="109"/>
      <c r="BX244" s="109"/>
      <c r="BY244" s="109"/>
      <c r="BZ244" s="109"/>
      <c r="CA244" s="109"/>
      <c r="CB244" s="109"/>
      <c r="CC244" s="109"/>
      <c r="CD244" s="109"/>
      <c r="CE244" s="511" t="str">
        <f>IF(SUM(BW244:CD244)='III Plan Rates'!AG247, "Match", "Don't Match")</f>
        <v>Match</v>
      </c>
      <c r="CF244" s="109"/>
      <c r="CG244" s="109"/>
      <c r="CH244" s="109"/>
      <c r="CI244" s="511" t="str">
        <f>IF(SUM(CF244:CH244)='III Plan Rates'!AH247, "Match", "Don't Match")</f>
        <v>Match</v>
      </c>
      <c r="CJ244" s="109"/>
      <c r="CK244" s="109"/>
      <c r="CL244" s="109"/>
      <c r="CM244" s="109"/>
      <c r="CN244" s="109"/>
      <c r="CO244" s="109"/>
      <c r="CP244" s="109"/>
      <c r="CQ244" s="109"/>
      <c r="CR244" s="109"/>
      <c r="CS244" s="109"/>
      <c r="CT244" s="109"/>
      <c r="CU244" s="109"/>
      <c r="CV244" s="109"/>
      <c r="CW244" s="511" t="str">
        <f>IF(SUM(CJ244:CV244)='III Plan Rates'!AI247, "Match", "Don't Match")</f>
        <v>Match</v>
      </c>
      <c r="CX244" s="109"/>
      <c r="CY244" s="109"/>
      <c r="CZ244" s="109"/>
      <c r="DA244" s="109"/>
      <c r="DB244" s="109"/>
      <c r="DC244" s="109"/>
      <c r="DD244" s="109"/>
      <c r="DE244" s="109"/>
      <c r="DF244" s="109"/>
      <c r="DG244" s="109"/>
      <c r="DH244" s="511" t="str">
        <f>IF(SUM(CX244:DG244)='III Plan Rates'!AJ247, "Match", "Don't Match")</f>
        <v>Match</v>
      </c>
      <c r="DI244" s="109"/>
      <c r="DJ244" s="109"/>
      <c r="DK244" s="109"/>
      <c r="DL244" s="109"/>
      <c r="DM244" s="109"/>
      <c r="DN244" s="109"/>
      <c r="DO244" s="109"/>
      <c r="DP244" s="511" t="str">
        <f>IF(SUM(DI244:DO244)='III Plan Rates'!AK247, "Match", "Don't Match")</f>
        <v>Match</v>
      </c>
      <c r="DQ244" s="109"/>
      <c r="DR244" s="109"/>
      <c r="DS244" s="109"/>
      <c r="DT244" s="109"/>
      <c r="DU244" s="109"/>
      <c r="DV244" s="109"/>
      <c r="DW244" s="109"/>
      <c r="DX244" s="109"/>
      <c r="DY244" s="109"/>
      <c r="DZ244" s="109"/>
      <c r="EA244" s="511" t="str">
        <f>IF(SUM(DQ244:DZ244)='III Plan Rates'!AL247, "Match", "Don't Match")</f>
        <v>Match</v>
      </c>
      <c r="EB244" s="109"/>
      <c r="EC244" s="109"/>
      <c r="ED244" s="109"/>
      <c r="EE244" s="109"/>
      <c r="EF244" s="511" t="str">
        <f>IF(SUM(EB244:EE244)='III Plan Rates'!AM247, "Match", "Don't Match")</f>
        <v>Match</v>
      </c>
      <c r="EG244" s="109"/>
      <c r="EH244" s="109"/>
      <c r="EI244" s="109"/>
      <c r="EJ244" s="109"/>
      <c r="EK244" s="109"/>
      <c r="EL244" s="511" t="str">
        <f>IF(SUM(EG244:EK244)='III Plan Rates'!AN247, "Match", "Don't Match")</f>
        <v>Match</v>
      </c>
      <c r="EM244" s="109"/>
      <c r="EN244" s="109"/>
      <c r="EO244" s="109"/>
      <c r="EP244" s="109"/>
      <c r="EQ244" s="109"/>
      <c r="ER244" s="109"/>
      <c r="ES244" s="109"/>
      <c r="ET244" s="511" t="str">
        <f>IF(SUM(EM244:ES244)='III Plan Rates'!AO247, "Match", "Don't Match")</f>
        <v>Match</v>
      </c>
    </row>
    <row r="245" spans="1:150" x14ac:dyDescent="0.25">
      <c r="A245" s="406" t="str">
        <f>'III Plan Rates'!A248</f>
        <v>Plan 231</v>
      </c>
      <c r="B245" s="122">
        <f>'III Plan Rates'!B248</f>
        <v>0</v>
      </c>
      <c r="C245" s="128">
        <f>'III Plan Rates'!D248</f>
        <v>0</v>
      </c>
      <c r="D245" s="122">
        <f>'III Plan Rates'!E248</f>
        <v>0</v>
      </c>
      <c r="E245" s="122">
        <f>'III Plan Rates'!F248</f>
        <v>0</v>
      </c>
      <c r="F245" s="122">
        <f>'III Plan Rates'!G248</f>
        <v>0</v>
      </c>
      <c r="G245" s="122">
        <f>'III Plan Rates'!J248</f>
        <v>0</v>
      </c>
      <c r="H245" s="10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2">
        <f>IF('III Plan Rates'!$AP248&gt;0,SUMPRODUCT(I245:Q245,'III Plan Rates'!$AG248:$AO248)/'III Plan Rates'!$AP248,0)</f>
        <v>0</v>
      </c>
      <c r="S245" s="123"/>
      <c r="T245" s="112" t="e">
        <f>'III Plan Rates'!$AA248*'V Consumer Factors'!$N$12*'II Rate Development &amp; Change'!$J$34</f>
        <v>#DIV/0!</v>
      </c>
      <c r="U245" s="112" t="e">
        <f>'III Plan Rates'!$AA248*'V Consumer Factors'!$N$13*'II Rate Development &amp; Change'!$J$34</f>
        <v>#DIV/0!</v>
      </c>
      <c r="V245" s="112" t="e">
        <f>'III Plan Rates'!$AA248*'V Consumer Factors'!$N$14*'II Rate Development &amp; Change'!$J$34</f>
        <v>#DIV/0!</v>
      </c>
      <c r="W245" s="112" t="e">
        <f>'III Plan Rates'!$AA248*'V Consumer Factors'!$N$15*'II Rate Development &amp; Change'!$J$34</f>
        <v>#DIV/0!</v>
      </c>
      <c r="X245" s="112" t="e">
        <f>'III Plan Rates'!$AA248*'V Consumer Factors'!$N$16*'II Rate Development &amp; Change'!$J$34</f>
        <v>#DIV/0!</v>
      </c>
      <c r="Y245" s="112" t="e">
        <f>'III Plan Rates'!$AA248*'V Consumer Factors'!$N$17*'II Rate Development &amp; Change'!$J$34</f>
        <v>#DIV/0!</v>
      </c>
      <c r="Z245" s="112" t="e">
        <f>'III Plan Rates'!$AA248*'V Consumer Factors'!$N$18*'II Rate Development &amp; Change'!$J$34</f>
        <v>#DIV/0!</v>
      </c>
      <c r="AA245" s="112" t="e">
        <f>'III Plan Rates'!$AA248*'V Consumer Factors'!$N$19*'II Rate Development &amp; Change'!$J$34</f>
        <v>#DIV/0!</v>
      </c>
      <c r="AB245" s="112" t="e">
        <f>'III Plan Rates'!$AA248*'V Consumer Factors'!$N$20*'II Rate Development &amp; Change'!$J$34</f>
        <v>#DIV/0!</v>
      </c>
      <c r="AC245" s="112">
        <f>IF('III Plan Rates'!$AP248&gt;0,SUMPRODUCT(T245:AB245,'III Plan Rates'!$AG248:$AO248)/'III Plan Rates'!$AP248,0)</f>
        <v>0</v>
      </c>
      <c r="AD245" s="119"/>
      <c r="AE245" s="120" t="e">
        <f t="shared" si="43"/>
        <v>#DIV/0!</v>
      </c>
      <c r="AF245" s="120" t="e">
        <f t="shared" si="44"/>
        <v>#DIV/0!</v>
      </c>
      <c r="AG245" s="120" t="e">
        <f t="shared" si="45"/>
        <v>#DIV/0!</v>
      </c>
      <c r="AH245" s="120" t="e">
        <f t="shared" si="46"/>
        <v>#DIV/0!</v>
      </c>
      <c r="AI245" s="120" t="e">
        <f t="shared" si="47"/>
        <v>#DIV/0!</v>
      </c>
      <c r="AJ245" s="120" t="e">
        <f t="shared" si="48"/>
        <v>#DIV/0!</v>
      </c>
      <c r="AK245" s="120" t="e">
        <f t="shared" si="49"/>
        <v>#DIV/0!</v>
      </c>
      <c r="AL245" s="120" t="e">
        <f t="shared" si="50"/>
        <v>#DIV/0!</v>
      </c>
      <c r="AM245" s="120" t="e">
        <f t="shared" si="51"/>
        <v>#DIV/0!</v>
      </c>
      <c r="AN245" s="120" t="str">
        <f t="shared" si="52"/>
        <v/>
      </c>
      <c r="AO245" s="119"/>
      <c r="AP245" s="112" t="e">
        <f>'III Plan Rates'!$AA248*'V Consumer Factors'!$N$12*'II Rate Development &amp; Change'!$K$34</f>
        <v>#DIV/0!</v>
      </c>
      <c r="AQ245" s="112" t="e">
        <f>'III Plan Rates'!$AA248*'V Consumer Factors'!$N$13*'II Rate Development &amp; Change'!$K$34</f>
        <v>#DIV/0!</v>
      </c>
      <c r="AR245" s="112" t="e">
        <f>'III Plan Rates'!$AA248*'V Consumer Factors'!$N$14*'II Rate Development &amp; Change'!$K$34</f>
        <v>#DIV/0!</v>
      </c>
      <c r="AS245" s="112" t="e">
        <f>'III Plan Rates'!$AA248*'V Consumer Factors'!$N$15*'II Rate Development &amp; Change'!$K$34</f>
        <v>#DIV/0!</v>
      </c>
      <c r="AT245" s="112" t="e">
        <f>'III Plan Rates'!$AA248*'V Consumer Factors'!$N$16*'II Rate Development &amp; Change'!$K$34</f>
        <v>#DIV/0!</v>
      </c>
      <c r="AU245" s="112" t="e">
        <f>'III Plan Rates'!$AA248*'V Consumer Factors'!$N$17*'II Rate Development &amp; Change'!$K$34</f>
        <v>#DIV/0!</v>
      </c>
      <c r="AV245" s="112" t="e">
        <f>'III Plan Rates'!$AA248*'V Consumer Factors'!$N$18*'II Rate Development &amp; Change'!$K$34</f>
        <v>#DIV/0!</v>
      </c>
      <c r="AW245" s="112" t="e">
        <f>'III Plan Rates'!$AA248*'V Consumer Factors'!$N$19*'II Rate Development &amp; Change'!$K$34</f>
        <v>#DIV/0!</v>
      </c>
      <c r="AX245" s="112" t="e">
        <f>'III Plan Rates'!$AA248*'V Consumer Factors'!$N$20*'II Rate Development &amp; Change'!$K$34</f>
        <v>#DIV/0!</v>
      </c>
      <c r="AY245" s="112">
        <f>IF('III Plan Rates'!$AP248&gt;0,SUMPRODUCT(AP245:AX245,'III Plan Rates'!$AG248:$AO248)/'III Plan Rates'!$AP248,0)</f>
        <v>0</v>
      </c>
      <c r="AZ245" s="124"/>
      <c r="BA245" s="112" t="e">
        <f>'III Plan Rates'!$AA248*'V Consumer Factors'!$N$12*'II Rate Development &amp; Change'!$L$34</f>
        <v>#DIV/0!</v>
      </c>
      <c r="BB245" s="112" t="e">
        <f>'III Plan Rates'!$AA248*'V Consumer Factors'!$N$13*'II Rate Development &amp; Change'!$L$34</f>
        <v>#DIV/0!</v>
      </c>
      <c r="BC245" s="112" t="e">
        <f>'III Plan Rates'!$AA248*'V Consumer Factors'!$N$14*'II Rate Development &amp; Change'!$L$34</f>
        <v>#DIV/0!</v>
      </c>
      <c r="BD245" s="112" t="e">
        <f>'III Plan Rates'!$AA248*'V Consumer Factors'!$N$15*'II Rate Development &amp; Change'!$L$34</f>
        <v>#DIV/0!</v>
      </c>
      <c r="BE245" s="112" t="e">
        <f>'III Plan Rates'!$AA248*'V Consumer Factors'!$N$16*'II Rate Development &amp; Change'!$L$34</f>
        <v>#DIV/0!</v>
      </c>
      <c r="BF245" s="112" t="e">
        <f>'III Plan Rates'!$AA248*'V Consumer Factors'!$N$17*'II Rate Development &amp; Change'!$L$34</f>
        <v>#DIV/0!</v>
      </c>
      <c r="BG245" s="112" t="e">
        <f>'III Plan Rates'!$AA248*'V Consumer Factors'!$N$18*'II Rate Development &amp; Change'!$L$34</f>
        <v>#DIV/0!</v>
      </c>
      <c r="BH245" s="112" t="e">
        <f>'III Plan Rates'!$AA248*'V Consumer Factors'!$N$19*'II Rate Development &amp; Change'!$L$34</f>
        <v>#DIV/0!</v>
      </c>
      <c r="BI245" s="112" t="e">
        <f>'III Plan Rates'!$AA248*'V Consumer Factors'!$N$20*'II Rate Development &amp; Change'!$L$34</f>
        <v>#DIV/0!</v>
      </c>
      <c r="BJ245" s="112">
        <f>IF('III Plan Rates'!$AP248&gt;0,SUMPRODUCT(BA245:BI245,'III Plan Rates'!$AG248:$AO248)/'III Plan Rates'!$AP248,0)</f>
        <v>0</v>
      </c>
      <c r="BK245" s="124"/>
      <c r="BL245" s="112" t="e">
        <f>'III Plan Rates'!$AA248*'V Consumer Factors'!$N$12*'II Rate Development &amp; Change'!$M$34</f>
        <v>#DIV/0!</v>
      </c>
      <c r="BM245" s="112" t="e">
        <f>'III Plan Rates'!$AA248*'V Consumer Factors'!$N$13*'II Rate Development &amp; Change'!$M$34</f>
        <v>#DIV/0!</v>
      </c>
      <c r="BN245" s="112" t="e">
        <f>'III Plan Rates'!$AA248*'V Consumer Factors'!$N$14*'II Rate Development &amp; Change'!$M$34</f>
        <v>#DIV/0!</v>
      </c>
      <c r="BO245" s="112" t="e">
        <f>'III Plan Rates'!$AA248*'V Consumer Factors'!$N$15*'II Rate Development &amp; Change'!$M$34</f>
        <v>#DIV/0!</v>
      </c>
      <c r="BP245" s="112" t="e">
        <f>'III Plan Rates'!$AA248*'V Consumer Factors'!$N$16*'II Rate Development &amp; Change'!$M$34</f>
        <v>#DIV/0!</v>
      </c>
      <c r="BQ245" s="112" t="e">
        <f>'III Plan Rates'!$AA248*'V Consumer Factors'!$N$17*'II Rate Development &amp; Change'!$M$34</f>
        <v>#DIV/0!</v>
      </c>
      <c r="BR245" s="112" t="e">
        <f>'III Plan Rates'!$AA248*'V Consumer Factors'!$N$18*'II Rate Development &amp; Change'!$M$34</f>
        <v>#DIV/0!</v>
      </c>
      <c r="BS245" s="112" t="e">
        <f>'III Plan Rates'!$AA248*'V Consumer Factors'!$N$19*'II Rate Development &amp; Change'!$M$34</f>
        <v>#DIV/0!</v>
      </c>
      <c r="BT245" s="112" t="e">
        <f>'III Plan Rates'!$AA248*'V Consumer Factors'!$N$20*'II Rate Development &amp; Change'!$M$34</f>
        <v>#DIV/0!</v>
      </c>
      <c r="BU245" s="112">
        <f>IF('III Plan Rates'!$AP248&gt;0,SUMPRODUCT(BL245:BT245,'III Plan Rates'!$AG248:$AO248)/'III Plan Rates'!$AP248,0)</f>
        <v>0</v>
      </c>
      <c r="BW245" s="109"/>
      <c r="BX245" s="109"/>
      <c r="BY245" s="109"/>
      <c r="BZ245" s="109"/>
      <c r="CA245" s="109"/>
      <c r="CB245" s="109"/>
      <c r="CC245" s="109"/>
      <c r="CD245" s="109"/>
      <c r="CE245" s="511" t="str">
        <f>IF(SUM(BW245:CD245)='III Plan Rates'!AG248, "Match", "Don't Match")</f>
        <v>Match</v>
      </c>
      <c r="CF245" s="109"/>
      <c r="CG245" s="109"/>
      <c r="CH245" s="109"/>
      <c r="CI245" s="511" t="str">
        <f>IF(SUM(CF245:CH245)='III Plan Rates'!AH248, "Match", "Don't Match")</f>
        <v>Match</v>
      </c>
      <c r="CJ245" s="109"/>
      <c r="CK245" s="109"/>
      <c r="CL245" s="109"/>
      <c r="CM245" s="109"/>
      <c r="CN245" s="109"/>
      <c r="CO245" s="109"/>
      <c r="CP245" s="109"/>
      <c r="CQ245" s="109"/>
      <c r="CR245" s="109"/>
      <c r="CS245" s="109"/>
      <c r="CT245" s="109"/>
      <c r="CU245" s="109"/>
      <c r="CV245" s="109"/>
      <c r="CW245" s="511" t="str">
        <f>IF(SUM(CJ245:CV245)='III Plan Rates'!AI248, "Match", "Don't Match")</f>
        <v>Match</v>
      </c>
      <c r="CX245" s="109"/>
      <c r="CY245" s="109"/>
      <c r="CZ245" s="109"/>
      <c r="DA245" s="109"/>
      <c r="DB245" s="109"/>
      <c r="DC245" s="109"/>
      <c r="DD245" s="109"/>
      <c r="DE245" s="109"/>
      <c r="DF245" s="109"/>
      <c r="DG245" s="109"/>
      <c r="DH245" s="511" t="str">
        <f>IF(SUM(CX245:DG245)='III Plan Rates'!AJ248, "Match", "Don't Match")</f>
        <v>Match</v>
      </c>
      <c r="DI245" s="109"/>
      <c r="DJ245" s="109"/>
      <c r="DK245" s="109"/>
      <c r="DL245" s="109"/>
      <c r="DM245" s="109"/>
      <c r="DN245" s="109"/>
      <c r="DO245" s="109"/>
      <c r="DP245" s="511" t="str">
        <f>IF(SUM(DI245:DO245)='III Plan Rates'!AK248, "Match", "Don't Match")</f>
        <v>Match</v>
      </c>
      <c r="DQ245" s="109"/>
      <c r="DR245" s="109"/>
      <c r="DS245" s="109"/>
      <c r="DT245" s="109"/>
      <c r="DU245" s="109"/>
      <c r="DV245" s="109"/>
      <c r="DW245" s="109"/>
      <c r="DX245" s="109"/>
      <c r="DY245" s="109"/>
      <c r="DZ245" s="109"/>
      <c r="EA245" s="511" t="str">
        <f>IF(SUM(DQ245:DZ245)='III Plan Rates'!AL248, "Match", "Don't Match")</f>
        <v>Match</v>
      </c>
      <c r="EB245" s="109"/>
      <c r="EC245" s="109"/>
      <c r="ED245" s="109"/>
      <c r="EE245" s="109"/>
      <c r="EF245" s="511" t="str">
        <f>IF(SUM(EB245:EE245)='III Plan Rates'!AM248, "Match", "Don't Match")</f>
        <v>Match</v>
      </c>
      <c r="EG245" s="109"/>
      <c r="EH245" s="109"/>
      <c r="EI245" s="109"/>
      <c r="EJ245" s="109"/>
      <c r="EK245" s="109"/>
      <c r="EL245" s="511" t="str">
        <f>IF(SUM(EG245:EK245)='III Plan Rates'!AN248, "Match", "Don't Match")</f>
        <v>Match</v>
      </c>
      <c r="EM245" s="109"/>
      <c r="EN245" s="109"/>
      <c r="EO245" s="109"/>
      <c r="EP245" s="109"/>
      <c r="EQ245" s="109"/>
      <c r="ER245" s="109"/>
      <c r="ES245" s="109"/>
      <c r="ET245" s="511" t="str">
        <f>IF(SUM(EM245:ES245)='III Plan Rates'!AO248, "Match", "Don't Match")</f>
        <v>Match</v>
      </c>
    </row>
    <row r="246" spans="1:150" x14ac:dyDescent="0.25">
      <c r="A246" s="406" t="str">
        <f>'III Plan Rates'!A249</f>
        <v>Plan 232</v>
      </c>
      <c r="B246" s="122">
        <f>'III Plan Rates'!B249</f>
        <v>0</v>
      </c>
      <c r="C246" s="128">
        <f>'III Plan Rates'!D249</f>
        <v>0</v>
      </c>
      <c r="D246" s="122">
        <f>'III Plan Rates'!E249</f>
        <v>0</v>
      </c>
      <c r="E246" s="122">
        <f>'III Plan Rates'!F249</f>
        <v>0</v>
      </c>
      <c r="F246" s="122">
        <f>'III Plan Rates'!G249</f>
        <v>0</v>
      </c>
      <c r="G246" s="122">
        <f>'III Plan Rates'!J249</f>
        <v>0</v>
      </c>
      <c r="H246" s="10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2">
        <f>IF('III Plan Rates'!$AP249&gt;0,SUMPRODUCT(I246:Q246,'III Plan Rates'!$AG249:$AO249)/'III Plan Rates'!$AP249,0)</f>
        <v>0</v>
      </c>
      <c r="S246" s="123"/>
      <c r="T246" s="112" t="e">
        <f>'III Plan Rates'!$AA249*'V Consumer Factors'!$N$12*'II Rate Development &amp; Change'!$J$34</f>
        <v>#DIV/0!</v>
      </c>
      <c r="U246" s="112" t="e">
        <f>'III Plan Rates'!$AA249*'V Consumer Factors'!$N$13*'II Rate Development &amp; Change'!$J$34</f>
        <v>#DIV/0!</v>
      </c>
      <c r="V246" s="112" t="e">
        <f>'III Plan Rates'!$AA249*'V Consumer Factors'!$N$14*'II Rate Development &amp; Change'!$J$34</f>
        <v>#DIV/0!</v>
      </c>
      <c r="W246" s="112" t="e">
        <f>'III Plan Rates'!$AA249*'V Consumer Factors'!$N$15*'II Rate Development &amp; Change'!$J$34</f>
        <v>#DIV/0!</v>
      </c>
      <c r="X246" s="112" t="e">
        <f>'III Plan Rates'!$AA249*'V Consumer Factors'!$N$16*'II Rate Development &amp; Change'!$J$34</f>
        <v>#DIV/0!</v>
      </c>
      <c r="Y246" s="112" t="e">
        <f>'III Plan Rates'!$AA249*'V Consumer Factors'!$N$17*'II Rate Development &amp; Change'!$J$34</f>
        <v>#DIV/0!</v>
      </c>
      <c r="Z246" s="112" t="e">
        <f>'III Plan Rates'!$AA249*'V Consumer Factors'!$N$18*'II Rate Development &amp; Change'!$J$34</f>
        <v>#DIV/0!</v>
      </c>
      <c r="AA246" s="112" t="e">
        <f>'III Plan Rates'!$AA249*'V Consumer Factors'!$N$19*'II Rate Development &amp; Change'!$J$34</f>
        <v>#DIV/0!</v>
      </c>
      <c r="AB246" s="112" t="e">
        <f>'III Plan Rates'!$AA249*'V Consumer Factors'!$N$20*'II Rate Development &amp; Change'!$J$34</f>
        <v>#DIV/0!</v>
      </c>
      <c r="AC246" s="112">
        <f>IF('III Plan Rates'!$AP249&gt;0,SUMPRODUCT(T246:AB246,'III Plan Rates'!$AG249:$AO249)/'III Plan Rates'!$AP249,0)</f>
        <v>0</v>
      </c>
      <c r="AD246" s="119"/>
      <c r="AE246" s="120" t="e">
        <f t="shared" si="43"/>
        <v>#DIV/0!</v>
      </c>
      <c r="AF246" s="120" t="e">
        <f t="shared" si="44"/>
        <v>#DIV/0!</v>
      </c>
      <c r="AG246" s="120" t="e">
        <f t="shared" si="45"/>
        <v>#DIV/0!</v>
      </c>
      <c r="AH246" s="120" t="e">
        <f t="shared" si="46"/>
        <v>#DIV/0!</v>
      </c>
      <c r="AI246" s="120" t="e">
        <f t="shared" si="47"/>
        <v>#DIV/0!</v>
      </c>
      <c r="AJ246" s="120" t="e">
        <f t="shared" si="48"/>
        <v>#DIV/0!</v>
      </c>
      <c r="AK246" s="120" t="e">
        <f t="shared" si="49"/>
        <v>#DIV/0!</v>
      </c>
      <c r="AL246" s="120" t="e">
        <f t="shared" si="50"/>
        <v>#DIV/0!</v>
      </c>
      <c r="AM246" s="120" t="e">
        <f t="shared" si="51"/>
        <v>#DIV/0!</v>
      </c>
      <c r="AN246" s="120" t="str">
        <f t="shared" si="52"/>
        <v/>
      </c>
      <c r="AO246" s="119"/>
      <c r="AP246" s="112" t="e">
        <f>'III Plan Rates'!$AA249*'V Consumer Factors'!$N$12*'II Rate Development &amp; Change'!$K$34</f>
        <v>#DIV/0!</v>
      </c>
      <c r="AQ246" s="112" t="e">
        <f>'III Plan Rates'!$AA249*'V Consumer Factors'!$N$13*'II Rate Development &amp; Change'!$K$34</f>
        <v>#DIV/0!</v>
      </c>
      <c r="AR246" s="112" t="e">
        <f>'III Plan Rates'!$AA249*'V Consumer Factors'!$N$14*'II Rate Development &amp; Change'!$K$34</f>
        <v>#DIV/0!</v>
      </c>
      <c r="AS246" s="112" t="e">
        <f>'III Plan Rates'!$AA249*'V Consumer Factors'!$N$15*'II Rate Development &amp; Change'!$K$34</f>
        <v>#DIV/0!</v>
      </c>
      <c r="AT246" s="112" t="e">
        <f>'III Plan Rates'!$AA249*'V Consumer Factors'!$N$16*'II Rate Development &amp; Change'!$K$34</f>
        <v>#DIV/0!</v>
      </c>
      <c r="AU246" s="112" t="e">
        <f>'III Plan Rates'!$AA249*'V Consumer Factors'!$N$17*'II Rate Development &amp; Change'!$K$34</f>
        <v>#DIV/0!</v>
      </c>
      <c r="AV246" s="112" t="e">
        <f>'III Plan Rates'!$AA249*'V Consumer Factors'!$N$18*'II Rate Development &amp; Change'!$K$34</f>
        <v>#DIV/0!</v>
      </c>
      <c r="AW246" s="112" t="e">
        <f>'III Plan Rates'!$AA249*'V Consumer Factors'!$N$19*'II Rate Development &amp; Change'!$K$34</f>
        <v>#DIV/0!</v>
      </c>
      <c r="AX246" s="112" t="e">
        <f>'III Plan Rates'!$AA249*'V Consumer Factors'!$N$20*'II Rate Development &amp; Change'!$K$34</f>
        <v>#DIV/0!</v>
      </c>
      <c r="AY246" s="112">
        <f>IF('III Plan Rates'!$AP249&gt;0,SUMPRODUCT(AP246:AX246,'III Plan Rates'!$AG249:$AO249)/'III Plan Rates'!$AP249,0)</f>
        <v>0</v>
      </c>
      <c r="AZ246" s="124"/>
      <c r="BA246" s="112" t="e">
        <f>'III Plan Rates'!$AA249*'V Consumer Factors'!$N$12*'II Rate Development &amp; Change'!$L$34</f>
        <v>#DIV/0!</v>
      </c>
      <c r="BB246" s="112" t="e">
        <f>'III Plan Rates'!$AA249*'V Consumer Factors'!$N$13*'II Rate Development &amp; Change'!$L$34</f>
        <v>#DIV/0!</v>
      </c>
      <c r="BC246" s="112" t="e">
        <f>'III Plan Rates'!$AA249*'V Consumer Factors'!$N$14*'II Rate Development &amp; Change'!$L$34</f>
        <v>#DIV/0!</v>
      </c>
      <c r="BD246" s="112" t="e">
        <f>'III Plan Rates'!$AA249*'V Consumer Factors'!$N$15*'II Rate Development &amp; Change'!$L$34</f>
        <v>#DIV/0!</v>
      </c>
      <c r="BE246" s="112" t="e">
        <f>'III Plan Rates'!$AA249*'V Consumer Factors'!$N$16*'II Rate Development &amp; Change'!$L$34</f>
        <v>#DIV/0!</v>
      </c>
      <c r="BF246" s="112" t="e">
        <f>'III Plan Rates'!$AA249*'V Consumer Factors'!$N$17*'II Rate Development &amp; Change'!$L$34</f>
        <v>#DIV/0!</v>
      </c>
      <c r="BG246" s="112" t="e">
        <f>'III Plan Rates'!$AA249*'V Consumer Factors'!$N$18*'II Rate Development &amp; Change'!$L$34</f>
        <v>#DIV/0!</v>
      </c>
      <c r="BH246" s="112" t="e">
        <f>'III Plan Rates'!$AA249*'V Consumer Factors'!$N$19*'II Rate Development &amp; Change'!$L$34</f>
        <v>#DIV/0!</v>
      </c>
      <c r="BI246" s="112" t="e">
        <f>'III Plan Rates'!$AA249*'V Consumer Factors'!$N$20*'II Rate Development &amp; Change'!$L$34</f>
        <v>#DIV/0!</v>
      </c>
      <c r="BJ246" s="112">
        <f>IF('III Plan Rates'!$AP249&gt;0,SUMPRODUCT(BA246:BI246,'III Plan Rates'!$AG249:$AO249)/'III Plan Rates'!$AP249,0)</f>
        <v>0</v>
      </c>
      <c r="BK246" s="124"/>
      <c r="BL246" s="112" t="e">
        <f>'III Plan Rates'!$AA249*'V Consumer Factors'!$N$12*'II Rate Development &amp; Change'!$M$34</f>
        <v>#DIV/0!</v>
      </c>
      <c r="BM246" s="112" t="e">
        <f>'III Plan Rates'!$AA249*'V Consumer Factors'!$N$13*'II Rate Development &amp; Change'!$M$34</f>
        <v>#DIV/0!</v>
      </c>
      <c r="BN246" s="112" t="e">
        <f>'III Plan Rates'!$AA249*'V Consumer Factors'!$N$14*'II Rate Development &amp; Change'!$M$34</f>
        <v>#DIV/0!</v>
      </c>
      <c r="BO246" s="112" t="e">
        <f>'III Plan Rates'!$AA249*'V Consumer Factors'!$N$15*'II Rate Development &amp; Change'!$M$34</f>
        <v>#DIV/0!</v>
      </c>
      <c r="BP246" s="112" t="e">
        <f>'III Plan Rates'!$AA249*'V Consumer Factors'!$N$16*'II Rate Development &amp; Change'!$M$34</f>
        <v>#DIV/0!</v>
      </c>
      <c r="BQ246" s="112" t="e">
        <f>'III Plan Rates'!$AA249*'V Consumer Factors'!$N$17*'II Rate Development &amp; Change'!$M$34</f>
        <v>#DIV/0!</v>
      </c>
      <c r="BR246" s="112" t="e">
        <f>'III Plan Rates'!$AA249*'V Consumer Factors'!$N$18*'II Rate Development &amp; Change'!$M$34</f>
        <v>#DIV/0!</v>
      </c>
      <c r="BS246" s="112" t="e">
        <f>'III Plan Rates'!$AA249*'V Consumer Factors'!$N$19*'II Rate Development &amp; Change'!$M$34</f>
        <v>#DIV/0!</v>
      </c>
      <c r="BT246" s="112" t="e">
        <f>'III Plan Rates'!$AA249*'V Consumer Factors'!$N$20*'II Rate Development &amp; Change'!$M$34</f>
        <v>#DIV/0!</v>
      </c>
      <c r="BU246" s="112">
        <f>IF('III Plan Rates'!$AP249&gt;0,SUMPRODUCT(BL246:BT246,'III Plan Rates'!$AG249:$AO249)/'III Plan Rates'!$AP249,0)</f>
        <v>0</v>
      </c>
      <c r="BW246" s="109"/>
      <c r="BX246" s="109"/>
      <c r="BY246" s="109"/>
      <c r="BZ246" s="109"/>
      <c r="CA246" s="109"/>
      <c r="CB246" s="109"/>
      <c r="CC246" s="109"/>
      <c r="CD246" s="109"/>
      <c r="CE246" s="511" t="str">
        <f>IF(SUM(BW246:CD246)='III Plan Rates'!AG249, "Match", "Don't Match")</f>
        <v>Match</v>
      </c>
      <c r="CF246" s="109"/>
      <c r="CG246" s="109"/>
      <c r="CH246" s="109"/>
      <c r="CI246" s="511" t="str">
        <f>IF(SUM(CF246:CH246)='III Plan Rates'!AH249, "Match", "Don't Match")</f>
        <v>Match</v>
      </c>
      <c r="CJ246" s="109"/>
      <c r="CK246" s="109"/>
      <c r="CL246" s="109"/>
      <c r="CM246" s="109"/>
      <c r="CN246" s="109"/>
      <c r="CO246" s="109"/>
      <c r="CP246" s="109"/>
      <c r="CQ246" s="109"/>
      <c r="CR246" s="109"/>
      <c r="CS246" s="109"/>
      <c r="CT246" s="109"/>
      <c r="CU246" s="109"/>
      <c r="CV246" s="109"/>
      <c r="CW246" s="511" t="str">
        <f>IF(SUM(CJ246:CV246)='III Plan Rates'!AI249, "Match", "Don't Match")</f>
        <v>Match</v>
      </c>
      <c r="CX246" s="109"/>
      <c r="CY246" s="109"/>
      <c r="CZ246" s="109"/>
      <c r="DA246" s="109"/>
      <c r="DB246" s="109"/>
      <c r="DC246" s="109"/>
      <c r="DD246" s="109"/>
      <c r="DE246" s="109"/>
      <c r="DF246" s="109"/>
      <c r="DG246" s="109"/>
      <c r="DH246" s="511" t="str">
        <f>IF(SUM(CX246:DG246)='III Plan Rates'!AJ249, "Match", "Don't Match")</f>
        <v>Match</v>
      </c>
      <c r="DI246" s="109"/>
      <c r="DJ246" s="109"/>
      <c r="DK246" s="109"/>
      <c r="DL246" s="109"/>
      <c r="DM246" s="109"/>
      <c r="DN246" s="109"/>
      <c r="DO246" s="109"/>
      <c r="DP246" s="511" t="str">
        <f>IF(SUM(DI246:DO246)='III Plan Rates'!AK249, "Match", "Don't Match")</f>
        <v>Match</v>
      </c>
      <c r="DQ246" s="109"/>
      <c r="DR246" s="109"/>
      <c r="DS246" s="109"/>
      <c r="DT246" s="109"/>
      <c r="DU246" s="109"/>
      <c r="DV246" s="109"/>
      <c r="DW246" s="109"/>
      <c r="DX246" s="109"/>
      <c r="DY246" s="109"/>
      <c r="DZ246" s="109"/>
      <c r="EA246" s="511" t="str">
        <f>IF(SUM(DQ246:DZ246)='III Plan Rates'!AL249, "Match", "Don't Match")</f>
        <v>Match</v>
      </c>
      <c r="EB246" s="109"/>
      <c r="EC246" s="109"/>
      <c r="ED246" s="109"/>
      <c r="EE246" s="109"/>
      <c r="EF246" s="511" t="str">
        <f>IF(SUM(EB246:EE246)='III Plan Rates'!AM249, "Match", "Don't Match")</f>
        <v>Match</v>
      </c>
      <c r="EG246" s="109"/>
      <c r="EH246" s="109"/>
      <c r="EI246" s="109"/>
      <c r="EJ246" s="109"/>
      <c r="EK246" s="109"/>
      <c r="EL246" s="511" t="str">
        <f>IF(SUM(EG246:EK246)='III Plan Rates'!AN249, "Match", "Don't Match")</f>
        <v>Match</v>
      </c>
      <c r="EM246" s="109"/>
      <c r="EN246" s="109"/>
      <c r="EO246" s="109"/>
      <c r="EP246" s="109"/>
      <c r="EQ246" s="109"/>
      <c r="ER246" s="109"/>
      <c r="ES246" s="109"/>
      <c r="ET246" s="511" t="str">
        <f>IF(SUM(EM246:ES246)='III Plan Rates'!AO249, "Match", "Don't Match")</f>
        <v>Match</v>
      </c>
    </row>
    <row r="247" spans="1:150" x14ac:dyDescent="0.25">
      <c r="A247" s="406" t="str">
        <f>'III Plan Rates'!A250</f>
        <v>Plan 233</v>
      </c>
      <c r="B247" s="122">
        <f>'III Plan Rates'!B250</f>
        <v>0</v>
      </c>
      <c r="C247" s="128">
        <f>'III Plan Rates'!D250</f>
        <v>0</v>
      </c>
      <c r="D247" s="122">
        <f>'III Plan Rates'!E250</f>
        <v>0</v>
      </c>
      <c r="E247" s="122">
        <f>'III Plan Rates'!F250</f>
        <v>0</v>
      </c>
      <c r="F247" s="122">
        <f>'III Plan Rates'!G250</f>
        <v>0</v>
      </c>
      <c r="G247" s="122">
        <f>'III Plan Rates'!J250</f>
        <v>0</v>
      </c>
      <c r="H247" s="10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2">
        <f>IF('III Plan Rates'!$AP250&gt;0,SUMPRODUCT(I247:Q247,'III Plan Rates'!$AG250:$AO250)/'III Plan Rates'!$AP250,0)</f>
        <v>0</v>
      </c>
      <c r="S247" s="123"/>
      <c r="T247" s="112" t="e">
        <f>'III Plan Rates'!$AA250*'V Consumer Factors'!$N$12*'II Rate Development &amp; Change'!$J$34</f>
        <v>#DIV/0!</v>
      </c>
      <c r="U247" s="112" t="e">
        <f>'III Plan Rates'!$AA250*'V Consumer Factors'!$N$13*'II Rate Development &amp; Change'!$J$34</f>
        <v>#DIV/0!</v>
      </c>
      <c r="V247" s="112" t="e">
        <f>'III Plan Rates'!$AA250*'V Consumer Factors'!$N$14*'II Rate Development &amp; Change'!$J$34</f>
        <v>#DIV/0!</v>
      </c>
      <c r="W247" s="112" t="e">
        <f>'III Plan Rates'!$AA250*'V Consumer Factors'!$N$15*'II Rate Development &amp; Change'!$J$34</f>
        <v>#DIV/0!</v>
      </c>
      <c r="X247" s="112" t="e">
        <f>'III Plan Rates'!$AA250*'V Consumer Factors'!$N$16*'II Rate Development &amp; Change'!$J$34</f>
        <v>#DIV/0!</v>
      </c>
      <c r="Y247" s="112" t="e">
        <f>'III Plan Rates'!$AA250*'V Consumer Factors'!$N$17*'II Rate Development &amp; Change'!$J$34</f>
        <v>#DIV/0!</v>
      </c>
      <c r="Z247" s="112" t="e">
        <f>'III Plan Rates'!$AA250*'V Consumer Factors'!$N$18*'II Rate Development &amp; Change'!$J$34</f>
        <v>#DIV/0!</v>
      </c>
      <c r="AA247" s="112" t="e">
        <f>'III Plan Rates'!$AA250*'V Consumer Factors'!$N$19*'II Rate Development &amp; Change'!$J$34</f>
        <v>#DIV/0!</v>
      </c>
      <c r="AB247" s="112" t="e">
        <f>'III Plan Rates'!$AA250*'V Consumer Factors'!$N$20*'II Rate Development &amp; Change'!$J$34</f>
        <v>#DIV/0!</v>
      </c>
      <c r="AC247" s="112">
        <f>IF('III Plan Rates'!$AP250&gt;0,SUMPRODUCT(T247:AB247,'III Plan Rates'!$AG250:$AO250)/'III Plan Rates'!$AP250,0)</f>
        <v>0</v>
      </c>
      <c r="AD247" s="119"/>
      <c r="AE247" s="120" t="e">
        <f t="shared" si="43"/>
        <v>#DIV/0!</v>
      </c>
      <c r="AF247" s="120" t="e">
        <f t="shared" si="44"/>
        <v>#DIV/0!</v>
      </c>
      <c r="AG247" s="120" t="e">
        <f t="shared" si="45"/>
        <v>#DIV/0!</v>
      </c>
      <c r="AH247" s="120" t="e">
        <f t="shared" si="46"/>
        <v>#DIV/0!</v>
      </c>
      <c r="AI247" s="120" t="e">
        <f t="shared" si="47"/>
        <v>#DIV/0!</v>
      </c>
      <c r="AJ247" s="120" t="e">
        <f t="shared" si="48"/>
        <v>#DIV/0!</v>
      </c>
      <c r="AK247" s="120" t="e">
        <f t="shared" si="49"/>
        <v>#DIV/0!</v>
      </c>
      <c r="AL247" s="120" t="e">
        <f t="shared" si="50"/>
        <v>#DIV/0!</v>
      </c>
      <c r="AM247" s="120" t="e">
        <f t="shared" si="51"/>
        <v>#DIV/0!</v>
      </c>
      <c r="AN247" s="120" t="str">
        <f t="shared" si="52"/>
        <v/>
      </c>
      <c r="AO247" s="119"/>
      <c r="AP247" s="112" t="e">
        <f>'III Plan Rates'!$AA250*'V Consumer Factors'!$N$12*'II Rate Development &amp; Change'!$K$34</f>
        <v>#DIV/0!</v>
      </c>
      <c r="AQ247" s="112" t="e">
        <f>'III Plan Rates'!$AA250*'V Consumer Factors'!$N$13*'II Rate Development &amp; Change'!$K$34</f>
        <v>#DIV/0!</v>
      </c>
      <c r="AR247" s="112" t="e">
        <f>'III Plan Rates'!$AA250*'V Consumer Factors'!$N$14*'II Rate Development &amp; Change'!$K$34</f>
        <v>#DIV/0!</v>
      </c>
      <c r="AS247" s="112" t="e">
        <f>'III Plan Rates'!$AA250*'V Consumer Factors'!$N$15*'II Rate Development &amp; Change'!$K$34</f>
        <v>#DIV/0!</v>
      </c>
      <c r="AT247" s="112" t="e">
        <f>'III Plan Rates'!$AA250*'V Consumer Factors'!$N$16*'II Rate Development &amp; Change'!$K$34</f>
        <v>#DIV/0!</v>
      </c>
      <c r="AU247" s="112" t="e">
        <f>'III Plan Rates'!$AA250*'V Consumer Factors'!$N$17*'II Rate Development &amp; Change'!$K$34</f>
        <v>#DIV/0!</v>
      </c>
      <c r="AV247" s="112" t="e">
        <f>'III Plan Rates'!$AA250*'V Consumer Factors'!$N$18*'II Rate Development &amp; Change'!$K$34</f>
        <v>#DIV/0!</v>
      </c>
      <c r="AW247" s="112" t="e">
        <f>'III Plan Rates'!$AA250*'V Consumer Factors'!$N$19*'II Rate Development &amp; Change'!$K$34</f>
        <v>#DIV/0!</v>
      </c>
      <c r="AX247" s="112" t="e">
        <f>'III Plan Rates'!$AA250*'V Consumer Factors'!$N$20*'II Rate Development &amp; Change'!$K$34</f>
        <v>#DIV/0!</v>
      </c>
      <c r="AY247" s="112">
        <f>IF('III Plan Rates'!$AP250&gt;0,SUMPRODUCT(AP247:AX247,'III Plan Rates'!$AG250:$AO250)/'III Plan Rates'!$AP250,0)</f>
        <v>0</v>
      </c>
      <c r="AZ247" s="124"/>
      <c r="BA247" s="112" t="e">
        <f>'III Plan Rates'!$AA250*'V Consumer Factors'!$N$12*'II Rate Development &amp; Change'!$L$34</f>
        <v>#DIV/0!</v>
      </c>
      <c r="BB247" s="112" t="e">
        <f>'III Plan Rates'!$AA250*'V Consumer Factors'!$N$13*'II Rate Development &amp; Change'!$L$34</f>
        <v>#DIV/0!</v>
      </c>
      <c r="BC247" s="112" t="e">
        <f>'III Plan Rates'!$AA250*'V Consumer Factors'!$N$14*'II Rate Development &amp; Change'!$L$34</f>
        <v>#DIV/0!</v>
      </c>
      <c r="BD247" s="112" t="e">
        <f>'III Plan Rates'!$AA250*'V Consumer Factors'!$N$15*'II Rate Development &amp; Change'!$L$34</f>
        <v>#DIV/0!</v>
      </c>
      <c r="BE247" s="112" t="e">
        <f>'III Plan Rates'!$AA250*'V Consumer Factors'!$N$16*'II Rate Development &amp; Change'!$L$34</f>
        <v>#DIV/0!</v>
      </c>
      <c r="BF247" s="112" t="e">
        <f>'III Plan Rates'!$AA250*'V Consumer Factors'!$N$17*'II Rate Development &amp; Change'!$L$34</f>
        <v>#DIV/0!</v>
      </c>
      <c r="BG247" s="112" t="e">
        <f>'III Plan Rates'!$AA250*'V Consumer Factors'!$N$18*'II Rate Development &amp; Change'!$L$34</f>
        <v>#DIV/0!</v>
      </c>
      <c r="BH247" s="112" t="e">
        <f>'III Plan Rates'!$AA250*'V Consumer Factors'!$N$19*'II Rate Development &amp; Change'!$L$34</f>
        <v>#DIV/0!</v>
      </c>
      <c r="BI247" s="112" t="e">
        <f>'III Plan Rates'!$AA250*'V Consumer Factors'!$N$20*'II Rate Development &amp; Change'!$L$34</f>
        <v>#DIV/0!</v>
      </c>
      <c r="BJ247" s="112">
        <f>IF('III Plan Rates'!$AP250&gt;0,SUMPRODUCT(BA247:BI247,'III Plan Rates'!$AG250:$AO250)/'III Plan Rates'!$AP250,0)</f>
        <v>0</v>
      </c>
      <c r="BK247" s="124"/>
      <c r="BL247" s="112" t="e">
        <f>'III Plan Rates'!$AA250*'V Consumer Factors'!$N$12*'II Rate Development &amp; Change'!$M$34</f>
        <v>#DIV/0!</v>
      </c>
      <c r="BM247" s="112" t="e">
        <f>'III Plan Rates'!$AA250*'V Consumer Factors'!$N$13*'II Rate Development &amp; Change'!$M$34</f>
        <v>#DIV/0!</v>
      </c>
      <c r="BN247" s="112" t="e">
        <f>'III Plan Rates'!$AA250*'V Consumer Factors'!$N$14*'II Rate Development &amp; Change'!$M$34</f>
        <v>#DIV/0!</v>
      </c>
      <c r="BO247" s="112" t="e">
        <f>'III Plan Rates'!$AA250*'V Consumer Factors'!$N$15*'II Rate Development &amp; Change'!$M$34</f>
        <v>#DIV/0!</v>
      </c>
      <c r="BP247" s="112" t="e">
        <f>'III Plan Rates'!$AA250*'V Consumer Factors'!$N$16*'II Rate Development &amp; Change'!$M$34</f>
        <v>#DIV/0!</v>
      </c>
      <c r="BQ247" s="112" t="e">
        <f>'III Plan Rates'!$AA250*'V Consumer Factors'!$N$17*'II Rate Development &amp; Change'!$M$34</f>
        <v>#DIV/0!</v>
      </c>
      <c r="BR247" s="112" t="e">
        <f>'III Plan Rates'!$AA250*'V Consumer Factors'!$N$18*'II Rate Development &amp; Change'!$M$34</f>
        <v>#DIV/0!</v>
      </c>
      <c r="BS247" s="112" t="e">
        <f>'III Plan Rates'!$AA250*'V Consumer Factors'!$N$19*'II Rate Development &amp; Change'!$M$34</f>
        <v>#DIV/0!</v>
      </c>
      <c r="BT247" s="112" t="e">
        <f>'III Plan Rates'!$AA250*'V Consumer Factors'!$N$20*'II Rate Development &amp; Change'!$M$34</f>
        <v>#DIV/0!</v>
      </c>
      <c r="BU247" s="112">
        <f>IF('III Plan Rates'!$AP250&gt;0,SUMPRODUCT(BL247:BT247,'III Plan Rates'!$AG250:$AO250)/'III Plan Rates'!$AP250,0)</f>
        <v>0</v>
      </c>
      <c r="BW247" s="109"/>
      <c r="BX247" s="109"/>
      <c r="BY247" s="109"/>
      <c r="BZ247" s="109"/>
      <c r="CA247" s="109"/>
      <c r="CB247" s="109"/>
      <c r="CC247" s="109"/>
      <c r="CD247" s="109"/>
      <c r="CE247" s="511" t="str">
        <f>IF(SUM(BW247:CD247)='III Plan Rates'!AG250, "Match", "Don't Match")</f>
        <v>Match</v>
      </c>
      <c r="CF247" s="109"/>
      <c r="CG247" s="109"/>
      <c r="CH247" s="109"/>
      <c r="CI247" s="511" t="str">
        <f>IF(SUM(CF247:CH247)='III Plan Rates'!AH250, "Match", "Don't Match")</f>
        <v>Match</v>
      </c>
      <c r="CJ247" s="109"/>
      <c r="CK247" s="109"/>
      <c r="CL247" s="109"/>
      <c r="CM247" s="109"/>
      <c r="CN247" s="109"/>
      <c r="CO247" s="109"/>
      <c r="CP247" s="109"/>
      <c r="CQ247" s="109"/>
      <c r="CR247" s="109"/>
      <c r="CS247" s="109"/>
      <c r="CT247" s="109"/>
      <c r="CU247" s="109"/>
      <c r="CV247" s="109"/>
      <c r="CW247" s="511" t="str">
        <f>IF(SUM(CJ247:CV247)='III Plan Rates'!AI250, "Match", "Don't Match")</f>
        <v>Match</v>
      </c>
      <c r="CX247" s="109"/>
      <c r="CY247" s="109"/>
      <c r="CZ247" s="109"/>
      <c r="DA247" s="109"/>
      <c r="DB247" s="109"/>
      <c r="DC247" s="109"/>
      <c r="DD247" s="109"/>
      <c r="DE247" s="109"/>
      <c r="DF247" s="109"/>
      <c r="DG247" s="109"/>
      <c r="DH247" s="511" t="str">
        <f>IF(SUM(CX247:DG247)='III Plan Rates'!AJ250, "Match", "Don't Match")</f>
        <v>Match</v>
      </c>
      <c r="DI247" s="109"/>
      <c r="DJ247" s="109"/>
      <c r="DK247" s="109"/>
      <c r="DL247" s="109"/>
      <c r="DM247" s="109"/>
      <c r="DN247" s="109"/>
      <c r="DO247" s="109"/>
      <c r="DP247" s="511" t="str">
        <f>IF(SUM(DI247:DO247)='III Plan Rates'!AK250, "Match", "Don't Match")</f>
        <v>Match</v>
      </c>
      <c r="DQ247" s="109"/>
      <c r="DR247" s="109"/>
      <c r="DS247" s="109"/>
      <c r="DT247" s="109"/>
      <c r="DU247" s="109"/>
      <c r="DV247" s="109"/>
      <c r="DW247" s="109"/>
      <c r="DX247" s="109"/>
      <c r="DY247" s="109"/>
      <c r="DZ247" s="109"/>
      <c r="EA247" s="511" t="str">
        <f>IF(SUM(DQ247:DZ247)='III Plan Rates'!AL250, "Match", "Don't Match")</f>
        <v>Match</v>
      </c>
      <c r="EB247" s="109"/>
      <c r="EC247" s="109"/>
      <c r="ED247" s="109"/>
      <c r="EE247" s="109"/>
      <c r="EF247" s="511" t="str">
        <f>IF(SUM(EB247:EE247)='III Plan Rates'!AM250, "Match", "Don't Match")</f>
        <v>Match</v>
      </c>
      <c r="EG247" s="109"/>
      <c r="EH247" s="109"/>
      <c r="EI247" s="109"/>
      <c r="EJ247" s="109"/>
      <c r="EK247" s="109"/>
      <c r="EL247" s="511" t="str">
        <f>IF(SUM(EG247:EK247)='III Plan Rates'!AN250, "Match", "Don't Match")</f>
        <v>Match</v>
      </c>
      <c r="EM247" s="109"/>
      <c r="EN247" s="109"/>
      <c r="EO247" s="109"/>
      <c r="EP247" s="109"/>
      <c r="EQ247" s="109"/>
      <c r="ER247" s="109"/>
      <c r="ES247" s="109"/>
      <c r="ET247" s="511" t="str">
        <f>IF(SUM(EM247:ES247)='III Plan Rates'!AO250, "Match", "Don't Match")</f>
        <v>Match</v>
      </c>
    </row>
    <row r="248" spans="1:150" x14ac:dyDescent="0.25">
      <c r="A248" s="406" t="str">
        <f>'III Plan Rates'!A251</f>
        <v>Plan 234</v>
      </c>
      <c r="B248" s="122">
        <f>'III Plan Rates'!B251</f>
        <v>0</v>
      </c>
      <c r="C248" s="128">
        <f>'III Plan Rates'!D251</f>
        <v>0</v>
      </c>
      <c r="D248" s="122">
        <f>'III Plan Rates'!E251</f>
        <v>0</v>
      </c>
      <c r="E248" s="122">
        <f>'III Plan Rates'!F251</f>
        <v>0</v>
      </c>
      <c r="F248" s="122">
        <f>'III Plan Rates'!G251</f>
        <v>0</v>
      </c>
      <c r="G248" s="122">
        <f>'III Plan Rates'!J251</f>
        <v>0</v>
      </c>
      <c r="H248" s="10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2">
        <f>IF('III Plan Rates'!$AP251&gt;0,SUMPRODUCT(I248:Q248,'III Plan Rates'!$AG251:$AO251)/'III Plan Rates'!$AP251,0)</f>
        <v>0</v>
      </c>
      <c r="S248" s="123"/>
      <c r="T248" s="112" t="e">
        <f>'III Plan Rates'!$AA251*'V Consumer Factors'!$N$12*'II Rate Development &amp; Change'!$J$34</f>
        <v>#DIV/0!</v>
      </c>
      <c r="U248" s="112" t="e">
        <f>'III Plan Rates'!$AA251*'V Consumer Factors'!$N$13*'II Rate Development &amp; Change'!$J$34</f>
        <v>#DIV/0!</v>
      </c>
      <c r="V248" s="112" t="e">
        <f>'III Plan Rates'!$AA251*'V Consumer Factors'!$N$14*'II Rate Development &amp; Change'!$J$34</f>
        <v>#DIV/0!</v>
      </c>
      <c r="W248" s="112" t="e">
        <f>'III Plan Rates'!$AA251*'V Consumer Factors'!$N$15*'II Rate Development &amp; Change'!$J$34</f>
        <v>#DIV/0!</v>
      </c>
      <c r="X248" s="112" t="e">
        <f>'III Plan Rates'!$AA251*'V Consumer Factors'!$N$16*'II Rate Development &amp; Change'!$J$34</f>
        <v>#DIV/0!</v>
      </c>
      <c r="Y248" s="112" t="e">
        <f>'III Plan Rates'!$AA251*'V Consumer Factors'!$N$17*'II Rate Development &amp; Change'!$J$34</f>
        <v>#DIV/0!</v>
      </c>
      <c r="Z248" s="112" t="e">
        <f>'III Plan Rates'!$AA251*'V Consumer Factors'!$N$18*'II Rate Development &amp; Change'!$J$34</f>
        <v>#DIV/0!</v>
      </c>
      <c r="AA248" s="112" t="e">
        <f>'III Plan Rates'!$AA251*'V Consumer Factors'!$N$19*'II Rate Development &amp; Change'!$J$34</f>
        <v>#DIV/0!</v>
      </c>
      <c r="AB248" s="112" t="e">
        <f>'III Plan Rates'!$AA251*'V Consumer Factors'!$N$20*'II Rate Development &amp; Change'!$J$34</f>
        <v>#DIV/0!</v>
      </c>
      <c r="AC248" s="112">
        <f>IF('III Plan Rates'!$AP251&gt;0,SUMPRODUCT(T248:AB248,'III Plan Rates'!$AG251:$AO251)/'III Plan Rates'!$AP251,0)</f>
        <v>0</v>
      </c>
      <c r="AD248" s="119"/>
      <c r="AE248" s="120" t="e">
        <f t="shared" si="43"/>
        <v>#DIV/0!</v>
      </c>
      <c r="AF248" s="120" t="e">
        <f t="shared" si="44"/>
        <v>#DIV/0!</v>
      </c>
      <c r="AG248" s="120" t="e">
        <f t="shared" si="45"/>
        <v>#DIV/0!</v>
      </c>
      <c r="AH248" s="120" t="e">
        <f t="shared" si="46"/>
        <v>#DIV/0!</v>
      </c>
      <c r="AI248" s="120" t="e">
        <f t="shared" si="47"/>
        <v>#DIV/0!</v>
      </c>
      <c r="AJ248" s="120" t="e">
        <f t="shared" si="48"/>
        <v>#DIV/0!</v>
      </c>
      <c r="AK248" s="120" t="e">
        <f t="shared" si="49"/>
        <v>#DIV/0!</v>
      </c>
      <c r="AL248" s="120" t="e">
        <f t="shared" si="50"/>
        <v>#DIV/0!</v>
      </c>
      <c r="AM248" s="120" t="e">
        <f t="shared" si="51"/>
        <v>#DIV/0!</v>
      </c>
      <c r="AN248" s="120" t="str">
        <f t="shared" si="52"/>
        <v/>
      </c>
      <c r="AO248" s="119"/>
      <c r="AP248" s="112" t="e">
        <f>'III Plan Rates'!$AA251*'V Consumer Factors'!$N$12*'II Rate Development &amp; Change'!$K$34</f>
        <v>#DIV/0!</v>
      </c>
      <c r="AQ248" s="112" t="e">
        <f>'III Plan Rates'!$AA251*'V Consumer Factors'!$N$13*'II Rate Development &amp; Change'!$K$34</f>
        <v>#DIV/0!</v>
      </c>
      <c r="AR248" s="112" t="e">
        <f>'III Plan Rates'!$AA251*'V Consumer Factors'!$N$14*'II Rate Development &amp; Change'!$K$34</f>
        <v>#DIV/0!</v>
      </c>
      <c r="AS248" s="112" t="e">
        <f>'III Plan Rates'!$AA251*'V Consumer Factors'!$N$15*'II Rate Development &amp; Change'!$K$34</f>
        <v>#DIV/0!</v>
      </c>
      <c r="AT248" s="112" t="e">
        <f>'III Plan Rates'!$AA251*'V Consumer Factors'!$N$16*'II Rate Development &amp; Change'!$K$34</f>
        <v>#DIV/0!</v>
      </c>
      <c r="AU248" s="112" t="e">
        <f>'III Plan Rates'!$AA251*'V Consumer Factors'!$N$17*'II Rate Development &amp; Change'!$K$34</f>
        <v>#DIV/0!</v>
      </c>
      <c r="AV248" s="112" t="e">
        <f>'III Plan Rates'!$AA251*'V Consumer Factors'!$N$18*'II Rate Development &amp; Change'!$K$34</f>
        <v>#DIV/0!</v>
      </c>
      <c r="AW248" s="112" t="e">
        <f>'III Plan Rates'!$AA251*'V Consumer Factors'!$N$19*'II Rate Development &amp; Change'!$K$34</f>
        <v>#DIV/0!</v>
      </c>
      <c r="AX248" s="112" t="e">
        <f>'III Plan Rates'!$AA251*'V Consumer Factors'!$N$20*'II Rate Development &amp; Change'!$K$34</f>
        <v>#DIV/0!</v>
      </c>
      <c r="AY248" s="112">
        <f>IF('III Plan Rates'!$AP251&gt;0,SUMPRODUCT(AP248:AX248,'III Plan Rates'!$AG251:$AO251)/'III Plan Rates'!$AP251,0)</f>
        <v>0</v>
      </c>
      <c r="AZ248" s="124"/>
      <c r="BA248" s="112" t="e">
        <f>'III Plan Rates'!$AA251*'V Consumer Factors'!$N$12*'II Rate Development &amp; Change'!$L$34</f>
        <v>#DIV/0!</v>
      </c>
      <c r="BB248" s="112" t="e">
        <f>'III Plan Rates'!$AA251*'V Consumer Factors'!$N$13*'II Rate Development &amp; Change'!$L$34</f>
        <v>#DIV/0!</v>
      </c>
      <c r="BC248" s="112" t="e">
        <f>'III Plan Rates'!$AA251*'V Consumer Factors'!$N$14*'II Rate Development &amp; Change'!$L$34</f>
        <v>#DIV/0!</v>
      </c>
      <c r="BD248" s="112" t="e">
        <f>'III Plan Rates'!$AA251*'V Consumer Factors'!$N$15*'II Rate Development &amp; Change'!$L$34</f>
        <v>#DIV/0!</v>
      </c>
      <c r="BE248" s="112" t="e">
        <f>'III Plan Rates'!$AA251*'V Consumer Factors'!$N$16*'II Rate Development &amp; Change'!$L$34</f>
        <v>#DIV/0!</v>
      </c>
      <c r="BF248" s="112" t="e">
        <f>'III Plan Rates'!$AA251*'V Consumer Factors'!$N$17*'II Rate Development &amp; Change'!$L$34</f>
        <v>#DIV/0!</v>
      </c>
      <c r="BG248" s="112" t="e">
        <f>'III Plan Rates'!$AA251*'V Consumer Factors'!$N$18*'II Rate Development &amp; Change'!$L$34</f>
        <v>#DIV/0!</v>
      </c>
      <c r="BH248" s="112" t="e">
        <f>'III Plan Rates'!$AA251*'V Consumer Factors'!$N$19*'II Rate Development &amp; Change'!$L$34</f>
        <v>#DIV/0!</v>
      </c>
      <c r="BI248" s="112" t="e">
        <f>'III Plan Rates'!$AA251*'V Consumer Factors'!$N$20*'II Rate Development &amp; Change'!$L$34</f>
        <v>#DIV/0!</v>
      </c>
      <c r="BJ248" s="112">
        <f>IF('III Plan Rates'!$AP251&gt;0,SUMPRODUCT(BA248:BI248,'III Plan Rates'!$AG251:$AO251)/'III Plan Rates'!$AP251,0)</f>
        <v>0</v>
      </c>
      <c r="BK248" s="124"/>
      <c r="BL248" s="112" t="e">
        <f>'III Plan Rates'!$AA251*'V Consumer Factors'!$N$12*'II Rate Development &amp; Change'!$M$34</f>
        <v>#DIV/0!</v>
      </c>
      <c r="BM248" s="112" t="e">
        <f>'III Plan Rates'!$AA251*'V Consumer Factors'!$N$13*'II Rate Development &amp; Change'!$M$34</f>
        <v>#DIV/0!</v>
      </c>
      <c r="BN248" s="112" t="e">
        <f>'III Plan Rates'!$AA251*'V Consumer Factors'!$N$14*'II Rate Development &amp; Change'!$M$34</f>
        <v>#DIV/0!</v>
      </c>
      <c r="BO248" s="112" t="e">
        <f>'III Plan Rates'!$AA251*'V Consumer Factors'!$N$15*'II Rate Development &amp; Change'!$M$34</f>
        <v>#DIV/0!</v>
      </c>
      <c r="BP248" s="112" t="e">
        <f>'III Plan Rates'!$AA251*'V Consumer Factors'!$N$16*'II Rate Development &amp; Change'!$M$34</f>
        <v>#DIV/0!</v>
      </c>
      <c r="BQ248" s="112" t="e">
        <f>'III Plan Rates'!$AA251*'V Consumer Factors'!$N$17*'II Rate Development &amp; Change'!$M$34</f>
        <v>#DIV/0!</v>
      </c>
      <c r="BR248" s="112" t="e">
        <f>'III Plan Rates'!$AA251*'V Consumer Factors'!$N$18*'II Rate Development &amp; Change'!$M$34</f>
        <v>#DIV/0!</v>
      </c>
      <c r="BS248" s="112" t="e">
        <f>'III Plan Rates'!$AA251*'V Consumer Factors'!$N$19*'II Rate Development &amp; Change'!$M$34</f>
        <v>#DIV/0!</v>
      </c>
      <c r="BT248" s="112" t="e">
        <f>'III Plan Rates'!$AA251*'V Consumer Factors'!$N$20*'II Rate Development &amp; Change'!$M$34</f>
        <v>#DIV/0!</v>
      </c>
      <c r="BU248" s="112">
        <f>IF('III Plan Rates'!$AP251&gt;0,SUMPRODUCT(BL248:BT248,'III Plan Rates'!$AG251:$AO251)/'III Plan Rates'!$AP251,0)</f>
        <v>0</v>
      </c>
      <c r="BW248" s="109"/>
      <c r="BX248" s="109"/>
      <c r="BY248" s="109"/>
      <c r="BZ248" s="109"/>
      <c r="CA248" s="109"/>
      <c r="CB248" s="109"/>
      <c r="CC248" s="109"/>
      <c r="CD248" s="109"/>
      <c r="CE248" s="511" t="str">
        <f>IF(SUM(BW248:CD248)='III Plan Rates'!AG251, "Match", "Don't Match")</f>
        <v>Match</v>
      </c>
      <c r="CF248" s="109"/>
      <c r="CG248" s="109"/>
      <c r="CH248" s="109"/>
      <c r="CI248" s="511" t="str">
        <f>IF(SUM(CF248:CH248)='III Plan Rates'!AH251, "Match", "Don't Match")</f>
        <v>Match</v>
      </c>
      <c r="CJ248" s="109"/>
      <c r="CK248" s="109"/>
      <c r="CL248" s="109"/>
      <c r="CM248" s="109"/>
      <c r="CN248" s="109"/>
      <c r="CO248" s="109"/>
      <c r="CP248" s="109"/>
      <c r="CQ248" s="109"/>
      <c r="CR248" s="109"/>
      <c r="CS248" s="109"/>
      <c r="CT248" s="109"/>
      <c r="CU248" s="109"/>
      <c r="CV248" s="109"/>
      <c r="CW248" s="511" t="str">
        <f>IF(SUM(CJ248:CV248)='III Plan Rates'!AI251, "Match", "Don't Match")</f>
        <v>Match</v>
      </c>
      <c r="CX248" s="109"/>
      <c r="CY248" s="109"/>
      <c r="CZ248" s="109"/>
      <c r="DA248" s="109"/>
      <c r="DB248" s="109"/>
      <c r="DC248" s="109"/>
      <c r="DD248" s="109"/>
      <c r="DE248" s="109"/>
      <c r="DF248" s="109"/>
      <c r="DG248" s="109"/>
      <c r="DH248" s="511" t="str">
        <f>IF(SUM(CX248:DG248)='III Plan Rates'!AJ251, "Match", "Don't Match")</f>
        <v>Match</v>
      </c>
      <c r="DI248" s="109"/>
      <c r="DJ248" s="109"/>
      <c r="DK248" s="109"/>
      <c r="DL248" s="109"/>
      <c r="DM248" s="109"/>
      <c r="DN248" s="109"/>
      <c r="DO248" s="109"/>
      <c r="DP248" s="511" t="str">
        <f>IF(SUM(DI248:DO248)='III Plan Rates'!AK251, "Match", "Don't Match")</f>
        <v>Match</v>
      </c>
      <c r="DQ248" s="109"/>
      <c r="DR248" s="109"/>
      <c r="DS248" s="109"/>
      <c r="DT248" s="109"/>
      <c r="DU248" s="109"/>
      <c r="DV248" s="109"/>
      <c r="DW248" s="109"/>
      <c r="DX248" s="109"/>
      <c r="DY248" s="109"/>
      <c r="DZ248" s="109"/>
      <c r="EA248" s="511" t="str">
        <f>IF(SUM(DQ248:DZ248)='III Plan Rates'!AL251, "Match", "Don't Match")</f>
        <v>Match</v>
      </c>
      <c r="EB248" s="109"/>
      <c r="EC248" s="109"/>
      <c r="ED248" s="109"/>
      <c r="EE248" s="109"/>
      <c r="EF248" s="511" t="str">
        <f>IF(SUM(EB248:EE248)='III Plan Rates'!AM251, "Match", "Don't Match")</f>
        <v>Match</v>
      </c>
      <c r="EG248" s="109"/>
      <c r="EH248" s="109"/>
      <c r="EI248" s="109"/>
      <c r="EJ248" s="109"/>
      <c r="EK248" s="109"/>
      <c r="EL248" s="511" t="str">
        <f>IF(SUM(EG248:EK248)='III Plan Rates'!AN251, "Match", "Don't Match")</f>
        <v>Match</v>
      </c>
      <c r="EM248" s="109"/>
      <c r="EN248" s="109"/>
      <c r="EO248" s="109"/>
      <c r="EP248" s="109"/>
      <c r="EQ248" s="109"/>
      <c r="ER248" s="109"/>
      <c r="ES248" s="109"/>
      <c r="ET248" s="511" t="str">
        <f>IF(SUM(EM248:ES248)='III Plan Rates'!AO251, "Match", "Don't Match")</f>
        <v>Match</v>
      </c>
    </row>
    <row r="249" spans="1:150" x14ac:dyDescent="0.25">
      <c r="A249" s="406" t="str">
        <f>'III Plan Rates'!A252</f>
        <v>Plan 235</v>
      </c>
      <c r="B249" s="122">
        <f>'III Plan Rates'!B252</f>
        <v>0</v>
      </c>
      <c r="C249" s="128">
        <f>'III Plan Rates'!D252</f>
        <v>0</v>
      </c>
      <c r="D249" s="122">
        <f>'III Plan Rates'!E252</f>
        <v>0</v>
      </c>
      <c r="E249" s="122">
        <f>'III Plan Rates'!F252</f>
        <v>0</v>
      </c>
      <c r="F249" s="122">
        <f>'III Plan Rates'!G252</f>
        <v>0</v>
      </c>
      <c r="G249" s="122">
        <f>'III Plan Rates'!J252</f>
        <v>0</v>
      </c>
      <c r="H249" s="10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2">
        <f>IF('III Plan Rates'!$AP252&gt;0,SUMPRODUCT(I249:Q249,'III Plan Rates'!$AG252:$AO252)/'III Plan Rates'!$AP252,0)</f>
        <v>0</v>
      </c>
      <c r="S249" s="123"/>
      <c r="T249" s="112" t="e">
        <f>'III Plan Rates'!$AA252*'V Consumer Factors'!$N$12*'II Rate Development &amp; Change'!$J$34</f>
        <v>#DIV/0!</v>
      </c>
      <c r="U249" s="112" t="e">
        <f>'III Plan Rates'!$AA252*'V Consumer Factors'!$N$13*'II Rate Development &amp; Change'!$J$34</f>
        <v>#DIV/0!</v>
      </c>
      <c r="V249" s="112" t="e">
        <f>'III Plan Rates'!$AA252*'V Consumer Factors'!$N$14*'II Rate Development &amp; Change'!$J$34</f>
        <v>#DIV/0!</v>
      </c>
      <c r="W249" s="112" t="e">
        <f>'III Plan Rates'!$AA252*'V Consumer Factors'!$N$15*'II Rate Development &amp; Change'!$J$34</f>
        <v>#DIV/0!</v>
      </c>
      <c r="X249" s="112" t="e">
        <f>'III Plan Rates'!$AA252*'V Consumer Factors'!$N$16*'II Rate Development &amp; Change'!$J$34</f>
        <v>#DIV/0!</v>
      </c>
      <c r="Y249" s="112" t="e">
        <f>'III Plan Rates'!$AA252*'V Consumer Factors'!$N$17*'II Rate Development &amp; Change'!$J$34</f>
        <v>#DIV/0!</v>
      </c>
      <c r="Z249" s="112" t="e">
        <f>'III Plan Rates'!$AA252*'V Consumer Factors'!$N$18*'II Rate Development &amp; Change'!$J$34</f>
        <v>#DIV/0!</v>
      </c>
      <c r="AA249" s="112" t="e">
        <f>'III Plan Rates'!$AA252*'V Consumer Factors'!$N$19*'II Rate Development &amp; Change'!$J$34</f>
        <v>#DIV/0!</v>
      </c>
      <c r="AB249" s="112" t="e">
        <f>'III Plan Rates'!$AA252*'V Consumer Factors'!$N$20*'II Rate Development &amp; Change'!$J$34</f>
        <v>#DIV/0!</v>
      </c>
      <c r="AC249" s="112">
        <f>IF('III Plan Rates'!$AP252&gt;0,SUMPRODUCT(T249:AB249,'III Plan Rates'!$AG252:$AO252)/'III Plan Rates'!$AP252,0)</f>
        <v>0</v>
      </c>
      <c r="AD249" s="119"/>
      <c r="AE249" s="120" t="e">
        <f t="shared" si="43"/>
        <v>#DIV/0!</v>
      </c>
      <c r="AF249" s="120" t="e">
        <f t="shared" si="44"/>
        <v>#DIV/0!</v>
      </c>
      <c r="AG249" s="120" t="e">
        <f t="shared" si="45"/>
        <v>#DIV/0!</v>
      </c>
      <c r="AH249" s="120" t="e">
        <f t="shared" si="46"/>
        <v>#DIV/0!</v>
      </c>
      <c r="AI249" s="120" t="e">
        <f t="shared" si="47"/>
        <v>#DIV/0!</v>
      </c>
      <c r="AJ249" s="120" t="e">
        <f t="shared" si="48"/>
        <v>#DIV/0!</v>
      </c>
      <c r="AK249" s="120" t="e">
        <f t="shared" si="49"/>
        <v>#DIV/0!</v>
      </c>
      <c r="AL249" s="120" t="e">
        <f t="shared" si="50"/>
        <v>#DIV/0!</v>
      </c>
      <c r="AM249" s="120" t="e">
        <f t="shared" si="51"/>
        <v>#DIV/0!</v>
      </c>
      <c r="AN249" s="120" t="str">
        <f t="shared" si="52"/>
        <v/>
      </c>
      <c r="AO249" s="119"/>
      <c r="AP249" s="112" t="e">
        <f>'III Plan Rates'!$AA252*'V Consumer Factors'!$N$12*'II Rate Development &amp; Change'!$K$34</f>
        <v>#DIV/0!</v>
      </c>
      <c r="AQ249" s="112" t="e">
        <f>'III Plan Rates'!$AA252*'V Consumer Factors'!$N$13*'II Rate Development &amp; Change'!$K$34</f>
        <v>#DIV/0!</v>
      </c>
      <c r="AR249" s="112" t="e">
        <f>'III Plan Rates'!$AA252*'V Consumer Factors'!$N$14*'II Rate Development &amp; Change'!$K$34</f>
        <v>#DIV/0!</v>
      </c>
      <c r="AS249" s="112" t="e">
        <f>'III Plan Rates'!$AA252*'V Consumer Factors'!$N$15*'II Rate Development &amp; Change'!$K$34</f>
        <v>#DIV/0!</v>
      </c>
      <c r="AT249" s="112" t="e">
        <f>'III Plan Rates'!$AA252*'V Consumer Factors'!$N$16*'II Rate Development &amp; Change'!$K$34</f>
        <v>#DIV/0!</v>
      </c>
      <c r="AU249" s="112" t="e">
        <f>'III Plan Rates'!$AA252*'V Consumer Factors'!$N$17*'II Rate Development &amp; Change'!$K$34</f>
        <v>#DIV/0!</v>
      </c>
      <c r="AV249" s="112" t="e">
        <f>'III Plan Rates'!$AA252*'V Consumer Factors'!$N$18*'II Rate Development &amp; Change'!$K$34</f>
        <v>#DIV/0!</v>
      </c>
      <c r="AW249" s="112" t="e">
        <f>'III Plan Rates'!$AA252*'V Consumer Factors'!$N$19*'II Rate Development &amp; Change'!$K$34</f>
        <v>#DIV/0!</v>
      </c>
      <c r="AX249" s="112" t="e">
        <f>'III Plan Rates'!$AA252*'V Consumer Factors'!$N$20*'II Rate Development &amp; Change'!$K$34</f>
        <v>#DIV/0!</v>
      </c>
      <c r="AY249" s="112">
        <f>IF('III Plan Rates'!$AP252&gt;0,SUMPRODUCT(AP249:AX249,'III Plan Rates'!$AG252:$AO252)/'III Plan Rates'!$AP252,0)</f>
        <v>0</v>
      </c>
      <c r="AZ249" s="124"/>
      <c r="BA249" s="112" t="e">
        <f>'III Plan Rates'!$AA252*'V Consumer Factors'!$N$12*'II Rate Development &amp; Change'!$L$34</f>
        <v>#DIV/0!</v>
      </c>
      <c r="BB249" s="112" t="e">
        <f>'III Plan Rates'!$AA252*'V Consumer Factors'!$N$13*'II Rate Development &amp; Change'!$L$34</f>
        <v>#DIV/0!</v>
      </c>
      <c r="BC249" s="112" t="e">
        <f>'III Plan Rates'!$AA252*'V Consumer Factors'!$N$14*'II Rate Development &amp; Change'!$L$34</f>
        <v>#DIV/0!</v>
      </c>
      <c r="BD249" s="112" t="e">
        <f>'III Plan Rates'!$AA252*'V Consumer Factors'!$N$15*'II Rate Development &amp; Change'!$L$34</f>
        <v>#DIV/0!</v>
      </c>
      <c r="BE249" s="112" t="e">
        <f>'III Plan Rates'!$AA252*'V Consumer Factors'!$N$16*'II Rate Development &amp; Change'!$L$34</f>
        <v>#DIV/0!</v>
      </c>
      <c r="BF249" s="112" t="e">
        <f>'III Plan Rates'!$AA252*'V Consumer Factors'!$N$17*'II Rate Development &amp; Change'!$L$34</f>
        <v>#DIV/0!</v>
      </c>
      <c r="BG249" s="112" t="e">
        <f>'III Plan Rates'!$AA252*'V Consumer Factors'!$N$18*'II Rate Development &amp; Change'!$L$34</f>
        <v>#DIV/0!</v>
      </c>
      <c r="BH249" s="112" t="e">
        <f>'III Plan Rates'!$AA252*'V Consumer Factors'!$N$19*'II Rate Development &amp; Change'!$L$34</f>
        <v>#DIV/0!</v>
      </c>
      <c r="BI249" s="112" t="e">
        <f>'III Plan Rates'!$AA252*'V Consumer Factors'!$N$20*'II Rate Development &amp; Change'!$L$34</f>
        <v>#DIV/0!</v>
      </c>
      <c r="BJ249" s="112">
        <f>IF('III Plan Rates'!$AP252&gt;0,SUMPRODUCT(BA249:BI249,'III Plan Rates'!$AG252:$AO252)/'III Plan Rates'!$AP252,0)</f>
        <v>0</v>
      </c>
      <c r="BK249" s="124"/>
      <c r="BL249" s="112" t="e">
        <f>'III Plan Rates'!$AA252*'V Consumer Factors'!$N$12*'II Rate Development &amp; Change'!$M$34</f>
        <v>#DIV/0!</v>
      </c>
      <c r="BM249" s="112" t="e">
        <f>'III Plan Rates'!$AA252*'V Consumer Factors'!$N$13*'II Rate Development &amp; Change'!$M$34</f>
        <v>#DIV/0!</v>
      </c>
      <c r="BN249" s="112" t="e">
        <f>'III Plan Rates'!$AA252*'V Consumer Factors'!$N$14*'II Rate Development &amp; Change'!$M$34</f>
        <v>#DIV/0!</v>
      </c>
      <c r="BO249" s="112" t="e">
        <f>'III Plan Rates'!$AA252*'V Consumer Factors'!$N$15*'II Rate Development &amp; Change'!$M$34</f>
        <v>#DIV/0!</v>
      </c>
      <c r="BP249" s="112" t="e">
        <f>'III Plan Rates'!$AA252*'V Consumer Factors'!$N$16*'II Rate Development &amp; Change'!$M$34</f>
        <v>#DIV/0!</v>
      </c>
      <c r="BQ249" s="112" t="e">
        <f>'III Plan Rates'!$AA252*'V Consumer Factors'!$N$17*'II Rate Development &amp; Change'!$M$34</f>
        <v>#DIV/0!</v>
      </c>
      <c r="BR249" s="112" t="e">
        <f>'III Plan Rates'!$AA252*'V Consumer Factors'!$N$18*'II Rate Development &amp; Change'!$M$34</f>
        <v>#DIV/0!</v>
      </c>
      <c r="BS249" s="112" t="e">
        <f>'III Plan Rates'!$AA252*'V Consumer Factors'!$N$19*'II Rate Development &amp; Change'!$M$34</f>
        <v>#DIV/0!</v>
      </c>
      <c r="BT249" s="112" t="e">
        <f>'III Plan Rates'!$AA252*'V Consumer Factors'!$N$20*'II Rate Development &amp; Change'!$M$34</f>
        <v>#DIV/0!</v>
      </c>
      <c r="BU249" s="112">
        <f>IF('III Plan Rates'!$AP252&gt;0,SUMPRODUCT(BL249:BT249,'III Plan Rates'!$AG252:$AO252)/'III Plan Rates'!$AP252,0)</f>
        <v>0</v>
      </c>
      <c r="BW249" s="109"/>
      <c r="BX249" s="109"/>
      <c r="BY249" s="109"/>
      <c r="BZ249" s="109"/>
      <c r="CA249" s="109"/>
      <c r="CB249" s="109"/>
      <c r="CC249" s="109"/>
      <c r="CD249" s="109"/>
      <c r="CE249" s="511" t="str">
        <f>IF(SUM(BW249:CD249)='III Plan Rates'!AG252, "Match", "Don't Match")</f>
        <v>Match</v>
      </c>
      <c r="CF249" s="109"/>
      <c r="CG249" s="109"/>
      <c r="CH249" s="109"/>
      <c r="CI249" s="511" t="str">
        <f>IF(SUM(CF249:CH249)='III Plan Rates'!AH252, "Match", "Don't Match")</f>
        <v>Match</v>
      </c>
      <c r="CJ249" s="109"/>
      <c r="CK249" s="109"/>
      <c r="CL249" s="109"/>
      <c r="CM249" s="109"/>
      <c r="CN249" s="109"/>
      <c r="CO249" s="109"/>
      <c r="CP249" s="109"/>
      <c r="CQ249" s="109"/>
      <c r="CR249" s="109"/>
      <c r="CS249" s="109"/>
      <c r="CT249" s="109"/>
      <c r="CU249" s="109"/>
      <c r="CV249" s="109"/>
      <c r="CW249" s="511" t="str">
        <f>IF(SUM(CJ249:CV249)='III Plan Rates'!AI252, "Match", "Don't Match")</f>
        <v>Match</v>
      </c>
      <c r="CX249" s="109"/>
      <c r="CY249" s="109"/>
      <c r="CZ249" s="109"/>
      <c r="DA249" s="109"/>
      <c r="DB249" s="109"/>
      <c r="DC249" s="109"/>
      <c r="DD249" s="109"/>
      <c r="DE249" s="109"/>
      <c r="DF249" s="109"/>
      <c r="DG249" s="109"/>
      <c r="DH249" s="511" t="str">
        <f>IF(SUM(CX249:DG249)='III Plan Rates'!AJ252, "Match", "Don't Match")</f>
        <v>Match</v>
      </c>
      <c r="DI249" s="109"/>
      <c r="DJ249" s="109"/>
      <c r="DK249" s="109"/>
      <c r="DL249" s="109"/>
      <c r="DM249" s="109"/>
      <c r="DN249" s="109"/>
      <c r="DO249" s="109"/>
      <c r="DP249" s="511" t="str">
        <f>IF(SUM(DI249:DO249)='III Plan Rates'!AK252, "Match", "Don't Match")</f>
        <v>Match</v>
      </c>
      <c r="DQ249" s="109"/>
      <c r="DR249" s="109"/>
      <c r="DS249" s="109"/>
      <c r="DT249" s="109"/>
      <c r="DU249" s="109"/>
      <c r="DV249" s="109"/>
      <c r="DW249" s="109"/>
      <c r="DX249" s="109"/>
      <c r="DY249" s="109"/>
      <c r="DZ249" s="109"/>
      <c r="EA249" s="511" t="str">
        <f>IF(SUM(DQ249:DZ249)='III Plan Rates'!AL252, "Match", "Don't Match")</f>
        <v>Match</v>
      </c>
      <c r="EB249" s="109"/>
      <c r="EC249" s="109"/>
      <c r="ED249" s="109"/>
      <c r="EE249" s="109"/>
      <c r="EF249" s="511" t="str">
        <f>IF(SUM(EB249:EE249)='III Plan Rates'!AM252, "Match", "Don't Match")</f>
        <v>Match</v>
      </c>
      <c r="EG249" s="109"/>
      <c r="EH249" s="109"/>
      <c r="EI249" s="109"/>
      <c r="EJ249" s="109"/>
      <c r="EK249" s="109"/>
      <c r="EL249" s="511" t="str">
        <f>IF(SUM(EG249:EK249)='III Plan Rates'!AN252, "Match", "Don't Match")</f>
        <v>Match</v>
      </c>
      <c r="EM249" s="109"/>
      <c r="EN249" s="109"/>
      <c r="EO249" s="109"/>
      <c r="EP249" s="109"/>
      <c r="EQ249" s="109"/>
      <c r="ER249" s="109"/>
      <c r="ES249" s="109"/>
      <c r="ET249" s="511" t="str">
        <f>IF(SUM(EM249:ES249)='III Plan Rates'!AO252, "Match", "Don't Match")</f>
        <v>Match</v>
      </c>
    </row>
    <row r="250" spans="1:150" x14ac:dyDescent="0.25">
      <c r="A250" s="406" t="str">
        <f>'III Plan Rates'!A253</f>
        <v>Plan 236</v>
      </c>
      <c r="B250" s="122">
        <f>'III Plan Rates'!B253</f>
        <v>0</v>
      </c>
      <c r="C250" s="128">
        <f>'III Plan Rates'!D253</f>
        <v>0</v>
      </c>
      <c r="D250" s="122">
        <f>'III Plan Rates'!E253</f>
        <v>0</v>
      </c>
      <c r="E250" s="122">
        <f>'III Plan Rates'!F253</f>
        <v>0</v>
      </c>
      <c r="F250" s="122">
        <f>'III Plan Rates'!G253</f>
        <v>0</v>
      </c>
      <c r="G250" s="122">
        <f>'III Plan Rates'!J253</f>
        <v>0</v>
      </c>
      <c r="H250" s="10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2">
        <f>IF('III Plan Rates'!$AP253&gt;0,SUMPRODUCT(I250:Q250,'III Plan Rates'!$AG253:$AO253)/'III Plan Rates'!$AP253,0)</f>
        <v>0</v>
      </c>
      <c r="S250" s="123"/>
      <c r="T250" s="112" t="e">
        <f>'III Plan Rates'!$AA253*'V Consumer Factors'!$N$12*'II Rate Development &amp; Change'!$J$34</f>
        <v>#DIV/0!</v>
      </c>
      <c r="U250" s="112" t="e">
        <f>'III Plan Rates'!$AA253*'V Consumer Factors'!$N$13*'II Rate Development &amp; Change'!$J$34</f>
        <v>#DIV/0!</v>
      </c>
      <c r="V250" s="112" t="e">
        <f>'III Plan Rates'!$AA253*'V Consumer Factors'!$N$14*'II Rate Development &amp; Change'!$J$34</f>
        <v>#DIV/0!</v>
      </c>
      <c r="W250" s="112" t="e">
        <f>'III Plan Rates'!$AA253*'V Consumer Factors'!$N$15*'II Rate Development &amp; Change'!$J$34</f>
        <v>#DIV/0!</v>
      </c>
      <c r="X250" s="112" t="e">
        <f>'III Plan Rates'!$AA253*'V Consumer Factors'!$N$16*'II Rate Development &amp; Change'!$J$34</f>
        <v>#DIV/0!</v>
      </c>
      <c r="Y250" s="112" t="e">
        <f>'III Plan Rates'!$AA253*'V Consumer Factors'!$N$17*'II Rate Development &amp; Change'!$J$34</f>
        <v>#DIV/0!</v>
      </c>
      <c r="Z250" s="112" t="e">
        <f>'III Plan Rates'!$AA253*'V Consumer Factors'!$N$18*'II Rate Development &amp; Change'!$J$34</f>
        <v>#DIV/0!</v>
      </c>
      <c r="AA250" s="112" t="e">
        <f>'III Plan Rates'!$AA253*'V Consumer Factors'!$N$19*'II Rate Development &amp; Change'!$J$34</f>
        <v>#DIV/0!</v>
      </c>
      <c r="AB250" s="112" t="e">
        <f>'III Plan Rates'!$AA253*'V Consumer Factors'!$N$20*'II Rate Development &amp; Change'!$J$34</f>
        <v>#DIV/0!</v>
      </c>
      <c r="AC250" s="112">
        <f>IF('III Plan Rates'!$AP253&gt;0,SUMPRODUCT(T250:AB250,'III Plan Rates'!$AG253:$AO253)/'III Plan Rates'!$AP253,0)</f>
        <v>0</v>
      </c>
      <c r="AD250" s="119"/>
      <c r="AE250" s="120" t="e">
        <f t="shared" si="43"/>
        <v>#DIV/0!</v>
      </c>
      <c r="AF250" s="120" t="e">
        <f t="shared" si="44"/>
        <v>#DIV/0!</v>
      </c>
      <c r="AG250" s="120" t="e">
        <f t="shared" si="45"/>
        <v>#DIV/0!</v>
      </c>
      <c r="AH250" s="120" t="e">
        <f t="shared" si="46"/>
        <v>#DIV/0!</v>
      </c>
      <c r="AI250" s="120" t="e">
        <f t="shared" si="47"/>
        <v>#DIV/0!</v>
      </c>
      <c r="AJ250" s="120" t="e">
        <f t="shared" si="48"/>
        <v>#DIV/0!</v>
      </c>
      <c r="AK250" s="120" t="e">
        <f t="shared" si="49"/>
        <v>#DIV/0!</v>
      </c>
      <c r="AL250" s="120" t="e">
        <f t="shared" si="50"/>
        <v>#DIV/0!</v>
      </c>
      <c r="AM250" s="120" t="e">
        <f t="shared" si="51"/>
        <v>#DIV/0!</v>
      </c>
      <c r="AN250" s="120" t="str">
        <f t="shared" si="52"/>
        <v/>
      </c>
      <c r="AO250" s="119"/>
      <c r="AP250" s="112" t="e">
        <f>'III Plan Rates'!$AA253*'V Consumer Factors'!$N$12*'II Rate Development &amp; Change'!$K$34</f>
        <v>#DIV/0!</v>
      </c>
      <c r="AQ250" s="112" t="e">
        <f>'III Plan Rates'!$AA253*'V Consumer Factors'!$N$13*'II Rate Development &amp; Change'!$K$34</f>
        <v>#DIV/0!</v>
      </c>
      <c r="AR250" s="112" t="e">
        <f>'III Plan Rates'!$AA253*'V Consumer Factors'!$N$14*'II Rate Development &amp; Change'!$K$34</f>
        <v>#DIV/0!</v>
      </c>
      <c r="AS250" s="112" t="e">
        <f>'III Plan Rates'!$AA253*'V Consumer Factors'!$N$15*'II Rate Development &amp; Change'!$K$34</f>
        <v>#DIV/0!</v>
      </c>
      <c r="AT250" s="112" t="e">
        <f>'III Plan Rates'!$AA253*'V Consumer Factors'!$N$16*'II Rate Development &amp; Change'!$K$34</f>
        <v>#DIV/0!</v>
      </c>
      <c r="AU250" s="112" t="e">
        <f>'III Plan Rates'!$AA253*'V Consumer Factors'!$N$17*'II Rate Development &amp; Change'!$K$34</f>
        <v>#DIV/0!</v>
      </c>
      <c r="AV250" s="112" t="e">
        <f>'III Plan Rates'!$AA253*'V Consumer Factors'!$N$18*'II Rate Development &amp; Change'!$K$34</f>
        <v>#DIV/0!</v>
      </c>
      <c r="AW250" s="112" t="e">
        <f>'III Plan Rates'!$AA253*'V Consumer Factors'!$N$19*'II Rate Development &amp; Change'!$K$34</f>
        <v>#DIV/0!</v>
      </c>
      <c r="AX250" s="112" t="e">
        <f>'III Plan Rates'!$AA253*'V Consumer Factors'!$N$20*'II Rate Development &amp; Change'!$K$34</f>
        <v>#DIV/0!</v>
      </c>
      <c r="AY250" s="112">
        <f>IF('III Plan Rates'!$AP253&gt;0,SUMPRODUCT(AP250:AX250,'III Plan Rates'!$AG253:$AO253)/'III Plan Rates'!$AP253,0)</f>
        <v>0</v>
      </c>
      <c r="AZ250" s="124"/>
      <c r="BA250" s="112" t="e">
        <f>'III Plan Rates'!$AA253*'V Consumer Factors'!$N$12*'II Rate Development &amp; Change'!$L$34</f>
        <v>#DIV/0!</v>
      </c>
      <c r="BB250" s="112" t="e">
        <f>'III Plan Rates'!$AA253*'V Consumer Factors'!$N$13*'II Rate Development &amp; Change'!$L$34</f>
        <v>#DIV/0!</v>
      </c>
      <c r="BC250" s="112" t="e">
        <f>'III Plan Rates'!$AA253*'V Consumer Factors'!$N$14*'II Rate Development &amp; Change'!$L$34</f>
        <v>#DIV/0!</v>
      </c>
      <c r="BD250" s="112" t="e">
        <f>'III Plan Rates'!$AA253*'V Consumer Factors'!$N$15*'II Rate Development &amp; Change'!$L$34</f>
        <v>#DIV/0!</v>
      </c>
      <c r="BE250" s="112" t="e">
        <f>'III Plan Rates'!$AA253*'V Consumer Factors'!$N$16*'II Rate Development &amp; Change'!$L$34</f>
        <v>#DIV/0!</v>
      </c>
      <c r="BF250" s="112" t="e">
        <f>'III Plan Rates'!$AA253*'V Consumer Factors'!$N$17*'II Rate Development &amp; Change'!$L$34</f>
        <v>#DIV/0!</v>
      </c>
      <c r="BG250" s="112" t="e">
        <f>'III Plan Rates'!$AA253*'V Consumer Factors'!$N$18*'II Rate Development &amp; Change'!$L$34</f>
        <v>#DIV/0!</v>
      </c>
      <c r="BH250" s="112" t="e">
        <f>'III Plan Rates'!$AA253*'V Consumer Factors'!$N$19*'II Rate Development &amp; Change'!$L$34</f>
        <v>#DIV/0!</v>
      </c>
      <c r="BI250" s="112" t="e">
        <f>'III Plan Rates'!$AA253*'V Consumer Factors'!$N$20*'II Rate Development &amp; Change'!$L$34</f>
        <v>#DIV/0!</v>
      </c>
      <c r="BJ250" s="112">
        <f>IF('III Plan Rates'!$AP253&gt;0,SUMPRODUCT(BA250:BI250,'III Plan Rates'!$AG253:$AO253)/'III Plan Rates'!$AP253,0)</f>
        <v>0</v>
      </c>
      <c r="BK250" s="124"/>
      <c r="BL250" s="112" t="e">
        <f>'III Plan Rates'!$AA253*'V Consumer Factors'!$N$12*'II Rate Development &amp; Change'!$M$34</f>
        <v>#DIV/0!</v>
      </c>
      <c r="BM250" s="112" t="e">
        <f>'III Plan Rates'!$AA253*'V Consumer Factors'!$N$13*'II Rate Development &amp; Change'!$M$34</f>
        <v>#DIV/0!</v>
      </c>
      <c r="BN250" s="112" t="e">
        <f>'III Plan Rates'!$AA253*'V Consumer Factors'!$N$14*'II Rate Development &amp; Change'!$M$34</f>
        <v>#DIV/0!</v>
      </c>
      <c r="BO250" s="112" t="e">
        <f>'III Plan Rates'!$AA253*'V Consumer Factors'!$N$15*'II Rate Development &amp; Change'!$M$34</f>
        <v>#DIV/0!</v>
      </c>
      <c r="BP250" s="112" t="e">
        <f>'III Plan Rates'!$AA253*'V Consumer Factors'!$N$16*'II Rate Development &amp; Change'!$M$34</f>
        <v>#DIV/0!</v>
      </c>
      <c r="BQ250" s="112" t="e">
        <f>'III Plan Rates'!$AA253*'V Consumer Factors'!$N$17*'II Rate Development &amp; Change'!$M$34</f>
        <v>#DIV/0!</v>
      </c>
      <c r="BR250" s="112" t="e">
        <f>'III Plan Rates'!$AA253*'V Consumer Factors'!$N$18*'II Rate Development &amp; Change'!$M$34</f>
        <v>#DIV/0!</v>
      </c>
      <c r="BS250" s="112" t="e">
        <f>'III Plan Rates'!$AA253*'V Consumer Factors'!$N$19*'II Rate Development &amp; Change'!$M$34</f>
        <v>#DIV/0!</v>
      </c>
      <c r="BT250" s="112" t="e">
        <f>'III Plan Rates'!$AA253*'V Consumer Factors'!$N$20*'II Rate Development &amp; Change'!$M$34</f>
        <v>#DIV/0!</v>
      </c>
      <c r="BU250" s="112">
        <f>IF('III Plan Rates'!$AP253&gt;0,SUMPRODUCT(BL250:BT250,'III Plan Rates'!$AG253:$AO253)/'III Plan Rates'!$AP253,0)</f>
        <v>0</v>
      </c>
      <c r="BW250" s="109"/>
      <c r="BX250" s="109"/>
      <c r="BY250" s="109"/>
      <c r="BZ250" s="109"/>
      <c r="CA250" s="109"/>
      <c r="CB250" s="109"/>
      <c r="CC250" s="109"/>
      <c r="CD250" s="109"/>
      <c r="CE250" s="511" t="str">
        <f>IF(SUM(BW250:CD250)='III Plan Rates'!AG253, "Match", "Don't Match")</f>
        <v>Match</v>
      </c>
      <c r="CF250" s="109"/>
      <c r="CG250" s="109"/>
      <c r="CH250" s="109"/>
      <c r="CI250" s="511" t="str">
        <f>IF(SUM(CF250:CH250)='III Plan Rates'!AH253, "Match", "Don't Match")</f>
        <v>Match</v>
      </c>
      <c r="CJ250" s="109"/>
      <c r="CK250" s="109"/>
      <c r="CL250" s="109"/>
      <c r="CM250" s="109"/>
      <c r="CN250" s="109"/>
      <c r="CO250" s="109"/>
      <c r="CP250" s="109"/>
      <c r="CQ250" s="109"/>
      <c r="CR250" s="109"/>
      <c r="CS250" s="109"/>
      <c r="CT250" s="109"/>
      <c r="CU250" s="109"/>
      <c r="CV250" s="109"/>
      <c r="CW250" s="511" t="str">
        <f>IF(SUM(CJ250:CV250)='III Plan Rates'!AI253, "Match", "Don't Match")</f>
        <v>Match</v>
      </c>
      <c r="CX250" s="109"/>
      <c r="CY250" s="109"/>
      <c r="CZ250" s="109"/>
      <c r="DA250" s="109"/>
      <c r="DB250" s="109"/>
      <c r="DC250" s="109"/>
      <c r="DD250" s="109"/>
      <c r="DE250" s="109"/>
      <c r="DF250" s="109"/>
      <c r="DG250" s="109"/>
      <c r="DH250" s="511" t="str">
        <f>IF(SUM(CX250:DG250)='III Plan Rates'!AJ253, "Match", "Don't Match")</f>
        <v>Match</v>
      </c>
      <c r="DI250" s="109"/>
      <c r="DJ250" s="109"/>
      <c r="DK250" s="109"/>
      <c r="DL250" s="109"/>
      <c r="DM250" s="109"/>
      <c r="DN250" s="109"/>
      <c r="DO250" s="109"/>
      <c r="DP250" s="511" t="str">
        <f>IF(SUM(DI250:DO250)='III Plan Rates'!AK253, "Match", "Don't Match")</f>
        <v>Match</v>
      </c>
      <c r="DQ250" s="109"/>
      <c r="DR250" s="109"/>
      <c r="DS250" s="109"/>
      <c r="DT250" s="109"/>
      <c r="DU250" s="109"/>
      <c r="DV250" s="109"/>
      <c r="DW250" s="109"/>
      <c r="DX250" s="109"/>
      <c r="DY250" s="109"/>
      <c r="DZ250" s="109"/>
      <c r="EA250" s="511" t="str">
        <f>IF(SUM(DQ250:DZ250)='III Plan Rates'!AL253, "Match", "Don't Match")</f>
        <v>Match</v>
      </c>
      <c r="EB250" s="109"/>
      <c r="EC250" s="109"/>
      <c r="ED250" s="109"/>
      <c r="EE250" s="109"/>
      <c r="EF250" s="511" t="str">
        <f>IF(SUM(EB250:EE250)='III Plan Rates'!AM253, "Match", "Don't Match")</f>
        <v>Match</v>
      </c>
      <c r="EG250" s="109"/>
      <c r="EH250" s="109"/>
      <c r="EI250" s="109"/>
      <c r="EJ250" s="109"/>
      <c r="EK250" s="109"/>
      <c r="EL250" s="511" t="str">
        <f>IF(SUM(EG250:EK250)='III Plan Rates'!AN253, "Match", "Don't Match")</f>
        <v>Match</v>
      </c>
      <c r="EM250" s="109"/>
      <c r="EN250" s="109"/>
      <c r="EO250" s="109"/>
      <c r="EP250" s="109"/>
      <c r="EQ250" s="109"/>
      <c r="ER250" s="109"/>
      <c r="ES250" s="109"/>
      <c r="ET250" s="511" t="str">
        <f>IF(SUM(EM250:ES250)='III Plan Rates'!AO253, "Match", "Don't Match")</f>
        <v>Match</v>
      </c>
    </row>
    <row r="251" spans="1:150" x14ac:dyDescent="0.25">
      <c r="A251" s="406" t="str">
        <f>'III Plan Rates'!A254</f>
        <v>Plan 237</v>
      </c>
      <c r="B251" s="122">
        <f>'III Plan Rates'!B254</f>
        <v>0</v>
      </c>
      <c r="C251" s="128">
        <f>'III Plan Rates'!D254</f>
        <v>0</v>
      </c>
      <c r="D251" s="122">
        <f>'III Plan Rates'!E254</f>
        <v>0</v>
      </c>
      <c r="E251" s="122">
        <f>'III Plan Rates'!F254</f>
        <v>0</v>
      </c>
      <c r="F251" s="122">
        <f>'III Plan Rates'!G254</f>
        <v>0</v>
      </c>
      <c r="G251" s="122">
        <f>'III Plan Rates'!J254</f>
        <v>0</v>
      </c>
      <c r="H251" s="10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2">
        <f>IF('III Plan Rates'!$AP254&gt;0,SUMPRODUCT(I251:Q251,'III Plan Rates'!$AG254:$AO254)/'III Plan Rates'!$AP254,0)</f>
        <v>0</v>
      </c>
      <c r="S251" s="123"/>
      <c r="T251" s="112" t="e">
        <f>'III Plan Rates'!$AA254*'V Consumer Factors'!$N$12*'II Rate Development &amp; Change'!$J$34</f>
        <v>#DIV/0!</v>
      </c>
      <c r="U251" s="112" t="e">
        <f>'III Plan Rates'!$AA254*'V Consumer Factors'!$N$13*'II Rate Development &amp; Change'!$J$34</f>
        <v>#DIV/0!</v>
      </c>
      <c r="V251" s="112" t="e">
        <f>'III Plan Rates'!$AA254*'V Consumer Factors'!$N$14*'II Rate Development &amp; Change'!$J$34</f>
        <v>#DIV/0!</v>
      </c>
      <c r="W251" s="112" t="e">
        <f>'III Plan Rates'!$AA254*'V Consumer Factors'!$N$15*'II Rate Development &amp; Change'!$J$34</f>
        <v>#DIV/0!</v>
      </c>
      <c r="X251" s="112" t="e">
        <f>'III Plan Rates'!$AA254*'V Consumer Factors'!$N$16*'II Rate Development &amp; Change'!$J$34</f>
        <v>#DIV/0!</v>
      </c>
      <c r="Y251" s="112" t="e">
        <f>'III Plan Rates'!$AA254*'V Consumer Factors'!$N$17*'II Rate Development &amp; Change'!$J$34</f>
        <v>#DIV/0!</v>
      </c>
      <c r="Z251" s="112" t="e">
        <f>'III Plan Rates'!$AA254*'V Consumer Factors'!$N$18*'II Rate Development &amp; Change'!$J$34</f>
        <v>#DIV/0!</v>
      </c>
      <c r="AA251" s="112" t="e">
        <f>'III Plan Rates'!$AA254*'V Consumer Factors'!$N$19*'II Rate Development &amp; Change'!$J$34</f>
        <v>#DIV/0!</v>
      </c>
      <c r="AB251" s="112" t="e">
        <f>'III Plan Rates'!$AA254*'V Consumer Factors'!$N$20*'II Rate Development &amp; Change'!$J$34</f>
        <v>#DIV/0!</v>
      </c>
      <c r="AC251" s="112">
        <f>IF('III Plan Rates'!$AP254&gt;0,SUMPRODUCT(T251:AB251,'III Plan Rates'!$AG254:$AO254)/'III Plan Rates'!$AP254,0)</f>
        <v>0</v>
      </c>
      <c r="AD251" s="119"/>
      <c r="AE251" s="120" t="e">
        <f t="shared" si="43"/>
        <v>#DIV/0!</v>
      </c>
      <c r="AF251" s="120" t="e">
        <f t="shared" si="44"/>
        <v>#DIV/0!</v>
      </c>
      <c r="AG251" s="120" t="e">
        <f t="shared" si="45"/>
        <v>#DIV/0!</v>
      </c>
      <c r="AH251" s="120" t="e">
        <f t="shared" si="46"/>
        <v>#DIV/0!</v>
      </c>
      <c r="AI251" s="120" t="e">
        <f t="shared" si="47"/>
        <v>#DIV/0!</v>
      </c>
      <c r="AJ251" s="120" t="e">
        <f t="shared" si="48"/>
        <v>#DIV/0!</v>
      </c>
      <c r="AK251" s="120" t="e">
        <f t="shared" si="49"/>
        <v>#DIV/0!</v>
      </c>
      <c r="AL251" s="120" t="e">
        <f t="shared" si="50"/>
        <v>#DIV/0!</v>
      </c>
      <c r="AM251" s="120" t="e">
        <f t="shared" si="51"/>
        <v>#DIV/0!</v>
      </c>
      <c r="AN251" s="120" t="str">
        <f t="shared" si="52"/>
        <v/>
      </c>
      <c r="AO251" s="119"/>
      <c r="AP251" s="112" t="e">
        <f>'III Plan Rates'!$AA254*'V Consumer Factors'!$N$12*'II Rate Development &amp; Change'!$K$34</f>
        <v>#DIV/0!</v>
      </c>
      <c r="AQ251" s="112" t="e">
        <f>'III Plan Rates'!$AA254*'V Consumer Factors'!$N$13*'II Rate Development &amp; Change'!$K$34</f>
        <v>#DIV/0!</v>
      </c>
      <c r="AR251" s="112" t="e">
        <f>'III Plan Rates'!$AA254*'V Consumer Factors'!$N$14*'II Rate Development &amp; Change'!$K$34</f>
        <v>#DIV/0!</v>
      </c>
      <c r="AS251" s="112" t="e">
        <f>'III Plan Rates'!$AA254*'V Consumer Factors'!$N$15*'II Rate Development &amp; Change'!$K$34</f>
        <v>#DIV/0!</v>
      </c>
      <c r="AT251" s="112" t="e">
        <f>'III Plan Rates'!$AA254*'V Consumer Factors'!$N$16*'II Rate Development &amp; Change'!$K$34</f>
        <v>#DIV/0!</v>
      </c>
      <c r="AU251" s="112" t="e">
        <f>'III Plan Rates'!$AA254*'V Consumer Factors'!$N$17*'II Rate Development &amp; Change'!$K$34</f>
        <v>#DIV/0!</v>
      </c>
      <c r="AV251" s="112" t="e">
        <f>'III Plan Rates'!$AA254*'V Consumer Factors'!$N$18*'II Rate Development &amp; Change'!$K$34</f>
        <v>#DIV/0!</v>
      </c>
      <c r="AW251" s="112" t="e">
        <f>'III Plan Rates'!$AA254*'V Consumer Factors'!$N$19*'II Rate Development &amp; Change'!$K$34</f>
        <v>#DIV/0!</v>
      </c>
      <c r="AX251" s="112" t="e">
        <f>'III Plan Rates'!$AA254*'V Consumer Factors'!$N$20*'II Rate Development &amp; Change'!$K$34</f>
        <v>#DIV/0!</v>
      </c>
      <c r="AY251" s="112">
        <f>IF('III Plan Rates'!$AP254&gt;0,SUMPRODUCT(AP251:AX251,'III Plan Rates'!$AG254:$AO254)/'III Plan Rates'!$AP254,0)</f>
        <v>0</v>
      </c>
      <c r="AZ251" s="124"/>
      <c r="BA251" s="112" t="e">
        <f>'III Plan Rates'!$AA254*'V Consumer Factors'!$N$12*'II Rate Development &amp; Change'!$L$34</f>
        <v>#DIV/0!</v>
      </c>
      <c r="BB251" s="112" t="e">
        <f>'III Plan Rates'!$AA254*'V Consumer Factors'!$N$13*'II Rate Development &amp; Change'!$L$34</f>
        <v>#DIV/0!</v>
      </c>
      <c r="BC251" s="112" t="e">
        <f>'III Plan Rates'!$AA254*'V Consumer Factors'!$N$14*'II Rate Development &amp; Change'!$L$34</f>
        <v>#DIV/0!</v>
      </c>
      <c r="BD251" s="112" t="e">
        <f>'III Plan Rates'!$AA254*'V Consumer Factors'!$N$15*'II Rate Development &amp; Change'!$L$34</f>
        <v>#DIV/0!</v>
      </c>
      <c r="BE251" s="112" t="e">
        <f>'III Plan Rates'!$AA254*'V Consumer Factors'!$N$16*'II Rate Development &amp; Change'!$L$34</f>
        <v>#DIV/0!</v>
      </c>
      <c r="BF251" s="112" t="e">
        <f>'III Plan Rates'!$AA254*'V Consumer Factors'!$N$17*'II Rate Development &amp; Change'!$L$34</f>
        <v>#DIV/0!</v>
      </c>
      <c r="BG251" s="112" t="e">
        <f>'III Plan Rates'!$AA254*'V Consumer Factors'!$N$18*'II Rate Development &amp; Change'!$L$34</f>
        <v>#DIV/0!</v>
      </c>
      <c r="BH251" s="112" t="e">
        <f>'III Plan Rates'!$AA254*'V Consumer Factors'!$N$19*'II Rate Development &amp; Change'!$L$34</f>
        <v>#DIV/0!</v>
      </c>
      <c r="BI251" s="112" t="e">
        <f>'III Plan Rates'!$AA254*'V Consumer Factors'!$N$20*'II Rate Development &amp; Change'!$L$34</f>
        <v>#DIV/0!</v>
      </c>
      <c r="BJ251" s="112">
        <f>IF('III Plan Rates'!$AP254&gt;0,SUMPRODUCT(BA251:BI251,'III Plan Rates'!$AG254:$AO254)/'III Plan Rates'!$AP254,0)</f>
        <v>0</v>
      </c>
      <c r="BK251" s="124"/>
      <c r="BL251" s="112" t="e">
        <f>'III Plan Rates'!$AA254*'V Consumer Factors'!$N$12*'II Rate Development &amp; Change'!$M$34</f>
        <v>#DIV/0!</v>
      </c>
      <c r="BM251" s="112" t="e">
        <f>'III Plan Rates'!$AA254*'V Consumer Factors'!$N$13*'II Rate Development &amp; Change'!$M$34</f>
        <v>#DIV/0!</v>
      </c>
      <c r="BN251" s="112" t="e">
        <f>'III Plan Rates'!$AA254*'V Consumer Factors'!$N$14*'II Rate Development &amp; Change'!$M$34</f>
        <v>#DIV/0!</v>
      </c>
      <c r="BO251" s="112" t="e">
        <f>'III Plan Rates'!$AA254*'V Consumer Factors'!$N$15*'II Rate Development &amp; Change'!$M$34</f>
        <v>#DIV/0!</v>
      </c>
      <c r="BP251" s="112" t="e">
        <f>'III Plan Rates'!$AA254*'V Consumer Factors'!$N$16*'II Rate Development &amp; Change'!$M$34</f>
        <v>#DIV/0!</v>
      </c>
      <c r="BQ251" s="112" t="e">
        <f>'III Plan Rates'!$AA254*'V Consumer Factors'!$N$17*'II Rate Development &amp; Change'!$M$34</f>
        <v>#DIV/0!</v>
      </c>
      <c r="BR251" s="112" t="e">
        <f>'III Plan Rates'!$AA254*'V Consumer Factors'!$N$18*'II Rate Development &amp; Change'!$M$34</f>
        <v>#DIV/0!</v>
      </c>
      <c r="BS251" s="112" t="e">
        <f>'III Plan Rates'!$AA254*'V Consumer Factors'!$N$19*'II Rate Development &amp; Change'!$M$34</f>
        <v>#DIV/0!</v>
      </c>
      <c r="BT251" s="112" t="e">
        <f>'III Plan Rates'!$AA254*'V Consumer Factors'!$N$20*'II Rate Development &amp; Change'!$M$34</f>
        <v>#DIV/0!</v>
      </c>
      <c r="BU251" s="112">
        <f>IF('III Plan Rates'!$AP254&gt;0,SUMPRODUCT(BL251:BT251,'III Plan Rates'!$AG254:$AO254)/'III Plan Rates'!$AP254,0)</f>
        <v>0</v>
      </c>
      <c r="BW251" s="109"/>
      <c r="BX251" s="109"/>
      <c r="BY251" s="109"/>
      <c r="BZ251" s="109"/>
      <c r="CA251" s="109"/>
      <c r="CB251" s="109"/>
      <c r="CC251" s="109"/>
      <c r="CD251" s="109"/>
      <c r="CE251" s="511" t="str">
        <f>IF(SUM(BW251:CD251)='III Plan Rates'!AG254, "Match", "Don't Match")</f>
        <v>Match</v>
      </c>
      <c r="CF251" s="109"/>
      <c r="CG251" s="109"/>
      <c r="CH251" s="109"/>
      <c r="CI251" s="511" t="str">
        <f>IF(SUM(CF251:CH251)='III Plan Rates'!AH254, "Match", "Don't Match")</f>
        <v>Match</v>
      </c>
      <c r="CJ251" s="109"/>
      <c r="CK251" s="109"/>
      <c r="CL251" s="109"/>
      <c r="CM251" s="109"/>
      <c r="CN251" s="109"/>
      <c r="CO251" s="109"/>
      <c r="CP251" s="109"/>
      <c r="CQ251" s="109"/>
      <c r="CR251" s="109"/>
      <c r="CS251" s="109"/>
      <c r="CT251" s="109"/>
      <c r="CU251" s="109"/>
      <c r="CV251" s="109"/>
      <c r="CW251" s="511" t="str">
        <f>IF(SUM(CJ251:CV251)='III Plan Rates'!AI254, "Match", "Don't Match")</f>
        <v>Match</v>
      </c>
      <c r="CX251" s="109"/>
      <c r="CY251" s="109"/>
      <c r="CZ251" s="109"/>
      <c r="DA251" s="109"/>
      <c r="DB251" s="109"/>
      <c r="DC251" s="109"/>
      <c r="DD251" s="109"/>
      <c r="DE251" s="109"/>
      <c r="DF251" s="109"/>
      <c r="DG251" s="109"/>
      <c r="DH251" s="511" t="str">
        <f>IF(SUM(CX251:DG251)='III Plan Rates'!AJ254, "Match", "Don't Match")</f>
        <v>Match</v>
      </c>
      <c r="DI251" s="109"/>
      <c r="DJ251" s="109"/>
      <c r="DK251" s="109"/>
      <c r="DL251" s="109"/>
      <c r="DM251" s="109"/>
      <c r="DN251" s="109"/>
      <c r="DO251" s="109"/>
      <c r="DP251" s="511" t="str">
        <f>IF(SUM(DI251:DO251)='III Plan Rates'!AK254, "Match", "Don't Match")</f>
        <v>Match</v>
      </c>
      <c r="DQ251" s="109"/>
      <c r="DR251" s="109"/>
      <c r="DS251" s="109"/>
      <c r="DT251" s="109"/>
      <c r="DU251" s="109"/>
      <c r="DV251" s="109"/>
      <c r="DW251" s="109"/>
      <c r="DX251" s="109"/>
      <c r="DY251" s="109"/>
      <c r="DZ251" s="109"/>
      <c r="EA251" s="511" t="str">
        <f>IF(SUM(DQ251:DZ251)='III Plan Rates'!AL254, "Match", "Don't Match")</f>
        <v>Match</v>
      </c>
      <c r="EB251" s="109"/>
      <c r="EC251" s="109"/>
      <c r="ED251" s="109"/>
      <c r="EE251" s="109"/>
      <c r="EF251" s="511" t="str">
        <f>IF(SUM(EB251:EE251)='III Plan Rates'!AM254, "Match", "Don't Match")</f>
        <v>Match</v>
      </c>
      <c r="EG251" s="109"/>
      <c r="EH251" s="109"/>
      <c r="EI251" s="109"/>
      <c r="EJ251" s="109"/>
      <c r="EK251" s="109"/>
      <c r="EL251" s="511" t="str">
        <f>IF(SUM(EG251:EK251)='III Plan Rates'!AN254, "Match", "Don't Match")</f>
        <v>Match</v>
      </c>
      <c r="EM251" s="109"/>
      <c r="EN251" s="109"/>
      <c r="EO251" s="109"/>
      <c r="EP251" s="109"/>
      <c r="EQ251" s="109"/>
      <c r="ER251" s="109"/>
      <c r="ES251" s="109"/>
      <c r="ET251" s="511" t="str">
        <f>IF(SUM(EM251:ES251)='III Plan Rates'!AO254, "Match", "Don't Match")</f>
        <v>Match</v>
      </c>
    </row>
    <row r="252" spans="1:150" x14ac:dyDescent="0.25">
      <c r="A252" s="406" t="str">
        <f>'III Plan Rates'!A255</f>
        <v>Plan 238</v>
      </c>
      <c r="B252" s="122">
        <f>'III Plan Rates'!B255</f>
        <v>0</v>
      </c>
      <c r="C252" s="128">
        <f>'III Plan Rates'!D255</f>
        <v>0</v>
      </c>
      <c r="D252" s="122">
        <f>'III Plan Rates'!E255</f>
        <v>0</v>
      </c>
      <c r="E252" s="122">
        <f>'III Plan Rates'!F255</f>
        <v>0</v>
      </c>
      <c r="F252" s="122">
        <f>'III Plan Rates'!G255</f>
        <v>0</v>
      </c>
      <c r="G252" s="122">
        <f>'III Plan Rates'!J255</f>
        <v>0</v>
      </c>
      <c r="H252" s="10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2">
        <f>IF('III Plan Rates'!$AP255&gt;0,SUMPRODUCT(I252:Q252,'III Plan Rates'!$AG255:$AO255)/'III Plan Rates'!$AP255,0)</f>
        <v>0</v>
      </c>
      <c r="S252" s="123"/>
      <c r="T252" s="112" t="e">
        <f>'III Plan Rates'!$AA255*'V Consumer Factors'!$N$12*'II Rate Development &amp; Change'!$J$34</f>
        <v>#DIV/0!</v>
      </c>
      <c r="U252" s="112" t="e">
        <f>'III Plan Rates'!$AA255*'V Consumer Factors'!$N$13*'II Rate Development &amp; Change'!$J$34</f>
        <v>#DIV/0!</v>
      </c>
      <c r="V252" s="112" t="e">
        <f>'III Plan Rates'!$AA255*'V Consumer Factors'!$N$14*'II Rate Development &amp; Change'!$J$34</f>
        <v>#DIV/0!</v>
      </c>
      <c r="W252" s="112" t="e">
        <f>'III Plan Rates'!$AA255*'V Consumer Factors'!$N$15*'II Rate Development &amp; Change'!$J$34</f>
        <v>#DIV/0!</v>
      </c>
      <c r="X252" s="112" t="e">
        <f>'III Plan Rates'!$AA255*'V Consumer Factors'!$N$16*'II Rate Development &amp; Change'!$J$34</f>
        <v>#DIV/0!</v>
      </c>
      <c r="Y252" s="112" t="e">
        <f>'III Plan Rates'!$AA255*'V Consumer Factors'!$N$17*'II Rate Development &amp; Change'!$J$34</f>
        <v>#DIV/0!</v>
      </c>
      <c r="Z252" s="112" t="e">
        <f>'III Plan Rates'!$AA255*'V Consumer Factors'!$N$18*'II Rate Development &amp; Change'!$J$34</f>
        <v>#DIV/0!</v>
      </c>
      <c r="AA252" s="112" t="e">
        <f>'III Plan Rates'!$AA255*'V Consumer Factors'!$N$19*'II Rate Development &amp; Change'!$J$34</f>
        <v>#DIV/0!</v>
      </c>
      <c r="AB252" s="112" t="e">
        <f>'III Plan Rates'!$AA255*'V Consumer Factors'!$N$20*'II Rate Development &amp; Change'!$J$34</f>
        <v>#DIV/0!</v>
      </c>
      <c r="AC252" s="112">
        <f>IF('III Plan Rates'!$AP255&gt;0,SUMPRODUCT(T252:AB252,'III Plan Rates'!$AG255:$AO255)/'III Plan Rates'!$AP255,0)</f>
        <v>0</v>
      </c>
      <c r="AD252" s="119"/>
      <c r="AE252" s="120" t="e">
        <f t="shared" si="43"/>
        <v>#DIV/0!</v>
      </c>
      <c r="AF252" s="120" t="e">
        <f t="shared" si="44"/>
        <v>#DIV/0!</v>
      </c>
      <c r="AG252" s="120" t="e">
        <f t="shared" si="45"/>
        <v>#DIV/0!</v>
      </c>
      <c r="AH252" s="120" t="e">
        <f t="shared" si="46"/>
        <v>#DIV/0!</v>
      </c>
      <c r="AI252" s="120" t="e">
        <f t="shared" si="47"/>
        <v>#DIV/0!</v>
      </c>
      <c r="AJ252" s="120" t="e">
        <f t="shared" si="48"/>
        <v>#DIV/0!</v>
      </c>
      <c r="AK252" s="120" t="e">
        <f t="shared" si="49"/>
        <v>#DIV/0!</v>
      </c>
      <c r="AL252" s="120" t="e">
        <f t="shared" si="50"/>
        <v>#DIV/0!</v>
      </c>
      <c r="AM252" s="120" t="e">
        <f t="shared" si="51"/>
        <v>#DIV/0!</v>
      </c>
      <c r="AN252" s="120" t="str">
        <f t="shared" si="52"/>
        <v/>
      </c>
      <c r="AO252" s="119"/>
      <c r="AP252" s="112" t="e">
        <f>'III Plan Rates'!$AA255*'V Consumer Factors'!$N$12*'II Rate Development &amp; Change'!$K$34</f>
        <v>#DIV/0!</v>
      </c>
      <c r="AQ252" s="112" t="e">
        <f>'III Plan Rates'!$AA255*'V Consumer Factors'!$N$13*'II Rate Development &amp; Change'!$K$34</f>
        <v>#DIV/0!</v>
      </c>
      <c r="AR252" s="112" t="e">
        <f>'III Plan Rates'!$AA255*'V Consumer Factors'!$N$14*'II Rate Development &amp; Change'!$K$34</f>
        <v>#DIV/0!</v>
      </c>
      <c r="AS252" s="112" t="e">
        <f>'III Plan Rates'!$AA255*'V Consumer Factors'!$N$15*'II Rate Development &amp; Change'!$K$34</f>
        <v>#DIV/0!</v>
      </c>
      <c r="AT252" s="112" t="e">
        <f>'III Plan Rates'!$AA255*'V Consumer Factors'!$N$16*'II Rate Development &amp; Change'!$K$34</f>
        <v>#DIV/0!</v>
      </c>
      <c r="AU252" s="112" t="e">
        <f>'III Plan Rates'!$AA255*'V Consumer Factors'!$N$17*'II Rate Development &amp; Change'!$K$34</f>
        <v>#DIV/0!</v>
      </c>
      <c r="AV252" s="112" t="e">
        <f>'III Plan Rates'!$AA255*'V Consumer Factors'!$N$18*'II Rate Development &amp; Change'!$K$34</f>
        <v>#DIV/0!</v>
      </c>
      <c r="AW252" s="112" t="e">
        <f>'III Plan Rates'!$AA255*'V Consumer Factors'!$N$19*'II Rate Development &amp; Change'!$K$34</f>
        <v>#DIV/0!</v>
      </c>
      <c r="AX252" s="112" t="e">
        <f>'III Plan Rates'!$AA255*'V Consumer Factors'!$N$20*'II Rate Development &amp; Change'!$K$34</f>
        <v>#DIV/0!</v>
      </c>
      <c r="AY252" s="112">
        <f>IF('III Plan Rates'!$AP255&gt;0,SUMPRODUCT(AP252:AX252,'III Plan Rates'!$AG255:$AO255)/'III Plan Rates'!$AP255,0)</f>
        <v>0</v>
      </c>
      <c r="AZ252" s="124"/>
      <c r="BA252" s="112" t="e">
        <f>'III Plan Rates'!$AA255*'V Consumer Factors'!$N$12*'II Rate Development &amp; Change'!$L$34</f>
        <v>#DIV/0!</v>
      </c>
      <c r="BB252" s="112" t="e">
        <f>'III Plan Rates'!$AA255*'V Consumer Factors'!$N$13*'II Rate Development &amp; Change'!$L$34</f>
        <v>#DIV/0!</v>
      </c>
      <c r="BC252" s="112" t="e">
        <f>'III Plan Rates'!$AA255*'V Consumer Factors'!$N$14*'II Rate Development &amp; Change'!$L$34</f>
        <v>#DIV/0!</v>
      </c>
      <c r="BD252" s="112" t="e">
        <f>'III Plan Rates'!$AA255*'V Consumer Factors'!$N$15*'II Rate Development &amp; Change'!$L$34</f>
        <v>#DIV/0!</v>
      </c>
      <c r="BE252" s="112" t="e">
        <f>'III Plan Rates'!$AA255*'V Consumer Factors'!$N$16*'II Rate Development &amp; Change'!$L$34</f>
        <v>#DIV/0!</v>
      </c>
      <c r="BF252" s="112" t="e">
        <f>'III Plan Rates'!$AA255*'V Consumer Factors'!$N$17*'II Rate Development &amp; Change'!$L$34</f>
        <v>#DIV/0!</v>
      </c>
      <c r="BG252" s="112" t="e">
        <f>'III Plan Rates'!$AA255*'V Consumer Factors'!$N$18*'II Rate Development &amp; Change'!$L$34</f>
        <v>#DIV/0!</v>
      </c>
      <c r="BH252" s="112" t="e">
        <f>'III Plan Rates'!$AA255*'V Consumer Factors'!$N$19*'II Rate Development &amp; Change'!$L$34</f>
        <v>#DIV/0!</v>
      </c>
      <c r="BI252" s="112" t="e">
        <f>'III Plan Rates'!$AA255*'V Consumer Factors'!$N$20*'II Rate Development &amp; Change'!$L$34</f>
        <v>#DIV/0!</v>
      </c>
      <c r="BJ252" s="112">
        <f>IF('III Plan Rates'!$AP255&gt;0,SUMPRODUCT(BA252:BI252,'III Plan Rates'!$AG255:$AO255)/'III Plan Rates'!$AP255,0)</f>
        <v>0</v>
      </c>
      <c r="BK252" s="124"/>
      <c r="BL252" s="112" t="e">
        <f>'III Plan Rates'!$AA255*'V Consumer Factors'!$N$12*'II Rate Development &amp; Change'!$M$34</f>
        <v>#DIV/0!</v>
      </c>
      <c r="BM252" s="112" t="e">
        <f>'III Plan Rates'!$AA255*'V Consumer Factors'!$N$13*'II Rate Development &amp; Change'!$M$34</f>
        <v>#DIV/0!</v>
      </c>
      <c r="BN252" s="112" t="e">
        <f>'III Plan Rates'!$AA255*'V Consumer Factors'!$N$14*'II Rate Development &amp; Change'!$M$34</f>
        <v>#DIV/0!</v>
      </c>
      <c r="BO252" s="112" t="e">
        <f>'III Plan Rates'!$AA255*'V Consumer Factors'!$N$15*'II Rate Development &amp; Change'!$M$34</f>
        <v>#DIV/0!</v>
      </c>
      <c r="BP252" s="112" t="e">
        <f>'III Plan Rates'!$AA255*'V Consumer Factors'!$N$16*'II Rate Development &amp; Change'!$M$34</f>
        <v>#DIV/0!</v>
      </c>
      <c r="BQ252" s="112" t="e">
        <f>'III Plan Rates'!$AA255*'V Consumer Factors'!$N$17*'II Rate Development &amp; Change'!$M$34</f>
        <v>#DIV/0!</v>
      </c>
      <c r="BR252" s="112" t="e">
        <f>'III Plan Rates'!$AA255*'V Consumer Factors'!$N$18*'II Rate Development &amp; Change'!$M$34</f>
        <v>#DIV/0!</v>
      </c>
      <c r="BS252" s="112" t="e">
        <f>'III Plan Rates'!$AA255*'V Consumer Factors'!$N$19*'II Rate Development &amp; Change'!$M$34</f>
        <v>#DIV/0!</v>
      </c>
      <c r="BT252" s="112" t="e">
        <f>'III Plan Rates'!$AA255*'V Consumer Factors'!$N$20*'II Rate Development &amp; Change'!$M$34</f>
        <v>#DIV/0!</v>
      </c>
      <c r="BU252" s="112">
        <f>IF('III Plan Rates'!$AP255&gt;0,SUMPRODUCT(BL252:BT252,'III Plan Rates'!$AG255:$AO255)/'III Plan Rates'!$AP255,0)</f>
        <v>0</v>
      </c>
      <c r="BW252" s="109"/>
      <c r="BX252" s="109"/>
      <c r="BY252" s="109"/>
      <c r="BZ252" s="109"/>
      <c r="CA252" s="109"/>
      <c r="CB252" s="109"/>
      <c r="CC252" s="109"/>
      <c r="CD252" s="109"/>
      <c r="CE252" s="511" t="str">
        <f>IF(SUM(BW252:CD252)='III Plan Rates'!AG255, "Match", "Don't Match")</f>
        <v>Match</v>
      </c>
      <c r="CF252" s="109"/>
      <c r="CG252" s="109"/>
      <c r="CH252" s="109"/>
      <c r="CI252" s="511" t="str">
        <f>IF(SUM(CF252:CH252)='III Plan Rates'!AH255, "Match", "Don't Match")</f>
        <v>Match</v>
      </c>
      <c r="CJ252" s="109"/>
      <c r="CK252" s="109"/>
      <c r="CL252" s="109"/>
      <c r="CM252" s="109"/>
      <c r="CN252" s="109"/>
      <c r="CO252" s="109"/>
      <c r="CP252" s="109"/>
      <c r="CQ252" s="109"/>
      <c r="CR252" s="109"/>
      <c r="CS252" s="109"/>
      <c r="CT252" s="109"/>
      <c r="CU252" s="109"/>
      <c r="CV252" s="109"/>
      <c r="CW252" s="511" t="str">
        <f>IF(SUM(CJ252:CV252)='III Plan Rates'!AI255, "Match", "Don't Match")</f>
        <v>Match</v>
      </c>
      <c r="CX252" s="109"/>
      <c r="CY252" s="109"/>
      <c r="CZ252" s="109"/>
      <c r="DA252" s="109"/>
      <c r="DB252" s="109"/>
      <c r="DC252" s="109"/>
      <c r="DD252" s="109"/>
      <c r="DE252" s="109"/>
      <c r="DF252" s="109"/>
      <c r="DG252" s="109"/>
      <c r="DH252" s="511" t="str">
        <f>IF(SUM(CX252:DG252)='III Plan Rates'!AJ255, "Match", "Don't Match")</f>
        <v>Match</v>
      </c>
      <c r="DI252" s="109"/>
      <c r="DJ252" s="109"/>
      <c r="DK252" s="109"/>
      <c r="DL252" s="109"/>
      <c r="DM252" s="109"/>
      <c r="DN252" s="109"/>
      <c r="DO252" s="109"/>
      <c r="DP252" s="511" t="str">
        <f>IF(SUM(DI252:DO252)='III Plan Rates'!AK255, "Match", "Don't Match")</f>
        <v>Match</v>
      </c>
      <c r="DQ252" s="109"/>
      <c r="DR252" s="109"/>
      <c r="DS252" s="109"/>
      <c r="DT252" s="109"/>
      <c r="DU252" s="109"/>
      <c r="DV252" s="109"/>
      <c r="DW252" s="109"/>
      <c r="DX252" s="109"/>
      <c r="DY252" s="109"/>
      <c r="DZ252" s="109"/>
      <c r="EA252" s="511" t="str">
        <f>IF(SUM(DQ252:DZ252)='III Plan Rates'!AL255, "Match", "Don't Match")</f>
        <v>Match</v>
      </c>
      <c r="EB252" s="109"/>
      <c r="EC252" s="109"/>
      <c r="ED252" s="109"/>
      <c r="EE252" s="109"/>
      <c r="EF252" s="511" t="str">
        <f>IF(SUM(EB252:EE252)='III Plan Rates'!AM255, "Match", "Don't Match")</f>
        <v>Match</v>
      </c>
      <c r="EG252" s="109"/>
      <c r="EH252" s="109"/>
      <c r="EI252" s="109"/>
      <c r="EJ252" s="109"/>
      <c r="EK252" s="109"/>
      <c r="EL252" s="511" t="str">
        <f>IF(SUM(EG252:EK252)='III Plan Rates'!AN255, "Match", "Don't Match")</f>
        <v>Match</v>
      </c>
      <c r="EM252" s="109"/>
      <c r="EN252" s="109"/>
      <c r="EO252" s="109"/>
      <c r="EP252" s="109"/>
      <c r="EQ252" s="109"/>
      <c r="ER252" s="109"/>
      <c r="ES252" s="109"/>
      <c r="ET252" s="511" t="str">
        <f>IF(SUM(EM252:ES252)='III Plan Rates'!AO255, "Match", "Don't Match")</f>
        <v>Match</v>
      </c>
    </row>
    <row r="253" spans="1:150" x14ac:dyDescent="0.25">
      <c r="A253" s="406" t="str">
        <f>'III Plan Rates'!A256</f>
        <v>Plan 239</v>
      </c>
      <c r="B253" s="122">
        <f>'III Plan Rates'!B256</f>
        <v>0</v>
      </c>
      <c r="C253" s="128">
        <f>'III Plan Rates'!D256</f>
        <v>0</v>
      </c>
      <c r="D253" s="122">
        <f>'III Plan Rates'!E256</f>
        <v>0</v>
      </c>
      <c r="E253" s="122">
        <f>'III Plan Rates'!F256</f>
        <v>0</v>
      </c>
      <c r="F253" s="122">
        <f>'III Plan Rates'!G256</f>
        <v>0</v>
      </c>
      <c r="G253" s="122">
        <f>'III Plan Rates'!J256</f>
        <v>0</v>
      </c>
      <c r="H253" s="10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2">
        <f>IF('III Plan Rates'!$AP256&gt;0,SUMPRODUCT(I253:Q253,'III Plan Rates'!$AG256:$AO256)/'III Plan Rates'!$AP256,0)</f>
        <v>0</v>
      </c>
      <c r="S253" s="123"/>
      <c r="T253" s="112" t="e">
        <f>'III Plan Rates'!$AA256*'V Consumer Factors'!$N$12*'II Rate Development &amp; Change'!$J$34</f>
        <v>#DIV/0!</v>
      </c>
      <c r="U253" s="112" t="e">
        <f>'III Plan Rates'!$AA256*'V Consumer Factors'!$N$13*'II Rate Development &amp; Change'!$J$34</f>
        <v>#DIV/0!</v>
      </c>
      <c r="V253" s="112" t="e">
        <f>'III Plan Rates'!$AA256*'V Consumer Factors'!$N$14*'II Rate Development &amp; Change'!$J$34</f>
        <v>#DIV/0!</v>
      </c>
      <c r="W253" s="112" t="e">
        <f>'III Plan Rates'!$AA256*'V Consumer Factors'!$N$15*'II Rate Development &amp; Change'!$J$34</f>
        <v>#DIV/0!</v>
      </c>
      <c r="X253" s="112" t="e">
        <f>'III Plan Rates'!$AA256*'V Consumer Factors'!$N$16*'II Rate Development &amp; Change'!$J$34</f>
        <v>#DIV/0!</v>
      </c>
      <c r="Y253" s="112" t="e">
        <f>'III Plan Rates'!$AA256*'V Consumer Factors'!$N$17*'II Rate Development &amp; Change'!$J$34</f>
        <v>#DIV/0!</v>
      </c>
      <c r="Z253" s="112" t="e">
        <f>'III Plan Rates'!$AA256*'V Consumer Factors'!$N$18*'II Rate Development &amp; Change'!$J$34</f>
        <v>#DIV/0!</v>
      </c>
      <c r="AA253" s="112" t="e">
        <f>'III Plan Rates'!$AA256*'V Consumer Factors'!$N$19*'II Rate Development &amp; Change'!$J$34</f>
        <v>#DIV/0!</v>
      </c>
      <c r="AB253" s="112" t="e">
        <f>'III Plan Rates'!$AA256*'V Consumer Factors'!$N$20*'II Rate Development &amp; Change'!$J$34</f>
        <v>#DIV/0!</v>
      </c>
      <c r="AC253" s="112">
        <f>IF('III Plan Rates'!$AP256&gt;0,SUMPRODUCT(T253:AB253,'III Plan Rates'!$AG256:$AO256)/'III Plan Rates'!$AP256,0)</f>
        <v>0</v>
      </c>
      <c r="AD253" s="119"/>
      <c r="AE253" s="120" t="e">
        <f t="shared" si="43"/>
        <v>#DIV/0!</v>
      </c>
      <c r="AF253" s="120" t="e">
        <f t="shared" si="44"/>
        <v>#DIV/0!</v>
      </c>
      <c r="AG253" s="120" t="e">
        <f t="shared" si="45"/>
        <v>#DIV/0!</v>
      </c>
      <c r="AH253" s="120" t="e">
        <f t="shared" si="46"/>
        <v>#DIV/0!</v>
      </c>
      <c r="AI253" s="120" t="e">
        <f t="shared" si="47"/>
        <v>#DIV/0!</v>
      </c>
      <c r="AJ253" s="120" t="e">
        <f t="shared" si="48"/>
        <v>#DIV/0!</v>
      </c>
      <c r="AK253" s="120" t="e">
        <f t="shared" si="49"/>
        <v>#DIV/0!</v>
      </c>
      <c r="AL253" s="120" t="e">
        <f t="shared" si="50"/>
        <v>#DIV/0!</v>
      </c>
      <c r="AM253" s="120" t="e">
        <f t="shared" si="51"/>
        <v>#DIV/0!</v>
      </c>
      <c r="AN253" s="120" t="str">
        <f t="shared" si="52"/>
        <v/>
      </c>
      <c r="AO253" s="119"/>
      <c r="AP253" s="112" t="e">
        <f>'III Plan Rates'!$AA256*'V Consumer Factors'!$N$12*'II Rate Development &amp; Change'!$K$34</f>
        <v>#DIV/0!</v>
      </c>
      <c r="AQ253" s="112" t="e">
        <f>'III Plan Rates'!$AA256*'V Consumer Factors'!$N$13*'II Rate Development &amp; Change'!$K$34</f>
        <v>#DIV/0!</v>
      </c>
      <c r="AR253" s="112" t="e">
        <f>'III Plan Rates'!$AA256*'V Consumer Factors'!$N$14*'II Rate Development &amp; Change'!$K$34</f>
        <v>#DIV/0!</v>
      </c>
      <c r="AS253" s="112" t="e">
        <f>'III Plan Rates'!$AA256*'V Consumer Factors'!$N$15*'II Rate Development &amp; Change'!$K$34</f>
        <v>#DIV/0!</v>
      </c>
      <c r="AT253" s="112" t="e">
        <f>'III Plan Rates'!$AA256*'V Consumer Factors'!$N$16*'II Rate Development &amp; Change'!$K$34</f>
        <v>#DIV/0!</v>
      </c>
      <c r="AU253" s="112" t="e">
        <f>'III Plan Rates'!$AA256*'V Consumer Factors'!$N$17*'II Rate Development &amp; Change'!$K$34</f>
        <v>#DIV/0!</v>
      </c>
      <c r="AV253" s="112" t="e">
        <f>'III Plan Rates'!$AA256*'V Consumer Factors'!$N$18*'II Rate Development &amp; Change'!$K$34</f>
        <v>#DIV/0!</v>
      </c>
      <c r="AW253" s="112" t="e">
        <f>'III Plan Rates'!$AA256*'V Consumer Factors'!$N$19*'II Rate Development &amp; Change'!$K$34</f>
        <v>#DIV/0!</v>
      </c>
      <c r="AX253" s="112" t="e">
        <f>'III Plan Rates'!$AA256*'V Consumer Factors'!$N$20*'II Rate Development &amp; Change'!$K$34</f>
        <v>#DIV/0!</v>
      </c>
      <c r="AY253" s="112">
        <f>IF('III Plan Rates'!$AP256&gt;0,SUMPRODUCT(AP253:AX253,'III Plan Rates'!$AG256:$AO256)/'III Plan Rates'!$AP256,0)</f>
        <v>0</v>
      </c>
      <c r="AZ253" s="124"/>
      <c r="BA253" s="112" t="e">
        <f>'III Plan Rates'!$AA256*'V Consumer Factors'!$N$12*'II Rate Development &amp; Change'!$L$34</f>
        <v>#DIV/0!</v>
      </c>
      <c r="BB253" s="112" t="e">
        <f>'III Plan Rates'!$AA256*'V Consumer Factors'!$N$13*'II Rate Development &amp; Change'!$L$34</f>
        <v>#DIV/0!</v>
      </c>
      <c r="BC253" s="112" t="e">
        <f>'III Plan Rates'!$AA256*'V Consumer Factors'!$N$14*'II Rate Development &amp; Change'!$L$34</f>
        <v>#DIV/0!</v>
      </c>
      <c r="BD253" s="112" t="e">
        <f>'III Plan Rates'!$AA256*'V Consumer Factors'!$N$15*'II Rate Development &amp; Change'!$L$34</f>
        <v>#DIV/0!</v>
      </c>
      <c r="BE253" s="112" t="e">
        <f>'III Plan Rates'!$AA256*'V Consumer Factors'!$N$16*'II Rate Development &amp; Change'!$L$34</f>
        <v>#DIV/0!</v>
      </c>
      <c r="BF253" s="112" t="e">
        <f>'III Plan Rates'!$AA256*'V Consumer Factors'!$N$17*'II Rate Development &amp; Change'!$L$34</f>
        <v>#DIV/0!</v>
      </c>
      <c r="BG253" s="112" t="e">
        <f>'III Plan Rates'!$AA256*'V Consumer Factors'!$N$18*'II Rate Development &amp; Change'!$L$34</f>
        <v>#DIV/0!</v>
      </c>
      <c r="BH253" s="112" t="e">
        <f>'III Plan Rates'!$AA256*'V Consumer Factors'!$N$19*'II Rate Development &amp; Change'!$L$34</f>
        <v>#DIV/0!</v>
      </c>
      <c r="BI253" s="112" t="e">
        <f>'III Plan Rates'!$AA256*'V Consumer Factors'!$N$20*'II Rate Development &amp; Change'!$L$34</f>
        <v>#DIV/0!</v>
      </c>
      <c r="BJ253" s="112">
        <f>IF('III Plan Rates'!$AP256&gt;0,SUMPRODUCT(BA253:BI253,'III Plan Rates'!$AG256:$AO256)/'III Plan Rates'!$AP256,0)</f>
        <v>0</v>
      </c>
      <c r="BK253" s="124"/>
      <c r="BL253" s="112" t="e">
        <f>'III Plan Rates'!$AA256*'V Consumer Factors'!$N$12*'II Rate Development &amp; Change'!$M$34</f>
        <v>#DIV/0!</v>
      </c>
      <c r="BM253" s="112" t="e">
        <f>'III Plan Rates'!$AA256*'V Consumer Factors'!$N$13*'II Rate Development &amp; Change'!$M$34</f>
        <v>#DIV/0!</v>
      </c>
      <c r="BN253" s="112" t="e">
        <f>'III Plan Rates'!$AA256*'V Consumer Factors'!$N$14*'II Rate Development &amp; Change'!$M$34</f>
        <v>#DIV/0!</v>
      </c>
      <c r="BO253" s="112" t="e">
        <f>'III Plan Rates'!$AA256*'V Consumer Factors'!$N$15*'II Rate Development &amp; Change'!$M$34</f>
        <v>#DIV/0!</v>
      </c>
      <c r="BP253" s="112" t="e">
        <f>'III Plan Rates'!$AA256*'V Consumer Factors'!$N$16*'II Rate Development &amp; Change'!$M$34</f>
        <v>#DIV/0!</v>
      </c>
      <c r="BQ253" s="112" t="e">
        <f>'III Plan Rates'!$AA256*'V Consumer Factors'!$N$17*'II Rate Development &amp; Change'!$M$34</f>
        <v>#DIV/0!</v>
      </c>
      <c r="BR253" s="112" t="e">
        <f>'III Plan Rates'!$AA256*'V Consumer Factors'!$N$18*'II Rate Development &amp; Change'!$M$34</f>
        <v>#DIV/0!</v>
      </c>
      <c r="BS253" s="112" t="e">
        <f>'III Plan Rates'!$AA256*'V Consumer Factors'!$N$19*'II Rate Development &amp; Change'!$M$34</f>
        <v>#DIV/0!</v>
      </c>
      <c r="BT253" s="112" t="e">
        <f>'III Plan Rates'!$AA256*'V Consumer Factors'!$N$20*'II Rate Development &amp; Change'!$M$34</f>
        <v>#DIV/0!</v>
      </c>
      <c r="BU253" s="112">
        <f>IF('III Plan Rates'!$AP256&gt;0,SUMPRODUCT(BL253:BT253,'III Plan Rates'!$AG256:$AO256)/'III Plan Rates'!$AP256,0)</f>
        <v>0</v>
      </c>
      <c r="BW253" s="109"/>
      <c r="BX253" s="109"/>
      <c r="BY253" s="109"/>
      <c r="BZ253" s="109"/>
      <c r="CA253" s="109"/>
      <c r="CB253" s="109"/>
      <c r="CC253" s="109"/>
      <c r="CD253" s="109"/>
      <c r="CE253" s="511" t="str">
        <f>IF(SUM(BW253:CD253)='III Plan Rates'!AG256, "Match", "Don't Match")</f>
        <v>Match</v>
      </c>
      <c r="CF253" s="109"/>
      <c r="CG253" s="109"/>
      <c r="CH253" s="109"/>
      <c r="CI253" s="511" t="str">
        <f>IF(SUM(CF253:CH253)='III Plan Rates'!AH256, "Match", "Don't Match")</f>
        <v>Match</v>
      </c>
      <c r="CJ253" s="109"/>
      <c r="CK253" s="109"/>
      <c r="CL253" s="109"/>
      <c r="CM253" s="109"/>
      <c r="CN253" s="109"/>
      <c r="CO253" s="109"/>
      <c r="CP253" s="109"/>
      <c r="CQ253" s="109"/>
      <c r="CR253" s="109"/>
      <c r="CS253" s="109"/>
      <c r="CT253" s="109"/>
      <c r="CU253" s="109"/>
      <c r="CV253" s="109"/>
      <c r="CW253" s="511" t="str">
        <f>IF(SUM(CJ253:CV253)='III Plan Rates'!AI256, "Match", "Don't Match")</f>
        <v>Match</v>
      </c>
      <c r="CX253" s="109"/>
      <c r="CY253" s="109"/>
      <c r="CZ253" s="109"/>
      <c r="DA253" s="109"/>
      <c r="DB253" s="109"/>
      <c r="DC253" s="109"/>
      <c r="DD253" s="109"/>
      <c r="DE253" s="109"/>
      <c r="DF253" s="109"/>
      <c r="DG253" s="109"/>
      <c r="DH253" s="511" t="str">
        <f>IF(SUM(CX253:DG253)='III Plan Rates'!AJ256, "Match", "Don't Match")</f>
        <v>Match</v>
      </c>
      <c r="DI253" s="109"/>
      <c r="DJ253" s="109"/>
      <c r="DK253" s="109"/>
      <c r="DL253" s="109"/>
      <c r="DM253" s="109"/>
      <c r="DN253" s="109"/>
      <c r="DO253" s="109"/>
      <c r="DP253" s="511" t="str">
        <f>IF(SUM(DI253:DO253)='III Plan Rates'!AK256, "Match", "Don't Match")</f>
        <v>Match</v>
      </c>
      <c r="DQ253" s="109"/>
      <c r="DR253" s="109"/>
      <c r="DS253" s="109"/>
      <c r="DT253" s="109"/>
      <c r="DU253" s="109"/>
      <c r="DV253" s="109"/>
      <c r="DW253" s="109"/>
      <c r="DX253" s="109"/>
      <c r="DY253" s="109"/>
      <c r="DZ253" s="109"/>
      <c r="EA253" s="511" t="str">
        <f>IF(SUM(DQ253:DZ253)='III Plan Rates'!AL256, "Match", "Don't Match")</f>
        <v>Match</v>
      </c>
      <c r="EB253" s="109"/>
      <c r="EC253" s="109"/>
      <c r="ED253" s="109"/>
      <c r="EE253" s="109"/>
      <c r="EF253" s="511" t="str">
        <f>IF(SUM(EB253:EE253)='III Plan Rates'!AM256, "Match", "Don't Match")</f>
        <v>Match</v>
      </c>
      <c r="EG253" s="109"/>
      <c r="EH253" s="109"/>
      <c r="EI253" s="109"/>
      <c r="EJ253" s="109"/>
      <c r="EK253" s="109"/>
      <c r="EL253" s="511" t="str">
        <f>IF(SUM(EG253:EK253)='III Plan Rates'!AN256, "Match", "Don't Match")</f>
        <v>Match</v>
      </c>
      <c r="EM253" s="109"/>
      <c r="EN253" s="109"/>
      <c r="EO253" s="109"/>
      <c r="EP253" s="109"/>
      <c r="EQ253" s="109"/>
      <c r="ER253" s="109"/>
      <c r="ES253" s="109"/>
      <c r="ET253" s="511" t="str">
        <f>IF(SUM(EM253:ES253)='III Plan Rates'!AO256, "Match", "Don't Match")</f>
        <v>Match</v>
      </c>
    </row>
    <row r="254" spans="1:150" x14ac:dyDescent="0.25">
      <c r="A254" s="406" t="str">
        <f>'III Plan Rates'!A257</f>
        <v>Plan 240</v>
      </c>
      <c r="B254" s="122">
        <f>'III Plan Rates'!B257</f>
        <v>0</v>
      </c>
      <c r="C254" s="128">
        <f>'III Plan Rates'!D257</f>
        <v>0</v>
      </c>
      <c r="D254" s="122">
        <f>'III Plan Rates'!E257</f>
        <v>0</v>
      </c>
      <c r="E254" s="122">
        <f>'III Plan Rates'!F257</f>
        <v>0</v>
      </c>
      <c r="F254" s="122">
        <f>'III Plan Rates'!G257</f>
        <v>0</v>
      </c>
      <c r="G254" s="122">
        <f>'III Plan Rates'!J257</f>
        <v>0</v>
      </c>
      <c r="H254" s="10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2">
        <f>IF('III Plan Rates'!$AP257&gt;0,SUMPRODUCT(I254:Q254,'III Plan Rates'!$AG257:$AO257)/'III Plan Rates'!$AP257,0)</f>
        <v>0</v>
      </c>
      <c r="S254" s="123"/>
      <c r="T254" s="112" t="e">
        <f>'III Plan Rates'!$AA257*'V Consumer Factors'!$N$12*'II Rate Development &amp; Change'!$J$34</f>
        <v>#DIV/0!</v>
      </c>
      <c r="U254" s="112" t="e">
        <f>'III Plan Rates'!$AA257*'V Consumer Factors'!$N$13*'II Rate Development &amp; Change'!$J$34</f>
        <v>#DIV/0!</v>
      </c>
      <c r="V254" s="112" t="e">
        <f>'III Plan Rates'!$AA257*'V Consumer Factors'!$N$14*'II Rate Development &amp; Change'!$J$34</f>
        <v>#DIV/0!</v>
      </c>
      <c r="W254" s="112" t="e">
        <f>'III Plan Rates'!$AA257*'V Consumer Factors'!$N$15*'II Rate Development &amp; Change'!$J$34</f>
        <v>#DIV/0!</v>
      </c>
      <c r="X254" s="112" t="e">
        <f>'III Plan Rates'!$AA257*'V Consumer Factors'!$N$16*'II Rate Development &amp; Change'!$J$34</f>
        <v>#DIV/0!</v>
      </c>
      <c r="Y254" s="112" t="e">
        <f>'III Plan Rates'!$AA257*'V Consumer Factors'!$N$17*'II Rate Development &amp; Change'!$J$34</f>
        <v>#DIV/0!</v>
      </c>
      <c r="Z254" s="112" t="e">
        <f>'III Plan Rates'!$AA257*'V Consumer Factors'!$N$18*'II Rate Development &amp; Change'!$J$34</f>
        <v>#DIV/0!</v>
      </c>
      <c r="AA254" s="112" t="e">
        <f>'III Plan Rates'!$AA257*'V Consumer Factors'!$N$19*'II Rate Development &amp; Change'!$J$34</f>
        <v>#DIV/0!</v>
      </c>
      <c r="AB254" s="112" t="e">
        <f>'III Plan Rates'!$AA257*'V Consumer Factors'!$N$20*'II Rate Development &amp; Change'!$J$34</f>
        <v>#DIV/0!</v>
      </c>
      <c r="AC254" s="112">
        <f>IF('III Plan Rates'!$AP257&gt;0,SUMPRODUCT(T254:AB254,'III Plan Rates'!$AG257:$AO257)/'III Plan Rates'!$AP257,0)</f>
        <v>0</v>
      </c>
      <c r="AD254" s="119"/>
      <c r="AE254" s="120" t="e">
        <f t="shared" si="43"/>
        <v>#DIV/0!</v>
      </c>
      <c r="AF254" s="120" t="e">
        <f t="shared" si="44"/>
        <v>#DIV/0!</v>
      </c>
      <c r="AG254" s="120" t="e">
        <f t="shared" si="45"/>
        <v>#DIV/0!</v>
      </c>
      <c r="AH254" s="120" t="e">
        <f t="shared" si="46"/>
        <v>#DIV/0!</v>
      </c>
      <c r="AI254" s="120" t="e">
        <f t="shared" si="47"/>
        <v>#DIV/0!</v>
      </c>
      <c r="AJ254" s="120" t="e">
        <f t="shared" si="48"/>
        <v>#DIV/0!</v>
      </c>
      <c r="AK254" s="120" t="e">
        <f t="shared" si="49"/>
        <v>#DIV/0!</v>
      </c>
      <c r="AL254" s="120" t="e">
        <f t="shared" si="50"/>
        <v>#DIV/0!</v>
      </c>
      <c r="AM254" s="120" t="e">
        <f t="shared" si="51"/>
        <v>#DIV/0!</v>
      </c>
      <c r="AN254" s="120" t="str">
        <f t="shared" si="52"/>
        <v/>
      </c>
      <c r="AO254" s="119"/>
      <c r="AP254" s="112" t="e">
        <f>'III Plan Rates'!$AA257*'V Consumer Factors'!$N$12*'II Rate Development &amp; Change'!$K$34</f>
        <v>#DIV/0!</v>
      </c>
      <c r="AQ254" s="112" t="e">
        <f>'III Plan Rates'!$AA257*'V Consumer Factors'!$N$13*'II Rate Development &amp; Change'!$K$34</f>
        <v>#DIV/0!</v>
      </c>
      <c r="AR254" s="112" t="e">
        <f>'III Plan Rates'!$AA257*'V Consumer Factors'!$N$14*'II Rate Development &amp; Change'!$K$34</f>
        <v>#DIV/0!</v>
      </c>
      <c r="AS254" s="112" t="e">
        <f>'III Plan Rates'!$AA257*'V Consumer Factors'!$N$15*'II Rate Development &amp; Change'!$K$34</f>
        <v>#DIV/0!</v>
      </c>
      <c r="AT254" s="112" t="e">
        <f>'III Plan Rates'!$AA257*'V Consumer Factors'!$N$16*'II Rate Development &amp; Change'!$K$34</f>
        <v>#DIV/0!</v>
      </c>
      <c r="AU254" s="112" t="e">
        <f>'III Plan Rates'!$AA257*'V Consumer Factors'!$N$17*'II Rate Development &amp; Change'!$K$34</f>
        <v>#DIV/0!</v>
      </c>
      <c r="AV254" s="112" t="e">
        <f>'III Plan Rates'!$AA257*'V Consumer Factors'!$N$18*'II Rate Development &amp; Change'!$K$34</f>
        <v>#DIV/0!</v>
      </c>
      <c r="AW254" s="112" t="e">
        <f>'III Plan Rates'!$AA257*'V Consumer Factors'!$N$19*'II Rate Development &amp; Change'!$K$34</f>
        <v>#DIV/0!</v>
      </c>
      <c r="AX254" s="112" t="e">
        <f>'III Plan Rates'!$AA257*'V Consumer Factors'!$N$20*'II Rate Development &amp; Change'!$K$34</f>
        <v>#DIV/0!</v>
      </c>
      <c r="AY254" s="112">
        <f>IF('III Plan Rates'!$AP257&gt;0,SUMPRODUCT(AP254:AX254,'III Plan Rates'!$AG257:$AO257)/'III Plan Rates'!$AP257,0)</f>
        <v>0</v>
      </c>
      <c r="AZ254" s="124"/>
      <c r="BA254" s="112" t="e">
        <f>'III Plan Rates'!$AA257*'V Consumer Factors'!$N$12*'II Rate Development &amp; Change'!$L$34</f>
        <v>#DIV/0!</v>
      </c>
      <c r="BB254" s="112" t="e">
        <f>'III Plan Rates'!$AA257*'V Consumer Factors'!$N$13*'II Rate Development &amp; Change'!$L$34</f>
        <v>#DIV/0!</v>
      </c>
      <c r="BC254" s="112" t="e">
        <f>'III Plan Rates'!$AA257*'V Consumer Factors'!$N$14*'II Rate Development &amp; Change'!$L$34</f>
        <v>#DIV/0!</v>
      </c>
      <c r="BD254" s="112" t="e">
        <f>'III Plan Rates'!$AA257*'V Consumer Factors'!$N$15*'II Rate Development &amp; Change'!$L$34</f>
        <v>#DIV/0!</v>
      </c>
      <c r="BE254" s="112" t="e">
        <f>'III Plan Rates'!$AA257*'V Consumer Factors'!$N$16*'II Rate Development &amp; Change'!$L$34</f>
        <v>#DIV/0!</v>
      </c>
      <c r="BF254" s="112" t="e">
        <f>'III Plan Rates'!$AA257*'V Consumer Factors'!$N$17*'II Rate Development &amp; Change'!$L$34</f>
        <v>#DIV/0!</v>
      </c>
      <c r="BG254" s="112" t="e">
        <f>'III Plan Rates'!$AA257*'V Consumer Factors'!$N$18*'II Rate Development &amp; Change'!$L$34</f>
        <v>#DIV/0!</v>
      </c>
      <c r="BH254" s="112" t="e">
        <f>'III Plan Rates'!$AA257*'V Consumer Factors'!$N$19*'II Rate Development &amp; Change'!$L$34</f>
        <v>#DIV/0!</v>
      </c>
      <c r="BI254" s="112" t="e">
        <f>'III Plan Rates'!$AA257*'V Consumer Factors'!$N$20*'II Rate Development &amp; Change'!$L$34</f>
        <v>#DIV/0!</v>
      </c>
      <c r="BJ254" s="112">
        <f>IF('III Plan Rates'!$AP257&gt;0,SUMPRODUCT(BA254:BI254,'III Plan Rates'!$AG257:$AO257)/'III Plan Rates'!$AP257,0)</f>
        <v>0</v>
      </c>
      <c r="BK254" s="124"/>
      <c r="BL254" s="112" t="e">
        <f>'III Plan Rates'!$AA257*'V Consumer Factors'!$N$12*'II Rate Development &amp; Change'!$M$34</f>
        <v>#DIV/0!</v>
      </c>
      <c r="BM254" s="112" t="e">
        <f>'III Plan Rates'!$AA257*'V Consumer Factors'!$N$13*'II Rate Development &amp; Change'!$M$34</f>
        <v>#DIV/0!</v>
      </c>
      <c r="BN254" s="112" t="e">
        <f>'III Plan Rates'!$AA257*'V Consumer Factors'!$N$14*'II Rate Development &amp; Change'!$M$34</f>
        <v>#DIV/0!</v>
      </c>
      <c r="BO254" s="112" t="e">
        <f>'III Plan Rates'!$AA257*'V Consumer Factors'!$N$15*'II Rate Development &amp; Change'!$M$34</f>
        <v>#DIV/0!</v>
      </c>
      <c r="BP254" s="112" t="e">
        <f>'III Plan Rates'!$AA257*'V Consumer Factors'!$N$16*'II Rate Development &amp; Change'!$M$34</f>
        <v>#DIV/0!</v>
      </c>
      <c r="BQ254" s="112" t="e">
        <f>'III Plan Rates'!$AA257*'V Consumer Factors'!$N$17*'II Rate Development &amp; Change'!$M$34</f>
        <v>#DIV/0!</v>
      </c>
      <c r="BR254" s="112" t="e">
        <f>'III Plan Rates'!$AA257*'V Consumer Factors'!$N$18*'II Rate Development &amp; Change'!$M$34</f>
        <v>#DIV/0!</v>
      </c>
      <c r="BS254" s="112" t="e">
        <f>'III Plan Rates'!$AA257*'V Consumer Factors'!$N$19*'II Rate Development &amp; Change'!$M$34</f>
        <v>#DIV/0!</v>
      </c>
      <c r="BT254" s="112" t="e">
        <f>'III Plan Rates'!$AA257*'V Consumer Factors'!$N$20*'II Rate Development &amp; Change'!$M$34</f>
        <v>#DIV/0!</v>
      </c>
      <c r="BU254" s="112">
        <f>IF('III Plan Rates'!$AP257&gt;0,SUMPRODUCT(BL254:BT254,'III Plan Rates'!$AG257:$AO257)/'III Plan Rates'!$AP257,0)</f>
        <v>0</v>
      </c>
      <c r="BW254" s="109"/>
      <c r="BX254" s="109"/>
      <c r="BY254" s="109"/>
      <c r="BZ254" s="109"/>
      <c r="CA254" s="109"/>
      <c r="CB254" s="109"/>
      <c r="CC254" s="109"/>
      <c r="CD254" s="109"/>
      <c r="CE254" s="511" t="str">
        <f>IF(SUM(BW254:CD254)='III Plan Rates'!AG257, "Match", "Don't Match")</f>
        <v>Match</v>
      </c>
      <c r="CF254" s="109"/>
      <c r="CG254" s="109"/>
      <c r="CH254" s="109"/>
      <c r="CI254" s="511" t="str">
        <f>IF(SUM(CF254:CH254)='III Plan Rates'!AH257, "Match", "Don't Match")</f>
        <v>Match</v>
      </c>
      <c r="CJ254" s="109"/>
      <c r="CK254" s="109"/>
      <c r="CL254" s="109"/>
      <c r="CM254" s="109"/>
      <c r="CN254" s="109"/>
      <c r="CO254" s="109"/>
      <c r="CP254" s="109"/>
      <c r="CQ254" s="109"/>
      <c r="CR254" s="109"/>
      <c r="CS254" s="109"/>
      <c r="CT254" s="109"/>
      <c r="CU254" s="109"/>
      <c r="CV254" s="109"/>
      <c r="CW254" s="511" t="str">
        <f>IF(SUM(CJ254:CV254)='III Plan Rates'!AI257, "Match", "Don't Match")</f>
        <v>Match</v>
      </c>
      <c r="CX254" s="109"/>
      <c r="CY254" s="109"/>
      <c r="CZ254" s="109"/>
      <c r="DA254" s="109"/>
      <c r="DB254" s="109"/>
      <c r="DC254" s="109"/>
      <c r="DD254" s="109"/>
      <c r="DE254" s="109"/>
      <c r="DF254" s="109"/>
      <c r="DG254" s="109"/>
      <c r="DH254" s="511" t="str">
        <f>IF(SUM(CX254:DG254)='III Plan Rates'!AJ257, "Match", "Don't Match")</f>
        <v>Match</v>
      </c>
      <c r="DI254" s="109"/>
      <c r="DJ254" s="109"/>
      <c r="DK254" s="109"/>
      <c r="DL254" s="109"/>
      <c r="DM254" s="109"/>
      <c r="DN254" s="109"/>
      <c r="DO254" s="109"/>
      <c r="DP254" s="511" t="str">
        <f>IF(SUM(DI254:DO254)='III Plan Rates'!AK257, "Match", "Don't Match")</f>
        <v>Match</v>
      </c>
      <c r="DQ254" s="109"/>
      <c r="DR254" s="109"/>
      <c r="DS254" s="109"/>
      <c r="DT254" s="109"/>
      <c r="DU254" s="109"/>
      <c r="DV254" s="109"/>
      <c r="DW254" s="109"/>
      <c r="DX254" s="109"/>
      <c r="DY254" s="109"/>
      <c r="DZ254" s="109"/>
      <c r="EA254" s="511" t="str">
        <f>IF(SUM(DQ254:DZ254)='III Plan Rates'!AL257, "Match", "Don't Match")</f>
        <v>Match</v>
      </c>
      <c r="EB254" s="109"/>
      <c r="EC254" s="109"/>
      <c r="ED254" s="109"/>
      <c r="EE254" s="109"/>
      <c r="EF254" s="511" t="str">
        <f>IF(SUM(EB254:EE254)='III Plan Rates'!AM257, "Match", "Don't Match")</f>
        <v>Match</v>
      </c>
      <c r="EG254" s="109"/>
      <c r="EH254" s="109"/>
      <c r="EI254" s="109"/>
      <c r="EJ254" s="109"/>
      <c r="EK254" s="109"/>
      <c r="EL254" s="511" t="str">
        <f>IF(SUM(EG254:EK254)='III Plan Rates'!AN257, "Match", "Don't Match")</f>
        <v>Match</v>
      </c>
      <c r="EM254" s="109"/>
      <c r="EN254" s="109"/>
      <c r="EO254" s="109"/>
      <c r="EP254" s="109"/>
      <c r="EQ254" s="109"/>
      <c r="ER254" s="109"/>
      <c r="ES254" s="109"/>
      <c r="ET254" s="511" t="str">
        <f>IF(SUM(EM254:ES254)='III Plan Rates'!AO257, "Match", "Don't Match")</f>
        <v>Match</v>
      </c>
    </row>
    <row r="255" spans="1:150" x14ac:dyDescent="0.25">
      <c r="A255" s="406" t="str">
        <f>'III Plan Rates'!A258</f>
        <v>Plan 241</v>
      </c>
      <c r="B255" s="122">
        <f>'III Plan Rates'!B258</f>
        <v>0</v>
      </c>
      <c r="C255" s="128">
        <f>'III Plan Rates'!D258</f>
        <v>0</v>
      </c>
      <c r="D255" s="122">
        <f>'III Plan Rates'!E258</f>
        <v>0</v>
      </c>
      <c r="E255" s="122">
        <f>'III Plan Rates'!F258</f>
        <v>0</v>
      </c>
      <c r="F255" s="122">
        <f>'III Plan Rates'!G258</f>
        <v>0</v>
      </c>
      <c r="G255" s="122">
        <f>'III Plan Rates'!J258</f>
        <v>0</v>
      </c>
      <c r="H255" s="10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2">
        <f>IF('III Plan Rates'!$AP258&gt;0,SUMPRODUCT(I255:Q255,'III Plan Rates'!$AG258:$AO258)/'III Plan Rates'!$AP258,0)</f>
        <v>0</v>
      </c>
      <c r="S255" s="123"/>
      <c r="T255" s="112" t="e">
        <f>'III Plan Rates'!$AA258*'V Consumer Factors'!$N$12*'II Rate Development &amp; Change'!$J$34</f>
        <v>#DIV/0!</v>
      </c>
      <c r="U255" s="112" t="e">
        <f>'III Plan Rates'!$AA258*'V Consumer Factors'!$N$13*'II Rate Development &amp; Change'!$J$34</f>
        <v>#DIV/0!</v>
      </c>
      <c r="V255" s="112" t="e">
        <f>'III Plan Rates'!$AA258*'V Consumer Factors'!$N$14*'II Rate Development &amp; Change'!$J$34</f>
        <v>#DIV/0!</v>
      </c>
      <c r="W255" s="112" t="e">
        <f>'III Plan Rates'!$AA258*'V Consumer Factors'!$N$15*'II Rate Development &amp; Change'!$J$34</f>
        <v>#DIV/0!</v>
      </c>
      <c r="X255" s="112" t="e">
        <f>'III Plan Rates'!$AA258*'V Consumer Factors'!$N$16*'II Rate Development &amp; Change'!$J$34</f>
        <v>#DIV/0!</v>
      </c>
      <c r="Y255" s="112" t="e">
        <f>'III Plan Rates'!$AA258*'V Consumer Factors'!$N$17*'II Rate Development &amp; Change'!$J$34</f>
        <v>#DIV/0!</v>
      </c>
      <c r="Z255" s="112" t="e">
        <f>'III Plan Rates'!$AA258*'V Consumer Factors'!$N$18*'II Rate Development &amp; Change'!$J$34</f>
        <v>#DIV/0!</v>
      </c>
      <c r="AA255" s="112" t="e">
        <f>'III Plan Rates'!$AA258*'V Consumer Factors'!$N$19*'II Rate Development &amp; Change'!$J$34</f>
        <v>#DIV/0!</v>
      </c>
      <c r="AB255" s="112" t="e">
        <f>'III Plan Rates'!$AA258*'V Consumer Factors'!$N$20*'II Rate Development &amp; Change'!$J$34</f>
        <v>#DIV/0!</v>
      </c>
      <c r="AC255" s="112">
        <f>IF('III Plan Rates'!$AP258&gt;0,SUMPRODUCT(T255:AB255,'III Plan Rates'!$AG258:$AO258)/'III Plan Rates'!$AP258,0)</f>
        <v>0</v>
      </c>
      <c r="AD255" s="119"/>
      <c r="AE255" s="120" t="e">
        <f t="shared" si="43"/>
        <v>#DIV/0!</v>
      </c>
      <c r="AF255" s="120" t="e">
        <f t="shared" si="44"/>
        <v>#DIV/0!</v>
      </c>
      <c r="AG255" s="120" t="e">
        <f t="shared" si="45"/>
        <v>#DIV/0!</v>
      </c>
      <c r="AH255" s="120" t="e">
        <f t="shared" si="46"/>
        <v>#DIV/0!</v>
      </c>
      <c r="AI255" s="120" t="e">
        <f t="shared" si="47"/>
        <v>#DIV/0!</v>
      </c>
      <c r="AJ255" s="120" t="e">
        <f t="shared" si="48"/>
        <v>#DIV/0!</v>
      </c>
      <c r="AK255" s="120" t="e">
        <f t="shared" si="49"/>
        <v>#DIV/0!</v>
      </c>
      <c r="AL255" s="120" t="e">
        <f t="shared" si="50"/>
        <v>#DIV/0!</v>
      </c>
      <c r="AM255" s="120" t="e">
        <f t="shared" si="51"/>
        <v>#DIV/0!</v>
      </c>
      <c r="AN255" s="120" t="str">
        <f t="shared" si="52"/>
        <v/>
      </c>
      <c r="AO255" s="119"/>
      <c r="AP255" s="112" t="e">
        <f>'III Plan Rates'!$AA258*'V Consumer Factors'!$N$12*'II Rate Development &amp; Change'!$K$34</f>
        <v>#DIV/0!</v>
      </c>
      <c r="AQ255" s="112" t="e">
        <f>'III Plan Rates'!$AA258*'V Consumer Factors'!$N$13*'II Rate Development &amp; Change'!$K$34</f>
        <v>#DIV/0!</v>
      </c>
      <c r="AR255" s="112" t="e">
        <f>'III Plan Rates'!$AA258*'V Consumer Factors'!$N$14*'II Rate Development &amp; Change'!$K$34</f>
        <v>#DIV/0!</v>
      </c>
      <c r="AS255" s="112" t="e">
        <f>'III Plan Rates'!$AA258*'V Consumer Factors'!$N$15*'II Rate Development &amp; Change'!$K$34</f>
        <v>#DIV/0!</v>
      </c>
      <c r="AT255" s="112" t="e">
        <f>'III Plan Rates'!$AA258*'V Consumer Factors'!$N$16*'II Rate Development &amp; Change'!$K$34</f>
        <v>#DIV/0!</v>
      </c>
      <c r="AU255" s="112" t="e">
        <f>'III Plan Rates'!$AA258*'V Consumer Factors'!$N$17*'II Rate Development &amp; Change'!$K$34</f>
        <v>#DIV/0!</v>
      </c>
      <c r="AV255" s="112" t="e">
        <f>'III Plan Rates'!$AA258*'V Consumer Factors'!$N$18*'II Rate Development &amp; Change'!$K$34</f>
        <v>#DIV/0!</v>
      </c>
      <c r="AW255" s="112" t="e">
        <f>'III Plan Rates'!$AA258*'V Consumer Factors'!$N$19*'II Rate Development &amp; Change'!$K$34</f>
        <v>#DIV/0!</v>
      </c>
      <c r="AX255" s="112" t="e">
        <f>'III Plan Rates'!$AA258*'V Consumer Factors'!$N$20*'II Rate Development &amp; Change'!$K$34</f>
        <v>#DIV/0!</v>
      </c>
      <c r="AY255" s="112">
        <f>IF('III Plan Rates'!$AP258&gt;0,SUMPRODUCT(AP255:AX255,'III Plan Rates'!$AG258:$AO258)/'III Plan Rates'!$AP258,0)</f>
        <v>0</v>
      </c>
      <c r="AZ255" s="124"/>
      <c r="BA255" s="112" t="e">
        <f>'III Plan Rates'!$AA258*'V Consumer Factors'!$N$12*'II Rate Development &amp; Change'!$L$34</f>
        <v>#DIV/0!</v>
      </c>
      <c r="BB255" s="112" t="e">
        <f>'III Plan Rates'!$AA258*'V Consumer Factors'!$N$13*'II Rate Development &amp; Change'!$L$34</f>
        <v>#DIV/0!</v>
      </c>
      <c r="BC255" s="112" t="e">
        <f>'III Plan Rates'!$AA258*'V Consumer Factors'!$N$14*'II Rate Development &amp; Change'!$L$34</f>
        <v>#DIV/0!</v>
      </c>
      <c r="BD255" s="112" t="e">
        <f>'III Plan Rates'!$AA258*'V Consumer Factors'!$N$15*'II Rate Development &amp; Change'!$L$34</f>
        <v>#DIV/0!</v>
      </c>
      <c r="BE255" s="112" t="e">
        <f>'III Plan Rates'!$AA258*'V Consumer Factors'!$N$16*'II Rate Development &amp; Change'!$L$34</f>
        <v>#DIV/0!</v>
      </c>
      <c r="BF255" s="112" t="e">
        <f>'III Plan Rates'!$AA258*'V Consumer Factors'!$N$17*'II Rate Development &amp; Change'!$L$34</f>
        <v>#DIV/0!</v>
      </c>
      <c r="BG255" s="112" t="e">
        <f>'III Plan Rates'!$AA258*'V Consumer Factors'!$N$18*'II Rate Development &amp; Change'!$L$34</f>
        <v>#DIV/0!</v>
      </c>
      <c r="BH255" s="112" t="e">
        <f>'III Plan Rates'!$AA258*'V Consumer Factors'!$N$19*'II Rate Development &amp; Change'!$L$34</f>
        <v>#DIV/0!</v>
      </c>
      <c r="BI255" s="112" t="e">
        <f>'III Plan Rates'!$AA258*'V Consumer Factors'!$N$20*'II Rate Development &amp; Change'!$L$34</f>
        <v>#DIV/0!</v>
      </c>
      <c r="BJ255" s="112">
        <f>IF('III Plan Rates'!$AP258&gt;0,SUMPRODUCT(BA255:BI255,'III Plan Rates'!$AG258:$AO258)/'III Plan Rates'!$AP258,0)</f>
        <v>0</v>
      </c>
      <c r="BK255" s="124"/>
      <c r="BL255" s="112" t="e">
        <f>'III Plan Rates'!$AA258*'V Consumer Factors'!$N$12*'II Rate Development &amp; Change'!$M$34</f>
        <v>#DIV/0!</v>
      </c>
      <c r="BM255" s="112" t="e">
        <f>'III Plan Rates'!$AA258*'V Consumer Factors'!$N$13*'II Rate Development &amp; Change'!$M$34</f>
        <v>#DIV/0!</v>
      </c>
      <c r="BN255" s="112" t="e">
        <f>'III Plan Rates'!$AA258*'V Consumer Factors'!$N$14*'II Rate Development &amp; Change'!$M$34</f>
        <v>#DIV/0!</v>
      </c>
      <c r="BO255" s="112" t="e">
        <f>'III Plan Rates'!$AA258*'V Consumer Factors'!$N$15*'II Rate Development &amp; Change'!$M$34</f>
        <v>#DIV/0!</v>
      </c>
      <c r="BP255" s="112" t="e">
        <f>'III Plan Rates'!$AA258*'V Consumer Factors'!$N$16*'II Rate Development &amp; Change'!$M$34</f>
        <v>#DIV/0!</v>
      </c>
      <c r="BQ255" s="112" t="e">
        <f>'III Plan Rates'!$AA258*'V Consumer Factors'!$N$17*'II Rate Development &amp; Change'!$M$34</f>
        <v>#DIV/0!</v>
      </c>
      <c r="BR255" s="112" t="e">
        <f>'III Plan Rates'!$AA258*'V Consumer Factors'!$N$18*'II Rate Development &amp; Change'!$M$34</f>
        <v>#DIV/0!</v>
      </c>
      <c r="BS255" s="112" t="e">
        <f>'III Plan Rates'!$AA258*'V Consumer Factors'!$N$19*'II Rate Development &amp; Change'!$M$34</f>
        <v>#DIV/0!</v>
      </c>
      <c r="BT255" s="112" t="e">
        <f>'III Plan Rates'!$AA258*'V Consumer Factors'!$N$20*'II Rate Development &amp; Change'!$M$34</f>
        <v>#DIV/0!</v>
      </c>
      <c r="BU255" s="112">
        <f>IF('III Plan Rates'!$AP258&gt;0,SUMPRODUCT(BL255:BT255,'III Plan Rates'!$AG258:$AO258)/'III Plan Rates'!$AP258,0)</f>
        <v>0</v>
      </c>
      <c r="BW255" s="109"/>
      <c r="BX255" s="109"/>
      <c r="BY255" s="109"/>
      <c r="BZ255" s="109"/>
      <c r="CA255" s="109"/>
      <c r="CB255" s="109"/>
      <c r="CC255" s="109"/>
      <c r="CD255" s="109"/>
      <c r="CE255" s="511" t="str">
        <f>IF(SUM(BW255:CD255)='III Plan Rates'!AG258, "Match", "Don't Match")</f>
        <v>Match</v>
      </c>
      <c r="CF255" s="109"/>
      <c r="CG255" s="109"/>
      <c r="CH255" s="109"/>
      <c r="CI255" s="511" t="str">
        <f>IF(SUM(CF255:CH255)='III Plan Rates'!AH258, "Match", "Don't Match")</f>
        <v>Match</v>
      </c>
      <c r="CJ255" s="109"/>
      <c r="CK255" s="109"/>
      <c r="CL255" s="109"/>
      <c r="CM255" s="109"/>
      <c r="CN255" s="109"/>
      <c r="CO255" s="109"/>
      <c r="CP255" s="109"/>
      <c r="CQ255" s="109"/>
      <c r="CR255" s="109"/>
      <c r="CS255" s="109"/>
      <c r="CT255" s="109"/>
      <c r="CU255" s="109"/>
      <c r="CV255" s="109"/>
      <c r="CW255" s="511" t="str">
        <f>IF(SUM(CJ255:CV255)='III Plan Rates'!AI258, "Match", "Don't Match")</f>
        <v>Match</v>
      </c>
      <c r="CX255" s="109"/>
      <c r="CY255" s="109"/>
      <c r="CZ255" s="109"/>
      <c r="DA255" s="109"/>
      <c r="DB255" s="109"/>
      <c r="DC255" s="109"/>
      <c r="DD255" s="109"/>
      <c r="DE255" s="109"/>
      <c r="DF255" s="109"/>
      <c r="DG255" s="109"/>
      <c r="DH255" s="511" t="str">
        <f>IF(SUM(CX255:DG255)='III Plan Rates'!AJ258, "Match", "Don't Match")</f>
        <v>Match</v>
      </c>
      <c r="DI255" s="109"/>
      <c r="DJ255" s="109"/>
      <c r="DK255" s="109"/>
      <c r="DL255" s="109"/>
      <c r="DM255" s="109"/>
      <c r="DN255" s="109"/>
      <c r="DO255" s="109"/>
      <c r="DP255" s="511" t="str">
        <f>IF(SUM(DI255:DO255)='III Plan Rates'!AK258, "Match", "Don't Match")</f>
        <v>Match</v>
      </c>
      <c r="DQ255" s="109"/>
      <c r="DR255" s="109"/>
      <c r="DS255" s="109"/>
      <c r="DT255" s="109"/>
      <c r="DU255" s="109"/>
      <c r="DV255" s="109"/>
      <c r="DW255" s="109"/>
      <c r="DX255" s="109"/>
      <c r="DY255" s="109"/>
      <c r="DZ255" s="109"/>
      <c r="EA255" s="511" t="str">
        <f>IF(SUM(DQ255:DZ255)='III Plan Rates'!AL258, "Match", "Don't Match")</f>
        <v>Match</v>
      </c>
      <c r="EB255" s="109"/>
      <c r="EC255" s="109"/>
      <c r="ED255" s="109"/>
      <c r="EE255" s="109"/>
      <c r="EF255" s="511" t="str">
        <f>IF(SUM(EB255:EE255)='III Plan Rates'!AM258, "Match", "Don't Match")</f>
        <v>Match</v>
      </c>
      <c r="EG255" s="109"/>
      <c r="EH255" s="109"/>
      <c r="EI255" s="109"/>
      <c r="EJ255" s="109"/>
      <c r="EK255" s="109"/>
      <c r="EL255" s="511" t="str">
        <f>IF(SUM(EG255:EK255)='III Plan Rates'!AN258, "Match", "Don't Match")</f>
        <v>Match</v>
      </c>
      <c r="EM255" s="109"/>
      <c r="EN255" s="109"/>
      <c r="EO255" s="109"/>
      <c r="EP255" s="109"/>
      <c r="EQ255" s="109"/>
      <c r="ER255" s="109"/>
      <c r="ES255" s="109"/>
      <c r="ET255" s="511" t="str">
        <f>IF(SUM(EM255:ES255)='III Plan Rates'!AO258, "Match", "Don't Match")</f>
        <v>Match</v>
      </c>
    </row>
    <row r="256" spans="1:150" x14ac:dyDescent="0.25">
      <c r="A256" s="406" t="str">
        <f>'III Plan Rates'!A259</f>
        <v>Plan 242</v>
      </c>
      <c r="B256" s="122">
        <f>'III Plan Rates'!B259</f>
        <v>0</v>
      </c>
      <c r="C256" s="128">
        <f>'III Plan Rates'!D259</f>
        <v>0</v>
      </c>
      <c r="D256" s="122">
        <f>'III Plan Rates'!E259</f>
        <v>0</v>
      </c>
      <c r="E256" s="122">
        <f>'III Plan Rates'!F259</f>
        <v>0</v>
      </c>
      <c r="F256" s="122">
        <f>'III Plan Rates'!G259</f>
        <v>0</v>
      </c>
      <c r="G256" s="122">
        <f>'III Plan Rates'!J259</f>
        <v>0</v>
      </c>
      <c r="H256" s="10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2">
        <f>IF('III Plan Rates'!$AP259&gt;0,SUMPRODUCT(I256:Q256,'III Plan Rates'!$AG259:$AO259)/'III Plan Rates'!$AP259,0)</f>
        <v>0</v>
      </c>
      <c r="S256" s="123"/>
      <c r="T256" s="112" t="e">
        <f>'III Plan Rates'!$AA259*'V Consumer Factors'!$N$12*'II Rate Development &amp; Change'!$J$34</f>
        <v>#DIV/0!</v>
      </c>
      <c r="U256" s="112" t="e">
        <f>'III Plan Rates'!$AA259*'V Consumer Factors'!$N$13*'II Rate Development &amp; Change'!$J$34</f>
        <v>#DIV/0!</v>
      </c>
      <c r="V256" s="112" t="e">
        <f>'III Plan Rates'!$AA259*'V Consumer Factors'!$N$14*'II Rate Development &amp; Change'!$J$34</f>
        <v>#DIV/0!</v>
      </c>
      <c r="W256" s="112" t="e">
        <f>'III Plan Rates'!$AA259*'V Consumer Factors'!$N$15*'II Rate Development &amp; Change'!$J$34</f>
        <v>#DIV/0!</v>
      </c>
      <c r="X256" s="112" t="e">
        <f>'III Plan Rates'!$AA259*'V Consumer Factors'!$N$16*'II Rate Development &amp; Change'!$J$34</f>
        <v>#DIV/0!</v>
      </c>
      <c r="Y256" s="112" t="e">
        <f>'III Plan Rates'!$AA259*'V Consumer Factors'!$N$17*'II Rate Development &amp; Change'!$J$34</f>
        <v>#DIV/0!</v>
      </c>
      <c r="Z256" s="112" t="e">
        <f>'III Plan Rates'!$AA259*'V Consumer Factors'!$N$18*'II Rate Development &amp; Change'!$J$34</f>
        <v>#DIV/0!</v>
      </c>
      <c r="AA256" s="112" t="e">
        <f>'III Plan Rates'!$AA259*'V Consumer Factors'!$N$19*'II Rate Development &amp; Change'!$J$34</f>
        <v>#DIV/0!</v>
      </c>
      <c r="AB256" s="112" t="e">
        <f>'III Plan Rates'!$AA259*'V Consumer Factors'!$N$20*'II Rate Development &amp; Change'!$J$34</f>
        <v>#DIV/0!</v>
      </c>
      <c r="AC256" s="112">
        <f>IF('III Plan Rates'!$AP259&gt;0,SUMPRODUCT(T256:AB256,'III Plan Rates'!$AG259:$AO259)/'III Plan Rates'!$AP259,0)</f>
        <v>0</v>
      </c>
      <c r="AD256" s="119"/>
      <c r="AE256" s="120" t="e">
        <f t="shared" si="43"/>
        <v>#DIV/0!</v>
      </c>
      <c r="AF256" s="120" t="e">
        <f t="shared" si="44"/>
        <v>#DIV/0!</v>
      </c>
      <c r="AG256" s="120" t="e">
        <f t="shared" si="45"/>
        <v>#DIV/0!</v>
      </c>
      <c r="AH256" s="120" t="e">
        <f t="shared" si="46"/>
        <v>#DIV/0!</v>
      </c>
      <c r="AI256" s="120" t="e">
        <f t="shared" si="47"/>
        <v>#DIV/0!</v>
      </c>
      <c r="AJ256" s="120" t="e">
        <f t="shared" si="48"/>
        <v>#DIV/0!</v>
      </c>
      <c r="AK256" s="120" t="e">
        <f t="shared" si="49"/>
        <v>#DIV/0!</v>
      </c>
      <c r="AL256" s="120" t="e">
        <f t="shared" si="50"/>
        <v>#DIV/0!</v>
      </c>
      <c r="AM256" s="120" t="e">
        <f t="shared" si="51"/>
        <v>#DIV/0!</v>
      </c>
      <c r="AN256" s="120" t="str">
        <f t="shared" si="52"/>
        <v/>
      </c>
      <c r="AO256" s="119"/>
      <c r="AP256" s="112" t="e">
        <f>'III Plan Rates'!$AA259*'V Consumer Factors'!$N$12*'II Rate Development &amp; Change'!$K$34</f>
        <v>#DIV/0!</v>
      </c>
      <c r="AQ256" s="112" t="e">
        <f>'III Plan Rates'!$AA259*'V Consumer Factors'!$N$13*'II Rate Development &amp; Change'!$K$34</f>
        <v>#DIV/0!</v>
      </c>
      <c r="AR256" s="112" t="e">
        <f>'III Plan Rates'!$AA259*'V Consumer Factors'!$N$14*'II Rate Development &amp; Change'!$K$34</f>
        <v>#DIV/0!</v>
      </c>
      <c r="AS256" s="112" t="e">
        <f>'III Plan Rates'!$AA259*'V Consumer Factors'!$N$15*'II Rate Development &amp; Change'!$K$34</f>
        <v>#DIV/0!</v>
      </c>
      <c r="AT256" s="112" t="e">
        <f>'III Plan Rates'!$AA259*'V Consumer Factors'!$N$16*'II Rate Development &amp; Change'!$K$34</f>
        <v>#DIV/0!</v>
      </c>
      <c r="AU256" s="112" t="e">
        <f>'III Plan Rates'!$AA259*'V Consumer Factors'!$N$17*'II Rate Development &amp; Change'!$K$34</f>
        <v>#DIV/0!</v>
      </c>
      <c r="AV256" s="112" t="e">
        <f>'III Plan Rates'!$AA259*'V Consumer Factors'!$N$18*'II Rate Development &amp; Change'!$K$34</f>
        <v>#DIV/0!</v>
      </c>
      <c r="AW256" s="112" t="e">
        <f>'III Plan Rates'!$AA259*'V Consumer Factors'!$N$19*'II Rate Development &amp; Change'!$K$34</f>
        <v>#DIV/0!</v>
      </c>
      <c r="AX256" s="112" t="e">
        <f>'III Plan Rates'!$AA259*'V Consumer Factors'!$N$20*'II Rate Development &amp; Change'!$K$34</f>
        <v>#DIV/0!</v>
      </c>
      <c r="AY256" s="112">
        <f>IF('III Plan Rates'!$AP259&gt;0,SUMPRODUCT(AP256:AX256,'III Plan Rates'!$AG259:$AO259)/'III Plan Rates'!$AP259,0)</f>
        <v>0</v>
      </c>
      <c r="AZ256" s="124"/>
      <c r="BA256" s="112" t="e">
        <f>'III Plan Rates'!$AA259*'V Consumer Factors'!$N$12*'II Rate Development &amp; Change'!$L$34</f>
        <v>#DIV/0!</v>
      </c>
      <c r="BB256" s="112" t="e">
        <f>'III Plan Rates'!$AA259*'V Consumer Factors'!$N$13*'II Rate Development &amp; Change'!$L$34</f>
        <v>#DIV/0!</v>
      </c>
      <c r="BC256" s="112" t="e">
        <f>'III Plan Rates'!$AA259*'V Consumer Factors'!$N$14*'II Rate Development &amp; Change'!$L$34</f>
        <v>#DIV/0!</v>
      </c>
      <c r="BD256" s="112" t="e">
        <f>'III Plan Rates'!$AA259*'V Consumer Factors'!$N$15*'II Rate Development &amp; Change'!$L$34</f>
        <v>#DIV/0!</v>
      </c>
      <c r="BE256" s="112" t="e">
        <f>'III Plan Rates'!$AA259*'V Consumer Factors'!$N$16*'II Rate Development &amp; Change'!$L$34</f>
        <v>#DIV/0!</v>
      </c>
      <c r="BF256" s="112" t="e">
        <f>'III Plan Rates'!$AA259*'V Consumer Factors'!$N$17*'II Rate Development &amp; Change'!$L$34</f>
        <v>#DIV/0!</v>
      </c>
      <c r="BG256" s="112" t="e">
        <f>'III Plan Rates'!$AA259*'V Consumer Factors'!$N$18*'II Rate Development &amp; Change'!$L$34</f>
        <v>#DIV/0!</v>
      </c>
      <c r="BH256" s="112" t="e">
        <f>'III Plan Rates'!$AA259*'V Consumer Factors'!$N$19*'II Rate Development &amp; Change'!$L$34</f>
        <v>#DIV/0!</v>
      </c>
      <c r="BI256" s="112" t="e">
        <f>'III Plan Rates'!$AA259*'V Consumer Factors'!$N$20*'II Rate Development &amp; Change'!$L$34</f>
        <v>#DIV/0!</v>
      </c>
      <c r="BJ256" s="112">
        <f>IF('III Plan Rates'!$AP259&gt;0,SUMPRODUCT(BA256:BI256,'III Plan Rates'!$AG259:$AO259)/'III Plan Rates'!$AP259,0)</f>
        <v>0</v>
      </c>
      <c r="BK256" s="124"/>
      <c r="BL256" s="112" t="e">
        <f>'III Plan Rates'!$AA259*'V Consumer Factors'!$N$12*'II Rate Development &amp; Change'!$M$34</f>
        <v>#DIV/0!</v>
      </c>
      <c r="BM256" s="112" t="e">
        <f>'III Plan Rates'!$AA259*'V Consumer Factors'!$N$13*'II Rate Development &amp; Change'!$M$34</f>
        <v>#DIV/0!</v>
      </c>
      <c r="BN256" s="112" t="e">
        <f>'III Plan Rates'!$AA259*'V Consumer Factors'!$N$14*'II Rate Development &amp; Change'!$M$34</f>
        <v>#DIV/0!</v>
      </c>
      <c r="BO256" s="112" t="e">
        <f>'III Plan Rates'!$AA259*'V Consumer Factors'!$N$15*'II Rate Development &amp; Change'!$M$34</f>
        <v>#DIV/0!</v>
      </c>
      <c r="BP256" s="112" t="e">
        <f>'III Plan Rates'!$AA259*'V Consumer Factors'!$N$16*'II Rate Development &amp; Change'!$M$34</f>
        <v>#DIV/0!</v>
      </c>
      <c r="BQ256" s="112" t="e">
        <f>'III Plan Rates'!$AA259*'V Consumer Factors'!$N$17*'II Rate Development &amp; Change'!$M$34</f>
        <v>#DIV/0!</v>
      </c>
      <c r="BR256" s="112" t="e">
        <f>'III Plan Rates'!$AA259*'V Consumer Factors'!$N$18*'II Rate Development &amp; Change'!$M$34</f>
        <v>#DIV/0!</v>
      </c>
      <c r="BS256" s="112" t="e">
        <f>'III Plan Rates'!$AA259*'V Consumer Factors'!$N$19*'II Rate Development &amp; Change'!$M$34</f>
        <v>#DIV/0!</v>
      </c>
      <c r="BT256" s="112" t="e">
        <f>'III Plan Rates'!$AA259*'V Consumer Factors'!$N$20*'II Rate Development &amp; Change'!$M$34</f>
        <v>#DIV/0!</v>
      </c>
      <c r="BU256" s="112">
        <f>IF('III Plan Rates'!$AP259&gt;0,SUMPRODUCT(BL256:BT256,'III Plan Rates'!$AG259:$AO259)/'III Plan Rates'!$AP259,0)</f>
        <v>0</v>
      </c>
      <c r="BW256" s="109"/>
      <c r="BX256" s="109"/>
      <c r="BY256" s="109"/>
      <c r="BZ256" s="109"/>
      <c r="CA256" s="109"/>
      <c r="CB256" s="109"/>
      <c r="CC256" s="109"/>
      <c r="CD256" s="109"/>
      <c r="CE256" s="511" t="str">
        <f>IF(SUM(BW256:CD256)='III Plan Rates'!AG259, "Match", "Don't Match")</f>
        <v>Match</v>
      </c>
      <c r="CF256" s="109"/>
      <c r="CG256" s="109"/>
      <c r="CH256" s="109"/>
      <c r="CI256" s="511" t="str">
        <f>IF(SUM(CF256:CH256)='III Plan Rates'!AH259, "Match", "Don't Match")</f>
        <v>Match</v>
      </c>
      <c r="CJ256" s="109"/>
      <c r="CK256" s="109"/>
      <c r="CL256" s="109"/>
      <c r="CM256" s="109"/>
      <c r="CN256" s="109"/>
      <c r="CO256" s="109"/>
      <c r="CP256" s="109"/>
      <c r="CQ256" s="109"/>
      <c r="CR256" s="109"/>
      <c r="CS256" s="109"/>
      <c r="CT256" s="109"/>
      <c r="CU256" s="109"/>
      <c r="CV256" s="109"/>
      <c r="CW256" s="511" t="str">
        <f>IF(SUM(CJ256:CV256)='III Plan Rates'!AI259, "Match", "Don't Match")</f>
        <v>Match</v>
      </c>
      <c r="CX256" s="109"/>
      <c r="CY256" s="109"/>
      <c r="CZ256" s="109"/>
      <c r="DA256" s="109"/>
      <c r="DB256" s="109"/>
      <c r="DC256" s="109"/>
      <c r="DD256" s="109"/>
      <c r="DE256" s="109"/>
      <c r="DF256" s="109"/>
      <c r="DG256" s="109"/>
      <c r="DH256" s="511" t="str">
        <f>IF(SUM(CX256:DG256)='III Plan Rates'!AJ259, "Match", "Don't Match")</f>
        <v>Match</v>
      </c>
      <c r="DI256" s="109"/>
      <c r="DJ256" s="109"/>
      <c r="DK256" s="109"/>
      <c r="DL256" s="109"/>
      <c r="DM256" s="109"/>
      <c r="DN256" s="109"/>
      <c r="DO256" s="109"/>
      <c r="DP256" s="511" t="str">
        <f>IF(SUM(DI256:DO256)='III Plan Rates'!AK259, "Match", "Don't Match")</f>
        <v>Match</v>
      </c>
      <c r="DQ256" s="109"/>
      <c r="DR256" s="109"/>
      <c r="DS256" s="109"/>
      <c r="DT256" s="109"/>
      <c r="DU256" s="109"/>
      <c r="DV256" s="109"/>
      <c r="DW256" s="109"/>
      <c r="DX256" s="109"/>
      <c r="DY256" s="109"/>
      <c r="DZ256" s="109"/>
      <c r="EA256" s="511" t="str">
        <f>IF(SUM(DQ256:DZ256)='III Plan Rates'!AL259, "Match", "Don't Match")</f>
        <v>Match</v>
      </c>
      <c r="EB256" s="109"/>
      <c r="EC256" s="109"/>
      <c r="ED256" s="109"/>
      <c r="EE256" s="109"/>
      <c r="EF256" s="511" t="str">
        <f>IF(SUM(EB256:EE256)='III Plan Rates'!AM259, "Match", "Don't Match")</f>
        <v>Match</v>
      </c>
      <c r="EG256" s="109"/>
      <c r="EH256" s="109"/>
      <c r="EI256" s="109"/>
      <c r="EJ256" s="109"/>
      <c r="EK256" s="109"/>
      <c r="EL256" s="511" t="str">
        <f>IF(SUM(EG256:EK256)='III Plan Rates'!AN259, "Match", "Don't Match")</f>
        <v>Match</v>
      </c>
      <c r="EM256" s="109"/>
      <c r="EN256" s="109"/>
      <c r="EO256" s="109"/>
      <c r="EP256" s="109"/>
      <c r="EQ256" s="109"/>
      <c r="ER256" s="109"/>
      <c r="ES256" s="109"/>
      <c r="ET256" s="511" t="str">
        <f>IF(SUM(EM256:ES256)='III Plan Rates'!AO259, "Match", "Don't Match")</f>
        <v>Match</v>
      </c>
    </row>
    <row r="257" spans="1:150" x14ac:dyDescent="0.25">
      <c r="A257" s="406" t="str">
        <f>'III Plan Rates'!A260</f>
        <v>Plan 243</v>
      </c>
      <c r="B257" s="122">
        <f>'III Plan Rates'!B260</f>
        <v>0</v>
      </c>
      <c r="C257" s="128">
        <f>'III Plan Rates'!D260</f>
        <v>0</v>
      </c>
      <c r="D257" s="122">
        <f>'III Plan Rates'!E260</f>
        <v>0</v>
      </c>
      <c r="E257" s="122">
        <f>'III Plan Rates'!F260</f>
        <v>0</v>
      </c>
      <c r="F257" s="122">
        <f>'III Plan Rates'!G260</f>
        <v>0</v>
      </c>
      <c r="G257" s="122">
        <f>'III Plan Rates'!J260</f>
        <v>0</v>
      </c>
      <c r="H257" s="10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2">
        <f>IF('III Plan Rates'!$AP260&gt;0,SUMPRODUCT(I257:Q257,'III Plan Rates'!$AG260:$AO260)/'III Plan Rates'!$AP260,0)</f>
        <v>0</v>
      </c>
      <c r="S257" s="123"/>
      <c r="T257" s="112" t="e">
        <f>'III Plan Rates'!$AA260*'V Consumer Factors'!$N$12*'II Rate Development &amp; Change'!$J$34</f>
        <v>#DIV/0!</v>
      </c>
      <c r="U257" s="112" t="e">
        <f>'III Plan Rates'!$AA260*'V Consumer Factors'!$N$13*'II Rate Development &amp; Change'!$J$34</f>
        <v>#DIV/0!</v>
      </c>
      <c r="V257" s="112" t="e">
        <f>'III Plan Rates'!$AA260*'V Consumer Factors'!$N$14*'II Rate Development &amp; Change'!$J$34</f>
        <v>#DIV/0!</v>
      </c>
      <c r="W257" s="112" t="e">
        <f>'III Plan Rates'!$AA260*'V Consumer Factors'!$N$15*'II Rate Development &amp; Change'!$J$34</f>
        <v>#DIV/0!</v>
      </c>
      <c r="X257" s="112" t="e">
        <f>'III Plan Rates'!$AA260*'V Consumer Factors'!$N$16*'II Rate Development &amp; Change'!$J$34</f>
        <v>#DIV/0!</v>
      </c>
      <c r="Y257" s="112" t="e">
        <f>'III Plan Rates'!$AA260*'V Consumer Factors'!$N$17*'II Rate Development &amp; Change'!$J$34</f>
        <v>#DIV/0!</v>
      </c>
      <c r="Z257" s="112" t="e">
        <f>'III Plan Rates'!$AA260*'V Consumer Factors'!$N$18*'II Rate Development &amp; Change'!$J$34</f>
        <v>#DIV/0!</v>
      </c>
      <c r="AA257" s="112" t="e">
        <f>'III Plan Rates'!$AA260*'V Consumer Factors'!$N$19*'II Rate Development &amp; Change'!$J$34</f>
        <v>#DIV/0!</v>
      </c>
      <c r="AB257" s="112" t="e">
        <f>'III Plan Rates'!$AA260*'V Consumer Factors'!$N$20*'II Rate Development &amp; Change'!$J$34</f>
        <v>#DIV/0!</v>
      </c>
      <c r="AC257" s="112">
        <f>IF('III Plan Rates'!$AP260&gt;0,SUMPRODUCT(T257:AB257,'III Plan Rates'!$AG260:$AO260)/'III Plan Rates'!$AP260,0)</f>
        <v>0</v>
      </c>
      <c r="AD257" s="119"/>
      <c r="AE257" s="120" t="e">
        <f t="shared" si="43"/>
        <v>#DIV/0!</v>
      </c>
      <c r="AF257" s="120" t="e">
        <f t="shared" si="44"/>
        <v>#DIV/0!</v>
      </c>
      <c r="AG257" s="120" t="e">
        <f t="shared" si="45"/>
        <v>#DIV/0!</v>
      </c>
      <c r="AH257" s="120" t="e">
        <f t="shared" si="46"/>
        <v>#DIV/0!</v>
      </c>
      <c r="AI257" s="120" t="e">
        <f t="shared" si="47"/>
        <v>#DIV/0!</v>
      </c>
      <c r="AJ257" s="120" t="e">
        <f t="shared" si="48"/>
        <v>#DIV/0!</v>
      </c>
      <c r="AK257" s="120" t="e">
        <f t="shared" si="49"/>
        <v>#DIV/0!</v>
      </c>
      <c r="AL257" s="120" t="e">
        <f t="shared" si="50"/>
        <v>#DIV/0!</v>
      </c>
      <c r="AM257" s="120" t="e">
        <f t="shared" si="51"/>
        <v>#DIV/0!</v>
      </c>
      <c r="AN257" s="120" t="str">
        <f t="shared" si="52"/>
        <v/>
      </c>
      <c r="AO257" s="119"/>
      <c r="AP257" s="112" t="e">
        <f>'III Plan Rates'!$AA260*'V Consumer Factors'!$N$12*'II Rate Development &amp; Change'!$K$34</f>
        <v>#DIV/0!</v>
      </c>
      <c r="AQ257" s="112" t="e">
        <f>'III Plan Rates'!$AA260*'V Consumer Factors'!$N$13*'II Rate Development &amp; Change'!$K$34</f>
        <v>#DIV/0!</v>
      </c>
      <c r="AR257" s="112" t="e">
        <f>'III Plan Rates'!$AA260*'V Consumer Factors'!$N$14*'II Rate Development &amp; Change'!$K$34</f>
        <v>#DIV/0!</v>
      </c>
      <c r="AS257" s="112" t="e">
        <f>'III Plan Rates'!$AA260*'V Consumer Factors'!$N$15*'II Rate Development &amp; Change'!$K$34</f>
        <v>#DIV/0!</v>
      </c>
      <c r="AT257" s="112" t="e">
        <f>'III Plan Rates'!$AA260*'V Consumer Factors'!$N$16*'II Rate Development &amp; Change'!$K$34</f>
        <v>#DIV/0!</v>
      </c>
      <c r="AU257" s="112" t="e">
        <f>'III Plan Rates'!$AA260*'V Consumer Factors'!$N$17*'II Rate Development &amp; Change'!$K$34</f>
        <v>#DIV/0!</v>
      </c>
      <c r="AV257" s="112" t="e">
        <f>'III Plan Rates'!$AA260*'V Consumer Factors'!$N$18*'II Rate Development &amp; Change'!$K$34</f>
        <v>#DIV/0!</v>
      </c>
      <c r="AW257" s="112" t="e">
        <f>'III Plan Rates'!$AA260*'V Consumer Factors'!$N$19*'II Rate Development &amp; Change'!$K$34</f>
        <v>#DIV/0!</v>
      </c>
      <c r="AX257" s="112" t="e">
        <f>'III Plan Rates'!$AA260*'V Consumer Factors'!$N$20*'II Rate Development &amp; Change'!$K$34</f>
        <v>#DIV/0!</v>
      </c>
      <c r="AY257" s="112">
        <f>IF('III Plan Rates'!$AP260&gt;0,SUMPRODUCT(AP257:AX257,'III Plan Rates'!$AG260:$AO260)/'III Plan Rates'!$AP260,0)</f>
        <v>0</v>
      </c>
      <c r="AZ257" s="124"/>
      <c r="BA257" s="112" t="e">
        <f>'III Plan Rates'!$AA260*'V Consumer Factors'!$N$12*'II Rate Development &amp; Change'!$L$34</f>
        <v>#DIV/0!</v>
      </c>
      <c r="BB257" s="112" t="e">
        <f>'III Plan Rates'!$AA260*'V Consumer Factors'!$N$13*'II Rate Development &amp; Change'!$L$34</f>
        <v>#DIV/0!</v>
      </c>
      <c r="BC257" s="112" t="e">
        <f>'III Plan Rates'!$AA260*'V Consumer Factors'!$N$14*'II Rate Development &amp; Change'!$L$34</f>
        <v>#DIV/0!</v>
      </c>
      <c r="BD257" s="112" t="e">
        <f>'III Plan Rates'!$AA260*'V Consumer Factors'!$N$15*'II Rate Development &amp; Change'!$L$34</f>
        <v>#DIV/0!</v>
      </c>
      <c r="BE257" s="112" t="e">
        <f>'III Plan Rates'!$AA260*'V Consumer Factors'!$N$16*'II Rate Development &amp; Change'!$L$34</f>
        <v>#DIV/0!</v>
      </c>
      <c r="BF257" s="112" t="e">
        <f>'III Plan Rates'!$AA260*'V Consumer Factors'!$N$17*'II Rate Development &amp; Change'!$L$34</f>
        <v>#DIV/0!</v>
      </c>
      <c r="BG257" s="112" t="e">
        <f>'III Plan Rates'!$AA260*'V Consumer Factors'!$N$18*'II Rate Development &amp; Change'!$L$34</f>
        <v>#DIV/0!</v>
      </c>
      <c r="BH257" s="112" t="e">
        <f>'III Plan Rates'!$AA260*'V Consumer Factors'!$N$19*'II Rate Development &amp; Change'!$L$34</f>
        <v>#DIV/0!</v>
      </c>
      <c r="BI257" s="112" t="e">
        <f>'III Plan Rates'!$AA260*'V Consumer Factors'!$N$20*'II Rate Development &amp; Change'!$L$34</f>
        <v>#DIV/0!</v>
      </c>
      <c r="BJ257" s="112">
        <f>IF('III Plan Rates'!$AP260&gt;0,SUMPRODUCT(BA257:BI257,'III Plan Rates'!$AG260:$AO260)/'III Plan Rates'!$AP260,0)</f>
        <v>0</v>
      </c>
      <c r="BK257" s="124"/>
      <c r="BL257" s="112" t="e">
        <f>'III Plan Rates'!$AA260*'V Consumer Factors'!$N$12*'II Rate Development &amp; Change'!$M$34</f>
        <v>#DIV/0!</v>
      </c>
      <c r="BM257" s="112" t="e">
        <f>'III Plan Rates'!$AA260*'V Consumer Factors'!$N$13*'II Rate Development &amp; Change'!$M$34</f>
        <v>#DIV/0!</v>
      </c>
      <c r="BN257" s="112" t="e">
        <f>'III Plan Rates'!$AA260*'V Consumer Factors'!$N$14*'II Rate Development &amp; Change'!$M$34</f>
        <v>#DIV/0!</v>
      </c>
      <c r="BO257" s="112" t="e">
        <f>'III Plan Rates'!$AA260*'V Consumer Factors'!$N$15*'II Rate Development &amp; Change'!$M$34</f>
        <v>#DIV/0!</v>
      </c>
      <c r="BP257" s="112" t="e">
        <f>'III Plan Rates'!$AA260*'V Consumer Factors'!$N$16*'II Rate Development &amp; Change'!$M$34</f>
        <v>#DIV/0!</v>
      </c>
      <c r="BQ257" s="112" t="e">
        <f>'III Plan Rates'!$AA260*'V Consumer Factors'!$N$17*'II Rate Development &amp; Change'!$M$34</f>
        <v>#DIV/0!</v>
      </c>
      <c r="BR257" s="112" t="e">
        <f>'III Plan Rates'!$AA260*'V Consumer Factors'!$N$18*'II Rate Development &amp; Change'!$M$34</f>
        <v>#DIV/0!</v>
      </c>
      <c r="BS257" s="112" t="e">
        <f>'III Plan Rates'!$AA260*'V Consumer Factors'!$N$19*'II Rate Development &amp; Change'!$M$34</f>
        <v>#DIV/0!</v>
      </c>
      <c r="BT257" s="112" t="e">
        <f>'III Plan Rates'!$AA260*'V Consumer Factors'!$N$20*'II Rate Development &amp; Change'!$M$34</f>
        <v>#DIV/0!</v>
      </c>
      <c r="BU257" s="112">
        <f>IF('III Plan Rates'!$AP260&gt;0,SUMPRODUCT(BL257:BT257,'III Plan Rates'!$AG260:$AO260)/'III Plan Rates'!$AP260,0)</f>
        <v>0</v>
      </c>
      <c r="BW257" s="109"/>
      <c r="BX257" s="109"/>
      <c r="BY257" s="109"/>
      <c r="BZ257" s="109"/>
      <c r="CA257" s="109"/>
      <c r="CB257" s="109"/>
      <c r="CC257" s="109"/>
      <c r="CD257" s="109"/>
      <c r="CE257" s="511" t="str">
        <f>IF(SUM(BW257:CD257)='III Plan Rates'!AG260, "Match", "Don't Match")</f>
        <v>Match</v>
      </c>
      <c r="CF257" s="109"/>
      <c r="CG257" s="109"/>
      <c r="CH257" s="109"/>
      <c r="CI257" s="511" t="str">
        <f>IF(SUM(CF257:CH257)='III Plan Rates'!AH260, "Match", "Don't Match")</f>
        <v>Match</v>
      </c>
      <c r="CJ257" s="109"/>
      <c r="CK257" s="109"/>
      <c r="CL257" s="109"/>
      <c r="CM257" s="109"/>
      <c r="CN257" s="109"/>
      <c r="CO257" s="109"/>
      <c r="CP257" s="109"/>
      <c r="CQ257" s="109"/>
      <c r="CR257" s="109"/>
      <c r="CS257" s="109"/>
      <c r="CT257" s="109"/>
      <c r="CU257" s="109"/>
      <c r="CV257" s="109"/>
      <c r="CW257" s="511" t="str">
        <f>IF(SUM(CJ257:CV257)='III Plan Rates'!AI260, "Match", "Don't Match")</f>
        <v>Match</v>
      </c>
      <c r="CX257" s="109"/>
      <c r="CY257" s="109"/>
      <c r="CZ257" s="109"/>
      <c r="DA257" s="109"/>
      <c r="DB257" s="109"/>
      <c r="DC257" s="109"/>
      <c r="DD257" s="109"/>
      <c r="DE257" s="109"/>
      <c r="DF257" s="109"/>
      <c r="DG257" s="109"/>
      <c r="DH257" s="511" t="str">
        <f>IF(SUM(CX257:DG257)='III Plan Rates'!AJ260, "Match", "Don't Match")</f>
        <v>Match</v>
      </c>
      <c r="DI257" s="109"/>
      <c r="DJ257" s="109"/>
      <c r="DK257" s="109"/>
      <c r="DL257" s="109"/>
      <c r="DM257" s="109"/>
      <c r="DN257" s="109"/>
      <c r="DO257" s="109"/>
      <c r="DP257" s="511" t="str">
        <f>IF(SUM(DI257:DO257)='III Plan Rates'!AK260, "Match", "Don't Match")</f>
        <v>Match</v>
      </c>
      <c r="DQ257" s="109"/>
      <c r="DR257" s="109"/>
      <c r="DS257" s="109"/>
      <c r="DT257" s="109"/>
      <c r="DU257" s="109"/>
      <c r="DV257" s="109"/>
      <c r="DW257" s="109"/>
      <c r="DX257" s="109"/>
      <c r="DY257" s="109"/>
      <c r="DZ257" s="109"/>
      <c r="EA257" s="511" t="str">
        <f>IF(SUM(DQ257:DZ257)='III Plan Rates'!AL260, "Match", "Don't Match")</f>
        <v>Match</v>
      </c>
      <c r="EB257" s="109"/>
      <c r="EC257" s="109"/>
      <c r="ED257" s="109"/>
      <c r="EE257" s="109"/>
      <c r="EF257" s="511" t="str">
        <f>IF(SUM(EB257:EE257)='III Plan Rates'!AM260, "Match", "Don't Match")</f>
        <v>Match</v>
      </c>
      <c r="EG257" s="109"/>
      <c r="EH257" s="109"/>
      <c r="EI257" s="109"/>
      <c r="EJ257" s="109"/>
      <c r="EK257" s="109"/>
      <c r="EL257" s="511" t="str">
        <f>IF(SUM(EG257:EK257)='III Plan Rates'!AN260, "Match", "Don't Match")</f>
        <v>Match</v>
      </c>
      <c r="EM257" s="109"/>
      <c r="EN257" s="109"/>
      <c r="EO257" s="109"/>
      <c r="EP257" s="109"/>
      <c r="EQ257" s="109"/>
      <c r="ER257" s="109"/>
      <c r="ES257" s="109"/>
      <c r="ET257" s="511" t="str">
        <f>IF(SUM(EM257:ES257)='III Plan Rates'!AO260, "Match", "Don't Match")</f>
        <v>Match</v>
      </c>
    </row>
    <row r="258" spans="1:150" x14ac:dyDescent="0.25">
      <c r="A258" s="406" t="str">
        <f>'III Plan Rates'!A261</f>
        <v>Plan 244</v>
      </c>
      <c r="B258" s="122">
        <f>'III Plan Rates'!B261</f>
        <v>0</v>
      </c>
      <c r="C258" s="128">
        <f>'III Plan Rates'!D261</f>
        <v>0</v>
      </c>
      <c r="D258" s="122">
        <f>'III Plan Rates'!E261</f>
        <v>0</v>
      </c>
      <c r="E258" s="122">
        <f>'III Plan Rates'!F261</f>
        <v>0</v>
      </c>
      <c r="F258" s="122">
        <f>'III Plan Rates'!G261</f>
        <v>0</v>
      </c>
      <c r="G258" s="122">
        <f>'III Plan Rates'!J261</f>
        <v>0</v>
      </c>
      <c r="H258" s="10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2">
        <f>IF('III Plan Rates'!$AP261&gt;0,SUMPRODUCT(I258:Q258,'III Plan Rates'!$AG261:$AO261)/'III Plan Rates'!$AP261,0)</f>
        <v>0</v>
      </c>
      <c r="S258" s="123"/>
      <c r="T258" s="112" t="e">
        <f>'III Plan Rates'!$AA261*'V Consumer Factors'!$N$12*'II Rate Development &amp; Change'!$J$34</f>
        <v>#DIV/0!</v>
      </c>
      <c r="U258" s="112" t="e">
        <f>'III Plan Rates'!$AA261*'V Consumer Factors'!$N$13*'II Rate Development &amp; Change'!$J$34</f>
        <v>#DIV/0!</v>
      </c>
      <c r="V258" s="112" t="e">
        <f>'III Plan Rates'!$AA261*'V Consumer Factors'!$N$14*'II Rate Development &amp; Change'!$J$34</f>
        <v>#DIV/0!</v>
      </c>
      <c r="W258" s="112" t="e">
        <f>'III Plan Rates'!$AA261*'V Consumer Factors'!$N$15*'II Rate Development &amp; Change'!$J$34</f>
        <v>#DIV/0!</v>
      </c>
      <c r="X258" s="112" t="e">
        <f>'III Plan Rates'!$AA261*'V Consumer Factors'!$N$16*'II Rate Development &amp; Change'!$J$34</f>
        <v>#DIV/0!</v>
      </c>
      <c r="Y258" s="112" t="e">
        <f>'III Plan Rates'!$AA261*'V Consumer Factors'!$N$17*'II Rate Development &amp; Change'!$J$34</f>
        <v>#DIV/0!</v>
      </c>
      <c r="Z258" s="112" t="e">
        <f>'III Plan Rates'!$AA261*'V Consumer Factors'!$N$18*'II Rate Development &amp; Change'!$J$34</f>
        <v>#DIV/0!</v>
      </c>
      <c r="AA258" s="112" t="e">
        <f>'III Plan Rates'!$AA261*'V Consumer Factors'!$N$19*'II Rate Development &amp; Change'!$J$34</f>
        <v>#DIV/0!</v>
      </c>
      <c r="AB258" s="112" t="e">
        <f>'III Plan Rates'!$AA261*'V Consumer Factors'!$N$20*'II Rate Development &amp; Change'!$J$34</f>
        <v>#DIV/0!</v>
      </c>
      <c r="AC258" s="112">
        <f>IF('III Plan Rates'!$AP261&gt;0,SUMPRODUCT(T258:AB258,'III Plan Rates'!$AG261:$AO261)/'III Plan Rates'!$AP261,0)</f>
        <v>0</v>
      </c>
      <c r="AD258" s="119"/>
      <c r="AE258" s="120" t="e">
        <f t="shared" si="43"/>
        <v>#DIV/0!</v>
      </c>
      <c r="AF258" s="120" t="e">
        <f t="shared" si="44"/>
        <v>#DIV/0!</v>
      </c>
      <c r="AG258" s="120" t="e">
        <f t="shared" si="45"/>
        <v>#DIV/0!</v>
      </c>
      <c r="AH258" s="120" t="e">
        <f t="shared" si="46"/>
        <v>#DIV/0!</v>
      </c>
      <c r="AI258" s="120" t="e">
        <f t="shared" si="47"/>
        <v>#DIV/0!</v>
      </c>
      <c r="AJ258" s="120" t="e">
        <f t="shared" si="48"/>
        <v>#DIV/0!</v>
      </c>
      <c r="AK258" s="120" t="e">
        <f t="shared" si="49"/>
        <v>#DIV/0!</v>
      </c>
      <c r="AL258" s="120" t="e">
        <f t="shared" si="50"/>
        <v>#DIV/0!</v>
      </c>
      <c r="AM258" s="120" t="e">
        <f t="shared" si="51"/>
        <v>#DIV/0!</v>
      </c>
      <c r="AN258" s="120" t="str">
        <f t="shared" si="52"/>
        <v/>
      </c>
      <c r="AO258" s="119"/>
      <c r="AP258" s="112" t="e">
        <f>'III Plan Rates'!$AA261*'V Consumer Factors'!$N$12*'II Rate Development &amp; Change'!$K$34</f>
        <v>#DIV/0!</v>
      </c>
      <c r="AQ258" s="112" t="e">
        <f>'III Plan Rates'!$AA261*'V Consumer Factors'!$N$13*'II Rate Development &amp; Change'!$K$34</f>
        <v>#DIV/0!</v>
      </c>
      <c r="AR258" s="112" t="e">
        <f>'III Plan Rates'!$AA261*'V Consumer Factors'!$N$14*'II Rate Development &amp; Change'!$K$34</f>
        <v>#DIV/0!</v>
      </c>
      <c r="AS258" s="112" t="e">
        <f>'III Plan Rates'!$AA261*'V Consumer Factors'!$N$15*'II Rate Development &amp; Change'!$K$34</f>
        <v>#DIV/0!</v>
      </c>
      <c r="AT258" s="112" t="e">
        <f>'III Plan Rates'!$AA261*'V Consumer Factors'!$N$16*'II Rate Development &amp; Change'!$K$34</f>
        <v>#DIV/0!</v>
      </c>
      <c r="AU258" s="112" t="e">
        <f>'III Plan Rates'!$AA261*'V Consumer Factors'!$N$17*'II Rate Development &amp; Change'!$K$34</f>
        <v>#DIV/0!</v>
      </c>
      <c r="AV258" s="112" t="e">
        <f>'III Plan Rates'!$AA261*'V Consumer Factors'!$N$18*'II Rate Development &amp; Change'!$K$34</f>
        <v>#DIV/0!</v>
      </c>
      <c r="AW258" s="112" t="e">
        <f>'III Plan Rates'!$AA261*'V Consumer Factors'!$N$19*'II Rate Development &amp; Change'!$K$34</f>
        <v>#DIV/0!</v>
      </c>
      <c r="AX258" s="112" t="e">
        <f>'III Plan Rates'!$AA261*'V Consumer Factors'!$N$20*'II Rate Development &amp; Change'!$K$34</f>
        <v>#DIV/0!</v>
      </c>
      <c r="AY258" s="112">
        <f>IF('III Plan Rates'!$AP261&gt;0,SUMPRODUCT(AP258:AX258,'III Plan Rates'!$AG261:$AO261)/'III Plan Rates'!$AP261,0)</f>
        <v>0</v>
      </c>
      <c r="AZ258" s="124"/>
      <c r="BA258" s="112" t="e">
        <f>'III Plan Rates'!$AA261*'V Consumer Factors'!$N$12*'II Rate Development &amp; Change'!$L$34</f>
        <v>#DIV/0!</v>
      </c>
      <c r="BB258" s="112" t="e">
        <f>'III Plan Rates'!$AA261*'V Consumer Factors'!$N$13*'II Rate Development &amp; Change'!$L$34</f>
        <v>#DIV/0!</v>
      </c>
      <c r="BC258" s="112" t="e">
        <f>'III Plan Rates'!$AA261*'V Consumer Factors'!$N$14*'II Rate Development &amp; Change'!$L$34</f>
        <v>#DIV/0!</v>
      </c>
      <c r="BD258" s="112" t="e">
        <f>'III Plan Rates'!$AA261*'V Consumer Factors'!$N$15*'II Rate Development &amp; Change'!$L$34</f>
        <v>#DIV/0!</v>
      </c>
      <c r="BE258" s="112" t="e">
        <f>'III Plan Rates'!$AA261*'V Consumer Factors'!$N$16*'II Rate Development &amp; Change'!$L$34</f>
        <v>#DIV/0!</v>
      </c>
      <c r="BF258" s="112" t="e">
        <f>'III Plan Rates'!$AA261*'V Consumer Factors'!$N$17*'II Rate Development &amp; Change'!$L$34</f>
        <v>#DIV/0!</v>
      </c>
      <c r="BG258" s="112" t="e">
        <f>'III Plan Rates'!$AA261*'V Consumer Factors'!$N$18*'II Rate Development &amp; Change'!$L$34</f>
        <v>#DIV/0!</v>
      </c>
      <c r="BH258" s="112" t="e">
        <f>'III Plan Rates'!$AA261*'V Consumer Factors'!$N$19*'II Rate Development &amp; Change'!$L$34</f>
        <v>#DIV/0!</v>
      </c>
      <c r="BI258" s="112" t="e">
        <f>'III Plan Rates'!$AA261*'V Consumer Factors'!$N$20*'II Rate Development &amp; Change'!$L$34</f>
        <v>#DIV/0!</v>
      </c>
      <c r="BJ258" s="112">
        <f>IF('III Plan Rates'!$AP261&gt;0,SUMPRODUCT(BA258:BI258,'III Plan Rates'!$AG261:$AO261)/'III Plan Rates'!$AP261,0)</f>
        <v>0</v>
      </c>
      <c r="BK258" s="124"/>
      <c r="BL258" s="112" t="e">
        <f>'III Plan Rates'!$AA261*'V Consumer Factors'!$N$12*'II Rate Development &amp; Change'!$M$34</f>
        <v>#DIV/0!</v>
      </c>
      <c r="BM258" s="112" t="e">
        <f>'III Plan Rates'!$AA261*'V Consumer Factors'!$N$13*'II Rate Development &amp; Change'!$M$34</f>
        <v>#DIV/0!</v>
      </c>
      <c r="BN258" s="112" t="e">
        <f>'III Plan Rates'!$AA261*'V Consumer Factors'!$N$14*'II Rate Development &amp; Change'!$M$34</f>
        <v>#DIV/0!</v>
      </c>
      <c r="BO258" s="112" t="e">
        <f>'III Plan Rates'!$AA261*'V Consumer Factors'!$N$15*'II Rate Development &amp; Change'!$M$34</f>
        <v>#DIV/0!</v>
      </c>
      <c r="BP258" s="112" t="e">
        <f>'III Plan Rates'!$AA261*'V Consumer Factors'!$N$16*'II Rate Development &amp; Change'!$M$34</f>
        <v>#DIV/0!</v>
      </c>
      <c r="BQ258" s="112" t="e">
        <f>'III Plan Rates'!$AA261*'V Consumer Factors'!$N$17*'II Rate Development &amp; Change'!$M$34</f>
        <v>#DIV/0!</v>
      </c>
      <c r="BR258" s="112" t="e">
        <f>'III Plan Rates'!$AA261*'V Consumer Factors'!$N$18*'II Rate Development &amp; Change'!$M$34</f>
        <v>#DIV/0!</v>
      </c>
      <c r="BS258" s="112" t="e">
        <f>'III Plan Rates'!$AA261*'V Consumer Factors'!$N$19*'II Rate Development &amp; Change'!$M$34</f>
        <v>#DIV/0!</v>
      </c>
      <c r="BT258" s="112" t="e">
        <f>'III Plan Rates'!$AA261*'V Consumer Factors'!$N$20*'II Rate Development &amp; Change'!$M$34</f>
        <v>#DIV/0!</v>
      </c>
      <c r="BU258" s="112">
        <f>IF('III Plan Rates'!$AP261&gt;0,SUMPRODUCT(BL258:BT258,'III Plan Rates'!$AG261:$AO261)/'III Plan Rates'!$AP261,0)</f>
        <v>0</v>
      </c>
      <c r="BW258" s="109"/>
      <c r="BX258" s="109"/>
      <c r="BY258" s="109"/>
      <c r="BZ258" s="109"/>
      <c r="CA258" s="109"/>
      <c r="CB258" s="109"/>
      <c r="CC258" s="109"/>
      <c r="CD258" s="109"/>
      <c r="CE258" s="511" t="str">
        <f>IF(SUM(BW258:CD258)='III Plan Rates'!AG261, "Match", "Don't Match")</f>
        <v>Match</v>
      </c>
      <c r="CF258" s="109"/>
      <c r="CG258" s="109"/>
      <c r="CH258" s="109"/>
      <c r="CI258" s="511" t="str">
        <f>IF(SUM(CF258:CH258)='III Plan Rates'!AH261, "Match", "Don't Match")</f>
        <v>Match</v>
      </c>
      <c r="CJ258" s="109"/>
      <c r="CK258" s="109"/>
      <c r="CL258" s="109"/>
      <c r="CM258" s="109"/>
      <c r="CN258" s="109"/>
      <c r="CO258" s="109"/>
      <c r="CP258" s="109"/>
      <c r="CQ258" s="109"/>
      <c r="CR258" s="109"/>
      <c r="CS258" s="109"/>
      <c r="CT258" s="109"/>
      <c r="CU258" s="109"/>
      <c r="CV258" s="109"/>
      <c r="CW258" s="511" t="str">
        <f>IF(SUM(CJ258:CV258)='III Plan Rates'!AI261, "Match", "Don't Match")</f>
        <v>Match</v>
      </c>
      <c r="CX258" s="109"/>
      <c r="CY258" s="109"/>
      <c r="CZ258" s="109"/>
      <c r="DA258" s="109"/>
      <c r="DB258" s="109"/>
      <c r="DC258" s="109"/>
      <c r="DD258" s="109"/>
      <c r="DE258" s="109"/>
      <c r="DF258" s="109"/>
      <c r="DG258" s="109"/>
      <c r="DH258" s="511" t="str">
        <f>IF(SUM(CX258:DG258)='III Plan Rates'!AJ261, "Match", "Don't Match")</f>
        <v>Match</v>
      </c>
      <c r="DI258" s="109"/>
      <c r="DJ258" s="109"/>
      <c r="DK258" s="109"/>
      <c r="DL258" s="109"/>
      <c r="DM258" s="109"/>
      <c r="DN258" s="109"/>
      <c r="DO258" s="109"/>
      <c r="DP258" s="511" t="str">
        <f>IF(SUM(DI258:DO258)='III Plan Rates'!AK261, "Match", "Don't Match")</f>
        <v>Match</v>
      </c>
      <c r="DQ258" s="109"/>
      <c r="DR258" s="109"/>
      <c r="DS258" s="109"/>
      <c r="DT258" s="109"/>
      <c r="DU258" s="109"/>
      <c r="DV258" s="109"/>
      <c r="DW258" s="109"/>
      <c r="DX258" s="109"/>
      <c r="DY258" s="109"/>
      <c r="DZ258" s="109"/>
      <c r="EA258" s="511" t="str">
        <f>IF(SUM(DQ258:DZ258)='III Plan Rates'!AL261, "Match", "Don't Match")</f>
        <v>Match</v>
      </c>
      <c r="EB258" s="109"/>
      <c r="EC258" s="109"/>
      <c r="ED258" s="109"/>
      <c r="EE258" s="109"/>
      <c r="EF258" s="511" t="str">
        <f>IF(SUM(EB258:EE258)='III Plan Rates'!AM261, "Match", "Don't Match")</f>
        <v>Match</v>
      </c>
      <c r="EG258" s="109"/>
      <c r="EH258" s="109"/>
      <c r="EI258" s="109"/>
      <c r="EJ258" s="109"/>
      <c r="EK258" s="109"/>
      <c r="EL258" s="511" t="str">
        <f>IF(SUM(EG258:EK258)='III Plan Rates'!AN261, "Match", "Don't Match")</f>
        <v>Match</v>
      </c>
      <c r="EM258" s="109"/>
      <c r="EN258" s="109"/>
      <c r="EO258" s="109"/>
      <c r="EP258" s="109"/>
      <c r="EQ258" s="109"/>
      <c r="ER258" s="109"/>
      <c r="ES258" s="109"/>
      <c r="ET258" s="511" t="str">
        <f>IF(SUM(EM258:ES258)='III Plan Rates'!AO261, "Match", "Don't Match")</f>
        <v>Match</v>
      </c>
    </row>
    <row r="259" spans="1:150" x14ac:dyDescent="0.25">
      <c r="A259" s="406" t="str">
        <f>'III Plan Rates'!A262</f>
        <v>Plan 245</v>
      </c>
      <c r="B259" s="122">
        <f>'III Plan Rates'!B262</f>
        <v>0</v>
      </c>
      <c r="C259" s="128">
        <f>'III Plan Rates'!D262</f>
        <v>0</v>
      </c>
      <c r="D259" s="122">
        <f>'III Plan Rates'!E262</f>
        <v>0</v>
      </c>
      <c r="E259" s="122">
        <f>'III Plan Rates'!F262</f>
        <v>0</v>
      </c>
      <c r="F259" s="122">
        <f>'III Plan Rates'!G262</f>
        <v>0</v>
      </c>
      <c r="G259" s="122">
        <f>'III Plan Rates'!J262</f>
        <v>0</v>
      </c>
      <c r="H259" s="10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2">
        <f>IF('III Plan Rates'!$AP262&gt;0,SUMPRODUCT(I259:Q259,'III Plan Rates'!$AG262:$AO262)/'III Plan Rates'!$AP262,0)</f>
        <v>0</v>
      </c>
      <c r="S259" s="123"/>
      <c r="T259" s="112" t="e">
        <f>'III Plan Rates'!$AA262*'V Consumer Factors'!$N$12*'II Rate Development &amp; Change'!$J$34</f>
        <v>#DIV/0!</v>
      </c>
      <c r="U259" s="112" t="e">
        <f>'III Plan Rates'!$AA262*'V Consumer Factors'!$N$13*'II Rate Development &amp; Change'!$J$34</f>
        <v>#DIV/0!</v>
      </c>
      <c r="V259" s="112" t="e">
        <f>'III Plan Rates'!$AA262*'V Consumer Factors'!$N$14*'II Rate Development &amp; Change'!$J$34</f>
        <v>#DIV/0!</v>
      </c>
      <c r="W259" s="112" t="e">
        <f>'III Plan Rates'!$AA262*'V Consumer Factors'!$N$15*'II Rate Development &amp; Change'!$J$34</f>
        <v>#DIV/0!</v>
      </c>
      <c r="X259" s="112" t="e">
        <f>'III Plan Rates'!$AA262*'V Consumer Factors'!$N$16*'II Rate Development &amp; Change'!$J$34</f>
        <v>#DIV/0!</v>
      </c>
      <c r="Y259" s="112" t="e">
        <f>'III Plan Rates'!$AA262*'V Consumer Factors'!$N$17*'II Rate Development &amp; Change'!$J$34</f>
        <v>#DIV/0!</v>
      </c>
      <c r="Z259" s="112" t="e">
        <f>'III Plan Rates'!$AA262*'V Consumer Factors'!$N$18*'II Rate Development &amp; Change'!$J$34</f>
        <v>#DIV/0!</v>
      </c>
      <c r="AA259" s="112" t="e">
        <f>'III Plan Rates'!$AA262*'V Consumer Factors'!$N$19*'II Rate Development &amp; Change'!$J$34</f>
        <v>#DIV/0!</v>
      </c>
      <c r="AB259" s="112" t="e">
        <f>'III Plan Rates'!$AA262*'V Consumer Factors'!$N$20*'II Rate Development &amp; Change'!$J$34</f>
        <v>#DIV/0!</v>
      </c>
      <c r="AC259" s="112">
        <f>IF('III Plan Rates'!$AP262&gt;0,SUMPRODUCT(T259:AB259,'III Plan Rates'!$AG262:$AO262)/'III Plan Rates'!$AP262,0)</f>
        <v>0</v>
      </c>
      <c r="AD259" s="119"/>
      <c r="AE259" s="120" t="e">
        <f t="shared" si="43"/>
        <v>#DIV/0!</v>
      </c>
      <c r="AF259" s="120" t="e">
        <f t="shared" si="44"/>
        <v>#DIV/0!</v>
      </c>
      <c r="AG259" s="120" t="e">
        <f t="shared" si="45"/>
        <v>#DIV/0!</v>
      </c>
      <c r="AH259" s="120" t="e">
        <f t="shared" si="46"/>
        <v>#DIV/0!</v>
      </c>
      <c r="AI259" s="120" t="e">
        <f t="shared" si="47"/>
        <v>#DIV/0!</v>
      </c>
      <c r="AJ259" s="120" t="e">
        <f t="shared" si="48"/>
        <v>#DIV/0!</v>
      </c>
      <c r="AK259" s="120" t="e">
        <f t="shared" si="49"/>
        <v>#DIV/0!</v>
      </c>
      <c r="AL259" s="120" t="e">
        <f t="shared" si="50"/>
        <v>#DIV/0!</v>
      </c>
      <c r="AM259" s="120" t="e">
        <f t="shared" si="51"/>
        <v>#DIV/0!</v>
      </c>
      <c r="AN259" s="120" t="str">
        <f t="shared" si="52"/>
        <v/>
      </c>
      <c r="AO259" s="119"/>
      <c r="AP259" s="112" t="e">
        <f>'III Plan Rates'!$AA262*'V Consumer Factors'!$N$12*'II Rate Development &amp; Change'!$K$34</f>
        <v>#DIV/0!</v>
      </c>
      <c r="AQ259" s="112" t="e">
        <f>'III Plan Rates'!$AA262*'V Consumer Factors'!$N$13*'II Rate Development &amp; Change'!$K$34</f>
        <v>#DIV/0!</v>
      </c>
      <c r="AR259" s="112" t="e">
        <f>'III Plan Rates'!$AA262*'V Consumer Factors'!$N$14*'II Rate Development &amp; Change'!$K$34</f>
        <v>#DIV/0!</v>
      </c>
      <c r="AS259" s="112" t="e">
        <f>'III Plan Rates'!$AA262*'V Consumer Factors'!$N$15*'II Rate Development &amp; Change'!$K$34</f>
        <v>#DIV/0!</v>
      </c>
      <c r="AT259" s="112" t="e">
        <f>'III Plan Rates'!$AA262*'V Consumer Factors'!$N$16*'II Rate Development &amp; Change'!$K$34</f>
        <v>#DIV/0!</v>
      </c>
      <c r="AU259" s="112" t="e">
        <f>'III Plan Rates'!$AA262*'V Consumer Factors'!$N$17*'II Rate Development &amp; Change'!$K$34</f>
        <v>#DIV/0!</v>
      </c>
      <c r="AV259" s="112" t="e">
        <f>'III Plan Rates'!$AA262*'V Consumer Factors'!$N$18*'II Rate Development &amp; Change'!$K$34</f>
        <v>#DIV/0!</v>
      </c>
      <c r="AW259" s="112" t="e">
        <f>'III Plan Rates'!$AA262*'V Consumer Factors'!$N$19*'II Rate Development &amp; Change'!$K$34</f>
        <v>#DIV/0!</v>
      </c>
      <c r="AX259" s="112" t="e">
        <f>'III Plan Rates'!$AA262*'V Consumer Factors'!$N$20*'II Rate Development &amp; Change'!$K$34</f>
        <v>#DIV/0!</v>
      </c>
      <c r="AY259" s="112">
        <f>IF('III Plan Rates'!$AP262&gt;0,SUMPRODUCT(AP259:AX259,'III Plan Rates'!$AG262:$AO262)/'III Plan Rates'!$AP262,0)</f>
        <v>0</v>
      </c>
      <c r="AZ259" s="124"/>
      <c r="BA259" s="112" t="e">
        <f>'III Plan Rates'!$AA262*'V Consumer Factors'!$N$12*'II Rate Development &amp; Change'!$L$34</f>
        <v>#DIV/0!</v>
      </c>
      <c r="BB259" s="112" t="e">
        <f>'III Plan Rates'!$AA262*'V Consumer Factors'!$N$13*'II Rate Development &amp; Change'!$L$34</f>
        <v>#DIV/0!</v>
      </c>
      <c r="BC259" s="112" t="e">
        <f>'III Plan Rates'!$AA262*'V Consumer Factors'!$N$14*'II Rate Development &amp; Change'!$L$34</f>
        <v>#DIV/0!</v>
      </c>
      <c r="BD259" s="112" t="e">
        <f>'III Plan Rates'!$AA262*'V Consumer Factors'!$N$15*'II Rate Development &amp; Change'!$L$34</f>
        <v>#DIV/0!</v>
      </c>
      <c r="BE259" s="112" t="e">
        <f>'III Plan Rates'!$AA262*'V Consumer Factors'!$N$16*'II Rate Development &amp; Change'!$L$34</f>
        <v>#DIV/0!</v>
      </c>
      <c r="BF259" s="112" t="e">
        <f>'III Plan Rates'!$AA262*'V Consumer Factors'!$N$17*'II Rate Development &amp; Change'!$L$34</f>
        <v>#DIV/0!</v>
      </c>
      <c r="BG259" s="112" t="e">
        <f>'III Plan Rates'!$AA262*'V Consumer Factors'!$N$18*'II Rate Development &amp; Change'!$L$34</f>
        <v>#DIV/0!</v>
      </c>
      <c r="BH259" s="112" t="e">
        <f>'III Plan Rates'!$AA262*'V Consumer Factors'!$N$19*'II Rate Development &amp; Change'!$L$34</f>
        <v>#DIV/0!</v>
      </c>
      <c r="BI259" s="112" t="e">
        <f>'III Plan Rates'!$AA262*'V Consumer Factors'!$N$20*'II Rate Development &amp; Change'!$L$34</f>
        <v>#DIV/0!</v>
      </c>
      <c r="BJ259" s="112">
        <f>IF('III Plan Rates'!$AP262&gt;0,SUMPRODUCT(BA259:BI259,'III Plan Rates'!$AG262:$AO262)/'III Plan Rates'!$AP262,0)</f>
        <v>0</v>
      </c>
      <c r="BK259" s="124"/>
      <c r="BL259" s="112" t="e">
        <f>'III Plan Rates'!$AA262*'V Consumer Factors'!$N$12*'II Rate Development &amp; Change'!$M$34</f>
        <v>#DIV/0!</v>
      </c>
      <c r="BM259" s="112" t="e">
        <f>'III Plan Rates'!$AA262*'V Consumer Factors'!$N$13*'II Rate Development &amp; Change'!$M$34</f>
        <v>#DIV/0!</v>
      </c>
      <c r="BN259" s="112" t="e">
        <f>'III Plan Rates'!$AA262*'V Consumer Factors'!$N$14*'II Rate Development &amp; Change'!$M$34</f>
        <v>#DIV/0!</v>
      </c>
      <c r="BO259" s="112" t="e">
        <f>'III Plan Rates'!$AA262*'V Consumer Factors'!$N$15*'II Rate Development &amp; Change'!$M$34</f>
        <v>#DIV/0!</v>
      </c>
      <c r="BP259" s="112" t="e">
        <f>'III Plan Rates'!$AA262*'V Consumer Factors'!$N$16*'II Rate Development &amp; Change'!$M$34</f>
        <v>#DIV/0!</v>
      </c>
      <c r="BQ259" s="112" t="e">
        <f>'III Plan Rates'!$AA262*'V Consumer Factors'!$N$17*'II Rate Development &amp; Change'!$M$34</f>
        <v>#DIV/0!</v>
      </c>
      <c r="BR259" s="112" t="e">
        <f>'III Plan Rates'!$AA262*'V Consumer Factors'!$N$18*'II Rate Development &amp; Change'!$M$34</f>
        <v>#DIV/0!</v>
      </c>
      <c r="BS259" s="112" t="e">
        <f>'III Plan Rates'!$AA262*'V Consumer Factors'!$N$19*'II Rate Development &amp; Change'!$M$34</f>
        <v>#DIV/0!</v>
      </c>
      <c r="BT259" s="112" t="e">
        <f>'III Plan Rates'!$AA262*'V Consumer Factors'!$N$20*'II Rate Development &amp; Change'!$M$34</f>
        <v>#DIV/0!</v>
      </c>
      <c r="BU259" s="112">
        <f>IF('III Plan Rates'!$AP262&gt;0,SUMPRODUCT(BL259:BT259,'III Plan Rates'!$AG262:$AO262)/'III Plan Rates'!$AP262,0)</f>
        <v>0</v>
      </c>
      <c r="BW259" s="109"/>
      <c r="BX259" s="109"/>
      <c r="BY259" s="109"/>
      <c r="BZ259" s="109"/>
      <c r="CA259" s="109"/>
      <c r="CB259" s="109"/>
      <c r="CC259" s="109"/>
      <c r="CD259" s="109"/>
      <c r="CE259" s="511" t="str">
        <f>IF(SUM(BW259:CD259)='III Plan Rates'!AG262, "Match", "Don't Match")</f>
        <v>Match</v>
      </c>
      <c r="CF259" s="109"/>
      <c r="CG259" s="109"/>
      <c r="CH259" s="109"/>
      <c r="CI259" s="511" t="str">
        <f>IF(SUM(CF259:CH259)='III Plan Rates'!AH262, "Match", "Don't Match")</f>
        <v>Match</v>
      </c>
      <c r="CJ259" s="109"/>
      <c r="CK259" s="109"/>
      <c r="CL259" s="109"/>
      <c r="CM259" s="109"/>
      <c r="CN259" s="109"/>
      <c r="CO259" s="109"/>
      <c r="CP259" s="109"/>
      <c r="CQ259" s="109"/>
      <c r="CR259" s="109"/>
      <c r="CS259" s="109"/>
      <c r="CT259" s="109"/>
      <c r="CU259" s="109"/>
      <c r="CV259" s="109"/>
      <c r="CW259" s="511" t="str">
        <f>IF(SUM(CJ259:CV259)='III Plan Rates'!AI262, "Match", "Don't Match")</f>
        <v>Match</v>
      </c>
      <c r="CX259" s="109"/>
      <c r="CY259" s="109"/>
      <c r="CZ259" s="109"/>
      <c r="DA259" s="109"/>
      <c r="DB259" s="109"/>
      <c r="DC259" s="109"/>
      <c r="DD259" s="109"/>
      <c r="DE259" s="109"/>
      <c r="DF259" s="109"/>
      <c r="DG259" s="109"/>
      <c r="DH259" s="511" t="str">
        <f>IF(SUM(CX259:DG259)='III Plan Rates'!AJ262, "Match", "Don't Match")</f>
        <v>Match</v>
      </c>
      <c r="DI259" s="109"/>
      <c r="DJ259" s="109"/>
      <c r="DK259" s="109"/>
      <c r="DL259" s="109"/>
      <c r="DM259" s="109"/>
      <c r="DN259" s="109"/>
      <c r="DO259" s="109"/>
      <c r="DP259" s="511" t="str">
        <f>IF(SUM(DI259:DO259)='III Plan Rates'!AK262, "Match", "Don't Match")</f>
        <v>Match</v>
      </c>
      <c r="DQ259" s="109"/>
      <c r="DR259" s="109"/>
      <c r="DS259" s="109"/>
      <c r="DT259" s="109"/>
      <c r="DU259" s="109"/>
      <c r="DV259" s="109"/>
      <c r="DW259" s="109"/>
      <c r="DX259" s="109"/>
      <c r="DY259" s="109"/>
      <c r="DZ259" s="109"/>
      <c r="EA259" s="511" t="str">
        <f>IF(SUM(DQ259:DZ259)='III Plan Rates'!AL262, "Match", "Don't Match")</f>
        <v>Match</v>
      </c>
      <c r="EB259" s="109"/>
      <c r="EC259" s="109"/>
      <c r="ED259" s="109"/>
      <c r="EE259" s="109"/>
      <c r="EF259" s="511" t="str">
        <f>IF(SUM(EB259:EE259)='III Plan Rates'!AM262, "Match", "Don't Match")</f>
        <v>Match</v>
      </c>
      <c r="EG259" s="109"/>
      <c r="EH259" s="109"/>
      <c r="EI259" s="109"/>
      <c r="EJ259" s="109"/>
      <c r="EK259" s="109"/>
      <c r="EL259" s="511" t="str">
        <f>IF(SUM(EG259:EK259)='III Plan Rates'!AN262, "Match", "Don't Match")</f>
        <v>Match</v>
      </c>
      <c r="EM259" s="109"/>
      <c r="EN259" s="109"/>
      <c r="EO259" s="109"/>
      <c r="EP259" s="109"/>
      <c r="EQ259" s="109"/>
      <c r="ER259" s="109"/>
      <c r="ES259" s="109"/>
      <c r="ET259" s="511" t="str">
        <f>IF(SUM(EM259:ES259)='III Plan Rates'!AO262, "Match", "Don't Match")</f>
        <v>Match</v>
      </c>
    </row>
    <row r="260" spans="1:150" x14ac:dyDescent="0.25">
      <c r="A260" s="406" t="str">
        <f>'III Plan Rates'!A263</f>
        <v>Plan 246</v>
      </c>
      <c r="B260" s="122">
        <f>'III Plan Rates'!B263</f>
        <v>0</v>
      </c>
      <c r="C260" s="128">
        <f>'III Plan Rates'!D263</f>
        <v>0</v>
      </c>
      <c r="D260" s="122">
        <f>'III Plan Rates'!E263</f>
        <v>0</v>
      </c>
      <c r="E260" s="122">
        <f>'III Plan Rates'!F263</f>
        <v>0</v>
      </c>
      <c r="F260" s="122">
        <f>'III Plan Rates'!G263</f>
        <v>0</v>
      </c>
      <c r="G260" s="122">
        <f>'III Plan Rates'!J263</f>
        <v>0</v>
      </c>
      <c r="H260" s="10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2">
        <f>IF('III Plan Rates'!$AP263&gt;0,SUMPRODUCT(I260:Q260,'III Plan Rates'!$AG263:$AO263)/'III Plan Rates'!$AP263,0)</f>
        <v>0</v>
      </c>
      <c r="S260" s="123"/>
      <c r="T260" s="112" t="e">
        <f>'III Plan Rates'!$AA263*'V Consumer Factors'!$N$12*'II Rate Development &amp; Change'!$J$34</f>
        <v>#DIV/0!</v>
      </c>
      <c r="U260" s="112" t="e">
        <f>'III Plan Rates'!$AA263*'V Consumer Factors'!$N$13*'II Rate Development &amp; Change'!$J$34</f>
        <v>#DIV/0!</v>
      </c>
      <c r="V260" s="112" t="e">
        <f>'III Plan Rates'!$AA263*'V Consumer Factors'!$N$14*'II Rate Development &amp; Change'!$J$34</f>
        <v>#DIV/0!</v>
      </c>
      <c r="W260" s="112" t="e">
        <f>'III Plan Rates'!$AA263*'V Consumer Factors'!$N$15*'II Rate Development &amp; Change'!$J$34</f>
        <v>#DIV/0!</v>
      </c>
      <c r="X260" s="112" t="e">
        <f>'III Plan Rates'!$AA263*'V Consumer Factors'!$N$16*'II Rate Development &amp; Change'!$J$34</f>
        <v>#DIV/0!</v>
      </c>
      <c r="Y260" s="112" t="e">
        <f>'III Plan Rates'!$AA263*'V Consumer Factors'!$N$17*'II Rate Development &amp; Change'!$J$34</f>
        <v>#DIV/0!</v>
      </c>
      <c r="Z260" s="112" t="e">
        <f>'III Plan Rates'!$AA263*'V Consumer Factors'!$N$18*'II Rate Development &amp; Change'!$J$34</f>
        <v>#DIV/0!</v>
      </c>
      <c r="AA260" s="112" t="e">
        <f>'III Plan Rates'!$AA263*'V Consumer Factors'!$N$19*'II Rate Development &amp; Change'!$J$34</f>
        <v>#DIV/0!</v>
      </c>
      <c r="AB260" s="112" t="e">
        <f>'III Plan Rates'!$AA263*'V Consumer Factors'!$N$20*'II Rate Development &amp; Change'!$J$34</f>
        <v>#DIV/0!</v>
      </c>
      <c r="AC260" s="112">
        <f>IF('III Plan Rates'!$AP263&gt;0,SUMPRODUCT(T260:AB260,'III Plan Rates'!$AG263:$AO263)/'III Plan Rates'!$AP263,0)</f>
        <v>0</v>
      </c>
      <c r="AD260" s="119"/>
      <c r="AE260" s="120" t="e">
        <f t="shared" si="43"/>
        <v>#DIV/0!</v>
      </c>
      <c r="AF260" s="120" t="e">
        <f t="shared" si="44"/>
        <v>#DIV/0!</v>
      </c>
      <c r="AG260" s="120" t="e">
        <f t="shared" si="45"/>
        <v>#DIV/0!</v>
      </c>
      <c r="AH260" s="120" t="e">
        <f t="shared" si="46"/>
        <v>#DIV/0!</v>
      </c>
      <c r="AI260" s="120" t="e">
        <f t="shared" si="47"/>
        <v>#DIV/0!</v>
      </c>
      <c r="AJ260" s="120" t="e">
        <f t="shared" si="48"/>
        <v>#DIV/0!</v>
      </c>
      <c r="AK260" s="120" t="e">
        <f t="shared" si="49"/>
        <v>#DIV/0!</v>
      </c>
      <c r="AL260" s="120" t="e">
        <f t="shared" si="50"/>
        <v>#DIV/0!</v>
      </c>
      <c r="AM260" s="120" t="e">
        <f t="shared" si="51"/>
        <v>#DIV/0!</v>
      </c>
      <c r="AN260" s="120" t="str">
        <f t="shared" si="52"/>
        <v/>
      </c>
      <c r="AO260" s="119"/>
      <c r="AP260" s="112" t="e">
        <f>'III Plan Rates'!$AA263*'V Consumer Factors'!$N$12*'II Rate Development &amp; Change'!$K$34</f>
        <v>#DIV/0!</v>
      </c>
      <c r="AQ260" s="112" t="e">
        <f>'III Plan Rates'!$AA263*'V Consumer Factors'!$N$13*'II Rate Development &amp; Change'!$K$34</f>
        <v>#DIV/0!</v>
      </c>
      <c r="AR260" s="112" t="e">
        <f>'III Plan Rates'!$AA263*'V Consumer Factors'!$N$14*'II Rate Development &amp; Change'!$K$34</f>
        <v>#DIV/0!</v>
      </c>
      <c r="AS260" s="112" t="e">
        <f>'III Plan Rates'!$AA263*'V Consumer Factors'!$N$15*'II Rate Development &amp; Change'!$K$34</f>
        <v>#DIV/0!</v>
      </c>
      <c r="AT260" s="112" t="e">
        <f>'III Plan Rates'!$AA263*'V Consumer Factors'!$N$16*'II Rate Development &amp; Change'!$K$34</f>
        <v>#DIV/0!</v>
      </c>
      <c r="AU260" s="112" t="e">
        <f>'III Plan Rates'!$AA263*'V Consumer Factors'!$N$17*'II Rate Development &amp; Change'!$K$34</f>
        <v>#DIV/0!</v>
      </c>
      <c r="AV260" s="112" t="e">
        <f>'III Plan Rates'!$AA263*'V Consumer Factors'!$N$18*'II Rate Development &amp; Change'!$K$34</f>
        <v>#DIV/0!</v>
      </c>
      <c r="AW260" s="112" t="e">
        <f>'III Plan Rates'!$AA263*'V Consumer Factors'!$N$19*'II Rate Development &amp; Change'!$K$34</f>
        <v>#DIV/0!</v>
      </c>
      <c r="AX260" s="112" t="e">
        <f>'III Plan Rates'!$AA263*'V Consumer Factors'!$N$20*'II Rate Development &amp; Change'!$K$34</f>
        <v>#DIV/0!</v>
      </c>
      <c r="AY260" s="112">
        <f>IF('III Plan Rates'!$AP263&gt;0,SUMPRODUCT(AP260:AX260,'III Plan Rates'!$AG263:$AO263)/'III Plan Rates'!$AP263,0)</f>
        <v>0</v>
      </c>
      <c r="AZ260" s="124"/>
      <c r="BA260" s="112" t="e">
        <f>'III Plan Rates'!$AA263*'V Consumer Factors'!$N$12*'II Rate Development &amp; Change'!$L$34</f>
        <v>#DIV/0!</v>
      </c>
      <c r="BB260" s="112" t="e">
        <f>'III Plan Rates'!$AA263*'V Consumer Factors'!$N$13*'II Rate Development &amp; Change'!$L$34</f>
        <v>#DIV/0!</v>
      </c>
      <c r="BC260" s="112" t="e">
        <f>'III Plan Rates'!$AA263*'V Consumer Factors'!$N$14*'II Rate Development &amp; Change'!$L$34</f>
        <v>#DIV/0!</v>
      </c>
      <c r="BD260" s="112" t="e">
        <f>'III Plan Rates'!$AA263*'V Consumer Factors'!$N$15*'II Rate Development &amp; Change'!$L$34</f>
        <v>#DIV/0!</v>
      </c>
      <c r="BE260" s="112" t="e">
        <f>'III Plan Rates'!$AA263*'V Consumer Factors'!$N$16*'II Rate Development &amp; Change'!$L$34</f>
        <v>#DIV/0!</v>
      </c>
      <c r="BF260" s="112" t="e">
        <f>'III Plan Rates'!$AA263*'V Consumer Factors'!$N$17*'II Rate Development &amp; Change'!$L$34</f>
        <v>#DIV/0!</v>
      </c>
      <c r="BG260" s="112" t="e">
        <f>'III Plan Rates'!$AA263*'V Consumer Factors'!$N$18*'II Rate Development &amp; Change'!$L$34</f>
        <v>#DIV/0!</v>
      </c>
      <c r="BH260" s="112" t="e">
        <f>'III Plan Rates'!$AA263*'V Consumer Factors'!$N$19*'II Rate Development &amp; Change'!$L$34</f>
        <v>#DIV/0!</v>
      </c>
      <c r="BI260" s="112" t="e">
        <f>'III Plan Rates'!$AA263*'V Consumer Factors'!$N$20*'II Rate Development &amp; Change'!$L$34</f>
        <v>#DIV/0!</v>
      </c>
      <c r="BJ260" s="112">
        <f>IF('III Plan Rates'!$AP263&gt;0,SUMPRODUCT(BA260:BI260,'III Plan Rates'!$AG263:$AO263)/'III Plan Rates'!$AP263,0)</f>
        <v>0</v>
      </c>
      <c r="BK260" s="124"/>
      <c r="BL260" s="112" t="e">
        <f>'III Plan Rates'!$AA263*'V Consumer Factors'!$N$12*'II Rate Development &amp; Change'!$M$34</f>
        <v>#DIV/0!</v>
      </c>
      <c r="BM260" s="112" t="e">
        <f>'III Plan Rates'!$AA263*'V Consumer Factors'!$N$13*'II Rate Development &amp; Change'!$M$34</f>
        <v>#DIV/0!</v>
      </c>
      <c r="BN260" s="112" t="e">
        <f>'III Plan Rates'!$AA263*'V Consumer Factors'!$N$14*'II Rate Development &amp; Change'!$M$34</f>
        <v>#DIV/0!</v>
      </c>
      <c r="BO260" s="112" t="e">
        <f>'III Plan Rates'!$AA263*'V Consumer Factors'!$N$15*'II Rate Development &amp; Change'!$M$34</f>
        <v>#DIV/0!</v>
      </c>
      <c r="BP260" s="112" t="e">
        <f>'III Plan Rates'!$AA263*'V Consumer Factors'!$N$16*'II Rate Development &amp; Change'!$M$34</f>
        <v>#DIV/0!</v>
      </c>
      <c r="BQ260" s="112" t="e">
        <f>'III Plan Rates'!$AA263*'V Consumer Factors'!$N$17*'II Rate Development &amp; Change'!$M$34</f>
        <v>#DIV/0!</v>
      </c>
      <c r="BR260" s="112" t="e">
        <f>'III Plan Rates'!$AA263*'V Consumer Factors'!$N$18*'II Rate Development &amp; Change'!$M$34</f>
        <v>#DIV/0!</v>
      </c>
      <c r="BS260" s="112" t="e">
        <f>'III Plan Rates'!$AA263*'V Consumer Factors'!$N$19*'II Rate Development &amp; Change'!$M$34</f>
        <v>#DIV/0!</v>
      </c>
      <c r="BT260" s="112" t="e">
        <f>'III Plan Rates'!$AA263*'V Consumer Factors'!$N$20*'II Rate Development &amp; Change'!$M$34</f>
        <v>#DIV/0!</v>
      </c>
      <c r="BU260" s="112">
        <f>IF('III Plan Rates'!$AP263&gt;0,SUMPRODUCT(BL260:BT260,'III Plan Rates'!$AG263:$AO263)/'III Plan Rates'!$AP263,0)</f>
        <v>0</v>
      </c>
      <c r="BW260" s="109"/>
      <c r="BX260" s="109"/>
      <c r="BY260" s="109"/>
      <c r="BZ260" s="109"/>
      <c r="CA260" s="109"/>
      <c r="CB260" s="109"/>
      <c r="CC260" s="109"/>
      <c r="CD260" s="109"/>
      <c r="CE260" s="511" t="str">
        <f>IF(SUM(BW260:CD260)='III Plan Rates'!AG263, "Match", "Don't Match")</f>
        <v>Match</v>
      </c>
      <c r="CF260" s="109"/>
      <c r="CG260" s="109"/>
      <c r="CH260" s="109"/>
      <c r="CI260" s="511" t="str">
        <f>IF(SUM(CF260:CH260)='III Plan Rates'!AH263, "Match", "Don't Match")</f>
        <v>Match</v>
      </c>
      <c r="CJ260" s="109"/>
      <c r="CK260" s="109"/>
      <c r="CL260" s="109"/>
      <c r="CM260" s="109"/>
      <c r="CN260" s="109"/>
      <c r="CO260" s="109"/>
      <c r="CP260" s="109"/>
      <c r="CQ260" s="109"/>
      <c r="CR260" s="109"/>
      <c r="CS260" s="109"/>
      <c r="CT260" s="109"/>
      <c r="CU260" s="109"/>
      <c r="CV260" s="109"/>
      <c r="CW260" s="511" t="str">
        <f>IF(SUM(CJ260:CV260)='III Plan Rates'!AI263, "Match", "Don't Match")</f>
        <v>Match</v>
      </c>
      <c r="CX260" s="109"/>
      <c r="CY260" s="109"/>
      <c r="CZ260" s="109"/>
      <c r="DA260" s="109"/>
      <c r="DB260" s="109"/>
      <c r="DC260" s="109"/>
      <c r="DD260" s="109"/>
      <c r="DE260" s="109"/>
      <c r="DF260" s="109"/>
      <c r="DG260" s="109"/>
      <c r="DH260" s="511" t="str">
        <f>IF(SUM(CX260:DG260)='III Plan Rates'!AJ263, "Match", "Don't Match")</f>
        <v>Match</v>
      </c>
      <c r="DI260" s="109"/>
      <c r="DJ260" s="109"/>
      <c r="DK260" s="109"/>
      <c r="DL260" s="109"/>
      <c r="DM260" s="109"/>
      <c r="DN260" s="109"/>
      <c r="DO260" s="109"/>
      <c r="DP260" s="511" t="str">
        <f>IF(SUM(DI260:DO260)='III Plan Rates'!AK263, "Match", "Don't Match")</f>
        <v>Match</v>
      </c>
      <c r="DQ260" s="109"/>
      <c r="DR260" s="109"/>
      <c r="DS260" s="109"/>
      <c r="DT260" s="109"/>
      <c r="DU260" s="109"/>
      <c r="DV260" s="109"/>
      <c r="DW260" s="109"/>
      <c r="DX260" s="109"/>
      <c r="DY260" s="109"/>
      <c r="DZ260" s="109"/>
      <c r="EA260" s="511" t="str">
        <f>IF(SUM(DQ260:DZ260)='III Plan Rates'!AL263, "Match", "Don't Match")</f>
        <v>Match</v>
      </c>
      <c r="EB260" s="109"/>
      <c r="EC260" s="109"/>
      <c r="ED260" s="109"/>
      <c r="EE260" s="109"/>
      <c r="EF260" s="511" t="str">
        <f>IF(SUM(EB260:EE260)='III Plan Rates'!AM263, "Match", "Don't Match")</f>
        <v>Match</v>
      </c>
      <c r="EG260" s="109"/>
      <c r="EH260" s="109"/>
      <c r="EI260" s="109"/>
      <c r="EJ260" s="109"/>
      <c r="EK260" s="109"/>
      <c r="EL260" s="511" t="str">
        <f>IF(SUM(EG260:EK260)='III Plan Rates'!AN263, "Match", "Don't Match")</f>
        <v>Match</v>
      </c>
      <c r="EM260" s="109"/>
      <c r="EN260" s="109"/>
      <c r="EO260" s="109"/>
      <c r="EP260" s="109"/>
      <c r="EQ260" s="109"/>
      <c r="ER260" s="109"/>
      <c r="ES260" s="109"/>
      <c r="ET260" s="511" t="str">
        <f>IF(SUM(EM260:ES260)='III Plan Rates'!AO263, "Match", "Don't Match")</f>
        <v>Match</v>
      </c>
    </row>
    <row r="261" spans="1:150" x14ac:dyDescent="0.25">
      <c r="A261" s="406" t="str">
        <f>'III Plan Rates'!A264</f>
        <v>Plan 247</v>
      </c>
      <c r="B261" s="122">
        <f>'III Plan Rates'!B264</f>
        <v>0</v>
      </c>
      <c r="C261" s="128">
        <f>'III Plan Rates'!D264</f>
        <v>0</v>
      </c>
      <c r="D261" s="122">
        <f>'III Plan Rates'!E264</f>
        <v>0</v>
      </c>
      <c r="E261" s="122">
        <f>'III Plan Rates'!F264</f>
        <v>0</v>
      </c>
      <c r="F261" s="122">
        <f>'III Plan Rates'!G264</f>
        <v>0</v>
      </c>
      <c r="G261" s="122">
        <f>'III Plan Rates'!J264</f>
        <v>0</v>
      </c>
      <c r="H261" s="10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2">
        <f>IF('III Plan Rates'!$AP264&gt;0,SUMPRODUCT(I261:Q261,'III Plan Rates'!$AG264:$AO264)/'III Plan Rates'!$AP264,0)</f>
        <v>0</v>
      </c>
      <c r="S261" s="123"/>
      <c r="T261" s="112" t="e">
        <f>'III Plan Rates'!$AA264*'V Consumer Factors'!$N$12*'II Rate Development &amp; Change'!$J$34</f>
        <v>#DIV/0!</v>
      </c>
      <c r="U261" s="112" t="e">
        <f>'III Plan Rates'!$AA264*'V Consumer Factors'!$N$13*'II Rate Development &amp; Change'!$J$34</f>
        <v>#DIV/0!</v>
      </c>
      <c r="V261" s="112" t="e">
        <f>'III Plan Rates'!$AA264*'V Consumer Factors'!$N$14*'II Rate Development &amp; Change'!$J$34</f>
        <v>#DIV/0!</v>
      </c>
      <c r="W261" s="112" t="e">
        <f>'III Plan Rates'!$AA264*'V Consumer Factors'!$N$15*'II Rate Development &amp; Change'!$J$34</f>
        <v>#DIV/0!</v>
      </c>
      <c r="X261" s="112" t="e">
        <f>'III Plan Rates'!$AA264*'V Consumer Factors'!$N$16*'II Rate Development &amp; Change'!$J$34</f>
        <v>#DIV/0!</v>
      </c>
      <c r="Y261" s="112" t="e">
        <f>'III Plan Rates'!$AA264*'V Consumer Factors'!$N$17*'II Rate Development &amp; Change'!$J$34</f>
        <v>#DIV/0!</v>
      </c>
      <c r="Z261" s="112" t="e">
        <f>'III Plan Rates'!$AA264*'V Consumer Factors'!$N$18*'II Rate Development &amp; Change'!$J$34</f>
        <v>#DIV/0!</v>
      </c>
      <c r="AA261" s="112" t="e">
        <f>'III Plan Rates'!$AA264*'V Consumer Factors'!$N$19*'II Rate Development &amp; Change'!$J$34</f>
        <v>#DIV/0!</v>
      </c>
      <c r="AB261" s="112" t="e">
        <f>'III Plan Rates'!$AA264*'V Consumer Factors'!$N$20*'II Rate Development &amp; Change'!$J$34</f>
        <v>#DIV/0!</v>
      </c>
      <c r="AC261" s="112">
        <f>IF('III Plan Rates'!$AP264&gt;0,SUMPRODUCT(T261:AB261,'III Plan Rates'!$AG264:$AO264)/'III Plan Rates'!$AP264,0)</f>
        <v>0</v>
      </c>
      <c r="AD261" s="119"/>
      <c r="AE261" s="120" t="e">
        <f t="shared" si="43"/>
        <v>#DIV/0!</v>
      </c>
      <c r="AF261" s="120" t="e">
        <f t="shared" si="44"/>
        <v>#DIV/0!</v>
      </c>
      <c r="AG261" s="120" t="e">
        <f t="shared" si="45"/>
        <v>#DIV/0!</v>
      </c>
      <c r="AH261" s="120" t="e">
        <f t="shared" si="46"/>
        <v>#DIV/0!</v>
      </c>
      <c r="AI261" s="120" t="e">
        <f t="shared" si="47"/>
        <v>#DIV/0!</v>
      </c>
      <c r="AJ261" s="120" t="e">
        <f t="shared" si="48"/>
        <v>#DIV/0!</v>
      </c>
      <c r="AK261" s="120" t="e">
        <f t="shared" si="49"/>
        <v>#DIV/0!</v>
      </c>
      <c r="AL261" s="120" t="e">
        <f t="shared" si="50"/>
        <v>#DIV/0!</v>
      </c>
      <c r="AM261" s="120" t="e">
        <f t="shared" si="51"/>
        <v>#DIV/0!</v>
      </c>
      <c r="AN261" s="120" t="str">
        <f t="shared" si="52"/>
        <v/>
      </c>
      <c r="AO261" s="119"/>
      <c r="AP261" s="112" t="e">
        <f>'III Plan Rates'!$AA264*'V Consumer Factors'!$N$12*'II Rate Development &amp; Change'!$K$34</f>
        <v>#DIV/0!</v>
      </c>
      <c r="AQ261" s="112" t="e">
        <f>'III Plan Rates'!$AA264*'V Consumer Factors'!$N$13*'II Rate Development &amp; Change'!$K$34</f>
        <v>#DIV/0!</v>
      </c>
      <c r="AR261" s="112" t="e">
        <f>'III Plan Rates'!$AA264*'V Consumer Factors'!$N$14*'II Rate Development &amp; Change'!$K$34</f>
        <v>#DIV/0!</v>
      </c>
      <c r="AS261" s="112" t="e">
        <f>'III Plan Rates'!$AA264*'V Consumer Factors'!$N$15*'II Rate Development &amp; Change'!$K$34</f>
        <v>#DIV/0!</v>
      </c>
      <c r="AT261" s="112" t="e">
        <f>'III Plan Rates'!$AA264*'V Consumer Factors'!$N$16*'II Rate Development &amp; Change'!$K$34</f>
        <v>#DIV/0!</v>
      </c>
      <c r="AU261" s="112" t="e">
        <f>'III Plan Rates'!$AA264*'V Consumer Factors'!$N$17*'II Rate Development &amp; Change'!$K$34</f>
        <v>#DIV/0!</v>
      </c>
      <c r="AV261" s="112" t="e">
        <f>'III Plan Rates'!$AA264*'V Consumer Factors'!$N$18*'II Rate Development &amp; Change'!$K$34</f>
        <v>#DIV/0!</v>
      </c>
      <c r="AW261" s="112" t="e">
        <f>'III Plan Rates'!$AA264*'V Consumer Factors'!$N$19*'II Rate Development &amp; Change'!$K$34</f>
        <v>#DIV/0!</v>
      </c>
      <c r="AX261" s="112" t="e">
        <f>'III Plan Rates'!$AA264*'V Consumer Factors'!$N$20*'II Rate Development &amp; Change'!$K$34</f>
        <v>#DIV/0!</v>
      </c>
      <c r="AY261" s="112">
        <f>IF('III Plan Rates'!$AP264&gt;0,SUMPRODUCT(AP261:AX261,'III Plan Rates'!$AG264:$AO264)/'III Plan Rates'!$AP264,0)</f>
        <v>0</v>
      </c>
      <c r="AZ261" s="124"/>
      <c r="BA261" s="112" t="e">
        <f>'III Plan Rates'!$AA264*'V Consumer Factors'!$N$12*'II Rate Development &amp; Change'!$L$34</f>
        <v>#DIV/0!</v>
      </c>
      <c r="BB261" s="112" t="e">
        <f>'III Plan Rates'!$AA264*'V Consumer Factors'!$N$13*'II Rate Development &amp; Change'!$L$34</f>
        <v>#DIV/0!</v>
      </c>
      <c r="BC261" s="112" t="e">
        <f>'III Plan Rates'!$AA264*'V Consumer Factors'!$N$14*'II Rate Development &amp; Change'!$L$34</f>
        <v>#DIV/0!</v>
      </c>
      <c r="BD261" s="112" t="e">
        <f>'III Plan Rates'!$AA264*'V Consumer Factors'!$N$15*'II Rate Development &amp; Change'!$L$34</f>
        <v>#DIV/0!</v>
      </c>
      <c r="BE261" s="112" t="e">
        <f>'III Plan Rates'!$AA264*'V Consumer Factors'!$N$16*'II Rate Development &amp; Change'!$L$34</f>
        <v>#DIV/0!</v>
      </c>
      <c r="BF261" s="112" t="e">
        <f>'III Plan Rates'!$AA264*'V Consumer Factors'!$N$17*'II Rate Development &amp; Change'!$L$34</f>
        <v>#DIV/0!</v>
      </c>
      <c r="BG261" s="112" t="e">
        <f>'III Plan Rates'!$AA264*'V Consumer Factors'!$N$18*'II Rate Development &amp; Change'!$L$34</f>
        <v>#DIV/0!</v>
      </c>
      <c r="BH261" s="112" t="e">
        <f>'III Plan Rates'!$AA264*'V Consumer Factors'!$N$19*'II Rate Development &amp; Change'!$L$34</f>
        <v>#DIV/0!</v>
      </c>
      <c r="BI261" s="112" t="e">
        <f>'III Plan Rates'!$AA264*'V Consumer Factors'!$N$20*'II Rate Development &amp; Change'!$L$34</f>
        <v>#DIV/0!</v>
      </c>
      <c r="BJ261" s="112">
        <f>IF('III Plan Rates'!$AP264&gt;0,SUMPRODUCT(BA261:BI261,'III Plan Rates'!$AG264:$AO264)/'III Plan Rates'!$AP264,0)</f>
        <v>0</v>
      </c>
      <c r="BK261" s="124"/>
      <c r="BL261" s="112" t="e">
        <f>'III Plan Rates'!$AA264*'V Consumer Factors'!$N$12*'II Rate Development &amp; Change'!$M$34</f>
        <v>#DIV/0!</v>
      </c>
      <c r="BM261" s="112" t="e">
        <f>'III Plan Rates'!$AA264*'V Consumer Factors'!$N$13*'II Rate Development &amp; Change'!$M$34</f>
        <v>#DIV/0!</v>
      </c>
      <c r="BN261" s="112" t="e">
        <f>'III Plan Rates'!$AA264*'V Consumer Factors'!$N$14*'II Rate Development &amp; Change'!$M$34</f>
        <v>#DIV/0!</v>
      </c>
      <c r="BO261" s="112" t="e">
        <f>'III Plan Rates'!$AA264*'V Consumer Factors'!$N$15*'II Rate Development &amp; Change'!$M$34</f>
        <v>#DIV/0!</v>
      </c>
      <c r="BP261" s="112" t="e">
        <f>'III Plan Rates'!$AA264*'V Consumer Factors'!$N$16*'II Rate Development &amp; Change'!$M$34</f>
        <v>#DIV/0!</v>
      </c>
      <c r="BQ261" s="112" t="e">
        <f>'III Plan Rates'!$AA264*'V Consumer Factors'!$N$17*'II Rate Development &amp; Change'!$M$34</f>
        <v>#DIV/0!</v>
      </c>
      <c r="BR261" s="112" t="e">
        <f>'III Plan Rates'!$AA264*'V Consumer Factors'!$N$18*'II Rate Development &amp; Change'!$M$34</f>
        <v>#DIV/0!</v>
      </c>
      <c r="BS261" s="112" t="e">
        <f>'III Plan Rates'!$AA264*'V Consumer Factors'!$N$19*'II Rate Development &amp; Change'!$M$34</f>
        <v>#DIV/0!</v>
      </c>
      <c r="BT261" s="112" t="e">
        <f>'III Plan Rates'!$AA264*'V Consumer Factors'!$N$20*'II Rate Development &amp; Change'!$M$34</f>
        <v>#DIV/0!</v>
      </c>
      <c r="BU261" s="112">
        <f>IF('III Plan Rates'!$AP264&gt;0,SUMPRODUCT(BL261:BT261,'III Plan Rates'!$AG264:$AO264)/'III Plan Rates'!$AP264,0)</f>
        <v>0</v>
      </c>
      <c r="BW261" s="109"/>
      <c r="BX261" s="109"/>
      <c r="BY261" s="109"/>
      <c r="BZ261" s="109"/>
      <c r="CA261" s="109"/>
      <c r="CB261" s="109"/>
      <c r="CC261" s="109"/>
      <c r="CD261" s="109"/>
      <c r="CE261" s="511" t="str">
        <f>IF(SUM(BW261:CD261)='III Plan Rates'!AG264, "Match", "Don't Match")</f>
        <v>Match</v>
      </c>
      <c r="CF261" s="109"/>
      <c r="CG261" s="109"/>
      <c r="CH261" s="109"/>
      <c r="CI261" s="511" t="str">
        <f>IF(SUM(CF261:CH261)='III Plan Rates'!AH264, "Match", "Don't Match")</f>
        <v>Match</v>
      </c>
      <c r="CJ261" s="109"/>
      <c r="CK261" s="109"/>
      <c r="CL261" s="109"/>
      <c r="CM261" s="109"/>
      <c r="CN261" s="109"/>
      <c r="CO261" s="109"/>
      <c r="CP261" s="109"/>
      <c r="CQ261" s="109"/>
      <c r="CR261" s="109"/>
      <c r="CS261" s="109"/>
      <c r="CT261" s="109"/>
      <c r="CU261" s="109"/>
      <c r="CV261" s="109"/>
      <c r="CW261" s="511" t="str">
        <f>IF(SUM(CJ261:CV261)='III Plan Rates'!AI264, "Match", "Don't Match")</f>
        <v>Match</v>
      </c>
      <c r="CX261" s="109"/>
      <c r="CY261" s="109"/>
      <c r="CZ261" s="109"/>
      <c r="DA261" s="109"/>
      <c r="DB261" s="109"/>
      <c r="DC261" s="109"/>
      <c r="DD261" s="109"/>
      <c r="DE261" s="109"/>
      <c r="DF261" s="109"/>
      <c r="DG261" s="109"/>
      <c r="DH261" s="511" t="str">
        <f>IF(SUM(CX261:DG261)='III Plan Rates'!AJ264, "Match", "Don't Match")</f>
        <v>Match</v>
      </c>
      <c r="DI261" s="109"/>
      <c r="DJ261" s="109"/>
      <c r="DK261" s="109"/>
      <c r="DL261" s="109"/>
      <c r="DM261" s="109"/>
      <c r="DN261" s="109"/>
      <c r="DO261" s="109"/>
      <c r="DP261" s="511" t="str">
        <f>IF(SUM(DI261:DO261)='III Plan Rates'!AK264, "Match", "Don't Match")</f>
        <v>Match</v>
      </c>
      <c r="DQ261" s="109"/>
      <c r="DR261" s="109"/>
      <c r="DS261" s="109"/>
      <c r="DT261" s="109"/>
      <c r="DU261" s="109"/>
      <c r="DV261" s="109"/>
      <c r="DW261" s="109"/>
      <c r="DX261" s="109"/>
      <c r="DY261" s="109"/>
      <c r="DZ261" s="109"/>
      <c r="EA261" s="511" t="str">
        <f>IF(SUM(DQ261:DZ261)='III Plan Rates'!AL264, "Match", "Don't Match")</f>
        <v>Match</v>
      </c>
      <c r="EB261" s="109"/>
      <c r="EC261" s="109"/>
      <c r="ED261" s="109"/>
      <c r="EE261" s="109"/>
      <c r="EF261" s="511" t="str">
        <f>IF(SUM(EB261:EE261)='III Plan Rates'!AM264, "Match", "Don't Match")</f>
        <v>Match</v>
      </c>
      <c r="EG261" s="109"/>
      <c r="EH261" s="109"/>
      <c r="EI261" s="109"/>
      <c r="EJ261" s="109"/>
      <c r="EK261" s="109"/>
      <c r="EL261" s="511" t="str">
        <f>IF(SUM(EG261:EK261)='III Plan Rates'!AN264, "Match", "Don't Match")</f>
        <v>Match</v>
      </c>
      <c r="EM261" s="109"/>
      <c r="EN261" s="109"/>
      <c r="EO261" s="109"/>
      <c r="EP261" s="109"/>
      <c r="EQ261" s="109"/>
      <c r="ER261" s="109"/>
      <c r="ES261" s="109"/>
      <c r="ET261" s="511" t="str">
        <f>IF(SUM(EM261:ES261)='III Plan Rates'!AO264, "Match", "Don't Match")</f>
        <v>Match</v>
      </c>
    </row>
    <row r="262" spans="1:150" x14ac:dyDescent="0.25">
      <c r="A262" s="406" t="str">
        <f>'III Plan Rates'!A265</f>
        <v>Plan 248</v>
      </c>
      <c r="B262" s="122">
        <f>'III Plan Rates'!B265</f>
        <v>0</v>
      </c>
      <c r="C262" s="128">
        <f>'III Plan Rates'!D265</f>
        <v>0</v>
      </c>
      <c r="D262" s="122">
        <f>'III Plan Rates'!E265</f>
        <v>0</v>
      </c>
      <c r="E262" s="122">
        <f>'III Plan Rates'!F265</f>
        <v>0</v>
      </c>
      <c r="F262" s="122">
        <f>'III Plan Rates'!G265</f>
        <v>0</v>
      </c>
      <c r="G262" s="122">
        <f>'III Plan Rates'!J265</f>
        <v>0</v>
      </c>
      <c r="H262" s="10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2">
        <f>IF('III Plan Rates'!$AP265&gt;0,SUMPRODUCT(I262:Q262,'III Plan Rates'!$AG265:$AO265)/'III Plan Rates'!$AP265,0)</f>
        <v>0</v>
      </c>
      <c r="S262" s="123"/>
      <c r="T262" s="112" t="e">
        <f>'III Plan Rates'!$AA265*'V Consumer Factors'!$N$12*'II Rate Development &amp; Change'!$J$34</f>
        <v>#DIV/0!</v>
      </c>
      <c r="U262" s="112" t="e">
        <f>'III Plan Rates'!$AA265*'V Consumer Factors'!$N$13*'II Rate Development &amp; Change'!$J$34</f>
        <v>#DIV/0!</v>
      </c>
      <c r="V262" s="112" t="e">
        <f>'III Plan Rates'!$AA265*'V Consumer Factors'!$N$14*'II Rate Development &amp; Change'!$J$34</f>
        <v>#DIV/0!</v>
      </c>
      <c r="W262" s="112" t="e">
        <f>'III Plan Rates'!$AA265*'V Consumer Factors'!$N$15*'II Rate Development &amp; Change'!$J$34</f>
        <v>#DIV/0!</v>
      </c>
      <c r="X262" s="112" t="e">
        <f>'III Plan Rates'!$AA265*'V Consumer Factors'!$N$16*'II Rate Development &amp; Change'!$J$34</f>
        <v>#DIV/0!</v>
      </c>
      <c r="Y262" s="112" t="e">
        <f>'III Plan Rates'!$AA265*'V Consumer Factors'!$N$17*'II Rate Development &amp; Change'!$J$34</f>
        <v>#DIV/0!</v>
      </c>
      <c r="Z262" s="112" t="e">
        <f>'III Plan Rates'!$AA265*'V Consumer Factors'!$N$18*'II Rate Development &amp; Change'!$J$34</f>
        <v>#DIV/0!</v>
      </c>
      <c r="AA262" s="112" t="e">
        <f>'III Plan Rates'!$AA265*'V Consumer Factors'!$N$19*'II Rate Development &amp; Change'!$J$34</f>
        <v>#DIV/0!</v>
      </c>
      <c r="AB262" s="112" t="e">
        <f>'III Plan Rates'!$AA265*'V Consumer Factors'!$N$20*'II Rate Development &amp; Change'!$J$34</f>
        <v>#DIV/0!</v>
      </c>
      <c r="AC262" s="112">
        <f>IF('III Plan Rates'!$AP265&gt;0,SUMPRODUCT(T262:AB262,'III Plan Rates'!$AG265:$AO265)/'III Plan Rates'!$AP265,0)</f>
        <v>0</v>
      </c>
      <c r="AD262" s="119"/>
      <c r="AE262" s="120" t="e">
        <f t="shared" si="43"/>
        <v>#DIV/0!</v>
      </c>
      <c r="AF262" s="120" t="e">
        <f t="shared" si="44"/>
        <v>#DIV/0!</v>
      </c>
      <c r="AG262" s="120" t="e">
        <f t="shared" si="45"/>
        <v>#DIV/0!</v>
      </c>
      <c r="AH262" s="120" t="e">
        <f t="shared" si="46"/>
        <v>#DIV/0!</v>
      </c>
      <c r="AI262" s="120" t="e">
        <f t="shared" si="47"/>
        <v>#DIV/0!</v>
      </c>
      <c r="AJ262" s="120" t="e">
        <f t="shared" si="48"/>
        <v>#DIV/0!</v>
      </c>
      <c r="AK262" s="120" t="e">
        <f t="shared" si="49"/>
        <v>#DIV/0!</v>
      </c>
      <c r="AL262" s="120" t="e">
        <f t="shared" si="50"/>
        <v>#DIV/0!</v>
      </c>
      <c r="AM262" s="120" t="e">
        <f t="shared" si="51"/>
        <v>#DIV/0!</v>
      </c>
      <c r="AN262" s="120" t="str">
        <f t="shared" si="52"/>
        <v/>
      </c>
      <c r="AO262" s="119"/>
      <c r="AP262" s="112" t="e">
        <f>'III Plan Rates'!$AA265*'V Consumer Factors'!$N$12*'II Rate Development &amp; Change'!$K$34</f>
        <v>#DIV/0!</v>
      </c>
      <c r="AQ262" s="112" t="e">
        <f>'III Plan Rates'!$AA265*'V Consumer Factors'!$N$13*'II Rate Development &amp; Change'!$K$34</f>
        <v>#DIV/0!</v>
      </c>
      <c r="AR262" s="112" t="e">
        <f>'III Plan Rates'!$AA265*'V Consumer Factors'!$N$14*'II Rate Development &amp; Change'!$K$34</f>
        <v>#DIV/0!</v>
      </c>
      <c r="AS262" s="112" t="e">
        <f>'III Plan Rates'!$AA265*'V Consumer Factors'!$N$15*'II Rate Development &amp; Change'!$K$34</f>
        <v>#DIV/0!</v>
      </c>
      <c r="AT262" s="112" t="e">
        <f>'III Plan Rates'!$AA265*'V Consumer Factors'!$N$16*'II Rate Development &amp; Change'!$K$34</f>
        <v>#DIV/0!</v>
      </c>
      <c r="AU262" s="112" t="e">
        <f>'III Plan Rates'!$AA265*'V Consumer Factors'!$N$17*'II Rate Development &amp; Change'!$K$34</f>
        <v>#DIV/0!</v>
      </c>
      <c r="AV262" s="112" t="e">
        <f>'III Plan Rates'!$AA265*'V Consumer Factors'!$N$18*'II Rate Development &amp; Change'!$K$34</f>
        <v>#DIV/0!</v>
      </c>
      <c r="AW262" s="112" t="e">
        <f>'III Plan Rates'!$AA265*'V Consumer Factors'!$N$19*'II Rate Development &amp; Change'!$K$34</f>
        <v>#DIV/0!</v>
      </c>
      <c r="AX262" s="112" t="e">
        <f>'III Plan Rates'!$AA265*'V Consumer Factors'!$N$20*'II Rate Development &amp; Change'!$K$34</f>
        <v>#DIV/0!</v>
      </c>
      <c r="AY262" s="112">
        <f>IF('III Plan Rates'!$AP265&gt;0,SUMPRODUCT(AP262:AX262,'III Plan Rates'!$AG265:$AO265)/'III Plan Rates'!$AP265,0)</f>
        <v>0</v>
      </c>
      <c r="AZ262" s="124"/>
      <c r="BA262" s="112" t="e">
        <f>'III Plan Rates'!$AA265*'V Consumer Factors'!$N$12*'II Rate Development &amp; Change'!$L$34</f>
        <v>#DIV/0!</v>
      </c>
      <c r="BB262" s="112" t="e">
        <f>'III Plan Rates'!$AA265*'V Consumer Factors'!$N$13*'II Rate Development &amp; Change'!$L$34</f>
        <v>#DIV/0!</v>
      </c>
      <c r="BC262" s="112" t="e">
        <f>'III Plan Rates'!$AA265*'V Consumer Factors'!$N$14*'II Rate Development &amp; Change'!$L$34</f>
        <v>#DIV/0!</v>
      </c>
      <c r="BD262" s="112" t="e">
        <f>'III Plan Rates'!$AA265*'V Consumer Factors'!$N$15*'II Rate Development &amp; Change'!$L$34</f>
        <v>#DIV/0!</v>
      </c>
      <c r="BE262" s="112" t="e">
        <f>'III Plan Rates'!$AA265*'V Consumer Factors'!$N$16*'II Rate Development &amp; Change'!$L$34</f>
        <v>#DIV/0!</v>
      </c>
      <c r="BF262" s="112" t="e">
        <f>'III Plan Rates'!$AA265*'V Consumer Factors'!$N$17*'II Rate Development &amp; Change'!$L$34</f>
        <v>#DIV/0!</v>
      </c>
      <c r="BG262" s="112" t="e">
        <f>'III Plan Rates'!$AA265*'V Consumer Factors'!$N$18*'II Rate Development &amp; Change'!$L$34</f>
        <v>#DIV/0!</v>
      </c>
      <c r="BH262" s="112" t="e">
        <f>'III Plan Rates'!$AA265*'V Consumer Factors'!$N$19*'II Rate Development &amp; Change'!$L$34</f>
        <v>#DIV/0!</v>
      </c>
      <c r="BI262" s="112" t="e">
        <f>'III Plan Rates'!$AA265*'V Consumer Factors'!$N$20*'II Rate Development &amp; Change'!$L$34</f>
        <v>#DIV/0!</v>
      </c>
      <c r="BJ262" s="112">
        <f>IF('III Plan Rates'!$AP265&gt;0,SUMPRODUCT(BA262:BI262,'III Plan Rates'!$AG265:$AO265)/'III Plan Rates'!$AP265,0)</f>
        <v>0</v>
      </c>
      <c r="BK262" s="124"/>
      <c r="BL262" s="112" t="e">
        <f>'III Plan Rates'!$AA265*'V Consumer Factors'!$N$12*'II Rate Development &amp; Change'!$M$34</f>
        <v>#DIV/0!</v>
      </c>
      <c r="BM262" s="112" t="e">
        <f>'III Plan Rates'!$AA265*'V Consumer Factors'!$N$13*'II Rate Development &amp; Change'!$M$34</f>
        <v>#DIV/0!</v>
      </c>
      <c r="BN262" s="112" t="e">
        <f>'III Plan Rates'!$AA265*'V Consumer Factors'!$N$14*'II Rate Development &amp; Change'!$M$34</f>
        <v>#DIV/0!</v>
      </c>
      <c r="BO262" s="112" t="e">
        <f>'III Plan Rates'!$AA265*'V Consumer Factors'!$N$15*'II Rate Development &amp; Change'!$M$34</f>
        <v>#DIV/0!</v>
      </c>
      <c r="BP262" s="112" t="e">
        <f>'III Plan Rates'!$AA265*'V Consumer Factors'!$N$16*'II Rate Development &amp; Change'!$M$34</f>
        <v>#DIV/0!</v>
      </c>
      <c r="BQ262" s="112" t="e">
        <f>'III Plan Rates'!$AA265*'V Consumer Factors'!$N$17*'II Rate Development &amp; Change'!$M$34</f>
        <v>#DIV/0!</v>
      </c>
      <c r="BR262" s="112" t="e">
        <f>'III Plan Rates'!$AA265*'V Consumer Factors'!$N$18*'II Rate Development &amp; Change'!$M$34</f>
        <v>#DIV/0!</v>
      </c>
      <c r="BS262" s="112" t="e">
        <f>'III Plan Rates'!$AA265*'V Consumer Factors'!$N$19*'II Rate Development &amp; Change'!$M$34</f>
        <v>#DIV/0!</v>
      </c>
      <c r="BT262" s="112" t="e">
        <f>'III Plan Rates'!$AA265*'V Consumer Factors'!$N$20*'II Rate Development &amp; Change'!$M$34</f>
        <v>#DIV/0!</v>
      </c>
      <c r="BU262" s="112">
        <f>IF('III Plan Rates'!$AP265&gt;0,SUMPRODUCT(BL262:BT262,'III Plan Rates'!$AG265:$AO265)/'III Plan Rates'!$AP265,0)</f>
        <v>0</v>
      </c>
      <c r="BW262" s="109"/>
      <c r="BX262" s="109"/>
      <c r="BY262" s="109"/>
      <c r="BZ262" s="109"/>
      <c r="CA262" s="109"/>
      <c r="CB262" s="109"/>
      <c r="CC262" s="109"/>
      <c r="CD262" s="109"/>
      <c r="CE262" s="511" t="str">
        <f>IF(SUM(BW262:CD262)='III Plan Rates'!AG265, "Match", "Don't Match")</f>
        <v>Match</v>
      </c>
      <c r="CF262" s="109"/>
      <c r="CG262" s="109"/>
      <c r="CH262" s="109"/>
      <c r="CI262" s="511" t="str">
        <f>IF(SUM(CF262:CH262)='III Plan Rates'!AH265, "Match", "Don't Match")</f>
        <v>Match</v>
      </c>
      <c r="CJ262" s="109"/>
      <c r="CK262" s="109"/>
      <c r="CL262" s="109"/>
      <c r="CM262" s="109"/>
      <c r="CN262" s="109"/>
      <c r="CO262" s="109"/>
      <c r="CP262" s="109"/>
      <c r="CQ262" s="109"/>
      <c r="CR262" s="109"/>
      <c r="CS262" s="109"/>
      <c r="CT262" s="109"/>
      <c r="CU262" s="109"/>
      <c r="CV262" s="109"/>
      <c r="CW262" s="511" t="str">
        <f>IF(SUM(CJ262:CV262)='III Plan Rates'!AI265, "Match", "Don't Match")</f>
        <v>Match</v>
      </c>
      <c r="CX262" s="109"/>
      <c r="CY262" s="109"/>
      <c r="CZ262" s="109"/>
      <c r="DA262" s="109"/>
      <c r="DB262" s="109"/>
      <c r="DC262" s="109"/>
      <c r="DD262" s="109"/>
      <c r="DE262" s="109"/>
      <c r="DF262" s="109"/>
      <c r="DG262" s="109"/>
      <c r="DH262" s="511" t="str">
        <f>IF(SUM(CX262:DG262)='III Plan Rates'!AJ265, "Match", "Don't Match")</f>
        <v>Match</v>
      </c>
      <c r="DI262" s="109"/>
      <c r="DJ262" s="109"/>
      <c r="DK262" s="109"/>
      <c r="DL262" s="109"/>
      <c r="DM262" s="109"/>
      <c r="DN262" s="109"/>
      <c r="DO262" s="109"/>
      <c r="DP262" s="511" t="str">
        <f>IF(SUM(DI262:DO262)='III Plan Rates'!AK265, "Match", "Don't Match")</f>
        <v>Match</v>
      </c>
      <c r="DQ262" s="109"/>
      <c r="DR262" s="109"/>
      <c r="DS262" s="109"/>
      <c r="DT262" s="109"/>
      <c r="DU262" s="109"/>
      <c r="DV262" s="109"/>
      <c r="DW262" s="109"/>
      <c r="DX262" s="109"/>
      <c r="DY262" s="109"/>
      <c r="DZ262" s="109"/>
      <c r="EA262" s="511" t="str">
        <f>IF(SUM(DQ262:DZ262)='III Plan Rates'!AL265, "Match", "Don't Match")</f>
        <v>Match</v>
      </c>
      <c r="EB262" s="109"/>
      <c r="EC262" s="109"/>
      <c r="ED262" s="109"/>
      <c r="EE262" s="109"/>
      <c r="EF262" s="511" t="str">
        <f>IF(SUM(EB262:EE262)='III Plan Rates'!AM265, "Match", "Don't Match")</f>
        <v>Match</v>
      </c>
      <c r="EG262" s="109"/>
      <c r="EH262" s="109"/>
      <c r="EI262" s="109"/>
      <c r="EJ262" s="109"/>
      <c r="EK262" s="109"/>
      <c r="EL262" s="511" t="str">
        <f>IF(SUM(EG262:EK262)='III Plan Rates'!AN265, "Match", "Don't Match")</f>
        <v>Match</v>
      </c>
      <c r="EM262" s="109"/>
      <c r="EN262" s="109"/>
      <c r="EO262" s="109"/>
      <c r="EP262" s="109"/>
      <c r="EQ262" s="109"/>
      <c r="ER262" s="109"/>
      <c r="ES262" s="109"/>
      <c r="ET262" s="511" t="str">
        <f>IF(SUM(EM262:ES262)='III Plan Rates'!AO265, "Match", "Don't Match")</f>
        <v>Match</v>
      </c>
    </row>
    <row r="263" spans="1:150" x14ac:dyDescent="0.25">
      <c r="A263" s="406" t="str">
        <f>'III Plan Rates'!A266</f>
        <v>Plan 249</v>
      </c>
      <c r="B263" s="122">
        <f>'III Plan Rates'!B266</f>
        <v>0</v>
      </c>
      <c r="C263" s="128">
        <f>'III Plan Rates'!D266</f>
        <v>0</v>
      </c>
      <c r="D263" s="122">
        <f>'III Plan Rates'!E266</f>
        <v>0</v>
      </c>
      <c r="E263" s="122">
        <f>'III Plan Rates'!F266</f>
        <v>0</v>
      </c>
      <c r="F263" s="122">
        <f>'III Plan Rates'!G266</f>
        <v>0</v>
      </c>
      <c r="G263" s="122">
        <f>'III Plan Rates'!J266</f>
        <v>0</v>
      </c>
      <c r="H263" s="10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2">
        <f>IF('III Plan Rates'!$AP266&gt;0,SUMPRODUCT(I263:Q263,'III Plan Rates'!$AG266:$AO266)/'III Plan Rates'!$AP266,0)</f>
        <v>0</v>
      </c>
      <c r="S263" s="123"/>
      <c r="T263" s="112" t="e">
        <f>'III Plan Rates'!$AA266*'V Consumer Factors'!$N$12*'II Rate Development &amp; Change'!$J$34</f>
        <v>#DIV/0!</v>
      </c>
      <c r="U263" s="112" t="e">
        <f>'III Plan Rates'!$AA266*'V Consumer Factors'!$N$13*'II Rate Development &amp; Change'!$J$34</f>
        <v>#DIV/0!</v>
      </c>
      <c r="V263" s="112" t="e">
        <f>'III Plan Rates'!$AA266*'V Consumer Factors'!$N$14*'II Rate Development &amp; Change'!$J$34</f>
        <v>#DIV/0!</v>
      </c>
      <c r="W263" s="112" t="e">
        <f>'III Plan Rates'!$AA266*'V Consumer Factors'!$N$15*'II Rate Development &amp; Change'!$J$34</f>
        <v>#DIV/0!</v>
      </c>
      <c r="X263" s="112" t="e">
        <f>'III Plan Rates'!$AA266*'V Consumer Factors'!$N$16*'II Rate Development &amp; Change'!$J$34</f>
        <v>#DIV/0!</v>
      </c>
      <c r="Y263" s="112" t="e">
        <f>'III Plan Rates'!$AA266*'V Consumer Factors'!$N$17*'II Rate Development &amp; Change'!$J$34</f>
        <v>#DIV/0!</v>
      </c>
      <c r="Z263" s="112" t="e">
        <f>'III Plan Rates'!$AA266*'V Consumer Factors'!$N$18*'II Rate Development &amp; Change'!$J$34</f>
        <v>#DIV/0!</v>
      </c>
      <c r="AA263" s="112" t="e">
        <f>'III Plan Rates'!$AA266*'V Consumer Factors'!$N$19*'II Rate Development &amp; Change'!$J$34</f>
        <v>#DIV/0!</v>
      </c>
      <c r="AB263" s="112" t="e">
        <f>'III Plan Rates'!$AA266*'V Consumer Factors'!$N$20*'II Rate Development &amp; Change'!$J$34</f>
        <v>#DIV/0!</v>
      </c>
      <c r="AC263" s="112">
        <f>IF('III Plan Rates'!$AP266&gt;0,SUMPRODUCT(T263:AB263,'III Plan Rates'!$AG266:$AO266)/'III Plan Rates'!$AP266,0)</f>
        <v>0</v>
      </c>
      <c r="AD263" s="119"/>
      <c r="AE263" s="120" t="e">
        <f t="shared" si="43"/>
        <v>#DIV/0!</v>
      </c>
      <c r="AF263" s="120" t="e">
        <f t="shared" si="44"/>
        <v>#DIV/0!</v>
      </c>
      <c r="AG263" s="120" t="e">
        <f t="shared" si="45"/>
        <v>#DIV/0!</v>
      </c>
      <c r="AH263" s="120" t="e">
        <f t="shared" si="46"/>
        <v>#DIV/0!</v>
      </c>
      <c r="AI263" s="120" t="e">
        <f t="shared" si="47"/>
        <v>#DIV/0!</v>
      </c>
      <c r="AJ263" s="120" t="e">
        <f t="shared" si="48"/>
        <v>#DIV/0!</v>
      </c>
      <c r="AK263" s="120" t="e">
        <f t="shared" si="49"/>
        <v>#DIV/0!</v>
      </c>
      <c r="AL263" s="120" t="e">
        <f t="shared" si="50"/>
        <v>#DIV/0!</v>
      </c>
      <c r="AM263" s="120" t="e">
        <f t="shared" si="51"/>
        <v>#DIV/0!</v>
      </c>
      <c r="AN263" s="120" t="str">
        <f t="shared" si="52"/>
        <v/>
      </c>
      <c r="AO263" s="119"/>
      <c r="AP263" s="112" t="e">
        <f>'III Plan Rates'!$AA266*'V Consumer Factors'!$N$12*'II Rate Development &amp; Change'!$K$34</f>
        <v>#DIV/0!</v>
      </c>
      <c r="AQ263" s="112" t="e">
        <f>'III Plan Rates'!$AA266*'V Consumer Factors'!$N$13*'II Rate Development &amp; Change'!$K$34</f>
        <v>#DIV/0!</v>
      </c>
      <c r="AR263" s="112" t="e">
        <f>'III Plan Rates'!$AA266*'V Consumer Factors'!$N$14*'II Rate Development &amp; Change'!$K$34</f>
        <v>#DIV/0!</v>
      </c>
      <c r="AS263" s="112" t="e">
        <f>'III Plan Rates'!$AA266*'V Consumer Factors'!$N$15*'II Rate Development &amp; Change'!$K$34</f>
        <v>#DIV/0!</v>
      </c>
      <c r="AT263" s="112" t="e">
        <f>'III Plan Rates'!$AA266*'V Consumer Factors'!$N$16*'II Rate Development &amp; Change'!$K$34</f>
        <v>#DIV/0!</v>
      </c>
      <c r="AU263" s="112" t="e">
        <f>'III Plan Rates'!$AA266*'V Consumer Factors'!$N$17*'II Rate Development &amp; Change'!$K$34</f>
        <v>#DIV/0!</v>
      </c>
      <c r="AV263" s="112" t="e">
        <f>'III Plan Rates'!$AA266*'V Consumer Factors'!$N$18*'II Rate Development &amp; Change'!$K$34</f>
        <v>#DIV/0!</v>
      </c>
      <c r="AW263" s="112" t="e">
        <f>'III Plan Rates'!$AA266*'V Consumer Factors'!$N$19*'II Rate Development &amp; Change'!$K$34</f>
        <v>#DIV/0!</v>
      </c>
      <c r="AX263" s="112" t="e">
        <f>'III Plan Rates'!$AA266*'V Consumer Factors'!$N$20*'II Rate Development &amp; Change'!$K$34</f>
        <v>#DIV/0!</v>
      </c>
      <c r="AY263" s="112">
        <f>IF('III Plan Rates'!$AP266&gt;0,SUMPRODUCT(AP263:AX263,'III Plan Rates'!$AG266:$AO266)/'III Plan Rates'!$AP266,0)</f>
        <v>0</v>
      </c>
      <c r="AZ263" s="124"/>
      <c r="BA263" s="112" t="e">
        <f>'III Plan Rates'!$AA266*'V Consumer Factors'!$N$12*'II Rate Development &amp; Change'!$L$34</f>
        <v>#DIV/0!</v>
      </c>
      <c r="BB263" s="112" t="e">
        <f>'III Plan Rates'!$AA266*'V Consumer Factors'!$N$13*'II Rate Development &amp; Change'!$L$34</f>
        <v>#DIV/0!</v>
      </c>
      <c r="BC263" s="112" t="e">
        <f>'III Plan Rates'!$AA266*'V Consumer Factors'!$N$14*'II Rate Development &amp; Change'!$L$34</f>
        <v>#DIV/0!</v>
      </c>
      <c r="BD263" s="112" t="e">
        <f>'III Plan Rates'!$AA266*'V Consumer Factors'!$N$15*'II Rate Development &amp; Change'!$L$34</f>
        <v>#DIV/0!</v>
      </c>
      <c r="BE263" s="112" t="e">
        <f>'III Plan Rates'!$AA266*'V Consumer Factors'!$N$16*'II Rate Development &amp; Change'!$L$34</f>
        <v>#DIV/0!</v>
      </c>
      <c r="BF263" s="112" t="e">
        <f>'III Plan Rates'!$AA266*'V Consumer Factors'!$N$17*'II Rate Development &amp; Change'!$L$34</f>
        <v>#DIV/0!</v>
      </c>
      <c r="BG263" s="112" t="e">
        <f>'III Plan Rates'!$AA266*'V Consumer Factors'!$N$18*'II Rate Development &amp; Change'!$L$34</f>
        <v>#DIV/0!</v>
      </c>
      <c r="BH263" s="112" t="e">
        <f>'III Plan Rates'!$AA266*'V Consumer Factors'!$N$19*'II Rate Development &amp; Change'!$L$34</f>
        <v>#DIV/0!</v>
      </c>
      <c r="BI263" s="112" t="e">
        <f>'III Plan Rates'!$AA266*'V Consumer Factors'!$N$20*'II Rate Development &amp; Change'!$L$34</f>
        <v>#DIV/0!</v>
      </c>
      <c r="BJ263" s="112">
        <f>IF('III Plan Rates'!$AP266&gt;0,SUMPRODUCT(BA263:BI263,'III Plan Rates'!$AG266:$AO266)/'III Plan Rates'!$AP266,0)</f>
        <v>0</v>
      </c>
      <c r="BK263" s="124"/>
      <c r="BL263" s="112" t="e">
        <f>'III Plan Rates'!$AA266*'V Consumer Factors'!$N$12*'II Rate Development &amp; Change'!$M$34</f>
        <v>#DIV/0!</v>
      </c>
      <c r="BM263" s="112" t="e">
        <f>'III Plan Rates'!$AA266*'V Consumer Factors'!$N$13*'II Rate Development &amp; Change'!$M$34</f>
        <v>#DIV/0!</v>
      </c>
      <c r="BN263" s="112" t="e">
        <f>'III Plan Rates'!$AA266*'V Consumer Factors'!$N$14*'II Rate Development &amp; Change'!$M$34</f>
        <v>#DIV/0!</v>
      </c>
      <c r="BO263" s="112" t="e">
        <f>'III Plan Rates'!$AA266*'V Consumer Factors'!$N$15*'II Rate Development &amp; Change'!$M$34</f>
        <v>#DIV/0!</v>
      </c>
      <c r="BP263" s="112" t="e">
        <f>'III Plan Rates'!$AA266*'V Consumer Factors'!$N$16*'II Rate Development &amp; Change'!$M$34</f>
        <v>#DIV/0!</v>
      </c>
      <c r="BQ263" s="112" t="e">
        <f>'III Plan Rates'!$AA266*'V Consumer Factors'!$N$17*'II Rate Development &amp; Change'!$M$34</f>
        <v>#DIV/0!</v>
      </c>
      <c r="BR263" s="112" t="e">
        <f>'III Plan Rates'!$AA266*'V Consumer Factors'!$N$18*'II Rate Development &amp; Change'!$M$34</f>
        <v>#DIV/0!</v>
      </c>
      <c r="BS263" s="112" t="e">
        <f>'III Plan Rates'!$AA266*'V Consumer Factors'!$N$19*'II Rate Development &amp; Change'!$M$34</f>
        <v>#DIV/0!</v>
      </c>
      <c r="BT263" s="112" t="e">
        <f>'III Plan Rates'!$AA266*'V Consumer Factors'!$N$20*'II Rate Development &amp; Change'!$M$34</f>
        <v>#DIV/0!</v>
      </c>
      <c r="BU263" s="112">
        <f>IF('III Plan Rates'!$AP266&gt;0,SUMPRODUCT(BL263:BT263,'III Plan Rates'!$AG266:$AO266)/'III Plan Rates'!$AP266,0)</f>
        <v>0</v>
      </c>
      <c r="BW263" s="109"/>
      <c r="BX263" s="109"/>
      <c r="BY263" s="109"/>
      <c r="BZ263" s="109"/>
      <c r="CA263" s="109"/>
      <c r="CB263" s="109"/>
      <c r="CC263" s="109"/>
      <c r="CD263" s="109"/>
      <c r="CE263" s="511" t="str">
        <f>IF(SUM(BW263:CD263)='III Plan Rates'!AG266, "Match", "Don't Match")</f>
        <v>Match</v>
      </c>
      <c r="CF263" s="109"/>
      <c r="CG263" s="109"/>
      <c r="CH263" s="109"/>
      <c r="CI263" s="511" t="str">
        <f>IF(SUM(CF263:CH263)='III Plan Rates'!AH266, "Match", "Don't Match")</f>
        <v>Match</v>
      </c>
      <c r="CJ263" s="109"/>
      <c r="CK263" s="109"/>
      <c r="CL263" s="109"/>
      <c r="CM263" s="109"/>
      <c r="CN263" s="109"/>
      <c r="CO263" s="109"/>
      <c r="CP263" s="109"/>
      <c r="CQ263" s="109"/>
      <c r="CR263" s="109"/>
      <c r="CS263" s="109"/>
      <c r="CT263" s="109"/>
      <c r="CU263" s="109"/>
      <c r="CV263" s="109"/>
      <c r="CW263" s="511" t="str">
        <f>IF(SUM(CJ263:CV263)='III Plan Rates'!AI266, "Match", "Don't Match")</f>
        <v>Match</v>
      </c>
      <c r="CX263" s="109"/>
      <c r="CY263" s="109"/>
      <c r="CZ263" s="109"/>
      <c r="DA263" s="109"/>
      <c r="DB263" s="109"/>
      <c r="DC263" s="109"/>
      <c r="DD263" s="109"/>
      <c r="DE263" s="109"/>
      <c r="DF263" s="109"/>
      <c r="DG263" s="109"/>
      <c r="DH263" s="511" t="str">
        <f>IF(SUM(CX263:DG263)='III Plan Rates'!AJ266, "Match", "Don't Match")</f>
        <v>Match</v>
      </c>
      <c r="DI263" s="109"/>
      <c r="DJ263" s="109"/>
      <c r="DK263" s="109"/>
      <c r="DL263" s="109"/>
      <c r="DM263" s="109"/>
      <c r="DN263" s="109"/>
      <c r="DO263" s="109"/>
      <c r="DP263" s="511" t="str">
        <f>IF(SUM(DI263:DO263)='III Plan Rates'!AK266, "Match", "Don't Match")</f>
        <v>Match</v>
      </c>
      <c r="DQ263" s="109"/>
      <c r="DR263" s="109"/>
      <c r="DS263" s="109"/>
      <c r="DT263" s="109"/>
      <c r="DU263" s="109"/>
      <c r="DV263" s="109"/>
      <c r="DW263" s="109"/>
      <c r="DX263" s="109"/>
      <c r="DY263" s="109"/>
      <c r="DZ263" s="109"/>
      <c r="EA263" s="511" t="str">
        <f>IF(SUM(DQ263:DZ263)='III Plan Rates'!AL266, "Match", "Don't Match")</f>
        <v>Match</v>
      </c>
      <c r="EB263" s="109"/>
      <c r="EC263" s="109"/>
      <c r="ED263" s="109"/>
      <c r="EE263" s="109"/>
      <c r="EF263" s="511" t="str">
        <f>IF(SUM(EB263:EE263)='III Plan Rates'!AM266, "Match", "Don't Match")</f>
        <v>Match</v>
      </c>
      <c r="EG263" s="109"/>
      <c r="EH263" s="109"/>
      <c r="EI263" s="109"/>
      <c r="EJ263" s="109"/>
      <c r="EK263" s="109"/>
      <c r="EL263" s="511" t="str">
        <f>IF(SUM(EG263:EK263)='III Plan Rates'!AN266, "Match", "Don't Match")</f>
        <v>Match</v>
      </c>
      <c r="EM263" s="109"/>
      <c r="EN263" s="109"/>
      <c r="EO263" s="109"/>
      <c r="EP263" s="109"/>
      <c r="EQ263" s="109"/>
      <c r="ER263" s="109"/>
      <c r="ES263" s="109"/>
      <c r="ET263" s="511" t="str">
        <f>IF(SUM(EM263:ES263)='III Plan Rates'!AO266, "Match", "Don't Match")</f>
        <v>Match</v>
      </c>
    </row>
    <row r="264" spans="1:150" x14ac:dyDescent="0.25">
      <c r="A264" s="406" t="str">
        <f>'III Plan Rates'!A267</f>
        <v>Plan 250</v>
      </c>
      <c r="B264" s="122">
        <f>'III Plan Rates'!B267</f>
        <v>0</v>
      </c>
      <c r="C264" s="128">
        <f>'III Plan Rates'!D267</f>
        <v>0</v>
      </c>
      <c r="D264" s="122">
        <f>'III Plan Rates'!E267</f>
        <v>0</v>
      </c>
      <c r="E264" s="122">
        <f>'III Plan Rates'!F267</f>
        <v>0</v>
      </c>
      <c r="F264" s="122">
        <f>'III Plan Rates'!G267</f>
        <v>0</v>
      </c>
      <c r="G264" s="122">
        <f>'III Plan Rates'!J267</f>
        <v>0</v>
      </c>
      <c r="H264" s="10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2">
        <f>IF('III Plan Rates'!$AP267&gt;0,SUMPRODUCT(I264:Q264,'III Plan Rates'!$AG267:$AO267)/'III Plan Rates'!$AP267,0)</f>
        <v>0</v>
      </c>
      <c r="S264" s="123"/>
      <c r="T264" s="112" t="e">
        <f>'III Plan Rates'!$AA267*'V Consumer Factors'!$N$12*'II Rate Development &amp; Change'!$J$34</f>
        <v>#DIV/0!</v>
      </c>
      <c r="U264" s="112" t="e">
        <f>'III Plan Rates'!$AA267*'V Consumer Factors'!$N$13*'II Rate Development &amp; Change'!$J$34</f>
        <v>#DIV/0!</v>
      </c>
      <c r="V264" s="112" t="e">
        <f>'III Plan Rates'!$AA267*'V Consumer Factors'!$N$14*'II Rate Development &amp; Change'!$J$34</f>
        <v>#DIV/0!</v>
      </c>
      <c r="W264" s="112" t="e">
        <f>'III Plan Rates'!$AA267*'V Consumer Factors'!$N$15*'II Rate Development &amp; Change'!$J$34</f>
        <v>#DIV/0!</v>
      </c>
      <c r="X264" s="112" t="e">
        <f>'III Plan Rates'!$AA267*'V Consumer Factors'!$N$16*'II Rate Development &amp; Change'!$J$34</f>
        <v>#DIV/0!</v>
      </c>
      <c r="Y264" s="112" t="e">
        <f>'III Plan Rates'!$AA267*'V Consumer Factors'!$N$17*'II Rate Development &amp; Change'!$J$34</f>
        <v>#DIV/0!</v>
      </c>
      <c r="Z264" s="112" t="e">
        <f>'III Plan Rates'!$AA267*'V Consumer Factors'!$N$18*'II Rate Development &amp; Change'!$J$34</f>
        <v>#DIV/0!</v>
      </c>
      <c r="AA264" s="112" t="e">
        <f>'III Plan Rates'!$AA267*'V Consumer Factors'!$N$19*'II Rate Development &amp; Change'!$J$34</f>
        <v>#DIV/0!</v>
      </c>
      <c r="AB264" s="112" t="e">
        <f>'III Plan Rates'!$AA267*'V Consumer Factors'!$N$20*'II Rate Development &amp; Change'!$J$34</f>
        <v>#DIV/0!</v>
      </c>
      <c r="AC264" s="112">
        <f>IF('III Plan Rates'!$AP267&gt;0,SUMPRODUCT(T264:AB264,'III Plan Rates'!$AG267:$AO267)/'III Plan Rates'!$AP267,0)</f>
        <v>0</v>
      </c>
      <c r="AD264" s="119"/>
      <c r="AE264" s="120" t="e">
        <f t="shared" si="43"/>
        <v>#DIV/0!</v>
      </c>
      <c r="AF264" s="120" t="e">
        <f t="shared" si="44"/>
        <v>#DIV/0!</v>
      </c>
      <c r="AG264" s="120" t="e">
        <f t="shared" si="45"/>
        <v>#DIV/0!</v>
      </c>
      <c r="AH264" s="120" t="e">
        <f t="shared" si="46"/>
        <v>#DIV/0!</v>
      </c>
      <c r="AI264" s="120" t="e">
        <f t="shared" si="47"/>
        <v>#DIV/0!</v>
      </c>
      <c r="AJ264" s="120" t="e">
        <f t="shared" si="48"/>
        <v>#DIV/0!</v>
      </c>
      <c r="AK264" s="120" t="e">
        <f t="shared" si="49"/>
        <v>#DIV/0!</v>
      </c>
      <c r="AL264" s="120" t="e">
        <f t="shared" si="50"/>
        <v>#DIV/0!</v>
      </c>
      <c r="AM264" s="120" t="e">
        <f t="shared" si="51"/>
        <v>#DIV/0!</v>
      </c>
      <c r="AN264" s="120" t="str">
        <f t="shared" si="52"/>
        <v/>
      </c>
      <c r="AO264" s="119"/>
      <c r="AP264" s="112" t="e">
        <f>'III Plan Rates'!$AA267*'V Consumer Factors'!$N$12*'II Rate Development &amp; Change'!$K$34</f>
        <v>#DIV/0!</v>
      </c>
      <c r="AQ264" s="112" t="e">
        <f>'III Plan Rates'!$AA267*'V Consumer Factors'!$N$13*'II Rate Development &amp; Change'!$K$34</f>
        <v>#DIV/0!</v>
      </c>
      <c r="AR264" s="112" t="e">
        <f>'III Plan Rates'!$AA267*'V Consumer Factors'!$N$14*'II Rate Development &amp; Change'!$K$34</f>
        <v>#DIV/0!</v>
      </c>
      <c r="AS264" s="112" t="e">
        <f>'III Plan Rates'!$AA267*'V Consumer Factors'!$N$15*'II Rate Development &amp; Change'!$K$34</f>
        <v>#DIV/0!</v>
      </c>
      <c r="AT264" s="112" t="e">
        <f>'III Plan Rates'!$AA267*'V Consumer Factors'!$N$16*'II Rate Development &amp; Change'!$K$34</f>
        <v>#DIV/0!</v>
      </c>
      <c r="AU264" s="112" t="e">
        <f>'III Plan Rates'!$AA267*'V Consumer Factors'!$N$17*'II Rate Development &amp; Change'!$K$34</f>
        <v>#DIV/0!</v>
      </c>
      <c r="AV264" s="112" t="e">
        <f>'III Plan Rates'!$AA267*'V Consumer Factors'!$N$18*'II Rate Development &amp; Change'!$K$34</f>
        <v>#DIV/0!</v>
      </c>
      <c r="AW264" s="112" t="e">
        <f>'III Plan Rates'!$AA267*'V Consumer Factors'!$N$19*'II Rate Development &amp; Change'!$K$34</f>
        <v>#DIV/0!</v>
      </c>
      <c r="AX264" s="112" t="e">
        <f>'III Plan Rates'!$AA267*'V Consumer Factors'!$N$20*'II Rate Development &amp; Change'!$K$34</f>
        <v>#DIV/0!</v>
      </c>
      <c r="AY264" s="112">
        <f>IF('III Plan Rates'!$AP267&gt;0,SUMPRODUCT(AP264:AX264,'III Plan Rates'!$AG267:$AO267)/'III Plan Rates'!$AP267,0)</f>
        <v>0</v>
      </c>
      <c r="AZ264" s="124"/>
      <c r="BA264" s="112" t="e">
        <f>'III Plan Rates'!$AA267*'V Consumer Factors'!$N$12*'II Rate Development &amp; Change'!$L$34</f>
        <v>#DIV/0!</v>
      </c>
      <c r="BB264" s="112" t="e">
        <f>'III Plan Rates'!$AA267*'V Consumer Factors'!$N$13*'II Rate Development &amp; Change'!$L$34</f>
        <v>#DIV/0!</v>
      </c>
      <c r="BC264" s="112" t="e">
        <f>'III Plan Rates'!$AA267*'V Consumer Factors'!$N$14*'II Rate Development &amp; Change'!$L$34</f>
        <v>#DIV/0!</v>
      </c>
      <c r="BD264" s="112" t="e">
        <f>'III Plan Rates'!$AA267*'V Consumer Factors'!$N$15*'II Rate Development &amp; Change'!$L$34</f>
        <v>#DIV/0!</v>
      </c>
      <c r="BE264" s="112" t="e">
        <f>'III Plan Rates'!$AA267*'V Consumer Factors'!$N$16*'II Rate Development &amp; Change'!$L$34</f>
        <v>#DIV/0!</v>
      </c>
      <c r="BF264" s="112" t="e">
        <f>'III Plan Rates'!$AA267*'V Consumer Factors'!$N$17*'II Rate Development &amp; Change'!$L$34</f>
        <v>#DIV/0!</v>
      </c>
      <c r="BG264" s="112" t="e">
        <f>'III Plan Rates'!$AA267*'V Consumer Factors'!$N$18*'II Rate Development &amp; Change'!$L$34</f>
        <v>#DIV/0!</v>
      </c>
      <c r="BH264" s="112" t="e">
        <f>'III Plan Rates'!$AA267*'V Consumer Factors'!$N$19*'II Rate Development &amp; Change'!$L$34</f>
        <v>#DIV/0!</v>
      </c>
      <c r="BI264" s="112" t="e">
        <f>'III Plan Rates'!$AA267*'V Consumer Factors'!$N$20*'II Rate Development &amp; Change'!$L$34</f>
        <v>#DIV/0!</v>
      </c>
      <c r="BJ264" s="112">
        <f>IF('III Plan Rates'!$AP267&gt;0,SUMPRODUCT(BA264:BI264,'III Plan Rates'!$AG267:$AO267)/'III Plan Rates'!$AP267,0)</f>
        <v>0</v>
      </c>
      <c r="BK264" s="124"/>
      <c r="BL264" s="112" t="e">
        <f>'III Plan Rates'!$AA267*'V Consumer Factors'!$N$12*'II Rate Development &amp; Change'!$M$34</f>
        <v>#DIV/0!</v>
      </c>
      <c r="BM264" s="112" t="e">
        <f>'III Plan Rates'!$AA267*'V Consumer Factors'!$N$13*'II Rate Development &amp; Change'!$M$34</f>
        <v>#DIV/0!</v>
      </c>
      <c r="BN264" s="112" t="e">
        <f>'III Plan Rates'!$AA267*'V Consumer Factors'!$N$14*'II Rate Development &amp; Change'!$M$34</f>
        <v>#DIV/0!</v>
      </c>
      <c r="BO264" s="112" t="e">
        <f>'III Plan Rates'!$AA267*'V Consumer Factors'!$N$15*'II Rate Development &amp; Change'!$M$34</f>
        <v>#DIV/0!</v>
      </c>
      <c r="BP264" s="112" t="e">
        <f>'III Plan Rates'!$AA267*'V Consumer Factors'!$N$16*'II Rate Development &amp; Change'!$M$34</f>
        <v>#DIV/0!</v>
      </c>
      <c r="BQ264" s="112" t="e">
        <f>'III Plan Rates'!$AA267*'V Consumer Factors'!$N$17*'II Rate Development &amp; Change'!$M$34</f>
        <v>#DIV/0!</v>
      </c>
      <c r="BR264" s="112" t="e">
        <f>'III Plan Rates'!$AA267*'V Consumer Factors'!$N$18*'II Rate Development &amp; Change'!$M$34</f>
        <v>#DIV/0!</v>
      </c>
      <c r="BS264" s="112" t="e">
        <f>'III Plan Rates'!$AA267*'V Consumer Factors'!$N$19*'II Rate Development &amp; Change'!$M$34</f>
        <v>#DIV/0!</v>
      </c>
      <c r="BT264" s="112" t="e">
        <f>'III Plan Rates'!$AA267*'V Consumer Factors'!$N$20*'II Rate Development &amp; Change'!$M$34</f>
        <v>#DIV/0!</v>
      </c>
      <c r="BU264" s="112">
        <f>IF('III Plan Rates'!$AP267&gt;0,SUMPRODUCT(BL264:BT264,'III Plan Rates'!$AG267:$AO267)/'III Plan Rates'!$AP267,0)</f>
        <v>0</v>
      </c>
      <c r="BW264" s="109"/>
      <c r="BX264" s="109"/>
      <c r="BY264" s="109"/>
      <c r="BZ264" s="109"/>
      <c r="CA264" s="109"/>
      <c r="CB264" s="109"/>
      <c r="CC264" s="109"/>
      <c r="CD264" s="109"/>
      <c r="CE264" s="511" t="str">
        <f>IF(SUM(BW264:CD264)='III Plan Rates'!AG267, "Match", "Don't Match")</f>
        <v>Match</v>
      </c>
      <c r="CF264" s="109"/>
      <c r="CG264" s="109"/>
      <c r="CH264" s="109"/>
      <c r="CI264" s="511" t="str">
        <f>IF(SUM(CF264:CH264)='III Plan Rates'!AH267, "Match", "Don't Match")</f>
        <v>Match</v>
      </c>
      <c r="CJ264" s="109"/>
      <c r="CK264" s="109"/>
      <c r="CL264" s="109"/>
      <c r="CM264" s="109"/>
      <c r="CN264" s="109"/>
      <c r="CO264" s="109"/>
      <c r="CP264" s="109"/>
      <c r="CQ264" s="109"/>
      <c r="CR264" s="109"/>
      <c r="CS264" s="109"/>
      <c r="CT264" s="109"/>
      <c r="CU264" s="109"/>
      <c r="CV264" s="109"/>
      <c r="CW264" s="511" t="str">
        <f>IF(SUM(CJ264:CV264)='III Plan Rates'!AI267, "Match", "Don't Match")</f>
        <v>Match</v>
      </c>
      <c r="CX264" s="109"/>
      <c r="CY264" s="109"/>
      <c r="CZ264" s="109"/>
      <c r="DA264" s="109"/>
      <c r="DB264" s="109"/>
      <c r="DC264" s="109"/>
      <c r="DD264" s="109"/>
      <c r="DE264" s="109"/>
      <c r="DF264" s="109"/>
      <c r="DG264" s="109"/>
      <c r="DH264" s="511" t="str">
        <f>IF(SUM(CX264:DG264)='III Plan Rates'!AJ267, "Match", "Don't Match")</f>
        <v>Match</v>
      </c>
      <c r="DI264" s="109"/>
      <c r="DJ264" s="109"/>
      <c r="DK264" s="109"/>
      <c r="DL264" s="109"/>
      <c r="DM264" s="109"/>
      <c r="DN264" s="109"/>
      <c r="DO264" s="109"/>
      <c r="DP264" s="511" t="str">
        <f>IF(SUM(DI264:DO264)='III Plan Rates'!AK267, "Match", "Don't Match")</f>
        <v>Match</v>
      </c>
      <c r="DQ264" s="109"/>
      <c r="DR264" s="109"/>
      <c r="DS264" s="109"/>
      <c r="DT264" s="109"/>
      <c r="DU264" s="109"/>
      <c r="DV264" s="109"/>
      <c r="DW264" s="109"/>
      <c r="DX264" s="109"/>
      <c r="DY264" s="109"/>
      <c r="DZ264" s="109"/>
      <c r="EA264" s="511" t="str">
        <f>IF(SUM(DQ264:DZ264)='III Plan Rates'!AL267, "Match", "Don't Match")</f>
        <v>Match</v>
      </c>
      <c r="EB264" s="109"/>
      <c r="EC264" s="109"/>
      <c r="ED264" s="109"/>
      <c r="EE264" s="109"/>
      <c r="EF264" s="511" t="str">
        <f>IF(SUM(EB264:EE264)='III Plan Rates'!AM267, "Match", "Don't Match")</f>
        <v>Match</v>
      </c>
      <c r="EG264" s="109"/>
      <c r="EH264" s="109"/>
      <c r="EI264" s="109"/>
      <c r="EJ264" s="109"/>
      <c r="EK264" s="109"/>
      <c r="EL264" s="511" t="str">
        <f>IF(SUM(EG264:EK264)='III Plan Rates'!AN267, "Match", "Don't Match")</f>
        <v>Match</v>
      </c>
      <c r="EM264" s="109"/>
      <c r="EN264" s="109"/>
      <c r="EO264" s="109"/>
      <c r="EP264" s="109"/>
      <c r="EQ264" s="109"/>
      <c r="ER264" s="109"/>
      <c r="ES264" s="109"/>
      <c r="ET264" s="511" t="str">
        <f>IF(SUM(EM264:ES264)='III Plan Rates'!AO267, "Match", "Don't Match")</f>
        <v>Match</v>
      </c>
    </row>
    <row r="265" spans="1:150" x14ac:dyDescent="0.25">
      <c r="A265" s="406" t="str">
        <f>'III Plan Rates'!A268</f>
        <v>Plan 251</v>
      </c>
      <c r="B265" s="122">
        <f>'III Plan Rates'!B268</f>
        <v>0</v>
      </c>
      <c r="C265" s="128">
        <f>'III Plan Rates'!D268</f>
        <v>0</v>
      </c>
      <c r="D265" s="122">
        <f>'III Plan Rates'!E268</f>
        <v>0</v>
      </c>
      <c r="E265" s="122">
        <f>'III Plan Rates'!F268</f>
        <v>0</v>
      </c>
      <c r="F265" s="122">
        <f>'III Plan Rates'!G268</f>
        <v>0</v>
      </c>
      <c r="G265" s="122">
        <f>'III Plan Rates'!J268</f>
        <v>0</v>
      </c>
      <c r="H265" s="10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2">
        <f>IF('III Plan Rates'!$AP268&gt;0,SUMPRODUCT(I265:Q265,'III Plan Rates'!$AG268:$AO268)/'III Plan Rates'!$AP268,0)</f>
        <v>0</v>
      </c>
      <c r="S265" s="123"/>
      <c r="T265" s="112" t="e">
        <f>'III Plan Rates'!$AA268*'V Consumer Factors'!$N$12*'II Rate Development &amp; Change'!$J$34</f>
        <v>#DIV/0!</v>
      </c>
      <c r="U265" s="112" t="e">
        <f>'III Plan Rates'!$AA268*'V Consumer Factors'!$N$13*'II Rate Development &amp; Change'!$J$34</f>
        <v>#DIV/0!</v>
      </c>
      <c r="V265" s="112" t="e">
        <f>'III Plan Rates'!$AA268*'V Consumer Factors'!$N$14*'II Rate Development &amp; Change'!$J$34</f>
        <v>#DIV/0!</v>
      </c>
      <c r="W265" s="112" t="e">
        <f>'III Plan Rates'!$AA268*'V Consumer Factors'!$N$15*'II Rate Development &amp; Change'!$J$34</f>
        <v>#DIV/0!</v>
      </c>
      <c r="X265" s="112" t="e">
        <f>'III Plan Rates'!$AA268*'V Consumer Factors'!$N$16*'II Rate Development &amp; Change'!$J$34</f>
        <v>#DIV/0!</v>
      </c>
      <c r="Y265" s="112" t="e">
        <f>'III Plan Rates'!$AA268*'V Consumer Factors'!$N$17*'II Rate Development &amp; Change'!$J$34</f>
        <v>#DIV/0!</v>
      </c>
      <c r="Z265" s="112" t="e">
        <f>'III Plan Rates'!$AA268*'V Consumer Factors'!$N$18*'II Rate Development &amp; Change'!$J$34</f>
        <v>#DIV/0!</v>
      </c>
      <c r="AA265" s="112" t="e">
        <f>'III Plan Rates'!$AA268*'V Consumer Factors'!$N$19*'II Rate Development &amp; Change'!$J$34</f>
        <v>#DIV/0!</v>
      </c>
      <c r="AB265" s="112" t="e">
        <f>'III Plan Rates'!$AA268*'V Consumer Factors'!$N$20*'II Rate Development &amp; Change'!$J$34</f>
        <v>#DIV/0!</v>
      </c>
      <c r="AC265" s="112">
        <f>IF('III Plan Rates'!$AP268&gt;0,SUMPRODUCT(T265:AB265,'III Plan Rates'!$AG268:$AO268)/'III Plan Rates'!$AP268,0)</f>
        <v>0</v>
      </c>
      <c r="AD265" s="119"/>
      <c r="AE265" s="120" t="e">
        <f t="shared" si="43"/>
        <v>#DIV/0!</v>
      </c>
      <c r="AF265" s="120" t="e">
        <f t="shared" si="44"/>
        <v>#DIV/0!</v>
      </c>
      <c r="AG265" s="120" t="e">
        <f t="shared" si="45"/>
        <v>#DIV/0!</v>
      </c>
      <c r="AH265" s="120" t="e">
        <f t="shared" si="46"/>
        <v>#DIV/0!</v>
      </c>
      <c r="AI265" s="120" t="e">
        <f t="shared" si="47"/>
        <v>#DIV/0!</v>
      </c>
      <c r="AJ265" s="120" t="e">
        <f t="shared" si="48"/>
        <v>#DIV/0!</v>
      </c>
      <c r="AK265" s="120" t="e">
        <f t="shared" si="49"/>
        <v>#DIV/0!</v>
      </c>
      <c r="AL265" s="120" t="e">
        <f t="shared" si="50"/>
        <v>#DIV/0!</v>
      </c>
      <c r="AM265" s="120" t="e">
        <f t="shared" si="51"/>
        <v>#DIV/0!</v>
      </c>
      <c r="AN265" s="120" t="str">
        <f t="shared" si="52"/>
        <v/>
      </c>
      <c r="AO265" s="119"/>
      <c r="AP265" s="112" t="e">
        <f>'III Plan Rates'!$AA268*'V Consumer Factors'!$N$12*'II Rate Development &amp; Change'!$K$34</f>
        <v>#DIV/0!</v>
      </c>
      <c r="AQ265" s="112" t="e">
        <f>'III Plan Rates'!$AA268*'V Consumer Factors'!$N$13*'II Rate Development &amp; Change'!$K$34</f>
        <v>#DIV/0!</v>
      </c>
      <c r="AR265" s="112" t="e">
        <f>'III Plan Rates'!$AA268*'V Consumer Factors'!$N$14*'II Rate Development &amp; Change'!$K$34</f>
        <v>#DIV/0!</v>
      </c>
      <c r="AS265" s="112" t="e">
        <f>'III Plan Rates'!$AA268*'V Consumer Factors'!$N$15*'II Rate Development &amp; Change'!$K$34</f>
        <v>#DIV/0!</v>
      </c>
      <c r="AT265" s="112" t="e">
        <f>'III Plan Rates'!$AA268*'V Consumer Factors'!$N$16*'II Rate Development &amp; Change'!$K$34</f>
        <v>#DIV/0!</v>
      </c>
      <c r="AU265" s="112" t="e">
        <f>'III Plan Rates'!$AA268*'V Consumer Factors'!$N$17*'II Rate Development &amp; Change'!$K$34</f>
        <v>#DIV/0!</v>
      </c>
      <c r="AV265" s="112" t="e">
        <f>'III Plan Rates'!$AA268*'V Consumer Factors'!$N$18*'II Rate Development &amp; Change'!$K$34</f>
        <v>#DIV/0!</v>
      </c>
      <c r="AW265" s="112" t="e">
        <f>'III Plan Rates'!$AA268*'V Consumer Factors'!$N$19*'II Rate Development &amp; Change'!$K$34</f>
        <v>#DIV/0!</v>
      </c>
      <c r="AX265" s="112" t="e">
        <f>'III Plan Rates'!$AA268*'V Consumer Factors'!$N$20*'II Rate Development &amp; Change'!$K$34</f>
        <v>#DIV/0!</v>
      </c>
      <c r="AY265" s="112">
        <f>IF('III Plan Rates'!$AP268&gt;0,SUMPRODUCT(AP265:AX265,'III Plan Rates'!$AG268:$AO268)/'III Plan Rates'!$AP268,0)</f>
        <v>0</v>
      </c>
      <c r="AZ265" s="124"/>
      <c r="BA265" s="112" t="e">
        <f>'III Plan Rates'!$AA268*'V Consumer Factors'!$N$12*'II Rate Development &amp; Change'!$L$34</f>
        <v>#DIV/0!</v>
      </c>
      <c r="BB265" s="112" t="e">
        <f>'III Plan Rates'!$AA268*'V Consumer Factors'!$N$13*'II Rate Development &amp; Change'!$L$34</f>
        <v>#DIV/0!</v>
      </c>
      <c r="BC265" s="112" t="e">
        <f>'III Plan Rates'!$AA268*'V Consumer Factors'!$N$14*'II Rate Development &amp; Change'!$L$34</f>
        <v>#DIV/0!</v>
      </c>
      <c r="BD265" s="112" t="e">
        <f>'III Plan Rates'!$AA268*'V Consumer Factors'!$N$15*'II Rate Development &amp; Change'!$L$34</f>
        <v>#DIV/0!</v>
      </c>
      <c r="BE265" s="112" t="e">
        <f>'III Plan Rates'!$AA268*'V Consumer Factors'!$N$16*'II Rate Development &amp; Change'!$L$34</f>
        <v>#DIV/0!</v>
      </c>
      <c r="BF265" s="112" t="e">
        <f>'III Plan Rates'!$AA268*'V Consumer Factors'!$N$17*'II Rate Development &amp; Change'!$L$34</f>
        <v>#DIV/0!</v>
      </c>
      <c r="BG265" s="112" t="e">
        <f>'III Plan Rates'!$AA268*'V Consumer Factors'!$N$18*'II Rate Development &amp; Change'!$L$34</f>
        <v>#DIV/0!</v>
      </c>
      <c r="BH265" s="112" t="e">
        <f>'III Plan Rates'!$AA268*'V Consumer Factors'!$N$19*'II Rate Development &amp; Change'!$L$34</f>
        <v>#DIV/0!</v>
      </c>
      <c r="BI265" s="112" t="e">
        <f>'III Plan Rates'!$AA268*'V Consumer Factors'!$N$20*'II Rate Development &amp; Change'!$L$34</f>
        <v>#DIV/0!</v>
      </c>
      <c r="BJ265" s="112">
        <f>IF('III Plan Rates'!$AP268&gt;0,SUMPRODUCT(BA265:BI265,'III Plan Rates'!$AG268:$AO268)/'III Plan Rates'!$AP268,0)</f>
        <v>0</v>
      </c>
      <c r="BK265" s="124"/>
      <c r="BL265" s="112" t="e">
        <f>'III Plan Rates'!$AA268*'V Consumer Factors'!$N$12*'II Rate Development &amp; Change'!$M$34</f>
        <v>#DIV/0!</v>
      </c>
      <c r="BM265" s="112" t="e">
        <f>'III Plan Rates'!$AA268*'V Consumer Factors'!$N$13*'II Rate Development &amp; Change'!$M$34</f>
        <v>#DIV/0!</v>
      </c>
      <c r="BN265" s="112" t="e">
        <f>'III Plan Rates'!$AA268*'V Consumer Factors'!$N$14*'II Rate Development &amp; Change'!$M$34</f>
        <v>#DIV/0!</v>
      </c>
      <c r="BO265" s="112" t="e">
        <f>'III Plan Rates'!$AA268*'V Consumer Factors'!$N$15*'II Rate Development &amp; Change'!$M$34</f>
        <v>#DIV/0!</v>
      </c>
      <c r="BP265" s="112" t="e">
        <f>'III Plan Rates'!$AA268*'V Consumer Factors'!$N$16*'II Rate Development &amp; Change'!$M$34</f>
        <v>#DIV/0!</v>
      </c>
      <c r="BQ265" s="112" t="e">
        <f>'III Plan Rates'!$AA268*'V Consumer Factors'!$N$17*'II Rate Development &amp; Change'!$M$34</f>
        <v>#DIV/0!</v>
      </c>
      <c r="BR265" s="112" t="e">
        <f>'III Plan Rates'!$AA268*'V Consumer Factors'!$N$18*'II Rate Development &amp; Change'!$M$34</f>
        <v>#DIV/0!</v>
      </c>
      <c r="BS265" s="112" t="e">
        <f>'III Plan Rates'!$AA268*'V Consumer Factors'!$N$19*'II Rate Development &amp; Change'!$M$34</f>
        <v>#DIV/0!</v>
      </c>
      <c r="BT265" s="112" t="e">
        <f>'III Plan Rates'!$AA268*'V Consumer Factors'!$N$20*'II Rate Development &amp; Change'!$M$34</f>
        <v>#DIV/0!</v>
      </c>
      <c r="BU265" s="112">
        <f>IF('III Plan Rates'!$AP268&gt;0,SUMPRODUCT(BL265:BT265,'III Plan Rates'!$AG268:$AO268)/'III Plan Rates'!$AP268,0)</f>
        <v>0</v>
      </c>
      <c r="BW265" s="109"/>
      <c r="BX265" s="109"/>
      <c r="BY265" s="109"/>
      <c r="BZ265" s="109"/>
      <c r="CA265" s="109"/>
      <c r="CB265" s="109"/>
      <c r="CC265" s="109"/>
      <c r="CD265" s="109"/>
      <c r="CE265" s="511" t="str">
        <f>IF(SUM(BW265:CD265)='III Plan Rates'!AG268, "Match", "Don't Match")</f>
        <v>Match</v>
      </c>
      <c r="CF265" s="109"/>
      <c r="CG265" s="109"/>
      <c r="CH265" s="109"/>
      <c r="CI265" s="511" t="str">
        <f>IF(SUM(CF265:CH265)='III Plan Rates'!AH268, "Match", "Don't Match")</f>
        <v>Match</v>
      </c>
      <c r="CJ265" s="109"/>
      <c r="CK265" s="109"/>
      <c r="CL265" s="109"/>
      <c r="CM265" s="109"/>
      <c r="CN265" s="109"/>
      <c r="CO265" s="109"/>
      <c r="CP265" s="109"/>
      <c r="CQ265" s="109"/>
      <c r="CR265" s="109"/>
      <c r="CS265" s="109"/>
      <c r="CT265" s="109"/>
      <c r="CU265" s="109"/>
      <c r="CV265" s="109"/>
      <c r="CW265" s="511" t="str">
        <f>IF(SUM(CJ265:CV265)='III Plan Rates'!AI268, "Match", "Don't Match")</f>
        <v>Match</v>
      </c>
      <c r="CX265" s="109"/>
      <c r="CY265" s="109"/>
      <c r="CZ265" s="109"/>
      <c r="DA265" s="109"/>
      <c r="DB265" s="109"/>
      <c r="DC265" s="109"/>
      <c r="DD265" s="109"/>
      <c r="DE265" s="109"/>
      <c r="DF265" s="109"/>
      <c r="DG265" s="109"/>
      <c r="DH265" s="511" t="str">
        <f>IF(SUM(CX265:DG265)='III Plan Rates'!AJ268, "Match", "Don't Match")</f>
        <v>Match</v>
      </c>
      <c r="DI265" s="109"/>
      <c r="DJ265" s="109"/>
      <c r="DK265" s="109"/>
      <c r="DL265" s="109"/>
      <c r="DM265" s="109"/>
      <c r="DN265" s="109"/>
      <c r="DO265" s="109"/>
      <c r="DP265" s="511" t="str">
        <f>IF(SUM(DI265:DO265)='III Plan Rates'!AK268, "Match", "Don't Match")</f>
        <v>Match</v>
      </c>
      <c r="DQ265" s="109"/>
      <c r="DR265" s="109"/>
      <c r="DS265" s="109"/>
      <c r="DT265" s="109"/>
      <c r="DU265" s="109"/>
      <c r="DV265" s="109"/>
      <c r="DW265" s="109"/>
      <c r="DX265" s="109"/>
      <c r="DY265" s="109"/>
      <c r="DZ265" s="109"/>
      <c r="EA265" s="511" t="str">
        <f>IF(SUM(DQ265:DZ265)='III Plan Rates'!AL268, "Match", "Don't Match")</f>
        <v>Match</v>
      </c>
      <c r="EB265" s="109"/>
      <c r="EC265" s="109"/>
      <c r="ED265" s="109"/>
      <c r="EE265" s="109"/>
      <c r="EF265" s="511" t="str">
        <f>IF(SUM(EB265:EE265)='III Plan Rates'!AM268, "Match", "Don't Match")</f>
        <v>Match</v>
      </c>
      <c r="EG265" s="109"/>
      <c r="EH265" s="109"/>
      <c r="EI265" s="109"/>
      <c r="EJ265" s="109"/>
      <c r="EK265" s="109"/>
      <c r="EL265" s="511" t="str">
        <f>IF(SUM(EG265:EK265)='III Plan Rates'!AN268, "Match", "Don't Match")</f>
        <v>Match</v>
      </c>
      <c r="EM265" s="109"/>
      <c r="EN265" s="109"/>
      <c r="EO265" s="109"/>
      <c r="EP265" s="109"/>
      <c r="EQ265" s="109"/>
      <c r="ER265" s="109"/>
      <c r="ES265" s="109"/>
      <c r="ET265" s="511" t="str">
        <f>IF(SUM(EM265:ES265)='III Plan Rates'!AO268, "Match", "Don't Match")</f>
        <v>Match</v>
      </c>
    </row>
    <row r="266" spans="1:150" x14ac:dyDescent="0.25">
      <c r="A266" s="406" t="str">
        <f>'III Plan Rates'!A269</f>
        <v>Plan 252</v>
      </c>
      <c r="B266" s="122">
        <f>'III Plan Rates'!B269</f>
        <v>0</v>
      </c>
      <c r="C266" s="128">
        <f>'III Plan Rates'!D269</f>
        <v>0</v>
      </c>
      <c r="D266" s="122">
        <f>'III Plan Rates'!E269</f>
        <v>0</v>
      </c>
      <c r="E266" s="122">
        <f>'III Plan Rates'!F269</f>
        <v>0</v>
      </c>
      <c r="F266" s="122">
        <f>'III Plan Rates'!G269</f>
        <v>0</v>
      </c>
      <c r="G266" s="122">
        <f>'III Plan Rates'!J269</f>
        <v>0</v>
      </c>
      <c r="H266" s="10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2">
        <f>IF('III Plan Rates'!$AP269&gt;0,SUMPRODUCT(I266:Q266,'III Plan Rates'!$AG269:$AO269)/'III Plan Rates'!$AP269,0)</f>
        <v>0</v>
      </c>
      <c r="S266" s="123"/>
      <c r="T266" s="112" t="e">
        <f>'III Plan Rates'!$AA269*'V Consumer Factors'!$N$12*'II Rate Development &amp; Change'!$J$34</f>
        <v>#DIV/0!</v>
      </c>
      <c r="U266" s="112" t="e">
        <f>'III Plan Rates'!$AA269*'V Consumer Factors'!$N$13*'II Rate Development &amp; Change'!$J$34</f>
        <v>#DIV/0!</v>
      </c>
      <c r="V266" s="112" t="e">
        <f>'III Plan Rates'!$AA269*'V Consumer Factors'!$N$14*'II Rate Development &amp; Change'!$J$34</f>
        <v>#DIV/0!</v>
      </c>
      <c r="W266" s="112" t="e">
        <f>'III Plan Rates'!$AA269*'V Consumer Factors'!$N$15*'II Rate Development &amp; Change'!$J$34</f>
        <v>#DIV/0!</v>
      </c>
      <c r="X266" s="112" t="e">
        <f>'III Plan Rates'!$AA269*'V Consumer Factors'!$N$16*'II Rate Development &amp; Change'!$J$34</f>
        <v>#DIV/0!</v>
      </c>
      <c r="Y266" s="112" t="e">
        <f>'III Plan Rates'!$AA269*'V Consumer Factors'!$N$17*'II Rate Development &amp; Change'!$J$34</f>
        <v>#DIV/0!</v>
      </c>
      <c r="Z266" s="112" t="e">
        <f>'III Plan Rates'!$AA269*'V Consumer Factors'!$N$18*'II Rate Development &amp; Change'!$J$34</f>
        <v>#DIV/0!</v>
      </c>
      <c r="AA266" s="112" t="e">
        <f>'III Plan Rates'!$AA269*'V Consumer Factors'!$N$19*'II Rate Development &amp; Change'!$J$34</f>
        <v>#DIV/0!</v>
      </c>
      <c r="AB266" s="112" t="e">
        <f>'III Plan Rates'!$AA269*'V Consumer Factors'!$N$20*'II Rate Development &amp; Change'!$J$34</f>
        <v>#DIV/0!</v>
      </c>
      <c r="AC266" s="112">
        <f>IF('III Plan Rates'!$AP269&gt;0,SUMPRODUCT(T266:AB266,'III Plan Rates'!$AG269:$AO269)/'III Plan Rates'!$AP269,0)</f>
        <v>0</v>
      </c>
      <c r="AD266" s="119"/>
      <c r="AE266" s="120" t="e">
        <f t="shared" si="43"/>
        <v>#DIV/0!</v>
      </c>
      <c r="AF266" s="120" t="e">
        <f t="shared" si="44"/>
        <v>#DIV/0!</v>
      </c>
      <c r="AG266" s="120" t="e">
        <f t="shared" si="45"/>
        <v>#DIV/0!</v>
      </c>
      <c r="AH266" s="120" t="e">
        <f t="shared" si="46"/>
        <v>#DIV/0!</v>
      </c>
      <c r="AI266" s="120" t="e">
        <f t="shared" si="47"/>
        <v>#DIV/0!</v>
      </c>
      <c r="AJ266" s="120" t="e">
        <f t="shared" si="48"/>
        <v>#DIV/0!</v>
      </c>
      <c r="AK266" s="120" t="e">
        <f t="shared" si="49"/>
        <v>#DIV/0!</v>
      </c>
      <c r="AL266" s="120" t="e">
        <f t="shared" si="50"/>
        <v>#DIV/0!</v>
      </c>
      <c r="AM266" s="120" t="e">
        <f t="shared" si="51"/>
        <v>#DIV/0!</v>
      </c>
      <c r="AN266" s="120" t="str">
        <f t="shared" si="52"/>
        <v/>
      </c>
      <c r="AO266" s="119"/>
      <c r="AP266" s="112" t="e">
        <f>'III Plan Rates'!$AA269*'V Consumer Factors'!$N$12*'II Rate Development &amp; Change'!$K$34</f>
        <v>#DIV/0!</v>
      </c>
      <c r="AQ266" s="112" t="e">
        <f>'III Plan Rates'!$AA269*'V Consumer Factors'!$N$13*'II Rate Development &amp; Change'!$K$34</f>
        <v>#DIV/0!</v>
      </c>
      <c r="AR266" s="112" t="e">
        <f>'III Plan Rates'!$AA269*'V Consumer Factors'!$N$14*'II Rate Development &amp; Change'!$K$34</f>
        <v>#DIV/0!</v>
      </c>
      <c r="AS266" s="112" t="e">
        <f>'III Plan Rates'!$AA269*'V Consumer Factors'!$N$15*'II Rate Development &amp; Change'!$K$34</f>
        <v>#DIV/0!</v>
      </c>
      <c r="AT266" s="112" t="e">
        <f>'III Plan Rates'!$AA269*'V Consumer Factors'!$N$16*'II Rate Development &amp; Change'!$K$34</f>
        <v>#DIV/0!</v>
      </c>
      <c r="AU266" s="112" t="e">
        <f>'III Plan Rates'!$AA269*'V Consumer Factors'!$N$17*'II Rate Development &amp; Change'!$K$34</f>
        <v>#DIV/0!</v>
      </c>
      <c r="AV266" s="112" t="e">
        <f>'III Plan Rates'!$AA269*'V Consumer Factors'!$N$18*'II Rate Development &amp; Change'!$K$34</f>
        <v>#DIV/0!</v>
      </c>
      <c r="AW266" s="112" t="e">
        <f>'III Plan Rates'!$AA269*'V Consumer Factors'!$N$19*'II Rate Development &amp; Change'!$K$34</f>
        <v>#DIV/0!</v>
      </c>
      <c r="AX266" s="112" t="e">
        <f>'III Plan Rates'!$AA269*'V Consumer Factors'!$N$20*'II Rate Development &amp; Change'!$K$34</f>
        <v>#DIV/0!</v>
      </c>
      <c r="AY266" s="112">
        <f>IF('III Plan Rates'!$AP269&gt;0,SUMPRODUCT(AP266:AX266,'III Plan Rates'!$AG269:$AO269)/'III Plan Rates'!$AP269,0)</f>
        <v>0</v>
      </c>
      <c r="AZ266" s="124"/>
      <c r="BA266" s="112" t="e">
        <f>'III Plan Rates'!$AA269*'V Consumer Factors'!$N$12*'II Rate Development &amp; Change'!$L$34</f>
        <v>#DIV/0!</v>
      </c>
      <c r="BB266" s="112" t="e">
        <f>'III Plan Rates'!$AA269*'V Consumer Factors'!$N$13*'II Rate Development &amp; Change'!$L$34</f>
        <v>#DIV/0!</v>
      </c>
      <c r="BC266" s="112" t="e">
        <f>'III Plan Rates'!$AA269*'V Consumer Factors'!$N$14*'II Rate Development &amp; Change'!$L$34</f>
        <v>#DIV/0!</v>
      </c>
      <c r="BD266" s="112" t="e">
        <f>'III Plan Rates'!$AA269*'V Consumer Factors'!$N$15*'II Rate Development &amp; Change'!$L$34</f>
        <v>#DIV/0!</v>
      </c>
      <c r="BE266" s="112" t="e">
        <f>'III Plan Rates'!$AA269*'V Consumer Factors'!$N$16*'II Rate Development &amp; Change'!$L$34</f>
        <v>#DIV/0!</v>
      </c>
      <c r="BF266" s="112" t="e">
        <f>'III Plan Rates'!$AA269*'V Consumer Factors'!$N$17*'II Rate Development &amp; Change'!$L$34</f>
        <v>#DIV/0!</v>
      </c>
      <c r="BG266" s="112" t="e">
        <f>'III Plan Rates'!$AA269*'V Consumer Factors'!$N$18*'II Rate Development &amp; Change'!$L$34</f>
        <v>#DIV/0!</v>
      </c>
      <c r="BH266" s="112" t="e">
        <f>'III Plan Rates'!$AA269*'V Consumer Factors'!$N$19*'II Rate Development &amp; Change'!$L$34</f>
        <v>#DIV/0!</v>
      </c>
      <c r="BI266" s="112" t="e">
        <f>'III Plan Rates'!$AA269*'V Consumer Factors'!$N$20*'II Rate Development &amp; Change'!$L$34</f>
        <v>#DIV/0!</v>
      </c>
      <c r="BJ266" s="112">
        <f>IF('III Plan Rates'!$AP269&gt;0,SUMPRODUCT(BA266:BI266,'III Plan Rates'!$AG269:$AO269)/'III Plan Rates'!$AP269,0)</f>
        <v>0</v>
      </c>
      <c r="BK266" s="124"/>
      <c r="BL266" s="112" t="e">
        <f>'III Plan Rates'!$AA269*'V Consumer Factors'!$N$12*'II Rate Development &amp; Change'!$M$34</f>
        <v>#DIV/0!</v>
      </c>
      <c r="BM266" s="112" t="e">
        <f>'III Plan Rates'!$AA269*'V Consumer Factors'!$N$13*'II Rate Development &amp; Change'!$M$34</f>
        <v>#DIV/0!</v>
      </c>
      <c r="BN266" s="112" t="e">
        <f>'III Plan Rates'!$AA269*'V Consumer Factors'!$N$14*'II Rate Development &amp; Change'!$M$34</f>
        <v>#DIV/0!</v>
      </c>
      <c r="BO266" s="112" t="e">
        <f>'III Plan Rates'!$AA269*'V Consumer Factors'!$N$15*'II Rate Development &amp; Change'!$M$34</f>
        <v>#DIV/0!</v>
      </c>
      <c r="BP266" s="112" t="e">
        <f>'III Plan Rates'!$AA269*'V Consumer Factors'!$N$16*'II Rate Development &amp; Change'!$M$34</f>
        <v>#DIV/0!</v>
      </c>
      <c r="BQ266" s="112" t="e">
        <f>'III Plan Rates'!$AA269*'V Consumer Factors'!$N$17*'II Rate Development &amp; Change'!$M$34</f>
        <v>#DIV/0!</v>
      </c>
      <c r="BR266" s="112" t="e">
        <f>'III Plan Rates'!$AA269*'V Consumer Factors'!$N$18*'II Rate Development &amp; Change'!$M$34</f>
        <v>#DIV/0!</v>
      </c>
      <c r="BS266" s="112" t="e">
        <f>'III Plan Rates'!$AA269*'V Consumer Factors'!$N$19*'II Rate Development &amp; Change'!$M$34</f>
        <v>#DIV/0!</v>
      </c>
      <c r="BT266" s="112" t="e">
        <f>'III Plan Rates'!$AA269*'V Consumer Factors'!$N$20*'II Rate Development &amp; Change'!$M$34</f>
        <v>#DIV/0!</v>
      </c>
      <c r="BU266" s="112">
        <f>IF('III Plan Rates'!$AP269&gt;0,SUMPRODUCT(BL266:BT266,'III Plan Rates'!$AG269:$AO269)/'III Plan Rates'!$AP269,0)</f>
        <v>0</v>
      </c>
      <c r="BW266" s="109"/>
      <c r="BX266" s="109"/>
      <c r="BY266" s="109"/>
      <c r="BZ266" s="109"/>
      <c r="CA266" s="109"/>
      <c r="CB266" s="109"/>
      <c r="CC266" s="109"/>
      <c r="CD266" s="109"/>
      <c r="CE266" s="511" t="str">
        <f>IF(SUM(BW266:CD266)='III Plan Rates'!AG269, "Match", "Don't Match")</f>
        <v>Match</v>
      </c>
      <c r="CF266" s="109"/>
      <c r="CG266" s="109"/>
      <c r="CH266" s="109"/>
      <c r="CI266" s="511" t="str">
        <f>IF(SUM(CF266:CH266)='III Plan Rates'!AH269, "Match", "Don't Match")</f>
        <v>Match</v>
      </c>
      <c r="CJ266" s="109"/>
      <c r="CK266" s="109"/>
      <c r="CL266" s="109"/>
      <c r="CM266" s="109"/>
      <c r="CN266" s="109"/>
      <c r="CO266" s="109"/>
      <c r="CP266" s="109"/>
      <c r="CQ266" s="109"/>
      <c r="CR266" s="109"/>
      <c r="CS266" s="109"/>
      <c r="CT266" s="109"/>
      <c r="CU266" s="109"/>
      <c r="CV266" s="109"/>
      <c r="CW266" s="511" t="str">
        <f>IF(SUM(CJ266:CV266)='III Plan Rates'!AI269, "Match", "Don't Match")</f>
        <v>Match</v>
      </c>
      <c r="CX266" s="109"/>
      <c r="CY266" s="109"/>
      <c r="CZ266" s="109"/>
      <c r="DA266" s="109"/>
      <c r="DB266" s="109"/>
      <c r="DC266" s="109"/>
      <c r="DD266" s="109"/>
      <c r="DE266" s="109"/>
      <c r="DF266" s="109"/>
      <c r="DG266" s="109"/>
      <c r="DH266" s="511" t="str">
        <f>IF(SUM(CX266:DG266)='III Plan Rates'!AJ269, "Match", "Don't Match")</f>
        <v>Match</v>
      </c>
      <c r="DI266" s="109"/>
      <c r="DJ266" s="109"/>
      <c r="DK266" s="109"/>
      <c r="DL266" s="109"/>
      <c r="DM266" s="109"/>
      <c r="DN266" s="109"/>
      <c r="DO266" s="109"/>
      <c r="DP266" s="511" t="str">
        <f>IF(SUM(DI266:DO266)='III Plan Rates'!AK269, "Match", "Don't Match")</f>
        <v>Match</v>
      </c>
      <c r="DQ266" s="109"/>
      <c r="DR266" s="109"/>
      <c r="DS266" s="109"/>
      <c r="DT266" s="109"/>
      <c r="DU266" s="109"/>
      <c r="DV266" s="109"/>
      <c r="DW266" s="109"/>
      <c r="DX266" s="109"/>
      <c r="DY266" s="109"/>
      <c r="DZ266" s="109"/>
      <c r="EA266" s="511" t="str">
        <f>IF(SUM(DQ266:DZ266)='III Plan Rates'!AL269, "Match", "Don't Match")</f>
        <v>Match</v>
      </c>
      <c r="EB266" s="109"/>
      <c r="EC266" s="109"/>
      <c r="ED266" s="109"/>
      <c r="EE266" s="109"/>
      <c r="EF266" s="511" t="str">
        <f>IF(SUM(EB266:EE266)='III Plan Rates'!AM269, "Match", "Don't Match")</f>
        <v>Match</v>
      </c>
      <c r="EG266" s="109"/>
      <c r="EH266" s="109"/>
      <c r="EI266" s="109"/>
      <c r="EJ266" s="109"/>
      <c r="EK266" s="109"/>
      <c r="EL266" s="511" t="str">
        <f>IF(SUM(EG266:EK266)='III Plan Rates'!AN269, "Match", "Don't Match")</f>
        <v>Match</v>
      </c>
      <c r="EM266" s="109"/>
      <c r="EN266" s="109"/>
      <c r="EO266" s="109"/>
      <c r="EP266" s="109"/>
      <c r="EQ266" s="109"/>
      <c r="ER266" s="109"/>
      <c r="ES266" s="109"/>
      <c r="ET266" s="511" t="str">
        <f>IF(SUM(EM266:ES266)='III Plan Rates'!AO269, "Match", "Don't Match")</f>
        <v>Match</v>
      </c>
    </row>
    <row r="267" spans="1:150" x14ac:dyDescent="0.25">
      <c r="A267" s="406" t="str">
        <f>'III Plan Rates'!A270</f>
        <v>Plan 253</v>
      </c>
      <c r="B267" s="122">
        <f>'III Plan Rates'!B270</f>
        <v>0</v>
      </c>
      <c r="C267" s="128">
        <f>'III Plan Rates'!D270</f>
        <v>0</v>
      </c>
      <c r="D267" s="122">
        <f>'III Plan Rates'!E270</f>
        <v>0</v>
      </c>
      <c r="E267" s="122">
        <f>'III Plan Rates'!F270</f>
        <v>0</v>
      </c>
      <c r="F267" s="122">
        <f>'III Plan Rates'!G270</f>
        <v>0</v>
      </c>
      <c r="G267" s="122">
        <f>'III Plan Rates'!J270</f>
        <v>0</v>
      </c>
      <c r="H267" s="10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2">
        <f>IF('III Plan Rates'!$AP270&gt;0,SUMPRODUCT(I267:Q267,'III Plan Rates'!$AG270:$AO270)/'III Plan Rates'!$AP270,0)</f>
        <v>0</v>
      </c>
      <c r="S267" s="123"/>
      <c r="T267" s="112" t="e">
        <f>'III Plan Rates'!$AA270*'V Consumer Factors'!$N$12*'II Rate Development &amp; Change'!$J$34</f>
        <v>#DIV/0!</v>
      </c>
      <c r="U267" s="112" t="e">
        <f>'III Plan Rates'!$AA270*'V Consumer Factors'!$N$13*'II Rate Development &amp; Change'!$J$34</f>
        <v>#DIV/0!</v>
      </c>
      <c r="V267" s="112" t="e">
        <f>'III Plan Rates'!$AA270*'V Consumer Factors'!$N$14*'II Rate Development &amp; Change'!$J$34</f>
        <v>#DIV/0!</v>
      </c>
      <c r="W267" s="112" t="e">
        <f>'III Plan Rates'!$AA270*'V Consumer Factors'!$N$15*'II Rate Development &amp; Change'!$J$34</f>
        <v>#DIV/0!</v>
      </c>
      <c r="X267" s="112" t="e">
        <f>'III Plan Rates'!$AA270*'V Consumer Factors'!$N$16*'II Rate Development &amp; Change'!$J$34</f>
        <v>#DIV/0!</v>
      </c>
      <c r="Y267" s="112" t="e">
        <f>'III Plan Rates'!$AA270*'V Consumer Factors'!$N$17*'II Rate Development &amp; Change'!$J$34</f>
        <v>#DIV/0!</v>
      </c>
      <c r="Z267" s="112" t="e">
        <f>'III Plan Rates'!$AA270*'V Consumer Factors'!$N$18*'II Rate Development &amp; Change'!$J$34</f>
        <v>#DIV/0!</v>
      </c>
      <c r="AA267" s="112" t="e">
        <f>'III Plan Rates'!$AA270*'V Consumer Factors'!$N$19*'II Rate Development &amp; Change'!$J$34</f>
        <v>#DIV/0!</v>
      </c>
      <c r="AB267" s="112" t="e">
        <f>'III Plan Rates'!$AA270*'V Consumer Factors'!$N$20*'II Rate Development &amp; Change'!$J$34</f>
        <v>#DIV/0!</v>
      </c>
      <c r="AC267" s="112">
        <f>IF('III Plan Rates'!$AP270&gt;0,SUMPRODUCT(T267:AB267,'III Plan Rates'!$AG270:$AO270)/'III Plan Rates'!$AP270,0)</f>
        <v>0</v>
      </c>
      <c r="AD267" s="119"/>
      <c r="AE267" s="120" t="e">
        <f t="shared" si="43"/>
        <v>#DIV/0!</v>
      </c>
      <c r="AF267" s="120" t="e">
        <f t="shared" si="44"/>
        <v>#DIV/0!</v>
      </c>
      <c r="AG267" s="120" t="e">
        <f t="shared" si="45"/>
        <v>#DIV/0!</v>
      </c>
      <c r="AH267" s="120" t="e">
        <f t="shared" si="46"/>
        <v>#DIV/0!</v>
      </c>
      <c r="AI267" s="120" t="e">
        <f t="shared" si="47"/>
        <v>#DIV/0!</v>
      </c>
      <c r="AJ267" s="120" t="e">
        <f t="shared" si="48"/>
        <v>#DIV/0!</v>
      </c>
      <c r="AK267" s="120" t="e">
        <f t="shared" si="49"/>
        <v>#DIV/0!</v>
      </c>
      <c r="AL267" s="120" t="e">
        <f t="shared" si="50"/>
        <v>#DIV/0!</v>
      </c>
      <c r="AM267" s="120" t="e">
        <f t="shared" si="51"/>
        <v>#DIV/0!</v>
      </c>
      <c r="AN267" s="120" t="str">
        <f t="shared" si="52"/>
        <v/>
      </c>
      <c r="AO267" s="119"/>
      <c r="AP267" s="112" t="e">
        <f>'III Plan Rates'!$AA270*'V Consumer Factors'!$N$12*'II Rate Development &amp; Change'!$K$34</f>
        <v>#DIV/0!</v>
      </c>
      <c r="AQ267" s="112" t="e">
        <f>'III Plan Rates'!$AA270*'V Consumer Factors'!$N$13*'II Rate Development &amp; Change'!$K$34</f>
        <v>#DIV/0!</v>
      </c>
      <c r="AR267" s="112" t="e">
        <f>'III Plan Rates'!$AA270*'V Consumer Factors'!$N$14*'II Rate Development &amp; Change'!$K$34</f>
        <v>#DIV/0!</v>
      </c>
      <c r="AS267" s="112" t="e">
        <f>'III Plan Rates'!$AA270*'V Consumer Factors'!$N$15*'II Rate Development &amp; Change'!$K$34</f>
        <v>#DIV/0!</v>
      </c>
      <c r="AT267" s="112" t="e">
        <f>'III Plan Rates'!$AA270*'V Consumer Factors'!$N$16*'II Rate Development &amp; Change'!$K$34</f>
        <v>#DIV/0!</v>
      </c>
      <c r="AU267" s="112" t="e">
        <f>'III Plan Rates'!$AA270*'V Consumer Factors'!$N$17*'II Rate Development &amp; Change'!$K$34</f>
        <v>#DIV/0!</v>
      </c>
      <c r="AV267" s="112" t="e">
        <f>'III Plan Rates'!$AA270*'V Consumer Factors'!$N$18*'II Rate Development &amp; Change'!$K$34</f>
        <v>#DIV/0!</v>
      </c>
      <c r="AW267" s="112" t="e">
        <f>'III Plan Rates'!$AA270*'V Consumer Factors'!$N$19*'II Rate Development &amp; Change'!$K$34</f>
        <v>#DIV/0!</v>
      </c>
      <c r="AX267" s="112" t="e">
        <f>'III Plan Rates'!$AA270*'V Consumer Factors'!$N$20*'II Rate Development &amp; Change'!$K$34</f>
        <v>#DIV/0!</v>
      </c>
      <c r="AY267" s="112">
        <f>IF('III Plan Rates'!$AP270&gt;0,SUMPRODUCT(AP267:AX267,'III Plan Rates'!$AG270:$AO270)/'III Plan Rates'!$AP270,0)</f>
        <v>0</v>
      </c>
      <c r="AZ267" s="124"/>
      <c r="BA267" s="112" t="e">
        <f>'III Plan Rates'!$AA270*'V Consumer Factors'!$N$12*'II Rate Development &amp; Change'!$L$34</f>
        <v>#DIV/0!</v>
      </c>
      <c r="BB267" s="112" t="e">
        <f>'III Plan Rates'!$AA270*'V Consumer Factors'!$N$13*'II Rate Development &amp; Change'!$L$34</f>
        <v>#DIV/0!</v>
      </c>
      <c r="BC267" s="112" t="e">
        <f>'III Plan Rates'!$AA270*'V Consumer Factors'!$N$14*'II Rate Development &amp; Change'!$L$34</f>
        <v>#DIV/0!</v>
      </c>
      <c r="BD267" s="112" t="e">
        <f>'III Plan Rates'!$AA270*'V Consumer Factors'!$N$15*'II Rate Development &amp; Change'!$L$34</f>
        <v>#DIV/0!</v>
      </c>
      <c r="BE267" s="112" t="e">
        <f>'III Plan Rates'!$AA270*'V Consumer Factors'!$N$16*'II Rate Development &amp; Change'!$L$34</f>
        <v>#DIV/0!</v>
      </c>
      <c r="BF267" s="112" t="e">
        <f>'III Plan Rates'!$AA270*'V Consumer Factors'!$N$17*'II Rate Development &amp; Change'!$L$34</f>
        <v>#DIV/0!</v>
      </c>
      <c r="BG267" s="112" t="e">
        <f>'III Plan Rates'!$AA270*'V Consumer Factors'!$N$18*'II Rate Development &amp; Change'!$L$34</f>
        <v>#DIV/0!</v>
      </c>
      <c r="BH267" s="112" t="e">
        <f>'III Plan Rates'!$AA270*'V Consumer Factors'!$N$19*'II Rate Development &amp; Change'!$L$34</f>
        <v>#DIV/0!</v>
      </c>
      <c r="BI267" s="112" t="e">
        <f>'III Plan Rates'!$AA270*'V Consumer Factors'!$N$20*'II Rate Development &amp; Change'!$L$34</f>
        <v>#DIV/0!</v>
      </c>
      <c r="BJ267" s="112">
        <f>IF('III Plan Rates'!$AP270&gt;0,SUMPRODUCT(BA267:BI267,'III Plan Rates'!$AG270:$AO270)/'III Plan Rates'!$AP270,0)</f>
        <v>0</v>
      </c>
      <c r="BK267" s="124"/>
      <c r="BL267" s="112" t="e">
        <f>'III Plan Rates'!$AA270*'V Consumer Factors'!$N$12*'II Rate Development &amp; Change'!$M$34</f>
        <v>#DIV/0!</v>
      </c>
      <c r="BM267" s="112" t="e">
        <f>'III Plan Rates'!$AA270*'V Consumer Factors'!$N$13*'II Rate Development &amp; Change'!$M$34</f>
        <v>#DIV/0!</v>
      </c>
      <c r="BN267" s="112" t="e">
        <f>'III Plan Rates'!$AA270*'V Consumer Factors'!$N$14*'II Rate Development &amp; Change'!$M$34</f>
        <v>#DIV/0!</v>
      </c>
      <c r="BO267" s="112" t="e">
        <f>'III Plan Rates'!$AA270*'V Consumer Factors'!$N$15*'II Rate Development &amp; Change'!$M$34</f>
        <v>#DIV/0!</v>
      </c>
      <c r="BP267" s="112" t="e">
        <f>'III Plan Rates'!$AA270*'V Consumer Factors'!$N$16*'II Rate Development &amp; Change'!$M$34</f>
        <v>#DIV/0!</v>
      </c>
      <c r="BQ267" s="112" t="e">
        <f>'III Plan Rates'!$AA270*'V Consumer Factors'!$N$17*'II Rate Development &amp; Change'!$M$34</f>
        <v>#DIV/0!</v>
      </c>
      <c r="BR267" s="112" t="e">
        <f>'III Plan Rates'!$AA270*'V Consumer Factors'!$N$18*'II Rate Development &amp; Change'!$M$34</f>
        <v>#DIV/0!</v>
      </c>
      <c r="BS267" s="112" t="e">
        <f>'III Plan Rates'!$AA270*'V Consumer Factors'!$N$19*'II Rate Development &amp; Change'!$M$34</f>
        <v>#DIV/0!</v>
      </c>
      <c r="BT267" s="112" t="e">
        <f>'III Plan Rates'!$AA270*'V Consumer Factors'!$N$20*'II Rate Development &amp; Change'!$M$34</f>
        <v>#DIV/0!</v>
      </c>
      <c r="BU267" s="112">
        <f>IF('III Plan Rates'!$AP270&gt;0,SUMPRODUCT(BL267:BT267,'III Plan Rates'!$AG270:$AO270)/'III Plan Rates'!$AP270,0)</f>
        <v>0</v>
      </c>
      <c r="BW267" s="109"/>
      <c r="BX267" s="109"/>
      <c r="BY267" s="109"/>
      <c r="BZ267" s="109"/>
      <c r="CA267" s="109"/>
      <c r="CB267" s="109"/>
      <c r="CC267" s="109"/>
      <c r="CD267" s="109"/>
      <c r="CE267" s="511" t="str">
        <f>IF(SUM(BW267:CD267)='III Plan Rates'!AG270, "Match", "Don't Match")</f>
        <v>Match</v>
      </c>
      <c r="CF267" s="109"/>
      <c r="CG267" s="109"/>
      <c r="CH267" s="109"/>
      <c r="CI267" s="511" t="str">
        <f>IF(SUM(CF267:CH267)='III Plan Rates'!AH270, "Match", "Don't Match")</f>
        <v>Match</v>
      </c>
      <c r="CJ267" s="109"/>
      <c r="CK267" s="109"/>
      <c r="CL267" s="109"/>
      <c r="CM267" s="109"/>
      <c r="CN267" s="109"/>
      <c r="CO267" s="109"/>
      <c r="CP267" s="109"/>
      <c r="CQ267" s="109"/>
      <c r="CR267" s="109"/>
      <c r="CS267" s="109"/>
      <c r="CT267" s="109"/>
      <c r="CU267" s="109"/>
      <c r="CV267" s="109"/>
      <c r="CW267" s="511" t="str">
        <f>IF(SUM(CJ267:CV267)='III Plan Rates'!AI270, "Match", "Don't Match")</f>
        <v>Match</v>
      </c>
      <c r="CX267" s="109"/>
      <c r="CY267" s="109"/>
      <c r="CZ267" s="109"/>
      <c r="DA267" s="109"/>
      <c r="DB267" s="109"/>
      <c r="DC267" s="109"/>
      <c r="DD267" s="109"/>
      <c r="DE267" s="109"/>
      <c r="DF267" s="109"/>
      <c r="DG267" s="109"/>
      <c r="DH267" s="511" t="str">
        <f>IF(SUM(CX267:DG267)='III Plan Rates'!AJ270, "Match", "Don't Match")</f>
        <v>Match</v>
      </c>
      <c r="DI267" s="109"/>
      <c r="DJ267" s="109"/>
      <c r="DK267" s="109"/>
      <c r="DL267" s="109"/>
      <c r="DM267" s="109"/>
      <c r="DN267" s="109"/>
      <c r="DO267" s="109"/>
      <c r="DP267" s="511" t="str">
        <f>IF(SUM(DI267:DO267)='III Plan Rates'!AK270, "Match", "Don't Match")</f>
        <v>Match</v>
      </c>
      <c r="DQ267" s="109"/>
      <c r="DR267" s="109"/>
      <c r="DS267" s="109"/>
      <c r="DT267" s="109"/>
      <c r="DU267" s="109"/>
      <c r="DV267" s="109"/>
      <c r="DW267" s="109"/>
      <c r="DX267" s="109"/>
      <c r="DY267" s="109"/>
      <c r="DZ267" s="109"/>
      <c r="EA267" s="511" t="str">
        <f>IF(SUM(DQ267:DZ267)='III Plan Rates'!AL270, "Match", "Don't Match")</f>
        <v>Match</v>
      </c>
      <c r="EB267" s="109"/>
      <c r="EC267" s="109"/>
      <c r="ED267" s="109"/>
      <c r="EE267" s="109"/>
      <c r="EF267" s="511" t="str">
        <f>IF(SUM(EB267:EE267)='III Plan Rates'!AM270, "Match", "Don't Match")</f>
        <v>Match</v>
      </c>
      <c r="EG267" s="109"/>
      <c r="EH267" s="109"/>
      <c r="EI267" s="109"/>
      <c r="EJ267" s="109"/>
      <c r="EK267" s="109"/>
      <c r="EL267" s="511" t="str">
        <f>IF(SUM(EG267:EK267)='III Plan Rates'!AN270, "Match", "Don't Match")</f>
        <v>Match</v>
      </c>
      <c r="EM267" s="109"/>
      <c r="EN267" s="109"/>
      <c r="EO267" s="109"/>
      <c r="EP267" s="109"/>
      <c r="EQ267" s="109"/>
      <c r="ER267" s="109"/>
      <c r="ES267" s="109"/>
      <c r="ET267" s="511" t="str">
        <f>IF(SUM(EM267:ES267)='III Plan Rates'!AO270, "Match", "Don't Match")</f>
        <v>Match</v>
      </c>
    </row>
    <row r="268" spans="1:150" x14ac:dyDescent="0.25">
      <c r="A268" s="406" t="str">
        <f>'III Plan Rates'!A271</f>
        <v>Plan 254</v>
      </c>
      <c r="B268" s="122">
        <f>'III Plan Rates'!B271</f>
        <v>0</v>
      </c>
      <c r="C268" s="128">
        <f>'III Plan Rates'!D271</f>
        <v>0</v>
      </c>
      <c r="D268" s="122">
        <f>'III Plan Rates'!E271</f>
        <v>0</v>
      </c>
      <c r="E268" s="122">
        <f>'III Plan Rates'!F271</f>
        <v>0</v>
      </c>
      <c r="F268" s="122">
        <f>'III Plan Rates'!G271</f>
        <v>0</v>
      </c>
      <c r="G268" s="122">
        <f>'III Plan Rates'!J271</f>
        <v>0</v>
      </c>
      <c r="H268" s="10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2">
        <f>IF('III Plan Rates'!$AP271&gt;0,SUMPRODUCT(I268:Q268,'III Plan Rates'!$AG271:$AO271)/'III Plan Rates'!$AP271,0)</f>
        <v>0</v>
      </c>
      <c r="S268" s="123"/>
      <c r="T268" s="112" t="e">
        <f>'III Plan Rates'!$AA271*'V Consumer Factors'!$N$12*'II Rate Development &amp; Change'!$J$34</f>
        <v>#DIV/0!</v>
      </c>
      <c r="U268" s="112" t="e">
        <f>'III Plan Rates'!$AA271*'V Consumer Factors'!$N$13*'II Rate Development &amp; Change'!$J$34</f>
        <v>#DIV/0!</v>
      </c>
      <c r="V268" s="112" t="e">
        <f>'III Plan Rates'!$AA271*'V Consumer Factors'!$N$14*'II Rate Development &amp; Change'!$J$34</f>
        <v>#DIV/0!</v>
      </c>
      <c r="W268" s="112" t="e">
        <f>'III Plan Rates'!$AA271*'V Consumer Factors'!$N$15*'II Rate Development &amp; Change'!$J$34</f>
        <v>#DIV/0!</v>
      </c>
      <c r="X268" s="112" t="e">
        <f>'III Plan Rates'!$AA271*'V Consumer Factors'!$N$16*'II Rate Development &amp; Change'!$J$34</f>
        <v>#DIV/0!</v>
      </c>
      <c r="Y268" s="112" t="e">
        <f>'III Plan Rates'!$AA271*'V Consumer Factors'!$N$17*'II Rate Development &amp; Change'!$J$34</f>
        <v>#DIV/0!</v>
      </c>
      <c r="Z268" s="112" t="e">
        <f>'III Plan Rates'!$AA271*'V Consumer Factors'!$N$18*'II Rate Development &amp; Change'!$J$34</f>
        <v>#DIV/0!</v>
      </c>
      <c r="AA268" s="112" t="e">
        <f>'III Plan Rates'!$AA271*'V Consumer Factors'!$N$19*'II Rate Development &amp; Change'!$J$34</f>
        <v>#DIV/0!</v>
      </c>
      <c r="AB268" s="112" t="e">
        <f>'III Plan Rates'!$AA271*'V Consumer Factors'!$N$20*'II Rate Development &amp; Change'!$J$34</f>
        <v>#DIV/0!</v>
      </c>
      <c r="AC268" s="112">
        <f>IF('III Plan Rates'!$AP271&gt;0,SUMPRODUCT(T268:AB268,'III Plan Rates'!$AG271:$AO271)/'III Plan Rates'!$AP271,0)</f>
        <v>0</v>
      </c>
      <c r="AD268" s="119"/>
      <c r="AE268" s="120" t="e">
        <f t="shared" si="43"/>
        <v>#DIV/0!</v>
      </c>
      <c r="AF268" s="120" t="e">
        <f t="shared" si="44"/>
        <v>#DIV/0!</v>
      </c>
      <c r="AG268" s="120" t="e">
        <f t="shared" si="45"/>
        <v>#DIV/0!</v>
      </c>
      <c r="AH268" s="120" t="e">
        <f t="shared" si="46"/>
        <v>#DIV/0!</v>
      </c>
      <c r="AI268" s="120" t="e">
        <f t="shared" si="47"/>
        <v>#DIV/0!</v>
      </c>
      <c r="AJ268" s="120" t="e">
        <f t="shared" si="48"/>
        <v>#DIV/0!</v>
      </c>
      <c r="AK268" s="120" t="e">
        <f t="shared" si="49"/>
        <v>#DIV/0!</v>
      </c>
      <c r="AL268" s="120" t="e">
        <f t="shared" si="50"/>
        <v>#DIV/0!</v>
      </c>
      <c r="AM268" s="120" t="e">
        <f t="shared" si="51"/>
        <v>#DIV/0!</v>
      </c>
      <c r="AN268" s="120" t="str">
        <f t="shared" si="52"/>
        <v/>
      </c>
      <c r="AO268" s="119"/>
      <c r="AP268" s="112" t="e">
        <f>'III Plan Rates'!$AA271*'V Consumer Factors'!$N$12*'II Rate Development &amp; Change'!$K$34</f>
        <v>#DIV/0!</v>
      </c>
      <c r="AQ268" s="112" t="e">
        <f>'III Plan Rates'!$AA271*'V Consumer Factors'!$N$13*'II Rate Development &amp; Change'!$K$34</f>
        <v>#DIV/0!</v>
      </c>
      <c r="AR268" s="112" t="e">
        <f>'III Plan Rates'!$AA271*'V Consumer Factors'!$N$14*'II Rate Development &amp; Change'!$K$34</f>
        <v>#DIV/0!</v>
      </c>
      <c r="AS268" s="112" t="e">
        <f>'III Plan Rates'!$AA271*'V Consumer Factors'!$N$15*'II Rate Development &amp; Change'!$K$34</f>
        <v>#DIV/0!</v>
      </c>
      <c r="AT268" s="112" t="e">
        <f>'III Plan Rates'!$AA271*'V Consumer Factors'!$N$16*'II Rate Development &amp; Change'!$K$34</f>
        <v>#DIV/0!</v>
      </c>
      <c r="AU268" s="112" t="e">
        <f>'III Plan Rates'!$AA271*'V Consumer Factors'!$N$17*'II Rate Development &amp; Change'!$K$34</f>
        <v>#DIV/0!</v>
      </c>
      <c r="AV268" s="112" t="e">
        <f>'III Plan Rates'!$AA271*'V Consumer Factors'!$N$18*'II Rate Development &amp; Change'!$K$34</f>
        <v>#DIV/0!</v>
      </c>
      <c r="AW268" s="112" t="e">
        <f>'III Plan Rates'!$AA271*'V Consumer Factors'!$N$19*'II Rate Development &amp; Change'!$K$34</f>
        <v>#DIV/0!</v>
      </c>
      <c r="AX268" s="112" t="e">
        <f>'III Plan Rates'!$AA271*'V Consumer Factors'!$N$20*'II Rate Development &amp; Change'!$K$34</f>
        <v>#DIV/0!</v>
      </c>
      <c r="AY268" s="112">
        <f>IF('III Plan Rates'!$AP271&gt;0,SUMPRODUCT(AP268:AX268,'III Plan Rates'!$AG271:$AO271)/'III Plan Rates'!$AP271,0)</f>
        <v>0</v>
      </c>
      <c r="AZ268" s="124"/>
      <c r="BA268" s="112" t="e">
        <f>'III Plan Rates'!$AA271*'V Consumer Factors'!$N$12*'II Rate Development &amp; Change'!$L$34</f>
        <v>#DIV/0!</v>
      </c>
      <c r="BB268" s="112" t="e">
        <f>'III Plan Rates'!$AA271*'V Consumer Factors'!$N$13*'II Rate Development &amp; Change'!$L$34</f>
        <v>#DIV/0!</v>
      </c>
      <c r="BC268" s="112" t="e">
        <f>'III Plan Rates'!$AA271*'V Consumer Factors'!$N$14*'II Rate Development &amp; Change'!$L$34</f>
        <v>#DIV/0!</v>
      </c>
      <c r="BD268" s="112" t="e">
        <f>'III Plan Rates'!$AA271*'V Consumer Factors'!$N$15*'II Rate Development &amp; Change'!$L$34</f>
        <v>#DIV/0!</v>
      </c>
      <c r="BE268" s="112" t="e">
        <f>'III Plan Rates'!$AA271*'V Consumer Factors'!$N$16*'II Rate Development &amp; Change'!$L$34</f>
        <v>#DIV/0!</v>
      </c>
      <c r="BF268" s="112" t="e">
        <f>'III Plan Rates'!$AA271*'V Consumer Factors'!$N$17*'II Rate Development &amp; Change'!$L$34</f>
        <v>#DIV/0!</v>
      </c>
      <c r="BG268" s="112" t="e">
        <f>'III Plan Rates'!$AA271*'V Consumer Factors'!$N$18*'II Rate Development &amp; Change'!$L$34</f>
        <v>#DIV/0!</v>
      </c>
      <c r="BH268" s="112" t="e">
        <f>'III Plan Rates'!$AA271*'V Consumer Factors'!$N$19*'II Rate Development &amp; Change'!$L$34</f>
        <v>#DIV/0!</v>
      </c>
      <c r="BI268" s="112" t="e">
        <f>'III Plan Rates'!$AA271*'V Consumer Factors'!$N$20*'II Rate Development &amp; Change'!$L$34</f>
        <v>#DIV/0!</v>
      </c>
      <c r="BJ268" s="112">
        <f>IF('III Plan Rates'!$AP271&gt;0,SUMPRODUCT(BA268:BI268,'III Plan Rates'!$AG271:$AO271)/'III Plan Rates'!$AP271,0)</f>
        <v>0</v>
      </c>
      <c r="BK268" s="124"/>
      <c r="BL268" s="112" t="e">
        <f>'III Plan Rates'!$AA271*'V Consumer Factors'!$N$12*'II Rate Development &amp; Change'!$M$34</f>
        <v>#DIV/0!</v>
      </c>
      <c r="BM268" s="112" t="e">
        <f>'III Plan Rates'!$AA271*'V Consumer Factors'!$N$13*'II Rate Development &amp; Change'!$M$34</f>
        <v>#DIV/0!</v>
      </c>
      <c r="BN268" s="112" t="e">
        <f>'III Plan Rates'!$AA271*'V Consumer Factors'!$N$14*'II Rate Development &amp; Change'!$M$34</f>
        <v>#DIV/0!</v>
      </c>
      <c r="BO268" s="112" t="e">
        <f>'III Plan Rates'!$AA271*'V Consumer Factors'!$N$15*'II Rate Development &amp; Change'!$M$34</f>
        <v>#DIV/0!</v>
      </c>
      <c r="BP268" s="112" t="e">
        <f>'III Plan Rates'!$AA271*'V Consumer Factors'!$N$16*'II Rate Development &amp; Change'!$M$34</f>
        <v>#DIV/0!</v>
      </c>
      <c r="BQ268" s="112" t="e">
        <f>'III Plan Rates'!$AA271*'V Consumer Factors'!$N$17*'II Rate Development &amp; Change'!$M$34</f>
        <v>#DIV/0!</v>
      </c>
      <c r="BR268" s="112" t="e">
        <f>'III Plan Rates'!$AA271*'V Consumer Factors'!$N$18*'II Rate Development &amp; Change'!$M$34</f>
        <v>#DIV/0!</v>
      </c>
      <c r="BS268" s="112" t="e">
        <f>'III Plan Rates'!$AA271*'V Consumer Factors'!$N$19*'II Rate Development &amp; Change'!$M$34</f>
        <v>#DIV/0!</v>
      </c>
      <c r="BT268" s="112" t="e">
        <f>'III Plan Rates'!$AA271*'V Consumer Factors'!$N$20*'II Rate Development &amp; Change'!$M$34</f>
        <v>#DIV/0!</v>
      </c>
      <c r="BU268" s="112">
        <f>IF('III Plan Rates'!$AP271&gt;0,SUMPRODUCT(BL268:BT268,'III Plan Rates'!$AG271:$AO271)/'III Plan Rates'!$AP271,0)</f>
        <v>0</v>
      </c>
      <c r="BW268" s="109"/>
      <c r="BX268" s="109"/>
      <c r="BY268" s="109"/>
      <c r="BZ268" s="109"/>
      <c r="CA268" s="109"/>
      <c r="CB268" s="109"/>
      <c r="CC268" s="109"/>
      <c r="CD268" s="109"/>
      <c r="CE268" s="511" t="str">
        <f>IF(SUM(BW268:CD268)='III Plan Rates'!AG271, "Match", "Don't Match")</f>
        <v>Match</v>
      </c>
      <c r="CF268" s="109"/>
      <c r="CG268" s="109"/>
      <c r="CH268" s="109"/>
      <c r="CI268" s="511" t="str">
        <f>IF(SUM(CF268:CH268)='III Plan Rates'!AH271, "Match", "Don't Match")</f>
        <v>Match</v>
      </c>
      <c r="CJ268" s="109"/>
      <c r="CK268" s="109"/>
      <c r="CL268" s="109"/>
      <c r="CM268" s="109"/>
      <c r="CN268" s="109"/>
      <c r="CO268" s="109"/>
      <c r="CP268" s="109"/>
      <c r="CQ268" s="109"/>
      <c r="CR268" s="109"/>
      <c r="CS268" s="109"/>
      <c r="CT268" s="109"/>
      <c r="CU268" s="109"/>
      <c r="CV268" s="109"/>
      <c r="CW268" s="511" t="str">
        <f>IF(SUM(CJ268:CV268)='III Plan Rates'!AI271, "Match", "Don't Match")</f>
        <v>Match</v>
      </c>
      <c r="CX268" s="109"/>
      <c r="CY268" s="109"/>
      <c r="CZ268" s="109"/>
      <c r="DA268" s="109"/>
      <c r="DB268" s="109"/>
      <c r="DC268" s="109"/>
      <c r="DD268" s="109"/>
      <c r="DE268" s="109"/>
      <c r="DF268" s="109"/>
      <c r="DG268" s="109"/>
      <c r="DH268" s="511" t="str">
        <f>IF(SUM(CX268:DG268)='III Plan Rates'!AJ271, "Match", "Don't Match")</f>
        <v>Match</v>
      </c>
      <c r="DI268" s="109"/>
      <c r="DJ268" s="109"/>
      <c r="DK268" s="109"/>
      <c r="DL268" s="109"/>
      <c r="DM268" s="109"/>
      <c r="DN268" s="109"/>
      <c r="DO268" s="109"/>
      <c r="DP268" s="511" t="str">
        <f>IF(SUM(DI268:DO268)='III Plan Rates'!AK271, "Match", "Don't Match")</f>
        <v>Match</v>
      </c>
      <c r="DQ268" s="109"/>
      <c r="DR268" s="109"/>
      <c r="DS268" s="109"/>
      <c r="DT268" s="109"/>
      <c r="DU268" s="109"/>
      <c r="DV268" s="109"/>
      <c r="DW268" s="109"/>
      <c r="DX268" s="109"/>
      <c r="DY268" s="109"/>
      <c r="DZ268" s="109"/>
      <c r="EA268" s="511" t="str">
        <f>IF(SUM(DQ268:DZ268)='III Plan Rates'!AL271, "Match", "Don't Match")</f>
        <v>Match</v>
      </c>
      <c r="EB268" s="109"/>
      <c r="EC268" s="109"/>
      <c r="ED268" s="109"/>
      <c r="EE268" s="109"/>
      <c r="EF268" s="511" t="str">
        <f>IF(SUM(EB268:EE268)='III Plan Rates'!AM271, "Match", "Don't Match")</f>
        <v>Match</v>
      </c>
      <c r="EG268" s="109"/>
      <c r="EH268" s="109"/>
      <c r="EI268" s="109"/>
      <c r="EJ268" s="109"/>
      <c r="EK268" s="109"/>
      <c r="EL268" s="511" t="str">
        <f>IF(SUM(EG268:EK268)='III Plan Rates'!AN271, "Match", "Don't Match")</f>
        <v>Match</v>
      </c>
      <c r="EM268" s="109"/>
      <c r="EN268" s="109"/>
      <c r="EO268" s="109"/>
      <c r="EP268" s="109"/>
      <c r="EQ268" s="109"/>
      <c r="ER268" s="109"/>
      <c r="ES268" s="109"/>
      <c r="ET268" s="511" t="str">
        <f>IF(SUM(EM268:ES268)='III Plan Rates'!AO271, "Match", "Don't Match")</f>
        <v>Match</v>
      </c>
    </row>
    <row r="269" spans="1:150" x14ac:dyDescent="0.25">
      <c r="A269" s="406" t="str">
        <f>'III Plan Rates'!A272</f>
        <v>Plan 255</v>
      </c>
      <c r="B269" s="122">
        <f>'III Plan Rates'!B272</f>
        <v>0</v>
      </c>
      <c r="C269" s="128">
        <f>'III Plan Rates'!D272</f>
        <v>0</v>
      </c>
      <c r="D269" s="122">
        <f>'III Plan Rates'!E272</f>
        <v>0</v>
      </c>
      <c r="E269" s="122">
        <f>'III Plan Rates'!F272</f>
        <v>0</v>
      </c>
      <c r="F269" s="122">
        <f>'III Plan Rates'!G272</f>
        <v>0</v>
      </c>
      <c r="G269" s="122">
        <f>'III Plan Rates'!J272</f>
        <v>0</v>
      </c>
      <c r="H269" s="10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2">
        <f>IF('III Plan Rates'!$AP272&gt;0,SUMPRODUCT(I269:Q269,'III Plan Rates'!$AG272:$AO272)/'III Plan Rates'!$AP272,0)</f>
        <v>0</v>
      </c>
      <c r="S269" s="123"/>
      <c r="T269" s="112" t="e">
        <f>'III Plan Rates'!$AA272*'V Consumer Factors'!$N$12*'II Rate Development &amp; Change'!$J$34</f>
        <v>#DIV/0!</v>
      </c>
      <c r="U269" s="112" t="e">
        <f>'III Plan Rates'!$AA272*'V Consumer Factors'!$N$13*'II Rate Development &amp; Change'!$J$34</f>
        <v>#DIV/0!</v>
      </c>
      <c r="V269" s="112" t="e">
        <f>'III Plan Rates'!$AA272*'V Consumer Factors'!$N$14*'II Rate Development &amp; Change'!$J$34</f>
        <v>#DIV/0!</v>
      </c>
      <c r="W269" s="112" t="e">
        <f>'III Plan Rates'!$AA272*'V Consumer Factors'!$N$15*'II Rate Development &amp; Change'!$J$34</f>
        <v>#DIV/0!</v>
      </c>
      <c r="X269" s="112" t="e">
        <f>'III Plan Rates'!$AA272*'V Consumer Factors'!$N$16*'II Rate Development &amp; Change'!$J$34</f>
        <v>#DIV/0!</v>
      </c>
      <c r="Y269" s="112" t="e">
        <f>'III Plan Rates'!$AA272*'V Consumer Factors'!$N$17*'II Rate Development &amp; Change'!$J$34</f>
        <v>#DIV/0!</v>
      </c>
      <c r="Z269" s="112" t="e">
        <f>'III Plan Rates'!$AA272*'V Consumer Factors'!$N$18*'II Rate Development &amp; Change'!$J$34</f>
        <v>#DIV/0!</v>
      </c>
      <c r="AA269" s="112" t="e">
        <f>'III Plan Rates'!$AA272*'V Consumer Factors'!$N$19*'II Rate Development &amp; Change'!$J$34</f>
        <v>#DIV/0!</v>
      </c>
      <c r="AB269" s="112" t="e">
        <f>'III Plan Rates'!$AA272*'V Consumer Factors'!$N$20*'II Rate Development &amp; Change'!$J$34</f>
        <v>#DIV/0!</v>
      </c>
      <c r="AC269" s="112">
        <f>IF('III Plan Rates'!$AP272&gt;0,SUMPRODUCT(T269:AB269,'III Plan Rates'!$AG272:$AO272)/'III Plan Rates'!$AP272,0)</f>
        <v>0</v>
      </c>
      <c r="AD269" s="119"/>
      <c r="AE269" s="120" t="e">
        <f t="shared" si="43"/>
        <v>#DIV/0!</v>
      </c>
      <c r="AF269" s="120" t="e">
        <f t="shared" si="44"/>
        <v>#DIV/0!</v>
      </c>
      <c r="AG269" s="120" t="e">
        <f t="shared" si="45"/>
        <v>#DIV/0!</v>
      </c>
      <c r="AH269" s="120" t="e">
        <f t="shared" si="46"/>
        <v>#DIV/0!</v>
      </c>
      <c r="AI269" s="120" t="e">
        <f t="shared" si="47"/>
        <v>#DIV/0!</v>
      </c>
      <c r="AJ269" s="120" t="e">
        <f t="shared" si="48"/>
        <v>#DIV/0!</v>
      </c>
      <c r="AK269" s="120" t="e">
        <f t="shared" si="49"/>
        <v>#DIV/0!</v>
      </c>
      <c r="AL269" s="120" t="e">
        <f t="shared" si="50"/>
        <v>#DIV/0!</v>
      </c>
      <c r="AM269" s="120" t="e">
        <f t="shared" si="51"/>
        <v>#DIV/0!</v>
      </c>
      <c r="AN269" s="120" t="str">
        <f t="shared" si="52"/>
        <v/>
      </c>
      <c r="AO269" s="119"/>
      <c r="AP269" s="112" t="e">
        <f>'III Plan Rates'!$AA272*'V Consumer Factors'!$N$12*'II Rate Development &amp; Change'!$K$34</f>
        <v>#DIV/0!</v>
      </c>
      <c r="AQ269" s="112" t="e">
        <f>'III Plan Rates'!$AA272*'V Consumer Factors'!$N$13*'II Rate Development &amp; Change'!$K$34</f>
        <v>#DIV/0!</v>
      </c>
      <c r="AR269" s="112" t="e">
        <f>'III Plan Rates'!$AA272*'V Consumer Factors'!$N$14*'II Rate Development &amp; Change'!$K$34</f>
        <v>#DIV/0!</v>
      </c>
      <c r="AS269" s="112" t="e">
        <f>'III Plan Rates'!$AA272*'V Consumer Factors'!$N$15*'II Rate Development &amp; Change'!$K$34</f>
        <v>#DIV/0!</v>
      </c>
      <c r="AT269" s="112" t="e">
        <f>'III Plan Rates'!$AA272*'V Consumer Factors'!$N$16*'II Rate Development &amp; Change'!$K$34</f>
        <v>#DIV/0!</v>
      </c>
      <c r="AU269" s="112" t="e">
        <f>'III Plan Rates'!$AA272*'V Consumer Factors'!$N$17*'II Rate Development &amp; Change'!$K$34</f>
        <v>#DIV/0!</v>
      </c>
      <c r="AV269" s="112" t="e">
        <f>'III Plan Rates'!$AA272*'V Consumer Factors'!$N$18*'II Rate Development &amp; Change'!$K$34</f>
        <v>#DIV/0!</v>
      </c>
      <c r="AW269" s="112" t="e">
        <f>'III Plan Rates'!$AA272*'V Consumer Factors'!$N$19*'II Rate Development &amp; Change'!$K$34</f>
        <v>#DIV/0!</v>
      </c>
      <c r="AX269" s="112" t="e">
        <f>'III Plan Rates'!$AA272*'V Consumer Factors'!$N$20*'II Rate Development &amp; Change'!$K$34</f>
        <v>#DIV/0!</v>
      </c>
      <c r="AY269" s="112">
        <f>IF('III Plan Rates'!$AP272&gt;0,SUMPRODUCT(AP269:AX269,'III Plan Rates'!$AG272:$AO272)/'III Plan Rates'!$AP272,0)</f>
        <v>0</v>
      </c>
      <c r="AZ269" s="124"/>
      <c r="BA269" s="112" t="e">
        <f>'III Plan Rates'!$AA272*'V Consumer Factors'!$N$12*'II Rate Development &amp; Change'!$L$34</f>
        <v>#DIV/0!</v>
      </c>
      <c r="BB269" s="112" t="e">
        <f>'III Plan Rates'!$AA272*'V Consumer Factors'!$N$13*'II Rate Development &amp; Change'!$L$34</f>
        <v>#DIV/0!</v>
      </c>
      <c r="BC269" s="112" t="e">
        <f>'III Plan Rates'!$AA272*'V Consumer Factors'!$N$14*'II Rate Development &amp; Change'!$L$34</f>
        <v>#DIV/0!</v>
      </c>
      <c r="BD269" s="112" t="e">
        <f>'III Plan Rates'!$AA272*'V Consumer Factors'!$N$15*'II Rate Development &amp; Change'!$L$34</f>
        <v>#DIV/0!</v>
      </c>
      <c r="BE269" s="112" t="e">
        <f>'III Plan Rates'!$AA272*'V Consumer Factors'!$N$16*'II Rate Development &amp; Change'!$L$34</f>
        <v>#DIV/0!</v>
      </c>
      <c r="BF269" s="112" t="e">
        <f>'III Plan Rates'!$AA272*'V Consumer Factors'!$N$17*'II Rate Development &amp; Change'!$L$34</f>
        <v>#DIV/0!</v>
      </c>
      <c r="BG269" s="112" t="e">
        <f>'III Plan Rates'!$AA272*'V Consumer Factors'!$N$18*'II Rate Development &amp; Change'!$L$34</f>
        <v>#DIV/0!</v>
      </c>
      <c r="BH269" s="112" t="e">
        <f>'III Plan Rates'!$AA272*'V Consumer Factors'!$N$19*'II Rate Development &amp; Change'!$L$34</f>
        <v>#DIV/0!</v>
      </c>
      <c r="BI269" s="112" t="e">
        <f>'III Plan Rates'!$AA272*'V Consumer Factors'!$N$20*'II Rate Development &amp; Change'!$L$34</f>
        <v>#DIV/0!</v>
      </c>
      <c r="BJ269" s="112">
        <f>IF('III Plan Rates'!$AP272&gt;0,SUMPRODUCT(BA269:BI269,'III Plan Rates'!$AG272:$AO272)/'III Plan Rates'!$AP272,0)</f>
        <v>0</v>
      </c>
      <c r="BK269" s="124"/>
      <c r="BL269" s="112" t="e">
        <f>'III Plan Rates'!$AA272*'V Consumer Factors'!$N$12*'II Rate Development &amp; Change'!$M$34</f>
        <v>#DIV/0!</v>
      </c>
      <c r="BM269" s="112" t="e">
        <f>'III Plan Rates'!$AA272*'V Consumer Factors'!$N$13*'II Rate Development &amp; Change'!$M$34</f>
        <v>#DIV/0!</v>
      </c>
      <c r="BN269" s="112" t="e">
        <f>'III Plan Rates'!$AA272*'V Consumer Factors'!$N$14*'II Rate Development &amp; Change'!$M$34</f>
        <v>#DIV/0!</v>
      </c>
      <c r="BO269" s="112" t="e">
        <f>'III Plan Rates'!$AA272*'V Consumer Factors'!$N$15*'II Rate Development &amp; Change'!$M$34</f>
        <v>#DIV/0!</v>
      </c>
      <c r="BP269" s="112" t="e">
        <f>'III Plan Rates'!$AA272*'V Consumer Factors'!$N$16*'II Rate Development &amp; Change'!$M$34</f>
        <v>#DIV/0!</v>
      </c>
      <c r="BQ269" s="112" t="e">
        <f>'III Plan Rates'!$AA272*'V Consumer Factors'!$N$17*'II Rate Development &amp; Change'!$M$34</f>
        <v>#DIV/0!</v>
      </c>
      <c r="BR269" s="112" t="e">
        <f>'III Plan Rates'!$AA272*'V Consumer Factors'!$N$18*'II Rate Development &amp; Change'!$M$34</f>
        <v>#DIV/0!</v>
      </c>
      <c r="BS269" s="112" t="e">
        <f>'III Plan Rates'!$AA272*'V Consumer Factors'!$N$19*'II Rate Development &amp; Change'!$M$34</f>
        <v>#DIV/0!</v>
      </c>
      <c r="BT269" s="112" t="e">
        <f>'III Plan Rates'!$AA272*'V Consumer Factors'!$N$20*'II Rate Development &amp; Change'!$M$34</f>
        <v>#DIV/0!</v>
      </c>
      <c r="BU269" s="112">
        <f>IF('III Plan Rates'!$AP272&gt;0,SUMPRODUCT(BL269:BT269,'III Plan Rates'!$AG272:$AO272)/'III Plan Rates'!$AP272,0)</f>
        <v>0</v>
      </c>
      <c r="BW269" s="109"/>
      <c r="BX269" s="109"/>
      <c r="BY269" s="109"/>
      <c r="BZ269" s="109"/>
      <c r="CA269" s="109"/>
      <c r="CB269" s="109"/>
      <c r="CC269" s="109"/>
      <c r="CD269" s="109"/>
      <c r="CE269" s="511" t="str">
        <f>IF(SUM(BW269:CD269)='III Plan Rates'!AG272, "Match", "Don't Match")</f>
        <v>Match</v>
      </c>
      <c r="CF269" s="109"/>
      <c r="CG269" s="109"/>
      <c r="CH269" s="109"/>
      <c r="CI269" s="511" t="str">
        <f>IF(SUM(CF269:CH269)='III Plan Rates'!AH272, "Match", "Don't Match")</f>
        <v>Match</v>
      </c>
      <c r="CJ269" s="109"/>
      <c r="CK269" s="109"/>
      <c r="CL269" s="109"/>
      <c r="CM269" s="109"/>
      <c r="CN269" s="109"/>
      <c r="CO269" s="109"/>
      <c r="CP269" s="109"/>
      <c r="CQ269" s="109"/>
      <c r="CR269" s="109"/>
      <c r="CS269" s="109"/>
      <c r="CT269" s="109"/>
      <c r="CU269" s="109"/>
      <c r="CV269" s="109"/>
      <c r="CW269" s="511" t="str">
        <f>IF(SUM(CJ269:CV269)='III Plan Rates'!AI272, "Match", "Don't Match")</f>
        <v>Match</v>
      </c>
      <c r="CX269" s="109"/>
      <c r="CY269" s="109"/>
      <c r="CZ269" s="109"/>
      <c r="DA269" s="109"/>
      <c r="DB269" s="109"/>
      <c r="DC269" s="109"/>
      <c r="DD269" s="109"/>
      <c r="DE269" s="109"/>
      <c r="DF269" s="109"/>
      <c r="DG269" s="109"/>
      <c r="DH269" s="511" t="str">
        <f>IF(SUM(CX269:DG269)='III Plan Rates'!AJ272, "Match", "Don't Match")</f>
        <v>Match</v>
      </c>
      <c r="DI269" s="109"/>
      <c r="DJ269" s="109"/>
      <c r="DK269" s="109"/>
      <c r="DL269" s="109"/>
      <c r="DM269" s="109"/>
      <c r="DN269" s="109"/>
      <c r="DO269" s="109"/>
      <c r="DP269" s="511" t="str">
        <f>IF(SUM(DI269:DO269)='III Plan Rates'!AK272, "Match", "Don't Match")</f>
        <v>Match</v>
      </c>
      <c r="DQ269" s="109"/>
      <c r="DR269" s="109"/>
      <c r="DS269" s="109"/>
      <c r="DT269" s="109"/>
      <c r="DU269" s="109"/>
      <c r="DV269" s="109"/>
      <c r="DW269" s="109"/>
      <c r="DX269" s="109"/>
      <c r="DY269" s="109"/>
      <c r="DZ269" s="109"/>
      <c r="EA269" s="511" t="str">
        <f>IF(SUM(DQ269:DZ269)='III Plan Rates'!AL272, "Match", "Don't Match")</f>
        <v>Match</v>
      </c>
      <c r="EB269" s="109"/>
      <c r="EC269" s="109"/>
      <c r="ED269" s="109"/>
      <c r="EE269" s="109"/>
      <c r="EF269" s="511" t="str">
        <f>IF(SUM(EB269:EE269)='III Plan Rates'!AM272, "Match", "Don't Match")</f>
        <v>Match</v>
      </c>
      <c r="EG269" s="109"/>
      <c r="EH269" s="109"/>
      <c r="EI269" s="109"/>
      <c r="EJ269" s="109"/>
      <c r="EK269" s="109"/>
      <c r="EL269" s="511" t="str">
        <f>IF(SUM(EG269:EK269)='III Plan Rates'!AN272, "Match", "Don't Match")</f>
        <v>Match</v>
      </c>
      <c r="EM269" s="109"/>
      <c r="EN269" s="109"/>
      <c r="EO269" s="109"/>
      <c r="EP269" s="109"/>
      <c r="EQ269" s="109"/>
      <c r="ER269" s="109"/>
      <c r="ES269" s="109"/>
      <c r="ET269" s="511" t="str">
        <f>IF(SUM(EM269:ES269)='III Plan Rates'!AO272, "Match", "Don't Match")</f>
        <v>Match</v>
      </c>
    </row>
    <row r="270" spans="1:150" x14ac:dyDescent="0.25">
      <c r="A270" s="406" t="str">
        <f>'III Plan Rates'!A273</f>
        <v>Plan 256</v>
      </c>
      <c r="B270" s="122">
        <f>'III Plan Rates'!B273</f>
        <v>0</v>
      </c>
      <c r="C270" s="128">
        <f>'III Plan Rates'!D273</f>
        <v>0</v>
      </c>
      <c r="D270" s="122">
        <f>'III Plan Rates'!E273</f>
        <v>0</v>
      </c>
      <c r="E270" s="122">
        <f>'III Plan Rates'!F273</f>
        <v>0</v>
      </c>
      <c r="F270" s="122">
        <f>'III Plan Rates'!G273</f>
        <v>0</v>
      </c>
      <c r="G270" s="122">
        <f>'III Plan Rates'!J273</f>
        <v>0</v>
      </c>
      <c r="H270" s="10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2">
        <f>IF('III Plan Rates'!$AP273&gt;0,SUMPRODUCT(I270:Q270,'III Plan Rates'!$AG273:$AO273)/'III Plan Rates'!$AP273,0)</f>
        <v>0</v>
      </c>
      <c r="S270" s="123"/>
      <c r="T270" s="112" t="e">
        <f>'III Plan Rates'!$AA273*'V Consumer Factors'!$N$12*'II Rate Development &amp; Change'!$J$34</f>
        <v>#DIV/0!</v>
      </c>
      <c r="U270" s="112" t="e">
        <f>'III Plan Rates'!$AA273*'V Consumer Factors'!$N$13*'II Rate Development &amp; Change'!$J$34</f>
        <v>#DIV/0!</v>
      </c>
      <c r="V270" s="112" t="e">
        <f>'III Plan Rates'!$AA273*'V Consumer Factors'!$N$14*'II Rate Development &amp; Change'!$J$34</f>
        <v>#DIV/0!</v>
      </c>
      <c r="W270" s="112" t="e">
        <f>'III Plan Rates'!$AA273*'V Consumer Factors'!$N$15*'II Rate Development &amp; Change'!$J$34</f>
        <v>#DIV/0!</v>
      </c>
      <c r="X270" s="112" t="e">
        <f>'III Plan Rates'!$AA273*'V Consumer Factors'!$N$16*'II Rate Development &amp; Change'!$J$34</f>
        <v>#DIV/0!</v>
      </c>
      <c r="Y270" s="112" t="e">
        <f>'III Plan Rates'!$AA273*'V Consumer Factors'!$N$17*'II Rate Development &amp; Change'!$J$34</f>
        <v>#DIV/0!</v>
      </c>
      <c r="Z270" s="112" t="e">
        <f>'III Plan Rates'!$AA273*'V Consumer Factors'!$N$18*'II Rate Development &amp; Change'!$J$34</f>
        <v>#DIV/0!</v>
      </c>
      <c r="AA270" s="112" t="e">
        <f>'III Plan Rates'!$AA273*'V Consumer Factors'!$N$19*'II Rate Development &amp; Change'!$J$34</f>
        <v>#DIV/0!</v>
      </c>
      <c r="AB270" s="112" t="e">
        <f>'III Plan Rates'!$AA273*'V Consumer Factors'!$N$20*'II Rate Development &amp; Change'!$J$34</f>
        <v>#DIV/0!</v>
      </c>
      <c r="AC270" s="112">
        <f>IF('III Plan Rates'!$AP273&gt;0,SUMPRODUCT(T270:AB270,'III Plan Rates'!$AG273:$AO273)/'III Plan Rates'!$AP273,0)</f>
        <v>0</v>
      </c>
      <c r="AD270" s="119"/>
      <c r="AE270" s="120" t="e">
        <f t="shared" si="43"/>
        <v>#DIV/0!</v>
      </c>
      <c r="AF270" s="120" t="e">
        <f t="shared" si="44"/>
        <v>#DIV/0!</v>
      </c>
      <c r="AG270" s="120" t="e">
        <f t="shared" si="45"/>
        <v>#DIV/0!</v>
      </c>
      <c r="AH270" s="120" t="e">
        <f t="shared" si="46"/>
        <v>#DIV/0!</v>
      </c>
      <c r="AI270" s="120" t="e">
        <f t="shared" si="47"/>
        <v>#DIV/0!</v>
      </c>
      <c r="AJ270" s="120" t="e">
        <f t="shared" si="48"/>
        <v>#DIV/0!</v>
      </c>
      <c r="AK270" s="120" t="e">
        <f t="shared" si="49"/>
        <v>#DIV/0!</v>
      </c>
      <c r="AL270" s="120" t="e">
        <f t="shared" si="50"/>
        <v>#DIV/0!</v>
      </c>
      <c r="AM270" s="120" t="e">
        <f t="shared" si="51"/>
        <v>#DIV/0!</v>
      </c>
      <c r="AN270" s="120" t="str">
        <f t="shared" si="52"/>
        <v/>
      </c>
      <c r="AO270" s="119"/>
      <c r="AP270" s="112" t="e">
        <f>'III Plan Rates'!$AA273*'V Consumer Factors'!$N$12*'II Rate Development &amp; Change'!$K$34</f>
        <v>#DIV/0!</v>
      </c>
      <c r="AQ270" s="112" t="e">
        <f>'III Plan Rates'!$AA273*'V Consumer Factors'!$N$13*'II Rate Development &amp; Change'!$K$34</f>
        <v>#DIV/0!</v>
      </c>
      <c r="AR270" s="112" t="e">
        <f>'III Plan Rates'!$AA273*'V Consumer Factors'!$N$14*'II Rate Development &amp; Change'!$K$34</f>
        <v>#DIV/0!</v>
      </c>
      <c r="AS270" s="112" t="e">
        <f>'III Plan Rates'!$AA273*'V Consumer Factors'!$N$15*'II Rate Development &amp; Change'!$K$34</f>
        <v>#DIV/0!</v>
      </c>
      <c r="AT270" s="112" t="e">
        <f>'III Plan Rates'!$AA273*'V Consumer Factors'!$N$16*'II Rate Development &amp; Change'!$K$34</f>
        <v>#DIV/0!</v>
      </c>
      <c r="AU270" s="112" t="e">
        <f>'III Plan Rates'!$AA273*'V Consumer Factors'!$N$17*'II Rate Development &amp; Change'!$K$34</f>
        <v>#DIV/0!</v>
      </c>
      <c r="AV270" s="112" t="e">
        <f>'III Plan Rates'!$AA273*'V Consumer Factors'!$N$18*'II Rate Development &amp; Change'!$K$34</f>
        <v>#DIV/0!</v>
      </c>
      <c r="AW270" s="112" t="e">
        <f>'III Plan Rates'!$AA273*'V Consumer Factors'!$N$19*'II Rate Development &amp; Change'!$K$34</f>
        <v>#DIV/0!</v>
      </c>
      <c r="AX270" s="112" t="e">
        <f>'III Plan Rates'!$AA273*'V Consumer Factors'!$N$20*'II Rate Development &amp; Change'!$K$34</f>
        <v>#DIV/0!</v>
      </c>
      <c r="AY270" s="112">
        <f>IF('III Plan Rates'!$AP273&gt;0,SUMPRODUCT(AP270:AX270,'III Plan Rates'!$AG273:$AO273)/'III Plan Rates'!$AP273,0)</f>
        <v>0</v>
      </c>
      <c r="AZ270" s="124"/>
      <c r="BA270" s="112" t="e">
        <f>'III Plan Rates'!$AA273*'V Consumer Factors'!$N$12*'II Rate Development &amp; Change'!$L$34</f>
        <v>#DIV/0!</v>
      </c>
      <c r="BB270" s="112" t="e">
        <f>'III Plan Rates'!$AA273*'V Consumer Factors'!$N$13*'II Rate Development &amp; Change'!$L$34</f>
        <v>#DIV/0!</v>
      </c>
      <c r="BC270" s="112" t="e">
        <f>'III Plan Rates'!$AA273*'V Consumer Factors'!$N$14*'II Rate Development &amp; Change'!$L$34</f>
        <v>#DIV/0!</v>
      </c>
      <c r="BD270" s="112" t="e">
        <f>'III Plan Rates'!$AA273*'V Consumer Factors'!$N$15*'II Rate Development &amp; Change'!$L$34</f>
        <v>#DIV/0!</v>
      </c>
      <c r="BE270" s="112" t="e">
        <f>'III Plan Rates'!$AA273*'V Consumer Factors'!$N$16*'II Rate Development &amp; Change'!$L$34</f>
        <v>#DIV/0!</v>
      </c>
      <c r="BF270" s="112" t="e">
        <f>'III Plan Rates'!$AA273*'V Consumer Factors'!$N$17*'II Rate Development &amp; Change'!$L$34</f>
        <v>#DIV/0!</v>
      </c>
      <c r="BG270" s="112" t="e">
        <f>'III Plan Rates'!$AA273*'V Consumer Factors'!$N$18*'II Rate Development &amp; Change'!$L$34</f>
        <v>#DIV/0!</v>
      </c>
      <c r="BH270" s="112" t="e">
        <f>'III Plan Rates'!$AA273*'V Consumer Factors'!$N$19*'II Rate Development &amp; Change'!$L$34</f>
        <v>#DIV/0!</v>
      </c>
      <c r="BI270" s="112" t="e">
        <f>'III Plan Rates'!$AA273*'V Consumer Factors'!$N$20*'II Rate Development &amp; Change'!$L$34</f>
        <v>#DIV/0!</v>
      </c>
      <c r="BJ270" s="112">
        <f>IF('III Plan Rates'!$AP273&gt;0,SUMPRODUCT(BA270:BI270,'III Plan Rates'!$AG273:$AO273)/'III Plan Rates'!$AP273,0)</f>
        <v>0</v>
      </c>
      <c r="BK270" s="124"/>
      <c r="BL270" s="112" t="e">
        <f>'III Plan Rates'!$AA273*'V Consumer Factors'!$N$12*'II Rate Development &amp; Change'!$M$34</f>
        <v>#DIV/0!</v>
      </c>
      <c r="BM270" s="112" t="e">
        <f>'III Plan Rates'!$AA273*'V Consumer Factors'!$N$13*'II Rate Development &amp; Change'!$M$34</f>
        <v>#DIV/0!</v>
      </c>
      <c r="BN270" s="112" t="e">
        <f>'III Plan Rates'!$AA273*'V Consumer Factors'!$N$14*'II Rate Development &amp; Change'!$M$34</f>
        <v>#DIV/0!</v>
      </c>
      <c r="BO270" s="112" t="e">
        <f>'III Plan Rates'!$AA273*'V Consumer Factors'!$N$15*'II Rate Development &amp; Change'!$M$34</f>
        <v>#DIV/0!</v>
      </c>
      <c r="BP270" s="112" t="e">
        <f>'III Plan Rates'!$AA273*'V Consumer Factors'!$N$16*'II Rate Development &amp; Change'!$M$34</f>
        <v>#DIV/0!</v>
      </c>
      <c r="BQ270" s="112" t="e">
        <f>'III Plan Rates'!$AA273*'V Consumer Factors'!$N$17*'II Rate Development &amp; Change'!$M$34</f>
        <v>#DIV/0!</v>
      </c>
      <c r="BR270" s="112" t="e">
        <f>'III Plan Rates'!$AA273*'V Consumer Factors'!$N$18*'II Rate Development &amp; Change'!$M$34</f>
        <v>#DIV/0!</v>
      </c>
      <c r="BS270" s="112" t="e">
        <f>'III Plan Rates'!$AA273*'V Consumer Factors'!$N$19*'II Rate Development &amp; Change'!$M$34</f>
        <v>#DIV/0!</v>
      </c>
      <c r="BT270" s="112" t="e">
        <f>'III Plan Rates'!$AA273*'V Consumer Factors'!$N$20*'II Rate Development &amp; Change'!$M$34</f>
        <v>#DIV/0!</v>
      </c>
      <c r="BU270" s="112">
        <f>IF('III Plan Rates'!$AP273&gt;0,SUMPRODUCT(BL270:BT270,'III Plan Rates'!$AG273:$AO273)/'III Plan Rates'!$AP273,0)</f>
        <v>0</v>
      </c>
      <c r="BW270" s="109"/>
      <c r="BX270" s="109"/>
      <c r="BY270" s="109"/>
      <c r="BZ270" s="109"/>
      <c r="CA270" s="109"/>
      <c r="CB270" s="109"/>
      <c r="CC270" s="109"/>
      <c r="CD270" s="109"/>
      <c r="CE270" s="511" t="str">
        <f>IF(SUM(BW270:CD270)='III Plan Rates'!AG273, "Match", "Don't Match")</f>
        <v>Match</v>
      </c>
      <c r="CF270" s="109"/>
      <c r="CG270" s="109"/>
      <c r="CH270" s="109"/>
      <c r="CI270" s="511" t="str">
        <f>IF(SUM(CF270:CH270)='III Plan Rates'!AH273, "Match", "Don't Match")</f>
        <v>Match</v>
      </c>
      <c r="CJ270" s="109"/>
      <c r="CK270" s="109"/>
      <c r="CL270" s="109"/>
      <c r="CM270" s="109"/>
      <c r="CN270" s="109"/>
      <c r="CO270" s="109"/>
      <c r="CP270" s="109"/>
      <c r="CQ270" s="109"/>
      <c r="CR270" s="109"/>
      <c r="CS270" s="109"/>
      <c r="CT270" s="109"/>
      <c r="CU270" s="109"/>
      <c r="CV270" s="109"/>
      <c r="CW270" s="511" t="str">
        <f>IF(SUM(CJ270:CV270)='III Plan Rates'!AI273, "Match", "Don't Match")</f>
        <v>Match</v>
      </c>
      <c r="CX270" s="109"/>
      <c r="CY270" s="109"/>
      <c r="CZ270" s="109"/>
      <c r="DA270" s="109"/>
      <c r="DB270" s="109"/>
      <c r="DC270" s="109"/>
      <c r="DD270" s="109"/>
      <c r="DE270" s="109"/>
      <c r="DF270" s="109"/>
      <c r="DG270" s="109"/>
      <c r="DH270" s="511" t="str">
        <f>IF(SUM(CX270:DG270)='III Plan Rates'!AJ273, "Match", "Don't Match")</f>
        <v>Match</v>
      </c>
      <c r="DI270" s="109"/>
      <c r="DJ270" s="109"/>
      <c r="DK270" s="109"/>
      <c r="DL270" s="109"/>
      <c r="DM270" s="109"/>
      <c r="DN270" s="109"/>
      <c r="DO270" s="109"/>
      <c r="DP270" s="511" t="str">
        <f>IF(SUM(DI270:DO270)='III Plan Rates'!AK273, "Match", "Don't Match")</f>
        <v>Match</v>
      </c>
      <c r="DQ270" s="109"/>
      <c r="DR270" s="109"/>
      <c r="DS270" s="109"/>
      <c r="DT270" s="109"/>
      <c r="DU270" s="109"/>
      <c r="DV270" s="109"/>
      <c r="DW270" s="109"/>
      <c r="DX270" s="109"/>
      <c r="DY270" s="109"/>
      <c r="DZ270" s="109"/>
      <c r="EA270" s="511" t="str">
        <f>IF(SUM(DQ270:DZ270)='III Plan Rates'!AL273, "Match", "Don't Match")</f>
        <v>Match</v>
      </c>
      <c r="EB270" s="109"/>
      <c r="EC270" s="109"/>
      <c r="ED270" s="109"/>
      <c r="EE270" s="109"/>
      <c r="EF270" s="511" t="str">
        <f>IF(SUM(EB270:EE270)='III Plan Rates'!AM273, "Match", "Don't Match")</f>
        <v>Match</v>
      </c>
      <c r="EG270" s="109"/>
      <c r="EH270" s="109"/>
      <c r="EI270" s="109"/>
      <c r="EJ270" s="109"/>
      <c r="EK270" s="109"/>
      <c r="EL270" s="511" t="str">
        <f>IF(SUM(EG270:EK270)='III Plan Rates'!AN273, "Match", "Don't Match")</f>
        <v>Match</v>
      </c>
      <c r="EM270" s="109"/>
      <c r="EN270" s="109"/>
      <c r="EO270" s="109"/>
      <c r="EP270" s="109"/>
      <c r="EQ270" s="109"/>
      <c r="ER270" s="109"/>
      <c r="ES270" s="109"/>
      <c r="ET270" s="511" t="str">
        <f>IF(SUM(EM270:ES270)='III Plan Rates'!AO273, "Match", "Don't Match")</f>
        <v>Match</v>
      </c>
    </row>
    <row r="271" spans="1:150" x14ac:dyDescent="0.25">
      <c r="A271" s="406" t="str">
        <f>'III Plan Rates'!A274</f>
        <v>Plan 257</v>
      </c>
      <c r="B271" s="122">
        <f>'III Plan Rates'!B274</f>
        <v>0</v>
      </c>
      <c r="C271" s="128">
        <f>'III Plan Rates'!D274</f>
        <v>0</v>
      </c>
      <c r="D271" s="122">
        <f>'III Plan Rates'!E274</f>
        <v>0</v>
      </c>
      <c r="E271" s="122">
        <f>'III Plan Rates'!F274</f>
        <v>0</v>
      </c>
      <c r="F271" s="122">
        <f>'III Plan Rates'!G274</f>
        <v>0</v>
      </c>
      <c r="G271" s="122">
        <f>'III Plan Rates'!J274</f>
        <v>0</v>
      </c>
      <c r="H271" s="10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2">
        <f>IF('III Plan Rates'!$AP274&gt;0,SUMPRODUCT(I271:Q271,'III Plan Rates'!$AG274:$AO274)/'III Plan Rates'!$AP274,0)</f>
        <v>0</v>
      </c>
      <c r="S271" s="123"/>
      <c r="T271" s="112" t="e">
        <f>'III Plan Rates'!$AA274*'V Consumer Factors'!$N$12*'II Rate Development &amp; Change'!$J$34</f>
        <v>#DIV/0!</v>
      </c>
      <c r="U271" s="112" t="e">
        <f>'III Plan Rates'!$AA274*'V Consumer Factors'!$N$13*'II Rate Development &amp; Change'!$J$34</f>
        <v>#DIV/0!</v>
      </c>
      <c r="V271" s="112" t="e">
        <f>'III Plan Rates'!$AA274*'V Consumer Factors'!$N$14*'II Rate Development &amp; Change'!$J$34</f>
        <v>#DIV/0!</v>
      </c>
      <c r="W271" s="112" t="e">
        <f>'III Plan Rates'!$AA274*'V Consumer Factors'!$N$15*'II Rate Development &amp; Change'!$J$34</f>
        <v>#DIV/0!</v>
      </c>
      <c r="X271" s="112" t="e">
        <f>'III Plan Rates'!$AA274*'V Consumer Factors'!$N$16*'II Rate Development &amp; Change'!$J$34</f>
        <v>#DIV/0!</v>
      </c>
      <c r="Y271" s="112" t="e">
        <f>'III Plan Rates'!$AA274*'V Consumer Factors'!$N$17*'II Rate Development &amp; Change'!$J$34</f>
        <v>#DIV/0!</v>
      </c>
      <c r="Z271" s="112" t="e">
        <f>'III Plan Rates'!$AA274*'V Consumer Factors'!$N$18*'II Rate Development &amp; Change'!$J$34</f>
        <v>#DIV/0!</v>
      </c>
      <c r="AA271" s="112" t="e">
        <f>'III Plan Rates'!$AA274*'V Consumer Factors'!$N$19*'II Rate Development &amp; Change'!$J$34</f>
        <v>#DIV/0!</v>
      </c>
      <c r="AB271" s="112" t="e">
        <f>'III Plan Rates'!$AA274*'V Consumer Factors'!$N$20*'II Rate Development &amp; Change'!$J$34</f>
        <v>#DIV/0!</v>
      </c>
      <c r="AC271" s="112">
        <f>IF('III Plan Rates'!$AP274&gt;0,SUMPRODUCT(T271:AB271,'III Plan Rates'!$AG274:$AO274)/'III Plan Rates'!$AP274,0)</f>
        <v>0</v>
      </c>
      <c r="AD271" s="119"/>
      <c r="AE271" s="120" t="e">
        <f t="shared" si="43"/>
        <v>#DIV/0!</v>
      </c>
      <c r="AF271" s="120" t="e">
        <f t="shared" si="44"/>
        <v>#DIV/0!</v>
      </c>
      <c r="AG271" s="120" t="e">
        <f t="shared" si="45"/>
        <v>#DIV/0!</v>
      </c>
      <c r="AH271" s="120" t="e">
        <f t="shared" si="46"/>
        <v>#DIV/0!</v>
      </c>
      <c r="AI271" s="120" t="e">
        <f t="shared" si="47"/>
        <v>#DIV/0!</v>
      </c>
      <c r="AJ271" s="120" t="e">
        <f t="shared" si="48"/>
        <v>#DIV/0!</v>
      </c>
      <c r="AK271" s="120" t="e">
        <f t="shared" si="49"/>
        <v>#DIV/0!</v>
      </c>
      <c r="AL271" s="120" t="e">
        <f t="shared" si="50"/>
        <v>#DIV/0!</v>
      </c>
      <c r="AM271" s="120" t="e">
        <f t="shared" si="51"/>
        <v>#DIV/0!</v>
      </c>
      <c r="AN271" s="120" t="str">
        <f t="shared" si="52"/>
        <v/>
      </c>
      <c r="AO271" s="119"/>
      <c r="AP271" s="112" t="e">
        <f>'III Plan Rates'!$AA274*'V Consumer Factors'!$N$12*'II Rate Development &amp; Change'!$K$34</f>
        <v>#DIV/0!</v>
      </c>
      <c r="AQ271" s="112" t="e">
        <f>'III Plan Rates'!$AA274*'V Consumer Factors'!$N$13*'II Rate Development &amp; Change'!$K$34</f>
        <v>#DIV/0!</v>
      </c>
      <c r="AR271" s="112" t="e">
        <f>'III Plan Rates'!$AA274*'V Consumer Factors'!$N$14*'II Rate Development &amp; Change'!$K$34</f>
        <v>#DIV/0!</v>
      </c>
      <c r="AS271" s="112" t="e">
        <f>'III Plan Rates'!$AA274*'V Consumer Factors'!$N$15*'II Rate Development &amp; Change'!$K$34</f>
        <v>#DIV/0!</v>
      </c>
      <c r="AT271" s="112" t="e">
        <f>'III Plan Rates'!$AA274*'V Consumer Factors'!$N$16*'II Rate Development &amp; Change'!$K$34</f>
        <v>#DIV/0!</v>
      </c>
      <c r="AU271" s="112" t="e">
        <f>'III Plan Rates'!$AA274*'V Consumer Factors'!$N$17*'II Rate Development &amp; Change'!$K$34</f>
        <v>#DIV/0!</v>
      </c>
      <c r="AV271" s="112" t="e">
        <f>'III Plan Rates'!$AA274*'V Consumer Factors'!$N$18*'II Rate Development &amp; Change'!$K$34</f>
        <v>#DIV/0!</v>
      </c>
      <c r="AW271" s="112" t="e">
        <f>'III Plan Rates'!$AA274*'V Consumer Factors'!$N$19*'II Rate Development &amp; Change'!$K$34</f>
        <v>#DIV/0!</v>
      </c>
      <c r="AX271" s="112" t="e">
        <f>'III Plan Rates'!$AA274*'V Consumer Factors'!$N$20*'II Rate Development &amp; Change'!$K$34</f>
        <v>#DIV/0!</v>
      </c>
      <c r="AY271" s="112">
        <f>IF('III Plan Rates'!$AP274&gt;0,SUMPRODUCT(AP271:AX271,'III Plan Rates'!$AG274:$AO274)/'III Plan Rates'!$AP274,0)</f>
        <v>0</v>
      </c>
      <c r="AZ271" s="124"/>
      <c r="BA271" s="112" t="e">
        <f>'III Plan Rates'!$AA274*'V Consumer Factors'!$N$12*'II Rate Development &amp; Change'!$L$34</f>
        <v>#DIV/0!</v>
      </c>
      <c r="BB271" s="112" t="e">
        <f>'III Plan Rates'!$AA274*'V Consumer Factors'!$N$13*'II Rate Development &amp; Change'!$L$34</f>
        <v>#DIV/0!</v>
      </c>
      <c r="BC271" s="112" t="e">
        <f>'III Plan Rates'!$AA274*'V Consumer Factors'!$N$14*'II Rate Development &amp; Change'!$L$34</f>
        <v>#DIV/0!</v>
      </c>
      <c r="BD271" s="112" t="e">
        <f>'III Plan Rates'!$AA274*'V Consumer Factors'!$N$15*'II Rate Development &amp; Change'!$L$34</f>
        <v>#DIV/0!</v>
      </c>
      <c r="BE271" s="112" t="e">
        <f>'III Plan Rates'!$AA274*'V Consumer Factors'!$N$16*'II Rate Development &amp; Change'!$L$34</f>
        <v>#DIV/0!</v>
      </c>
      <c r="BF271" s="112" t="e">
        <f>'III Plan Rates'!$AA274*'V Consumer Factors'!$N$17*'II Rate Development &amp; Change'!$L$34</f>
        <v>#DIV/0!</v>
      </c>
      <c r="BG271" s="112" t="e">
        <f>'III Plan Rates'!$AA274*'V Consumer Factors'!$N$18*'II Rate Development &amp; Change'!$L$34</f>
        <v>#DIV/0!</v>
      </c>
      <c r="BH271" s="112" t="e">
        <f>'III Plan Rates'!$AA274*'V Consumer Factors'!$N$19*'II Rate Development &amp; Change'!$L$34</f>
        <v>#DIV/0!</v>
      </c>
      <c r="BI271" s="112" t="e">
        <f>'III Plan Rates'!$AA274*'V Consumer Factors'!$N$20*'II Rate Development &amp; Change'!$L$34</f>
        <v>#DIV/0!</v>
      </c>
      <c r="BJ271" s="112">
        <f>IF('III Plan Rates'!$AP274&gt;0,SUMPRODUCT(BA271:BI271,'III Plan Rates'!$AG274:$AO274)/'III Plan Rates'!$AP274,0)</f>
        <v>0</v>
      </c>
      <c r="BK271" s="124"/>
      <c r="BL271" s="112" t="e">
        <f>'III Plan Rates'!$AA274*'V Consumer Factors'!$N$12*'II Rate Development &amp; Change'!$M$34</f>
        <v>#DIV/0!</v>
      </c>
      <c r="BM271" s="112" t="e">
        <f>'III Plan Rates'!$AA274*'V Consumer Factors'!$N$13*'II Rate Development &amp; Change'!$M$34</f>
        <v>#DIV/0!</v>
      </c>
      <c r="BN271" s="112" t="e">
        <f>'III Plan Rates'!$AA274*'V Consumer Factors'!$N$14*'II Rate Development &amp; Change'!$M$34</f>
        <v>#DIV/0!</v>
      </c>
      <c r="BO271" s="112" t="e">
        <f>'III Plan Rates'!$AA274*'V Consumer Factors'!$N$15*'II Rate Development &amp; Change'!$M$34</f>
        <v>#DIV/0!</v>
      </c>
      <c r="BP271" s="112" t="e">
        <f>'III Plan Rates'!$AA274*'V Consumer Factors'!$N$16*'II Rate Development &amp; Change'!$M$34</f>
        <v>#DIV/0!</v>
      </c>
      <c r="BQ271" s="112" t="e">
        <f>'III Plan Rates'!$AA274*'V Consumer Factors'!$N$17*'II Rate Development &amp; Change'!$M$34</f>
        <v>#DIV/0!</v>
      </c>
      <c r="BR271" s="112" t="e">
        <f>'III Plan Rates'!$AA274*'V Consumer Factors'!$N$18*'II Rate Development &amp; Change'!$M$34</f>
        <v>#DIV/0!</v>
      </c>
      <c r="BS271" s="112" t="e">
        <f>'III Plan Rates'!$AA274*'V Consumer Factors'!$N$19*'II Rate Development &amp; Change'!$M$34</f>
        <v>#DIV/0!</v>
      </c>
      <c r="BT271" s="112" t="e">
        <f>'III Plan Rates'!$AA274*'V Consumer Factors'!$N$20*'II Rate Development &amp; Change'!$M$34</f>
        <v>#DIV/0!</v>
      </c>
      <c r="BU271" s="112">
        <f>IF('III Plan Rates'!$AP274&gt;0,SUMPRODUCT(BL271:BT271,'III Plan Rates'!$AG274:$AO274)/'III Plan Rates'!$AP274,0)</f>
        <v>0</v>
      </c>
      <c r="BW271" s="109"/>
      <c r="BX271" s="109"/>
      <c r="BY271" s="109"/>
      <c r="BZ271" s="109"/>
      <c r="CA271" s="109"/>
      <c r="CB271" s="109"/>
      <c r="CC271" s="109"/>
      <c r="CD271" s="109"/>
      <c r="CE271" s="511" t="str">
        <f>IF(SUM(BW271:CD271)='III Plan Rates'!AG274, "Match", "Don't Match")</f>
        <v>Match</v>
      </c>
      <c r="CF271" s="109"/>
      <c r="CG271" s="109"/>
      <c r="CH271" s="109"/>
      <c r="CI271" s="511" t="str">
        <f>IF(SUM(CF271:CH271)='III Plan Rates'!AH274, "Match", "Don't Match")</f>
        <v>Match</v>
      </c>
      <c r="CJ271" s="109"/>
      <c r="CK271" s="109"/>
      <c r="CL271" s="109"/>
      <c r="CM271" s="109"/>
      <c r="CN271" s="109"/>
      <c r="CO271" s="109"/>
      <c r="CP271" s="109"/>
      <c r="CQ271" s="109"/>
      <c r="CR271" s="109"/>
      <c r="CS271" s="109"/>
      <c r="CT271" s="109"/>
      <c r="CU271" s="109"/>
      <c r="CV271" s="109"/>
      <c r="CW271" s="511" t="str">
        <f>IF(SUM(CJ271:CV271)='III Plan Rates'!AI274, "Match", "Don't Match")</f>
        <v>Match</v>
      </c>
      <c r="CX271" s="109"/>
      <c r="CY271" s="109"/>
      <c r="CZ271" s="109"/>
      <c r="DA271" s="109"/>
      <c r="DB271" s="109"/>
      <c r="DC271" s="109"/>
      <c r="DD271" s="109"/>
      <c r="DE271" s="109"/>
      <c r="DF271" s="109"/>
      <c r="DG271" s="109"/>
      <c r="DH271" s="511" t="str">
        <f>IF(SUM(CX271:DG271)='III Plan Rates'!AJ274, "Match", "Don't Match")</f>
        <v>Match</v>
      </c>
      <c r="DI271" s="109"/>
      <c r="DJ271" s="109"/>
      <c r="DK271" s="109"/>
      <c r="DL271" s="109"/>
      <c r="DM271" s="109"/>
      <c r="DN271" s="109"/>
      <c r="DO271" s="109"/>
      <c r="DP271" s="511" t="str">
        <f>IF(SUM(DI271:DO271)='III Plan Rates'!AK274, "Match", "Don't Match")</f>
        <v>Match</v>
      </c>
      <c r="DQ271" s="109"/>
      <c r="DR271" s="109"/>
      <c r="DS271" s="109"/>
      <c r="DT271" s="109"/>
      <c r="DU271" s="109"/>
      <c r="DV271" s="109"/>
      <c r="DW271" s="109"/>
      <c r="DX271" s="109"/>
      <c r="DY271" s="109"/>
      <c r="DZ271" s="109"/>
      <c r="EA271" s="511" t="str">
        <f>IF(SUM(DQ271:DZ271)='III Plan Rates'!AL274, "Match", "Don't Match")</f>
        <v>Match</v>
      </c>
      <c r="EB271" s="109"/>
      <c r="EC271" s="109"/>
      <c r="ED271" s="109"/>
      <c r="EE271" s="109"/>
      <c r="EF271" s="511" t="str">
        <f>IF(SUM(EB271:EE271)='III Plan Rates'!AM274, "Match", "Don't Match")</f>
        <v>Match</v>
      </c>
      <c r="EG271" s="109"/>
      <c r="EH271" s="109"/>
      <c r="EI271" s="109"/>
      <c r="EJ271" s="109"/>
      <c r="EK271" s="109"/>
      <c r="EL271" s="511" t="str">
        <f>IF(SUM(EG271:EK271)='III Plan Rates'!AN274, "Match", "Don't Match")</f>
        <v>Match</v>
      </c>
      <c r="EM271" s="109"/>
      <c r="EN271" s="109"/>
      <c r="EO271" s="109"/>
      <c r="EP271" s="109"/>
      <c r="EQ271" s="109"/>
      <c r="ER271" s="109"/>
      <c r="ES271" s="109"/>
      <c r="ET271" s="511" t="str">
        <f>IF(SUM(EM271:ES271)='III Plan Rates'!AO274, "Match", "Don't Match")</f>
        <v>Match</v>
      </c>
    </row>
    <row r="272" spans="1:150" x14ac:dyDescent="0.25">
      <c r="A272" s="406" t="str">
        <f>'III Plan Rates'!A275</f>
        <v>Plan 258</v>
      </c>
      <c r="B272" s="122">
        <f>'III Plan Rates'!B275</f>
        <v>0</v>
      </c>
      <c r="C272" s="128">
        <f>'III Plan Rates'!D275</f>
        <v>0</v>
      </c>
      <c r="D272" s="122">
        <f>'III Plan Rates'!E275</f>
        <v>0</v>
      </c>
      <c r="E272" s="122">
        <f>'III Plan Rates'!F275</f>
        <v>0</v>
      </c>
      <c r="F272" s="122">
        <f>'III Plan Rates'!G275</f>
        <v>0</v>
      </c>
      <c r="G272" s="122">
        <f>'III Plan Rates'!J275</f>
        <v>0</v>
      </c>
      <c r="H272" s="10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2">
        <f>IF('III Plan Rates'!$AP275&gt;0,SUMPRODUCT(I272:Q272,'III Plan Rates'!$AG275:$AO275)/'III Plan Rates'!$AP275,0)</f>
        <v>0</v>
      </c>
      <c r="S272" s="123"/>
      <c r="T272" s="112" t="e">
        <f>'III Plan Rates'!$AA275*'V Consumer Factors'!$N$12*'II Rate Development &amp; Change'!$J$34</f>
        <v>#DIV/0!</v>
      </c>
      <c r="U272" s="112" t="e">
        <f>'III Plan Rates'!$AA275*'V Consumer Factors'!$N$13*'II Rate Development &amp; Change'!$J$34</f>
        <v>#DIV/0!</v>
      </c>
      <c r="V272" s="112" t="e">
        <f>'III Plan Rates'!$AA275*'V Consumer Factors'!$N$14*'II Rate Development &amp; Change'!$J$34</f>
        <v>#DIV/0!</v>
      </c>
      <c r="W272" s="112" t="e">
        <f>'III Plan Rates'!$AA275*'V Consumer Factors'!$N$15*'II Rate Development &amp; Change'!$J$34</f>
        <v>#DIV/0!</v>
      </c>
      <c r="X272" s="112" t="e">
        <f>'III Plan Rates'!$AA275*'V Consumer Factors'!$N$16*'II Rate Development &amp; Change'!$J$34</f>
        <v>#DIV/0!</v>
      </c>
      <c r="Y272" s="112" t="e">
        <f>'III Plan Rates'!$AA275*'V Consumer Factors'!$N$17*'II Rate Development &amp; Change'!$J$34</f>
        <v>#DIV/0!</v>
      </c>
      <c r="Z272" s="112" t="e">
        <f>'III Plan Rates'!$AA275*'V Consumer Factors'!$N$18*'II Rate Development &amp; Change'!$J$34</f>
        <v>#DIV/0!</v>
      </c>
      <c r="AA272" s="112" t="e">
        <f>'III Plan Rates'!$AA275*'V Consumer Factors'!$N$19*'II Rate Development &amp; Change'!$J$34</f>
        <v>#DIV/0!</v>
      </c>
      <c r="AB272" s="112" t="e">
        <f>'III Plan Rates'!$AA275*'V Consumer Factors'!$N$20*'II Rate Development &amp; Change'!$J$34</f>
        <v>#DIV/0!</v>
      </c>
      <c r="AC272" s="112">
        <f>IF('III Plan Rates'!$AP275&gt;0,SUMPRODUCT(T272:AB272,'III Plan Rates'!$AG275:$AO275)/'III Plan Rates'!$AP275,0)</f>
        <v>0</v>
      </c>
      <c r="AD272" s="119"/>
      <c r="AE272" s="120" t="e">
        <f t="shared" si="43"/>
        <v>#DIV/0!</v>
      </c>
      <c r="AF272" s="120" t="e">
        <f t="shared" si="44"/>
        <v>#DIV/0!</v>
      </c>
      <c r="AG272" s="120" t="e">
        <f t="shared" si="45"/>
        <v>#DIV/0!</v>
      </c>
      <c r="AH272" s="120" t="e">
        <f t="shared" si="46"/>
        <v>#DIV/0!</v>
      </c>
      <c r="AI272" s="120" t="e">
        <f t="shared" si="47"/>
        <v>#DIV/0!</v>
      </c>
      <c r="AJ272" s="120" t="e">
        <f t="shared" si="48"/>
        <v>#DIV/0!</v>
      </c>
      <c r="AK272" s="120" t="e">
        <f t="shared" si="49"/>
        <v>#DIV/0!</v>
      </c>
      <c r="AL272" s="120" t="e">
        <f t="shared" si="50"/>
        <v>#DIV/0!</v>
      </c>
      <c r="AM272" s="120" t="e">
        <f t="shared" si="51"/>
        <v>#DIV/0!</v>
      </c>
      <c r="AN272" s="120" t="str">
        <f t="shared" si="52"/>
        <v/>
      </c>
      <c r="AO272" s="119"/>
      <c r="AP272" s="112" t="e">
        <f>'III Plan Rates'!$AA275*'V Consumer Factors'!$N$12*'II Rate Development &amp; Change'!$K$34</f>
        <v>#DIV/0!</v>
      </c>
      <c r="AQ272" s="112" t="e">
        <f>'III Plan Rates'!$AA275*'V Consumer Factors'!$N$13*'II Rate Development &amp; Change'!$K$34</f>
        <v>#DIV/0!</v>
      </c>
      <c r="AR272" s="112" t="e">
        <f>'III Plan Rates'!$AA275*'V Consumer Factors'!$N$14*'II Rate Development &amp; Change'!$K$34</f>
        <v>#DIV/0!</v>
      </c>
      <c r="AS272" s="112" t="e">
        <f>'III Plan Rates'!$AA275*'V Consumer Factors'!$N$15*'II Rate Development &amp; Change'!$K$34</f>
        <v>#DIV/0!</v>
      </c>
      <c r="AT272" s="112" t="e">
        <f>'III Plan Rates'!$AA275*'V Consumer Factors'!$N$16*'II Rate Development &amp; Change'!$K$34</f>
        <v>#DIV/0!</v>
      </c>
      <c r="AU272" s="112" t="e">
        <f>'III Plan Rates'!$AA275*'V Consumer Factors'!$N$17*'II Rate Development &amp; Change'!$K$34</f>
        <v>#DIV/0!</v>
      </c>
      <c r="AV272" s="112" t="e">
        <f>'III Plan Rates'!$AA275*'V Consumer Factors'!$N$18*'II Rate Development &amp; Change'!$K$34</f>
        <v>#DIV/0!</v>
      </c>
      <c r="AW272" s="112" t="e">
        <f>'III Plan Rates'!$AA275*'V Consumer Factors'!$N$19*'II Rate Development &amp; Change'!$K$34</f>
        <v>#DIV/0!</v>
      </c>
      <c r="AX272" s="112" t="e">
        <f>'III Plan Rates'!$AA275*'V Consumer Factors'!$N$20*'II Rate Development &amp; Change'!$K$34</f>
        <v>#DIV/0!</v>
      </c>
      <c r="AY272" s="112">
        <f>IF('III Plan Rates'!$AP275&gt;0,SUMPRODUCT(AP272:AX272,'III Plan Rates'!$AG275:$AO275)/'III Plan Rates'!$AP275,0)</f>
        <v>0</v>
      </c>
      <c r="AZ272" s="124"/>
      <c r="BA272" s="112" t="e">
        <f>'III Plan Rates'!$AA275*'V Consumer Factors'!$N$12*'II Rate Development &amp; Change'!$L$34</f>
        <v>#DIV/0!</v>
      </c>
      <c r="BB272" s="112" t="e">
        <f>'III Plan Rates'!$AA275*'V Consumer Factors'!$N$13*'II Rate Development &amp; Change'!$L$34</f>
        <v>#DIV/0!</v>
      </c>
      <c r="BC272" s="112" t="e">
        <f>'III Plan Rates'!$AA275*'V Consumer Factors'!$N$14*'II Rate Development &amp; Change'!$L$34</f>
        <v>#DIV/0!</v>
      </c>
      <c r="BD272" s="112" t="e">
        <f>'III Plan Rates'!$AA275*'V Consumer Factors'!$N$15*'II Rate Development &amp; Change'!$L$34</f>
        <v>#DIV/0!</v>
      </c>
      <c r="BE272" s="112" t="e">
        <f>'III Plan Rates'!$AA275*'V Consumer Factors'!$N$16*'II Rate Development &amp; Change'!$L$34</f>
        <v>#DIV/0!</v>
      </c>
      <c r="BF272" s="112" t="e">
        <f>'III Plan Rates'!$AA275*'V Consumer Factors'!$N$17*'II Rate Development &amp; Change'!$L$34</f>
        <v>#DIV/0!</v>
      </c>
      <c r="BG272" s="112" t="e">
        <f>'III Plan Rates'!$AA275*'V Consumer Factors'!$N$18*'II Rate Development &amp; Change'!$L$34</f>
        <v>#DIV/0!</v>
      </c>
      <c r="BH272" s="112" t="e">
        <f>'III Plan Rates'!$AA275*'V Consumer Factors'!$N$19*'II Rate Development &amp; Change'!$L$34</f>
        <v>#DIV/0!</v>
      </c>
      <c r="BI272" s="112" t="e">
        <f>'III Plan Rates'!$AA275*'V Consumer Factors'!$N$20*'II Rate Development &amp; Change'!$L$34</f>
        <v>#DIV/0!</v>
      </c>
      <c r="BJ272" s="112">
        <f>IF('III Plan Rates'!$AP275&gt;0,SUMPRODUCT(BA272:BI272,'III Plan Rates'!$AG275:$AO275)/'III Plan Rates'!$AP275,0)</f>
        <v>0</v>
      </c>
      <c r="BK272" s="124"/>
      <c r="BL272" s="112" t="e">
        <f>'III Plan Rates'!$AA275*'V Consumer Factors'!$N$12*'II Rate Development &amp; Change'!$M$34</f>
        <v>#DIV/0!</v>
      </c>
      <c r="BM272" s="112" t="e">
        <f>'III Plan Rates'!$AA275*'V Consumer Factors'!$N$13*'II Rate Development &amp; Change'!$M$34</f>
        <v>#DIV/0!</v>
      </c>
      <c r="BN272" s="112" t="e">
        <f>'III Plan Rates'!$AA275*'V Consumer Factors'!$N$14*'II Rate Development &amp; Change'!$M$34</f>
        <v>#DIV/0!</v>
      </c>
      <c r="BO272" s="112" t="e">
        <f>'III Plan Rates'!$AA275*'V Consumer Factors'!$N$15*'II Rate Development &amp; Change'!$M$34</f>
        <v>#DIV/0!</v>
      </c>
      <c r="BP272" s="112" t="e">
        <f>'III Plan Rates'!$AA275*'V Consumer Factors'!$N$16*'II Rate Development &amp; Change'!$M$34</f>
        <v>#DIV/0!</v>
      </c>
      <c r="BQ272" s="112" t="e">
        <f>'III Plan Rates'!$AA275*'V Consumer Factors'!$N$17*'II Rate Development &amp; Change'!$M$34</f>
        <v>#DIV/0!</v>
      </c>
      <c r="BR272" s="112" t="e">
        <f>'III Plan Rates'!$AA275*'V Consumer Factors'!$N$18*'II Rate Development &amp; Change'!$M$34</f>
        <v>#DIV/0!</v>
      </c>
      <c r="BS272" s="112" t="e">
        <f>'III Plan Rates'!$AA275*'V Consumer Factors'!$N$19*'II Rate Development &amp; Change'!$M$34</f>
        <v>#DIV/0!</v>
      </c>
      <c r="BT272" s="112" t="e">
        <f>'III Plan Rates'!$AA275*'V Consumer Factors'!$N$20*'II Rate Development &amp; Change'!$M$34</f>
        <v>#DIV/0!</v>
      </c>
      <c r="BU272" s="112">
        <f>IF('III Plan Rates'!$AP275&gt;0,SUMPRODUCT(BL272:BT272,'III Plan Rates'!$AG275:$AO275)/'III Plan Rates'!$AP275,0)</f>
        <v>0</v>
      </c>
      <c r="BW272" s="109"/>
      <c r="BX272" s="109"/>
      <c r="BY272" s="109"/>
      <c r="BZ272" s="109"/>
      <c r="CA272" s="109"/>
      <c r="CB272" s="109"/>
      <c r="CC272" s="109"/>
      <c r="CD272" s="109"/>
      <c r="CE272" s="511" t="str">
        <f>IF(SUM(BW272:CD272)='III Plan Rates'!AG275, "Match", "Don't Match")</f>
        <v>Match</v>
      </c>
      <c r="CF272" s="109"/>
      <c r="CG272" s="109"/>
      <c r="CH272" s="109"/>
      <c r="CI272" s="511" t="str">
        <f>IF(SUM(CF272:CH272)='III Plan Rates'!AH275, "Match", "Don't Match")</f>
        <v>Match</v>
      </c>
      <c r="CJ272" s="109"/>
      <c r="CK272" s="109"/>
      <c r="CL272" s="109"/>
      <c r="CM272" s="109"/>
      <c r="CN272" s="109"/>
      <c r="CO272" s="109"/>
      <c r="CP272" s="109"/>
      <c r="CQ272" s="109"/>
      <c r="CR272" s="109"/>
      <c r="CS272" s="109"/>
      <c r="CT272" s="109"/>
      <c r="CU272" s="109"/>
      <c r="CV272" s="109"/>
      <c r="CW272" s="511" t="str">
        <f>IF(SUM(CJ272:CV272)='III Plan Rates'!AI275, "Match", "Don't Match")</f>
        <v>Match</v>
      </c>
      <c r="CX272" s="109"/>
      <c r="CY272" s="109"/>
      <c r="CZ272" s="109"/>
      <c r="DA272" s="109"/>
      <c r="DB272" s="109"/>
      <c r="DC272" s="109"/>
      <c r="DD272" s="109"/>
      <c r="DE272" s="109"/>
      <c r="DF272" s="109"/>
      <c r="DG272" s="109"/>
      <c r="DH272" s="511" t="str">
        <f>IF(SUM(CX272:DG272)='III Plan Rates'!AJ275, "Match", "Don't Match")</f>
        <v>Match</v>
      </c>
      <c r="DI272" s="109"/>
      <c r="DJ272" s="109"/>
      <c r="DK272" s="109"/>
      <c r="DL272" s="109"/>
      <c r="DM272" s="109"/>
      <c r="DN272" s="109"/>
      <c r="DO272" s="109"/>
      <c r="DP272" s="511" t="str">
        <f>IF(SUM(DI272:DO272)='III Plan Rates'!AK275, "Match", "Don't Match")</f>
        <v>Match</v>
      </c>
      <c r="DQ272" s="109"/>
      <c r="DR272" s="109"/>
      <c r="DS272" s="109"/>
      <c r="DT272" s="109"/>
      <c r="DU272" s="109"/>
      <c r="DV272" s="109"/>
      <c r="DW272" s="109"/>
      <c r="DX272" s="109"/>
      <c r="DY272" s="109"/>
      <c r="DZ272" s="109"/>
      <c r="EA272" s="511" t="str">
        <f>IF(SUM(DQ272:DZ272)='III Plan Rates'!AL275, "Match", "Don't Match")</f>
        <v>Match</v>
      </c>
      <c r="EB272" s="109"/>
      <c r="EC272" s="109"/>
      <c r="ED272" s="109"/>
      <c r="EE272" s="109"/>
      <c r="EF272" s="511" t="str">
        <f>IF(SUM(EB272:EE272)='III Plan Rates'!AM275, "Match", "Don't Match")</f>
        <v>Match</v>
      </c>
      <c r="EG272" s="109"/>
      <c r="EH272" s="109"/>
      <c r="EI272" s="109"/>
      <c r="EJ272" s="109"/>
      <c r="EK272" s="109"/>
      <c r="EL272" s="511" t="str">
        <f>IF(SUM(EG272:EK272)='III Plan Rates'!AN275, "Match", "Don't Match")</f>
        <v>Match</v>
      </c>
      <c r="EM272" s="109"/>
      <c r="EN272" s="109"/>
      <c r="EO272" s="109"/>
      <c r="EP272" s="109"/>
      <c r="EQ272" s="109"/>
      <c r="ER272" s="109"/>
      <c r="ES272" s="109"/>
      <c r="ET272" s="511" t="str">
        <f>IF(SUM(EM272:ES272)='III Plan Rates'!AO275, "Match", "Don't Match")</f>
        <v>Match</v>
      </c>
    </row>
    <row r="273" spans="1:150" x14ac:dyDescent="0.25">
      <c r="A273" s="406" t="str">
        <f>'III Plan Rates'!A276</f>
        <v>Plan 259</v>
      </c>
      <c r="B273" s="122">
        <f>'III Plan Rates'!B276</f>
        <v>0</v>
      </c>
      <c r="C273" s="128">
        <f>'III Plan Rates'!D276</f>
        <v>0</v>
      </c>
      <c r="D273" s="122">
        <f>'III Plan Rates'!E276</f>
        <v>0</v>
      </c>
      <c r="E273" s="122">
        <f>'III Plan Rates'!F276</f>
        <v>0</v>
      </c>
      <c r="F273" s="122">
        <f>'III Plan Rates'!G276</f>
        <v>0</v>
      </c>
      <c r="G273" s="122">
        <f>'III Plan Rates'!J276</f>
        <v>0</v>
      </c>
      <c r="H273" s="10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2">
        <f>IF('III Plan Rates'!$AP276&gt;0,SUMPRODUCT(I273:Q273,'III Plan Rates'!$AG276:$AO276)/'III Plan Rates'!$AP276,0)</f>
        <v>0</v>
      </c>
      <c r="S273" s="123"/>
      <c r="T273" s="112" t="e">
        <f>'III Plan Rates'!$AA276*'V Consumer Factors'!$N$12*'II Rate Development &amp; Change'!$J$34</f>
        <v>#DIV/0!</v>
      </c>
      <c r="U273" s="112" t="e">
        <f>'III Plan Rates'!$AA276*'V Consumer Factors'!$N$13*'II Rate Development &amp; Change'!$J$34</f>
        <v>#DIV/0!</v>
      </c>
      <c r="V273" s="112" t="e">
        <f>'III Plan Rates'!$AA276*'V Consumer Factors'!$N$14*'II Rate Development &amp; Change'!$J$34</f>
        <v>#DIV/0!</v>
      </c>
      <c r="W273" s="112" t="e">
        <f>'III Plan Rates'!$AA276*'V Consumer Factors'!$N$15*'II Rate Development &amp; Change'!$J$34</f>
        <v>#DIV/0!</v>
      </c>
      <c r="X273" s="112" t="e">
        <f>'III Plan Rates'!$AA276*'V Consumer Factors'!$N$16*'II Rate Development &amp; Change'!$J$34</f>
        <v>#DIV/0!</v>
      </c>
      <c r="Y273" s="112" t="e">
        <f>'III Plan Rates'!$AA276*'V Consumer Factors'!$N$17*'II Rate Development &amp; Change'!$J$34</f>
        <v>#DIV/0!</v>
      </c>
      <c r="Z273" s="112" t="e">
        <f>'III Plan Rates'!$AA276*'V Consumer Factors'!$N$18*'II Rate Development &amp; Change'!$J$34</f>
        <v>#DIV/0!</v>
      </c>
      <c r="AA273" s="112" t="e">
        <f>'III Plan Rates'!$AA276*'V Consumer Factors'!$N$19*'II Rate Development &amp; Change'!$J$34</f>
        <v>#DIV/0!</v>
      </c>
      <c r="AB273" s="112" t="e">
        <f>'III Plan Rates'!$AA276*'V Consumer Factors'!$N$20*'II Rate Development &amp; Change'!$J$34</f>
        <v>#DIV/0!</v>
      </c>
      <c r="AC273" s="112">
        <f>IF('III Plan Rates'!$AP276&gt;0,SUMPRODUCT(T273:AB273,'III Plan Rates'!$AG276:$AO276)/'III Plan Rates'!$AP276,0)</f>
        <v>0</v>
      </c>
      <c r="AD273" s="119"/>
      <c r="AE273" s="120" t="e">
        <f t="shared" si="43"/>
        <v>#DIV/0!</v>
      </c>
      <c r="AF273" s="120" t="e">
        <f t="shared" si="44"/>
        <v>#DIV/0!</v>
      </c>
      <c r="AG273" s="120" t="e">
        <f t="shared" si="45"/>
        <v>#DIV/0!</v>
      </c>
      <c r="AH273" s="120" t="e">
        <f t="shared" si="46"/>
        <v>#DIV/0!</v>
      </c>
      <c r="AI273" s="120" t="e">
        <f t="shared" si="47"/>
        <v>#DIV/0!</v>
      </c>
      <c r="AJ273" s="120" t="e">
        <f t="shared" si="48"/>
        <v>#DIV/0!</v>
      </c>
      <c r="AK273" s="120" t="e">
        <f t="shared" si="49"/>
        <v>#DIV/0!</v>
      </c>
      <c r="AL273" s="120" t="e">
        <f t="shared" si="50"/>
        <v>#DIV/0!</v>
      </c>
      <c r="AM273" s="120" t="e">
        <f t="shared" si="51"/>
        <v>#DIV/0!</v>
      </c>
      <c r="AN273" s="120" t="str">
        <f t="shared" si="52"/>
        <v/>
      </c>
      <c r="AO273" s="119"/>
      <c r="AP273" s="112" t="e">
        <f>'III Plan Rates'!$AA276*'V Consumer Factors'!$N$12*'II Rate Development &amp; Change'!$K$34</f>
        <v>#DIV/0!</v>
      </c>
      <c r="AQ273" s="112" t="e">
        <f>'III Plan Rates'!$AA276*'V Consumer Factors'!$N$13*'II Rate Development &amp; Change'!$K$34</f>
        <v>#DIV/0!</v>
      </c>
      <c r="AR273" s="112" t="e">
        <f>'III Plan Rates'!$AA276*'V Consumer Factors'!$N$14*'II Rate Development &amp; Change'!$K$34</f>
        <v>#DIV/0!</v>
      </c>
      <c r="AS273" s="112" t="e">
        <f>'III Plan Rates'!$AA276*'V Consumer Factors'!$N$15*'II Rate Development &amp; Change'!$K$34</f>
        <v>#DIV/0!</v>
      </c>
      <c r="AT273" s="112" t="e">
        <f>'III Plan Rates'!$AA276*'V Consumer Factors'!$N$16*'II Rate Development &amp; Change'!$K$34</f>
        <v>#DIV/0!</v>
      </c>
      <c r="AU273" s="112" t="e">
        <f>'III Plan Rates'!$AA276*'V Consumer Factors'!$N$17*'II Rate Development &amp; Change'!$K$34</f>
        <v>#DIV/0!</v>
      </c>
      <c r="AV273" s="112" t="e">
        <f>'III Plan Rates'!$AA276*'V Consumer Factors'!$N$18*'II Rate Development &amp; Change'!$K$34</f>
        <v>#DIV/0!</v>
      </c>
      <c r="AW273" s="112" t="e">
        <f>'III Plan Rates'!$AA276*'V Consumer Factors'!$N$19*'II Rate Development &amp; Change'!$K$34</f>
        <v>#DIV/0!</v>
      </c>
      <c r="AX273" s="112" t="e">
        <f>'III Plan Rates'!$AA276*'V Consumer Factors'!$N$20*'II Rate Development &amp; Change'!$K$34</f>
        <v>#DIV/0!</v>
      </c>
      <c r="AY273" s="112">
        <f>IF('III Plan Rates'!$AP276&gt;0,SUMPRODUCT(AP273:AX273,'III Plan Rates'!$AG276:$AO276)/'III Plan Rates'!$AP276,0)</f>
        <v>0</v>
      </c>
      <c r="AZ273" s="124"/>
      <c r="BA273" s="112" t="e">
        <f>'III Plan Rates'!$AA276*'V Consumer Factors'!$N$12*'II Rate Development &amp; Change'!$L$34</f>
        <v>#DIV/0!</v>
      </c>
      <c r="BB273" s="112" t="e">
        <f>'III Plan Rates'!$AA276*'V Consumer Factors'!$N$13*'II Rate Development &amp; Change'!$L$34</f>
        <v>#DIV/0!</v>
      </c>
      <c r="BC273" s="112" t="e">
        <f>'III Plan Rates'!$AA276*'V Consumer Factors'!$N$14*'II Rate Development &amp; Change'!$L$34</f>
        <v>#DIV/0!</v>
      </c>
      <c r="BD273" s="112" t="e">
        <f>'III Plan Rates'!$AA276*'V Consumer Factors'!$N$15*'II Rate Development &amp; Change'!$L$34</f>
        <v>#DIV/0!</v>
      </c>
      <c r="BE273" s="112" t="e">
        <f>'III Plan Rates'!$AA276*'V Consumer Factors'!$N$16*'II Rate Development &amp; Change'!$L$34</f>
        <v>#DIV/0!</v>
      </c>
      <c r="BF273" s="112" t="e">
        <f>'III Plan Rates'!$AA276*'V Consumer Factors'!$N$17*'II Rate Development &amp; Change'!$L$34</f>
        <v>#DIV/0!</v>
      </c>
      <c r="BG273" s="112" t="e">
        <f>'III Plan Rates'!$AA276*'V Consumer Factors'!$N$18*'II Rate Development &amp; Change'!$L$34</f>
        <v>#DIV/0!</v>
      </c>
      <c r="BH273" s="112" t="e">
        <f>'III Plan Rates'!$AA276*'V Consumer Factors'!$N$19*'II Rate Development &amp; Change'!$L$34</f>
        <v>#DIV/0!</v>
      </c>
      <c r="BI273" s="112" t="e">
        <f>'III Plan Rates'!$AA276*'V Consumer Factors'!$N$20*'II Rate Development &amp; Change'!$L$34</f>
        <v>#DIV/0!</v>
      </c>
      <c r="BJ273" s="112">
        <f>IF('III Plan Rates'!$AP276&gt;0,SUMPRODUCT(BA273:BI273,'III Plan Rates'!$AG276:$AO276)/'III Plan Rates'!$AP276,0)</f>
        <v>0</v>
      </c>
      <c r="BK273" s="124"/>
      <c r="BL273" s="112" t="e">
        <f>'III Plan Rates'!$AA276*'V Consumer Factors'!$N$12*'II Rate Development &amp; Change'!$M$34</f>
        <v>#DIV/0!</v>
      </c>
      <c r="BM273" s="112" t="e">
        <f>'III Plan Rates'!$AA276*'V Consumer Factors'!$N$13*'II Rate Development &amp; Change'!$M$34</f>
        <v>#DIV/0!</v>
      </c>
      <c r="BN273" s="112" t="e">
        <f>'III Plan Rates'!$AA276*'V Consumer Factors'!$N$14*'II Rate Development &amp; Change'!$M$34</f>
        <v>#DIV/0!</v>
      </c>
      <c r="BO273" s="112" t="e">
        <f>'III Plan Rates'!$AA276*'V Consumer Factors'!$N$15*'II Rate Development &amp; Change'!$M$34</f>
        <v>#DIV/0!</v>
      </c>
      <c r="BP273" s="112" t="e">
        <f>'III Plan Rates'!$AA276*'V Consumer Factors'!$N$16*'II Rate Development &amp; Change'!$M$34</f>
        <v>#DIV/0!</v>
      </c>
      <c r="BQ273" s="112" t="e">
        <f>'III Plan Rates'!$AA276*'V Consumer Factors'!$N$17*'II Rate Development &amp; Change'!$M$34</f>
        <v>#DIV/0!</v>
      </c>
      <c r="BR273" s="112" t="e">
        <f>'III Plan Rates'!$AA276*'V Consumer Factors'!$N$18*'II Rate Development &amp; Change'!$M$34</f>
        <v>#DIV/0!</v>
      </c>
      <c r="BS273" s="112" t="e">
        <f>'III Plan Rates'!$AA276*'V Consumer Factors'!$N$19*'II Rate Development &amp; Change'!$M$34</f>
        <v>#DIV/0!</v>
      </c>
      <c r="BT273" s="112" t="e">
        <f>'III Plan Rates'!$AA276*'V Consumer Factors'!$N$20*'II Rate Development &amp; Change'!$M$34</f>
        <v>#DIV/0!</v>
      </c>
      <c r="BU273" s="112">
        <f>IF('III Plan Rates'!$AP276&gt;0,SUMPRODUCT(BL273:BT273,'III Plan Rates'!$AG276:$AO276)/'III Plan Rates'!$AP276,0)</f>
        <v>0</v>
      </c>
      <c r="BW273" s="109"/>
      <c r="BX273" s="109"/>
      <c r="BY273" s="109"/>
      <c r="BZ273" s="109"/>
      <c r="CA273" s="109"/>
      <c r="CB273" s="109"/>
      <c r="CC273" s="109"/>
      <c r="CD273" s="109"/>
      <c r="CE273" s="511" t="str">
        <f>IF(SUM(BW273:CD273)='III Plan Rates'!AG276, "Match", "Don't Match")</f>
        <v>Match</v>
      </c>
      <c r="CF273" s="109"/>
      <c r="CG273" s="109"/>
      <c r="CH273" s="109"/>
      <c r="CI273" s="511" t="str">
        <f>IF(SUM(CF273:CH273)='III Plan Rates'!AH276, "Match", "Don't Match")</f>
        <v>Match</v>
      </c>
      <c r="CJ273" s="109"/>
      <c r="CK273" s="109"/>
      <c r="CL273" s="109"/>
      <c r="CM273" s="109"/>
      <c r="CN273" s="109"/>
      <c r="CO273" s="109"/>
      <c r="CP273" s="109"/>
      <c r="CQ273" s="109"/>
      <c r="CR273" s="109"/>
      <c r="CS273" s="109"/>
      <c r="CT273" s="109"/>
      <c r="CU273" s="109"/>
      <c r="CV273" s="109"/>
      <c r="CW273" s="511" t="str">
        <f>IF(SUM(CJ273:CV273)='III Plan Rates'!AI276, "Match", "Don't Match")</f>
        <v>Match</v>
      </c>
      <c r="CX273" s="109"/>
      <c r="CY273" s="109"/>
      <c r="CZ273" s="109"/>
      <c r="DA273" s="109"/>
      <c r="DB273" s="109"/>
      <c r="DC273" s="109"/>
      <c r="DD273" s="109"/>
      <c r="DE273" s="109"/>
      <c r="DF273" s="109"/>
      <c r="DG273" s="109"/>
      <c r="DH273" s="511" t="str">
        <f>IF(SUM(CX273:DG273)='III Plan Rates'!AJ276, "Match", "Don't Match")</f>
        <v>Match</v>
      </c>
      <c r="DI273" s="109"/>
      <c r="DJ273" s="109"/>
      <c r="DK273" s="109"/>
      <c r="DL273" s="109"/>
      <c r="DM273" s="109"/>
      <c r="DN273" s="109"/>
      <c r="DO273" s="109"/>
      <c r="DP273" s="511" t="str">
        <f>IF(SUM(DI273:DO273)='III Plan Rates'!AK276, "Match", "Don't Match")</f>
        <v>Match</v>
      </c>
      <c r="DQ273" s="109"/>
      <c r="DR273" s="109"/>
      <c r="DS273" s="109"/>
      <c r="DT273" s="109"/>
      <c r="DU273" s="109"/>
      <c r="DV273" s="109"/>
      <c r="DW273" s="109"/>
      <c r="DX273" s="109"/>
      <c r="DY273" s="109"/>
      <c r="DZ273" s="109"/>
      <c r="EA273" s="511" t="str">
        <f>IF(SUM(DQ273:DZ273)='III Plan Rates'!AL276, "Match", "Don't Match")</f>
        <v>Match</v>
      </c>
      <c r="EB273" s="109"/>
      <c r="EC273" s="109"/>
      <c r="ED273" s="109"/>
      <c r="EE273" s="109"/>
      <c r="EF273" s="511" t="str">
        <f>IF(SUM(EB273:EE273)='III Plan Rates'!AM276, "Match", "Don't Match")</f>
        <v>Match</v>
      </c>
      <c r="EG273" s="109"/>
      <c r="EH273" s="109"/>
      <c r="EI273" s="109"/>
      <c r="EJ273" s="109"/>
      <c r="EK273" s="109"/>
      <c r="EL273" s="511" t="str">
        <f>IF(SUM(EG273:EK273)='III Plan Rates'!AN276, "Match", "Don't Match")</f>
        <v>Match</v>
      </c>
      <c r="EM273" s="109"/>
      <c r="EN273" s="109"/>
      <c r="EO273" s="109"/>
      <c r="EP273" s="109"/>
      <c r="EQ273" s="109"/>
      <c r="ER273" s="109"/>
      <c r="ES273" s="109"/>
      <c r="ET273" s="511" t="str">
        <f>IF(SUM(EM273:ES273)='III Plan Rates'!AO276, "Match", "Don't Match")</f>
        <v>Match</v>
      </c>
    </row>
    <row r="274" spans="1:150" x14ac:dyDescent="0.25">
      <c r="A274" s="406" t="str">
        <f>'III Plan Rates'!A277</f>
        <v>Plan 260</v>
      </c>
      <c r="B274" s="122">
        <f>'III Plan Rates'!B277</f>
        <v>0</v>
      </c>
      <c r="C274" s="128">
        <f>'III Plan Rates'!D277</f>
        <v>0</v>
      </c>
      <c r="D274" s="122">
        <f>'III Plan Rates'!E277</f>
        <v>0</v>
      </c>
      <c r="E274" s="122">
        <f>'III Plan Rates'!F277</f>
        <v>0</v>
      </c>
      <c r="F274" s="122">
        <f>'III Plan Rates'!G277</f>
        <v>0</v>
      </c>
      <c r="G274" s="122">
        <f>'III Plan Rates'!J277</f>
        <v>0</v>
      </c>
      <c r="H274" s="10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2">
        <f>IF('III Plan Rates'!$AP277&gt;0,SUMPRODUCT(I274:Q274,'III Plan Rates'!$AG277:$AO277)/'III Plan Rates'!$AP277,0)</f>
        <v>0</v>
      </c>
      <c r="S274" s="123"/>
      <c r="T274" s="112" t="e">
        <f>'III Plan Rates'!$AA277*'V Consumer Factors'!$N$12*'II Rate Development &amp; Change'!$J$34</f>
        <v>#DIV/0!</v>
      </c>
      <c r="U274" s="112" t="e">
        <f>'III Plan Rates'!$AA277*'V Consumer Factors'!$N$13*'II Rate Development &amp; Change'!$J$34</f>
        <v>#DIV/0!</v>
      </c>
      <c r="V274" s="112" t="e">
        <f>'III Plan Rates'!$AA277*'V Consumer Factors'!$N$14*'II Rate Development &amp; Change'!$J$34</f>
        <v>#DIV/0!</v>
      </c>
      <c r="W274" s="112" t="e">
        <f>'III Plan Rates'!$AA277*'V Consumer Factors'!$N$15*'II Rate Development &amp; Change'!$J$34</f>
        <v>#DIV/0!</v>
      </c>
      <c r="X274" s="112" t="e">
        <f>'III Plan Rates'!$AA277*'V Consumer Factors'!$N$16*'II Rate Development &amp; Change'!$J$34</f>
        <v>#DIV/0!</v>
      </c>
      <c r="Y274" s="112" t="e">
        <f>'III Plan Rates'!$AA277*'V Consumer Factors'!$N$17*'II Rate Development &amp; Change'!$J$34</f>
        <v>#DIV/0!</v>
      </c>
      <c r="Z274" s="112" t="e">
        <f>'III Plan Rates'!$AA277*'V Consumer Factors'!$N$18*'II Rate Development &amp; Change'!$J$34</f>
        <v>#DIV/0!</v>
      </c>
      <c r="AA274" s="112" t="e">
        <f>'III Plan Rates'!$AA277*'V Consumer Factors'!$N$19*'II Rate Development &amp; Change'!$J$34</f>
        <v>#DIV/0!</v>
      </c>
      <c r="AB274" s="112" t="e">
        <f>'III Plan Rates'!$AA277*'V Consumer Factors'!$N$20*'II Rate Development &amp; Change'!$J$34</f>
        <v>#DIV/0!</v>
      </c>
      <c r="AC274" s="112">
        <f>IF('III Plan Rates'!$AP277&gt;0,SUMPRODUCT(T274:AB274,'III Plan Rates'!$AG277:$AO277)/'III Plan Rates'!$AP277,0)</f>
        <v>0</v>
      </c>
      <c r="AD274" s="119"/>
      <c r="AE274" s="120" t="e">
        <f t="shared" si="43"/>
        <v>#DIV/0!</v>
      </c>
      <c r="AF274" s="120" t="e">
        <f t="shared" si="44"/>
        <v>#DIV/0!</v>
      </c>
      <c r="AG274" s="120" t="e">
        <f t="shared" si="45"/>
        <v>#DIV/0!</v>
      </c>
      <c r="AH274" s="120" t="e">
        <f t="shared" si="46"/>
        <v>#DIV/0!</v>
      </c>
      <c r="AI274" s="120" t="e">
        <f t="shared" si="47"/>
        <v>#DIV/0!</v>
      </c>
      <c r="AJ274" s="120" t="e">
        <f t="shared" si="48"/>
        <v>#DIV/0!</v>
      </c>
      <c r="AK274" s="120" t="e">
        <f t="shared" si="49"/>
        <v>#DIV/0!</v>
      </c>
      <c r="AL274" s="120" t="e">
        <f t="shared" si="50"/>
        <v>#DIV/0!</v>
      </c>
      <c r="AM274" s="120" t="e">
        <f t="shared" si="51"/>
        <v>#DIV/0!</v>
      </c>
      <c r="AN274" s="120" t="str">
        <f t="shared" si="52"/>
        <v/>
      </c>
      <c r="AO274" s="119"/>
      <c r="AP274" s="112" t="e">
        <f>'III Plan Rates'!$AA277*'V Consumer Factors'!$N$12*'II Rate Development &amp; Change'!$K$34</f>
        <v>#DIV/0!</v>
      </c>
      <c r="AQ274" s="112" t="e">
        <f>'III Plan Rates'!$AA277*'V Consumer Factors'!$N$13*'II Rate Development &amp; Change'!$K$34</f>
        <v>#DIV/0!</v>
      </c>
      <c r="AR274" s="112" t="e">
        <f>'III Plan Rates'!$AA277*'V Consumer Factors'!$N$14*'II Rate Development &amp; Change'!$K$34</f>
        <v>#DIV/0!</v>
      </c>
      <c r="AS274" s="112" t="e">
        <f>'III Plan Rates'!$AA277*'V Consumer Factors'!$N$15*'II Rate Development &amp; Change'!$K$34</f>
        <v>#DIV/0!</v>
      </c>
      <c r="AT274" s="112" t="e">
        <f>'III Plan Rates'!$AA277*'V Consumer Factors'!$N$16*'II Rate Development &amp; Change'!$K$34</f>
        <v>#DIV/0!</v>
      </c>
      <c r="AU274" s="112" t="e">
        <f>'III Plan Rates'!$AA277*'V Consumer Factors'!$N$17*'II Rate Development &amp; Change'!$K$34</f>
        <v>#DIV/0!</v>
      </c>
      <c r="AV274" s="112" t="e">
        <f>'III Plan Rates'!$AA277*'V Consumer Factors'!$N$18*'II Rate Development &amp; Change'!$K$34</f>
        <v>#DIV/0!</v>
      </c>
      <c r="AW274" s="112" t="e">
        <f>'III Plan Rates'!$AA277*'V Consumer Factors'!$N$19*'II Rate Development &amp; Change'!$K$34</f>
        <v>#DIV/0!</v>
      </c>
      <c r="AX274" s="112" t="e">
        <f>'III Plan Rates'!$AA277*'V Consumer Factors'!$N$20*'II Rate Development &amp; Change'!$K$34</f>
        <v>#DIV/0!</v>
      </c>
      <c r="AY274" s="112">
        <f>IF('III Plan Rates'!$AP277&gt;0,SUMPRODUCT(AP274:AX274,'III Plan Rates'!$AG277:$AO277)/'III Plan Rates'!$AP277,0)</f>
        <v>0</v>
      </c>
      <c r="AZ274" s="124"/>
      <c r="BA274" s="112" t="e">
        <f>'III Plan Rates'!$AA277*'V Consumer Factors'!$N$12*'II Rate Development &amp; Change'!$L$34</f>
        <v>#DIV/0!</v>
      </c>
      <c r="BB274" s="112" t="e">
        <f>'III Plan Rates'!$AA277*'V Consumer Factors'!$N$13*'II Rate Development &amp; Change'!$L$34</f>
        <v>#DIV/0!</v>
      </c>
      <c r="BC274" s="112" t="e">
        <f>'III Plan Rates'!$AA277*'V Consumer Factors'!$N$14*'II Rate Development &amp; Change'!$L$34</f>
        <v>#DIV/0!</v>
      </c>
      <c r="BD274" s="112" t="e">
        <f>'III Plan Rates'!$AA277*'V Consumer Factors'!$N$15*'II Rate Development &amp; Change'!$L$34</f>
        <v>#DIV/0!</v>
      </c>
      <c r="BE274" s="112" t="e">
        <f>'III Plan Rates'!$AA277*'V Consumer Factors'!$N$16*'II Rate Development &amp; Change'!$L$34</f>
        <v>#DIV/0!</v>
      </c>
      <c r="BF274" s="112" t="e">
        <f>'III Plan Rates'!$AA277*'V Consumer Factors'!$N$17*'II Rate Development &amp; Change'!$L$34</f>
        <v>#DIV/0!</v>
      </c>
      <c r="BG274" s="112" t="e">
        <f>'III Plan Rates'!$AA277*'V Consumer Factors'!$N$18*'II Rate Development &amp; Change'!$L$34</f>
        <v>#DIV/0!</v>
      </c>
      <c r="BH274" s="112" t="e">
        <f>'III Plan Rates'!$AA277*'V Consumer Factors'!$N$19*'II Rate Development &amp; Change'!$L$34</f>
        <v>#DIV/0!</v>
      </c>
      <c r="BI274" s="112" t="e">
        <f>'III Plan Rates'!$AA277*'V Consumer Factors'!$N$20*'II Rate Development &amp; Change'!$L$34</f>
        <v>#DIV/0!</v>
      </c>
      <c r="BJ274" s="112">
        <f>IF('III Plan Rates'!$AP277&gt;0,SUMPRODUCT(BA274:BI274,'III Plan Rates'!$AG277:$AO277)/'III Plan Rates'!$AP277,0)</f>
        <v>0</v>
      </c>
      <c r="BK274" s="124"/>
      <c r="BL274" s="112" t="e">
        <f>'III Plan Rates'!$AA277*'V Consumer Factors'!$N$12*'II Rate Development &amp; Change'!$M$34</f>
        <v>#DIV/0!</v>
      </c>
      <c r="BM274" s="112" t="e">
        <f>'III Plan Rates'!$AA277*'V Consumer Factors'!$N$13*'II Rate Development &amp; Change'!$M$34</f>
        <v>#DIV/0!</v>
      </c>
      <c r="BN274" s="112" t="e">
        <f>'III Plan Rates'!$AA277*'V Consumer Factors'!$N$14*'II Rate Development &amp; Change'!$M$34</f>
        <v>#DIV/0!</v>
      </c>
      <c r="BO274" s="112" t="e">
        <f>'III Plan Rates'!$AA277*'V Consumer Factors'!$N$15*'II Rate Development &amp; Change'!$M$34</f>
        <v>#DIV/0!</v>
      </c>
      <c r="BP274" s="112" t="e">
        <f>'III Plan Rates'!$AA277*'V Consumer Factors'!$N$16*'II Rate Development &amp; Change'!$M$34</f>
        <v>#DIV/0!</v>
      </c>
      <c r="BQ274" s="112" t="e">
        <f>'III Plan Rates'!$AA277*'V Consumer Factors'!$N$17*'II Rate Development &amp; Change'!$M$34</f>
        <v>#DIV/0!</v>
      </c>
      <c r="BR274" s="112" t="e">
        <f>'III Plan Rates'!$AA277*'V Consumer Factors'!$N$18*'II Rate Development &amp; Change'!$M$34</f>
        <v>#DIV/0!</v>
      </c>
      <c r="BS274" s="112" t="e">
        <f>'III Plan Rates'!$AA277*'V Consumer Factors'!$N$19*'II Rate Development &amp; Change'!$M$34</f>
        <v>#DIV/0!</v>
      </c>
      <c r="BT274" s="112" t="e">
        <f>'III Plan Rates'!$AA277*'V Consumer Factors'!$N$20*'II Rate Development &amp; Change'!$M$34</f>
        <v>#DIV/0!</v>
      </c>
      <c r="BU274" s="112">
        <f>IF('III Plan Rates'!$AP277&gt;0,SUMPRODUCT(BL274:BT274,'III Plan Rates'!$AG277:$AO277)/'III Plan Rates'!$AP277,0)</f>
        <v>0</v>
      </c>
      <c r="BW274" s="109"/>
      <c r="BX274" s="109"/>
      <c r="BY274" s="109"/>
      <c r="BZ274" s="109"/>
      <c r="CA274" s="109"/>
      <c r="CB274" s="109"/>
      <c r="CC274" s="109"/>
      <c r="CD274" s="109"/>
      <c r="CE274" s="511" t="str">
        <f>IF(SUM(BW274:CD274)='III Plan Rates'!AG277, "Match", "Don't Match")</f>
        <v>Match</v>
      </c>
      <c r="CF274" s="109"/>
      <c r="CG274" s="109"/>
      <c r="CH274" s="109"/>
      <c r="CI274" s="511" t="str">
        <f>IF(SUM(CF274:CH274)='III Plan Rates'!AH277, "Match", "Don't Match")</f>
        <v>Match</v>
      </c>
      <c r="CJ274" s="109"/>
      <c r="CK274" s="109"/>
      <c r="CL274" s="109"/>
      <c r="CM274" s="109"/>
      <c r="CN274" s="109"/>
      <c r="CO274" s="109"/>
      <c r="CP274" s="109"/>
      <c r="CQ274" s="109"/>
      <c r="CR274" s="109"/>
      <c r="CS274" s="109"/>
      <c r="CT274" s="109"/>
      <c r="CU274" s="109"/>
      <c r="CV274" s="109"/>
      <c r="CW274" s="511" t="str">
        <f>IF(SUM(CJ274:CV274)='III Plan Rates'!AI277, "Match", "Don't Match")</f>
        <v>Match</v>
      </c>
      <c r="CX274" s="109"/>
      <c r="CY274" s="109"/>
      <c r="CZ274" s="109"/>
      <c r="DA274" s="109"/>
      <c r="DB274" s="109"/>
      <c r="DC274" s="109"/>
      <c r="DD274" s="109"/>
      <c r="DE274" s="109"/>
      <c r="DF274" s="109"/>
      <c r="DG274" s="109"/>
      <c r="DH274" s="511" t="str">
        <f>IF(SUM(CX274:DG274)='III Plan Rates'!AJ277, "Match", "Don't Match")</f>
        <v>Match</v>
      </c>
      <c r="DI274" s="109"/>
      <c r="DJ274" s="109"/>
      <c r="DK274" s="109"/>
      <c r="DL274" s="109"/>
      <c r="DM274" s="109"/>
      <c r="DN274" s="109"/>
      <c r="DO274" s="109"/>
      <c r="DP274" s="511" t="str">
        <f>IF(SUM(DI274:DO274)='III Plan Rates'!AK277, "Match", "Don't Match")</f>
        <v>Match</v>
      </c>
      <c r="DQ274" s="109"/>
      <c r="DR274" s="109"/>
      <c r="DS274" s="109"/>
      <c r="DT274" s="109"/>
      <c r="DU274" s="109"/>
      <c r="DV274" s="109"/>
      <c r="DW274" s="109"/>
      <c r="DX274" s="109"/>
      <c r="DY274" s="109"/>
      <c r="DZ274" s="109"/>
      <c r="EA274" s="511" t="str">
        <f>IF(SUM(DQ274:DZ274)='III Plan Rates'!AL277, "Match", "Don't Match")</f>
        <v>Match</v>
      </c>
      <c r="EB274" s="109"/>
      <c r="EC274" s="109"/>
      <c r="ED274" s="109"/>
      <c r="EE274" s="109"/>
      <c r="EF274" s="511" t="str">
        <f>IF(SUM(EB274:EE274)='III Plan Rates'!AM277, "Match", "Don't Match")</f>
        <v>Match</v>
      </c>
      <c r="EG274" s="109"/>
      <c r="EH274" s="109"/>
      <c r="EI274" s="109"/>
      <c r="EJ274" s="109"/>
      <c r="EK274" s="109"/>
      <c r="EL274" s="511" t="str">
        <f>IF(SUM(EG274:EK274)='III Plan Rates'!AN277, "Match", "Don't Match")</f>
        <v>Match</v>
      </c>
      <c r="EM274" s="109"/>
      <c r="EN274" s="109"/>
      <c r="EO274" s="109"/>
      <c r="EP274" s="109"/>
      <c r="EQ274" s="109"/>
      <c r="ER274" s="109"/>
      <c r="ES274" s="109"/>
      <c r="ET274" s="511" t="str">
        <f>IF(SUM(EM274:ES274)='III Plan Rates'!AO277, "Match", "Don't Match")</f>
        <v>Match</v>
      </c>
    </row>
    <row r="275" spans="1:150" x14ac:dyDescent="0.25">
      <c r="A275" s="406" t="str">
        <f>'III Plan Rates'!A278</f>
        <v>Plan 261</v>
      </c>
      <c r="B275" s="122">
        <f>'III Plan Rates'!B278</f>
        <v>0</v>
      </c>
      <c r="C275" s="128">
        <f>'III Plan Rates'!D278</f>
        <v>0</v>
      </c>
      <c r="D275" s="122">
        <f>'III Plan Rates'!E278</f>
        <v>0</v>
      </c>
      <c r="E275" s="122">
        <f>'III Plan Rates'!F278</f>
        <v>0</v>
      </c>
      <c r="F275" s="122">
        <f>'III Plan Rates'!G278</f>
        <v>0</v>
      </c>
      <c r="G275" s="122">
        <f>'III Plan Rates'!J278</f>
        <v>0</v>
      </c>
      <c r="H275" s="10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2">
        <f>IF('III Plan Rates'!$AP278&gt;0,SUMPRODUCT(I275:Q275,'III Plan Rates'!$AG278:$AO278)/'III Plan Rates'!$AP278,0)</f>
        <v>0</v>
      </c>
      <c r="S275" s="123"/>
      <c r="T275" s="112" t="e">
        <f>'III Plan Rates'!$AA278*'V Consumer Factors'!$N$12*'II Rate Development &amp; Change'!$J$34</f>
        <v>#DIV/0!</v>
      </c>
      <c r="U275" s="112" t="e">
        <f>'III Plan Rates'!$AA278*'V Consumer Factors'!$N$13*'II Rate Development &amp; Change'!$J$34</f>
        <v>#DIV/0!</v>
      </c>
      <c r="V275" s="112" t="e">
        <f>'III Plan Rates'!$AA278*'V Consumer Factors'!$N$14*'II Rate Development &amp; Change'!$J$34</f>
        <v>#DIV/0!</v>
      </c>
      <c r="W275" s="112" t="e">
        <f>'III Plan Rates'!$AA278*'V Consumer Factors'!$N$15*'II Rate Development &amp; Change'!$J$34</f>
        <v>#DIV/0!</v>
      </c>
      <c r="X275" s="112" t="e">
        <f>'III Plan Rates'!$AA278*'V Consumer Factors'!$N$16*'II Rate Development &amp; Change'!$J$34</f>
        <v>#DIV/0!</v>
      </c>
      <c r="Y275" s="112" t="e">
        <f>'III Plan Rates'!$AA278*'V Consumer Factors'!$N$17*'II Rate Development &amp; Change'!$J$34</f>
        <v>#DIV/0!</v>
      </c>
      <c r="Z275" s="112" t="e">
        <f>'III Plan Rates'!$AA278*'V Consumer Factors'!$N$18*'II Rate Development &amp; Change'!$J$34</f>
        <v>#DIV/0!</v>
      </c>
      <c r="AA275" s="112" t="e">
        <f>'III Plan Rates'!$AA278*'V Consumer Factors'!$N$19*'II Rate Development &amp; Change'!$J$34</f>
        <v>#DIV/0!</v>
      </c>
      <c r="AB275" s="112" t="e">
        <f>'III Plan Rates'!$AA278*'V Consumer Factors'!$N$20*'II Rate Development &amp; Change'!$J$34</f>
        <v>#DIV/0!</v>
      </c>
      <c r="AC275" s="112">
        <f>IF('III Plan Rates'!$AP278&gt;0,SUMPRODUCT(T275:AB275,'III Plan Rates'!$AG278:$AO278)/'III Plan Rates'!$AP278,0)</f>
        <v>0</v>
      </c>
      <c r="AD275" s="119"/>
      <c r="AE275" s="120" t="e">
        <f t="shared" si="43"/>
        <v>#DIV/0!</v>
      </c>
      <c r="AF275" s="120" t="e">
        <f t="shared" si="44"/>
        <v>#DIV/0!</v>
      </c>
      <c r="AG275" s="120" t="e">
        <f t="shared" si="45"/>
        <v>#DIV/0!</v>
      </c>
      <c r="AH275" s="120" t="e">
        <f t="shared" si="46"/>
        <v>#DIV/0!</v>
      </c>
      <c r="AI275" s="120" t="e">
        <f t="shared" si="47"/>
        <v>#DIV/0!</v>
      </c>
      <c r="AJ275" s="120" t="e">
        <f t="shared" si="48"/>
        <v>#DIV/0!</v>
      </c>
      <c r="AK275" s="120" t="e">
        <f t="shared" si="49"/>
        <v>#DIV/0!</v>
      </c>
      <c r="AL275" s="120" t="e">
        <f t="shared" si="50"/>
        <v>#DIV/0!</v>
      </c>
      <c r="AM275" s="120" t="e">
        <f t="shared" si="51"/>
        <v>#DIV/0!</v>
      </c>
      <c r="AN275" s="120" t="str">
        <f t="shared" si="52"/>
        <v/>
      </c>
      <c r="AO275" s="119"/>
      <c r="AP275" s="112" t="e">
        <f>'III Plan Rates'!$AA278*'V Consumer Factors'!$N$12*'II Rate Development &amp; Change'!$K$34</f>
        <v>#DIV/0!</v>
      </c>
      <c r="AQ275" s="112" t="e">
        <f>'III Plan Rates'!$AA278*'V Consumer Factors'!$N$13*'II Rate Development &amp; Change'!$K$34</f>
        <v>#DIV/0!</v>
      </c>
      <c r="AR275" s="112" t="e">
        <f>'III Plan Rates'!$AA278*'V Consumer Factors'!$N$14*'II Rate Development &amp; Change'!$K$34</f>
        <v>#DIV/0!</v>
      </c>
      <c r="AS275" s="112" t="e">
        <f>'III Plan Rates'!$AA278*'V Consumer Factors'!$N$15*'II Rate Development &amp; Change'!$K$34</f>
        <v>#DIV/0!</v>
      </c>
      <c r="AT275" s="112" t="e">
        <f>'III Plan Rates'!$AA278*'V Consumer Factors'!$N$16*'II Rate Development &amp; Change'!$K$34</f>
        <v>#DIV/0!</v>
      </c>
      <c r="AU275" s="112" t="e">
        <f>'III Plan Rates'!$AA278*'V Consumer Factors'!$N$17*'II Rate Development &amp; Change'!$K$34</f>
        <v>#DIV/0!</v>
      </c>
      <c r="AV275" s="112" t="e">
        <f>'III Plan Rates'!$AA278*'V Consumer Factors'!$N$18*'II Rate Development &amp; Change'!$K$34</f>
        <v>#DIV/0!</v>
      </c>
      <c r="AW275" s="112" t="e">
        <f>'III Plan Rates'!$AA278*'V Consumer Factors'!$N$19*'II Rate Development &amp; Change'!$K$34</f>
        <v>#DIV/0!</v>
      </c>
      <c r="AX275" s="112" t="e">
        <f>'III Plan Rates'!$AA278*'V Consumer Factors'!$N$20*'II Rate Development &amp; Change'!$K$34</f>
        <v>#DIV/0!</v>
      </c>
      <c r="AY275" s="112">
        <f>IF('III Plan Rates'!$AP278&gt;0,SUMPRODUCT(AP275:AX275,'III Plan Rates'!$AG278:$AO278)/'III Plan Rates'!$AP278,0)</f>
        <v>0</v>
      </c>
      <c r="AZ275" s="124"/>
      <c r="BA275" s="112" t="e">
        <f>'III Plan Rates'!$AA278*'V Consumer Factors'!$N$12*'II Rate Development &amp; Change'!$L$34</f>
        <v>#DIV/0!</v>
      </c>
      <c r="BB275" s="112" t="e">
        <f>'III Plan Rates'!$AA278*'V Consumer Factors'!$N$13*'II Rate Development &amp; Change'!$L$34</f>
        <v>#DIV/0!</v>
      </c>
      <c r="BC275" s="112" t="e">
        <f>'III Plan Rates'!$AA278*'V Consumer Factors'!$N$14*'II Rate Development &amp; Change'!$L$34</f>
        <v>#DIV/0!</v>
      </c>
      <c r="BD275" s="112" t="e">
        <f>'III Plan Rates'!$AA278*'V Consumer Factors'!$N$15*'II Rate Development &amp; Change'!$L$34</f>
        <v>#DIV/0!</v>
      </c>
      <c r="BE275" s="112" t="e">
        <f>'III Plan Rates'!$AA278*'V Consumer Factors'!$N$16*'II Rate Development &amp; Change'!$L$34</f>
        <v>#DIV/0!</v>
      </c>
      <c r="BF275" s="112" t="e">
        <f>'III Plan Rates'!$AA278*'V Consumer Factors'!$N$17*'II Rate Development &amp; Change'!$L$34</f>
        <v>#DIV/0!</v>
      </c>
      <c r="BG275" s="112" t="e">
        <f>'III Plan Rates'!$AA278*'V Consumer Factors'!$N$18*'II Rate Development &amp; Change'!$L$34</f>
        <v>#DIV/0!</v>
      </c>
      <c r="BH275" s="112" t="e">
        <f>'III Plan Rates'!$AA278*'V Consumer Factors'!$N$19*'II Rate Development &amp; Change'!$L$34</f>
        <v>#DIV/0!</v>
      </c>
      <c r="BI275" s="112" t="e">
        <f>'III Plan Rates'!$AA278*'V Consumer Factors'!$N$20*'II Rate Development &amp; Change'!$L$34</f>
        <v>#DIV/0!</v>
      </c>
      <c r="BJ275" s="112">
        <f>IF('III Plan Rates'!$AP278&gt;0,SUMPRODUCT(BA275:BI275,'III Plan Rates'!$AG278:$AO278)/'III Plan Rates'!$AP278,0)</f>
        <v>0</v>
      </c>
      <c r="BK275" s="124"/>
      <c r="BL275" s="112" t="e">
        <f>'III Plan Rates'!$AA278*'V Consumer Factors'!$N$12*'II Rate Development &amp; Change'!$M$34</f>
        <v>#DIV/0!</v>
      </c>
      <c r="BM275" s="112" t="e">
        <f>'III Plan Rates'!$AA278*'V Consumer Factors'!$N$13*'II Rate Development &amp; Change'!$M$34</f>
        <v>#DIV/0!</v>
      </c>
      <c r="BN275" s="112" t="e">
        <f>'III Plan Rates'!$AA278*'V Consumer Factors'!$N$14*'II Rate Development &amp; Change'!$M$34</f>
        <v>#DIV/0!</v>
      </c>
      <c r="BO275" s="112" t="e">
        <f>'III Plan Rates'!$AA278*'V Consumer Factors'!$N$15*'II Rate Development &amp; Change'!$M$34</f>
        <v>#DIV/0!</v>
      </c>
      <c r="BP275" s="112" t="e">
        <f>'III Plan Rates'!$AA278*'V Consumer Factors'!$N$16*'II Rate Development &amp; Change'!$M$34</f>
        <v>#DIV/0!</v>
      </c>
      <c r="BQ275" s="112" t="e">
        <f>'III Plan Rates'!$AA278*'V Consumer Factors'!$N$17*'II Rate Development &amp; Change'!$M$34</f>
        <v>#DIV/0!</v>
      </c>
      <c r="BR275" s="112" t="e">
        <f>'III Plan Rates'!$AA278*'V Consumer Factors'!$N$18*'II Rate Development &amp; Change'!$M$34</f>
        <v>#DIV/0!</v>
      </c>
      <c r="BS275" s="112" t="e">
        <f>'III Plan Rates'!$AA278*'V Consumer Factors'!$N$19*'II Rate Development &amp; Change'!$M$34</f>
        <v>#DIV/0!</v>
      </c>
      <c r="BT275" s="112" t="e">
        <f>'III Plan Rates'!$AA278*'V Consumer Factors'!$N$20*'II Rate Development &amp; Change'!$M$34</f>
        <v>#DIV/0!</v>
      </c>
      <c r="BU275" s="112">
        <f>IF('III Plan Rates'!$AP278&gt;0,SUMPRODUCT(BL275:BT275,'III Plan Rates'!$AG278:$AO278)/'III Plan Rates'!$AP278,0)</f>
        <v>0</v>
      </c>
      <c r="BW275" s="109"/>
      <c r="BX275" s="109"/>
      <c r="BY275" s="109"/>
      <c r="BZ275" s="109"/>
      <c r="CA275" s="109"/>
      <c r="CB275" s="109"/>
      <c r="CC275" s="109"/>
      <c r="CD275" s="109"/>
      <c r="CE275" s="511" t="str">
        <f>IF(SUM(BW275:CD275)='III Plan Rates'!AG278, "Match", "Don't Match")</f>
        <v>Match</v>
      </c>
      <c r="CF275" s="109"/>
      <c r="CG275" s="109"/>
      <c r="CH275" s="109"/>
      <c r="CI275" s="511" t="str">
        <f>IF(SUM(CF275:CH275)='III Plan Rates'!AH278, "Match", "Don't Match")</f>
        <v>Match</v>
      </c>
      <c r="CJ275" s="109"/>
      <c r="CK275" s="109"/>
      <c r="CL275" s="109"/>
      <c r="CM275" s="109"/>
      <c r="CN275" s="109"/>
      <c r="CO275" s="109"/>
      <c r="CP275" s="109"/>
      <c r="CQ275" s="109"/>
      <c r="CR275" s="109"/>
      <c r="CS275" s="109"/>
      <c r="CT275" s="109"/>
      <c r="CU275" s="109"/>
      <c r="CV275" s="109"/>
      <c r="CW275" s="511" t="str">
        <f>IF(SUM(CJ275:CV275)='III Plan Rates'!AI278, "Match", "Don't Match")</f>
        <v>Match</v>
      </c>
      <c r="CX275" s="109"/>
      <c r="CY275" s="109"/>
      <c r="CZ275" s="109"/>
      <c r="DA275" s="109"/>
      <c r="DB275" s="109"/>
      <c r="DC275" s="109"/>
      <c r="DD275" s="109"/>
      <c r="DE275" s="109"/>
      <c r="DF275" s="109"/>
      <c r="DG275" s="109"/>
      <c r="DH275" s="511" t="str">
        <f>IF(SUM(CX275:DG275)='III Plan Rates'!AJ278, "Match", "Don't Match")</f>
        <v>Match</v>
      </c>
      <c r="DI275" s="109"/>
      <c r="DJ275" s="109"/>
      <c r="DK275" s="109"/>
      <c r="DL275" s="109"/>
      <c r="DM275" s="109"/>
      <c r="DN275" s="109"/>
      <c r="DO275" s="109"/>
      <c r="DP275" s="511" t="str">
        <f>IF(SUM(DI275:DO275)='III Plan Rates'!AK278, "Match", "Don't Match")</f>
        <v>Match</v>
      </c>
      <c r="DQ275" s="109"/>
      <c r="DR275" s="109"/>
      <c r="DS275" s="109"/>
      <c r="DT275" s="109"/>
      <c r="DU275" s="109"/>
      <c r="DV275" s="109"/>
      <c r="DW275" s="109"/>
      <c r="DX275" s="109"/>
      <c r="DY275" s="109"/>
      <c r="DZ275" s="109"/>
      <c r="EA275" s="511" t="str">
        <f>IF(SUM(DQ275:DZ275)='III Plan Rates'!AL278, "Match", "Don't Match")</f>
        <v>Match</v>
      </c>
      <c r="EB275" s="109"/>
      <c r="EC275" s="109"/>
      <c r="ED275" s="109"/>
      <c r="EE275" s="109"/>
      <c r="EF275" s="511" t="str">
        <f>IF(SUM(EB275:EE275)='III Plan Rates'!AM278, "Match", "Don't Match")</f>
        <v>Match</v>
      </c>
      <c r="EG275" s="109"/>
      <c r="EH275" s="109"/>
      <c r="EI275" s="109"/>
      <c r="EJ275" s="109"/>
      <c r="EK275" s="109"/>
      <c r="EL275" s="511" t="str">
        <f>IF(SUM(EG275:EK275)='III Plan Rates'!AN278, "Match", "Don't Match")</f>
        <v>Match</v>
      </c>
      <c r="EM275" s="109"/>
      <c r="EN275" s="109"/>
      <c r="EO275" s="109"/>
      <c r="EP275" s="109"/>
      <c r="EQ275" s="109"/>
      <c r="ER275" s="109"/>
      <c r="ES275" s="109"/>
      <c r="ET275" s="511" t="str">
        <f>IF(SUM(EM275:ES275)='III Plan Rates'!AO278, "Match", "Don't Match")</f>
        <v>Match</v>
      </c>
    </row>
    <row r="276" spans="1:150" x14ac:dyDescent="0.25">
      <c r="A276" s="406" t="str">
        <f>'III Plan Rates'!A279</f>
        <v>Plan 262</v>
      </c>
      <c r="B276" s="122">
        <f>'III Plan Rates'!B279</f>
        <v>0</v>
      </c>
      <c r="C276" s="128">
        <f>'III Plan Rates'!D279</f>
        <v>0</v>
      </c>
      <c r="D276" s="122">
        <f>'III Plan Rates'!E279</f>
        <v>0</v>
      </c>
      <c r="E276" s="122">
        <f>'III Plan Rates'!F279</f>
        <v>0</v>
      </c>
      <c r="F276" s="122">
        <f>'III Plan Rates'!G279</f>
        <v>0</v>
      </c>
      <c r="G276" s="122">
        <f>'III Plan Rates'!J279</f>
        <v>0</v>
      </c>
      <c r="H276" s="10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2">
        <f>IF('III Plan Rates'!$AP279&gt;0,SUMPRODUCT(I276:Q276,'III Plan Rates'!$AG279:$AO279)/'III Plan Rates'!$AP279,0)</f>
        <v>0</v>
      </c>
      <c r="S276" s="123"/>
      <c r="T276" s="112" t="e">
        <f>'III Plan Rates'!$AA279*'V Consumer Factors'!$N$12*'II Rate Development &amp; Change'!$J$34</f>
        <v>#DIV/0!</v>
      </c>
      <c r="U276" s="112" t="e">
        <f>'III Plan Rates'!$AA279*'V Consumer Factors'!$N$13*'II Rate Development &amp; Change'!$J$34</f>
        <v>#DIV/0!</v>
      </c>
      <c r="V276" s="112" t="e">
        <f>'III Plan Rates'!$AA279*'V Consumer Factors'!$N$14*'II Rate Development &amp; Change'!$J$34</f>
        <v>#DIV/0!</v>
      </c>
      <c r="W276" s="112" t="e">
        <f>'III Plan Rates'!$AA279*'V Consumer Factors'!$N$15*'II Rate Development &amp; Change'!$J$34</f>
        <v>#DIV/0!</v>
      </c>
      <c r="X276" s="112" t="e">
        <f>'III Plan Rates'!$AA279*'V Consumer Factors'!$N$16*'II Rate Development &amp; Change'!$J$34</f>
        <v>#DIV/0!</v>
      </c>
      <c r="Y276" s="112" t="e">
        <f>'III Plan Rates'!$AA279*'V Consumer Factors'!$N$17*'II Rate Development &amp; Change'!$J$34</f>
        <v>#DIV/0!</v>
      </c>
      <c r="Z276" s="112" t="e">
        <f>'III Plan Rates'!$AA279*'V Consumer Factors'!$N$18*'II Rate Development &amp; Change'!$J$34</f>
        <v>#DIV/0!</v>
      </c>
      <c r="AA276" s="112" t="e">
        <f>'III Plan Rates'!$AA279*'V Consumer Factors'!$N$19*'II Rate Development &amp; Change'!$J$34</f>
        <v>#DIV/0!</v>
      </c>
      <c r="AB276" s="112" t="e">
        <f>'III Plan Rates'!$AA279*'V Consumer Factors'!$N$20*'II Rate Development &amp; Change'!$J$34</f>
        <v>#DIV/0!</v>
      </c>
      <c r="AC276" s="112">
        <f>IF('III Plan Rates'!$AP279&gt;0,SUMPRODUCT(T276:AB276,'III Plan Rates'!$AG279:$AO279)/'III Plan Rates'!$AP279,0)</f>
        <v>0</v>
      </c>
      <c r="AD276" s="119"/>
      <c r="AE276" s="120" t="e">
        <f t="shared" si="43"/>
        <v>#DIV/0!</v>
      </c>
      <c r="AF276" s="120" t="e">
        <f t="shared" si="44"/>
        <v>#DIV/0!</v>
      </c>
      <c r="AG276" s="120" t="e">
        <f t="shared" si="45"/>
        <v>#DIV/0!</v>
      </c>
      <c r="AH276" s="120" t="e">
        <f t="shared" si="46"/>
        <v>#DIV/0!</v>
      </c>
      <c r="AI276" s="120" t="e">
        <f t="shared" si="47"/>
        <v>#DIV/0!</v>
      </c>
      <c r="AJ276" s="120" t="e">
        <f t="shared" si="48"/>
        <v>#DIV/0!</v>
      </c>
      <c r="AK276" s="120" t="e">
        <f t="shared" si="49"/>
        <v>#DIV/0!</v>
      </c>
      <c r="AL276" s="120" t="e">
        <f t="shared" si="50"/>
        <v>#DIV/0!</v>
      </c>
      <c r="AM276" s="120" t="e">
        <f t="shared" si="51"/>
        <v>#DIV/0!</v>
      </c>
      <c r="AN276" s="120" t="str">
        <f t="shared" si="52"/>
        <v/>
      </c>
      <c r="AO276" s="119"/>
      <c r="AP276" s="112" t="e">
        <f>'III Plan Rates'!$AA279*'V Consumer Factors'!$N$12*'II Rate Development &amp; Change'!$K$34</f>
        <v>#DIV/0!</v>
      </c>
      <c r="AQ276" s="112" t="e">
        <f>'III Plan Rates'!$AA279*'V Consumer Factors'!$N$13*'II Rate Development &amp; Change'!$K$34</f>
        <v>#DIV/0!</v>
      </c>
      <c r="AR276" s="112" t="e">
        <f>'III Plan Rates'!$AA279*'V Consumer Factors'!$N$14*'II Rate Development &amp; Change'!$K$34</f>
        <v>#DIV/0!</v>
      </c>
      <c r="AS276" s="112" t="e">
        <f>'III Plan Rates'!$AA279*'V Consumer Factors'!$N$15*'II Rate Development &amp; Change'!$K$34</f>
        <v>#DIV/0!</v>
      </c>
      <c r="AT276" s="112" t="e">
        <f>'III Plan Rates'!$AA279*'V Consumer Factors'!$N$16*'II Rate Development &amp; Change'!$K$34</f>
        <v>#DIV/0!</v>
      </c>
      <c r="AU276" s="112" t="e">
        <f>'III Plan Rates'!$AA279*'V Consumer Factors'!$N$17*'II Rate Development &amp; Change'!$K$34</f>
        <v>#DIV/0!</v>
      </c>
      <c r="AV276" s="112" t="e">
        <f>'III Plan Rates'!$AA279*'V Consumer Factors'!$N$18*'II Rate Development &amp; Change'!$K$34</f>
        <v>#DIV/0!</v>
      </c>
      <c r="AW276" s="112" t="e">
        <f>'III Plan Rates'!$AA279*'V Consumer Factors'!$N$19*'II Rate Development &amp; Change'!$K$34</f>
        <v>#DIV/0!</v>
      </c>
      <c r="AX276" s="112" t="e">
        <f>'III Plan Rates'!$AA279*'V Consumer Factors'!$N$20*'II Rate Development &amp; Change'!$K$34</f>
        <v>#DIV/0!</v>
      </c>
      <c r="AY276" s="112">
        <f>IF('III Plan Rates'!$AP279&gt;0,SUMPRODUCT(AP276:AX276,'III Plan Rates'!$AG279:$AO279)/'III Plan Rates'!$AP279,0)</f>
        <v>0</v>
      </c>
      <c r="AZ276" s="124"/>
      <c r="BA276" s="112" t="e">
        <f>'III Plan Rates'!$AA279*'V Consumer Factors'!$N$12*'II Rate Development &amp; Change'!$L$34</f>
        <v>#DIV/0!</v>
      </c>
      <c r="BB276" s="112" t="e">
        <f>'III Plan Rates'!$AA279*'V Consumer Factors'!$N$13*'II Rate Development &amp; Change'!$L$34</f>
        <v>#DIV/0!</v>
      </c>
      <c r="BC276" s="112" t="e">
        <f>'III Plan Rates'!$AA279*'V Consumer Factors'!$N$14*'II Rate Development &amp; Change'!$L$34</f>
        <v>#DIV/0!</v>
      </c>
      <c r="BD276" s="112" t="e">
        <f>'III Plan Rates'!$AA279*'V Consumer Factors'!$N$15*'II Rate Development &amp; Change'!$L$34</f>
        <v>#DIV/0!</v>
      </c>
      <c r="BE276" s="112" t="e">
        <f>'III Plan Rates'!$AA279*'V Consumer Factors'!$N$16*'II Rate Development &amp; Change'!$L$34</f>
        <v>#DIV/0!</v>
      </c>
      <c r="BF276" s="112" t="e">
        <f>'III Plan Rates'!$AA279*'V Consumer Factors'!$N$17*'II Rate Development &amp; Change'!$L$34</f>
        <v>#DIV/0!</v>
      </c>
      <c r="BG276" s="112" t="e">
        <f>'III Plan Rates'!$AA279*'V Consumer Factors'!$N$18*'II Rate Development &amp; Change'!$L$34</f>
        <v>#DIV/0!</v>
      </c>
      <c r="BH276" s="112" t="e">
        <f>'III Plan Rates'!$AA279*'V Consumer Factors'!$N$19*'II Rate Development &amp; Change'!$L$34</f>
        <v>#DIV/0!</v>
      </c>
      <c r="BI276" s="112" t="e">
        <f>'III Plan Rates'!$AA279*'V Consumer Factors'!$N$20*'II Rate Development &amp; Change'!$L$34</f>
        <v>#DIV/0!</v>
      </c>
      <c r="BJ276" s="112">
        <f>IF('III Plan Rates'!$AP279&gt;0,SUMPRODUCT(BA276:BI276,'III Plan Rates'!$AG279:$AO279)/'III Plan Rates'!$AP279,0)</f>
        <v>0</v>
      </c>
      <c r="BK276" s="124"/>
      <c r="BL276" s="112" t="e">
        <f>'III Plan Rates'!$AA279*'V Consumer Factors'!$N$12*'II Rate Development &amp; Change'!$M$34</f>
        <v>#DIV/0!</v>
      </c>
      <c r="BM276" s="112" t="e">
        <f>'III Plan Rates'!$AA279*'V Consumer Factors'!$N$13*'II Rate Development &amp; Change'!$M$34</f>
        <v>#DIV/0!</v>
      </c>
      <c r="BN276" s="112" t="e">
        <f>'III Plan Rates'!$AA279*'V Consumer Factors'!$N$14*'II Rate Development &amp; Change'!$M$34</f>
        <v>#DIV/0!</v>
      </c>
      <c r="BO276" s="112" t="e">
        <f>'III Plan Rates'!$AA279*'V Consumer Factors'!$N$15*'II Rate Development &amp; Change'!$M$34</f>
        <v>#DIV/0!</v>
      </c>
      <c r="BP276" s="112" t="e">
        <f>'III Plan Rates'!$AA279*'V Consumer Factors'!$N$16*'II Rate Development &amp; Change'!$M$34</f>
        <v>#DIV/0!</v>
      </c>
      <c r="BQ276" s="112" t="e">
        <f>'III Plan Rates'!$AA279*'V Consumer Factors'!$N$17*'II Rate Development &amp; Change'!$M$34</f>
        <v>#DIV/0!</v>
      </c>
      <c r="BR276" s="112" t="e">
        <f>'III Plan Rates'!$AA279*'V Consumer Factors'!$N$18*'II Rate Development &amp; Change'!$M$34</f>
        <v>#DIV/0!</v>
      </c>
      <c r="BS276" s="112" t="e">
        <f>'III Plan Rates'!$AA279*'V Consumer Factors'!$N$19*'II Rate Development &amp; Change'!$M$34</f>
        <v>#DIV/0!</v>
      </c>
      <c r="BT276" s="112" t="e">
        <f>'III Plan Rates'!$AA279*'V Consumer Factors'!$N$20*'II Rate Development &amp; Change'!$M$34</f>
        <v>#DIV/0!</v>
      </c>
      <c r="BU276" s="112">
        <f>IF('III Plan Rates'!$AP279&gt;0,SUMPRODUCT(BL276:BT276,'III Plan Rates'!$AG279:$AO279)/'III Plan Rates'!$AP279,0)</f>
        <v>0</v>
      </c>
      <c r="BW276" s="109"/>
      <c r="BX276" s="109"/>
      <c r="BY276" s="109"/>
      <c r="BZ276" s="109"/>
      <c r="CA276" s="109"/>
      <c r="CB276" s="109"/>
      <c r="CC276" s="109"/>
      <c r="CD276" s="109"/>
      <c r="CE276" s="511" t="str">
        <f>IF(SUM(BW276:CD276)='III Plan Rates'!AG279, "Match", "Don't Match")</f>
        <v>Match</v>
      </c>
      <c r="CF276" s="109"/>
      <c r="CG276" s="109"/>
      <c r="CH276" s="109"/>
      <c r="CI276" s="511" t="str">
        <f>IF(SUM(CF276:CH276)='III Plan Rates'!AH279, "Match", "Don't Match")</f>
        <v>Match</v>
      </c>
      <c r="CJ276" s="109"/>
      <c r="CK276" s="109"/>
      <c r="CL276" s="109"/>
      <c r="CM276" s="109"/>
      <c r="CN276" s="109"/>
      <c r="CO276" s="109"/>
      <c r="CP276" s="109"/>
      <c r="CQ276" s="109"/>
      <c r="CR276" s="109"/>
      <c r="CS276" s="109"/>
      <c r="CT276" s="109"/>
      <c r="CU276" s="109"/>
      <c r="CV276" s="109"/>
      <c r="CW276" s="511" t="str">
        <f>IF(SUM(CJ276:CV276)='III Plan Rates'!AI279, "Match", "Don't Match")</f>
        <v>Match</v>
      </c>
      <c r="CX276" s="109"/>
      <c r="CY276" s="109"/>
      <c r="CZ276" s="109"/>
      <c r="DA276" s="109"/>
      <c r="DB276" s="109"/>
      <c r="DC276" s="109"/>
      <c r="DD276" s="109"/>
      <c r="DE276" s="109"/>
      <c r="DF276" s="109"/>
      <c r="DG276" s="109"/>
      <c r="DH276" s="511" t="str">
        <f>IF(SUM(CX276:DG276)='III Plan Rates'!AJ279, "Match", "Don't Match")</f>
        <v>Match</v>
      </c>
      <c r="DI276" s="109"/>
      <c r="DJ276" s="109"/>
      <c r="DK276" s="109"/>
      <c r="DL276" s="109"/>
      <c r="DM276" s="109"/>
      <c r="DN276" s="109"/>
      <c r="DO276" s="109"/>
      <c r="DP276" s="511" t="str">
        <f>IF(SUM(DI276:DO276)='III Plan Rates'!AK279, "Match", "Don't Match")</f>
        <v>Match</v>
      </c>
      <c r="DQ276" s="109"/>
      <c r="DR276" s="109"/>
      <c r="DS276" s="109"/>
      <c r="DT276" s="109"/>
      <c r="DU276" s="109"/>
      <c r="DV276" s="109"/>
      <c r="DW276" s="109"/>
      <c r="DX276" s="109"/>
      <c r="DY276" s="109"/>
      <c r="DZ276" s="109"/>
      <c r="EA276" s="511" t="str">
        <f>IF(SUM(DQ276:DZ276)='III Plan Rates'!AL279, "Match", "Don't Match")</f>
        <v>Match</v>
      </c>
      <c r="EB276" s="109"/>
      <c r="EC276" s="109"/>
      <c r="ED276" s="109"/>
      <c r="EE276" s="109"/>
      <c r="EF276" s="511" t="str">
        <f>IF(SUM(EB276:EE276)='III Plan Rates'!AM279, "Match", "Don't Match")</f>
        <v>Match</v>
      </c>
      <c r="EG276" s="109"/>
      <c r="EH276" s="109"/>
      <c r="EI276" s="109"/>
      <c r="EJ276" s="109"/>
      <c r="EK276" s="109"/>
      <c r="EL276" s="511" t="str">
        <f>IF(SUM(EG276:EK276)='III Plan Rates'!AN279, "Match", "Don't Match")</f>
        <v>Match</v>
      </c>
      <c r="EM276" s="109"/>
      <c r="EN276" s="109"/>
      <c r="EO276" s="109"/>
      <c r="EP276" s="109"/>
      <c r="EQ276" s="109"/>
      <c r="ER276" s="109"/>
      <c r="ES276" s="109"/>
      <c r="ET276" s="511" t="str">
        <f>IF(SUM(EM276:ES276)='III Plan Rates'!AO279, "Match", "Don't Match")</f>
        <v>Match</v>
      </c>
    </row>
    <row r="277" spans="1:150" x14ac:dyDescent="0.25">
      <c r="A277" s="406" t="str">
        <f>'III Plan Rates'!A280</f>
        <v>Plan 263</v>
      </c>
      <c r="B277" s="122">
        <f>'III Plan Rates'!B280</f>
        <v>0</v>
      </c>
      <c r="C277" s="128">
        <f>'III Plan Rates'!D280</f>
        <v>0</v>
      </c>
      <c r="D277" s="122">
        <f>'III Plan Rates'!E280</f>
        <v>0</v>
      </c>
      <c r="E277" s="122">
        <f>'III Plan Rates'!F280</f>
        <v>0</v>
      </c>
      <c r="F277" s="122">
        <f>'III Plan Rates'!G280</f>
        <v>0</v>
      </c>
      <c r="G277" s="122">
        <f>'III Plan Rates'!J280</f>
        <v>0</v>
      </c>
      <c r="H277" s="10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2">
        <f>IF('III Plan Rates'!$AP280&gt;0,SUMPRODUCT(I277:Q277,'III Plan Rates'!$AG280:$AO280)/'III Plan Rates'!$AP280,0)</f>
        <v>0</v>
      </c>
      <c r="S277" s="123"/>
      <c r="T277" s="112" t="e">
        <f>'III Plan Rates'!$AA280*'V Consumer Factors'!$N$12*'II Rate Development &amp; Change'!$J$34</f>
        <v>#DIV/0!</v>
      </c>
      <c r="U277" s="112" t="e">
        <f>'III Plan Rates'!$AA280*'V Consumer Factors'!$N$13*'II Rate Development &amp; Change'!$J$34</f>
        <v>#DIV/0!</v>
      </c>
      <c r="V277" s="112" t="e">
        <f>'III Plan Rates'!$AA280*'V Consumer Factors'!$N$14*'II Rate Development &amp; Change'!$J$34</f>
        <v>#DIV/0!</v>
      </c>
      <c r="W277" s="112" t="e">
        <f>'III Plan Rates'!$AA280*'V Consumer Factors'!$N$15*'II Rate Development &amp; Change'!$J$34</f>
        <v>#DIV/0!</v>
      </c>
      <c r="X277" s="112" t="e">
        <f>'III Plan Rates'!$AA280*'V Consumer Factors'!$N$16*'II Rate Development &amp; Change'!$J$34</f>
        <v>#DIV/0!</v>
      </c>
      <c r="Y277" s="112" t="e">
        <f>'III Plan Rates'!$AA280*'V Consumer Factors'!$N$17*'II Rate Development &amp; Change'!$J$34</f>
        <v>#DIV/0!</v>
      </c>
      <c r="Z277" s="112" t="e">
        <f>'III Plan Rates'!$AA280*'V Consumer Factors'!$N$18*'II Rate Development &amp; Change'!$J$34</f>
        <v>#DIV/0!</v>
      </c>
      <c r="AA277" s="112" t="e">
        <f>'III Plan Rates'!$AA280*'V Consumer Factors'!$N$19*'II Rate Development &amp; Change'!$J$34</f>
        <v>#DIV/0!</v>
      </c>
      <c r="AB277" s="112" t="e">
        <f>'III Plan Rates'!$AA280*'V Consumer Factors'!$N$20*'II Rate Development &amp; Change'!$J$34</f>
        <v>#DIV/0!</v>
      </c>
      <c r="AC277" s="112">
        <f>IF('III Plan Rates'!$AP280&gt;0,SUMPRODUCT(T277:AB277,'III Plan Rates'!$AG280:$AO280)/'III Plan Rates'!$AP280,0)</f>
        <v>0</v>
      </c>
      <c r="AD277" s="119"/>
      <c r="AE277" s="120" t="e">
        <f t="shared" si="43"/>
        <v>#DIV/0!</v>
      </c>
      <c r="AF277" s="120" t="e">
        <f t="shared" si="44"/>
        <v>#DIV/0!</v>
      </c>
      <c r="AG277" s="120" t="e">
        <f t="shared" si="45"/>
        <v>#DIV/0!</v>
      </c>
      <c r="AH277" s="120" t="e">
        <f t="shared" si="46"/>
        <v>#DIV/0!</v>
      </c>
      <c r="AI277" s="120" t="e">
        <f t="shared" si="47"/>
        <v>#DIV/0!</v>
      </c>
      <c r="AJ277" s="120" t="e">
        <f t="shared" si="48"/>
        <v>#DIV/0!</v>
      </c>
      <c r="AK277" s="120" t="e">
        <f t="shared" si="49"/>
        <v>#DIV/0!</v>
      </c>
      <c r="AL277" s="120" t="e">
        <f t="shared" si="50"/>
        <v>#DIV/0!</v>
      </c>
      <c r="AM277" s="120" t="e">
        <f t="shared" si="51"/>
        <v>#DIV/0!</v>
      </c>
      <c r="AN277" s="120" t="str">
        <f t="shared" si="52"/>
        <v/>
      </c>
      <c r="AO277" s="119"/>
      <c r="AP277" s="112" t="e">
        <f>'III Plan Rates'!$AA280*'V Consumer Factors'!$N$12*'II Rate Development &amp; Change'!$K$34</f>
        <v>#DIV/0!</v>
      </c>
      <c r="AQ277" s="112" t="e">
        <f>'III Plan Rates'!$AA280*'V Consumer Factors'!$N$13*'II Rate Development &amp; Change'!$K$34</f>
        <v>#DIV/0!</v>
      </c>
      <c r="AR277" s="112" t="e">
        <f>'III Plan Rates'!$AA280*'V Consumer Factors'!$N$14*'II Rate Development &amp; Change'!$K$34</f>
        <v>#DIV/0!</v>
      </c>
      <c r="AS277" s="112" t="e">
        <f>'III Plan Rates'!$AA280*'V Consumer Factors'!$N$15*'II Rate Development &amp; Change'!$K$34</f>
        <v>#DIV/0!</v>
      </c>
      <c r="AT277" s="112" t="e">
        <f>'III Plan Rates'!$AA280*'V Consumer Factors'!$N$16*'II Rate Development &amp; Change'!$K$34</f>
        <v>#DIV/0!</v>
      </c>
      <c r="AU277" s="112" t="e">
        <f>'III Plan Rates'!$AA280*'V Consumer Factors'!$N$17*'II Rate Development &amp; Change'!$K$34</f>
        <v>#DIV/0!</v>
      </c>
      <c r="AV277" s="112" t="e">
        <f>'III Plan Rates'!$AA280*'V Consumer Factors'!$N$18*'II Rate Development &amp; Change'!$K$34</f>
        <v>#DIV/0!</v>
      </c>
      <c r="AW277" s="112" t="e">
        <f>'III Plan Rates'!$AA280*'V Consumer Factors'!$N$19*'II Rate Development &amp; Change'!$K$34</f>
        <v>#DIV/0!</v>
      </c>
      <c r="AX277" s="112" t="e">
        <f>'III Plan Rates'!$AA280*'V Consumer Factors'!$N$20*'II Rate Development &amp; Change'!$K$34</f>
        <v>#DIV/0!</v>
      </c>
      <c r="AY277" s="112">
        <f>IF('III Plan Rates'!$AP280&gt;0,SUMPRODUCT(AP277:AX277,'III Plan Rates'!$AG280:$AO280)/'III Plan Rates'!$AP280,0)</f>
        <v>0</v>
      </c>
      <c r="AZ277" s="124"/>
      <c r="BA277" s="112" t="e">
        <f>'III Plan Rates'!$AA280*'V Consumer Factors'!$N$12*'II Rate Development &amp; Change'!$L$34</f>
        <v>#DIV/0!</v>
      </c>
      <c r="BB277" s="112" t="e">
        <f>'III Plan Rates'!$AA280*'V Consumer Factors'!$N$13*'II Rate Development &amp; Change'!$L$34</f>
        <v>#DIV/0!</v>
      </c>
      <c r="BC277" s="112" t="e">
        <f>'III Plan Rates'!$AA280*'V Consumer Factors'!$N$14*'II Rate Development &amp; Change'!$L$34</f>
        <v>#DIV/0!</v>
      </c>
      <c r="BD277" s="112" t="e">
        <f>'III Plan Rates'!$AA280*'V Consumer Factors'!$N$15*'II Rate Development &amp; Change'!$L$34</f>
        <v>#DIV/0!</v>
      </c>
      <c r="BE277" s="112" t="e">
        <f>'III Plan Rates'!$AA280*'V Consumer Factors'!$N$16*'II Rate Development &amp; Change'!$L$34</f>
        <v>#DIV/0!</v>
      </c>
      <c r="BF277" s="112" t="e">
        <f>'III Plan Rates'!$AA280*'V Consumer Factors'!$N$17*'II Rate Development &amp; Change'!$L$34</f>
        <v>#DIV/0!</v>
      </c>
      <c r="BG277" s="112" t="e">
        <f>'III Plan Rates'!$AA280*'V Consumer Factors'!$N$18*'II Rate Development &amp; Change'!$L$34</f>
        <v>#DIV/0!</v>
      </c>
      <c r="BH277" s="112" t="e">
        <f>'III Plan Rates'!$AA280*'V Consumer Factors'!$N$19*'II Rate Development &amp; Change'!$L$34</f>
        <v>#DIV/0!</v>
      </c>
      <c r="BI277" s="112" t="e">
        <f>'III Plan Rates'!$AA280*'V Consumer Factors'!$N$20*'II Rate Development &amp; Change'!$L$34</f>
        <v>#DIV/0!</v>
      </c>
      <c r="BJ277" s="112">
        <f>IF('III Plan Rates'!$AP280&gt;0,SUMPRODUCT(BA277:BI277,'III Plan Rates'!$AG280:$AO280)/'III Plan Rates'!$AP280,0)</f>
        <v>0</v>
      </c>
      <c r="BK277" s="124"/>
      <c r="BL277" s="112" t="e">
        <f>'III Plan Rates'!$AA280*'V Consumer Factors'!$N$12*'II Rate Development &amp; Change'!$M$34</f>
        <v>#DIV/0!</v>
      </c>
      <c r="BM277" s="112" t="e">
        <f>'III Plan Rates'!$AA280*'V Consumer Factors'!$N$13*'II Rate Development &amp; Change'!$M$34</f>
        <v>#DIV/0!</v>
      </c>
      <c r="BN277" s="112" t="e">
        <f>'III Plan Rates'!$AA280*'V Consumer Factors'!$N$14*'II Rate Development &amp; Change'!$M$34</f>
        <v>#DIV/0!</v>
      </c>
      <c r="BO277" s="112" t="e">
        <f>'III Plan Rates'!$AA280*'V Consumer Factors'!$N$15*'II Rate Development &amp; Change'!$M$34</f>
        <v>#DIV/0!</v>
      </c>
      <c r="BP277" s="112" t="e">
        <f>'III Plan Rates'!$AA280*'V Consumer Factors'!$N$16*'II Rate Development &amp; Change'!$M$34</f>
        <v>#DIV/0!</v>
      </c>
      <c r="BQ277" s="112" t="e">
        <f>'III Plan Rates'!$AA280*'V Consumer Factors'!$N$17*'II Rate Development &amp; Change'!$M$34</f>
        <v>#DIV/0!</v>
      </c>
      <c r="BR277" s="112" t="e">
        <f>'III Plan Rates'!$AA280*'V Consumer Factors'!$N$18*'II Rate Development &amp; Change'!$M$34</f>
        <v>#DIV/0!</v>
      </c>
      <c r="BS277" s="112" t="e">
        <f>'III Plan Rates'!$AA280*'V Consumer Factors'!$N$19*'II Rate Development &amp; Change'!$M$34</f>
        <v>#DIV/0!</v>
      </c>
      <c r="BT277" s="112" t="e">
        <f>'III Plan Rates'!$AA280*'V Consumer Factors'!$N$20*'II Rate Development &amp; Change'!$M$34</f>
        <v>#DIV/0!</v>
      </c>
      <c r="BU277" s="112">
        <f>IF('III Plan Rates'!$AP280&gt;0,SUMPRODUCT(BL277:BT277,'III Plan Rates'!$AG280:$AO280)/'III Plan Rates'!$AP280,0)</f>
        <v>0</v>
      </c>
      <c r="BW277" s="109"/>
      <c r="BX277" s="109"/>
      <c r="BY277" s="109"/>
      <c r="BZ277" s="109"/>
      <c r="CA277" s="109"/>
      <c r="CB277" s="109"/>
      <c r="CC277" s="109"/>
      <c r="CD277" s="109"/>
      <c r="CE277" s="511" t="str">
        <f>IF(SUM(BW277:CD277)='III Plan Rates'!AG280, "Match", "Don't Match")</f>
        <v>Match</v>
      </c>
      <c r="CF277" s="109"/>
      <c r="CG277" s="109"/>
      <c r="CH277" s="109"/>
      <c r="CI277" s="511" t="str">
        <f>IF(SUM(CF277:CH277)='III Plan Rates'!AH280, "Match", "Don't Match")</f>
        <v>Match</v>
      </c>
      <c r="CJ277" s="109"/>
      <c r="CK277" s="109"/>
      <c r="CL277" s="109"/>
      <c r="CM277" s="109"/>
      <c r="CN277" s="109"/>
      <c r="CO277" s="109"/>
      <c r="CP277" s="109"/>
      <c r="CQ277" s="109"/>
      <c r="CR277" s="109"/>
      <c r="CS277" s="109"/>
      <c r="CT277" s="109"/>
      <c r="CU277" s="109"/>
      <c r="CV277" s="109"/>
      <c r="CW277" s="511" t="str">
        <f>IF(SUM(CJ277:CV277)='III Plan Rates'!AI280, "Match", "Don't Match")</f>
        <v>Match</v>
      </c>
      <c r="CX277" s="109"/>
      <c r="CY277" s="109"/>
      <c r="CZ277" s="109"/>
      <c r="DA277" s="109"/>
      <c r="DB277" s="109"/>
      <c r="DC277" s="109"/>
      <c r="DD277" s="109"/>
      <c r="DE277" s="109"/>
      <c r="DF277" s="109"/>
      <c r="DG277" s="109"/>
      <c r="DH277" s="511" t="str">
        <f>IF(SUM(CX277:DG277)='III Plan Rates'!AJ280, "Match", "Don't Match")</f>
        <v>Match</v>
      </c>
      <c r="DI277" s="109"/>
      <c r="DJ277" s="109"/>
      <c r="DK277" s="109"/>
      <c r="DL277" s="109"/>
      <c r="DM277" s="109"/>
      <c r="DN277" s="109"/>
      <c r="DO277" s="109"/>
      <c r="DP277" s="511" t="str">
        <f>IF(SUM(DI277:DO277)='III Plan Rates'!AK280, "Match", "Don't Match")</f>
        <v>Match</v>
      </c>
      <c r="DQ277" s="109"/>
      <c r="DR277" s="109"/>
      <c r="DS277" s="109"/>
      <c r="DT277" s="109"/>
      <c r="DU277" s="109"/>
      <c r="DV277" s="109"/>
      <c r="DW277" s="109"/>
      <c r="DX277" s="109"/>
      <c r="DY277" s="109"/>
      <c r="DZ277" s="109"/>
      <c r="EA277" s="511" t="str">
        <f>IF(SUM(DQ277:DZ277)='III Plan Rates'!AL280, "Match", "Don't Match")</f>
        <v>Match</v>
      </c>
      <c r="EB277" s="109"/>
      <c r="EC277" s="109"/>
      <c r="ED277" s="109"/>
      <c r="EE277" s="109"/>
      <c r="EF277" s="511" t="str">
        <f>IF(SUM(EB277:EE277)='III Plan Rates'!AM280, "Match", "Don't Match")</f>
        <v>Match</v>
      </c>
      <c r="EG277" s="109"/>
      <c r="EH277" s="109"/>
      <c r="EI277" s="109"/>
      <c r="EJ277" s="109"/>
      <c r="EK277" s="109"/>
      <c r="EL277" s="511" t="str">
        <f>IF(SUM(EG277:EK277)='III Plan Rates'!AN280, "Match", "Don't Match")</f>
        <v>Match</v>
      </c>
      <c r="EM277" s="109"/>
      <c r="EN277" s="109"/>
      <c r="EO277" s="109"/>
      <c r="EP277" s="109"/>
      <c r="EQ277" s="109"/>
      <c r="ER277" s="109"/>
      <c r="ES277" s="109"/>
      <c r="ET277" s="511" t="str">
        <f>IF(SUM(EM277:ES277)='III Plan Rates'!AO280, "Match", "Don't Match")</f>
        <v>Match</v>
      </c>
    </row>
    <row r="278" spans="1:150" x14ac:dyDescent="0.25">
      <c r="A278" s="406" t="str">
        <f>'III Plan Rates'!A281</f>
        <v>Plan 264</v>
      </c>
      <c r="B278" s="122">
        <f>'III Plan Rates'!B281</f>
        <v>0</v>
      </c>
      <c r="C278" s="128">
        <f>'III Plan Rates'!D281</f>
        <v>0</v>
      </c>
      <c r="D278" s="122">
        <f>'III Plan Rates'!E281</f>
        <v>0</v>
      </c>
      <c r="E278" s="122">
        <f>'III Plan Rates'!F281</f>
        <v>0</v>
      </c>
      <c r="F278" s="122">
        <f>'III Plan Rates'!G281</f>
        <v>0</v>
      </c>
      <c r="G278" s="122">
        <f>'III Plan Rates'!J281</f>
        <v>0</v>
      </c>
      <c r="H278" s="10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2">
        <f>IF('III Plan Rates'!$AP281&gt;0,SUMPRODUCT(I278:Q278,'III Plan Rates'!$AG281:$AO281)/'III Plan Rates'!$AP281,0)</f>
        <v>0</v>
      </c>
      <c r="S278" s="123"/>
      <c r="T278" s="112" t="e">
        <f>'III Plan Rates'!$AA281*'V Consumer Factors'!$N$12*'II Rate Development &amp; Change'!$J$34</f>
        <v>#DIV/0!</v>
      </c>
      <c r="U278" s="112" t="e">
        <f>'III Plan Rates'!$AA281*'V Consumer Factors'!$N$13*'II Rate Development &amp; Change'!$J$34</f>
        <v>#DIV/0!</v>
      </c>
      <c r="V278" s="112" t="e">
        <f>'III Plan Rates'!$AA281*'V Consumer Factors'!$N$14*'II Rate Development &amp; Change'!$J$34</f>
        <v>#DIV/0!</v>
      </c>
      <c r="W278" s="112" t="e">
        <f>'III Plan Rates'!$AA281*'V Consumer Factors'!$N$15*'II Rate Development &amp; Change'!$J$34</f>
        <v>#DIV/0!</v>
      </c>
      <c r="X278" s="112" t="e">
        <f>'III Plan Rates'!$AA281*'V Consumer Factors'!$N$16*'II Rate Development &amp; Change'!$J$34</f>
        <v>#DIV/0!</v>
      </c>
      <c r="Y278" s="112" t="e">
        <f>'III Plan Rates'!$AA281*'V Consumer Factors'!$N$17*'II Rate Development &amp; Change'!$J$34</f>
        <v>#DIV/0!</v>
      </c>
      <c r="Z278" s="112" t="e">
        <f>'III Plan Rates'!$AA281*'V Consumer Factors'!$N$18*'II Rate Development &amp; Change'!$J$34</f>
        <v>#DIV/0!</v>
      </c>
      <c r="AA278" s="112" t="e">
        <f>'III Plan Rates'!$AA281*'V Consumer Factors'!$N$19*'II Rate Development &amp; Change'!$J$34</f>
        <v>#DIV/0!</v>
      </c>
      <c r="AB278" s="112" t="e">
        <f>'III Plan Rates'!$AA281*'V Consumer Factors'!$N$20*'II Rate Development &amp; Change'!$J$34</f>
        <v>#DIV/0!</v>
      </c>
      <c r="AC278" s="112">
        <f>IF('III Plan Rates'!$AP281&gt;0,SUMPRODUCT(T278:AB278,'III Plan Rates'!$AG281:$AO281)/'III Plan Rates'!$AP281,0)</f>
        <v>0</v>
      </c>
      <c r="AD278" s="119"/>
      <c r="AE278" s="120" t="e">
        <f t="shared" ref="AE278:AE314" si="53">IF(AND(I278&gt;0,T278&gt;0),T278/I278-1,"")</f>
        <v>#DIV/0!</v>
      </c>
      <c r="AF278" s="120" t="e">
        <f t="shared" ref="AF278:AF314" si="54">IF(AND(J278&gt;0,U278&gt;0),U278/J278-1,"")</f>
        <v>#DIV/0!</v>
      </c>
      <c r="AG278" s="120" t="e">
        <f t="shared" ref="AG278:AG314" si="55">IF(AND(K278&gt;0,V278&gt;0),V278/K278-1,"")</f>
        <v>#DIV/0!</v>
      </c>
      <c r="AH278" s="120" t="e">
        <f t="shared" ref="AH278:AH314" si="56">IF(AND(L278&gt;0,W278&gt;0),W278/L278-1,"")</f>
        <v>#DIV/0!</v>
      </c>
      <c r="AI278" s="120" t="e">
        <f t="shared" ref="AI278:AI314" si="57">IF(AND(M278&gt;0,X278&gt;0),X278/M278-1,"")</f>
        <v>#DIV/0!</v>
      </c>
      <c r="AJ278" s="120" t="e">
        <f t="shared" ref="AJ278:AJ314" si="58">IF(AND(N278&gt;0,Y278&gt;0),Y278/N278-1,"")</f>
        <v>#DIV/0!</v>
      </c>
      <c r="AK278" s="120" t="e">
        <f t="shared" ref="AK278:AK314" si="59">IF(AND(O278&gt;0,Z278&gt;0),Z278/O278-1,"")</f>
        <v>#DIV/0!</v>
      </c>
      <c r="AL278" s="120" t="e">
        <f t="shared" ref="AL278:AL314" si="60">IF(AND(P278&gt;0,AA278&gt;0),AA278/P278-1,"")</f>
        <v>#DIV/0!</v>
      </c>
      <c r="AM278" s="120" t="e">
        <f t="shared" ref="AM278:AM314" si="61">IF(AND(Q278&gt;0,AB278&gt;0),AB278/Q278-1,"")</f>
        <v>#DIV/0!</v>
      </c>
      <c r="AN278" s="120" t="str">
        <f t="shared" ref="AN278:AN314" si="62">IF(AND(R278&gt;0,AC278&gt;0),AC278/R278-1,"")</f>
        <v/>
      </c>
      <c r="AO278" s="119"/>
      <c r="AP278" s="112" t="e">
        <f>'III Plan Rates'!$AA281*'V Consumer Factors'!$N$12*'II Rate Development &amp; Change'!$K$34</f>
        <v>#DIV/0!</v>
      </c>
      <c r="AQ278" s="112" t="e">
        <f>'III Plan Rates'!$AA281*'V Consumer Factors'!$N$13*'II Rate Development &amp; Change'!$K$34</f>
        <v>#DIV/0!</v>
      </c>
      <c r="AR278" s="112" t="e">
        <f>'III Plan Rates'!$AA281*'V Consumer Factors'!$N$14*'II Rate Development &amp; Change'!$K$34</f>
        <v>#DIV/0!</v>
      </c>
      <c r="AS278" s="112" t="e">
        <f>'III Plan Rates'!$AA281*'V Consumer Factors'!$N$15*'II Rate Development &amp; Change'!$K$34</f>
        <v>#DIV/0!</v>
      </c>
      <c r="AT278" s="112" t="e">
        <f>'III Plan Rates'!$AA281*'V Consumer Factors'!$N$16*'II Rate Development &amp; Change'!$K$34</f>
        <v>#DIV/0!</v>
      </c>
      <c r="AU278" s="112" t="e">
        <f>'III Plan Rates'!$AA281*'V Consumer Factors'!$N$17*'II Rate Development &amp; Change'!$K$34</f>
        <v>#DIV/0!</v>
      </c>
      <c r="AV278" s="112" t="e">
        <f>'III Plan Rates'!$AA281*'V Consumer Factors'!$N$18*'II Rate Development &amp; Change'!$K$34</f>
        <v>#DIV/0!</v>
      </c>
      <c r="AW278" s="112" t="e">
        <f>'III Plan Rates'!$AA281*'V Consumer Factors'!$N$19*'II Rate Development &amp; Change'!$K$34</f>
        <v>#DIV/0!</v>
      </c>
      <c r="AX278" s="112" t="e">
        <f>'III Plan Rates'!$AA281*'V Consumer Factors'!$N$20*'II Rate Development &amp; Change'!$K$34</f>
        <v>#DIV/0!</v>
      </c>
      <c r="AY278" s="112">
        <f>IF('III Plan Rates'!$AP281&gt;0,SUMPRODUCT(AP278:AX278,'III Plan Rates'!$AG281:$AO281)/'III Plan Rates'!$AP281,0)</f>
        <v>0</v>
      </c>
      <c r="AZ278" s="124"/>
      <c r="BA278" s="112" t="e">
        <f>'III Plan Rates'!$AA281*'V Consumer Factors'!$N$12*'II Rate Development &amp; Change'!$L$34</f>
        <v>#DIV/0!</v>
      </c>
      <c r="BB278" s="112" t="e">
        <f>'III Plan Rates'!$AA281*'V Consumer Factors'!$N$13*'II Rate Development &amp; Change'!$L$34</f>
        <v>#DIV/0!</v>
      </c>
      <c r="BC278" s="112" t="e">
        <f>'III Plan Rates'!$AA281*'V Consumer Factors'!$N$14*'II Rate Development &amp; Change'!$L$34</f>
        <v>#DIV/0!</v>
      </c>
      <c r="BD278" s="112" t="e">
        <f>'III Plan Rates'!$AA281*'V Consumer Factors'!$N$15*'II Rate Development &amp; Change'!$L$34</f>
        <v>#DIV/0!</v>
      </c>
      <c r="BE278" s="112" t="e">
        <f>'III Plan Rates'!$AA281*'V Consumer Factors'!$N$16*'II Rate Development &amp; Change'!$L$34</f>
        <v>#DIV/0!</v>
      </c>
      <c r="BF278" s="112" t="e">
        <f>'III Plan Rates'!$AA281*'V Consumer Factors'!$N$17*'II Rate Development &amp; Change'!$L$34</f>
        <v>#DIV/0!</v>
      </c>
      <c r="BG278" s="112" t="e">
        <f>'III Plan Rates'!$AA281*'V Consumer Factors'!$N$18*'II Rate Development &amp; Change'!$L$34</f>
        <v>#DIV/0!</v>
      </c>
      <c r="BH278" s="112" t="e">
        <f>'III Plan Rates'!$AA281*'V Consumer Factors'!$N$19*'II Rate Development &amp; Change'!$L$34</f>
        <v>#DIV/0!</v>
      </c>
      <c r="BI278" s="112" t="e">
        <f>'III Plan Rates'!$AA281*'V Consumer Factors'!$N$20*'II Rate Development &amp; Change'!$L$34</f>
        <v>#DIV/0!</v>
      </c>
      <c r="BJ278" s="112">
        <f>IF('III Plan Rates'!$AP281&gt;0,SUMPRODUCT(BA278:BI278,'III Plan Rates'!$AG281:$AO281)/'III Plan Rates'!$AP281,0)</f>
        <v>0</v>
      </c>
      <c r="BK278" s="124"/>
      <c r="BL278" s="112" t="e">
        <f>'III Plan Rates'!$AA281*'V Consumer Factors'!$N$12*'II Rate Development &amp; Change'!$M$34</f>
        <v>#DIV/0!</v>
      </c>
      <c r="BM278" s="112" t="e">
        <f>'III Plan Rates'!$AA281*'V Consumer Factors'!$N$13*'II Rate Development &amp; Change'!$M$34</f>
        <v>#DIV/0!</v>
      </c>
      <c r="BN278" s="112" t="e">
        <f>'III Plan Rates'!$AA281*'V Consumer Factors'!$N$14*'II Rate Development &amp; Change'!$M$34</f>
        <v>#DIV/0!</v>
      </c>
      <c r="BO278" s="112" t="e">
        <f>'III Plan Rates'!$AA281*'V Consumer Factors'!$N$15*'II Rate Development &amp; Change'!$M$34</f>
        <v>#DIV/0!</v>
      </c>
      <c r="BP278" s="112" t="e">
        <f>'III Plan Rates'!$AA281*'V Consumer Factors'!$N$16*'II Rate Development &amp; Change'!$M$34</f>
        <v>#DIV/0!</v>
      </c>
      <c r="BQ278" s="112" t="e">
        <f>'III Plan Rates'!$AA281*'V Consumer Factors'!$N$17*'II Rate Development &amp; Change'!$M$34</f>
        <v>#DIV/0!</v>
      </c>
      <c r="BR278" s="112" t="e">
        <f>'III Plan Rates'!$AA281*'V Consumer Factors'!$N$18*'II Rate Development &amp; Change'!$M$34</f>
        <v>#DIV/0!</v>
      </c>
      <c r="BS278" s="112" t="e">
        <f>'III Plan Rates'!$AA281*'V Consumer Factors'!$N$19*'II Rate Development &amp; Change'!$M$34</f>
        <v>#DIV/0!</v>
      </c>
      <c r="BT278" s="112" t="e">
        <f>'III Plan Rates'!$AA281*'V Consumer Factors'!$N$20*'II Rate Development &amp; Change'!$M$34</f>
        <v>#DIV/0!</v>
      </c>
      <c r="BU278" s="112">
        <f>IF('III Plan Rates'!$AP281&gt;0,SUMPRODUCT(BL278:BT278,'III Plan Rates'!$AG281:$AO281)/'III Plan Rates'!$AP281,0)</f>
        <v>0</v>
      </c>
      <c r="BW278" s="109"/>
      <c r="BX278" s="109"/>
      <c r="BY278" s="109"/>
      <c r="BZ278" s="109"/>
      <c r="CA278" s="109"/>
      <c r="CB278" s="109"/>
      <c r="CC278" s="109"/>
      <c r="CD278" s="109"/>
      <c r="CE278" s="511" t="str">
        <f>IF(SUM(BW278:CD278)='III Plan Rates'!AG281, "Match", "Don't Match")</f>
        <v>Match</v>
      </c>
      <c r="CF278" s="109"/>
      <c r="CG278" s="109"/>
      <c r="CH278" s="109"/>
      <c r="CI278" s="511" t="str">
        <f>IF(SUM(CF278:CH278)='III Plan Rates'!AH281, "Match", "Don't Match")</f>
        <v>Match</v>
      </c>
      <c r="CJ278" s="109"/>
      <c r="CK278" s="109"/>
      <c r="CL278" s="109"/>
      <c r="CM278" s="109"/>
      <c r="CN278" s="109"/>
      <c r="CO278" s="109"/>
      <c r="CP278" s="109"/>
      <c r="CQ278" s="109"/>
      <c r="CR278" s="109"/>
      <c r="CS278" s="109"/>
      <c r="CT278" s="109"/>
      <c r="CU278" s="109"/>
      <c r="CV278" s="109"/>
      <c r="CW278" s="511" t="str">
        <f>IF(SUM(CJ278:CV278)='III Plan Rates'!AI281, "Match", "Don't Match")</f>
        <v>Match</v>
      </c>
      <c r="CX278" s="109"/>
      <c r="CY278" s="109"/>
      <c r="CZ278" s="109"/>
      <c r="DA278" s="109"/>
      <c r="DB278" s="109"/>
      <c r="DC278" s="109"/>
      <c r="DD278" s="109"/>
      <c r="DE278" s="109"/>
      <c r="DF278" s="109"/>
      <c r="DG278" s="109"/>
      <c r="DH278" s="511" t="str">
        <f>IF(SUM(CX278:DG278)='III Plan Rates'!AJ281, "Match", "Don't Match")</f>
        <v>Match</v>
      </c>
      <c r="DI278" s="109"/>
      <c r="DJ278" s="109"/>
      <c r="DK278" s="109"/>
      <c r="DL278" s="109"/>
      <c r="DM278" s="109"/>
      <c r="DN278" s="109"/>
      <c r="DO278" s="109"/>
      <c r="DP278" s="511" t="str">
        <f>IF(SUM(DI278:DO278)='III Plan Rates'!AK281, "Match", "Don't Match")</f>
        <v>Match</v>
      </c>
      <c r="DQ278" s="109"/>
      <c r="DR278" s="109"/>
      <c r="DS278" s="109"/>
      <c r="DT278" s="109"/>
      <c r="DU278" s="109"/>
      <c r="DV278" s="109"/>
      <c r="DW278" s="109"/>
      <c r="DX278" s="109"/>
      <c r="DY278" s="109"/>
      <c r="DZ278" s="109"/>
      <c r="EA278" s="511" t="str">
        <f>IF(SUM(DQ278:DZ278)='III Plan Rates'!AL281, "Match", "Don't Match")</f>
        <v>Match</v>
      </c>
      <c r="EB278" s="109"/>
      <c r="EC278" s="109"/>
      <c r="ED278" s="109"/>
      <c r="EE278" s="109"/>
      <c r="EF278" s="511" t="str">
        <f>IF(SUM(EB278:EE278)='III Plan Rates'!AM281, "Match", "Don't Match")</f>
        <v>Match</v>
      </c>
      <c r="EG278" s="109"/>
      <c r="EH278" s="109"/>
      <c r="EI278" s="109"/>
      <c r="EJ278" s="109"/>
      <c r="EK278" s="109"/>
      <c r="EL278" s="511" t="str">
        <f>IF(SUM(EG278:EK278)='III Plan Rates'!AN281, "Match", "Don't Match")</f>
        <v>Match</v>
      </c>
      <c r="EM278" s="109"/>
      <c r="EN278" s="109"/>
      <c r="EO278" s="109"/>
      <c r="EP278" s="109"/>
      <c r="EQ278" s="109"/>
      <c r="ER278" s="109"/>
      <c r="ES278" s="109"/>
      <c r="ET278" s="511" t="str">
        <f>IF(SUM(EM278:ES278)='III Plan Rates'!AO281, "Match", "Don't Match")</f>
        <v>Match</v>
      </c>
    </row>
    <row r="279" spans="1:150" x14ac:dyDescent="0.25">
      <c r="A279" s="406" t="str">
        <f>'III Plan Rates'!A282</f>
        <v>Plan 265</v>
      </c>
      <c r="B279" s="122">
        <f>'III Plan Rates'!B282</f>
        <v>0</v>
      </c>
      <c r="C279" s="128">
        <f>'III Plan Rates'!D282</f>
        <v>0</v>
      </c>
      <c r="D279" s="122">
        <f>'III Plan Rates'!E282</f>
        <v>0</v>
      </c>
      <c r="E279" s="122">
        <f>'III Plan Rates'!F282</f>
        <v>0</v>
      </c>
      <c r="F279" s="122">
        <f>'III Plan Rates'!G282</f>
        <v>0</v>
      </c>
      <c r="G279" s="122">
        <f>'III Plan Rates'!J282</f>
        <v>0</v>
      </c>
      <c r="H279" s="10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2">
        <f>IF('III Plan Rates'!$AP282&gt;0,SUMPRODUCT(I279:Q279,'III Plan Rates'!$AG282:$AO282)/'III Plan Rates'!$AP282,0)</f>
        <v>0</v>
      </c>
      <c r="S279" s="123"/>
      <c r="T279" s="112" t="e">
        <f>'III Plan Rates'!$AA282*'V Consumer Factors'!$N$12*'II Rate Development &amp; Change'!$J$34</f>
        <v>#DIV/0!</v>
      </c>
      <c r="U279" s="112" t="e">
        <f>'III Plan Rates'!$AA282*'V Consumer Factors'!$N$13*'II Rate Development &amp; Change'!$J$34</f>
        <v>#DIV/0!</v>
      </c>
      <c r="V279" s="112" t="e">
        <f>'III Plan Rates'!$AA282*'V Consumer Factors'!$N$14*'II Rate Development &amp; Change'!$J$34</f>
        <v>#DIV/0!</v>
      </c>
      <c r="W279" s="112" t="e">
        <f>'III Plan Rates'!$AA282*'V Consumer Factors'!$N$15*'II Rate Development &amp; Change'!$J$34</f>
        <v>#DIV/0!</v>
      </c>
      <c r="X279" s="112" t="e">
        <f>'III Plan Rates'!$AA282*'V Consumer Factors'!$N$16*'II Rate Development &amp; Change'!$J$34</f>
        <v>#DIV/0!</v>
      </c>
      <c r="Y279" s="112" t="e">
        <f>'III Plan Rates'!$AA282*'V Consumer Factors'!$N$17*'II Rate Development &amp; Change'!$J$34</f>
        <v>#DIV/0!</v>
      </c>
      <c r="Z279" s="112" t="e">
        <f>'III Plan Rates'!$AA282*'V Consumer Factors'!$N$18*'II Rate Development &amp; Change'!$J$34</f>
        <v>#DIV/0!</v>
      </c>
      <c r="AA279" s="112" t="e">
        <f>'III Plan Rates'!$AA282*'V Consumer Factors'!$N$19*'II Rate Development &amp; Change'!$J$34</f>
        <v>#DIV/0!</v>
      </c>
      <c r="AB279" s="112" t="e">
        <f>'III Plan Rates'!$AA282*'V Consumer Factors'!$N$20*'II Rate Development &amp; Change'!$J$34</f>
        <v>#DIV/0!</v>
      </c>
      <c r="AC279" s="112">
        <f>IF('III Plan Rates'!$AP282&gt;0,SUMPRODUCT(T279:AB279,'III Plan Rates'!$AG282:$AO282)/'III Plan Rates'!$AP282,0)</f>
        <v>0</v>
      </c>
      <c r="AD279" s="119"/>
      <c r="AE279" s="120" t="e">
        <f t="shared" si="53"/>
        <v>#DIV/0!</v>
      </c>
      <c r="AF279" s="120" t="e">
        <f t="shared" si="54"/>
        <v>#DIV/0!</v>
      </c>
      <c r="AG279" s="120" t="e">
        <f t="shared" si="55"/>
        <v>#DIV/0!</v>
      </c>
      <c r="AH279" s="120" t="e">
        <f t="shared" si="56"/>
        <v>#DIV/0!</v>
      </c>
      <c r="AI279" s="120" t="e">
        <f t="shared" si="57"/>
        <v>#DIV/0!</v>
      </c>
      <c r="AJ279" s="120" t="e">
        <f t="shared" si="58"/>
        <v>#DIV/0!</v>
      </c>
      <c r="AK279" s="120" t="e">
        <f t="shared" si="59"/>
        <v>#DIV/0!</v>
      </c>
      <c r="AL279" s="120" t="e">
        <f t="shared" si="60"/>
        <v>#DIV/0!</v>
      </c>
      <c r="AM279" s="120" t="e">
        <f t="shared" si="61"/>
        <v>#DIV/0!</v>
      </c>
      <c r="AN279" s="120" t="str">
        <f t="shared" si="62"/>
        <v/>
      </c>
      <c r="AO279" s="119"/>
      <c r="AP279" s="112" t="e">
        <f>'III Plan Rates'!$AA282*'V Consumer Factors'!$N$12*'II Rate Development &amp; Change'!$K$34</f>
        <v>#DIV/0!</v>
      </c>
      <c r="AQ279" s="112" t="e">
        <f>'III Plan Rates'!$AA282*'V Consumer Factors'!$N$13*'II Rate Development &amp; Change'!$K$34</f>
        <v>#DIV/0!</v>
      </c>
      <c r="AR279" s="112" t="e">
        <f>'III Plan Rates'!$AA282*'V Consumer Factors'!$N$14*'II Rate Development &amp; Change'!$K$34</f>
        <v>#DIV/0!</v>
      </c>
      <c r="AS279" s="112" t="e">
        <f>'III Plan Rates'!$AA282*'V Consumer Factors'!$N$15*'II Rate Development &amp; Change'!$K$34</f>
        <v>#DIV/0!</v>
      </c>
      <c r="AT279" s="112" t="e">
        <f>'III Plan Rates'!$AA282*'V Consumer Factors'!$N$16*'II Rate Development &amp; Change'!$K$34</f>
        <v>#DIV/0!</v>
      </c>
      <c r="AU279" s="112" t="e">
        <f>'III Plan Rates'!$AA282*'V Consumer Factors'!$N$17*'II Rate Development &amp; Change'!$K$34</f>
        <v>#DIV/0!</v>
      </c>
      <c r="AV279" s="112" t="e">
        <f>'III Plan Rates'!$AA282*'V Consumer Factors'!$N$18*'II Rate Development &amp; Change'!$K$34</f>
        <v>#DIV/0!</v>
      </c>
      <c r="AW279" s="112" t="e">
        <f>'III Plan Rates'!$AA282*'V Consumer Factors'!$N$19*'II Rate Development &amp; Change'!$K$34</f>
        <v>#DIV/0!</v>
      </c>
      <c r="AX279" s="112" t="e">
        <f>'III Plan Rates'!$AA282*'V Consumer Factors'!$N$20*'II Rate Development &amp; Change'!$K$34</f>
        <v>#DIV/0!</v>
      </c>
      <c r="AY279" s="112">
        <f>IF('III Plan Rates'!$AP282&gt;0,SUMPRODUCT(AP279:AX279,'III Plan Rates'!$AG282:$AO282)/'III Plan Rates'!$AP282,0)</f>
        <v>0</v>
      </c>
      <c r="AZ279" s="124"/>
      <c r="BA279" s="112" t="e">
        <f>'III Plan Rates'!$AA282*'V Consumer Factors'!$N$12*'II Rate Development &amp; Change'!$L$34</f>
        <v>#DIV/0!</v>
      </c>
      <c r="BB279" s="112" t="e">
        <f>'III Plan Rates'!$AA282*'V Consumer Factors'!$N$13*'II Rate Development &amp; Change'!$L$34</f>
        <v>#DIV/0!</v>
      </c>
      <c r="BC279" s="112" t="e">
        <f>'III Plan Rates'!$AA282*'V Consumer Factors'!$N$14*'II Rate Development &amp; Change'!$L$34</f>
        <v>#DIV/0!</v>
      </c>
      <c r="BD279" s="112" t="e">
        <f>'III Plan Rates'!$AA282*'V Consumer Factors'!$N$15*'II Rate Development &amp; Change'!$L$34</f>
        <v>#DIV/0!</v>
      </c>
      <c r="BE279" s="112" t="e">
        <f>'III Plan Rates'!$AA282*'V Consumer Factors'!$N$16*'II Rate Development &amp; Change'!$L$34</f>
        <v>#DIV/0!</v>
      </c>
      <c r="BF279" s="112" t="e">
        <f>'III Plan Rates'!$AA282*'V Consumer Factors'!$N$17*'II Rate Development &amp; Change'!$L$34</f>
        <v>#DIV/0!</v>
      </c>
      <c r="BG279" s="112" t="e">
        <f>'III Plan Rates'!$AA282*'V Consumer Factors'!$N$18*'II Rate Development &amp; Change'!$L$34</f>
        <v>#DIV/0!</v>
      </c>
      <c r="BH279" s="112" t="e">
        <f>'III Plan Rates'!$AA282*'V Consumer Factors'!$N$19*'II Rate Development &amp; Change'!$L$34</f>
        <v>#DIV/0!</v>
      </c>
      <c r="BI279" s="112" t="e">
        <f>'III Plan Rates'!$AA282*'V Consumer Factors'!$N$20*'II Rate Development &amp; Change'!$L$34</f>
        <v>#DIV/0!</v>
      </c>
      <c r="BJ279" s="112">
        <f>IF('III Plan Rates'!$AP282&gt;0,SUMPRODUCT(BA279:BI279,'III Plan Rates'!$AG282:$AO282)/'III Plan Rates'!$AP282,0)</f>
        <v>0</v>
      </c>
      <c r="BK279" s="124"/>
      <c r="BL279" s="112" t="e">
        <f>'III Plan Rates'!$AA282*'V Consumer Factors'!$N$12*'II Rate Development &amp; Change'!$M$34</f>
        <v>#DIV/0!</v>
      </c>
      <c r="BM279" s="112" t="e">
        <f>'III Plan Rates'!$AA282*'V Consumer Factors'!$N$13*'II Rate Development &amp; Change'!$M$34</f>
        <v>#DIV/0!</v>
      </c>
      <c r="BN279" s="112" t="e">
        <f>'III Plan Rates'!$AA282*'V Consumer Factors'!$N$14*'II Rate Development &amp; Change'!$M$34</f>
        <v>#DIV/0!</v>
      </c>
      <c r="BO279" s="112" t="e">
        <f>'III Plan Rates'!$AA282*'V Consumer Factors'!$N$15*'II Rate Development &amp; Change'!$M$34</f>
        <v>#DIV/0!</v>
      </c>
      <c r="BP279" s="112" t="e">
        <f>'III Plan Rates'!$AA282*'V Consumer Factors'!$N$16*'II Rate Development &amp; Change'!$M$34</f>
        <v>#DIV/0!</v>
      </c>
      <c r="BQ279" s="112" t="e">
        <f>'III Plan Rates'!$AA282*'V Consumer Factors'!$N$17*'II Rate Development &amp; Change'!$M$34</f>
        <v>#DIV/0!</v>
      </c>
      <c r="BR279" s="112" t="e">
        <f>'III Plan Rates'!$AA282*'V Consumer Factors'!$N$18*'II Rate Development &amp; Change'!$M$34</f>
        <v>#DIV/0!</v>
      </c>
      <c r="BS279" s="112" t="e">
        <f>'III Plan Rates'!$AA282*'V Consumer Factors'!$N$19*'II Rate Development &amp; Change'!$M$34</f>
        <v>#DIV/0!</v>
      </c>
      <c r="BT279" s="112" t="e">
        <f>'III Plan Rates'!$AA282*'V Consumer Factors'!$N$20*'II Rate Development &amp; Change'!$M$34</f>
        <v>#DIV/0!</v>
      </c>
      <c r="BU279" s="112">
        <f>IF('III Plan Rates'!$AP282&gt;0,SUMPRODUCT(BL279:BT279,'III Plan Rates'!$AG282:$AO282)/'III Plan Rates'!$AP282,0)</f>
        <v>0</v>
      </c>
      <c r="BW279" s="109"/>
      <c r="BX279" s="109"/>
      <c r="BY279" s="109"/>
      <c r="BZ279" s="109"/>
      <c r="CA279" s="109"/>
      <c r="CB279" s="109"/>
      <c r="CC279" s="109"/>
      <c r="CD279" s="109"/>
      <c r="CE279" s="511" t="str">
        <f>IF(SUM(BW279:CD279)='III Plan Rates'!AG282, "Match", "Don't Match")</f>
        <v>Match</v>
      </c>
      <c r="CF279" s="109"/>
      <c r="CG279" s="109"/>
      <c r="CH279" s="109"/>
      <c r="CI279" s="511" t="str">
        <f>IF(SUM(CF279:CH279)='III Plan Rates'!AH282, "Match", "Don't Match")</f>
        <v>Match</v>
      </c>
      <c r="CJ279" s="109"/>
      <c r="CK279" s="109"/>
      <c r="CL279" s="109"/>
      <c r="CM279" s="109"/>
      <c r="CN279" s="109"/>
      <c r="CO279" s="109"/>
      <c r="CP279" s="109"/>
      <c r="CQ279" s="109"/>
      <c r="CR279" s="109"/>
      <c r="CS279" s="109"/>
      <c r="CT279" s="109"/>
      <c r="CU279" s="109"/>
      <c r="CV279" s="109"/>
      <c r="CW279" s="511" t="str">
        <f>IF(SUM(CJ279:CV279)='III Plan Rates'!AI282, "Match", "Don't Match")</f>
        <v>Match</v>
      </c>
      <c r="CX279" s="109"/>
      <c r="CY279" s="109"/>
      <c r="CZ279" s="109"/>
      <c r="DA279" s="109"/>
      <c r="DB279" s="109"/>
      <c r="DC279" s="109"/>
      <c r="DD279" s="109"/>
      <c r="DE279" s="109"/>
      <c r="DF279" s="109"/>
      <c r="DG279" s="109"/>
      <c r="DH279" s="511" t="str">
        <f>IF(SUM(CX279:DG279)='III Plan Rates'!AJ282, "Match", "Don't Match")</f>
        <v>Match</v>
      </c>
      <c r="DI279" s="109"/>
      <c r="DJ279" s="109"/>
      <c r="DK279" s="109"/>
      <c r="DL279" s="109"/>
      <c r="DM279" s="109"/>
      <c r="DN279" s="109"/>
      <c r="DO279" s="109"/>
      <c r="DP279" s="511" t="str">
        <f>IF(SUM(DI279:DO279)='III Plan Rates'!AK282, "Match", "Don't Match")</f>
        <v>Match</v>
      </c>
      <c r="DQ279" s="109"/>
      <c r="DR279" s="109"/>
      <c r="DS279" s="109"/>
      <c r="DT279" s="109"/>
      <c r="DU279" s="109"/>
      <c r="DV279" s="109"/>
      <c r="DW279" s="109"/>
      <c r="DX279" s="109"/>
      <c r="DY279" s="109"/>
      <c r="DZ279" s="109"/>
      <c r="EA279" s="511" t="str">
        <f>IF(SUM(DQ279:DZ279)='III Plan Rates'!AL282, "Match", "Don't Match")</f>
        <v>Match</v>
      </c>
      <c r="EB279" s="109"/>
      <c r="EC279" s="109"/>
      <c r="ED279" s="109"/>
      <c r="EE279" s="109"/>
      <c r="EF279" s="511" t="str">
        <f>IF(SUM(EB279:EE279)='III Plan Rates'!AM282, "Match", "Don't Match")</f>
        <v>Match</v>
      </c>
      <c r="EG279" s="109"/>
      <c r="EH279" s="109"/>
      <c r="EI279" s="109"/>
      <c r="EJ279" s="109"/>
      <c r="EK279" s="109"/>
      <c r="EL279" s="511" t="str">
        <f>IF(SUM(EG279:EK279)='III Plan Rates'!AN282, "Match", "Don't Match")</f>
        <v>Match</v>
      </c>
      <c r="EM279" s="109"/>
      <c r="EN279" s="109"/>
      <c r="EO279" s="109"/>
      <c r="EP279" s="109"/>
      <c r="EQ279" s="109"/>
      <c r="ER279" s="109"/>
      <c r="ES279" s="109"/>
      <c r="ET279" s="511" t="str">
        <f>IF(SUM(EM279:ES279)='III Plan Rates'!AO282, "Match", "Don't Match")</f>
        <v>Match</v>
      </c>
    </row>
    <row r="280" spans="1:150" x14ac:dyDescent="0.25">
      <c r="A280" s="406" t="str">
        <f>'III Plan Rates'!A283</f>
        <v>Plan 266</v>
      </c>
      <c r="B280" s="122">
        <f>'III Plan Rates'!B283</f>
        <v>0</v>
      </c>
      <c r="C280" s="128">
        <f>'III Plan Rates'!D283</f>
        <v>0</v>
      </c>
      <c r="D280" s="122">
        <f>'III Plan Rates'!E283</f>
        <v>0</v>
      </c>
      <c r="E280" s="122">
        <f>'III Plan Rates'!F283</f>
        <v>0</v>
      </c>
      <c r="F280" s="122">
        <f>'III Plan Rates'!G283</f>
        <v>0</v>
      </c>
      <c r="G280" s="122">
        <f>'III Plan Rates'!J283</f>
        <v>0</v>
      </c>
      <c r="H280" s="10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2">
        <f>IF('III Plan Rates'!$AP283&gt;0,SUMPRODUCT(I280:Q280,'III Plan Rates'!$AG283:$AO283)/'III Plan Rates'!$AP283,0)</f>
        <v>0</v>
      </c>
      <c r="S280" s="123"/>
      <c r="T280" s="112" t="e">
        <f>'III Plan Rates'!$AA283*'V Consumer Factors'!$N$12*'II Rate Development &amp; Change'!$J$34</f>
        <v>#DIV/0!</v>
      </c>
      <c r="U280" s="112" t="e">
        <f>'III Plan Rates'!$AA283*'V Consumer Factors'!$N$13*'II Rate Development &amp; Change'!$J$34</f>
        <v>#DIV/0!</v>
      </c>
      <c r="V280" s="112" t="e">
        <f>'III Plan Rates'!$AA283*'V Consumer Factors'!$N$14*'II Rate Development &amp; Change'!$J$34</f>
        <v>#DIV/0!</v>
      </c>
      <c r="W280" s="112" t="e">
        <f>'III Plan Rates'!$AA283*'V Consumer Factors'!$N$15*'II Rate Development &amp; Change'!$J$34</f>
        <v>#DIV/0!</v>
      </c>
      <c r="X280" s="112" t="e">
        <f>'III Plan Rates'!$AA283*'V Consumer Factors'!$N$16*'II Rate Development &amp; Change'!$J$34</f>
        <v>#DIV/0!</v>
      </c>
      <c r="Y280" s="112" t="e">
        <f>'III Plan Rates'!$AA283*'V Consumer Factors'!$N$17*'II Rate Development &amp; Change'!$J$34</f>
        <v>#DIV/0!</v>
      </c>
      <c r="Z280" s="112" t="e">
        <f>'III Plan Rates'!$AA283*'V Consumer Factors'!$N$18*'II Rate Development &amp; Change'!$J$34</f>
        <v>#DIV/0!</v>
      </c>
      <c r="AA280" s="112" t="e">
        <f>'III Plan Rates'!$AA283*'V Consumer Factors'!$N$19*'II Rate Development &amp; Change'!$J$34</f>
        <v>#DIV/0!</v>
      </c>
      <c r="AB280" s="112" t="e">
        <f>'III Plan Rates'!$AA283*'V Consumer Factors'!$N$20*'II Rate Development &amp; Change'!$J$34</f>
        <v>#DIV/0!</v>
      </c>
      <c r="AC280" s="112">
        <f>IF('III Plan Rates'!$AP283&gt;0,SUMPRODUCT(T280:AB280,'III Plan Rates'!$AG283:$AO283)/'III Plan Rates'!$AP283,0)</f>
        <v>0</v>
      </c>
      <c r="AD280" s="119"/>
      <c r="AE280" s="120" t="e">
        <f t="shared" si="53"/>
        <v>#DIV/0!</v>
      </c>
      <c r="AF280" s="120" t="e">
        <f t="shared" si="54"/>
        <v>#DIV/0!</v>
      </c>
      <c r="AG280" s="120" t="e">
        <f t="shared" si="55"/>
        <v>#DIV/0!</v>
      </c>
      <c r="AH280" s="120" t="e">
        <f t="shared" si="56"/>
        <v>#DIV/0!</v>
      </c>
      <c r="AI280" s="120" t="e">
        <f t="shared" si="57"/>
        <v>#DIV/0!</v>
      </c>
      <c r="AJ280" s="120" t="e">
        <f t="shared" si="58"/>
        <v>#DIV/0!</v>
      </c>
      <c r="AK280" s="120" t="e">
        <f t="shared" si="59"/>
        <v>#DIV/0!</v>
      </c>
      <c r="AL280" s="120" t="e">
        <f t="shared" si="60"/>
        <v>#DIV/0!</v>
      </c>
      <c r="AM280" s="120" t="e">
        <f t="shared" si="61"/>
        <v>#DIV/0!</v>
      </c>
      <c r="AN280" s="120" t="str">
        <f t="shared" si="62"/>
        <v/>
      </c>
      <c r="AO280" s="119"/>
      <c r="AP280" s="112" t="e">
        <f>'III Plan Rates'!$AA283*'V Consumer Factors'!$N$12*'II Rate Development &amp; Change'!$K$34</f>
        <v>#DIV/0!</v>
      </c>
      <c r="AQ280" s="112" t="e">
        <f>'III Plan Rates'!$AA283*'V Consumer Factors'!$N$13*'II Rate Development &amp; Change'!$K$34</f>
        <v>#DIV/0!</v>
      </c>
      <c r="AR280" s="112" t="e">
        <f>'III Plan Rates'!$AA283*'V Consumer Factors'!$N$14*'II Rate Development &amp; Change'!$K$34</f>
        <v>#DIV/0!</v>
      </c>
      <c r="AS280" s="112" t="e">
        <f>'III Plan Rates'!$AA283*'V Consumer Factors'!$N$15*'II Rate Development &amp; Change'!$K$34</f>
        <v>#DIV/0!</v>
      </c>
      <c r="AT280" s="112" t="e">
        <f>'III Plan Rates'!$AA283*'V Consumer Factors'!$N$16*'II Rate Development &amp; Change'!$K$34</f>
        <v>#DIV/0!</v>
      </c>
      <c r="AU280" s="112" t="e">
        <f>'III Plan Rates'!$AA283*'V Consumer Factors'!$N$17*'II Rate Development &amp; Change'!$K$34</f>
        <v>#DIV/0!</v>
      </c>
      <c r="AV280" s="112" t="e">
        <f>'III Plan Rates'!$AA283*'V Consumer Factors'!$N$18*'II Rate Development &amp; Change'!$K$34</f>
        <v>#DIV/0!</v>
      </c>
      <c r="AW280" s="112" t="e">
        <f>'III Plan Rates'!$AA283*'V Consumer Factors'!$N$19*'II Rate Development &amp; Change'!$K$34</f>
        <v>#DIV/0!</v>
      </c>
      <c r="AX280" s="112" t="e">
        <f>'III Plan Rates'!$AA283*'V Consumer Factors'!$N$20*'II Rate Development &amp; Change'!$K$34</f>
        <v>#DIV/0!</v>
      </c>
      <c r="AY280" s="112">
        <f>IF('III Plan Rates'!$AP283&gt;0,SUMPRODUCT(AP280:AX280,'III Plan Rates'!$AG283:$AO283)/'III Plan Rates'!$AP283,0)</f>
        <v>0</v>
      </c>
      <c r="AZ280" s="124"/>
      <c r="BA280" s="112" t="e">
        <f>'III Plan Rates'!$AA283*'V Consumer Factors'!$N$12*'II Rate Development &amp; Change'!$L$34</f>
        <v>#DIV/0!</v>
      </c>
      <c r="BB280" s="112" t="e">
        <f>'III Plan Rates'!$AA283*'V Consumer Factors'!$N$13*'II Rate Development &amp; Change'!$L$34</f>
        <v>#DIV/0!</v>
      </c>
      <c r="BC280" s="112" t="e">
        <f>'III Plan Rates'!$AA283*'V Consumer Factors'!$N$14*'II Rate Development &amp; Change'!$L$34</f>
        <v>#DIV/0!</v>
      </c>
      <c r="BD280" s="112" t="e">
        <f>'III Plan Rates'!$AA283*'V Consumer Factors'!$N$15*'II Rate Development &amp; Change'!$L$34</f>
        <v>#DIV/0!</v>
      </c>
      <c r="BE280" s="112" t="e">
        <f>'III Plan Rates'!$AA283*'V Consumer Factors'!$N$16*'II Rate Development &amp; Change'!$L$34</f>
        <v>#DIV/0!</v>
      </c>
      <c r="BF280" s="112" t="e">
        <f>'III Plan Rates'!$AA283*'V Consumer Factors'!$N$17*'II Rate Development &amp; Change'!$L$34</f>
        <v>#DIV/0!</v>
      </c>
      <c r="BG280" s="112" t="e">
        <f>'III Plan Rates'!$AA283*'V Consumer Factors'!$N$18*'II Rate Development &amp; Change'!$L$34</f>
        <v>#DIV/0!</v>
      </c>
      <c r="BH280" s="112" t="e">
        <f>'III Plan Rates'!$AA283*'V Consumer Factors'!$N$19*'II Rate Development &amp; Change'!$L$34</f>
        <v>#DIV/0!</v>
      </c>
      <c r="BI280" s="112" t="e">
        <f>'III Plan Rates'!$AA283*'V Consumer Factors'!$N$20*'II Rate Development &amp; Change'!$L$34</f>
        <v>#DIV/0!</v>
      </c>
      <c r="BJ280" s="112">
        <f>IF('III Plan Rates'!$AP283&gt;0,SUMPRODUCT(BA280:BI280,'III Plan Rates'!$AG283:$AO283)/'III Plan Rates'!$AP283,0)</f>
        <v>0</v>
      </c>
      <c r="BK280" s="124"/>
      <c r="BL280" s="112" t="e">
        <f>'III Plan Rates'!$AA283*'V Consumer Factors'!$N$12*'II Rate Development &amp; Change'!$M$34</f>
        <v>#DIV/0!</v>
      </c>
      <c r="BM280" s="112" t="e">
        <f>'III Plan Rates'!$AA283*'V Consumer Factors'!$N$13*'II Rate Development &amp; Change'!$M$34</f>
        <v>#DIV/0!</v>
      </c>
      <c r="BN280" s="112" t="e">
        <f>'III Plan Rates'!$AA283*'V Consumer Factors'!$N$14*'II Rate Development &amp; Change'!$M$34</f>
        <v>#DIV/0!</v>
      </c>
      <c r="BO280" s="112" t="e">
        <f>'III Plan Rates'!$AA283*'V Consumer Factors'!$N$15*'II Rate Development &amp; Change'!$M$34</f>
        <v>#DIV/0!</v>
      </c>
      <c r="BP280" s="112" t="e">
        <f>'III Plan Rates'!$AA283*'V Consumer Factors'!$N$16*'II Rate Development &amp; Change'!$M$34</f>
        <v>#DIV/0!</v>
      </c>
      <c r="BQ280" s="112" t="e">
        <f>'III Plan Rates'!$AA283*'V Consumer Factors'!$N$17*'II Rate Development &amp; Change'!$M$34</f>
        <v>#DIV/0!</v>
      </c>
      <c r="BR280" s="112" t="e">
        <f>'III Plan Rates'!$AA283*'V Consumer Factors'!$N$18*'II Rate Development &amp; Change'!$M$34</f>
        <v>#DIV/0!</v>
      </c>
      <c r="BS280" s="112" t="e">
        <f>'III Plan Rates'!$AA283*'V Consumer Factors'!$N$19*'II Rate Development &amp; Change'!$M$34</f>
        <v>#DIV/0!</v>
      </c>
      <c r="BT280" s="112" t="e">
        <f>'III Plan Rates'!$AA283*'V Consumer Factors'!$N$20*'II Rate Development &amp; Change'!$M$34</f>
        <v>#DIV/0!</v>
      </c>
      <c r="BU280" s="112">
        <f>IF('III Plan Rates'!$AP283&gt;0,SUMPRODUCT(BL280:BT280,'III Plan Rates'!$AG283:$AO283)/'III Plan Rates'!$AP283,0)</f>
        <v>0</v>
      </c>
      <c r="BW280" s="109"/>
      <c r="BX280" s="109"/>
      <c r="BY280" s="109"/>
      <c r="BZ280" s="109"/>
      <c r="CA280" s="109"/>
      <c r="CB280" s="109"/>
      <c r="CC280" s="109"/>
      <c r="CD280" s="109"/>
      <c r="CE280" s="511" t="str">
        <f>IF(SUM(BW280:CD280)='III Plan Rates'!AG283, "Match", "Don't Match")</f>
        <v>Match</v>
      </c>
      <c r="CF280" s="109"/>
      <c r="CG280" s="109"/>
      <c r="CH280" s="109"/>
      <c r="CI280" s="511" t="str">
        <f>IF(SUM(CF280:CH280)='III Plan Rates'!AH283, "Match", "Don't Match")</f>
        <v>Match</v>
      </c>
      <c r="CJ280" s="109"/>
      <c r="CK280" s="109"/>
      <c r="CL280" s="109"/>
      <c r="CM280" s="109"/>
      <c r="CN280" s="109"/>
      <c r="CO280" s="109"/>
      <c r="CP280" s="109"/>
      <c r="CQ280" s="109"/>
      <c r="CR280" s="109"/>
      <c r="CS280" s="109"/>
      <c r="CT280" s="109"/>
      <c r="CU280" s="109"/>
      <c r="CV280" s="109"/>
      <c r="CW280" s="511" t="str">
        <f>IF(SUM(CJ280:CV280)='III Plan Rates'!AI283, "Match", "Don't Match")</f>
        <v>Match</v>
      </c>
      <c r="CX280" s="109"/>
      <c r="CY280" s="109"/>
      <c r="CZ280" s="109"/>
      <c r="DA280" s="109"/>
      <c r="DB280" s="109"/>
      <c r="DC280" s="109"/>
      <c r="DD280" s="109"/>
      <c r="DE280" s="109"/>
      <c r="DF280" s="109"/>
      <c r="DG280" s="109"/>
      <c r="DH280" s="511" t="str">
        <f>IF(SUM(CX280:DG280)='III Plan Rates'!AJ283, "Match", "Don't Match")</f>
        <v>Match</v>
      </c>
      <c r="DI280" s="109"/>
      <c r="DJ280" s="109"/>
      <c r="DK280" s="109"/>
      <c r="DL280" s="109"/>
      <c r="DM280" s="109"/>
      <c r="DN280" s="109"/>
      <c r="DO280" s="109"/>
      <c r="DP280" s="511" t="str">
        <f>IF(SUM(DI280:DO280)='III Plan Rates'!AK283, "Match", "Don't Match")</f>
        <v>Match</v>
      </c>
      <c r="DQ280" s="109"/>
      <c r="DR280" s="109"/>
      <c r="DS280" s="109"/>
      <c r="DT280" s="109"/>
      <c r="DU280" s="109"/>
      <c r="DV280" s="109"/>
      <c r="DW280" s="109"/>
      <c r="DX280" s="109"/>
      <c r="DY280" s="109"/>
      <c r="DZ280" s="109"/>
      <c r="EA280" s="511" t="str">
        <f>IF(SUM(DQ280:DZ280)='III Plan Rates'!AL283, "Match", "Don't Match")</f>
        <v>Match</v>
      </c>
      <c r="EB280" s="109"/>
      <c r="EC280" s="109"/>
      <c r="ED280" s="109"/>
      <c r="EE280" s="109"/>
      <c r="EF280" s="511" t="str">
        <f>IF(SUM(EB280:EE280)='III Plan Rates'!AM283, "Match", "Don't Match")</f>
        <v>Match</v>
      </c>
      <c r="EG280" s="109"/>
      <c r="EH280" s="109"/>
      <c r="EI280" s="109"/>
      <c r="EJ280" s="109"/>
      <c r="EK280" s="109"/>
      <c r="EL280" s="511" t="str">
        <f>IF(SUM(EG280:EK280)='III Plan Rates'!AN283, "Match", "Don't Match")</f>
        <v>Match</v>
      </c>
      <c r="EM280" s="109"/>
      <c r="EN280" s="109"/>
      <c r="EO280" s="109"/>
      <c r="EP280" s="109"/>
      <c r="EQ280" s="109"/>
      <c r="ER280" s="109"/>
      <c r="ES280" s="109"/>
      <c r="ET280" s="511" t="str">
        <f>IF(SUM(EM280:ES280)='III Plan Rates'!AO283, "Match", "Don't Match")</f>
        <v>Match</v>
      </c>
    </row>
    <row r="281" spans="1:150" x14ac:dyDescent="0.25">
      <c r="A281" s="406" t="str">
        <f>'III Plan Rates'!A284</f>
        <v>Plan 267</v>
      </c>
      <c r="B281" s="122">
        <f>'III Plan Rates'!B284</f>
        <v>0</v>
      </c>
      <c r="C281" s="128">
        <f>'III Plan Rates'!D284</f>
        <v>0</v>
      </c>
      <c r="D281" s="122">
        <f>'III Plan Rates'!E284</f>
        <v>0</v>
      </c>
      <c r="E281" s="122">
        <f>'III Plan Rates'!F284</f>
        <v>0</v>
      </c>
      <c r="F281" s="122">
        <f>'III Plan Rates'!G284</f>
        <v>0</v>
      </c>
      <c r="G281" s="122">
        <f>'III Plan Rates'!J284</f>
        <v>0</v>
      </c>
      <c r="H281" s="10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2">
        <f>IF('III Plan Rates'!$AP284&gt;0,SUMPRODUCT(I281:Q281,'III Plan Rates'!$AG284:$AO284)/'III Plan Rates'!$AP284,0)</f>
        <v>0</v>
      </c>
      <c r="S281" s="123"/>
      <c r="T281" s="112" t="e">
        <f>'III Plan Rates'!$AA284*'V Consumer Factors'!$N$12*'II Rate Development &amp; Change'!$J$34</f>
        <v>#DIV/0!</v>
      </c>
      <c r="U281" s="112" t="e">
        <f>'III Plan Rates'!$AA284*'V Consumer Factors'!$N$13*'II Rate Development &amp; Change'!$J$34</f>
        <v>#DIV/0!</v>
      </c>
      <c r="V281" s="112" t="e">
        <f>'III Plan Rates'!$AA284*'V Consumer Factors'!$N$14*'II Rate Development &amp; Change'!$J$34</f>
        <v>#DIV/0!</v>
      </c>
      <c r="W281" s="112" t="e">
        <f>'III Plan Rates'!$AA284*'V Consumer Factors'!$N$15*'II Rate Development &amp; Change'!$J$34</f>
        <v>#DIV/0!</v>
      </c>
      <c r="X281" s="112" t="e">
        <f>'III Plan Rates'!$AA284*'V Consumer Factors'!$N$16*'II Rate Development &amp; Change'!$J$34</f>
        <v>#DIV/0!</v>
      </c>
      <c r="Y281" s="112" t="e">
        <f>'III Plan Rates'!$AA284*'V Consumer Factors'!$N$17*'II Rate Development &amp; Change'!$J$34</f>
        <v>#DIV/0!</v>
      </c>
      <c r="Z281" s="112" t="e">
        <f>'III Plan Rates'!$AA284*'V Consumer Factors'!$N$18*'II Rate Development &amp; Change'!$J$34</f>
        <v>#DIV/0!</v>
      </c>
      <c r="AA281" s="112" t="e">
        <f>'III Plan Rates'!$AA284*'V Consumer Factors'!$N$19*'II Rate Development &amp; Change'!$J$34</f>
        <v>#DIV/0!</v>
      </c>
      <c r="AB281" s="112" t="e">
        <f>'III Plan Rates'!$AA284*'V Consumer Factors'!$N$20*'II Rate Development &amp; Change'!$J$34</f>
        <v>#DIV/0!</v>
      </c>
      <c r="AC281" s="112">
        <f>IF('III Plan Rates'!$AP284&gt;0,SUMPRODUCT(T281:AB281,'III Plan Rates'!$AG284:$AO284)/'III Plan Rates'!$AP284,0)</f>
        <v>0</v>
      </c>
      <c r="AD281" s="119"/>
      <c r="AE281" s="120" t="e">
        <f t="shared" si="53"/>
        <v>#DIV/0!</v>
      </c>
      <c r="AF281" s="120" t="e">
        <f t="shared" si="54"/>
        <v>#DIV/0!</v>
      </c>
      <c r="AG281" s="120" t="e">
        <f t="shared" si="55"/>
        <v>#DIV/0!</v>
      </c>
      <c r="AH281" s="120" t="e">
        <f t="shared" si="56"/>
        <v>#DIV/0!</v>
      </c>
      <c r="AI281" s="120" t="e">
        <f t="shared" si="57"/>
        <v>#DIV/0!</v>
      </c>
      <c r="AJ281" s="120" t="e">
        <f t="shared" si="58"/>
        <v>#DIV/0!</v>
      </c>
      <c r="AK281" s="120" t="e">
        <f t="shared" si="59"/>
        <v>#DIV/0!</v>
      </c>
      <c r="AL281" s="120" t="e">
        <f t="shared" si="60"/>
        <v>#DIV/0!</v>
      </c>
      <c r="AM281" s="120" t="e">
        <f t="shared" si="61"/>
        <v>#DIV/0!</v>
      </c>
      <c r="AN281" s="120" t="str">
        <f t="shared" si="62"/>
        <v/>
      </c>
      <c r="AO281" s="119"/>
      <c r="AP281" s="112" t="e">
        <f>'III Plan Rates'!$AA284*'V Consumer Factors'!$N$12*'II Rate Development &amp; Change'!$K$34</f>
        <v>#DIV/0!</v>
      </c>
      <c r="AQ281" s="112" t="e">
        <f>'III Plan Rates'!$AA284*'V Consumer Factors'!$N$13*'II Rate Development &amp; Change'!$K$34</f>
        <v>#DIV/0!</v>
      </c>
      <c r="AR281" s="112" t="e">
        <f>'III Plan Rates'!$AA284*'V Consumer Factors'!$N$14*'II Rate Development &amp; Change'!$K$34</f>
        <v>#DIV/0!</v>
      </c>
      <c r="AS281" s="112" t="e">
        <f>'III Plan Rates'!$AA284*'V Consumer Factors'!$N$15*'II Rate Development &amp; Change'!$K$34</f>
        <v>#DIV/0!</v>
      </c>
      <c r="AT281" s="112" t="e">
        <f>'III Plan Rates'!$AA284*'V Consumer Factors'!$N$16*'II Rate Development &amp; Change'!$K$34</f>
        <v>#DIV/0!</v>
      </c>
      <c r="AU281" s="112" t="e">
        <f>'III Plan Rates'!$AA284*'V Consumer Factors'!$N$17*'II Rate Development &amp; Change'!$K$34</f>
        <v>#DIV/0!</v>
      </c>
      <c r="AV281" s="112" t="e">
        <f>'III Plan Rates'!$AA284*'V Consumer Factors'!$N$18*'II Rate Development &amp; Change'!$K$34</f>
        <v>#DIV/0!</v>
      </c>
      <c r="AW281" s="112" t="e">
        <f>'III Plan Rates'!$AA284*'V Consumer Factors'!$N$19*'II Rate Development &amp; Change'!$K$34</f>
        <v>#DIV/0!</v>
      </c>
      <c r="AX281" s="112" t="e">
        <f>'III Plan Rates'!$AA284*'V Consumer Factors'!$N$20*'II Rate Development &amp; Change'!$K$34</f>
        <v>#DIV/0!</v>
      </c>
      <c r="AY281" s="112">
        <f>IF('III Plan Rates'!$AP284&gt;0,SUMPRODUCT(AP281:AX281,'III Plan Rates'!$AG284:$AO284)/'III Plan Rates'!$AP284,0)</f>
        <v>0</v>
      </c>
      <c r="AZ281" s="124"/>
      <c r="BA281" s="112" t="e">
        <f>'III Plan Rates'!$AA284*'V Consumer Factors'!$N$12*'II Rate Development &amp; Change'!$L$34</f>
        <v>#DIV/0!</v>
      </c>
      <c r="BB281" s="112" t="e">
        <f>'III Plan Rates'!$AA284*'V Consumer Factors'!$N$13*'II Rate Development &amp; Change'!$L$34</f>
        <v>#DIV/0!</v>
      </c>
      <c r="BC281" s="112" t="e">
        <f>'III Plan Rates'!$AA284*'V Consumer Factors'!$N$14*'II Rate Development &amp; Change'!$L$34</f>
        <v>#DIV/0!</v>
      </c>
      <c r="BD281" s="112" t="e">
        <f>'III Plan Rates'!$AA284*'V Consumer Factors'!$N$15*'II Rate Development &amp; Change'!$L$34</f>
        <v>#DIV/0!</v>
      </c>
      <c r="BE281" s="112" t="e">
        <f>'III Plan Rates'!$AA284*'V Consumer Factors'!$N$16*'II Rate Development &amp; Change'!$L$34</f>
        <v>#DIV/0!</v>
      </c>
      <c r="BF281" s="112" t="e">
        <f>'III Plan Rates'!$AA284*'V Consumer Factors'!$N$17*'II Rate Development &amp; Change'!$L$34</f>
        <v>#DIV/0!</v>
      </c>
      <c r="BG281" s="112" t="e">
        <f>'III Plan Rates'!$AA284*'V Consumer Factors'!$N$18*'II Rate Development &amp; Change'!$L$34</f>
        <v>#DIV/0!</v>
      </c>
      <c r="BH281" s="112" t="e">
        <f>'III Plan Rates'!$AA284*'V Consumer Factors'!$N$19*'II Rate Development &amp; Change'!$L$34</f>
        <v>#DIV/0!</v>
      </c>
      <c r="BI281" s="112" t="e">
        <f>'III Plan Rates'!$AA284*'V Consumer Factors'!$N$20*'II Rate Development &amp; Change'!$L$34</f>
        <v>#DIV/0!</v>
      </c>
      <c r="BJ281" s="112">
        <f>IF('III Plan Rates'!$AP284&gt;0,SUMPRODUCT(BA281:BI281,'III Plan Rates'!$AG284:$AO284)/'III Plan Rates'!$AP284,0)</f>
        <v>0</v>
      </c>
      <c r="BK281" s="124"/>
      <c r="BL281" s="112" t="e">
        <f>'III Plan Rates'!$AA284*'V Consumer Factors'!$N$12*'II Rate Development &amp; Change'!$M$34</f>
        <v>#DIV/0!</v>
      </c>
      <c r="BM281" s="112" t="e">
        <f>'III Plan Rates'!$AA284*'V Consumer Factors'!$N$13*'II Rate Development &amp; Change'!$M$34</f>
        <v>#DIV/0!</v>
      </c>
      <c r="BN281" s="112" t="e">
        <f>'III Plan Rates'!$AA284*'V Consumer Factors'!$N$14*'II Rate Development &amp; Change'!$M$34</f>
        <v>#DIV/0!</v>
      </c>
      <c r="BO281" s="112" t="e">
        <f>'III Plan Rates'!$AA284*'V Consumer Factors'!$N$15*'II Rate Development &amp; Change'!$M$34</f>
        <v>#DIV/0!</v>
      </c>
      <c r="BP281" s="112" t="e">
        <f>'III Plan Rates'!$AA284*'V Consumer Factors'!$N$16*'II Rate Development &amp; Change'!$M$34</f>
        <v>#DIV/0!</v>
      </c>
      <c r="BQ281" s="112" t="e">
        <f>'III Plan Rates'!$AA284*'V Consumer Factors'!$N$17*'II Rate Development &amp; Change'!$M$34</f>
        <v>#DIV/0!</v>
      </c>
      <c r="BR281" s="112" t="e">
        <f>'III Plan Rates'!$AA284*'V Consumer Factors'!$N$18*'II Rate Development &amp; Change'!$M$34</f>
        <v>#DIV/0!</v>
      </c>
      <c r="BS281" s="112" t="e">
        <f>'III Plan Rates'!$AA284*'V Consumer Factors'!$N$19*'II Rate Development &amp; Change'!$M$34</f>
        <v>#DIV/0!</v>
      </c>
      <c r="BT281" s="112" t="e">
        <f>'III Plan Rates'!$AA284*'V Consumer Factors'!$N$20*'II Rate Development &amp; Change'!$M$34</f>
        <v>#DIV/0!</v>
      </c>
      <c r="BU281" s="112">
        <f>IF('III Plan Rates'!$AP284&gt;0,SUMPRODUCT(BL281:BT281,'III Plan Rates'!$AG284:$AO284)/'III Plan Rates'!$AP284,0)</f>
        <v>0</v>
      </c>
      <c r="BW281" s="109"/>
      <c r="BX281" s="109"/>
      <c r="BY281" s="109"/>
      <c r="BZ281" s="109"/>
      <c r="CA281" s="109"/>
      <c r="CB281" s="109"/>
      <c r="CC281" s="109"/>
      <c r="CD281" s="109"/>
      <c r="CE281" s="511" t="str">
        <f>IF(SUM(BW281:CD281)='III Plan Rates'!AG284, "Match", "Don't Match")</f>
        <v>Match</v>
      </c>
      <c r="CF281" s="109"/>
      <c r="CG281" s="109"/>
      <c r="CH281" s="109"/>
      <c r="CI281" s="511" t="str">
        <f>IF(SUM(CF281:CH281)='III Plan Rates'!AH284, "Match", "Don't Match")</f>
        <v>Match</v>
      </c>
      <c r="CJ281" s="109"/>
      <c r="CK281" s="109"/>
      <c r="CL281" s="109"/>
      <c r="CM281" s="109"/>
      <c r="CN281" s="109"/>
      <c r="CO281" s="109"/>
      <c r="CP281" s="109"/>
      <c r="CQ281" s="109"/>
      <c r="CR281" s="109"/>
      <c r="CS281" s="109"/>
      <c r="CT281" s="109"/>
      <c r="CU281" s="109"/>
      <c r="CV281" s="109"/>
      <c r="CW281" s="511" t="str">
        <f>IF(SUM(CJ281:CV281)='III Plan Rates'!AI284, "Match", "Don't Match")</f>
        <v>Match</v>
      </c>
      <c r="CX281" s="109"/>
      <c r="CY281" s="109"/>
      <c r="CZ281" s="109"/>
      <c r="DA281" s="109"/>
      <c r="DB281" s="109"/>
      <c r="DC281" s="109"/>
      <c r="DD281" s="109"/>
      <c r="DE281" s="109"/>
      <c r="DF281" s="109"/>
      <c r="DG281" s="109"/>
      <c r="DH281" s="511" t="str">
        <f>IF(SUM(CX281:DG281)='III Plan Rates'!AJ284, "Match", "Don't Match")</f>
        <v>Match</v>
      </c>
      <c r="DI281" s="109"/>
      <c r="DJ281" s="109"/>
      <c r="DK281" s="109"/>
      <c r="DL281" s="109"/>
      <c r="DM281" s="109"/>
      <c r="DN281" s="109"/>
      <c r="DO281" s="109"/>
      <c r="DP281" s="511" t="str">
        <f>IF(SUM(DI281:DO281)='III Plan Rates'!AK284, "Match", "Don't Match")</f>
        <v>Match</v>
      </c>
      <c r="DQ281" s="109"/>
      <c r="DR281" s="109"/>
      <c r="DS281" s="109"/>
      <c r="DT281" s="109"/>
      <c r="DU281" s="109"/>
      <c r="DV281" s="109"/>
      <c r="DW281" s="109"/>
      <c r="DX281" s="109"/>
      <c r="DY281" s="109"/>
      <c r="DZ281" s="109"/>
      <c r="EA281" s="511" t="str">
        <f>IF(SUM(DQ281:DZ281)='III Plan Rates'!AL284, "Match", "Don't Match")</f>
        <v>Match</v>
      </c>
      <c r="EB281" s="109"/>
      <c r="EC281" s="109"/>
      <c r="ED281" s="109"/>
      <c r="EE281" s="109"/>
      <c r="EF281" s="511" t="str">
        <f>IF(SUM(EB281:EE281)='III Plan Rates'!AM284, "Match", "Don't Match")</f>
        <v>Match</v>
      </c>
      <c r="EG281" s="109"/>
      <c r="EH281" s="109"/>
      <c r="EI281" s="109"/>
      <c r="EJ281" s="109"/>
      <c r="EK281" s="109"/>
      <c r="EL281" s="511" t="str">
        <f>IF(SUM(EG281:EK281)='III Plan Rates'!AN284, "Match", "Don't Match")</f>
        <v>Match</v>
      </c>
      <c r="EM281" s="109"/>
      <c r="EN281" s="109"/>
      <c r="EO281" s="109"/>
      <c r="EP281" s="109"/>
      <c r="EQ281" s="109"/>
      <c r="ER281" s="109"/>
      <c r="ES281" s="109"/>
      <c r="ET281" s="511" t="str">
        <f>IF(SUM(EM281:ES281)='III Plan Rates'!AO284, "Match", "Don't Match")</f>
        <v>Match</v>
      </c>
    </row>
    <row r="282" spans="1:150" x14ac:dyDescent="0.25">
      <c r="A282" s="406" t="str">
        <f>'III Plan Rates'!A285</f>
        <v>Plan 268</v>
      </c>
      <c r="B282" s="122">
        <f>'III Plan Rates'!B285</f>
        <v>0</v>
      </c>
      <c r="C282" s="128">
        <f>'III Plan Rates'!D285</f>
        <v>0</v>
      </c>
      <c r="D282" s="122">
        <f>'III Plan Rates'!E285</f>
        <v>0</v>
      </c>
      <c r="E282" s="122">
        <f>'III Plan Rates'!F285</f>
        <v>0</v>
      </c>
      <c r="F282" s="122">
        <f>'III Plan Rates'!G285</f>
        <v>0</v>
      </c>
      <c r="G282" s="122">
        <f>'III Plan Rates'!J285</f>
        <v>0</v>
      </c>
      <c r="H282" s="10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2">
        <f>IF('III Plan Rates'!$AP285&gt;0,SUMPRODUCT(I282:Q282,'III Plan Rates'!$AG285:$AO285)/'III Plan Rates'!$AP285,0)</f>
        <v>0</v>
      </c>
      <c r="S282" s="123"/>
      <c r="T282" s="112" t="e">
        <f>'III Plan Rates'!$AA285*'V Consumer Factors'!$N$12*'II Rate Development &amp; Change'!$J$34</f>
        <v>#DIV/0!</v>
      </c>
      <c r="U282" s="112" t="e">
        <f>'III Plan Rates'!$AA285*'V Consumer Factors'!$N$13*'II Rate Development &amp; Change'!$J$34</f>
        <v>#DIV/0!</v>
      </c>
      <c r="V282" s="112" t="e">
        <f>'III Plan Rates'!$AA285*'V Consumer Factors'!$N$14*'II Rate Development &amp; Change'!$J$34</f>
        <v>#DIV/0!</v>
      </c>
      <c r="W282" s="112" t="e">
        <f>'III Plan Rates'!$AA285*'V Consumer Factors'!$N$15*'II Rate Development &amp; Change'!$J$34</f>
        <v>#DIV/0!</v>
      </c>
      <c r="X282" s="112" t="e">
        <f>'III Plan Rates'!$AA285*'V Consumer Factors'!$N$16*'II Rate Development &amp; Change'!$J$34</f>
        <v>#DIV/0!</v>
      </c>
      <c r="Y282" s="112" t="e">
        <f>'III Plan Rates'!$AA285*'V Consumer Factors'!$N$17*'II Rate Development &amp; Change'!$J$34</f>
        <v>#DIV/0!</v>
      </c>
      <c r="Z282" s="112" t="e">
        <f>'III Plan Rates'!$AA285*'V Consumer Factors'!$N$18*'II Rate Development &amp; Change'!$J$34</f>
        <v>#DIV/0!</v>
      </c>
      <c r="AA282" s="112" t="e">
        <f>'III Plan Rates'!$AA285*'V Consumer Factors'!$N$19*'II Rate Development &amp; Change'!$J$34</f>
        <v>#DIV/0!</v>
      </c>
      <c r="AB282" s="112" t="e">
        <f>'III Plan Rates'!$AA285*'V Consumer Factors'!$N$20*'II Rate Development &amp; Change'!$J$34</f>
        <v>#DIV/0!</v>
      </c>
      <c r="AC282" s="112">
        <f>IF('III Plan Rates'!$AP285&gt;0,SUMPRODUCT(T282:AB282,'III Plan Rates'!$AG285:$AO285)/'III Plan Rates'!$AP285,0)</f>
        <v>0</v>
      </c>
      <c r="AD282" s="119"/>
      <c r="AE282" s="120" t="e">
        <f t="shared" si="53"/>
        <v>#DIV/0!</v>
      </c>
      <c r="AF282" s="120" t="e">
        <f t="shared" si="54"/>
        <v>#DIV/0!</v>
      </c>
      <c r="AG282" s="120" t="e">
        <f t="shared" si="55"/>
        <v>#DIV/0!</v>
      </c>
      <c r="AH282" s="120" t="e">
        <f t="shared" si="56"/>
        <v>#DIV/0!</v>
      </c>
      <c r="AI282" s="120" t="e">
        <f t="shared" si="57"/>
        <v>#DIV/0!</v>
      </c>
      <c r="AJ282" s="120" t="e">
        <f t="shared" si="58"/>
        <v>#DIV/0!</v>
      </c>
      <c r="AK282" s="120" t="e">
        <f t="shared" si="59"/>
        <v>#DIV/0!</v>
      </c>
      <c r="AL282" s="120" t="e">
        <f t="shared" si="60"/>
        <v>#DIV/0!</v>
      </c>
      <c r="AM282" s="120" t="e">
        <f t="shared" si="61"/>
        <v>#DIV/0!</v>
      </c>
      <c r="AN282" s="120" t="str">
        <f t="shared" si="62"/>
        <v/>
      </c>
      <c r="AO282" s="119"/>
      <c r="AP282" s="112" t="e">
        <f>'III Plan Rates'!$AA285*'V Consumer Factors'!$N$12*'II Rate Development &amp; Change'!$K$34</f>
        <v>#DIV/0!</v>
      </c>
      <c r="AQ282" s="112" t="e">
        <f>'III Plan Rates'!$AA285*'V Consumer Factors'!$N$13*'II Rate Development &amp; Change'!$K$34</f>
        <v>#DIV/0!</v>
      </c>
      <c r="AR282" s="112" t="e">
        <f>'III Plan Rates'!$AA285*'V Consumer Factors'!$N$14*'II Rate Development &amp; Change'!$K$34</f>
        <v>#DIV/0!</v>
      </c>
      <c r="AS282" s="112" t="e">
        <f>'III Plan Rates'!$AA285*'V Consumer Factors'!$N$15*'II Rate Development &amp; Change'!$K$34</f>
        <v>#DIV/0!</v>
      </c>
      <c r="AT282" s="112" t="e">
        <f>'III Plan Rates'!$AA285*'V Consumer Factors'!$N$16*'II Rate Development &amp; Change'!$K$34</f>
        <v>#DIV/0!</v>
      </c>
      <c r="AU282" s="112" t="e">
        <f>'III Plan Rates'!$AA285*'V Consumer Factors'!$N$17*'II Rate Development &amp; Change'!$K$34</f>
        <v>#DIV/0!</v>
      </c>
      <c r="AV282" s="112" t="e">
        <f>'III Plan Rates'!$AA285*'V Consumer Factors'!$N$18*'II Rate Development &amp; Change'!$K$34</f>
        <v>#DIV/0!</v>
      </c>
      <c r="AW282" s="112" t="e">
        <f>'III Plan Rates'!$AA285*'V Consumer Factors'!$N$19*'II Rate Development &amp; Change'!$K$34</f>
        <v>#DIV/0!</v>
      </c>
      <c r="AX282" s="112" t="e">
        <f>'III Plan Rates'!$AA285*'V Consumer Factors'!$N$20*'II Rate Development &amp; Change'!$K$34</f>
        <v>#DIV/0!</v>
      </c>
      <c r="AY282" s="112">
        <f>IF('III Plan Rates'!$AP285&gt;0,SUMPRODUCT(AP282:AX282,'III Plan Rates'!$AG285:$AO285)/'III Plan Rates'!$AP285,0)</f>
        <v>0</v>
      </c>
      <c r="AZ282" s="124"/>
      <c r="BA282" s="112" t="e">
        <f>'III Plan Rates'!$AA285*'V Consumer Factors'!$N$12*'II Rate Development &amp; Change'!$L$34</f>
        <v>#DIV/0!</v>
      </c>
      <c r="BB282" s="112" t="e">
        <f>'III Plan Rates'!$AA285*'V Consumer Factors'!$N$13*'II Rate Development &amp; Change'!$L$34</f>
        <v>#DIV/0!</v>
      </c>
      <c r="BC282" s="112" t="e">
        <f>'III Plan Rates'!$AA285*'V Consumer Factors'!$N$14*'II Rate Development &amp; Change'!$L$34</f>
        <v>#DIV/0!</v>
      </c>
      <c r="BD282" s="112" t="e">
        <f>'III Plan Rates'!$AA285*'V Consumer Factors'!$N$15*'II Rate Development &amp; Change'!$L$34</f>
        <v>#DIV/0!</v>
      </c>
      <c r="BE282" s="112" t="e">
        <f>'III Plan Rates'!$AA285*'V Consumer Factors'!$N$16*'II Rate Development &amp; Change'!$L$34</f>
        <v>#DIV/0!</v>
      </c>
      <c r="BF282" s="112" t="e">
        <f>'III Plan Rates'!$AA285*'V Consumer Factors'!$N$17*'II Rate Development &amp; Change'!$L$34</f>
        <v>#DIV/0!</v>
      </c>
      <c r="BG282" s="112" t="e">
        <f>'III Plan Rates'!$AA285*'V Consumer Factors'!$N$18*'II Rate Development &amp; Change'!$L$34</f>
        <v>#DIV/0!</v>
      </c>
      <c r="BH282" s="112" t="e">
        <f>'III Plan Rates'!$AA285*'V Consumer Factors'!$N$19*'II Rate Development &amp; Change'!$L$34</f>
        <v>#DIV/0!</v>
      </c>
      <c r="BI282" s="112" t="e">
        <f>'III Plan Rates'!$AA285*'V Consumer Factors'!$N$20*'II Rate Development &amp; Change'!$L$34</f>
        <v>#DIV/0!</v>
      </c>
      <c r="BJ282" s="112">
        <f>IF('III Plan Rates'!$AP285&gt;0,SUMPRODUCT(BA282:BI282,'III Plan Rates'!$AG285:$AO285)/'III Plan Rates'!$AP285,0)</f>
        <v>0</v>
      </c>
      <c r="BK282" s="124"/>
      <c r="BL282" s="112" t="e">
        <f>'III Plan Rates'!$AA285*'V Consumer Factors'!$N$12*'II Rate Development &amp; Change'!$M$34</f>
        <v>#DIV/0!</v>
      </c>
      <c r="BM282" s="112" t="e">
        <f>'III Plan Rates'!$AA285*'V Consumer Factors'!$N$13*'II Rate Development &amp; Change'!$M$34</f>
        <v>#DIV/0!</v>
      </c>
      <c r="BN282" s="112" t="e">
        <f>'III Plan Rates'!$AA285*'V Consumer Factors'!$N$14*'II Rate Development &amp; Change'!$M$34</f>
        <v>#DIV/0!</v>
      </c>
      <c r="BO282" s="112" t="e">
        <f>'III Plan Rates'!$AA285*'V Consumer Factors'!$N$15*'II Rate Development &amp; Change'!$M$34</f>
        <v>#DIV/0!</v>
      </c>
      <c r="BP282" s="112" t="e">
        <f>'III Plan Rates'!$AA285*'V Consumer Factors'!$N$16*'II Rate Development &amp; Change'!$M$34</f>
        <v>#DIV/0!</v>
      </c>
      <c r="BQ282" s="112" t="e">
        <f>'III Plan Rates'!$AA285*'V Consumer Factors'!$N$17*'II Rate Development &amp; Change'!$M$34</f>
        <v>#DIV/0!</v>
      </c>
      <c r="BR282" s="112" t="e">
        <f>'III Plan Rates'!$AA285*'V Consumer Factors'!$N$18*'II Rate Development &amp; Change'!$M$34</f>
        <v>#DIV/0!</v>
      </c>
      <c r="BS282" s="112" t="e">
        <f>'III Plan Rates'!$AA285*'V Consumer Factors'!$N$19*'II Rate Development &amp; Change'!$M$34</f>
        <v>#DIV/0!</v>
      </c>
      <c r="BT282" s="112" t="e">
        <f>'III Plan Rates'!$AA285*'V Consumer Factors'!$N$20*'II Rate Development &amp; Change'!$M$34</f>
        <v>#DIV/0!</v>
      </c>
      <c r="BU282" s="112">
        <f>IF('III Plan Rates'!$AP285&gt;0,SUMPRODUCT(BL282:BT282,'III Plan Rates'!$AG285:$AO285)/'III Plan Rates'!$AP285,0)</f>
        <v>0</v>
      </c>
      <c r="BW282" s="109"/>
      <c r="BX282" s="109"/>
      <c r="BY282" s="109"/>
      <c r="BZ282" s="109"/>
      <c r="CA282" s="109"/>
      <c r="CB282" s="109"/>
      <c r="CC282" s="109"/>
      <c r="CD282" s="109"/>
      <c r="CE282" s="511" t="str">
        <f>IF(SUM(BW282:CD282)='III Plan Rates'!AG285, "Match", "Don't Match")</f>
        <v>Match</v>
      </c>
      <c r="CF282" s="109"/>
      <c r="CG282" s="109"/>
      <c r="CH282" s="109"/>
      <c r="CI282" s="511" t="str">
        <f>IF(SUM(CF282:CH282)='III Plan Rates'!AH285, "Match", "Don't Match")</f>
        <v>Match</v>
      </c>
      <c r="CJ282" s="109"/>
      <c r="CK282" s="109"/>
      <c r="CL282" s="109"/>
      <c r="CM282" s="109"/>
      <c r="CN282" s="109"/>
      <c r="CO282" s="109"/>
      <c r="CP282" s="109"/>
      <c r="CQ282" s="109"/>
      <c r="CR282" s="109"/>
      <c r="CS282" s="109"/>
      <c r="CT282" s="109"/>
      <c r="CU282" s="109"/>
      <c r="CV282" s="109"/>
      <c r="CW282" s="511" t="str">
        <f>IF(SUM(CJ282:CV282)='III Plan Rates'!AI285, "Match", "Don't Match")</f>
        <v>Match</v>
      </c>
      <c r="CX282" s="109"/>
      <c r="CY282" s="109"/>
      <c r="CZ282" s="109"/>
      <c r="DA282" s="109"/>
      <c r="DB282" s="109"/>
      <c r="DC282" s="109"/>
      <c r="DD282" s="109"/>
      <c r="DE282" s="109"/>
      <c r="DF282" s="109"/>
      <c r="DG282" s="109"/>
      <c r="DH282" s="511" t="str">
        <f>IF(SUM(CX282:DG282)='III Plan Rates'!AJ285, "Match", "Don't Match")</f>
        <v>Match</v>
      </c>
      <c r="DI282" s="109"/>
      <c r="DJ282" s="109"/>
      <c r="DK282" s="109"/>
      <c r="DL282" s="109"/>
      <c r="DM282" s="109"/>
      <c r="DN282" s="109"/>
      <c r="DO282" s="109"/>
      <c r="DP282" s="511" t="str">
        <f>IF(SUM(DI282:DO282)='III Plan Rates'!AK285, "Match", "Don't Match")</f>
        <v>Match</v>
      </c>
      <c r="DQ282" s="109"/>
      <c r="DR282" s="109"/>
      <c r="DS282" s="109"/>
      <c r="DT282" s="109"/>
      <c r="DU282" s="109"/>
      <c r="DV282" s="109"/>
      <c r="DW282" s="109"/>
      <c r="DX282" s="109"/>
      <c r="DY282" s="109"/>
      <c r="DZ282" s="109"/>
      <c r="EA282" s="511" t="str">
        <f>IF(SUM(DQ282:DZ282)='III Plan Rates'!AL285, "Match", "Don't Match")</f>
        <v>Match</v>
      </c>
      <c r="EB282" s="109"/>
      <c r="EC282" s="109"/>
      <c r="ED282" s="109"/>
      <c r="EE282" s="109"/>
      <c r="EF282" s="511" t="str">
        <f>IF(SUM(EB282:EE282)='III Plan Rates'!AM285, "Match", "Don't Match")</f>
        <v>Match</v>
      </c>
      <c r="EG282" s="109"/>
      <c r="EH282" s="109"/>
      <c r="EI282" s="109"/>
      <c r="EJ282" s="109"/>
      <c r="EK282" s="109"/>
      <c r="EL282" s="511" t="str">
        <f>IF(SUM(EG282:EK282)='III Plan Rates'!AN285, "Match", "Don't Match")</f>
        <v>Match</v>
      </c>
      <c r="EM282" s="109"/>
      <c r="EN282" s="109"/>
      <c r="EO282" s="109"/>
      <c r="EP282" s="109"/>
      <c r="EQ282" s="109"/>
      <c r="ER282" s="109"/>
      <c r="ES282" s="109"/>
      <c r="ET282" s="511" t="str">
        <f>IF(SUM(EM282:ES282)='III Plan Rates'!AO285, "Match", "Don't Match")</f>
        <v>Match</v>
      </c>
    </row>
    <row r="283" spans="1:150" x14ac:dyDescent="0.25">
      <c r="A283" s="406" t="str">
        <f>'III Plan Rates'!A286</f>
        <v>Plan 269</v>
      </c>
      <c r="B283" s="122">
        <f>'III Plan Rates'!B286</f>
        <v>0</v>
      </c>
      <c r="C283" s="128">
        <f>'III Plan Rates'!D286</f>
        <v>0</v>
      </c>
      <c r="D283" s="122">
        <f>'III Plan Rates'!E286</f>
        <v>0</v>
      </c>
      <c r="E283" s="122">
        <f>'III Plan Rates'!F286</f>
        <v>0</v>
      </c>
      <c r="F283" s="122">
        <f>'III Plan Rates'!G286</f>
        <v>0</v>
      </c>
      <c r="G283" s="122">
        <f>'III Plan Rates'!J286</f>
        <v>0</v>
      </c>
      <c r="H283" s="10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2">
        <f>IF('III Plan Rates'!$AP286&gt;0,SUMPRODUCT(I283:Q283,'III Plan Rates'!$AG286:$AO286)/'III Plan Rates'!$AP286,0)</f>
        <v>0</v>
      </c>
      <c r="S283" s="123"/>
      <c r="T283" s="112" t="e">
        <f>'III Plan Rates'!$AA286*'V Consumer Factors'!$N$12*'II Rate Development &amp; Change'!$J$34</f>
        <v>#DIV/0!</v>
      </c>
      <c r="U283" s="112" t="e">
        <f>'III Plan Rates'!$AA286*'V Consumer Factors'!$N$13*'II Rate Development &amp; Change'!$J$34</f>
        <v>#DIV/0!</v>
      </c>
      <c r="V283" s="112" t="e">
        <f>'III Plan Rates'!$AA286*'V Consumer Factors'!$N$14*'II Rate Development &amp; Change'!$J$34</f>
        <v>#DIV/0!</v>
      </c>
      <c r="W283" s="112" t="e">
        <f>'III Plan Rates'!$AA286*'V Consumer Factors'!$N$15*'II Rate Development &amp; Change'!$J$34</f>
        <v>#DIV/0!</v>
      </c>
      <c r="X283" s="112" t="e">
        <f>'III Plan Rates'!$AA286*'V Consumer Factors'!$N$16*'II Rate Development &amp; Change'!$J$34</f>
        <v>#DIV/0!</v>
      </c>
      <c r="Y283" s="112" t="e">
        <f>'III Plan Rates'!$AA286*'V Consumer Factors'!$N$17*'II Rate Development &amp; Change'!$J$34</f>
        <v>#DIV/0!</v>
      </c>
      <c r="Z283" s="112" t="e">
        <f>'III Plan Rates'!$AA286*'V Consumer Factors'!$N$18*'II Rate Development &amp; Change'!$J$34</f>
        <v>#DIV/0!</v>
      </c>
      <c r="AA283" s="112" t="e">
        <f>'III Plan Rates'!$AA286*'V Consumer Factors'!$N$19*'II Rate Development &amp; Change'!$J$34</f>
        <v>#DIV/0!</v>
      </c>
      <c r="AB283" s="112" t="e">
        <f>'III Plan Rates'!$AA286*'V Consumer Factors'!$N$20*'II Rate Development &amp; Change'!$J$34</f>
        <v>#DIV/0!</v>
      </c>
      <c r="AC283" s="112">
        <f>IF('III Plan Rates'!$AP286&gt;0,SUMPRODUCT(T283:AB283,'III Plan Rates'!$AG286:$AO286)/'III Plan Rates'!$AP286,0)</f>
        <v>0</v>
      </c>
      <c r="AD283" s="119"/>
      <c r="AE283" s="120" t="e">
        <f t="shared" si="53"/>
        <v>#DIV/0!</v>
      </c>
      <c r="AF283" s="120" t="e">
        <f t="shared" si="54"/>
        <v>#DIV/0!</v>
      </c>
      <c r="AG283" s="120" t="e">
        <f t="shared" si="55"/>
        <v>#DIV/0!</v>
      </c>
      <c r="AH283" s="120" t="e">
        <f t="shared" si="56"/>
        <v>#DIV/0!</v>
      </c>
      <c r="AI283" s="120" t="e">
        <f t="shared" si="57"/>
        <v>#DIV/0!</v>
      </c>
      <c r="AJ283" s="120" t="e">
        <f t="shared" si="58"/>
        <v>#DIV/0!</v>
      </c>
      <c r="AK283" s="120" t="e">
        <f t="shared" si="59"/>
        <v>#DIV/0!</v>
      </c>
      <c r="AL283" s="120" t="e">
        <f t="shared" si="60"/>
        <v>#DIV/0!</v>
      </c>
      <c r="AM283" s="120" t="e">
        <f t="shared" si="61"/>
        <v>#DIV/0!</v>
      </c>
      <c r="AN283" s="120" t="str">
        <f t="shared" si="62"/>
        <v/>
      </c>
      <c r="AO283" s="119"/>
      <c r="AP283" s="112" t="e">
        <f>'III Plan Rates'!$AA286*'V Consumer Factors'!$N$12*'II Rate Development &amp; Change'!$K$34</f>
        <v>#DIV/0!</v>
      </c>
      <c r="AQ283" s="112" t="e">
        <f>'III Plan Rates'!$AA286*'V Consumer Factors'!$N$13*'II Rate Development &amp; Change'!$K$34</f>
        <v>#DIV/0!</v>
      </c>
      <c r="AR283" s="112" t="e">
        <f>'III Plan Rates'!$AA286*'V Consumer Factors'!$N$14*'II Rate Development &amp; Change'!$K$34</f>
        <v>#DIV/0!</v>
      </c>
      <c r="AS283" s="112" t="e">
        <f>'III Plan Rates'!$AA286*'V Consumer Factors'!$N$15*'II Rate Development &amp; Change'!$K$34</f>
        <v>#DIV/0!</v>
      </c>
      <c r="AT283" s="112" t="e">
        <f>'III Plan Rates'!$AA286*'V Consumer Factors'!$N$16*'II Rate Development &amp; Change'!$K$34</f>
        <v>#DIV/0!</v>
      </c>
      <c r="AU283" s="112" t="e">
        <f>'III Plan Rates'!$AA286*'V Consumer Factors'!$N$17*'II Rate Development &amp; Change'!$K$34</f>
        <v>#DIV/0!</v>
      </c>
      <c r="AV283" s="112" t="e">
        <f>'III Plan Rates'!$AA286*'V Consumer Factors'!$N$18*'II Rate Development &amp; Change'!$K$34</f>
        <v>#DIV/0!</v>
      </c>
      <c r="AW283" s="112" t="e">
        <f>'III Plan Rates'!$AA286*'V Consumer Factors'!$N$19*'II Rate Development &amp; Change'!$K$34</f>
        <v>#DIV/0!</v>
      </c>
      <c r="AX283" s="112" t="e">
        <f>'III Plan Rates'!$AA286*'V Consumer Factors'!$N$20*'II Rate Development &amp; Change'!$K$34</f>
        <v>#DIV/0!</v>
      </c>
      <c r="AY283" s="112">
        <f>IF('III Plan Rates'!$AP286&gt;0,SUMPRODUCT(AP283:AX283,'III Plan Rates'!$AG286:$AO286)/'III Plan Rates'!$AP286,0)</f>
        <v>0</v>
      </c>
      <c r="AZ283" s="124"/>
      <c r="BA283" s="112" t="e">
        <f>'III Plan Rates'!$AA286*'V Consumer Factors'!$N$12*'II Rate Development &amp; Change'!$L$34</f>
        <v>#DIV/0!</v>
      </c>
      <c r="BB283" s="112" t="e">
        <f>'III Plan Rates'!$AA286*'V Consumer Factors'!$N$13*'II Rate Development &amp; Change'!$L$34</f>
        <v>#DIV/0!</v>
      </c>
      <c r="BC283" s="112" t="e">
        <f>'III Plan Rates'!$AA286*'V Consumer Factors'!$N$14*'II Rate Development &amp; Change'!$L$34</f>
        <v>#DIV/0!</v>
      </c>
      <c r="BD283" s="112" t="e">
        <f>'III Plan Rates'!$AA286*'V Consumer Factors'!$N$15*'II Rate Development &amp; Change'!$L$34</f>
        <v>#DIV/0!</v>
      </c>
      <c r="BE283" s="112" t="e">
        <f>'III Plan Rates'!$AA286*'V Consumer Factors'!$N$16*'II Rate Development &amp; Change'!$L$34</f>
        <v>#DIV/0!</v>
      </c>
      <c r="BF283" s="112" t="e">
        <f>'III Plan Rates'!$AA286*'V Consumer Factors'!$N$17*'II Rate Development &amp; Change'!$L$34</f>
        <v>#DIV/0!</v>
      </c>
      <c r="BG283" s="112" t="e">
        <f>'III Plan Rates'!$AA286*'V Consumer Factors'!$N$18*'II Rate Development &amp; Change'!$L$34</f>
        <v>#DIV/0!</v>
      </c>
      <c r="BH283" s="112" t="e">
        <f>'III Plan Rates'!$AA286*'V Consumer Factors'!$N$19*'II Rate Development &amp; Change'!$L$34</f>
        <v>#DIV/0!</v>
      </c>
      <c r="BI283" s="112" t="e">
        <f>'III Plan Rates'!$AA286*'V Consumer Factors'!$N$20*'II Rate Development &amp; Change'!$L$34</f>
        <v>#DIV/0!</v>
      </c>
      <c r="BJ283" s="112">
        <f>IF('III Plan Rates'!$AP286&gt;0,SUMPRODUCT(BA283:BI283,'III Plan Rates'!$AG286:$AO286)/'III Plan Rates'!$AP286,0)</f>
        <v>0</v>
      </c>
      <c r="BK283" s="124"/>
      <c r="BL283" s="112" t="e">
        <f>'III Plan Rates'!$AA286*'V Consumer Factors'!$N$12*'II Rate Development &amp; Change'!$M$34</f>
        <v>#DIV/0!</v>
      </c>
      <c r="BM283" s="112" t="e">
        <f>'III Plan Rates'!$AA286*'V Consumer Factors'!$N$13*'II Rate Development &amp; Change'!$M$34</f>
        <v>#DIV/0!</v>
      </c>
      <c r="BN283" s="112" t="e">
        <f>'III Plan Rates'!$AA286*'V Consumer Factors'!$N$14*'II Rate Development &amp; Change'!$M$34</f>
        <v>#DIV/0!</v>
      </c>
      <c r="BO283" s="112" t="e">
        <f>'III Plan Rates'!$AA286*'V Consumer Factors'!$N$15*'II Rate Development &amp; Change'!$M$34</f>
        <v>#DIV/0!</v>
      </c>
      <c r="BP283" s="112" t="e">
        <f>'III Plan Rates'!$AA286*'V Consumer Factors'!$N$16*'II Rate Development &amp; Change'!$M$34</f>
        <v>#DIV/0!</v>
      </c>
      <c r="BQ283" s="112" t="e">
        <f>'III Plan Rates'!$AA286*'V Consumer Factors'!$N$17*'II Rate Development &amp; Change'!$M$34</f>
        <v>#DIV/0!</v>
      </c>
      <c r="BR283" s="112" t="e">
        <f>'III Plan Rates'!$AA286*'V Consumer Factors'!$N$18*'II Rate Development &amp; Change'!$M$34</f>
        <v>#DIV/0!</v>
      </c>
      <c r="BS283" s="112" t="e">
        <f>'III Plan Rates'!$AA286*'V Consumer Factors'!$N$19*'II Rate Development &amp; Change'!$M$34</f>
        <v>#DIV/0!</v>
      </c>
      <c r="BT283" s="112" t="e">
        <f>'III Plan Rates'!$AA286*'V Consumer Factors'!$N$20*'II Rate Development &amp; Change'!$M$34</f>
        <v>#DIV/0!</v>
      </c>
      <c r="BU283" s="112">
        <f>IF('III Plan Rates'!$AP286&gt;0,SUMPRODUCT(BL283:BT283,'III Plan Rates'!$AG286:$AO286)/'III Plan Rates'!$AP286,0)</f>
        <v>0</v>
      </c>
      <c r="BW283" s="109"/>
      <c r="BX283" s="109"/>
      <c r="BY283" s="109"/>
      <c r="BZ283" s="109"/>
      <c r="CA283" s="109"/>
      <c r="CB283" s="109"/>
      <c r="CC283" s="109"/>
      <c r="CD283" s="109"/>
      <c r="CE283" s="511" t="str">
        <f>IF(SUM(BW283:CD283)='III Plan Rates'!AG286, "Match", "Don't Match")</f>
        <v>Match</v>
      </c>
      <c r="CF283" s="109"/>
      <c r="CG283" s="109"/>
      <c r="CH283" s="109"/>
      <c r="CI283" s="511" t="str">
        <f>IF(SUM(CF283:CH283)='III Plan Rates'!AH286, "Match", "Don't Match")</f>
        <v>Match</v>
      </c>
      <c r="CJ283" s="109"/>
      <c r="CK283" s="109"/>
      <c r="CL283" s="109"/>
      <c r="CM283" s="109"/>
      <c r="CN283" s="109"/>
      <c r="CO283" s="109"/>
      <c r="CP283" s="109"/>
      <c r="CQ283" s="109"/>
      <c r="CR283" s="109"/>
      <c r="CS283" s="109"/>
      <c r="CT283" s="109"/>
      <c r="CU283" s="109"/>
      <c r="CV283" s="109"/>
      <c r="CW283" s="511" t="str">
        <f>IF(SUM(CJ283:CV283)='III Plan Rates'!AI286, "Match", "Don't Match")</f>
        <v>Match</v>
      </c>
      <c r="CX283" s="109"/>
      <c r="CY283" s="109"/>
      <c r="CZ283" s="109"/>
      <c r="DA283" s="109"/>
      <c r="DB283" s="109"/>
      <c r="DC283" s="109"/>
      <c r="DD283" s="109"/>
      <c r="DE283" s="109"/>
      <c r="DF283" s="109"/>
      <c r="DG283" s="109"/>
      <c r="DH283" s="511" t="str">
        <f>IF(SUM(CX283:DG283)='III Plan Rates'!AJ286, "Match", "Don't Match")</f>
        <v>Match</v>
      </c>
      <c r="DI283" s="109"/>
      <c r="DJ283" s="109"/>
      <c r="DK283" s="109"/>
      <c r="DL283" s="109"/>
      <c r="DM283" s="109"/>
      <c r="DN283" s="109"/>
      <c r="DO283" s="109"/>
      <c r="DP283" s="511" t="str">
        <f>IF(SUM(DI283:DO283)='III Plan Rates'!AK286, "Match", "Don't Match")</f>
        <v>Match</v>
      </c>
      <c r="DQ283" s="109"/>
      <c r="DR283" s="109"/>
      <c r="DS283" s="109"/>
      <c r="DT283" s="109"/>
      <c r="DU283" s="109"/>
      <c r="DV283" s="109"/>
      <c r="DW283" s="109"/>
      <c r="DX283" s="109"/>
      <c r="DY283" s="109"/>
      <c r="DZ283" s="109"/>
      <c r="EA283" s="511" t="str">
        <f>IF(SUM(DQ283:DZ283)='III Plan Rates'!AL286, "Match", "Don't Match")</f>
        <v>Match</v>
      </c>
      <c r="EB283" s="109"/>
      <c r="EC283" s="109"/>
      <c r="ED283" s="109"/>
      <c r="EE283" s="109"/>
      <c r="EF283" s="511" t="str">
        <f>IF(SUM(EB283:EE283)='III Plan Rates'!AM286, "Match", "Don't Match")</f>
        <v>Match</v>
      </c>
      <c r="EG283" s="109"/>
      <c r="EH283" s="109"/>
      <c r="EI283" s="109"/>
      <c r="EJ283" s="109"/>
      <c r="EK283" s="109"/>
      <c r="EL283" s="511" t="str">
        <f>IF(SUM(EG283:EK283)='III Plan Rates'!AN286, "Match", "Don't Match")</f>
        <v>Match</v>
      </c>
      <c r="EM283" s="109"/>
      <c r="EN283" s="109"/>
      <c r="EO283" s="109"/>
      <c r="EP283" s="109"/>
      <c r="EQ283" s="109"/>
      <c r="ER283" s="109"/>
      <c r="ES283" s="109"/>
      <c r="ET283" s="511" t="str">
        <f>IF(SUM(EM283:ES283)='III Plan Rates'!AO286, "Match", "Don't Match")</f>
        <v>Match</v>
      </c>
    </row>
    <row r="284" spans="1:150" x14ac:dyDescent="0.25">
      <c r="A284" s="406" t="str">
        <f>'III Plan Rates'!A287</f>
        <v>Plan 270</v>
      </c>
      <c r="B284" s="122">
        <f>'III Plan Rates'!B287</f>
        <v>0</v>
      </c>
      <c r="C284" s="128">
        <f>'III Plan Rates'!D287</f>
        <v>0</v>
      </c>
      <c r="D284" s="122">
        <f>'III Plan Rates'!E287</f>
        <v>0</v>
      </c>
      <c r="E284" s="122">
        <f>'III Plan Rates'!F287</f>
        <v>0</v>
      </c>
      <c r="F284" s="122">
        <f>'III Plan Rates'!G287</f>
        <v>0</v>
      </c>
      <c r="G284" s="122">
        <f>'III Plan Rates'!J287</f>
        <v>0</v>
      </c>
      <c r="H284" s="10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2">
        <f>IF('III Plan Rates'!$AP287&gt;0,SUMPRODUCT(I284:Q284,'III Plan Rates'!$AG287:$AO287)/'III Plan Rates'!$AP287,0)</f>
        <v>0</v>
      </c>
      <c r="S284" s="123"/>
      <c r="T284" s="112" t="e">
        <f>'III Plan Rates'!$AA287*'V Consumer Factors'!$N$12*'II Rate Development &amp; Change'!$J$34</f>
        <v>#DIV/0!</v>
      </c>
      <c r="U284" s="112" t="e">
        <f>'III Plan Rates'!$AA287*'V Consumer Factors'!$N$13*'II Rate Development &amp; Change'!$J$34</f>
        <v>#DIV/0!</v>
      </c>
      <c r="V284" s="112" t="e">
        <f>'III Plan Rates'!$AA287*'V Consumer Factors'!$N$14*'II Rate Development &amp; Change'!$J$34</f>
        <v>#DIV/0!</v>
      </c>
      <c r="W284" s="112" t="e">
        <f>'III Plan Rates'!$AA287*'V Consumer Factors'!$N$15*'II Rate Development &amp; Change'!$J$34</f>
        <v>#DIV/0!</v>
      </c>
      <c r="X284" s="112" t="e">
        <f>'III Plan Rates'!$AA287*'V Consumer Factors'!$N$16*'II Rate Development &amp; Change'!$J$34</f>
        <v>#DIV/0!</v>
      </c>
      <c r="Y284" s="112" t="e">
        <f>'III Plan Rates'!$AA287*'V Consumer Factors'!$N$17*'II Rate Development &amp; Change'!$J$34</f>
        <v>#DIV/0!</v>
      </c>
      <c r="Z284" s="112" t="e">
        <f>'III Plan Rates'!$AA287*'V Consumer Factors'!$N$18*'II Rate Development &amp; Change'!$J$34</f>
        <v>#DIV/0!</v>
      </c>
      <c r="AA284" s="112" t="e">
        <f>'III Plan Rates'!$AA287*'V Consumer Factors'!$N$19*'II Rate Development &amp; Change'!$J$34</f>
        <v>#DIV/0!</v>
      </c>
      <c r="AB284" s="112" t="e">
        <f>'III Plan Rates'!$AA287*'V Consumer Factors'!$N$20*'II Rate Development &amp; Change'!$J$34</f>
        <v>#DIV/0!</v>
      </c>
      <c r="AC284" s="112">
        <f>IF('III Plan Rates'!$AP287&gt;0,SUMPRODUCT(T284:AB284,'III Plan Rates'!$AG287:$AO287)/'III Plan Rates'!$AP287,0)</f>
        <v>0</v>
      </c>
      <c r="AD284" s="119"/>
      <c r="AE284" s="120" t="e">
        <f t="shared" si="53"/>
        <v>#DIV/0!</v>
      </c>
      <c r="AF284" s="120" t="e">
        <f t="shared" si="54"/>
        <v>#DIV/0!</v>
      </c>
      <c r="AG284" s="120" t="e">
        <f t="shared" si="55"/>
        <v>#DIV/0!</v>
      </c>
      <c r="AH284" s="120" t="e">
        <f t="shared" si="56"/>
        <v>#DIV/0!</v>
      </c>
      <c r="AI284" s="120" t="e">
        <f t="shared" si="57"/>
        <v>#DIV/0!</v>
      </c>
      <c r="AJ284" s="120" t="e">
        <f t="shared" si="58"/>
        <v>#DIV/0!</v>
      </c>
      <c r="AK284" s="120" t="e">
        <f t="shared" si="59"/>
        <v>#DIV/0!</v>
      </c>
      <c r="AL284" s="120" t="e">
        <f t="shared" si="60"/>
        <v>#DIV/0!</v>
      </c>
      <c r="AM284" s="120" t="e">
        <f t="shared" si="61"/>
        <v>#DIV/0!</v>
      </c>
      <c r="AN284" s="120" t="str">
        <f t="shared" si="62"/>
        <v/>
      </c>
      <c r="AO284" s="119"/>
      <c r="AP284" s="112" t="e">
        <f>'III Plan Rates'!$AA287*'V Consumer Factors'!$N$12*'II Rate Development &amp; Change'!$K$34</f>
        <v>#DIV/0!</v>
      </c>
      <c r="AQ284" s="112" t="e">
        <f>'III Plan Rates'!$AA287*'V Consumer Factors'!$N$13*'II Rate Development &amp; Change'!$K$34</f>
        <v>#DIV/0!</v>
      </c>
      <c r="AR284" s="112" t="e">
        <f>'III Plan Rates'!$AA287*'V Consumer Factors'!$N$14*'II Rate Development &amp; Change'!$K$34</f>
        <v>#DIV/0!</v>
      </c>
      <c r="AS284" s="112" t="e">
        <f>'III Plan Rates'!$AA287*'V Consumer Factors'!$N$15*'II Rate Development &amp; Change'!$K$34</f>
        <v>#DIV/0!</v>
      </c>
      <c r="AT284" s="112" t="e">
        <f>'III Plan Rates'!$AA287*'V Consumer Factors'!$N$16*'II Rate Development &amp; Change'!$K$34</f>
        <v>#DIV/0!</v>
      </c>
      <c r="AU284" s="112" t="e">
        <f>'III Plan Rates'!$AA287*'V Consumer Factors'!$N$17*'II Rate Development &amp; Change'!$K$34</f>
        <v>#DIV/0!</v>
      </c>
      <c r="AV284" s="112" t="e">
        <f>'III Plan Rates'!$AA287*'V Consumer Factors'!$N$18*'II Rate Development &amp; Change'!$K$34</f>
        <v>#DIV/0!</v>
      </c>
      <c r="AW284" s="112" t="e">
        <f>'III Plan Rates'!$AA287*'V Consumer Factors'!$N$19*'II Rate Development &amp; Change'!$K$34</f>
        <v>#DIV/0!</v>
      </c>
      <c r="AX284" s="112" t="e">
        <f>'III Plan Rates'!$AA287*'V Consumer Factors'!$N$20*'II Rate Development &amp; Change'!$K$34</f>
        <v>#DIV/0!</v>
      </c>
      <c r="AY284" s="112">
        <f>IF('III Plan Rates'!$AP287&gt;0,SUMPRODUCT(AP284:AX284,'III Plan Rates'!$AG287:$AO287)/'III Plan Rates'!$AP287,0)</f>
        <v>0</v>
      </c>
      <c r="AZ284" s="124"/>
      <c r="BA284" s="112" t="e">
        <f>'III Plan Rates'!$AA287*'V Consumer Factors'!$N$12*'II Rate Development &amp; Change'!$L$34</f>
        <v>#DIV/0!</v>
      </c>
      <c r="BB284" s="112" t="e">
        <f>'III Plan Rates'!$AA287*'V Consumer Factors'!$N$13*'II Rate Development &amp; Change'!$L$34</f>
        <v>#DIV/0!</v>
      </c>
      <c r="BC284" s="112" t="e">
        <f>'III Plan Rates'!$AA287*'V Consumer Factors'!$N$14*'II Rate Development &amp; Change'!$L$34</f>
        <v>#DIV/0!</v>
      </c>
      <c r="BD284" s="112" t="e">
        <f>'III Plan Rates'!$AA287*'V Consumer Factors'!$N$15*'II Rate Development &amp; Change'!$L$34</f>
        <v>#DIV/0!</v>
      </c>
      <c r="BE284" s="112" t="e">
        <f>'III Plan Rates'!$AA287*'V Consumer Factors'!$N$16*'II Rate Development &amp; Change'!$L$34</f>
        <v>#DIV/0!</v>
      </c>
      <c r="BF284" s="112" t="e">
        <f>'III Plan Rates'!$AA287*'V Consumer Factors'!$N$17*'II Rate Development &amp; Change'!$L$34</f>
        <v>#DIV/0!</v>
      </c>
      <c r="BG284" s="112" t="e">
        <f>'III Plan Rates'!$AA287*'V Consumer Factors'!$N$18*'II Rate Development &amp; Change'!$L$34</f>
        <v>#DIV/0!</v>
      </c>
      <c r="BH284" s="112" t="e">
        <f>'III Plan Rates'!$AA287*'V Consumer Factors'!$N$19*'II Rate Development &amp; Change'!$L$34</f>
        <v>#DIV/0!</v>
      </c>
      <c r="BI284" s="112" t="e">
        <f>'III Plan Rates'!$AA287*'V Consumer Factors'!$N$20*'II Rate Development &amp; Change'!$L$34</f>
        <v>#DIV/0!</v>
      </c>
      <c r="BJ284" s="112">
        <f>IF('III Plan Rates'!$AP287&gt;0,SUMPRODUCT(BA284:BI284,'III Plan Rates'!$AG287:$AO287)/'III Plan Rates'!$AP287,0)</f>
        <v>0</v>
      </c>
      <c r="BK284" s="124"/>
      <c r="BL284" s="112" t="e">
        <f>'III Plan Rates'!$AA287*'V Consumer Factors'!$N$12*'II Rate Development &amp; Change'!$M$34</f>
        <v>#DIV/0!</v>
      </c>
      <c r="BM284" s="112" t="e">
        <f>'III Plan Rates'!$AA287*'V Consumer Factors'!$N$13*'II Rate Development &amp; Change'!$M$34</f>
        <v>#DIV/0!</v>
      </c>
      <c r="BN284" s="112" t="e">
        <f>'III Plan Rates'!$AA287*'V Consumer Factors'!$N$14*'II Rate Development &amp; Change'!$M$34</f>
        <v>#DIV/0!</v>
      </c>
      <c r="BO284" s="112" t="e">
        <f>'III Plan Rates'!$AA287*'V Consumer Factors'!$N$15*'II Rate Development &amp; Change'!$M$34</f>
        <v>#DIV/0!</v>
      </c>
      <c r="BP284" s="112" t="e">
        <f>'III Plan Rates'!$AA287*'V Consumer Factors'!$N$16*'II Rate Development &amp; Change'!$M$34</f>
        <v>#DIV/0!</v>
      </c>
      <c r="BQ284" s="112" t="e">
        <f>'III Plan Rates'!$AA287*'V Consumer Factors'!$N$17*'II Rate Development &amp; Change'!$M$34</f>
        <v>#DIV/0!</v>
      </c>
      <c r="BR284" s="112" t="e">
        <f>'III Plan Rates'!$AA287*'V Consumer Factors'!$N$18*'II Rate Development &amp; Change'!$M$34</f>
        <v>#DIV/0!</v>
      </c>
      <c r="BS284" s="112" t="e">
        <f>'III Plan Rates'!$AA287*'V Consumer Factors'!$N$19*'II Rate Development &amp; Change'!$M$34</f>
        <v>#DIV/0!</v>
      </c>
      <c r="BT284" s="112" t="e">
        <f>'III Plan Rates'!$AA287*'V Consumer Factors'!$N$20*'II Rate Development &amp; Change'!$M$34</f>
        <v>#DIV/0!</v>
      </c>
      <c r="BU284" s="112">
        <f>IF('III Plan Rates'!$AP287&gt;0,SUMPRODUCT(BL284:BT284,'III Plan Rates'!$AG287:$AO287)/'III Plan Rates'!$AP287,0)</f>
        <v>0</v>
      </c>
      <c r="BW284" s="109"/>
      <c r="BX284" s="109"/>
      <c r="BY284" s="109"/>
      <c r="BZ284" s="109"/>
      <c r="CA284" s="109"/>
      <c r="CB284" s="109"/>
      <c r="CC284" s="109"/>
      <c r="CD284" s="109"/>
      <c r="CE284" s="511" t="str">
        <f>IF(SUM(BW284:CD284)='III Plan Rates'!AG287, "Match", "Don't Match")</f>
        <v>Match</v>
      </c>
      <c r="CF284" s="109"/>
      <c r="CG284" s="109"/>
      <c r="CH284" s="109"/>
      <c r="CI284" s="511" t="str">
        <f>IF(SUM(CF284:CH284)='III Plan Rates'!AH287, "Match", "Don't Match")</f>
        <v>Match</v>
      </c>
      <c r="CJ284" s="109"/>
      <c r="CK284" s="109"/>
      <c r="CL284" s="109"/>
      <c r="CM284" s="109"/>
      <c r="CN284" s="109"/>
      <c r="CO284" s="109"/>
      <c r="CP284" s="109"/>
      <c r="CQ284" s="109"/>
      <c r="CR284" s="109"/>
      <c r="CS284" s="109"/>
      <c r="CT284" s="109"/>
      <c r="CU284" s="109"/>
      <c r="CV284" s="109"/>
      <c r="CW284" s="511" t="str">
        <f>IF(SUM(CJ284:CV284)='III Plan Rates'!AI287, "Match", "Don't Match")</f>
        <v>Match</v>
      </c>
      <c r="CX284" s="109"/>
      <c r="CY284" s="109"/>
      <c r="CZ284" s="109"/>
      <c r="DA284" s="109"/>
      <c r="DB284" s="109"/>
      <c r="DC284" s="109"/>
      <c r="DD284" s="109"/>
      <c r="DE284" s="109"/>
      <c r="DF284" s="109"/>
      <c r="DG284" s="109"/>
      <c r="DH284" s="511" t="str">
        <f>IF(SUM(CX284:DG284)='III Plan Rates'!AJ287, "Match", "Don't Match")</f>
        <v>Match</v>
      </c>
      <c r="DI284" s="109"/>
      <c r="DJ284" s="109"/>
      <c r="DK284" s="109"/>
      <c r="DL284" s="109"/>
      <c r="DM284" s="109"/>
      <c r="DN284" s="109"/>
      <c r="DO284" s="109"/>
      <c r="DP284" s="511" t="str">
        <f>IF(SUM(DI284:DO284)='III Plan Rates'!AK287, "Match", "Don't Match")</f>
        <v>Match</v>
      </c>
      <c r="DQ284" s="109"/>
      <c r="DR284" s="109"/>
      <c r="DS284" s="109"/>
      <c r="DT284" s="109"/>
      <c r="DU284" s="109"/>
      <c r="DV284" s="109"/>
      <c r="DW284" s="109"/>
      <c r="DX284" s="109"/>
      <c r="DY284" s="109"/>
      <c r="DZ284" s="109"/>
      <c r="EA284" s="511" t="str">
        <f>IF(SUM(DQ284:DZ284)='III Plan Rates'!AL287, "Match", "Don't Match")</f>
        <v>Match</v>
      </c>
      <c r="EB284" s="109"/>
      <c r="EC284" s="109"/>
      <c r="ED284" s="109"/>
      <c r="EE284" s="109"/>
      <c r="EF284" s="511" t="str">
        <f>IF(SUM(EB284:EE284)='III Plan Rates'!AM287, "Match", "Don't Match")</f>
        <v>Match</v>
      </c>
      <c r="EG284" s="109"/>
      <c r="EH284" s="109"/>
      <c r="EI284" s="109"/>
      <c r="EJ284" s="109"/>
      <c r="EK284" s="109"/>
      <c r="EL284" s="511" t="str">
        <f>IF(SUM(EG284:EK284)='III Plan Rates'!AN287, "Match", "Don't Match")</f>
        <v>Match</v>
      </c>
      <c r="EM284" s="109"/>
      <c r="EN284" s="109"/>
      <c r="EO284" s="109"/>
      <c r="EP284" s="109"/>
      <c r="EQ284" s="109"/>
      <c r="ER284" s="109"/>
      <c r="ES284" s="109"/>
      <c r="ET284" s="511" t="str">
        <f>IF(SUM(EM284:ES284)='III Plan Rates'!AO287, "Match", "Don't Match")</f>
        <v>Match</v>
      </c>
    </row>
    <row r="285" spans="1:150" x14ac:dyDescent="0.25">
      <c r="A285" s="406" t="str">
        <f>'III Plan Rates'!A288</f>
        <v>Plan 271</v>
      </c>
      <c r="B285" s="122">
        <f>'III Plan Rates'!B288</f>
        <v>0</v>
      </c>
      <c r="C285" s="128">
        <f>'III Plan Rates'!D288</f>
        <v>0</v>
      </c>
      <c r="D285" s="122">
        <f>'III Plan Rates'!E288</f>
        <v>0</v>
      </c>
      <c r="E285" s="122">
        <f>'III Plan Rates'!F288</f>
        <v>0</v>
      </c>
      <c r="F285" s="122">
        <f>'III Plan Rates'!G288</f>
        <v>0</v>
      </c>
      <c r="G285" s="122">
        <f>'III Plan Rates'!J288</f>
        <v>0</v>
      </c>
      <c r="H285" s="10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2">
        <f>IF('III Plan Rates'!$AP288&gt;0,SUMPRODUCT(I285:Q285,'III Plan Rates'!$AG288:$AO288)/'III Plan Rates'!$AP288,0)</f>
        <v>0</v>
      </c>
      <c r="S285" s="123"/>
      <c r="T285" s="112" t="e">
        <f>'III Plan Rates'!$AA288*'V Consumer Factors'!$N$12*'II Rate Development &amp; Change'!$J$34</f>
        <v>#DIV/0!</v>
      </c>
      <c r="U285" s="112" t="e">
        <f>'III Plan Rates'!$AA288*'V Consumer Factors'!$N$13*'II Rate Development &amp; Change'!$J$34</f>
        <v>#DIV/0!</v>
      </c>
      <c r="V285" s="112" t="e">
        <f>'III Plan Rates'!$AA288*'V Consumer Factors'!$N$14*'II Rate Development &amp; Change'!$J$34</f>
        <v>#DIV/0!</v>
      </c>
      <c r="W285" s="112" t="e">
        <f>'III Plan Rates'!$AA288*'V Consumer Factors'!$N$15*'II Rate Development &amp; Change'!$J$34</f>
        <v>#DIV/0!</v>
      </c>
      <c r="X285" s="112" t="e">
        <f>'III Plan Rates'!$AA288*'V Consumer Factors'!$N$16*'II Rate Development &amp; Change'!$J$34</f>
        <v>#DIV/0!</v>
      </c>
      <c r="Y285" s="112" t="e">
        <f>'III Plan Rates'!$AA288*'V Consumer Factors'!$N$17*'II Rate Development &amp; Change'!$J$34</f>
        <v>#DIV/0!</v>
      </c>
      <c r="Z285" s="112" t="e">
        <f>'III Plan Rates'!$AA288*'V Consumer Factors'!$N$18*'II Rate Development &amp; Change'!$J$34</f>
        <v>#DIV/0!</v>
      </c>
      <c r="AA285" s="112" t="e">
        <f>'III Plan Rates'!$AA288*'V Consumer Factors'!$N$19*'II Rate Development &amp; Change'!$J$34</f>
        <v>#DIV/0!</v>
      </c>
      <c r="AB285" s="112" t="e">
        <f>'III Plan Rates'!$AA288*'V Consumer Factors'!$N$20*'II Rate Development &amp; Change'!$J$34</f>
        <v>#DIV/0!</v>
      </c>
      <c r="AC285" s="112">
        <f>IF('III Plan Rates'!$AP288&gt;0,SUMPRODUCT(T285:AB285,'III Plan Rates'!$AG288:$AO288)/'III Plan Rates'!$AP288,0)</f>
        <v>0</v>
      </c>
      <c r="AD285" s="119"/>
      <c r="AE285" s="120" t="e">
        <f t="shared" si="53"/>
        <v>#DIV/0!</v>
      </c>
      <c r="AF285" s="120" t="e">
        <f t="shared" si="54"/>
        <v>#DIV/0!</v>
      </c>
      <c r="AG285" s="120" t="e">
        <f t="shared" si="55"/>
        <v>#DIV/0!</v>
      </c>
      <c r="AH285" s="120" t="e">
        <f t="shared" si="56"/>
        <v>#DIV/0!</v>
      </c>
      <c r="AI285" s="120" t="e">
        <f t="shared" si="57"/>
        <v>#DIV/0!</v>
      </c>
      <c r="AJ285" s="120" t="e">
        <f t="shared" si="58"/>
        <v>#DIV/0!</v>
      </c>
      <c r="AK285" s="120" t="e">
        <f t="shared" si="59"/>
        <v>#DIV/0!</v>
      </c>
      <c r="AL285" s="120" t="e">
        <f t="shared" si="60"/>
        <v>#DIV/0!</v>
      </c>
      <c r="AM285" s="120" t="e">
        <f t="shared" si="61"/>
        <v>#DIV/0!</v>
      </c>
      <c r="AN285" s="120" t="str">
        <f t="shared" si="62"/>
        <v/>
      </c>
      <c r="AO285" s="119"/>
      <c r="AP285" s="112" t="e">
        <f>'III Plan Rates'!$AA288*'V Consumer Factors'!$N$12*'II Rate Development &amp; Change'!$K$34</f>
        <v>#DIV/0!</v>
      </c>
      <c r="AQ285" s="112" t="e">
        <f>'III Plan Rates'!$AA288*'V Consumer Factors'!$N$13*'II Rate Development &amp; Change'!$K$34</f>
        <v>#DIV/0!</v>
      </c>
      <c r="AR285" s="112" t="e">
        <f>'III Plan Rates'!$AA288*'V Consumer Factors'!$N$14*'II Rate Development &amp; Change'!$K$34</f>
        <v>#DIV/0!</v>
      </c>
      <c r="AS285" s="112" t="e">
        <f>'III Plan Rates'!$AA288*'V Consumer Factors'!$N$15*'II Rate Development &amp; Change'!$K$34</f>
        <v>#DIV/0!</v>
      </c>
      <c r="AT285" s="112" t="e">
        <f>'III Plan Rates'!$AA288*'V Consumer Factors'!$N$16*'II Rate Development &amp; Change'!$K$34</f>
        <v>#DIV/0!</v>
      </c>
      <c r="AU285" s="112" t="e">
        <f>'III Plan Rates'!$AA288*'V Consumer Factors'!$N$17*'II Rate Development &amp; Change'!$K$34</f>
        <v>#DIV/0!</v>
      </c>
      <c r="AV285" s="112" t="e">
        <f>'III Plan Rates'!$AA288*'V Consumer Factors'!$N$18*'II Rate Development &amp; Change'!$K$34</f>
        <v>#DIV/0!</v>
      </c>
      <c r="AW285" s="112" t="e">
        <f>'III Plan Rates'!$AA288*'V Consumer Factors'!$N$19*'II Rate Development &amp; Change'!$K$34</f>
        <v>#DIV/0!</v>
      </c>
      <c r="AX285" s="112" t="e">
        <f>'III Plan Rates'!$AA288*'V Consumer Factors'!$N$20*'II Rate Development &amp; Change'!$K$34</f>
        <v>#DIV/0!</v>
      </c>
      <c r="AY285" s="112">
        <f>IF('III Plan Rates'!$AP288&gt;0,SUMPRODUCT(AP285:AX285,'III Plan Rates'!$AG288:$AO288)/'III Plan Rates'!$AP288,0)</f>
        <v>0</v>
      </c>
      <c r="AZ285" s="124"/>
      <c r="BA285" s="112" t="e">
        <f>'III Plan Rates'!$AA288*'V Consumer Factors'!$N$12*'II Rate Development &amp; Change'!$L$34</f>
        <v>#DIV/0!</v>
      </c>
      <c r="BB285" s="112" t="e">
        <f>'III Plan Rates'!$AA288*'V Consumer Factors'!$N$13*'II Rate Development &amp; Change'!$L$34</f>
        <v>#DIV/0!</v>
      </c>
      <c r="BC285" s="112" t="e">
        <f>'III Plan Rates'!$AA288*'V Consumer Factors'!$N$14*'II Rate Development &amp; Change'!$L$34</f>
        <v>#DIV/0!</v>
      </c>
      <c r="BD285" s="112" t="e">
        <f>'III Plan Rates'!$AA288*'V Consumer Factors'!$N$15*'II Rate Development &amp; Change'!$L$34</f>
        <v>#DIV/0!</v>
      </c>
      <c r="BE285" s="112" t="e">
        <f>'III Plan Rates'!$AA288*'V Consumer Factors'!$N$16*'II Rate Development &amp; Change'!$L$34</f>
        <v>#DIV/0!</v>
      </c>
      <c r="BF285" s="112" t="e">
        <f>'III Plan Rates'!$AA288*'V Consumer Factors'!$N$17*'II Rate Development &amp; Change'!$L$34</f>
        <v>#DIV/0!</v>
      </c>
      <c r="BG285" s="112" t="e">
        <f>'III Plan Rates'!$AA288*'V Consumer Factors'!$N$18*'II Rate Development &amp; Change'!$L$34</f>
        <v>#DIV/0!</v>
      </c>
      <c r="BH285" s="112" t="e">
        <f>'III Plan Rates'!$AA288*'V Consumer Factors'!$N$19*'II Rate Development &amp; Change'!$L$34</f>
        <v>#DIV/0!</v>
      </c>
      <c r="BI285" s="112" t="e">
        <f>'III Plan Rates'!$AA288*'V Consumer Factors'!$N$20*'II Rate Development &amp; Change'!$L$34</f>
        <v>#DIV/0!</v>
      </c>
      <c r="BJ285" s="112">
        <f>IF('III Plan Rates'!$AP288&gt;0,SUMPRODUCT(BA285:BI285,'III Plan Rates'!$AG288:$AO288)/'III Plan Rates'!$AP288,0)</f>
        <v>0</v>
      </c>
      <c r="BK285" s="124"/>
      <c r="BL285" s="112" t="e">
        <f>'III Plan Rates'!$AA288*'V Consumer Factors'!$N$12*'II Rate Development &amp; Change'!$M$34</f>
        <v>#DIV/0!</v>
      </c>
      <c r="BM285" s="112" t="e">
        <f>'III Plan Rates'!$AA288*'V Consumer Factors'!$N$13*'II Rate Development &amp; Change'!$M$34</f>
        <v>#DIV/0!</v>
      </c>
      <c r="BN285" s="112" t="e">
        <f>'III Plan Rates'!$AA288*'V Consumer Factors'!$N$14*'II Rate Development &amp; Change'!$M$34</f>
        <v>#DIV/0!</v>
      </c>
      <c r="BO285" s="112" t="e">
        <f>'III Plan Rates'!$AA288*'V Consumer Factors'!$N$15*'II Rate Development &amp; Change'!$M$34</f>
        <v>#DIV/0!</v>
      </c>
      <c r="BP285" s="112" t="e">
        <f>'III Plan Rates'!$AA288*'V Consumer Factors'!$N$16*'II Rate Development &amp; Change'!$M$34</f>
        <v>#DIV/0!</v>
      </c>
      <c r="BQ285" s="112" t="e">
        <f>'III Plan Rates'!$AA288*'V Consumer Factors'!$N$17*'II Rate Development &amp; Change'!$M$34</f>
        <v>#DIV/0!</v>
      </c>
      <c r="BR285" s="112" t="e">
        <f>'III Plan Rates'!$AA288*'V Consumer Factors'!$N$18*'II Rate Development &amp; Change'!$M$34</f>
        <v>#DIV/0!</v>
      </c>
      <c r="BS285" s="112" t="e">
        <f>'III Plan Rates'!$AA288*'V Consumer Factors'!$N$19*'II Rate Development &amp; Change'!$M$34</f>
        <v>#DIV/0!</v>
      </c>
      <c r="BT285" s="112" t="e">
        <f>'III Plan Rates'!$AA288*'V Consumer Factors'!$N$20*'II Rate Development &amp; Change'!$M$34</f>
        <v>#DIV/0!</v>
      </c>
      <c r="BU285" s="112">
        <f>IF('III Plan Rates'!$AP288&gt;0,SUMPRODUCT(BL285:BT285,'III Plan Rates'!$AG288:$AO288)/'III Plan Rates'!$AP288,0)</f>
        <v>0</v>
      </c>
      <c r="BW285" s="109"/>
      <c r="BX285" s="109"/>
      <c r="BY285" s="109"/>
      <c r="BZ285" s="109"/>
      <c r="CA285" s="109"/>
      <c r="CB285" s="109"/>
      <c r="CC285" s="109"/>
      <c r="CD285" s="109"/>
      <c r="CE285" s="511" t="str">
        <f>IF(SUM(BW285:CD285)='III Plan Rates'!AG288, "Match", "Don't Match")</f>
        <v>Match</v>
      </c>
      <c r="CF285" s="109"/>
      <c r="CG285" s="109"/>
      <c r="CH285" s="109"/>
      <c r="CI285" s="511" t="str">
        <f>IF(SUM(CF285:CH285)='III Plan Rates'!AH288, "Match", "Don't Match")</f>
        <v>Match</v>
      </c>
      <c r="CJ285" s="109"/>
      <c r="CK285" s="109"/>
      <c r="CL285" s="109"/>
      <c r="CM285" s="109"/>
      <c r="CN285" s="109"/>
      <c r="CO285" s="109"/>
      <c r="CP285" s="109"/>
      <c r="CQ285" s="109"/>
      <c r="CR285" s="109"/>
      <c r="CS285" s="109"/>
      <c r="CT285" s="109"/>
      <c r="CU285" s="109"/>
      <c r="CV285" s="109"/>
      <c r="CW285" s="511" t="str">
        <f>IF(SUM(CJ285:CV285)='III Plan Rates'!AI288, "Match", "Don't Match")</f>
        <v>Match</v>
      </c>
      <c r="CX285" s="109"/>
      <c r="CY285" s="109"/>
      <c r="CZ285" s="109"/>
      <c r="DA285" s="109"/>
      <c r="DB285" s="109"/>
      <c r="DC285" s="109"/>
      <c r="DD285" s="109"/>
      <c r="DE285" s="109"/>
      <c r="DF285" s="109"/>
      <c r="DG285" s="109"/>
      <c r="DH285" s="511" t="str">
        <f>IF(SUM(CX285:DG285)='III Plan Rates'!AJ288, "Match", "Don't Match")</f>
        <v>Match</v>
      </c>
      <c r="DI285" s="109"/>
      <c r="DJ285" s="109"/>
      <c r="DK285" s="109"/>
      <c r="DL285" s="109"/>
      <c r="DM285" s="109"/>
      <c r="DN285" s="109"/>
      <c r="DO285" s="109"/>
      <c r="DP285" s="511" t="str">
        <f>IF(SUM(DI285:DO285)='III Plan Rates'!AK288, "Match", "Don't Match")</f>
        <v>Match</v>
      </c>
      <c r="DQ285" s="109"/>
      <c r="DR285" s="109"/>
      <c r="DS285" s="109"/>
      <c r="DT285" s="109"/>
      <c r="DU285" s="109"/>
      <c r="DV285" s="109"/>
      <c r="DW285" s="109"/>
      <c r="DX285" s="109"/>
      <c r="DY285" s="109"/>
      <c r="DZ285" s="109"/>
      <c r="EA285" s="511" t="str">
        <f>IF(SUM(DQ285:DZ285)='III Plan Rates'!AL288, "Match", "Don't Match")</f>
        <v>Match</v>
      </c>
      <c r="EB285" s="109"/>
      <c r="EC285" s="109"/>
      <c r="ED285" s="109"/>
      <c r="EE285" s="109"/>
      <c r="EF285" s="511" t="str">
        <f>IF(SUM(EB285:EE285)='III Plan Rates'!AM288, "Match", "Don't Match")</f>
        <v>Match</v>
      </c>
      <c r="EG285" s="109"/>
      <c r="EH285" s="109"/>
      <c r="EI285" s="109"/>
      <c r="EJ285" s="109"/>
      <c r="EK285" s="109"/>
      <c r="EL285" s="511" t="str">
        <f>IF(SUM(EG285:EK285)='III Plan Rates'!AN288, "Match", "Don't Match")</f>
        <v>Match</v>
      </c>
      <c r="EM285" s="109"/>
      <c r="EN285" s="109"/>
      <c r="EO285" s="109"/>
      <c r="EP285" s="109"/>
      <c r="EQ285" s="109"/>
      <c r="ER285" s="109"/>
      <c r="ES285" s="109"/>
      <c r="ET285" s="511" t="str">
        <f>IF(SUM(EM285:ES285)='III Plan Rates'!AO288, "Match", "Don't Match")</f>
        <v>Match</v>
      </c>
    </row>
    <row r="286" spans="1:150" x14ac:dyDescent="0.25">
      <c r="A286" s="406" t="str">
        <f>'III Plan Rates'!A289</f>
        <v>Plan 272</v>
      </c>
      <c r="B286" s="122">
        <f>'III Plan Rates'!B289</f>
        <v>0</v>
      </c>
      <c r="C286" s="128">
        <f>'III Plan Rates'!D289</f>
        <v>0</v>
      </c>
      <c r="D286" s="122">
        <f>'III Plan Rates'!E289</f>
        <v>0</v>
      </c>
      <c r="E286" s="122">
        <f>'III Plan Rates'!F289</f>
        <v>0</v>
      </c>
      <c r="F286" s="122">
        <f>'III Plan Rates'!G289</f>
        <v>0</v>
      </c>
      <c r="G286" s="122">
        <f>'III Plan Rates'!J289</f>
        <v>0</v>
      </c>
      <c r="H286" s="10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2">
        <f>IF('III Plan Rates'!$AP289&gt;0,SUMPRODUCT(I286:Q286,'III Plan Rates'!$AG289:$AO289)/'III Plan Rates'!$AP289,0)</f>
        <v>0</v>
      </c>
      <c r="S286" s="123"/>
      <c r="T286" s="112" t="e">
        <f>'III Plan Rates'!$AA289*'V Consumer Factors'!$N$12*'II Rate Development &amp; Change'!$J$34</f>
        <v>#DIV/0!</v>
      </c>
      <c r="U286" s="112" t="e">
        <f>'III Plan Rates'!$AA289*'V Consumer Factors'!$N$13*'II Rate Development &amp; Change'!$J$34</f>
        <v>#DIV/0!</v>
      </c>
      <c r="V286" s="112" t="e">
        <f>'III Plan Rates'!$AA289*'V Consumer Factors'!$N$14*'II Rate Development &amp; Change'!$J$34</f>
        <v>#DIV/0!</v>
      </c>
      <c r="W286" s="112" t="e">
        <f>'III Plan Rates'!$AA289*'V Consumer Factors'!$N$15*'II Rate Development &amp; Change'!$J$34</f>
        <v>#DIV/0!</v>
      </c>
      <c r="X286" s="112" t="e">
        <f>'III Plan Rates'!$AA289*'V Consumer Factors'!$N$16*'II Rate Development &amp; Change'!$J$34</f>
        <v>#DIV/0!</v>
      </c>
      <c r="Y286" s="112" t="e">
        <f>'III Plan Rates'!$AA289*'V Consumer Factors'!$N$17*'II Rate Development &amp; Change'!$J$34</f>
        <v>#DIV/0!</v>
      </c>
      <c r="Z286" s="112" t="e">
        <f>'III Plan Rates'!$AA289*'V Consumer Factors'!$N$18*'II Rate Development &amp; Change'!$J$34</f>
        <v>#DIV/0!</v>
      </c>
      <c r="AA286" s="112" t="e">
        <f>'III Plan Rates'!$AA289*'V Consumer Factors'!$N$19*'II Rate Development &amp; Change'!$J$34</f>
        <v>#DIV/0!</v>
      </c>
      <c r="AB286" s="112" t="e">
        <f>'III Plan Rates'!$AA289*'V Consumer Factors'!$N$20*'II Rate Development &amp; Change'!$J$34</f>
        <v>#DIV/0!</v>
      </c>
      <c r="AC286" s="112">
        <f>IF('III Plan Rates'!$AP289&gt;0,SUMPRODUCT(T286:AB286,'III Plan Rates'!$AG289:$AO289)/'III Plan Rates'!$AP289,0)</f>
        <v>0</v>
      </c>
      <c r="AD286" s="119"/>
      <c r="AE286" s="120" t="e">
        <f t="shared" si="53"/>
        <v>#DIV/0!</v>
      </c>
      <c r="AF286" s="120" t="e">
        <f t="shared" si="54"/>
        <v>#DIV/0!</v>
      </c>
      <c r="AG286" s="120" t="e">
        <f t="shared" si="55"/>
        <v>#DIV/0!</v>
      </c>
      <c r="AH286" s="120" t="e">
        <f t="shared" si="56"/>
        <v>#DIV/0!</v>
      </c>
      <c r="AI286" s="120" t="e">
        <f t="shared" si="57"/>
        <v>#DIV/0!</v>
      </c>
      <c r="AJ286" s="120" t="e">
        <f t="shared" si="58"/>
        <v>#DIV/0!</v>
      </c>
      <c r="AK286" s="120" t="e">
        <f t="shared" si="59"/>
        <v>#DIV/0!</v>
      </c>
      <c r="AL286" s="120" t="e">
        <f t="shared" si="60"/>
        <v>#DIV/0!</v>
      </c>
      <c r="AM286" s="120" t="e">
        <f t="shared" si="61"/>
        <v>#DIV/0!</v>
      </c>
      <c r="AN286" s="120" t="str">
        <f t="shared" si="62"/>
        <v/>
      </c>
      <c r="AO286" s="119"/>
      <c r="AP286" s="112" t="e">
        <f>'III Plan Rates'!$AA289*'V Consumer Factors'!$N$12*'II Rate Development &amp; Change'!$K$34</f>
        <v>#DIV/0!</v>
      </c>
      <c r="AQ286" s="112" t="e">
        <f>'III Plan Rates'!$AA289*'V Consumer Factors'!$N$13*'II Rate Development &amp; Change'!$K$34</f>
        <v>#DIV/0!</v>
      </c>
      <c r="AR286" s="112" t="e">
        <f>'III Plan Rates'!$AA289*'V Consumer Factors'!$N$14*'II Rate Development &amp; Change'!$K$34</f>
        <v>#DIV/0!</v>
      </c>
      <c r="AS286" s="112" t="e">
        <f>'III Plan Rates'!$AA289*'V Consumer Factors'!$N$15*'II Rate Development &amp; Change'!$K$34</f>
        <v>#DIV/0!</v>
      </c>
      <c r="AT286" s="112" t="e">
        <f>'III Plan Rates'!$AA289*'V Consumer Factors'!$N$16*'II Rate Development &amp; Change'!$K$34</f>
        <v>#DIV/0!</v>
      </c>
      <c r="AU286" s="112" t="e">
        <f>'III Plan Rates'!$AA289*'V Consumer Factors'!$N$17*'II Rate Development &amp; Change'!$K$34</f>
        <v>#DIV/0!</v>
      </c>
      <c r="AV286" s="112" t="e">
        <f>'III Plan Rates'!$AA289*'V Consumer Factors'!$N$18*'II Rate Development &amp; Change'!$K$34</f>
        <v>#DIV/0!</v>
      </c>
      <c r="AW286" s="112" t="e">
        <f>'III Plan Rates'!$AA289*'V Consumer Factors'!$N$19*'II Rate Development &amp; Change'!$K$34</f>
        <v>#DIV/0!</v>
      </c>
      <c r="AX286" s="112" t="e">
        <f>'III Plan Rates'!$AA289*'V Consumer Factors'!$N$20*'II Rate Development &amp; Change'!$K$34</f>
        <v>#DIV/0!</v>
      </c>
      <c r="AY286" s="112">
        <f>IF('III Plan Rates'!$AP289&gt;0,SUMPRODUCT(AP286:AX286,'III Plan Rates'!$AG289:$AO289)/'III Plan Rates'!$AP289,0)</f>
        <v>0</v>
      </c>
      <c r="AZ286" s="124"/>
      <c r="BA286" s="112" t="e">
        <f>'III Plan Rates'!$AA289*'V Consumer Factors'!$N$12*'II Rate Development &amp; Change'!$L$34</f>
        <v>#DIV/0!</v>
      </c>
      <c r="BB286" s="112" t="e">
        <f>'III Plan Rates'!$AA289*'V Consumer Factors'!$N$13*'II Rate Development &amp; Change'!$L$34</f>
        <v>#DIV/0!</v>
      </c>
      <c r="BC286" s="112" t="e">
        <f>'III Plan Rates'!$AA289*'V Consumer Factors'!$N$14*'II Rate Development &amp; Change'!$L$34</f>
        <v>#DIV/0!</v>
      </c>
      <c r="BD286" s="112" t="e">
        <f>'III Plan Rates'!$AA289*'V Consumer Factors'!$N$15*'II Rate Development &amp; Change'!$L$34</f>
        <v>#DIV/0!</v>
      </c>
      <c r="BE286" s="112" t="e">
        <f>'III Plan Rates'!$AA289*'V Consumer Factors'!$N$16*'II Rate Development &amp; Change'!$L$34</f>
        <v>#DIV/0!</v>
      </c>
      <c r="BF286" s="112" t="e">
        <f>'III Plan Rates'!$AA289*'V Consumer Factors'!$N$17*'II Rate Development &amp; Change'!$L$34</f>
        <v>#DIV/0!</v>
      </c>
      <c r="BG286" s="112" t="e">
        <f>'III Plan Rates'!$AA289*'V Consumer Factors'!$N$18*'II Rate Development &amp; Change'!$L$34</f>
        <v>#DIV/0!</v>
      </c>
      <c r="BH286" s="112" t="e">
        <f>'III Plan Rates'!$AA289*'V Consumer Factors'!$N$19*'II Rate Development &amp; Change'!$L$34</f>
        <v>#DIV/0!</v>
      </c>
      <c r="BI286" s="112" t="e">
        <f>'III Plan Rates'!$AA289*'V Consumer Factors'!$N$20*'II Rate Development &amp; Change'!$L$34</f>
        <v>#DIV/0!</v>
      </c>
      <c r="BJ286" s="112">
        <f>IF('III Plan Rates'!$AP289&gt;0,SUMPRODUCT(BA286:BI286,'III Plan Rates'!$AG289:$AO289)/'III Plan Rates'!$AP289,0)</f>
        <v>0</v>
      </c>
      <c r="BK286" s="124"/>
      <c r="BL286" s="112" t="e">
        <f>'III Plan Rates'!$AA289*'V Consumer Factors'!$N$12*'II Rate Development &amp; Change'!$M$34</f>
        <v>#DIV/0!</v>
      </c>
      <c r="BM286" s="112" t="e">
        <f>'III Plan Rates'!$AA289*'V Consumer Factors'!$N$13*'II Rate Development &amp; Change'!$M$34</f>
        <v>#DIV/0!</v>
      </c>
      <c r="BN286" s="112" t="e">
        <f>'III Plan Rates'!$AA289*'V Consumer Factors'!$N$14*'II Rate Development &amp; Change'!$M$34</f>
        <v>#DIV/0!</v>
      </c>
      <c r="BO286" s="112" t="e">
        <f>'III Plan Rates'!$AA289*'V Consumer Factors'!$N$15*'II Rate Development &amp; Change'!$M$34</f>
        <v>#DIV/0!</v>
      </c>
      <c r="BP286" s="112" t="e">
        <f>'III Plan Rates'!$AA289*'V Consumer Factors'!$N$16*'II Rate Development &amp; Change'!$M$34</f>
        <v>#DIV/0!</v>
      </c>
      <c r="BQ286" s="112" t="e">
        <f>'III Plan Rates'!$AA289*'V Consumer Factors'!$N$17*'II Rate Development &amp; Change'!$M$34</f>
        <v>#DIV/0!</v>
      </c>
      <c r="BR286" s="112" t="e">
        <f>'III Plan Rates'!$AA289*'V Consumer Factors'!$N$18*'II Rate Development &amp; Change'!$M$34</f>
        <v>#DIV/0!</v>
      </c>
      <c r="BS286" s="112" t="e">
        <f>'III Plan Rates'!$AA289*'V Consumer Factors'!$N$19*'II Rate Development &amp; Change'!$M$34</f>
        <v>#DIV/0!</v>
      </c>
      <c r="BT286" s="112" t="e">
        <f>'III Plan Rates'!$AA289*'V Consumer Factors'!$N$20*'II Rate Development &amp; Change'!$M$34</f>
        <v>#DIV/0!</v>
      </c>
      <c r="BU286" s="112">
        <f>IF('III Plan Rates'!$AP289&gt;0,SUMPRODUCT(BL286:BT286,'III Plan Rates'!$AG289:$AO289)/'III Plan Rates'!$AP289,0)</f>
        <v>0</v>
      </c>
      <c r="BW286" s="109"/>
      <c r="BX286" s="109"/>
      <c r="BY286" s="109"/>
      <c r="BZ286" s="109"/>
      <c r="CA286" s="109"/>
      <c r="CB286" s="109"/>
      <c r="CC286" s="109"/>
      <c r="CD286" s="109"/>
      <c r="CE286" s="511" t="str">
        <f>IF(SUM(BW286:CD286)='III Plan Rates'!AG289, "Match", "Don't Match")</f>
        <v>Match</v>
      </c>
      <c r="CF286" s="109"/>
      <c r="CG286" s="109"/>
      <c r="CH286" s="109"/>
      <c r="CI286" s="511" t="str">
        <f>IF(SUM(CF286:CH286)='III Plan Rates'!AH289, "Match", "Don't Match")</f>
        <v>Match</v>
      </c>
      <c r="CJ286" s="109"/>
      <c r="CK286" s="109"/>
      <c r="CL286" s="109"/>
      <c r="CM286" s="109"/>
      <c r="CN286" s="109"/>
      <c r="CO286" s="109"/>
      <c r="CP286" s="109"/>
      <c r="CQ286" s="109"/>
      <c r="CR286" s="109"/>
      <c r="CS286" s="109"/>
      <c r="CT286" s="109"/>
      <c r="CU286" s="109"/>
      <c r="CV286" s="109"/>
      <c r="CW286" s="511" t="str">
        <f>IF(SUM(CJ286:CV286)='III Plan Rates'!AI289, "Match", "Don't Match")</f>
        <v>Match</v>
      </c>
      <c r="CX286" s="109"/>
      <c r="CY286" s="109"/>
      <c r="CZ286" s="109"/>
      <c r="DA286" s="109"/>
      <c r="DB286" s="109"/>
      <c r="DC286" s="109"/>
      <c r="DD286" s="109"/>
      <c r="DE286" s="109"/>
      <c r="DF286" s="109"/>
      <c r="DG286" s="109"/>
      <c r="DH286" s="511" t="str">
        <f>IF(SUM(CX286:DG286)='III Plan Rates'!AJ289, "Match", "Don't Match")</f>
        <v>Match</v>
      </c>
      <c r="DI286" s="109"/>
      <c r="DJ286" s="109"/>
      <c r="DK286" s="109"/>
      <c r="DL286" s="109"/>
      <c r="DM286" s="109"/>
      <c r="DN286" s="109"/>
      <c r="DO286" s="109"/>
      <c r="DP286" s="511" t="str">
        <f>IF(SUM(DI286:DO286)='III Plan Rates'!AK289, "Match", "Don't Match")</f>
        <v>Match</v>
      </c>
      <c r="DQ286" s="109"/>
      <c r="DR286" s="109"/>
      <c r="DS286" s="109"/>
      <c r="DT286" s="109"/>
      <c r="DU286" s="109"/>
      <c r="DV286" s="109"/>
      <c r="DW286" s="109"/>
      <c r="DX286" s="109"/>
      <c r="DY286" s="109"/>
      <c r="DZ286" s="109"/>
      <c r="EA286" s="511" t="str">
        <f>IF(SUM(DQ286:DZ286)='III Plan Rates'!AL289, "Match", "Don't Match")</f>
        <v>Match</v>
      </c>
      <c r="EB286" s="109"/>
      <c r="EC286" s="109"/>
      <c r="ED286" s="109"/>
      <c r="EE286" s="109"/>
      <c r="EF286" s="511" t="str">
        <f>IF(SUM(EB286:EE286)='III Plan Rates'!AM289, "Match", "Don't Match")</f>
        <v>Match</v>
      </c>
      <c r="EG286" s="109"/>
      <c r="EH286" s="109"/>
      <c r="EI286" s="109"/>
      <c r="EJ286" s="109"/>
      <c r="EK286" s="109"/>
      <c r="EL286" s="511" t="str">
        <f>IF(SUM(EG286:EK286)='III Plan Rates'!AN289, "Match", "Don't Match")</f>
        <v>Match</v>
      </c>
      <c r="EM286" s="109"/>
      <c r="EN286" s="109"/>
      <c r="EO286" s="109"/>
      <c r="EP286" s="109"/>
      <c r="EQ286" s="109"/>
      <c r="ER286" s="109"/>
      <c r="ES286" s="109"/>
      <c r="ET286" s="511" t="str">
        <f>IF(SUM(EM286:ES286)='III Plan Rates'!AO289, "Match", "Don't Match")</f>
        <v>Match</v>
      </c>
    </row>
    <row r="287" spans="1:150" x14ac:dyDescent="0.25">
      <c r="A287" s="406" t="str">
        <f>'III Plan Rates'!A290</f>
        <v>Plan 273</v>
      </c>
      <c r="B287" s="122">
        <f>'III Plan Rates'!B290</f>
        <v>0</v>
      </c>
      <c r="C287" s="128">
        <f>'III Plan Rates'!D290</f>
        <v>0</v>
      </c>
      <c r="D287" s="122">
        <f>'III Plan Rates'!E290</f>
        <v>0</v>
      </c>
      <c r="E287" s="122">
        <f>'III Plan Rates'!F290</f>
        <v>0</v>
      </c>
      <c r="F287" s="122">
        <f>'III Plan Rates'!G290</f>
        <v>0</v>
      </c>
      <c r="G287" s="122">
        <f>'III Plan Rates'!J290</f>
        <v>0</v>
      </c>
      <c r="H287" s="10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2">
        <f>IF('III Plan Rates'!$AP290&gt;0,SUMPRODUCT(I287:Q287,'III Plan Rates'!$AG290:$AO290)/'III Plan Rates'!$AP290,0)</f>
        <v>0</v>
      </c>
      <c r="S287" s="123"/>
      <c r="T287" s="112" t="e">
        <f>'III Plan Rates'!$AA290*'V Consumer Factors'!$N$12*'II Rate Development &amp; Change'!$J$34</f>
        <v>#DIV/0!</v>
      </c>
      <c r="U287" s="112" t="e">
        <f>'III Plan Rates'!$AA290*'V Consumer Factors'!$N$13*'II Rate Development &amp; Change'!$J$34</f>
        <v>#DIV/0!</v>
      </c>
      <c r="V287" s="112" t="e">
        <f>'III Plan Rates'!$AA290*'V Consumer Factors'!$N$14*'II Rate Development &amp; Change'!$J$34</f>
        <v>#DIV/0!</v>
      </c>
      <c r="W287" s="112" t="e">
        <f>'III Plan Rates'!$AA290*'V Consumer Factors'!$N$15*'II Rate Development &amp; Change'!$J$34</f>
        <v>#DIV/0!</v>
      </c>
      <c r="X287" s="112" t="e">
        <f>'III Plan Rates'!$AA290*'V Consumer Factors'!$N$16*'II Rate Development &amp; Change'!$J$34</f>
        <v>#DIV/0!</v>
      </c>
      <c r="Y287" s="112" t="e">
        <f>'III Plan Rates'!$AA290*'V Consumer Factors'!$N$17*'II Rate Development &amp; Change'!$J$34</f>
        <v>#DIV/0!</v>
      </c>
      <c r="Z287" s="112" t="e">
        <f>'III Plan Rates'!$AA290*'V Consumer Factors'!$N$18*'II Rate Development &amp; Change'!$J$34</f>
        <v>#DIV/0!</v>
      </c>
      <c r="AA287" s="112" t="e">
        <f>'III Plan Rates'!$AA290*'V Consumer Factors'!$N$19*'II Rate Development &amp; Change'!$J$34</f>
        <v>#DIV/0!</v>
      </c>
      <c r="AB287" s="112" t="e">
        <f>'III Plan Rates'!$AA290*'V Consumer Factors'!$N$20*'II Rate Development &amp; Change'!$J$34</f>
        <v>#DIV/0!</v>
      </c>
      <c r="AC287" s="112">
        <f>IF('III Plan Rates'!$AP290&gt;0,SUMPRODUCT(T287:AB287,'III Plan Rates'!$AG290:$AO290)/'III Plan Rates'!$AP290,0)</f>
        <v>0</v>
      </c>
      <c r="AD287" s="119"/>
      <c r="AE287" s="120" t="e">
        <f t="shared" si="53"/>
        <v>#DIV/0!</v>
      </c>
      <c r="AF287" s="120" t="e">
        <f t="shared" si="54"/>
        <v>#DIV/0!</v>
      </c>
      <c r="AG287" s="120" t="e">
        <f t="shared" si="55"/>
        <v>#DIV/0!</v>
      </c>
      <c r="AH287" s="120" t="e">
        <f t="shared" si="56"/>
        <v>#DIV/0!</v>
      </c>
      <c r="AI287" s="120" t="e">
        <f t="shared" si="57"/>
        <v>#DIV/0!</v>
      </c>
      <c r="AJ287" s="120" t="e">
        <f t="shared" si="58"/>
        <v>#DIV/0!</v>
      </c>
      <c r="AK287" s="120" t="e">
        <f t="shared" si="59"/>
        <v>#DIV/0!</v>
      </c>
      <c r="AL287" s="120" t="e">
        <f t="shared" si="60"/>
        <v>#DIV/0!</v>
      </c>
      <c r="AM287" s="120" t="e">
        <f t="shared" si="61"/>
        <v>#DIV/0!</v>
      </c>
      <c r="AN287" s="120" t="str">
        <f t="shared" si="62"/>
        <v/>
      </c>
      <c r="AO287" s="119"/>
      <c r="AP287" s="112" t="e">
        <f>'III Plan Rates'!$AA290*'V Consumer Factors'!$N$12*'II Rate Development &amp; Change'!$K$34</f>
        <v>#DIV/0!</v>
      </c>
      <c r="AQ287" s="112" t="e">
        <f>'III Plan Rates'!$AA290*'V Consumer Factors'!$N$13*'II Rate Development &amp; Change'!$K$34</f>
        <v>#DIV/0!</v>
      </c>
      <c r="AR287" s="112" t="e">
        <f>'III Plan Rates'!$AA290*'V Consumer Factors'!$N$14*'II Rate Development &amp; Change'!$K$34</f>
        <v>#DIV/0!</v>
      </c>
      <c r="AS287" s="112" t="e">
        <f>'III Plan Rates'!$AA290*'V Consumer Factors'!$N$15*'II Rate Development &amp; Change'!$K$34</f>
        <v>#DIV/0!</v>
      </c>
      <c r="AT287" s="112" t="e">
        <f>'III Plan Rates'!$AA290*'V Consumer Factors'!$N$16*'II Rate Development &amp; Change'!$K$34</f>
        <v>#DIV/0!</v>
      </c>
      <c r="AU287" s="112" t="e">
        <f>'III Plan Rates'!$AA290*'V Consumer Factors'!$N$17*'II Rate Development &amp; Change'!$K$34</f>
        <v>#DIV/0!</v>
      </c>
      <c r="AV287" s="112" t="e">
        <f>'III Plan Rates'!$AA290*'V Consumer Factors'!$N$18*'II Rate Development &amp; Change'!$K$34</f>
        <v>#DIV/0!</v>
      </c>
      <c r="AW287" s="112" t="e">
        <f>'III Plan Rates'!$AA290*'V Consumer Factors'!$N$19*'II Rate Development &amp; Change'!$K$34</f>
        <v>#DIV/0!</v>
      </c>
      <c r="AX287" s="112" t="e">
        <f>'III Plan Rates'!$AA290*'V Consumer Factors'!$N$20*'II Rate Development &amp; Change'!$K$34</f>
        <v>#DIV/0!</v>
      </c>
      <c r="AY287" s="112">
        <f>IF('III Plan Rates'!$AP290&gt;0,SUMPRODUCT(AP287:AX287,'III Plan Rates'!$AG290:$AO290)/'III Plan Rates'!$AP290,0)</f>
        <v>0</v>
      </c>
      <c r="AZ287" s="124"/>
      <c r="BA287" s="112" t="e">
        <f>'III Plan Rates'!$AA290*'V Consumer Factors'!$N$12*'II Rate Development &amp; Change'!$L$34</f>
        <v>#DIV/0!</v>
      </c>
      <c r="BB287" s="112" t="e">
        <f>'III Plan Rates'!$AA290*'V Consumer Factors'!$N$13*'II Rate Development &amp; Change'!$L$34</f>
        <v>#DIV/0!</v>
      </c>
      <c r="BC287" s="112" t="e">
        <f>'III Plan Rates'!$AA290*'V Consumer Factors'!$N$14*'II Rate Development &amp; Change'!$L$34</f>
        <v>#DIV/0!</v>
      </c>
      <c r="BD287" s="112" t="e">
        <f>'III Plan Rates'!$AA290*'V Consumer Factors'!$N$15*'II Rate Development &amp; Change'!$L$34</f>
        <v>#DIV/0!</v>
      </c>
      <c r="BE287" s="112" t="e">
        <f>'III Plan Rates'!$AA290*'V Consumer Factors'!$N$16*'II Rate Development &amp; Change'!$L$34</f>
        <v>#DIV/0!</v>
      </c>
      <c r="BF287" s="112" t="e">
        <f>'III Plan Rates'!$AA290*'V Consumer Factors'!$N$17*'II Rate Development &amp; Change'!$L$34</f>
        <v>#DIV/0!</v>
      </c>
      <c r="BG287" s="112" t="e">
        <f>'III Plan Rates'!$AA290*'V Consumer Factors'!$N$18*'II Rate Development &amp; Change'!$L$34</f>
        <v>#DIV/0!</v>
      </c>
      <c r="BH287" s="112" t="e">
        <f>'III Plan Rates'!$AA290*'V Consumer Factors'!$N$19*'II Rate Development &amp; Change'!$L$34</f>
        <v>#DIV/0!</v>
      </c>
      <c r="BI287" s="112" t="e">
        <f>'III Plan Rates'!$AA290*'V Consumer Factors'!$N$20*'II Rate Development &amp; Change'!$L$34</f>
        <v>#DIV/0!</v>
      </c>
      <c r="BJ287" s="112">
        <f>IF('III Plan Rates'!$AP290&gt;0,SUMPRODUCT(BA287:BI287,'III Plan Rates'!$AG290:$AO290)/'III Plan Rates'!$AP290,0)</f>
        <v>0</v>
      </c>
      <c r="BK287" s="124"/>
      <c r="BL287" s="112" t="e">
        <f>'III Plan Rates'!$AA290*'V Consumer Factors'!$N$12*'II Rate Development &amp; Change'!$M$34</f>
        <v>#DIV/0!</v>
      </c>
      <c r="BM287" s="112" t="e">
        <f>'III Plan Rates'!$AA290*'V Consumer Factors'!$N$13*'II Rate Development &amp; Change'!$M$34</f>
        <v>#DIV/0!</v>
      </c>
      <c r="BN287" s="112" t="e">
        <f>'III Plan Rates'!$AA290*'V Consumer Factors'!$N$14*'II Rate Development &amp; Change'!$M$34</f>
        <v>#DIV/0!</v>
      </c>
      <c r="BO287" s="112" t="e">
        <f>'III Plan Rates'!$AA290*'V Consumer Factors'!$N$15*'II Rate Development &amp; Change'!$M$34</f>
        <v>#DIV/0!</v>
      </c>
      <c r="BP287" s="112" t="e">
        <f>'III Plan Rates'!$AA290*'V Consumer Factors'!$N$16*'II Rate Development &amp; Change'!$M$34</f>
        <v>#DIV/0!</v>
      </c>
      <c r="BQ287" s="112" t="e">
        <f>'III Plan Rates'!$AA290*'V Consumer Factors'!$N$17*'II Rate Development &amp; Change'!$M$34</f>
        <v>#DIV/0!</v>
      </c>
      <c r="BR287" s="112" t="e">
        <f>'III Plan Rates'!$AA290*'V Consumer Factors'!$N$18*'II Rate Development &amp; Change'!$M$34</f>
        <v>#DIV/0!</v>
      </c>
      <c r="BS287" s="112" t="e">
        <f>'III Plan Rates'!$AA290*'V Consumer Factors'!$N$19*'II Rate Development &amp; Change'!$M$34</f>
        <v>#DIV/0!</v>
      </c>
      <c r="BT287" s="112" t="e">
        <f>'III Plan Rates'!$AA290*'V Consumer Factors'!$N$20*'II Rate Development &amp; Change'!$M$34</f>
        <v>#DIV/0!</v>
      </c>
      <c r="BU287" s="112">
        <f>IF('III Plan Rates'!$AP290&gt;0,SUMPRODUCT(BL287:BT287,'III Plan Rates'!$AG290:$AO290)/'III Plan Rates'!$AP290,0)</f>
        <v>0</v>
      </c>
      <c r="BW287" s="109"/>
      <c r="BX287" s="109"/>
      <c r="BY287" s="109"/>
      <c r="BZ287" s="109"/>
      <c r="CA287" s="109"/>
      <c r="CB287" s="109"/>
      <c r="CC287" s="109"/>
      <c r="CD287" s="109"/>
      <c r="CE287" s="511" t="str">
        <f>IF(SUM(BW287:CD287)='III Plan Rates'!AG290, "Match", "Don't Match")</f>
        <v>Match</v>
      </c>
      <c r="CF287" s="109"/>
      <c r="CG287" s="109"/>
      <c r="CH287" s="109"/>
      <c r="CI287" s="511" t="str">
        <f>IF(SUM(CF287:CH287)='III Plan Rates'!AH290, "Match", "Don't Match")</f>
        <v>Match</v>
      </c>
      <c r="CJ287" s="109"/>
      <c r="CK287" s="109"/>
      <c r="CL287" s="109"/>
      <c r="CM287" s="109"/>
      <c r="CN287" s="109"/>
      <c r="CO287" s="109"/>
      <c r="CP287" s="109"/>
      <c r="CQ287" s="109"/>
      <c r="CR287" s="109"/>
      <c r="CS287" s="109"/>
      <c r="CT287" s="109"/>
      <c r="CU287" s="109"/>
      <c r="CV287" s="109"/>
      <c r="CW287" s="511" t="str">
        <f>IF(SUM(CJ287:CV287)='III Plan Rates'!AI290, "Match", "Don't Match")</f>
        <v>Match</v>
      </c>
      <c r="CX287" s="109"/>
      <c r="CY287" s="109"/>
      <c r="CZ287" s="109"/>
      <c r="DA287" s="109"/>
      <c r="DB287" s="109"/>
      <c r="DC287" s="109"/>
      <c r="DD287" s="109"/>
      <c r="DE287" s="109"/>
      <c r="DF287" s="109"/>
      <c r="DG287" s="109"/>
      <c r="DH287" s="511" t="str">
        <f>IF(SUM(CX287:DG287)='III Plan Rates'!AJ290, "Match", "Don't Match")</f>
        <v>Match</v>
      </c>
      <c r="DI287" s="109"/>
      <c r="DJ287" s="109"/>
      <c r="DK287" s="109"/>
      <c r="DL287" s="109"/>
      <c r="DM287" s="109"/>
      <c r="DN287" s="109"/>
      <c r="DO287" s="109"/>
      <c r="DP287" s="511" t="str">
        <f>IF(SUM(DI287:DO287)='III Plan Rates'!AK290, "Match", "Don't Match")</f>
        <v>Match</v>
      </c>
      <c r="DQ287" s="109"/>
      <c r="DR287" s="109"/>
      <c r="DS287" s="109"/>
      <c r="DT287" s="109"/>
      <c r="DU287" s="109"/>
      <c r="DV287" s="109"/>
      <c r="DW287" s="109"/>
      <c r="DX287" s="109"/>
      <c r="DY287" s="109"/>
      <c r="DZ287" s="109"/>
      <c r="EA287" s="511" t="str">
        <f>IF(SUM(DQ287:DZ287)='III Plan Rates'!AL290, "Match", "Don't Match")</f>
        <v>Match</v>
      </c>
      <c r="EB287" s="109"/>
      <c r="EC287" s="109"/>
      <c r="ED287" s="109"/>
      <c r="EE287" s="109"/>
      <c r="EF287" s="511" t="str">
        <f>IF(SUM(EB287:EE287)='III Plan Rates'!AM290, "Match", "Don't Match")</f>
        <v>Match</v>
      </c>
      <c r="EG287" s="109"/>
      <c r="EH287" s="109"/>
      <c r="EI287" s="109"/>
      <c r="EJ287" s="109"/>
      <c r="EK287" s="109"/>
      <c r="EL287" s="511" t="str">
        <f>IF(SUM(EG287:EK287)='III Plan Rates'!AN290, "Match", "Don't Match")</f>
        <v>Match</v>
      </c>
      <c r="EM287" s="109"/>
      <c r="EN287" s="109"/>
      <c r="EO287" s="109"/>
      <c r="EP287" s="109"/>
      <c r="EQ287" s="109"/>
      <c r="ER287" s="109"/>
      <c r="ES287" s="109"/>
      <c r="ET287" s="511" t="str">
        <f>IF(SUM(EM287:ES287)='III Plan Rates'!AO290, "Match", "Don't Match")</f>
        <v>Match</v>
      </c>
    </row>
    <row r="288" spans="1:150" x14ac:dyDescent="0.25">
      <c r="A288" s="406" t="str">
        <f>'III Plan Rates'!A291</f>
        <v>Plan 274</v>
      </c>
      <c r="B288" s="122">
        <f>'III Plan Rates'!B291</f>
        <v>0</v>
      </c>
      <c r="C288" s="128">
        <f>'III Plan Rates'!D291</f>
        <v>0</v>
      </c>
      <c r="D288" s="122">
        <f>'III Plan Rates'!E291</f>
        <v>0</v>
      </c>
      <c r="E288" s="122">
        <f>'III Plan Rates'!F291</f>
        <v>0</v>
      </c>
      <c r="F288" s="122">
        <f>'III Plan Rates'!G291</f>
        <v>0</v>
      </c>
      <c r="G288" s="122">
        <f>'III Plan Rates'!J291</f>
        <v>0</v>
      </c>
      <c r="H288" s="10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2">
        <f>IF('III Plan Rates'!$AP291&gt;0,SUMPRODUCT(I288:Q288,'III Plan Rates'!$AG291:$AO291)/'III Plan Rates'!$AP291,0)</f>
        <v>0</v>
      </c>
      <c r="S288" s="123"/>
      <c r="T288" s="112" t="e">
        <f>'III Plan Rates'!$AA291*'V Consumer Factors'!$N$12*'II Rate Development &amp; Change'!$J$34</f>
        <v>#DIV/0!</v>
      </c>
      <c r="U288" s="112" t="e">
        <f>'III Plan Rates'!$AA291*'V Consumer Factors'!$N$13*'II Rate Development &amp; Change'!$J$34</f>
        <v>#DIV/0!</v>
      </c>
      <c r="V288" s="112" t="e">
        <f>'III Plan Rates'!$AA291*'V Consumer Factors'!$N$14*'II Rate Development &amp; Change'!$J$34</f>
        <v>#DIV/0!</v>
      </c>
      <c r="W288" s="112" t="e">
        <f>'III Plan Rates'!$AA291*'V Consumer Factors'!$N$15*'II Rate Development &amp; Change'!$J$34</f>
        <v>#DIV/0!</v>
      </c>
      <c r="X288" s="112" t="e">
        <f>'III Plan Rates'!$AA291*'V Consumer Factors'!$N$16*'II Rate Development &amp; Change'!$J$34</f>
        <v>#DIV/0!</v>
      </c>
      <c r="Y288" s="112" t="e">
        <f>'III Plan Rates'!$AA291*'V Consumer Factors'!$N$17*'II Rate Development &amp; Change'!$J$34</f>
        <v>#DIV/0!</v>
      </c>
      <c r="Z288" s="112" t="e">
        <f>'III Plan Rates'!$AA291*'V Consumer Factors'!$N$18*'II Rate Development &amp; Change'!$J$34</f>
        <v>#DIV/0!</v>
      </c>
      <c r="AA288" s="112" t="e">
        <f>'III Plan Rates'!$AA291*'V Consumer Factors'!$N$19*'II Rate Development &amp; Change'!$J$34</f>
        <v>#DIV/0!</v>
      </c>
      <c r="AB288" s="112" t="e">
        <f>'III Plan Rates'!$AA291*'V Consumer Factors'!$N$20*'II Rate Development &amp; Change'!$J$34</f>
        <v>#DIV/0!</v>
      </c>
      <c r="AC288" s="112">
        <f>IF('III Plan Rates'!$AP291&gt;0,SUMPRODUCT(T288:AB288,'III Plan Rates'!$AG291:$AO291)/'III Plan Rates'!$AP291,0)</f>
        <v>0</v>
      </c>
      <c r="AD288" s="119"/>
      <c r="AE288" s="120" t="e">
        <f t="shared" si="53"/>
        <v>#DIV/0!</v>
      </c>
      <c r="AF288" s="120" t="e">
        <f t="shared" si="54"/>
        <v>#DIV/0!</v>
      </c>
      <c r="AG288" s="120" t="e">
        <f t="shared" si="55"/>
        <v>#DIV/0!</v>
      </c>
      <c r="AH288" s="120" t="e">
        <f t="shared" si="56"/>
        <v>#DIV/0!</v>
      </c>
      <c r="AI288" s="120" t="e">
        <f t="shared" si="57"/>
        <v>#DIV/0!</v>
      </c>
      <c r="AJ288" s="120" t="e">
        <f t="shared" si="58"/>
        <v>#DIV/0!</v>
      </c>
      <c r="AK288" s="120" t="e">
        <f t="shared" si="59"/>
        <v>#DIV/0!</v>
      </c>
      <c r="AL288" s="120" t="e">
        <f t="shared" si="60"/>
        <v>#DIV/0!</v>
      </c>
      <c r="AM288" s="120" t="e">
        <f t="shared" si="61"/>
        <v>#DIV/0!</v>
      </c>
      <c r="AN288" s="120" t="str">
        <f t="shared" si="62"/>
        <v/>
      </c>
      <c r="AO288" s="119"/>
      <c r="AP288" s="112" t="e">
        <f>'III Plan Rates'!$AA291*'V Consumer Factors'!$N$12*'II Rate Development &amp; Change'!$K$34</f>
        <v>#DIV/0!</v>
      </c>
      <c r="AQ288" s="112" t="e">
        <f>'III Plan Rates'!$AA291*'V Consumer Factors'!$N$13*'II Rate Development &amp; Change'!$K$34</f>
        <v>#DIV/0!</v>
      </c>
      <c r="AR288" s="112" t="e">
        <f>'III Plan Rates'!$AA291*'V Consumer Factors'!$N$14*'II Rate Development &amp; Change'!$K$34</f>
        <v>#DIV/0!</v>
      </c>
      <c r="AS288" s="112" t="e">
        <f>'III Plan Rates'!$AA291*'V Consumer Factors'!$N$15*'II Rate Development &amp; Change'!$K$34</f>
        <v>#DIV/0!</v>
      </c>
      <c r="AT288" s="112" t="e">
        <f>'III Plan Rates'!$AA291*'V Consumer Factors'!$N$16*'II Rate Development &amp; Change'!$K$34</f>
        <v>#DIV/0!</v>
      </c>
      <c r="AU288" s="112" t="e">
        <f>'III Plan Rates'!$AA291*'V Consumer Factors'!$N$17*'II Rate Development &amp; Change'!$K$34</f>
        <v>#DIV/0!</v>
      </c>
      <c r="AV288" s="112" t="e">
        <f>'III Plan Rates'!$AA291*'V Consumer Factors'!$N$18*'II Rate Development &amp; Change'!$K$34</f>
        <v>#DIV/0!</v>
      </c>
      <c r="AW288" s="112" t="e">
        <f>'III Plan Rates'!$AA291*'V Consumer Factors'!$N$19*'II Rate Development &amp; Change'!$K$34</f>
        <v>#DIV/0!</v>
      </c>
      <c r="AX288" s="112" t="e">
        <f>'III Plan Rates'!$AA291*'V Consumer Factors'!$N$20*'II Rate Development &amp; Change'!$K$34</f>
        <v>#DIV/0!</v>
      </c>
      <c r="AY288" s="112">
        <f>IF('III Plan Rates'!$AP291&gt;0,SUMPRODUCT(AP288:AX288,'III Plan Rates'!$AG291:$AO291)/'III Plan Rates'!$AP291,0)</f>
        <v>0</v>
      </c>
      <c r="AZ288" s="124"/>
      <c r="BA288" s="112" t="e">
        <f>'III Plan Rates'!$AA291*'V Consumer Factors'!$N$12*'II Rate Development &amp; Change'!$L$34</f>
        <v>#DIV/0!</v>
      </c>
      <c r="BB288" s="112" t="e">
        <f>'III Plan Rates'!$AA291*'V Consumer Factors'!$N$13*'II Rate Development &amp; Change'!$L$34</f>
        <v>#DIV/0!</v>
      </c>
      <c r="BC288" s="112" t="e">
        <f>'III Plan Rates'!$AA291*'V Consumer Factors'!$N$14*'II Rate Development &amp; Change'!$L$34</f>
        <v>#DIV/0!</v>
      </c>
      <c r="BD288" s="112" t="e">
        <f>'III Plan Rates'!$AA291*'V Consumer Factors'!$N$15*'II Rate Development &amp; Change'!$L$34</f>
        <v>#DIV/0!</v>
      </c>
      <c r="BE288" s="112" t="e">
        <f>'III Plan Rates'!$AA291*'V Consumer Factors'!$N$16*'II Rate Development &amp; Change'!$L$34</f>
        <v>#DIV/0!</v>
      </c>
      <c r="BF288" s="112" t="e">
        <f>'III Plan Rates'!$AA291*'V Consumer Factors'!$N$17*'II Rate Development &amp; Change'!$L$34</f>
        <v>#DIV/0!</v>
      </c>
      <c r="BG288" s="112" t="e">
        <f>'III Plan Rates'!$AA291*'V Consumer Factors'!$N$18*'II Rate Development &amp; Change'!$L$34</f>
        <v>#DIV/0!</v>
      </c>
      <c r="BH288" s="112" t="e">
        <f>'III Plan Rates'!$AA291*'V Consumer Factors'!$N$19*'II Rate Development &amp; Change'!$L$34</f>
        <v>#DIV/0!</v>
      </c>
      <c r="BI288" s="112" t="e">
        <f>'III Plan Rates'!$AA291*'V Consumer Factors'!$N$20*'II Rate Development &amp; Change'!$L$34</f>
        <v>#DIV/0!</v>
      </c>
      <c r="BJ288" s="112">
        <f>IF('III Plan Rates'!$AP291&gt;0,SUMPRODUCT(BA288:BI288,'III Plan Rates'!$AG291:$AO291)/'III Plan Rates'!$AP291,0)</f>
        <v>0</v>
      </c>
      <c r="BK288" s="124"/>
      <c r="BL288" s="112" t="e">
        <f>'III Plan Rates'!$AA291*'V Consumer Factors'!$N$12*'II Rate Development &amp; Change'!$M$34</f>
        <v>#DIV/0!</v>
      </c>
      <c r="BM288" s="112" t="e">
        <f>'III Plan Rates'!$AA291*'V Consumer Factors'!$N$13*'II Rate Development &amp; Change'!$M$34</f>
        <v>#DIV/0!</v>
      </c>
      <c r="BN288" s="112" t="e">
        <f>'III Plan Rates'!$AA291*'V Consumer Factors'!$N$14*'II Rate Development &amp; Change'!$M$34</f>
        <v>#DIV/0!</v>
      </c>
      <c r="BO288" s="112" t="e">
        <f>'III Plan Rates'!$AA291*'V Consumer Factors'!$N$15*'II Rate Development &amp; Change'!$M$34</f>
        <v>#DIV/0!</v>
      </c>
      <c r="BP288" s="112" t="e">
        <f>'III Plan Rates'!$AA291*'V Consumer Factors'!$N$16*'II Rate Development &amp; Change'!$M$34</f>
        <v>#DIV/0!</v>
      </c>
      <c r="BQ288" s="112" t="e">
        <f>'III Plan Rates'!$AA291*'V Consumer Factors'!$N$17*'II Rate Development &amp; Change'!$M$34</f>
        <v>#DIV/0!</v>
      </c>
      <c r="BR288" s="112" t="e">
        <f>'III Plan Rates'!$AA291*'V Consumer Factors'!$N$18*'II Rate Development &amp; Change'!$M$34</f>
        <v>#DIV/0!</v>
      </c>
      <c r="BS288" s="112" t="e">
        <f>'III Plan Rates'!$AA291*'V Consumer Factors'!$N$19*'II Rate Development &amp; Change'!$M$34</f>
        <v>#DIV/0!</v>
      </c>
      <c r="BT288" s="112" t="e">
        <f>'III Plan Rates'!$AA291*'V Consumer Factors'!$N$20*'II Rate Development &amp; Change'!$M$34</f>
        <v>#DIV/0!</v>
      </c>
      <c r="BU288" s="112">
        <f>IF('III Plan Rates'!$AP291&gt;0,SUMPRODUCT(BL288:BT288,'III Plan Rates'!$AG291:$AO291)/'III Plan Rates'!$AP291,0)</f>
        <v>0</v>
      </c>
      <c r="BW288" s="109"/>
      <c r="BX288" s="109"/>
      <c r="BY288" s="109"/>
      <c r="BZ288" s="109"/>
      <c r="CA288" s="109"/>
      <c r="CB288" s="109"/>
      <c r="CC288" s="109"/>
      <c r="CD288" s="109"/>
      <c r="CE288" s="511" t="str">
        <f>IF(SUM(BW288:CD288)='III Plan Rates'!AG291, "Match", "Don't Match")</f>
        <v>Match</v>
      </c>
      <c r="CF288" s="109"/>
      <c r="CG288" s="109"/>
      <c r="CH288" s="109"/>
      <c r="CI288" s="511" t="str">
        <f>IF(SUM(CF288:CH288)='III Plan Rates'!AH291, "Match", "Don't Match")</f>
        <v>Match</v>
      </c>
      <c r="CJ288" s="109"/>
      <c r="CK288" s="109"/>
      <c r="CL288" s="109"/>
      <c r="CM288" s="109"/>
      <c r="CN288" s="109"/>
      <c r="CO288" s="109"/>
      <c r="CP288" s="109"/>
      <c r="CQ288" s="109"/>
      <c r="CR288" s="109"/>
      <c r="CS288" s="109"/>
      <c r="CT288" s="109"/>
      <c r="CU288" s="109"/>
      <c r="CV288" s="109"/>
      <c r="CW288" s="511" t="str">
        <f>IF(SUM(CJ288:CV288)='III Plan Rates'!AI291, "Match", "Don't Match")</f>
        <v>Match</v>
      </c>
      <c r="CX288" s="109"/>
      <c r="CY288" s="109"/>
      <c r="CZ288" s="109"/>
      <c r="DA288" s="109"/>
      <c r="DB288" s="109"/>
      <c r="DC288" s="109"/>
      <c r="DD288" s="109"/>
      <c r="DE288" s="109"/>
      <c r="DF288" s="109"/>
      <c r="DG288" s="109"/>
      <c r="DH288" s="511" t="str">
        <f>IF(SUM(CX288:DG288)='III Plan Rates'!AJ291, "Match", "Don't Match")</f>
        <v>Match</v>
      </c>
      <c r="DI288" s="109"/>
      <c r="DJ288" s="109"/>
      <c r="DK288" s="109"/>
      <c r="DL288" s="109"/>
      <c r="DM288" s="109"/>
      <c r="DN288" s="109"/>
      <c r="DO288" s="109"/>
      <c r="DP288" s="511" t="str">
        <f>IF(SUM(DI288:DO288)='III Plan Rates'!AK291, "Match", "Don't Match")</f>
        <v>Match</v>
      </c>
      <c r="DQ288" s="109"/>
      <c r="DR288" s="109"/>
      <c r="DS288" s="109"/>
      <c r="DT288" s="109"/>
      <c r="DU288" s="109"/>
      <c r="DV288" s="109"/>
      <c r="DW288" s="109"/>
      <c r="DX288" s="109"/>
      <c r="DY288" s="109"/>
      <c r="DZ288" s="109"/>
      <c r="EA288" s="511" t="str">
        <f>IF(SUM(DQ288:DZ288)='III Plan Rates'!AL291, "Match", "Don't Match")</f>
        <v>Match</v>
      </c>
      <c r="EB288" s="109"/>
      <c r="EC288" s="109"/>
      <c r="ED288" s="109"/>
      <c r="EE288" s="109"/>
      <c r="EF288" s="511" t="str">
        <f>IF(SUM(EB288:EE288)='III Plan Rates'!AM291, "Match", "Don't Match")</f>
        <v>Match</v>
      </c>
      <c r="EG288" s="109"/>
      <c r="EH288" s="109"/>
      <c r="EI288" s="109"/>
      <c r="EJ288" s="109"/>
      <c r="EK288" s="109"/>
      <c r="EL288" s="511" t="str">
        <f>IF(SUM(EG288:EK288)='III Plan Rates'!AN291, "Match", "Don't Match")</f>
        <v>Match</v>
      </c>
      <c r="EM288" s="109"/>
      <c r="EN288" s="109"/>
      <c r="EO288" s="109"/>
      <c r="EP288" s="109"/>
      <c r="EQ288" s="109"/>
      <c r="ER288" s="109"/>
      <c r="ES288" s="109"/>
      <c r="ET288" s="511" t="str">
        <f>IF(SUM(EM288:ES288)='III Plan Rates'!AO291, "Match", "Don't Match")</f>
        <v>Match</v>
      </c>
    </row>
    <row r="289" spans="1:150" x14ac:dyDescent="0.25">
      <c r="A289" s="406" t="str">
        <f>'III Plan Rates'!A292</f>
        <v>Plan 275</v>
      </c>
      <c r="B289" s="122">
        <f>'III Plan Rates'!B292</f>
        <v>0</v>
      </c>
      <c r="C289" s="128">
        <f>'III Plan Rates'!D292</f>
        <v>0</v>
      </c>
      <c r="D289" s="122">
        <f>'III Plan Rates'!E292</f>
        <v>0</v>
      </c>
      <c r="E289" s="122">
        <f>'III Plan Rates'!F292</f>
        <v>0</v>
      </c>
      <c r="F289" s="122">
        <f>'III Plan Rates'!G292</f>
        <v>0</v>
      </c>
      <c r="G289" s="122">
        <f>'III Plan Rates'!J292</f>
        <v>0</v>
      </c>
      <c r="H289" s="10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2">
        <f>IF('III Plan Rates'!$AP292&gt;0,SUMPRODUCT(I289:Q289,'III Plan Rates'!$AG292:$AO292)/'III Plan Rates'!$AP292,0)</f>
        <v>0</v>
      </c>
      <c r="S289" s="123"/>
      <c r="T289" s="112" t="e">
        <f>'III Plan Rates'!$AA292*'V Consumer Factors'!$N$12*'II Rate Development &amp; Change'!$J$34</f>
        <v>#DIV/0!</v>
      </c>
      <c r="U289" s="112" t="e">
        <f>'III Plan Rates'!$AA292*'V Consumer Factors'!$N$13*'II Rate Development &amp; Change'!$J$34</f>
        <v>#DIV/0!</v>
      </c>
      <c r="V289" s="112" t="e">
        <f>'III Plan Rates'!$AA292*'V Consumer Factors'!$N$14*'II Rate Development &amp; Change'!$J$34</f>
        <v>#DIV/0!</v>
      </c>
      <c r="W289" s="112" t="e">
        <f>'III Plan Rates'!$AA292*'V Consumer Factors'!$N$15*'II Rate Development &amp; Change'!$J$34</f>
        <v>#DIV/0!</v>
      </c>
      <c r="X289" s="112" t="e">
        <f>'III Plan Rates'!$AA292*'V Consumer Factors'!$N$16*'II Rate Development &amp; Change'!$J$34</f>
        <v>#DIV/0!</v>
      </c>
      <c r="Y289" s="112" t="e">
        <f>'III Plan Rates'!$AA292*'V Consumer Factors'!$N$17*'II Rate Development &amp; Change'!$J$34</f>
        <v>#DIV/0!</v>
      </c>
      <c r="Z289" s="112" t="e">
        <f>'III Plan Rates'!$AA292*'V Consumer Factors'!$N$18*'II Rate Development &amp; Change'!$J$34</f>
        <v>#DIV/0!</v>
      </c>
      <c r="AA289" s="112" t="e">
        <f>'III Plan Rates'!$AA292*'V Consumer Factors'!$N$19*'II Rate Development &amp; Change'!$J$34</f>
        <v>#DIV/0!</v>
      </c>
      <c r="AB289" s="112" t="e">
        <f>'III Plan Rates'!$AA292*'V Consumer Factors'!$N$20*'II Rate Development &amp; Change'!$J$34</f>
        <v>#DIV/0!</v>
      </c>
      <c r="AC289" s="112">
        <f>IF('III Plan Rates'!$AP292&gt;0,SUMPRODUCT(T289:AB289,'III Plan Rates'!$AG292:$AO292)/'III Plan Rates'!$AP292,0)</f>
        <v>0</v>
      </c>
      <c r="AD289" s="119"/>
      <c r="AE289" s="120" t="e">
        <f t="shared" si="53"/>
        <v>#DIV/0!</v>
      </c>
      <c r="AF289" s="120" t="e">
        <f t="shared" si="54"/>
        <v>#DIV/0!</v>
      </c>
      <c r="AG289" s="120" t="e">
        <f t="shared" si="55"/>
        <v>#DIV/0!</v>
      </c>
      <c r="AH289" s="120" t="e">
        <f t="shared" si="56"/>
        <v>#DIV/0!</v>
      </c>
      <c r="AI289" s="120" t="e">
        <f t="shared" si="57"/>
        <v>#DIV/0!</v>
      </c>
      <c r="AJ289" s="120" t="e">
        <f t="shared" si="58"/>
        <v>#DIV/0!</v>
      </c>
      <c r="AK289" s="120" t="e">
        <f t="shared" si="59"/>
        <v>#DIV/0!</v>
      </c>
      <c r="AL289" s="120" t="e">
        <f t="shared" si="60"/>
        <v>#DIV/0!</v>
      </c>
      <c r="AM289" s="120" t="e">
        <f t="shared" si="61"/>
        <v>#DIV/0!</v>
      </c>
      <c r="AN289" s="120" t="str">
        <f t="shared" si="62"/>
        <v/>
      </c>
      <c r="AO289" s="119"/>
      <c r="AP289" s="112" t="e">
        <f>'III Plan Rates'!$AA292*'V Consumer Factors'!$N$12*'II Rate Development &amp; Change'!$K$34</f>
        <v>#DIV/0!</v>
      </c>
      <c r="AQ289" s="112" t="e">
        <f>'III Plan Rates'!$AA292*'V Consumer Factors'!$N$13*'II Rate Development &amp; Change'!$K$34</f>
        <v>#DIV/0!</v>
      </c>
      <c r="AR289" s="112" t="e">
        <f>'III Plan Rates'!$AA292*'V Consumer Factors'!$N$14*'II Rate Development &amp; Change'!$K$34</f>
        <v>#DIV/0!</v>
      </c>
      <c r="AS289" s="112" t="e">
        <f>'III Plan Rates'!$AA292*'V Consumer Factors'!$N$15*'II Rate Development &amp; Change'!$K$34</f>
        <v>#DIV/0!</v>
      </c>
      <c r="AT289" s="112" t="e">
        <f>'III Plan Rates'!$AA292*'V Consumer Factors'!$N$16*'II Rate Development &amp; Change'!$K$34</f>
        <v>#DIV/0!</v>
      </c>
      <c r="AU289" s="112" t="e">
        <f>'III Plan Rates'!$AA292*'V Consumer Factors'!$N$17*'II Rate Development &amp; Change'!$K$34</f>
        <v>#DIV/0!</v>
      </c>
      <c r="AV289" s="112" t="e">
        <f>'III Plan Rates'!$AA292*'V Consumer Factors'!$N$18*'II Rate Development &amp; Change'!$K$34</f>
        <v>#DIV/0!</v>
      </c>
      <c r="AW289" s="112" t="e">
        <f>'III Plan Rates'!$AA292*'V Consumer Factors'!$N$19*'II Rate Development &amp; Change'!$K$34</f>
        <v>#DIV/0!</v>
      </c>
      <c r="AX289" s="112" t="e">
        <f>'III Plan Rates'!$AA292*'V Consumer Factors'!$N$20*'II Rate Development &amp; Change'!$K$34</f>
        <v>#DIV/0!</v>
      </c>
      <c r="AY289" s="112">
        <f>IF('III Plan Rates'!$AP292&gt;0,SUMPRODUCT(AP289:AX289,'III Plan Rates'!$AG292:$AO292)/'III Plan Rates'!$AP292,0)</f>
        <v>0</v>
      </c>
      <c r="AZ289" s="124"/>
      <c r="BA289" s="112" t="e">
        <f>'III Plan Rates'!$AA292*'V Consumer Factors'!$N$12*'II Rate Development &amp; Change'!$L$34</f>
        <v>#DIV/0!</v>
      </c>
      <c r="BB289" s="112" t="e">
        <f>'III Plan Rates'!$AA292*'V Consumer Factors'!$N$13*'II Rate Development &amp; Change'!$L$34</f>
        <v>#DIV/0!</v>
      </c>
      <c r="BC289" s="112" t="e">
        <f>'III Plan Rates'!$AA292*'V Consumer Factors'!$N$14*'II Rate Development &amp; Change'!$L$34</f>
        <v>#DIV/0!</v>
      </c>
      <c r="BD289" s="112" t="e">
        <f>'III Plan Rates'!$AA292*'V Consumer Factors'!$N$15*'II Rate Development &amp; Change'!$L$34</f>
        <v>#DIV/0!</v>
      </c>
      <c r="BE289" s="112" t="e">
        <f>'III Plan Rates'!$AA292*'V Consumer Factors'!$N$16*'II Rate Development &amp; Change'!$L$34</f>
        <v>#DIV/0!</v>
      </c>
      <c r="BF289" s="112" t="e">
        <f>'III Plan Rates'!$AA292*'V Consumer Factors'!$N$17*'II Rate Development &amp; Change'!$L$34</f>
        <v>#DIV/0!</v>
      </c>
      <c r="BG289" s="112" t="e">
        <f>'III Plan Rates'!$AA292*'V Consumer Factors'!$N$18*'II Rate Development &amp; Change'!$L$34</f>
        <v>#DIV/0!</v>
      </c>
      <c r="BH289" s="112" t="e">
        <f>'III Plan Rates'!$AA292*'V Consumer Factors'!$N$19*'II Rate Development &amp; Change'!$L$34</f>
        <v>#DIV/0!</v>
      </c>
      <c r="BI289" s="112" t="e">
        <f>'III Plan Rates'!$AA292*'V Consumer Factors'!$N$20*'II Rate Development &amp; Change'!$L$34</f>
        <v>#DIV/0!</v>
      </c>
      <c r="BJ289" s="112">
        <f>IF('III Plan Rates'!$AP292&gt;0,SUMPRODUCT(BA289:BI289,'III Plan Rates'!$AG292:$AO292)/'III Plan Rates'!$AP292,0)</f>
        <v>0</v>
      </c>
      <c r="BK289" s="124"/>
      <c r="BL289" s="112" t="e">
        <f>'III Plan Rates'!$AA292*'V Consumer Factors'!$N$12*'II Rate Development &amp; Change'!$M$34</f>
        <v>#DIV/0!</v>
      </c>
      <c r="BM289" s="112" t="e">
        <f>'III Plan Rates'!$AA292*'V Consumer Factors'!$N$13*'II Rate Development &amp; Change'!$M$34</f>
        <v>#DIV/0!</v>
      </c>
      <c r="BN289" s="112" t="e">
        <f>'III Plan Rates'!$AA292*'V Consumer Factors'!$N$14*'II Rate Development &amp; Change'!$M$34</f>
        <v>#DIV/0!</v>
      </c>
      <c r="BO289" s="112" t="e">
        <f>'III Plan Rates'!$AA292*'V Consumer Factors'!$N$15*'II Rate Development &amp; Change'!$M$34</f>
        <v>#DIV/0!</v>
      </c>
      <c r="BP289" s="112" t="e">
        <f>'III Plan Rates'!$AA292*'V Consumer Factors'!$N$16*'II Rate Development &amp; Change'!$M$34</f>
        <v>#DIV/0!</v>
      </c>
      <c r="BQ289" s="112" t="e">
        <f>'III Plan Rates'!$AA292*'V Consumer Factors'!$N$17*'II Rate Development &amp; Change'!$M$34</f>
        <v>#DIV/0!</v>
      </c>
      <c r="BR289" s="112" t="e">
        <f>'III Plan Rates'!$AA292*'V Consumer Factors'!$N$18*'II Rate Development &amp; Change'!$M$34</f>
        <v>#DIV/0!</v>
      </c>
      <c r="BS289" s="112" t="e">
        <f>'III Plan Rates'!$AA292*'V Consumer Factors'!$N$19*'II Rate Development &amp; Change'!$M$34</f>
        <v>#DIV/0!</v>
      </c>
      <c r="BT289" s="112" t="e">
        <f>'III Plan Rates'!$AA292*'V Consumer Factors'!$N$20*'II Rate Development &amp; Change'!$M$34</f>
        <v>#DIV/0!</v>
      </c>
      <c r="BU289" s="112">
        <f>IF('III Plan Rates'!$AP292&gt;0,SUMPRODUCT(BL289:BT289,'III Plan Rates'!$AG292:$AO292)/'III Plan Rates'!$AP292,0)</f>
        <v>0</v>
      </c>
      <c r="BW289" s="109"/>
      <c r="BX289" s="109"/>
      <c r="BY289" s="109"/>
      <c r="BZ289" s="109"/>
      <c r="CA289" s="109"/>
      <c r="CB289" s="109"/>
      <c r="CC289" s="109"/>
      <c r="CD289" s="109"/>
      <c r="CE289" s="511" t="str">
        <f>IF(SUM(BW289:CD289)='III Plan Rates'!AG292, "Match", "Don't Match")</f>
        <v>Match</v>
      </c>
      <c r="CF289" s="109"/>
      <c r="CG289" s="109"/>
      <c r="CH289" s="109"/>
      <c r="CI289" s="511" t="str">
        <f>IF(SUM(CF289:CH289)='III Plan Rates'!AH292, "Match", "Don't Match")</f>
        <v>Match</v>
      </c>
      <c r="CJ289" s="109"/>
      <c r="CK289" s="109"/>
      <c r="CL289" s="109"/>
      <c r="CM289" s="109"/>
      <c r="CN289" s="109"/>
      <c r="CO289" s="109"/>
      <c r="CP289" s="109"/>
      <c r="CQ289" s="109"/>
      <c r="CR289" s="109"/>
      <c r="CS289" s="109"/>
      <c r="CT289" s="109"/>
      <c r="CU289" s="109"/>
      <c r="CV289" s="109"/>
      <c r="CW289" s="511" t="str">
        <f>IF(SUM(CJ289:CV289)='III Plan Rates'!AI292, "Match", "Don't Match")</f>
        <v>Match</v>
      </c>
      <c r="CX289" s="109"/>
      <c r="CY289" s="109"/>
      <c r="CZ289" s="109"/>
      <c r="DA289" s="109"/>
      <c r="DB289" s="109"/>
      <c r="DC289" s="109"/>
      <c r="DD289" s="109"/>
      <c r="DE289" s="109"/>
      <c r="DF289" s="109"/>
      <c r="DG289" s="109"/>
      <c r="DH289" s="511" t="str">
        <f>IF(SUM(CX289:DG289)='III Plan Rates'!AJ292, "Match", "Don't Match")</f>
        <v>Match</v>
      </c>
      <c r="DI289" s="109"/>
      <c r="DJ289" s="109"/>
      <c r="DK289" s="109"/>
      <c r="DL289" s="109"/>
      <c r="DM289" s="109"/>
      <c r="DN289" s="109"/>
      <c r="DO289" s="109"/>
      <c r="DP289" s="511" t="str">
        <f>IF(SUM(DI289:DO289)='III Plan Rates'!AK292, "Match", "Don't Match")</f>
        <v>Match</v>
      </c>
      <c r="DQ289" s="109"/>
      <c r="DR289" s="109"/>
      <c r="DS289" s="109"/>
      <c r="DT289" s="109"/>
      <c r="DU289" s="109"/>
      <c r="DV289" s="109"/>
      <c r="DW289" s="109"/>
      <c r="DX289" s="109"/>
      <c r="DY289" s="109"/>
      <c r="DZ289" s="109"/>
      <c r="EA289" s="511" t="str">
        <f>IF(SUM(DQ289:DZ289)='III Plan Rates'!AL292, "Match", "Don't Match")</f>
        <v>Match</v>
      </c>
      <c r="EB289" s="109"/>
      <c r="EC289" s="109"/>
      <c r="ED289" s="109"/>
      <c r="EE289" s="109"/>
      <c r="EF289" s="511" t="str">
        <f>IF(SUM(EB289:EE289)='III Plan Rates'!AM292, "Match", "Don't Match")</f>
        <v>Match</v>
      </c>
      <c r="EG289" s="109"/>
      <c r="EH289" s="109"/>
      <c r="EI289" s="109"/>
      <c r="EJ289" s="109"/>
      <c r="EK289" s="109"/>
      <c r="EL289" s="511" t="str">
        <f>IF(SUM(EG289:EK289)='III Plan Rates'!AN292, "Match", "Don't Match")</f>
        <v>Match</v>
      </c>
      <c r="EM289" s="109"/>
      <c r="EN289" s="109"/>
      <c r="EO289" s="109"/>
      <c r="EP289" s="109"/>
      <c r="EQ289" s="109"/>
      <c r="ER289" s="109"/>
      <c r="ES289" s="109"/>
      <c r="ET289" s="511" t="str">
        <f>IF(SUM(EM289:ES289)='III Plan Rates'!AO292, "Match", "Don't Match")</f>
        <v>Match</v>
      </c>
    </row>
    <row r="290" spans="1:150" x14ac:dyDescent="0.25">
      <c r="A290" s="406" t="str">
        <f>'III Plan Rates'!A293</f>
        <v>Plan 276</v>
      </c>
      <c r="B290" s="122">
        <f>'III Plan Rates'!B293</f>
        <v>0</v>
      </c>
      <c r="C290" s="128">
        <f>'III Plan Rates'!D293</f>
        <v>0</v>
      </c>
      <c r="D290" s="122">
        <f>'III Plan Rates'!E293</f>
        <v>0</v>
      </c>
      <c r="E290" s="122">
        <f>'III Plan Rates'!F293</f>
        <v>0</v>
      </c>
      <c r="F290" s="122">
        <f>'III Plan Rates'!G293</f>
        <v>0</v>
      </c>
      <c r="G290" s="122">
        <f>'III Plan Rates'!J293</f>
        <v>0</v>
      </c>
      <c r="H290" s="10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2">
        <f>IF('III Plan Rates'!$AP293&gt;0,SUMPRODUCT(I290:Q290,'III Plan Rates'!$AG293:$AO293)/'III Plan Rates'!$AP293,0)</f>
        <v>0</v>
      </c>
      <c r="S290" s="123"/>
      <c r="T290" s="112" t="e">
        <f>'III Plan Rates'!$AA293*'V Consumer Factors'!$N$12*'II Rate Development &amp; Change'!$J$34</f>
        <v>#DIV/0!</v>
      </c>
      <c r="U290" s="112" t="e">
        <f>'III Plan Rates'!$AA293*'V Consumer Factors'!$N$13*'II Rate Development &amp; Change'!$J$34</f>
        <v>#DIV/0!</v>
      </c>
      <c r="V290" s="112" t="e">
        <f>'III Plan Rates'!$AA293*'V Consumer Factors'!$N$14*'II Rate Development &amp; Change'!$J$34</f>
        <v>#DIV/0!</v>
      </c>
      <c r="W290" s="112" t="e">
        <f>'III Plan Rates'!$AA293*'V Consumer Factors'!$N$15*'II Rate Development &amp; Change'!$J$34</f>
        <v>#DIV/0!</v>
      </c>
      <c r="X290" s="112" t="e">
        <f>'III Plan Rates'!$AA293*'V Consumer Factors'!$N$16*'II Rate Development &amp; Change'!$J$34</f>
        <v>#DIV/0!</v>
      </c>
      <c r="Y290" s="112" t="e">
        <f>'III Plan Rates'!$AA293*'V Consumer Factors'!$N$17*'II Rate Development &amp; Change'!$J$34</f>
        <v>#DIV/0!</v>
      </c>
      <c r="Z290" s="112" t="e">
        <f>'III Plan Rates'!$AA293*'V Consumer Factors'!$N$18*'II Rate Development &amp; Change'!$J$34</f>
        <v>#DIV/0!</v>
      </c>
      <c r="AA290" s="112" t="e">
        <f>'III Plan Rates'!$AA293*'V Consumer Factors'!$N$19*'II Rate Development &amp; Change'!$J$34</f>
        <v>#DIV/0!</v>
      </c>
      <c r="AB290" s="112" t="e">
        <f>'III Plan Rates'!$AA293*'V Consumer Factors'!$N$20*'II Rate Development &amp; Change'!$J$34</f>
        <v>#DIV/0!</v>
      </c>
      <c r="AC290" s="112">
        <f>IF('III Plan Rates'!$AP293&gt;0,SUMPRODUCT(T290:AB290,'III Plan Rates'!$AG293:$AO293)/'III Plan Rates'!$AP293,0)</f>
        <v>0</v>
      </c>
      <c r="AD290" s="119"/>
      <c r="AE290" s="120" t="e">
        <f t="shared" si="53"/>
        <v>#DIV/0!</v>
      </c>
      <c r="AF290" s="120" t="e">
        <f t="shared" si="54"/>
        <v>#DIV/0!</v>
      </c>
      <c r="AG290" s="120" t="e">
        <f t="shared" si="55"/>
        <v>#DIV/0!</v>
      </c>
      <c r="AH290" s="120" t="e">
        <f t="shared" si="56"/>
        <v>#DIV/0!</v>
      </c>
      <c r="AI290" s="120" t="e">
        <f t="shared" si="57"/>
        <v>#DIV/0!</v>
      </c>
      <c r="AJ290" s="120" t="e">
        <f t="shared" si="58"/>
        <v>#DIV/0!</v>
      </c>
      <c r="AK290" s="120" t="e">
        <f t="shared" si="59"/>
        <v>#DIV/0!</v>
      </c>
      <c r="AL290" s="120" t="e">
        <f t="shared" si="60"/>
        <v>#DIV/0!</v>
      </c>
      <c r="AM290" s="120" t="e">
        <f t="shared" si="61"/>
        <v>#DIV/0!</v>
      </c>
      <c r="AN290" s="120" t="str">
        <f t="shared" si="62"/>
        <v/>
      </c>
      <c r="AO290" s="119"/>
      <c r="AP290" s="112" t="e">
        <f>'III Plan Rates'!$AA293*'V Consumer Factors'!$N$12*'II Rate Development &amp; Change'!$K$34</f>
        <v>#DIV/0!</v>
      </c>
      <c r="AQ290" s="112" t="e">
        <f>'III Plan Rates'!$AA293*'V Consumer Factors'!$N$13*'II Rate Development &amp; Change'!$K$34</f>
        <v>#DIV/0!</v>
      </c>
      <c r="AR290" s="112" t="e">
        <f>'III Plan Rates'!$AA293*'V Consumer Factors'!$N$14*'II Rate Development &amp; Change'!$K$34</f>
        <v>#DIV/0!</v>
      </c>
      <c r="AS290" s="112" t="e">
        <f>'III Plan Rates'!$AA293*'V Consumer Factors'!$N$15*'II Rate Development &amp; Change'!$K$34</f>
        <v>#DIV/0!</v>
      </c>
      <c r="AT290" s="112" t="e">
        <f>'III Plan Rates'!$AA293*'V Consumer Factors'!$N$16*'II Rate Development &amp; Change'!$K$34</f>
        <v>#DIV/0!</v>
      </c>
      <c r="AU290" s="112" t="e">
        <f>'III Plan Rates'!$AA293*'V Consumer Factors'!$N$17*'II Rate Development &amp; Change'!$K$34</f>
        <v>#DIV/0!</v>
      </c>
      <c r="AV290" s="112" t="e">
        <f>'III Plan Rates'!$AA293*'V Consumer Factors'!$N$18*'II Rate Development &amp; Change'!$K$34</f>
        <v>#DIV/0!</v>
      </c>
      <c r="AW290" s="112" t="e">
        <f>'III Plan Rates'!$AA293*'V Consumer Factors'!$N$19*'II Rate Development &amp; Change'!$K$34</f>
        <v>#DIV/0!</v>
      </c>
      <c r="AX290" s="112" t="e">
        <f>'III Plan Rates'!$AA293*'V Consumer Factors'!$N$20*'II Rate Development &amp; Change'!$K$34</f>
        <v>#DIV/0!</v>
      </c>
      <c r="AY290" s="112">
        <f>IF('III Plan Rates'!$AP293&gt;0,SUMPRODUCT(AP290:AX290,'III Plan Rates'!$AG293:$AO293)/'III Plan Rates'!$AP293,0)</f>
        <v>0</v>
      </c>
      <c r="AZ290" s="124"/>
      <c r="BA290" s="112" t="e">
        <f>'III Plan Rates'!$AA293*'V Consumer Factors'!$N$12*'II Rate Development &amp; Change'!$L$34</f>
        <v>#DIV/0!</v>
      </c>
      <c r="BB290" s="112" t="e">
        <f>'III Plan Rates'!$AA293*'V Consumer Factors'!$N$13*'II Rate Development &amp; Change'!$L$34</f>
        <v>#DIV/0!</v>
      </c>
      <c r="BC290" s="112" t="e">
        <f>'III Plan Rates'!$AA293*'V Consumer Factors'!$N$14*'II Rate Development &amp; Change'!$L$34</f>
        <v>#DIV/0!</v>
      </c>
      <c r="BD290" s="112" t="e">
        <f>'III Plan Rates'!$AA293*'V Consumer Factors'!$N$15*'II Rate Development &amp; Change'!$L$34</f>
        <v>#DIV/0!</v>
      </c>
      <c r="BE290" s="112" t="e">
        <f>'III Plan Rates'!$AA293*'V Consumer Factors'!$N$16*'II Rate Development &amp; Change'!$L$34</f>
        <v>#DIV/0!</v>
      </c>
      <c r="BF290" s="112" t="e">
        <f>'III Plan Rates'!$AA293*'V Consumer Factors'!$N$17*'II Rate Development &amp; Change'!$L$34</f>
        <v>#DIV/0!</v>
      </c>
      <c r="BG290" s="112" t="e">
        <f>'III Plan Rates'!$AA293*'V Consumer Factors'!$N$18*'II Rate Development &amp; Change'!$L$34</f>
        <v>#DIV/0!</v>
      </c>
      <c r="BH290" s="112" t="e">
        <f>'III Plan Rates'!$AA293*'V Consumer Factors'!$N$19*'II Rate Development &amp; Change'!$L$34</f>
        <v>#DIV/0!</v>
      </c>
      <c r="BI290" s="112" t="e">
        <f>'III Plan Rates'!$AA293*'V Consumer Factors'!$N$20*'II Rate Development &amp; Change'!$L$34</f>
        <v>#DIV/0!</v>
      </c>
      <c r="BJ290" s="112">
        <f>IF('III Plan Rates'!$AP293&gt;0,SUMPRODUCT(BA290:BI290,'III Plan Rates'!$AG293:$AO293)/'III Plan Rates'!$AP293,0)</f>
        <v>0</v>
      </c>
      <c r="BK290" s="124"/>
      <c r="BL290" s="112" t="e">
        <f>'III Plan Rates'!$AA293*'V Consumer Factors'!$N$12*'II Rate Development &amp; Change'!$M$34</f>
        <v>#DIV/0!</v>
      </c>
      <c r="BM290" s="112" t="e">
        <f>'III Plan Rates'!$AA293*'V Consumer Factors'!$N$13*'II Rate Development &amp; Change'!$M$34</f>
        <v>#DIV/0!</v>
      </c>
      <c r="BN290" s="112" t="e">
        <f>'III Plan Rates'!$AA293*'V Consumer Factors'!$N$14*'II Rate Development &amp; Change'!$M$34</f>
        <v>#DIV/0!</v>
      </c>
      <c r="BO290" s="112" t="e">
        <f>'III Plan Rates'!$AA293*'V Consumer Factors'!$N$15*'II Rate Development &amp; Change'!$M$34</f>
        <v>#DIV/0!</v>
      </c>
      <c r="BP290" s="112" t="e">
        <f>'III Plan Rates'!$AA293*'V Consumer Factors'!$N$16*'II Rate Development &amp; Change'!$M$34</f>
        <v>#DIV/0!</v>
      </c>
      <c r="BQ290" s="112" t="e">
        <f>'III Plan Rates'!$AA293*'V Consumer Factors'!$N$17*'II Rate Development &amp; Change'!$M$34</f>
        <v>#DIV/0!</v>
      </c>
      <c r="BR290" s="112" t="e">
        <f>'III Plan Rates'!$AA293*'V Consumer Factors'!$N$18*'II Rate Development &amp; Change'!$M$34</f>
        <v>#DIV/0!</v>
      </c>
      <c r="BS290" s="112" t="e">
        <f>'III Plan Rates'!$AA293*'V Consumer Factors'!$N$19*'II Rate Development &amp; Change'!$M$34</f>
        <v>#DIV/0!</v>
      </c>
      <c r="BT290" s="112" t="e">
        <f>'III Plan Rates'!$AA293*'V Consumer Factors'!$N$20*'II Rate Development &amp; Change'!$M$34</f>
        <v>#DIV/0!</v>
      </c>
      <c r="BU290" s="112">
        <f>IF('III Plan Rates'!$AP293&gt;0,SUMPRODUCT(BL290:BT290,'III Plan Rates'!$AG293:$AO293)/'III Plan Rates'!$AP293,0)</f>
        <v>0</v>
      </c>
      <c r="BW290" s="109"/>
      <c r="BX290" s="109"/>
      <c r="BY290" s="109"/>
      <c r="BZ290" s="109"/>
      <c r="CA290" s="109"/>
      <c r="CB290" s="109"/>
      <c r="CC290" s="109"/>
      <c r="CD290" s="109"/>
      <c r="CE290" s="511" t="str">
        <f>IF(SUM(BW290:CD290)='III Plan Rates'!AG293, "Match", "Don't Match")</f>
        <v>Match</v>
      </c>
      <c r="CF290" s="109"/>
      <c r="CG290" s="109"/>
      <c r="CH290" s="109"/>
      <c r="CI290" s="511" t="str">
        <f>IF(SUM(CF290:CH290)='III Plan Rates'!AH293, "Match", "Don't Match")</f>
        <v>Match</v>
      </c>
      <c r="CJ290" s="109"/>
      <c r="CK290" s="109"/>
      <c r="CL290" s="109"/>
      <c r="CM290" s="109"/>
      <c r="CN290" s="109"/>
      <c r="CO290" s="109"/>
      <c r="CP290" s="109"/>
      <c r="CQ290" s="109"/>
      <c r="CR290" s="109"/>
      <c r="CS290" s="109"/>
      <c r="CT290" s="109"/>
      <c r="CU290" s="109"/>
      <c r="CV290" s="109"/>
      <c r="CW290" s="511" t="str">
        <f>IF(SUM(CJ290:CV290)='III Plan Rates'!AI293, "Match", "Don't Match")</f>
        <v>Match</v>
      </c>
      <c r="CX290" s="109"/>
      <c r="CY290" s="109"/>
      <c r="CZ290" s="109"/>
      <c r="DA290" s="109"/>
      <c r="DB290" s="109"/>
      <c r="DC290" s="109"/>
      <c r="DD290" s="109"/>
      <c r="DE290" s="109"/>
      <c r="DF290" s="109"/>
      <c r="DG290" s="109"/>
      <c r="DH290" s="511" t="str">
        <f>IF(SUM(CX290:DG290)='III Plan Rates'!AJ293, "Match", "Don't Match")</f>
        <v>Match</v>
      </c>
      <c r="DI290" s="109"/>
      <c r="DJ290" s="109"/>
      <c r="DK290" s="109"/>
      <c r="DL290" s="109"/>
      <c r="DM290" s="109"/>
      <c r="DN290" s="109"/>
      <c r="DO290" s="109"/>
      <c r="DP290" s="511" t="str">
        <f>IF(SUM(DI290:DO290)='III Plan Rates'!AK293, "Match", "Don't Match")</f>
        <v>Match</v>
      </c>
      <c r="DQ290" s="109"/>
      <c r="DR290" s="109"/>
      <c r="DS290" s="109"/>
      <c r="DT290" s="109"/>
      <c r="DU290" s="109"/>
      <c r="DV290" s="109"/>
      <c r="DW290" s="109"/>
      <c r="DX290" s="109"/>
      <c r="DY290" s="109"/>
      <c r="DZ290" s="109"/>
      <c r="EA290" s="511" t="str">
        <f>IF(SUM(DQ290:DZ290)='III Plan Rates'!AL293, "Match", "Don't Match")</f>
        <v>Match</v>
      </c>
      <c r="EB290" s="109"/>
      <c r="EC290" s="109"/>
      <c r="ED290" s="109"/>
      <c r="EE290" s="109"/>
      <c r="EF290" s="511" t="str">
        <f>IF(SUM(EB290:EE290)='III Plan Rates'!AM293, "Match", "Don't Match")</f>
        <v>Match</v>
      </c>
      <c r="EG290" s="109"/>
      <c r="EH290" s="109"/>
      <c r="EI290" s="109"/>
      <c r="EJ290" s="109"/>
      <c r="EK290" s="109"/>
      <c r="EL290" s="511" t="str">
        <f>IF(SUM(EG290:EK290)='III Plan Rates'!AN293, "Match", "Don't Match")</f>
        <v>Match</v>
      </c>
      <c r="EM290" s="109"/>
      <c r="EN290" s="109"/>
      <c r="EO290" s="109"/>
      <c r="EP290" s="109"/>
      <c r="EQ290" s="109"/>
      <c r="ER290" s="109"/>
      <c r="ES290" s="109"/>
      <c r="ET290" s="511" t="str">
        <f>IF(SUM(EM290:ES290)='III Plan Rates'!AO293, "Match", "Don't Match")</f>
        <v>Match</v>
      </c>
    </row>
    <row r="291" spans="1:150" x14ac:dyDescent="0.25">
      <c r="A291" s="406" t="str">
        <f>'III Plan Rates'!A294</f>
        <v>Plan 277</v>
      </c>
      <c r="B291" s="122">
        <f>'III Plan Rates'!B294</f>
        <v>0</v>
      </c>
      <c r="C291" s="128">
        <f>'III Plan Rates'!D294</f>
        <v>0</v>
      </c>
      <c r="D291" s="122">
        <f>'III Plan Rates'!E294</f>
        <v>0</v>
      </c>
      <c r="E291" s="122">
        <f>'III Plan Rates'!F294</f>
        <v>0</v>
      </c>
      <c r="F291" s="122">
        <f>'III Plan Rates'!G294</f>
        <v>0</v>
      </c>
      <c r="G291" s="122">
        <f>'III Plan Rates'!J294</f>
        <v>0</v>
      </c>
      <c r="H291" s="10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2">
        <f>IF('III Plan Rates'!$AP294&gt;0,SUMPRODUCT(I291:Q291,'III Plan Rates'!$AG294:$AO294)/'III Plan Rates'!$AP294,0)</f>
        <v>0</v>
      </c>
      <c r="S291" s="123"/>
      <c r="T291" s="112" t="e">
        <f>'III Plan Rates'!$AA294*'V Consumer Factors'!$N$12*'II Rate Development &amp; Change'!$J$34</f>
        <v>#DIV/0!</v>
      </c>
      <c r="U291" s="112" t="e">
        <f>'III Plan Rates'!$AA294*'V Consumer Factors'!$N$13*'II Rate Development &amp; Change'!$J$34</f>
        <v>#DIV/0!</v>
      </c>
      <c r="V291" s="112" t="e">
        <f>'III Plan Rates'!$AA294*'V Consumer Factors'!$N$14*'II Rate Development &amp; Change'!$J$34</f>
        <v>#DIV/0!</v>
      </c>
      <c r="W291" s="112" t="e">
        <f>'III Plan Rates'!$AA294*'V Consumer Factors'!$N$15*'II Rate Development &amp; Change'!$J$34</f>
        <v>#DIV/0!</v>
      </c>
      <c r="X291" s="112" t="e">
        <f>'III Plan Rates'!$AA294*'V Consumer Factors'!$N$16*'II Rate Development &amp; Change'!$J$34</f>
        <v>#DIV/0!</v>
      </c>
      <c r="Y291" s="112" t="e">
        <f>'III Plan Rates'!$AA294*'V Consumer Factors'!$N$17*'II Rate Development &amp; Change'!$J$34</f>
        <v>#DIV/0!</v>
      </c>
      <c r="Z291" s="112" t="e">
        <f>'III Plan Rates'!$AA294*'V Consumer Factors'!$N$18*'II Rate Development &amp; Change'!$J$34</f>
        <v>#DIV/0!</v>
      </c>
      <c r="AA291" s="112" t="e">
        <f>'III Plan Rates'!$AA294*'V Consumer Factors'!$N$19*'II Rate Development &amp; Change'!$J$34</f>
        <v>#DIV/0!</v>
      </c>
      <c r="AB291" s="112" t="e">
        <f>'III Plan Rates'!$AA294*'V Consumer Factors'!$N$20*'II Rate Development &amp; Change'!$J$34</f>
        <v>#DIV/0!</v>
      </c>
      <c r="AC291" s="112">
        <f>IF('III Plan Rates'!$AP294&gt;0,SUMPRODUCT(T291:AB291,'III Plan Rates'!$AG294:$AO294)/'III Plan Rates'!$AP294,0)</f>
        <v>0</v>
      </c>
      <c r="AD291" s="119"/>
      <c r="AE291" s="120" t="e">
        <f t="shared" si="53"/>
        <v>#DIV/0!</v>
      </c>
      <c r="AF291" s="120" t="e">
        <f t="shared" si="54"/>
        <v>#DIV/0!</v>
      </c>
      <c r="AG291" s="120" t="e">
        <f t="shared" si="55"/>
        <v>#DIV/0!</v>
      </c>
      <c r="AH291" s="120" t="e">
        <f t="shared" si="56"/>
        <v>#DIV/0!</v>
      </c>
      <c r="AI291" s="120" t="e">
        <f t="shared" si="57"/>
        <v>#DIV/0!</v>
      </c>
      <c r="AJ291" s="120" t="e">
        <f t="shared" si="58"/>
        <v>#DIV/0!</v>
      </c>
      <c r="AK291" s="120" t="e">
        <f t="shared" si="59"/>
        <v>#DIV/0!</v>
      </c>
      <c r="AL291" s="120" t="e">
        <f t="shared" si="60"/>
        <v>#DIV/0!</v>
      </c>
      <c r="AM291" s="120" t="e">
        <f t="shared" si="61"/>
        <v>#DIV/0!</v>
      </c>
      <c r="AN291" s="120" t="str">
        <f t="shared" si="62"/>
        <v/>
      </c>
      <c r="AO291" s="119"/>
      <c r="AP291" s="112" t="e">
        <f>'III Plan Rates'!$AA294*'V Consumer Factors'!$N$12*'II Rate Development &amp; Change'!$K$34</f>
        <v>#DIV/0!</v>
      </c>
      <c r="AQ291" s="112" t="e">
        <f>'III Plan Rates'!$AA294*'V Consumer Factors'!$N$13*'II Rate Development &amp; Change'!$K$34</f>
        <v>#DIV/0!</v>
      </c>
      <c r="AR291" s="112" t="e">
        <f>'III Plan Rates'!$AA294*'V Consumer Factors'!$N$14*'II Rate Development &amp; Change'!$K$34</f>
        <v>#DIV/0!</v>
      </c>
      <c r="AS291" s="112" t="e">
        <f>'III Plan Rates'!$AA294*'V Consumer Factors'!$N$15*'II Rate Development &amp; Change'!$K$34</f>
        <v>#DIV/0!</v>
      </c>
      <c r="AT291" s="112" t="e">
        <f>'III Plan Rates'!$AA294*'V Consumer Factors'!$N$16*'II Rate Development &amp; Change'!$K$34</f>
        <v>#DIV/0!</v>
      </c>
      <c r="AU291" s="112" t="e">
        <f>'III Plan Rates'!$AA294*'V Consumer Factors'!$N$17*'II Rate Development &amp; Change'!$K$34</f>
        <v>#DIV/0!</v>
      </c>
      <c r="AV291" s="112" t="e">
        <f>'III Plan Rates'!$AA294*'V Consumer Factors'!$N$18*'II Rate Development &amp; Change'!$K$34</f>
        <v>#DIV/0!</v>
      </c>
      <c r="AW291" s="112" t="e">
        <f>'III Plan Rates'!$AA294*'V Consumer Factors'!$N$19*'II Rate Development &amp; Change'!$K$34</f>
        <v>#DIV/0!</v>
      </c>
      <c r="AX291" s="112" t="e">
        <f>'III Plan Rates'!$AA294*'V Consumer Factors'!$N$20*'II Rate Development &amp; Change'!$K$34</f>
        <v>#DIV/0!</v>
      </c>
      <c r="AY291" s="112">
        <f>IF('III Plan Rates'!$AP294&gt;0,SUMPRODUCT(AP291:AX291,'III Plan Rates'!$AG294:$AO294)/'III Plan Rates'!$AP294,0)</f>
        <v>0</v>
      </c>
      <c r="AZ291" s="124"/>
      <c r="BA291" s="112" t="e">
        <f>'III Plan Rates'!$AA294*'V Consumer Factors'!$N$12*'II Rate Development &amp; Change'!$L$34</f>
        <v>#DIV/0!</v>
      </c>
      <c r="BB291" s="112" t="e">
        <f>'III Plan Rates'!$AA294*'V Consumer Factors'!$N$13*'II Rate Development &amp; Change'!$L$34</f>
        <v>#DIV/0!</v>
      </c>
      <c r="BC291" s="112" t="e">
        <f>'III Plan Rates'!$AA294*'V Consumer Factors'!$N$14*'II Rate Development &amp; Change'!$L$34</f>
        <v>#DIV/0!</v>
      </c>
      <c r="BD291" s="112" t="e">
        <f>'III Plan Rates'!$AA294*'V Consumer Factors'!$N$15*'II Rate Development &amp; Change'!$L$34</f>
        <v>#DIV/0!</v>
      </c>
      <c r="BE291" s="112" t="e">
        <f>'III Plan Rates'!$AA294*'V Consumer Factors'!$N$16*'II Rate Development &amp; Change'!$L$34</f>
        <v>#DIV/0!</v>
      </c>
      <c r="BF291" s="112" t="e">
        <f>'III Plan Rates'!$AA294*'V Consumer Factors'!$N$17*'II Rate Development &amp; Change'!$L$34</f>
        <v>#DIV/0!</v>
      </c>
      <c r="BG291" s="112" t="e">
        <f>'III Plan Rates'!$AA294*'V Consumer Factors'!$N$18*'II Rate Development &amp; Change'!$L$34</f>
        <v>#DIV/0!</v>
      </c>
      <c r="BH291" s="112" t="e">
        <f>'III Plan Rates'!$AA294*'V Consumer Factors'!$N$19*'II Rate Development &amp; Change'!$L$34</f>
        <v>#DIV/0!</v>
      </c>
      <c r="BI291" s="112" t="e">
        <f>'III Plan Rates'!$AA294*'V Consumer Factors'!$N$20*'II Rate Development &amp; Change'!$L$34</f>
        <v>#DIV/0!</v>
      </c>
      <c r="BJ291" s="112">
        <f>IF('III Plan Rates'!$AP294&gt;0,SUMPRODUCT(BA291:BI291,'III Plan Rates'!$AG294:$AO294)/'III Plan Rates'!$AP294,0)</f>
        <v>0</v>
      </c>
      <c r="BK291" s="124"/>
      <c r="BL291" s="112" t="e">
        <f>'III Plan Rates'!$AA294*'V Consumer Factors'!$N$12*'II Rate Development &amp; Change'!$M$34</f>
        <v>#DIV/0!</v>
      </c>
      <c r="BM291" s="112" t="e">
        <f>'III Plan Rates'!$AA294*'V Consumer Factors'!$N$13*'II Rate Development &amp; Change'!$M$34</f>
        <v>#DIV/0!</v>
      </c>
      <c r="BN291" s="112" t="e">
        <f>'III Plan Rates'!$AA294*'V Consumer Factors'!$N$14*'II Rate Development &amp; Change'!$M$34</f>
        <v>#DIV/0!</v>
      </c>
      <c r="BO291" s="112" t="e">
        <f>'III Plan Rates'!$AA294*'V Consumer Factors'!$N$15*'II Rate Development &amp; Change'!$M$34</f>
        <v>#DIV/0!</v>
      </c>
      <c r="BP291" s="112" t="e">
        <f>'III Plan Rates'!$AA294*'V Consumer Factors'!$N$16*'II Rate Development &amp; Change'!$M$34</f>
        <v>#DIV/0!</v>
      </c>
      <c r="BQ291" s="112" t="e">
        <f>'III Plan Rates'!$AA294*'V Consumer Factors'!$N$17*'II Rate Development &amp; Change'!$M$34</f>
        <v>#DIV/0!</v>
      </c>
      <c r="BR291" s="112" t="e">
        <f>'III Plan Rates'!$AA294*'V Consumer Factors'!$N$18*'II Rate Development &amp; Change'!$M$34</f>
        <v>#DIV/0!</v>
      </c>
      <c r="BS291" s="112" t="e">
        <f>'III Plan Rates'!$AA294*'V Consumer Factors'!$N$19*'II Rate Development &amp; Change'!$M$34</f>
        <v>#DIV/0!</v>
      </c>
      <c r="BT291" s="112" t="e">
        <f>'III Plan Rates'!$AA294*'V Consumer Factors'!$N$20*'II Rate Development &amp; Change'!$M$34</f>
        <v>#DIV/0!</v>
      </c>
      <c r="BU291" s="112">
        <f>IF('III Plan Rates'!$AP294&gt;0,SUMPRODUCT(BL291:BT291,'III Plan Rates'!$AG294:$AO294)/'III Plan Rates'!$AP294,0)</f>
        <v>0</v>
      </c>
      <c r="BW291" s="109"/>
      <c r="BX291" s="109"/>
      <c r="BY291" s="109"/>
      <c r="BZ291" s="109"/>
      <c r="CA291" s="109"/>
      <c r="CB291" s="109"/>
      <c r="CC291" s="109"/>
      <c r="CD291" s="109"/>
      <c r="CE291" s="511" t="str">
        <f>IF(SUM(BW291:CD291)='III Plan Rates'!AG294, "Match", "Don't Match")</f>
        <v>Match</v>
      </c>
      <c r="CF291" s="109"/>
      <c r="CG291" s="109"/>
      <c r="CH291" s="109"/>
      <c r="CI291" s="511" t="str">
        <f>IF(SUM(CF291:CH291)='III Plan Rates'!AH294, "Match", "Don't Match")</f>
        <v>Match</v>
      </c>
      <c r="CJ291" s="109"/>
      <c r="CK291" s="109"/>
      <c r="CL291" s="109"/>
      <c r="CM291" s="109"/>
      <c r="CN291" s="109"/>
      <c r="CO291" s="109"/>
      <c r="CP291" s="109"/>
      <c r="CQ291" s="109"/>
      <c r="CR291" s="109"/>
      <c r="CS291" s="109"/>
      <c r="CT291" s="109"/>
      <c r="CU291" s="109"/>
      <c r="CV291" s="109"/>
      <c r="CW291" s="511" t="str">
        <f>IF(SUM(CJ291:CV291)='III Plan Rates'!AI294, "Match", "Don't Match")</f>
        <v>Match</v>
      </c>
      <c r="CX291" s="109"/>
      <c r="CY291" s="109"/>
      <c r="CZ291" s="109"/>
      <c r="DA291" s="109"/>
      <c r="DB291" s="109"/>
      <c r="DC291" s="109"/>
      <c r="DD291" s="109"/>
      <c r="DE291" s="109"/>
      <c r="DF291" s="109"/>
      <c r="DG291" s="109"/>
      <c r="DH291" s="511" t="str">
        <f>IF(SUM(CX291:DG291)='III Plan Rates'!AJ294, "Match", "Don't Match")</f>
        <v>Match</v>
      </c>
      <c r="DI291" s="109"/>
      <c r="DJ291" s="109"/>
      <c r="DK291" s="109"/>
      <c r="DL291" s="109"/>
      <c r="DM291" s="109"/>
      <c r="DN291" s="109"/>
      <c r="DO291" s="109"/>
      <c r="DP291" s="511" t="str">
        <f>IF(SUM(DI291:DO291)='III Plan Rates'!AK294, "Match", "Don't Match")</f>
        <v>Match</v>
      </c>
      <c r="DQ291" s="109"/>
      <c r="DR291" s="109"/>
      <c r="DS291" s="109"/>
      <c r="DT291" s="109"/>
      <c r="DU291" s="109"/>
      <c r="DV291" s="109"/>
      <c r="DW291" s="109"/>
      <c r="DX291" s="109"/>
      <c r="DY291" s="109"/>
      <c r="DZ291" s="109"/>
      <c r="EA291" s="511" t="str">
        <f>IF(SUM(DQ291:DZ291)='III Plan Rates'!AL294, "Match", "Don't Match")</f>
        <v>Match</v>
      </c>
      <c r="EB291" s="109"/>
      <c r="EC291" s="109"/>
      <c r="ED291" s="109"/>
      <c r="EE291" s="109"/>
      <c r="EF291" s="511" t="str">
        <f>IF(SUM(EB291:EE291)='III Plan Rates'!AM294, "Match", "Don't Match")</f>
        <v>Match</v>
      </c>
      <c r="EG291" s="109"/>
      <c r="EH291" s="109"/>
      <c r="EI291" s="109"/>
      <c r="EJ291" s="109"/>
      <c r="EK291" s="109"/>
      <c r="EL291" s="511" t="str">
        <f>IF(SUM(EG291:EK291)='III Plan Rates'!AN294, "Match", "Don't Match")</f>
        <v>Match</v>
      </c>
      <c r="EM291" s="109"/>
      <c r="EN291" s="109"/>
      <c r="EO291" s="109"/>
      <c r="EP291" s="109"/>
      <c r="EQ291" s="109"/>
      <c r="ER291" s="109"/>
      <c r="ES291" s="109"/>
      <c r="ET291" s="511" t="str">
        <f>IF(SUM(EM291:ES291)='III Plan Rates'!AO294, "Match", "Don't Match")</f>
        <v>Match</v>
      </c>
    </row>
    <row r="292" spans="1:150" x14ac:dyDescent="0.25">
      <c r="A292" s="406" t="str">
        <f>'III Plan Rates'!A295</f>
        <v>Plan 278</v>
      </c>
      <c r="B292" s="122">
        <f>'III Plan Rates'!B295</f>
        <v>0</v>
      </c>
      <c r="C292" s="128">
        <f>'III Plan Rates'!D295</f>
        <v>0</v>
      </c>
      <c r="D292" s="122">
        <f>'III Plan Rates'!E295</f>
        <v>0</v>
      </c>
      <c r="E292" s="122">
        <f>'III Plan Rates'!F295</f>
        <v>0</v>
      </c>
      <c r="F292" s="122">
        <f>'III Plan Rates'!G295</f>
        <v>0</v>
      </c>
      <c r="G292" s="122">
        <f>'III Plan Rates'!J295</f>
        <v>0</v>
      </c>
      <c r="H292" s="10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2">
        <f>IF('III Plan Rates'!$AP295&gt;0,SUMPRODUCT(I292:Q292,'III Plan Rates'!$AG295:$AO295)/'III Plan Rates'!$AP295,0)</f>
        <v>0</v>
      </c>
      <c r="S292" s="123"/>
      <c r="T292" s="112" t="e">
        <f>'III Plan Rates'!$AA295*'V Consumer Factors'!$N$12*'II Rate Development &amp; Change'!$J$34</f>
        <v>#DIV/0!</v>
      </c>
      <c r="U292" s="112" t="e">
        <f>'III Plan Rates'!$AA295*'V Consumer Factors'!$N$13*'II Rate Development &amp; Change'!$J$34</f>
        <v>#DIV/0!</v>
      </c>
      <c r="V292" s="112" t="e">
        <f>'III Plan Rates'!$AA295*'V Consumer Factors'!$N$14*'II Rate Development &amp; Change'!$J$34</f>
        <v>#DIV/0!</v>
      </c>
      <c r="W292" s="112" t="e">
        <f>'III Plan Rates'!$AA295*'V Consumer Factors'!$N$15*'II Rate Development &amp; Change'!$J$34</f>
        <v>#DIV/0!</v>
      </c>
      <c r="X292" s="112" t="e">
        <f>'III Plan Rates'!$AA295*'V Consumer Factors'!$N$16*'II Rate Development &amp; Change'!$J$34</f>
        <v>#DIV/0!</v>
      </c>
      <c r="Y292" s="112" t="e">
        <f>'III Plan Rates'!$AA295*'V Consumer Factors'!$N$17*'II Rate Development &amp; Change'!$J$34</f>
        <v>#DIV/0!</v>
      </c>
      <c r="Z292" s="112" t="e">
        <f>'III Plan Rates'!$AA295*'V Consumer Factors'!$N$18*'II Rate Development &amp; Change'!$J$34</f>
        <v>#DIV/0!</v>
      </c>
      <c r="AA292" s="112" t="e">
        <f>'III Plan Rates'!$AA295*'V Consumer Factors'!$N$19*'II Rate Development &amp; Change'!$J$34</f>
        <v>#DIV/0!</v>
      </c>
      <c r="AB292" s="112" t="e">
        <f>'III Plan Rates'!$AA295*'V Consumer Factors'!$N$20*'II Rate Development &amp; Change'!$J$34</f>
        <v>#DIV/0!</v>
      </c>
      <c r="AC292" s="112">
        <f>IF('III Plan Rates'!$AP295&gt;0,SUMPRODUCT(T292:AB292,'III Plan Rates'!$AG295:$AO295)/'III Plan Rates'!$AP295,0)</f>
        <v>0</v>
      </c>
      <c r="AD292" s="119"/>
      <c r="AE292" s="120" t="e">
        <f t="shared" si="53"/>
        <v>#DIV/0!</v>
      </c>
      <c r="AF292" s="120" t="e">
        <f t="shared" si="54"/>
        <v>#DIV/0!</v>
      </c>
      <c r="AG292" s="120" t="e">
        <f t="shared" si="55"/>
        <v>#DIV/0!</v>
      </c>
      <c r="AH292" s="120" t="e">
        <f t="shared" si="56"/>
        <v>#DIV/0!</v>
      </c>
      <c r="AI292" s="120" t="e">
        <f t="shared" si="57"/>
        <v>#DIV/0!</v>
      </c>
      <c r="AJ292" s="120" t="e">
        <f t="shared" si="58"/>
        <v>#DIV/0!</v>
      </c>
      <c r="AK292" s="120" t="e">
        <f t="shared" si="59"/>
        <v>#DIV/0!</v>
      </c>
      <c r="AL292" s="120" t="e">
        <f t="shared" si="60"/>
        <v>#DIV/0!</v>
      </c>
      <c r="AM292" s="120" t="e">
        <f t="shared" si="61"/>
        <v>#DIV/0!</v>
      </c>
      <c r="AN292" s="120" t="str">
        <f t="shared" si="62"/>
        <v/>
      </c>
      <c r="AO292" s="119"/>
      <c r="AP292" s="112" t="e">
        <f>'III Plan Rates'!$AA295*'V Consumer Factors'!$N$12*'II Rate Development &amp; Change'!$K$34</f>
        <v>#DIV/0!</v>
      </c>
      <c r="AQ292" s="112" t="e">
        <f>'III Plan Rates'!$AA295*'V Consumer Factors'!$N$13*'II Rate Development &amp; Change'!$K$34</f>
        <v>#DIV/0!</v>
      </c>
      <c r="AR292" s="112" t="e">
        <f>'III Plan Rates'!$AA295*'V Consumer Factors'!$N$14*'II Rate Development &amp; Change'!$K$34</f>
        <v>#DIV/0!</v>
      </c>
      <c r="AS292" s="112" t="e">
        <f>'III Plan Rates'!$AA295*'V Consumer Factors'!$N$15*'II Rate Development &amp; Change'!$K$34</f>
        <v>#DIV/0!</v>
      </c>
      <c r="AT292" s="112" t="e">
        <f>'III Plan Rates'!$AA295*'V Consumer Factors'!$N$16*'II Rate Development &amp; Change'!$K$34</f>
        <v>#DIV/0!</v>
      </c>
      <c r="AU292" s="112" t="e">
        <f>'III Plan Rates'!$AA295*'V Consumer Factors'!$N$17*'II Rate Development &amp; Change'!$K$34</f>
        <v>#DIV/0!</v>
      </c>
      <c r="AV292" s="112" t="e">
        <f>'III Plan Rates'!$AA295*'V Consumer Factors'!$N$18*'II Rate Development &amp; Change'!$K$34</f>
        <v>#DIV/0!</v>
      </c>
      <c r="AW292" s="112" t="e">
        <f>'III Plan Rates'!$AA295*'V Consumer Factors'!$N$19*'II Rate Development &amp; Change'!$K$34</f>
        <v>#DIV/0!</v>
      </c>
      <c r="AX292" s="112" t="e">
        <f>'III Plan Rates'!$AA295*'V Consumer Factors'!$N$20*'II Rate Development &amp; Change'!$K$34</f>
        <v>#DIV/0!</v>
      </c>
      <c r="AY292" s="112">
        <f>IF('III Plan Rates'!$AP295&gt;0,SUMPRODUCT(AP292:AX292,'III Plan Rates'!$AG295:$AO295)/'III Plan Rates'!$AP295,0)</f>
        <v>0</v>
      </c>
      <c r="AZ292" s="124"/>
      <c r="BA292" s="112" t="e">
        <f>'III Plan Rates'!$AA295*'V Consumer Factors'!$N$12*'II Rate Development &amp; Change'!$L$34</f>
        <v>#DIV/0!</v>
      </c>
      <c r="BB292" s="112" t="e">
        <f>'III Plan Rates'!$AA295*'V Consumer Factors'!$N$13*'II Rate Development &amp; Change'!$L$34</f>
        <v>#DIV/0!</v>
      </c>
      <c r="BC292" s="112" t="e">
        <f>'III Plan Rates'!$AA295*'V Consumer Factors'!$N$14*'II Rate Development &amp; Change'!$L$34</f>
        <v>#DIV/0!</v>
      </c>
      <c r="BD292" s="112" t="e">
        <f>'III Plan Rates'!$AA295*'V Consumer Factors'!$N$15*'II Rate Development &amp; Change'!$L$34</f>
        <v>#DIV/0!</v>
      </c>
      <c r="BE292" s="112" t="e">
        <f>'III Plan Rates'!$AA295*'V Consumer Factors'!$N$16*'II Rate Development &amp; Change'!$L$34</f>
        <v>#DIV/0!</v>
      </c>
      <c r="BF292" s="112" t="e">
        <f>'III Plan Rates'!$AA295*'V Consumer Factors'!$N$17*'II Rate Development &amp; Change'!$L$34</f>
        <v>#DIV/0!</v>
      </c>
      <c r="BG292" s="112" t="e">
        <f>'III Plan Rates'!$AA295*'V Consumer Factors'!$N$18*'II Rate Development &amp; Change'!$L$34</f>
        <v>#DIV/0!</v>
      </c>
      <c r="BH292" s="112" t="e">
        <f>'III Plan Rates'!$AA295*'V Consumer Factors'!$N$19*'II Rate Development &amp; Change'!$L$34</f>
        <v>#DIV/0!</v>
      </c>
      <c r="BI292" s="112" t="e">
        <f>'III Plan Rates'!$AA295*'V Consumer Factors'!$N$20*'II Rate Development &amp; Change'!$L$34</f>
        <v>#DIV/0!</v>
      </c>
      <c r="BJ292" s="112">
        <f>IF('III Plan Rates'!$AP295&gt;0,SUMPRODUCT(BA292:BI292,'III Plan Rates'!$AG295:$AO295)/'III Plan Rates'!$AP295,0)</f>
        <v>0</v>
      </c>
      <c r="BK292" s="124"/>
      <c r="BL292" s="112" t="e">
        <f>'III Plan Rates'!$AA295*'V Consumer Factors'!$N$12*'II Rate Development &amp; Change'!$M$34</f>
        <v>#DIV/0!</v>
      </c>
      <c r="BM292" s="112" t="e">
        <f>'III Plan Rates'!$AA295*'V Consumer Factors'!$N$13*'II Rate Development &amp; Change'!$M$34</f>
        <v>#DIV/0!</v>
      </c>
      <c r="BN292" s="112" t="e">
        <f>'III Plan Rates'!$AA295*'V Consumer Factors'!$N$14*'II Rate Development &amp; Change'!$M$34</f>
        <v>#DIV/0!</v>
      </c>
      <c r="BO292" s="112" t="e">
        <f>'III Plan Rates'!$AA295*'V Consumer Factors'!$N$15*'II Rate Development &amp; Change'!$M$34</f>
        <v>#DIV/0!</v>
      </c>
      <c r="BP292" s="112" t="e">
        <f>'III Plan Rates'!$AA295*'V Consumer Factors'!$N$16*'II Rate Development &amp; Change'!$M$34</f>
        <v>#DIV/0!</v>
      </c>
      <c r="BQ292" s="112" t="e">
        <f>'III Plan Rates'!$AA295*'V Consumer Factors'!$N$17*'II Rate Development &amp; Change'!$M$34</f>
        <v>#DIV/0!</v>
      </c>
      <c r="BR292" s="112" t="e">
        <f>'III Plan Rates'!$AA295*'V Consumer Factors'!$N$18*'II Rate Development &amp; Change'!$M$34</f>
        <v>#DIV/0!</v>
      </c>
      <c r="BS292" s="112" t="e">
        <f>'III Plan Rates'!$AA295*'V Consumer Factors'!$N$19*'II Rate Development &amp; Change'!$M$34</f>
        <v>#DIV/0!</v>
      </c>
      <c r="BT292" s="112" t="e">
        <f>'III Plan Rates'!$AA295*'V Consumer Factors'!$N$20*'II Rate Development &amp; Change'!$M$34</f>
        <v>#DIV/0!</v>
      </c>
      <c r="BU292" s="112">
        <f>IF('III Plan Rates'!$AP295&gt;0,SUMPRODUCT(BL292:BT292,'III Plan Rates'!$AG295:$AO295)/'III Plan Rates'!$AP295,0)</f>
        <v>0</v>
      </c>
      <c r="BW292" s="109"/>
      <c r="BX292" s="109"/>
      <c r="BY292" s="109"/>
      <c r="BZ292" s="109"/>
      <c r="CA292" s="109"/>
      <c r="CB292" s="109"/>
      <c r="CC292" s="109"/>
      <c r="CD292" s="109"/>
      <c r="CE292" s="511" t="str">
        <f>IF(SUM(BW292:CD292)='III Plan Rates'!AG295, "Match", "Don't Match")</f>
        <v>Match</v>
      </c>
      <c r="CF292" s="109"/>
      <c r="CG292" s="109"/>
      <c r="CH292" s="109"/>
      <c r="CI292" s="511" t="str">
        <f>IF(SUM(CF292:CH292)='III Plan Rates'!AH295, "Match", "Don't Match")</f>
        <v>Match</v>
      </c>
      <c r="CJ292" s="109"/>
      <c r="CK292" s="109"/>
      <c r="CL292" s="109"/>
      <c r="CM292" s="109"/>
      <c r="CN292" s="109"/>
      <c r="CO292" s="109"/>
      <c r="CP292" s="109"/>
      <c r="CQ292" s="109"/>
      <c r="CR292" s="109"/>
      <c r="CS292" s="109"/>
      <c r="CT292" s="109"/>
      <c r="CU292" s="109"/>
      <c r="CV292" s="109"/>
      <c r="CW292" s="511" t="str">
        <f>IF(SUM(CJ292:CV292)='III Plan Rates'!AI295, "Match", "Don't Match")</f>
        <v>Match</v>
      </c>
      <c r="CX292" s="109"/>
      <c r="CY292" s="109"/>
      <c r="CZ292" s="109"/>
      <c r="DA292" s="109"/>
      <c r="DB292" s="109"/>
      <c r="DC292" s="109"/>
      <c r="DD292" s="109"/>
      <c r="DE292" s="109"/>
      <c r="DF292" s="109"/>
      <c r="DG292" s="109"/>
      <c r="DH292" s="511" t="str">
        <f>IF(SUM(CX292:DG292)='III Plan Rates'!AJ295, "Match", "Don't Match")</f>
        <v>Match</v>
      </c>
      <c r="DI292" s="109"/>
      <c r="DJ292" s="109"/>
      <c r="DK292" s="109"/>
      <c r="DL292" s="109"/>
      <c r="DM292" s="109"/>
      <c r="DN292" s="109"/>
      <c r="DO292" s="109"/>
      <c r="DP292" s="511" t="str">
        <f>IF(SUM(DI292:DO292)='III Plan Rates'!AK295, "Match", "Don't Match")</f>
        <v>Match</v>
      </c>
      <c r="DQ292" s="109"/>
      <c r="DR292" s="109"/>
      <c r="DS292" s="109"/>
      <c r="DT292" s="109"/>
      <c r="DU292" s="109"/>
      <c r="DV292" s="109"/>
      <c r="DW292" s="109"/>
      <c r="DX292" s="109"/>
      <c r="DY292" s="109"/>
      <c r="DZ292" s="109"/>
      <c r="EA292" s="511" t="str">
        <f>IF(SUM(DQ292:DZ292)='III Plan Rates'!AL295, "Match", "Don't Match")</f>
        <v>Match</v>
      </c>
      <c r="EB292" s="109"/>
      <c r="EC292" s="109"/>
      <c r="ED292" s="109"/>
      <c r="EE292" s="109"/>
      <c r="EF292" s="511" t="str">
        <f>IF(SUM(EB292:EE292)='III Plan Rates'!AM295, "Match", "Don't Match")</f>
        <v>Match</v>
      </c>
      <c r="EG292" s="109"/>
      <c r="EH292" s="109"/>
      <c r="EI292" s="109"/>
      <c r="EJ292" s="109"/>
      <c r="EK292" s="109"/>
      <c r="EL292" s="511" t="str">
        <f>IF(SUM(EG292:EK292)='III Plan Rates'!AN295, "Match", "Don't Match")</f>
        <v>Match</v>
      </c>
      <c r="EM292" s="109"/>
      <c r="EN292" s="109"/>
      <c r="EO292" s="109"/>
      <c r="EP292" s="109"/>
      <c r="EQ292" s="109"/>
      <c r="ER292" s="109"/>
      <c r="ES292" s="109"/>
      <c r="ET292" s="511" t="str">
        <f>IF(SUM(EM292:ES292)='III Plan Rates'!AO295, "Match", "Don't Match")</f>
        <v>Match</v>
      </c>
    </row>
    <row r="293" spans="1:150" x14ac:dyDescent="0.25">
      <c r="A293" s="406" t="str">
        <f>'III Plan Rates'!A296</f>
        <v>Plan 279</v>
      </c>
      <c r="B293" s="122">
        <f>'III Plan Rates'!B296</f>
        <v>0</v>
      </c>
      <c r="C293" s="128">
        <f>'III Plan Rates'!D296</f>
        <v>0</v>
      </c>
      <c r="D293" s="122">
        <f>'III Plan Rates'!E296</f>
        <v>0</v>
      </c>
      <c r="E293" s="122">
        <f>'III Plan Rates'!F296</f>
        <v>0</v>
      </c>
      <c r="F293" s="122">
        <f>'III Plan Rates'!G296</f>
        <v>0</v>
      </c>
      <c r="G293" s="122">
        <f>'III Plan Rates'!J296</f>
        <v>0</v>
      </c>
      <c r="H293" s="10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2">
        <f>IF('III Plan Rates'!$AP296&gt;0,SUMPRODUCT(I293:Q293,'III Plan Rates'!$AG296:$AO296)/'III Plan Rates'!$AP296,0)</f>
        <v>0</v>
      </c>
      <c r="S293" s="123"/>
      <c r="T293" s="112" t="e">
        <f>'III Plan Rates'!$AA296*'V Consumer Factors'!$N$12*'II Rate Development &amp; Change'!$J$34</f>
        <v>#DIV/0!</v>
      </c>
      <c r="U293" s="112" t="e">
        <f>'III Plan Rates'!$AA296*'V Consumer Factors'!$N$13*'II Rate Development &amp; Change'!$J$34</f>
        <v>#DIV/0!</v>
      </c>
      <c r="V293" s="112" t="e">
        <f>'III Plan Rates'!$AA296*'V Consumer Factors'!$N$14*'II Rate Development &amp; Change'!$J$34</f>
        <v>#DIV/0!</v>
      </c>
      <c r="W293" s="112" t="e">
        <f>'III Plan Rates'!$AA296*'V Consumer Factors'!$N$15*'II Rate Development &amp; Change'!$J$34</f>
        <v>#DIV/0!</v>
      </c>
      <c r="X293" s="112" t="e">
        <f>'III Plan Rates'!$AA296*'V Consumer Factors'!$N$16*'II Rate Development &amp; Change'!$J$34</f>
        <v>#DIV/0!</v>
      </c>
      <c r="Y293" s="112" t="e">
        <f>'III Plan Rates'!$AA296*'V Consumer Factors'!$N$17*'II Rate Development &amp; Change'!$J$34</f>
        <v>#DIV/0!</v>
      </c>
      <c r="Z293" s="112" t="e">
        <f>'III Plan Rates'!$AA296*'V Consumer Factors'!$N$18*'II Rate Development &amp; Change'!$J$34</f>
        <v>#DIV/0!</v>
      </c>
      <c r="AA293" s="112" t="e">
        <f>'III Plan Rates'!$AA296*'V Consumer Factors'!$N$19*'II Rate Development &amp; Change'!$J$34</f>
        <v>#DIV/0!</v>
      </c>
      <c r="AB293" s="112" t="e">
        <f>'III Plan Rates'!$AA296*'V Consumer Factors'!$N$20*'II Rate Development &amp; Change'!$J$34</f>
        <v>#DIV/0!</v>
      </c>
      <c r="AC293" s="112">
        <f>IF('III Plan Rates'!$AP296&gt;0,SUMPRODUCT(T293:AB293,'III Plan Rates'!$AG296:$AO296)/'III Plan Rates'!$AP296,0)</f>
        <v>0</v>
      </c>
      <c r="AD293" s="119"/>
      <c r="AE293" s="120" t="e">
        <f t="shared" si="53"/>
        <v>#DIV/0!</v>
      </c>
      <c r="AF293" s="120" t="e">
        <f t="shared" si="54"/>
        <v>#DIV/0!</v>
      </c>
      <c r="AG293" s="120" t="e">
        <f t="shared" si="55"/>
        <v>#DIV/0!</v>
      </c>
      <c r="AH293" s="120" t="e">
        <f t="shared" si="56"/>
        <v>#DIV/0!</v>
      </c>
      <c r="AI293" s="120" t="e">
        <f t="shared" si="57"/>
        <v>#DIV/0!</v>
      </c>
      <c r="AJ293" s="120" t="e">
        <f t="shared" si="58"/>
        <v>#DIV/0!</v>
      </c>
      <c r="AK293" s="120" t="e">
        <f t="shared" si="59"/>
        <v>#DIV/0!</v>
      </c>
      <c r="AL293" s="120" t="e">
        <f t="shared" si="60"/>
        <v>#DIV/0!</v>
      </c>
      <c r="AM293" s="120" t="e">
        <f t="shared" si="61"/>
        <v>#DIV/0!</v>
      </c>
      <c r="AN293" s="120" t="str">
        <f t="shared" si="62"/>
        <v/>
      </c>
      <c r="AO293" s="119"/>
      <c r="AP293" s="112" t="e">
        <f>'III Plan Rates'!$AA296*'V Consumer Factors'!$N$12*'II Rate Development &amp; Change'!$K$34</f>
        <v>#DIV/0!</v>
      </c>
      <c r="AQ293" s="112" t="e">
        <f>'III Plan Rates'!$AA296*'V Consumer Factors'!$N$13*'II Rate Development &amp; Change'!$K$34</f>
        <v>#DIV/0!</v>
      </c>
      <c r="AR293" s="112" t="e">
        <f>'III Plan Rates'!$AA296*'V Consumer Factors'!$N$14*'II Rate Development &amp; Change'!$K$34</f>
        <v>#DIV/0!</v>
      </c>
      <c r="AS293" s="112" t="e">
        <f>'III Plan Rates'!$AA296*'V Consumer Factors'!$N$15*'II Rate Development &amp; Change'!$K$34</f>
        <v>#DIV/0!</v>
      </c>
      <c r="AT293" s="112" t="e">
        <f>'III Plan Rates'!$AA296*'V Consumer Factors'!$N$16*'II Rate Development &amp; Change'!$K$34</f>
        <v>#DIV/0!</v>
      </c>
      <c r="AU293" s="112" t="e">
        <f>'III Plan Rates'!$AA296*'V Consumer Factors'!$N$17*'II Rate Development &amp; Change'!$K$34</f>
        <v>#DIV/0!</v>
      </c>
      <c r="AV293" s="112" t="e">
        <f>'III Plan Rates'!$AA296*'V Consumer Factors'!$N$18*'II Rate Development &amp; Change'!$K$34</f>
        <v>#DIV/0!</v>
      </c>
      <c r="AW293" s="112" t="e">
        <f>'III Plan Rates'!$AA296*'V Consumer Factors'!$N$19*'II Rate Development &amp; Change'!$K$34</f>
        <v>#DIV/0!</v>
      </c>
      <c r="AX293" s="112" t="e">
        <f>'III Plan Rates'!$AA296*'V Consumer Factors'!$N$20*'II Rate Development &amp; Change'!$K$34</f>
        <v>#DIV/0!</v>
      </c>
      <c r="AY293" s="112">
        <f>IF('III Plan Rates'!$AP296&gt;0,SUMPRODUCT(AP293:AX293,'III Plan Rates'!$AG296:$AO296)/'III Plan Rates'!$AP296,0)</f>
        <v>0</v>
      </c>
      <c r="AZ293" s="124"/>
      <c r="BA293" s="112" t="e">
        <f>'III Plan Rates'!$AA296*'V Consumer Factors'!$N$12*'II Rate Development &amp; Change'!$L$34</f>
        <v>#DIV/0!</v>
      </c>
      <c r="BB293" s="112" t="e">
        <f>'III Plan Rates'!$AA296*'V Consumer Factors'!$N$13*'II Rate Development &amp; Change'!$L$34</f>
        <v>#DIV/0!</v>
      </c>
      <c r="BC293" s="112" t="e">
        <f>'III Plan Rates'!$AA296*'V Consumer Factors'!$N$14*'II Rate Development &amp; Change'!$L$34</f>
        <v>#DIV/0!</v>
      </c>
      <c r="BD293" s="112" t="e">
        <f>'III Plan Rates'!$AA296*'V Consumer Factors'!$N$15*'II Rate Development &amp; Change'!$L$34</f>
        <v>#DIV/0!</v>
      </c>
      <c r="BE293" s="112" t="e">
        <f>'III Plan Rates'!$AA296*'V Consumer Factors'!$N$16*'II Rate Development &amp; Change'!$L$34</f>
        <v>#DIV/0!</v>
      </c>
      <c r="BF293" s="112" t="e">
        <f>'III Plan Rates'!$AA296*'V Consumer Factors'!$N$17*'II Rate Development &amp; Change'!$L$34</f>
        <v>#DIV/0!</v>
      </c>
      <c r="BG293" s="112" t="e">
        <f>'III Plan Rates'!$AA296*'V Consumer Factors'!$N$18*'II Rate Development &amp; Change'!$L$34</f>
        <v>#DIV/0!</v>
      </c>
      <c r="BH293" s="112" t="e">
        <f>'III Plan Rates'!$AA296*'V Consumer Factors'!$N$19*'II Rate Development &amp; Change'!$L$34</f>
        <v>#DIV/0!</v>
      </c>
      <c r="BI293" s="112" t="e">
        <f>'III Plan Rates'!$AA296*'V Consumer Factors'!$N$20*'II Rate Development &amp; Change'!$L$34</f>
        <v>#DIV/0!</v>
      </c>
      <c r="BJ293" s="112">
        <f>IF('III Plan Rates'!$AP296&gt;0,SUMPRODUCT(BA293:BI293,'III Plan Rates'!$AG296:$AO296)/'III Plan Rates'!$AP296,0)</f>
        <v>0</v>
      </c>
      <c r="BK293" s="124"/>
      <c r="BL293" s="112" t="e">
        <f>'III Plan Rates'!$AA296*'V Consumer Factors'!$N$12*'II Rate Development &amp; Change'!$M$34</f>
        <v>#DIV/0!</v>
      </c>
      <c r="BM293" s="112" t="e">
        <f>'III Plan Rates'!$AA296*'V Consumer Factors'!$N$13*'II Rate Development &amp; Change'!$M$34</f>
        <v>#DIV/0!</v>
      </c>
      <c r="BN293" s="112" t="e">
        <f>'III Plan Rates'!$AA296*'V Consumer Factors'!$N$14*'II Rate Development &amp; Change'!$M$34</f>
        <v>#DIV/0!</v>
      </c>
      <c r="BO293" s="112" t="e">
        <f>'III Plan Rates'!$AA296*'V Consumer Factors'!$N$15*'II Rate Development &amp; Change'!$M$34</f>
        <v>#DIV/0!</v>
      </c>
      <c r="BP293" s="112" t="e">
        <f>'III Plan Rates'!$AA296*'V Consumer Factors'!$N$16*'II Rate Development &amp; Change'!$M$34</f>
        <v>#DIV/0!</v>
      </c>
      <c r="BQ293" s="112" t="e">
        <f>'III Plan Rates'!$AA296*'V Consumer Factors'!$N$17*'II Rate Development &amp; Change'!$M$34</f>
        <v>#DIV/0!</v>
      </c>
      <c r="BR293" s="112" t="e">
        <f>'III Plan Rates'!$AA296*'V Consumer Factors'!$N$18*'II Rate Development &amp; Change'!$M$34</f>
        <v>#DIV/0!</v>
      </c>
      <c r="BS293" s="112" t="e">
        <f>'III Plan Rates'!$AA296*'V Consumer Factors'!$N$19*'II Rate Development &amp; Change'!$M$34</f>
        <v>#DIV/0!</v>
      </c>
      <c r="BT293" s="112" t="e">
        <f>'III Plan Rates'!$AA296*'V Consumer Factors'!$N$20*'II Rate Development &amp; Change'!$M$34</f>
        <v>#DIV/0!</v>
      </c>
      <c r="BU293" s="112">
        <f>IF('III Plan Rates'!$AP296&gt;0,SUMPRODUCT(BL293:BT293,'III Plan Rates'!$AG296:$AO296)/'III Plan Rates'!$AP296,0)</f>
        <v>0</v>
      </c>
      <c r="BW293" s="109"/>
      <c r="BX293" s="109"/>
      <c r="BY293" s="109"/>
      <c r="BZ293" s="109"/>
      <c r="CA293" s="109"/>
      <c r="CB293" s="109"/>
      <c r="CC293" s="109"/>
      <c r="CD293" s="109"/>
      <c r="CE293" s="511" t="str">
        <f>IF(SUM(BW293:CD293)='III Plan Rates'!AG296, "Match", "Don't Match")</f>
        <v>Match</v>
      </c>
      <c r="CF293" s="109"/>
      <c r="CG293" s="109"/>
      <c r="CH293" s="109"/>
      <c r="CI293" s="511" t="str">
        <f>IF(SUM(CF293:CH293)='III Plan Rates'!AH296, "Match", "Don't Match")</f>
        <v>Match</v>
      </c>
      <c r="CJ293" s="109"/>
      <c r="CK293" s="109"/>
      <c r="CL293" s="109"/>
      <c r="CM293" s="109"/>
      <c r="CN293" s="109"/>
      <c r="CO293" s="109"/>
      <c r="CP293" s="109"/>
      <c r="CQ293" s="109"/>
      <c r="CR293" s="109"/>
      <c r="CS293" s="109"/>
      <c r="CT293" s="109"/>
      <c r="CU293" s="109"/>
      <c r="CV293" s="109"/>
      <c r="CW293" s="511" t="str">
        <f>IF(SUM(CJ293:CV293)='III Plan Rates'!AI296, "Match", "Don't Match")</f>
        <v>Match</v>
      </c>
      <c r="CX293" s="109"/>
      <c r="CY293" s="109"/>
      <c r="CZ293" s="109"/>
      <c r="DA293" s="109"/>
      <c r="DB293" s="109"/>
      <c r="DC293" s="109"/>
      <c r="DD293" s="109"/>
      <c r="DE293" s="109"/>
      <c r="DF293" s="109"/>
      <c r="DG293" s="109"/>
      <c r="DH293" s="511" t="str">
        <f>IF(SUM(CX293:DG293)='III Plan Rates'!AJ296, "Match", "Don't Match")</f>
        <v>Match</v>
      </c>
      <c r="DI293" s="109"/>
      <c r="DJ293" s="109"/>
      <c r="DK293" s="109"/>
      <c r="DL293" s="109"/>
      <c r="DM293" s="109"/>
      <c r="DN293" s="109"/>
      <c r="DO293" s="109"/>
      <c r="DP293" s="511" t="str">
        <f>IF(SUM(DI293:DO293)='III Plan Rates'!AK296, "Match", "Don't Match")</f>
        <v>Match</v>
      </c>
      <c r="DQ293" s="109"/>
      <c r="DR293" s="109"/>
      <c r="DS293" s="109"/>
      <c r="DT293" s="109"/>
      <c r="DU293" s="109"/>
      <c r="DV293" s="109"/>
      <c r="DW293" s="109"/>
      <c r="DX293" s="109"/>
      <c r="DY293" s="109"/>
      <c r="DZ293" s="109"/>
      <c r="EA293" s="511" t="str">
        <f>IF(SUM(DQ293:DZ293)='III Plan Rates'!AL296, "Match", "Don't Match")</f>
        <v>Match</v>
      </c>
      <c r="EB293" s="109"/>
      <c r="EC293" s="109"/>
      <c r="ED293" s="109"/>
      <c r="EE293" s="109"/>
      <c r="EF293" s="511" t="str">
        <f>IF(SUM(EB293:EE293)='III Plan Rates'!AM296, "Match", "Don't Match")</f>
        <v>Match</v>
      </c>
      <c r="EG293" s="109"/>
      <c r="EH293" s="109"/>
      <c r="EI293" s="109"/>
      <c r="EJ293" s="109"/>
      <c r="EK293" s="109"/>
      <c r="EL293" s="511" t="str">
        <f>IF(SUM(EG293:EK293)='III Plan Rates'!AN296, "Match", "Don't Match")</f>
        <v>Match</v>
      </c>
      <c r="EM293" s="109"/>
      <c r="EN293" s="109"/>
      <c r="EO293" s="109"/>
      <c r="EP293" s="109"/>
      <c r="EQ293" s="109"/>
      <c r="ER293" s="109"/>
      <c r="ES293" s="109"/>
      <c r="ET293" s="511" t="str">
        <f>IF(SUM(EM293:ES293)='III Plan Rates'!AO296, "Match", "Don't Match")</f>
        <v>Match</v>
      </c>
    </row>
    <row r="294" spans="1:150" x14ac:dyDescent="0.25">
      <c r="A294" s="406" t="str">
        <f>'III Plan Rates'!A297</f>
        <v>Plan 280</v>
      </c>
      <c r="B294" s="122">
        <f>'III Plan Rates'!B297</f>
        <v>0</v>
      </c>
      <c r="C294" s="128">
        <f>'III Plan Rates'!D297</f>
        <v>0</v>
      </c>
      <c r="D294" s="122">
        <f>'III Plan Rates'!E297</f>
        <v>0</v>
      </c>
      <c r="E294" s="122">
        <f>'III Plan Rates'!F297</f>
        <v>0</v>
      </c>
      <c r="F294" s="122">
        <f>'III Plan Rates'!G297</f>
        <v>0</v>
      </c>
      <c r="G294" s="122">
        <f>'III Plan Rates'!J297</f>
        <v>0</v>
      </c>
      <c r="H294" s="10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2">
        <f>IF('III Plan Rates'!$AP297&gt;0,SUMPRODUCT(I294:Q294,'III Plan Rates'!$AG297:$AO297)/'III Plan Rates'!$AP297,0)</f>
        <v>0</v>
      </c>
      <c r="S294" s="123"/>
      <c r="T294" s="112" t="e">
        <f>'III Plan Rates'!$AA297*'V Consumer Factors'!$N$12*'II Rate Development &amp; Change'!$J$34</f>
        <v>#DIV/0!</v>
      </c>
      <c r="U294" s="112" t="e">
        <f>'III Plan Rates'!$AA297*'V Consumer Factors'!$N$13*'II Rate Development &amp; Change'!$J$34</f>
        <v>#DIV/0!</v>
      </c>
      <c r="V294" s="112" t="e">
        <f>'III Plan Rates'!$AA297*'V Consumer Factors'!$N$14*'II Rate Development &amp; Change'!$J$34</f>
        <v>#DIV/0!</v>
      </c>
      <c r="W294" s="112" t="e">
        <f>'III Plan Rates'!$AA297*'V Consumer Factors'!$N$15*'II Rate Development &amp; Change'!$J$34</f>
        <v>#DIV/0!</v>
      </c>
      <c r="X294" s="112" t="e">
        <f>'III Plan Rates'!$AA297*'V Consumer Factors'!$N$16*'II Rate Development &amp; Change'!$J$34</f>
        <v>#DIV/0!</v>
      </c>
      <c r="Y294" s="112" t="e">
        <f>'III Plan Rates'!$AA297*'V Consumer Factors'!$N$17*'II Rate Development &amp; Change'!$J$34</f>
        <v>#DIV/0!</v>
      </c>
      <c r="Z294" s="112" t="e">
        <f>'III Plan Rates'!$AA297*'V Consumer Factors'!$N$18*'II Rate Development &amp; Change'!$J$34</f>
        <v>#DIV/0!</v>
      </c>
      <c r="AA294" s="112" t="e">
        <f>'III Plan Rates'!$AA297*'V Consumer Factors'!$N$19*'II Rate Development &amp; Change'!$J$34</f>
        <v>#DIV/0!</v>
      </c>
      <c r="AB294" s="112" t="e">
        <f>'III Plan Rates'!$AA297*'V Consumer Factors'!$N$20*'II Rate Development &amp; Change'!$J$34</f>
        <v>#DIV/0!</v>
      </c>
      <c r="AC294" s="112">
        <f>IF('III Plan Rates'!$AP297&gt;0,SUMPRODUCT(T294:AB294,'III Plan Rates'!$AG297:$AO297)/'III Plan Rates'!$AP297,0)</f>
        <v>0</v>
      </c>
      <c r="AD294" s="119"/>
      <c r="AE294" s="120" t="e">
        <f t="shared" si="53"/>
        <v>#DIV/0!</v>
      </c>
      <c r="AF294" s="120" t="e">
        <f t="shared" si="54"/>
        <v>#DIV/0!</v>
      </c>
      <c r="AG294" s="120" t="e">
        <f t="shared" si="55"/>
        <v>#DIV/0!</v>
      </c>
      <c r="AH294" s="120" t="e">
        <f t="shared" si="56"/>
        <v>#DIV/0!</v>
      </c>
      <c r="AI294" s="120" t="e">
        <f t="shared" si="57"/>
        <v>#DIV/0!</v>
      </c>
      <c r="AJ294" s="120" t="e">
        <f t="shared" si="58"/>
        <v>#DIV/0!</v>
      </c>
      <c r="AK294" s="120" t="e">
        <f t="shared" si="59"/>
        <v>#DIV/0!</v>
      </c>
      <c r="AL294" s="120" t="e">
        <f t="shared" si="60"/>
        <v>#DIV/0!</v>
      </c>
      <c r="AM294" s="120" t="e">
        <f t="shared" si="61"/>
        <v>#DIV/0!</v>
      </c>
      <c r="AN294" s="120" t="str">
        <f t="shared" si="62"/>
        <v/>
      </c>
      <c r="AO294" s="119"/>
      <c r="AP294" s="112" t="e">
        <f>'III Plan Rates'!$AA297*'V Consumer Factors'!$N$12*'II Rate Development &amp; Change'!$K$34</f>
        <v>#DIV/0!</v>
      </c>
      <c r="AQ294" s="112" t="e">
        <f>'III Plan Rates'!$AA297*'V Consumer Factors'!$N$13*'II Rate Development &amp; Change'!$K$34</f>
        <v>#DIV/0!</v>
      </c>
      <c r="AR294" s="112" t="e">
        <f>'III Plan Rates'!$AA297*'V Consumer Factors'!$N$14*'II Rate Development &amp; Change'!$K$34</f>
        <v>#DIV/0!</v>
      </c>
      <c r="AS294" s="112" t="e">
        <f>'III Plan Rates'!$AA297*'V Consumer Factors'!$N$15*'II Rate Development &amp; Change'!$K$34</f>
        <v>#DIV/0!</v>
      </c>
      <c r="AT294" s="112" t="e">
        <f>'III Plan Rates'!$AA297*'V Consumer Factors'!$N$16*'II Rate Development &amp; Change'!$K$34</f>
        <v>#DIV/0!</v>
      </c>
      <c r="AU294" s="112" t="e">
        <f>'III Plan Rates'!$AA297*'V Consumer Factors'!$N$17*'II Rate Development &amp; Change'!$K$34</f>
        <v>#DIV/0!</v>
      </c>
      <c r="AV294" s="112" t="e">
        <f>'III Plan Rates'!$AA297*'V Consumer Factors'!$N$18*'II Rate Development &amp; Change'!$K$34</f>
        <v>#DIV/0!</v>
      </c>
      <c r="AW294" s="112" t="e">
        <f>'III Plan Rates'!$AA297*'V Consumer Factors'!$N$19*'II Rate Development &amp; Change'!$K$34</f>
        <v>#DIV/0!</v>
      </c>
      <c r="AX294" s="112" t="e">
        <f>'III Plan Rates'!$AA297*'V Consumer Factors'!$N$20*'II Rate Development &amp; Change'!$K$34</f>
        <v>#DIV/0!</v>
      </c>
      <c r="AY294" s="112">
        <f>IF('III Plan Rates'!$AP297&gt;0,SUMPRODUCT(AP294:AX294,'III Plan Rates'!$AG297:$AO297)/'III Plan Rates'!$AP297,0)</f>
        <v>0</v>
      </c>
      <c r="AZ294" s="124"/>
      <c r="BA294" s="112" t="e">
        <f>'III Plan Rates'!$AA297*'V Consumer Factors'!$N$12*'II Rate Development &amp; Change'!$L$34</f>
        <v>#DIV/0!</v>
      </c>
      <c r="BB294" s="112" t="e">
        <f>'III Plan Rates'!$AA297*'V Consumer Factors'!$N$13*'II Rate Development &amp; Change'!$L$34</f>
        <v>#DIV/0!</v>
      </c>
      <c r="BC294" s="112" t="e">
        <f>'III Plan Rates'!$AA297*'V Consumer Factors'!$N$14*'II Rate Development &amp; Change'!$L$34</f>
        <v>#DIV/0!</v>
      </c>
      <c r="BD294" s="112" t="e">
        <f>'III Plan Rates'!$AA297*'V Consumer Factors'!$N$15*'II Rate Development &amp; Change'!$L$34</f>
        <v>#DIV/0!</v>
      </c>
      <c r="BE294" s="112" t="e">
        <f>'III Plan Rates'!$AA297*'V Consumer Factors'!$N$16*'II Rate Development &amp; Change'!$L$34</f>
        <v>#DIV/0!</v>
      </c>
      <c r="BF294" s="112" t="e">
        <f>'III Plan Rates'!$AA297*'V Consumer Factors'!$N$17*'II Rate Development &amp; Change'!$L$34</f>
        <v>#DIV/0!</v>
      </c>
      <c r="BG294" s="112" t="e">
        <f>'III Plan Rates'!$AA297*'V Consumer Factors'!$N$18*'II Rate Development &amp; Change'!$L$34</f>
        <v>#DIV/0!</v>
      </c>
      <c r="BH294" s="112" t="e">
        <f>'III Plan Rates'!$AA297*'V Consumer Factors'!$N$19*'II Rate Development &amp; Change'!$L$34</f>
        <v>#DIV/0!</v>
      </c>
      <c r="BI294" s="112" t="e">
        <f>'III Plan Rates'!$AA297*'V Consumer Factors'!$N$20*'II Rate Development &amp; Change'!$L$34</f>
        <v>#DIV/0!</v>
      </c>
      <c r="BJ294" s="112">
        <f>IF('III Plan Rates'!$AP297&gt;0,SUMPRODUCT(BA294:BI294,'III Plan Rates'!$AG297:$AO297)/'III Plan Rates'!$AP297,0)</f>
        <v>0</v>
      </c>
      <c r="BK294" s="124"/>
      <c r="BL294" s="112" t="e">
        <f>'III Plan Rates'!$AA297*'V Consumer Factors'!$N$12*'II Rate Development &amp; Change'!$M$34</f>
        <v>#DIV/0!</v>
      </c>
      <c r="BM294" s="112" t="e">
        <f>'III Plan Rates'!$AA297*'V Consumer Factors'!$N$13*'II Rate Development &amp; Change'!$M$34</f>
        <v>#DIV/0!</v>
      </c>
      <c r="BN294" s="112" t="e">
        <f>'III Plan Rates'!$AA297*'V Consumer Factors'!$N$14*'II Rate Development &amp; Change'!$M$34</f>
        <v>#DIV/0!</v>
      </c>
      <c r="BO294" s="112" t="e">
        <f>'III Plan Rates'!$AA297*'V Consumer Factors'!$N$15*'II Rate Development &amp; Change'!$M$34</f>
        <v>#DIV/0!</v>
      </c>
      <c r="BP294" s="112" t="e">
        <f>'III Plan Rates'!$AA297*'V Consumer Factors'!$N$16*'II Rate Development &amp; Change'!$M$34</f>
        <v>#DIV/0!</v>
      </c>
      <c r="BQ294" s="112" t="e">
        <f>'III Plan Rates'!$AA297*'V Consumer Factors'!$N$17*'II Rate Development &amp; Change'!$M$34</f>
        <v>#DIV/0!</v>
      </c>
      <c r="BR294" s="112" t="e">
        <f>'III Plan Rates'!$AA297*'V Consumer Factors'!$N$18*'II Rate Development &amp; Change'!$M$34</f>
        <v>#DIV/0!</v>
      </c>
      <c r="BS294" s="112" t="e">
        <f>'III Plan Rates'!$AA297*'V Consumer Factors'!$N$19*'II Rate Development &amp; Change'!$M$34</f>
        <v>#DIV/0!</v>
      </c>
      <c r="BT294" s="112" t="e">
        <f>'III Plan Rates'!$AA297*'V Consumer Factors'!$N$20*'II Rate Development &amp; Change'!$M$34</f>
        <v>#DIV/0!</v>
      </c>
      <c r="BU294" s="112">
        <f>IF('III Plan Rates'!$AP297&gt;0,SUMPRODUCT(BL294:BT294,'III Plan Rates'!$AG297:$AO297)/'III Plan Rates'!$AP297,0)</f>
        <v>0</v>
      </c>
      <c r="BW294" s="109"/>
      <c r="BX294" s="109"/>
      <c r="BY294" s="109"/>
      <c r="BZ294" s="109"/>
      <c r="CA294" s="109"/>
      <c r="CB294" s="109"/>
      <c r="CC294" s="109"/>
      <c r="CD294" s="109"/>
      <c r="CE294" s="511" t="str">
        <f>IF(SUM(BW294:CD294)='III Plan Rates'!AG297, "Match", "Don't Match")</f>
        <v>Match</v>
      </c>
      <c r="CF294" s="109"/>
      <c r="CG294" s="109"/>
      <c r="CH294" s="109"/>
      <c r="CI294" s="511" t="str">
        <f>IF(SUM(CF294:CH294)='III Plan Rates'!AH297, "Match", "Don't Match")</f>
        <v>Match</v>
      </c>
      <c r="CJ294" s="109"/>
      <c r="CK294" s="109"/>
      <c r="CL294" s="109"/>
      <c r="CM294" s="109"/>
      <c r="CN294" s="109"/>
      <c r="CO294" s="109"/>
      <c r="CP294" s="109"/>
      <c r="CQ294" s="109"/>
      <c r="CR294" s="109"/>
      <c r="CS294" s="109"/>
      <c r="CT294" s="109"/>
      <c r="CU294" s="109"/>
      <c r="CV294" s="109"/>
      <c r="CW294" s="511" t="str">
        <f>IF(SUM(CJ294:CV294)='III Plan Rates'!AI297, "Match", "Don't Match")</f>
        <v>Match</v>
      </c>
      <c r="CX294" s="109"/>
      <c r="CY294" s="109"/>
      <c r="CZ294" s="109"/>
      <c r="DA294" s="109"/>
      <c r="DB294" s="109"/>
      <c r="DC294" s="109"/>
      <c r="DD294" s="109"/>
      <c r="DE294" s="109"/>
      <c r="DF294" s="109"/>
      <c r="DG294" s="109"/>
      <c r="DH294" s="511" t="str">
        <f>IF(SUM(CX294:DG294)='III Plan Rates'!AJ297, "Match", "Don't Match")</f>
        <v>Match</v>
      </c>
      <c r="DI294" s="109"/>
      <c r="DJ294" s="109"/>
      <c r="DK294" s="109"/>
      <c r="DL294" s="109"/>
      <c r="DM294" s="109"/>
      <c r="DN294" s="109"/>
      <c r="DO294" s="109"/>
      <c r="DP294" s="511" t="str">
        <f>IF(SUM(DI294:DO294)='III Plan Rates'!AK297, "Match", "Don't Match")</f>
        <v>Match</v>
      </c>
      <c r="DQ294" s="109"/>
      <c r="DR294" s="109"/>
      <c r="DS294" s="109"/>
      <c r="DT294" s="109"/>
      <c r="DU294" s="109"/>
      <c r="DV294" s="109"/>
      <c r="DW294" s="109"/>
      <c r="DX294" s="109"/>
      <c r="DY294" s="109"/>
      <c r="DZ294" s="109"/>
      <c r="EA294" s="511" t="str">
        <f>IF(SUM(DQ294:DZ294)='III Plan Rates'!AL297, "Match", "Don't Match")</f>
        <v>Match</v>
      </c>
      <c r="EB294" s="109"/>
      <c r="EC294" s="109"/>
      <c r="ED294" s="109"/>
      <c r="EE294" s="109"/>
      <c r="EF294" s="511" t="str">
        <f>IF(SUM(EB294:EE294)='III Plan Rates'!AM297, "Match", "Don't Match")</f>
        <v>Match</v>
      </c>
      <c r="EG294" s="109"/>
      <c r="EH294" s="109"/>
      <c r="EI294" s="109"/>
      <c r="EJ294" s="109"/>
      <c r="EK294" s="109"/>
      <c r="EL294" s="511" t="str">
        <f>IF(SUM(EG294:EK294)='III Plan Rates'!AN297, "Match", "Don't Match")</f>
        <v>Match</v>
      </c>
      <c r="EM294" s="109"/>
      <c r="EN294" s="109"/>
      <c r="EO294" s="109"/>
      <c r="EP294" s="109"/>
      <c r="EQ294" s="109"/>
      <c r="ER294" s="109"/>
      <c r="ES294" s="109"/>
      <c r="ET294" s="511" t="str">
        <f>IF(SUM(EM294:ES294)='III Plan Rates'!AO297, "Match", "Don't Match")</f>
        <v>Match</v>
      </c>
    </row>
    <row r="295" spans="1:150" x14ac:dyDescent="0.25">
      <c r="A295" s="406" t="str">
        <f>'III Plan Rates'!A298</f>
        <v>Plan 281</v>
      </c>
      <c r="B295" s="122">
        <f>'III Plan Rates'!B298</f>
        <v>0</v>
      </c>
      <c r="C295" s="128">
        <f>'III Plan Rates'!D298</f>
        <v>0</v>
      </c>
      <c r="D295" s="122">
        <f>'III Plan Rates'!E298</f>
        <v>0</v>
      </c>
      <c r="E295" s="122">
        <f>'III Plan Rates'!F298</f>
        <v>0</v>
      </c>
      <c r="F295" s="122">
        <f>'III Plan Rates'!G298</f>
        <v>0</v>
      </c>
      <c r="G295" s="122">
        <f>'III Plan Rates'!J298</f>
        <v>0</v>
      </c>
      <c r="H295" s="10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2">
        <f>IF('III Plan Rates'!$AP298&gt;0,SUMPRODUCT(I295:Q295,'III Plan Rates'!$AG298:$AO298)/'III Plan Rates'!$AP298,0)</f>
        <v>0</v>
      </c>
      <c r="S295" s="123"/>
      <c r="T295" s="112" t="e">
        <f>'III Plan Rates'!$AA298*'V Consumer Factors'!$N$12*'II Rate Development &amp; Change'!$J$34</f>
        <v>#DIV/0!</v>
      </c>
      <c r="U295" s="112" t="e">
        <f>'III Plan Rates'!$AA298*'V Consumer Factors'!$N$13*'II Rate Development &amp; Change'!$J$34</f>
        <v>#DIV/0!</v>
      </c>
      <c r="V295" s="112" t="e">
        <f>'III Plan Rates'!$AA298*'V Consumer Factors'!$N$14*'II Rate Development &amp; Change'!$J$34</f>
        <v>#DIV/0!</v>
      </c>
      <c r="W295" s="112" t="e">
        <f>'III Plan Rates'!$AA298*'V Consumer Factors'!$N$15*'II Rate Development &amp; Change'!$J$34</f>
        <v>#DIV/0!</v>
      </c>
      <c r="X295" s="112" t="e">
        <f>'III Plan Rates'!$AA298*'V Consumer Factors'!$N$16*'II Rate Development &amp; Change'!$J$34</f>
        <v>#DIV/0!</v>
      </c>
      <c r="Y295" s="112" t="e">
        <f>'III Plan Rates'!$AA298*'V Consumer Factors'!$N$17*'II Rate Development &amp; Change'!$J$34</f>
        <v>#DIV/0!</v>
      </c>
      <c r="Z295" s="112" t="e">
        <f>'III Plan Rates'!$AA298*'V Consumer Factors'!$N$18*'II Rate Development &amp; Change'!$J$34</f>
        <v>#DIV/0!</v>
      </c>
      <c r="AA295" s="112" t="e">
        <f>'III Plan Rates'!$AA298*'V Consumer Factors'!$N$19*'II Rate Development &amp; Change'!$J$34</f>
        <v>#DIV/0!</v>
      </c>
      <c r="AB295" s="112" t="e">
        <f>'III Plan Rates'!$AA298*'V Consumer Factors'!$N$20*'II Rate Development &amp; Change'!$J$34</f>
        <v>#DIV/0!</v>
      </c>
      <c r="AC295" s="112">
        <f>IF('III Plan Rates'!$AP298&gt;0,SUMPRODUCT(T295:AB295,'III Plan Rates'!$AG298:$AO298)/'III Plan Rates'!$AP298,0)</f>
        <v>0</v>
      </c>
      <c r="AD295" s="119"/>
      <c r="AE295" s="120" t="e">
        <f t="shared" si="53"/>
        <v>#DIV/0!</v>
      </c>
      <c r="AF295" s="120" t="e">
        <f t="shared" si="54"/>
        <v>#DIV/0!</v>
      </c>
      <c r="AG295" s="120" t="e">
        <f t="shared" si="55"/>
        <v>#DIV/0!</v>
      </c>
      <c r="AH295" s="120" t="e">
        <f t="shared" si="56"/>
        <v>#DIV/0!</v>
      </c>
      <c r="AI295" s="120" t="e">
        <f t="shared" si="57"/>
        <v>#DIV/0!</v>
      </c>
      <c r="AJ295" s="120" t="e">
        <f t="shared" si="58"/>
        <v>#DIV/0!</v>
      </c>
      <c r="AK295" s="120" t="e">
        <f t="shared" si="59"/>
        <v>#DIV/0!</v>
      </c>
      <c r="AL295" s="120" t="e">
        <f t="shared" si="60"/>
        <v>#DIV/0!</v>
      </c>
      <c r="AM295" s="120" t="e">
        <f t="shared" si="61"/>
        <v>#DIV/0!</v>
      </c>
      <c r="AN295" s="120" t="str">
        <f t="shared" si="62"/>
        <v/>
      </c>
      <c r="AO295" s="119"/>
      <c r="AP295" s="112" t="e">
        <f>'III Plan Rates'!$AA298*'V Consumer Factors'!$N$12*'II Rate Development &amp; Change'!$K$34</f>
        <v>#DIV/0!</v>
      </c>
      <c r="AQ295" s="112" t="e">
        <f>'III Plan Rates'!$AA298*'V Consumer Factors'!$N$13*'II Rate Development &amp; Change'!$K$34</f>
        <v>#DIV/0!</v>
      </c>
      <c r="AR295" s="112" t="e">
        <f>'III Plan Rates'!$AA298*'V Consumer Factors'!$N$14*'II Rate Development &amp; Change'!$K$34</f>
        <v>#DIV/0!</v>
      </c>
      <c r="AS295" s="112" t="e">
        <f>'III Plan Rates'!$AA298*'V Consumer Factors'!$N$15*'II Rate Development &amp; Change'!$K$34</f>
        <v>#DIV/0!</v>
      </c>
      <c r="AT295" s="112" t="e">
        <f>'III Plan Rates'!$AA298*'V Consumer Factors'!$N$16*'II Rate Development &amp; Change'!$K$34</f>
        <v>#DIV/0!</v>
      </c>
      <c r="AU295" s="112" t="e">
        <f>'III Plan Rates'!$AA298*'V Consumer Factors'!$N$17*'II Rate Development &amp; Change'!$K$34</f>
        <v>#DIV/0!</v>
      </c>
      <c r="AV295" s="112" t="e">
        <f>'III Plan Rates'!$AA298*'V Consumer Factors'!$N$18*'II Rate Development &amp; Change'!$K$34</f>
        <v>#DIV/0!</v>
      </c>
      <c r="AW295" s="112" t="e">
        <f>'III Plan Rates'!$AA298*'V Consumer Factors'!$N$19*'II Rate Development &amp; Change'!$K$34</f>
        <v>#DIV/0!</v>
      </c>
      <c r="AX295" s="112" t="e">
        <f>'III Plan Rates'!$AA298*'V Consumer Factors'!$N$20*'II Rate Development &amp; Change'!$K$34</f>
        <v>#DIV/0!</v>
      </c>
      <c r="AY295" s="112">
        <f>IF('III Plan Rates'!$AP298&gt;0,SUMPRODUCT(AP295:AX295,'III Plan Rates'!$AG298:$AO298)/'III Plan Rates'!$AP298,0)</f>
        <v>0</v>
      </c>
      <c r="AZ295" s="124"/>
      <c r="BA295" s="112" t="e">
        <f>'III Plan Rates'!$AA298*'V Consumer Factors'!$N$12*'II Rate Development &amp; Change'!$L$34</f>
        <v>#DIV/0!</v>
      </c>
      <c r="BB295" s="112" t="e">
        <f>'III Plan Rates'!$AA298*'V Consumer Factors'!$N$13*'II Rate Development &amp; Change'!$L$34</f>
        <v>#DIV/0!</v>
      </c>
      <c r="BC295" s="112" t="e">
        <f>'III Plan Rates'!$AA298*'V Consumer Factors'!$N$14*'II Rate Development &amp; Change'!$L$34</f>
        <v>#DIV/0!</v>
      </c>
      <c r="BD295" s="112" t="e">
        <f>'III Plan Rates'!$AA298*'V Consumer Factors'!$N$15*'II Rate Development &amp; Change'!$L$34</f>
        <v>#DIV/0!</v>
      </c>
      <c r="BE295" s="112" t="e">
        <f>'III Plan Rates'!$AA298*'V Consumer Factors'!$N$16*'II Rate Development &amp; Change'!$L$34</f>
        <v>#DIV/0!</v>
      </c>
      <c r="BF295" s="112" t="e">
        <f>'III Plan Rates'!$AA298*'V Consumer Factors'!$N$17*'II Rate Development &amp; Change'!$L$34</f>
        <v>#DIV/0!</v>
      </c>
      <c r="BG295" s="112" t="e">
        <f>'III Plan Rates'!$AA298*'V Consumer Factors'!$N$18*'II Rate Development &amp; Change'!$L$34</f>
        <v>#DIV/0!</v>
      </c>
      <c r="BH295" s="112" t="e">
        <f>'III Plan Rates'!$AA298*'V Consumer Factors'!$N$19*'II Rate Development &amp; Change'!$L$34</f>
        <v>#DIV/0!</v>
      </c>
      <c r="BI295" s="112" t="e">
        <f>'III Plan Rates'!$AA298*'V Consumer Factors'!$N$20*'II Rate Development &amp; Change'!$L$34</f>
        <v>#DIV/0!</v>
      </c>
      <c r="BJ295" s="112">
        <f>IF('III Plan Rates'!$AP298&gt;0,SUMPRODUCT(BA295:BI295,'III Plan Rates'!$AG298:$AO298)/'III Plan Rates'!$AP298,0)</f>
        <v>0</v>
      </c>
      <c r="BK295" s="124"/>
      <c r="BL295" s="112" t="e">
        <f>'III Plan Rates'!$AA298*'V Consumer Factors'!$N$12*'II Rate Development &amp; Change'!$M$34</f>
        <v>#DIV/0!</v>
      </c>
      <c r="BM295" s="112" t="e">
        <f>'III Plan Rates'!$AA298*'V Consumer Factors'!$N$13*'II Rate Development &amp; Change'!$M$34</f>
        <v>#DIV/0!</v>
      </c>
      <c r="BN295" s="112" t="e">
        <f>'III Plan Rates'!$AA298*'V Consumer Factors'!$N$14*'II Rate Development &amp; Change'!$M$34</f>
        <v>#DIV/0!</v>
      </c>
      <c r="BO295" s="112" t="e">
        <f>'III Plan Rates'!$AA298*'V Consumer Factors'!$N$15*'II Rate Development &amp; Change'!$M$34</f>
        <v>#DIV/0!</v>
      </c>
      <c r="BP295" s="112" t="e">
        <f>'III Plan Rates'!$AA298*'V Consumer Factors'!$N$16*'II Rate Development &amp; Change'!$M$34</f>
        <v>#DIV/0!</v>
      </c>
      <c r="BQ295" s="112" t="e">
        <f>'III Plan Rates'!$AA298*'V Consumer Factors'!$N$17*'II Rate Development &amp; Change'!$M$34</f>
        <v>#DIV/0!</v>
      </c>
      <c r="BR295" s="112" t="e">
        <f>'III Plan Rates'!$AA298*'V Consumer Factors'!$N$18*'II Rate Development &amp; Change'!$M$34</f>
        <v>#DIV/0!</v>
      </c>
      <c r="BS295" s="112" t="e">
        <f>'III Plan Rates'!$AA298*'V Consumer Factors'!$N$19*'II Rate Development &amp; Change'!$M$34</f>
        <v>#DIV/0!</v>
      </c>
      <c r="BT295" s="112" t="e">
        <f>'III Plan Rates'!$AA298*'V Consumer Factors'!$N$20*'II Rate Development &amp; Change'!$M$34</f>
        <v>#DIV/0!</v>
      </c>
      <c r="BU295" s="112">
        <f>IF('III Plan Rates'!$AP298&gt;0,SUMPRODUCT(BL295:BT295,'III Plan Rates'!$AG298:$AO298)/'III Plan Rates'!$AP298,0)</f>
        <v>0</v>
      </c>
      <c r="BW295" s="109"/>
      <c r="BX295" s="109"/>
      <c r="BY295" s="109"/>
      <c r="BZ295" s="109"/>
      <c r="CA295" s="109"/>
      <c r="CB295" s="109"/>
      <c r="CC295" s="109"/>
      <c r="CD295" s="109"/>
      <c r="CE295" s="511" t="str">
        <f>IF(SUM(BW295:CD295)='III Plan Rates'!AG298, "Match", "Don't Match")</f>
        <v>Match</v>
      </c>
      <c r="CF295" s="109"/>
      <c r="CG295" s="109"/>
      <c r="CH295" s="109"/>
      <c r="CI295" s="511" t="str">
        <f>IF(SUM(CF295:CH295)='III Plan Rates'!AH298, "Match", "Don't Match")</f>
        <v>Match</v>
      </c>
      <c r="CJ295" s="109"/>
      <c r="CK295" s="109"/>
      <c r="CL295" s="109"/>
      <c r="CM295" s="109"/>
      <c r="CN295" s="109"/>
      <c r="CO295" s="109"/>
      <c r="CP295" s="109"/>
      <c r="CQ295" s="109"/>
      <c r="CR295" s="109"/>
      <c r="CS295" s="109"/>
      <c r="CT295" s="109"/>
      <c r="CU295" s="109"/>
      <c r="CV295" s="109"/>
      <c r="CW295" s="511" t="str">
        <f>IF(SUM(CJ295:CV295)='III Plan Rates'!AI298, "Match", "Don't Match")</f>
        <v>Match</v>
      </c>
      <c r="CX295" s="109"/>
      <c r="CY295" s="109"/>
      <c r="CZ295" s="109"/>
      <c r="DA295" s="109"/>
      <c r="DB295" s="109"/>
      <c r="DC295" s="109"/>
      <c r="DD295" s="109"/>
      <c r="DE295" s="109"/>
      <c r="DF295" s="109"/>
      <c r="DG295" s="109"/>
      <c r="DH295" s="511" t="str">
        <f>IF(SUM(CX295:DG295)='III Plan Rates'!AJ298, "Match", "Don't Match")</f>
        <v>Match</v>
      </c>
      <c r="DI295" s="109"/>
      <c r="DJ295" s="109"/>
      <c r="DK295" s="109"/>
      <c r="DL295" s="109"/>
      <c r="DM295" s="109"/>
      <c r="DN295" s="109"/>
      <c r="DO295" s="109"/>
      <c r="DP295" s="511" t="str">
        <f>IF(SUM(DI295:DO295)='III Plan Rates'!AK298, "Match", "Don't Match")</f>
        <v>Match</v>
      </c>
      <c r="DQ295" s="109"/>
      <c r="DR295" s="109"/>
      <c r="DS295" s="109"/>
      <c r="DT295" s="109"/>
      <c r="DU295" s="109"/>
      <c r="DV295" s="109"/>
      <c r="DW295" s="109"/>
      <c r="DX295" s="109"/>
      <c r="DY295" s="109"/>
      <c r="DZ295" s="109"/>
      <c r="EA295" s="511" t="str">
        <f>IF(SUM(DQ295:DZ295)='III Plan Rates'!AL298, "Match", "Don't Match")</f>
        <v>Match</v>
      </c>
      <c r="EB295" s="109"/>
      <c r="EC295" s="109"/>
      <c r="ED295" s="109"/>
      <c r="EE295" s="109"/>
      <c r="EF295" s="511" t="str">
        <f>IF(SUM(EB295:EE295)='III Plan Rates'!AM298, "Match", "Don't Match")</f>
        <v>Match</v>
      </c>
      <c r="EG295" s="109"/>
      <c r="EH295" s="109"/>
      <c r="EI295" s="109"/>
      <c r="EJ295" s="109"/>
      <c r="EK295" s="109"/>
      <c r="EL295" s="511" t="str">
        <f>IF(SUM(EG295:EK295)='III Plan Rates'!AN298, "Match", "Don't Match")</f>
        <v>Match</v>
      </c>
      <c r="EM295" s="109"/>
      <c r="EN295" s="109"/>
      <c r="EO295" s="109"/>
      <c r="EP295" s="109"/>
      <c r="EQ295" s="109"/>
      <c r="ER295" s="109"/>
      <c r="ES295" s="109"/>
      <c r="ET295" s="511" t="str">
        <f>IF(SUM(EM295:ES295)='III Plan Rates'!AO298, "Match", "Don't Match")</f>
        <v>Match</v>
      </c>
    </row>
    <row r="296" spans="1:150" x14ac:dyDescent="0.25">
      <c r="A296" s="406" t="str">
        <f>'III Plan Rates'!A299</f>
        <v>Plan 282</v>
      </c>
      <c r="B296" s="122">
        <f>'III Plan Rates'!B299</f>
        <v>0</v>
      </c>
      <c r="C296" s="128">
        <f>'III Plan Rates'!D299</f>
        <v>0</v>
      </c>
      <c r="D296" s="122">
        <f>'III Plan Rates'!E299</f>
        <v>0</v>
      </c>
      <c r="E296" s="122">
        <f>'III Plan Rates'!F299</f>
        <v>0</v>
      </c>
      <c r="F296" s="122">
        <f>'III Plan Rates'!G299</f>
        <v>0</v>
      </c>
      <c r="G296" s="122">
        <f>'III Plan Rates'!J299</f>
        <v>0</v>
      </c>
      <c r="H296" s="10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2">
        <f>IF('III Plan Rates'!$AP299&gt;0,SUMPRODUCT(I296:Q296,'III Plan Rates'!$AG299:$AO299)/'III Plan Rates'!$AP299,0)</f>
        <v>0</v>
      </c>
      <c r="S296" s="123"/>
      <c r="T296" s="112" t="e">
        <f>'III Plan Rates'!$AA299*'V Consumer Factors'!$N$12*'II Rate Development &amp; Change'!$J$34</f>
        <v>#DIV/0!</v>
      </c>
      <c r="U296" s="112" t="e">
        <f>'III Plan Rates'!$AA299*'V Consumer Factors'!$N$13*'II Rate Development &amp; Change'!$J$34</f>
        <v>#DIV/0!</v>
      </c>
      <c r="V296" s="112" t="e">
        <f>'III Plan Rates'!$AA299*'V Consumer Factors'!$N$14*'II Rate Development &amp; Change'!$J$34</f>
        <v>#DIV/0!</v>
      </c>
      <c r="W296" s="112" t="e">
        <f>'III Plan Rates'!$AA299*'V Consumer Factors'!$N$15*'II Rate Development &amp; Change'!$J$34</f>
        <v>#DIV/0!</v>
      </c>
      <c r="X296" s="112" t="e">
        <f>'III Plan Rates'!$AA299*'V Consumer Factors'!$N$16*'II Rate Development &amp; Change'!$J$34</f>
        <v>#DIV/0!</v>
      </c>
      <c r="Y296" s="112" t="e">
        <f>'III Plan Rates'!$AA299*'V Consumer Factors'!$N$17*'II Rate Development &amp; Change'!$J$34</f>
        <v>#DIV/0!</v>
      </c>
      <c r="Z296" s="112" t="e">
        <f>'III Plan Rates'!$AA299*'V Consumer Factors'!$N$18*'II Rate Development &amp; Change'!$J$34</f>
        <v>#DIV/0!</v>
      </c>
      <c r="AA296" s="112" t="e">
        <f>'III Plan Rates'!$AA299*'V Consumer Factors'!$N$19*'II Rate Development &amp; Change'!$J$34</f>
        <v>#DIV/0!</v>
      </c>
      <c r="AB296" s="112" t="e">
        <f>'III Plan Rates'!$AA299*'V Consumer Factors'!$N$20*'II Rate Development &amp; Change'!$J$34</f>
        <v>#DIV/0!</v>
      </c>
      <c r="AC296" s="112">
        <f>IF('III Plan Rates'!$AP299&gt;0,SUMPRODUCT(T296:AB296,'III Plan Rates'!$AG299:$AO299)/'III Plan Rates'!$AP299,0)</f>
        <v>0</v>
      </c>
      <c r="AD296" s="119"/>
      <c r="AE296" s="120" t="e">
        <f t="shared" si="53"/>
        <v>#DIV/0!</v>
      </c>
      <c r="AF296" s="120" t="e">
        <f t="shared" si="54"/>
        <v>#DIV/0!</v>
      </c>
      <c r="AG296" s="120" t="e">
        <f t="shared" si="55"/>
        <v>#DIV/0!</v>
      </c>
      <c r="AH296" s="120" t="e">
        <f t="shared" si="56"/>
        <v>#DIV/0!</v>
      </c>
      <c r="AI296" s="120" t="e">
        <f t="shared" si="57"/>
        <v>#DIV/0!</v>
      </c>
      <c r="AJ296" s="120" t="e">
        <f t="shared" si="58"/>
        <v>#DIV/0!</v>
      </c>
      <c r="AK296" s="120" t="e">
        <f t="shared" si="59"/>
        <v>#DIV/0!</v>
      </c>
      <c r="AL296" s="120" t="e">
        <f t="shared" si="60"/>
        <v>#DIV/0!</v>
      </c>
      <c r="AM296" s="120" t="e">
        <f t="shared" si="61"/>
        <v>#DIV/0!</v>
      </c>
      <c r="AN296" s="120" t="str">
        <f t="shared" si="62"/>
        <v/>
      </c>
      <c r="AO296" s="119"/>
      <c r="AP296" s="112" t="e">
        <f>'III Plan Rates'!$AA299*'V Consumer Factors'!$N$12*'II Rate Development &amp; Change'!$K$34</f>
        <v>#DIV/0!</v>
      </c>
      <c r="AQ296" s="112" t="e">
        <f>'III Plan Rates'!$AA299*'V Consumer Factors'!$N$13*'II Rate Development &amp; Change'!$K$34</f>
        <v>#DIV/0!</v>
      </c>
      <c r="AR296" s="112" t="e">
        <f>'III Plan Rates'!$AA299*'V Consumer Factors'!$N$14*'II Rate Development &amp; Change'!$K$34</f>
        <v>#DIV/0!</v>
      </c>
      <c r="AS296" s="112" t="e">
        <f>'III Plan Rates'!$AA299*'V Consumer Factors'!$N$15*'II Rate Development &amp; Change'!$K$34</f>
        <v>#DIV/0!</v>
      </c>
      <c r="AT296" s="112" t="e">
        <f>'III Plan Rates'!$AA299*'V Consumer Factors'!$N$16*'II Rate Development &amp; Change'!$K$34</f>
        <v>#DIV/0!</v>
      </c>
      <c r="AU296" s="112" t="e">
        <f>'III Plan Rates'!$AA299*'V Consumer Factors'!$N$17*'II Rate Development &amp; Change'!$K$34</f>
        <v>#DIV/0!</v>
      </c>
      <c r="AV296" s="112" t="e">
        <f>'III Plan Rates'!$AA299*'V Consumer Factors'!$N$18*'II Rate Development &amp; Change'!$K$34</f>
        <v>#DIV/0!</v>
      </c>
      <c r="AW296" s="112" t="e">
        <f>'III Plan Rates'!$AA299*'V Consumer Factors'!$N$19*'II Rate Development &amp; Change'!$K$34</f>
        <v>#DIV/0!</v>
      </c>
      <c r="AX296" s="112" t="e">
        <f>'III Plan Rates'!$AA299*'V Consumer Factors'!$N$20*'II Rate Development &amp; Change'!$K$34</f>
        <v>#DIV/0!</v>
      </c>
      <c r="AY296" s="112">
        <f>IF('III Plan Rates'!$AP299&gt;0,SUMPRODUCT(AP296:AX296,'III Plan Rates'!$AG299:$AO299)/'III Plan Rates'!$AP299,0)</f>
        <v>0</v>
      </c>
      <c r="AZ296" s="124"/>
      <c r="BA296" s="112" t="e">
        <f>'III Plan Rates'!$AA299*'V Consumer Factors'!$N$12*'II Rate Development &amp; Change'!$L$34</f>
        <v>#DIV/0!</v>
      </c>
      <c r="BB296" s="112" t="e">
        <f>'III Plan Rates'!$AA299*'V Consumer Factors'!$N$13*'II Rate Development &amp; Change'!$L$34</f>
        <v>#DIV/0!</v>
      </c>
      <c r="BC296" s="112" t="e">
        <f>'III Plan Rates'!$AA299*'V Consumer Factors'!$N$14*'II Rate Development &amp; Change'!$L$34</f>
        <v>#DIV/0!</v>
      </c>
      <c r="BD296" s="112" t="e">
        <f>'III Plan Rates'!$AA299*'V Consumer Factors'!$N$15*'II Rate Development &amp; Change'!$L$34</f>
        <v>#DIV/0!</v>
      </c>
      <c r="BE296" s="112" t="e">
        <f>'III Plan Rates'!$AA299*'V Consumer Factors'!$N$16*'II Rate Development &amp; Change'!$L$34</f>
        <v>#DIV/0!</v>
      </c>
      <c r="BF296" s="112" t="e">
        <f>'III Plan Rates'!$AA299*'V Consumer Factors'!$N$17*'II Rate Development &amp; Change'!$L$34</f>
        <v>#DIV/0!</v>
      </c>
      <c r="BG296" s="112" t="e">
        <f>'III Plan Rates'!$AA299*'V Consumer Factors'!$N$18*'II Rate Development &amp; Change'!$L$34</f>
        <v>#DIV/0!</v>
      </c>
      <c r="BH296" s="112" t="e">
        <f>'III Plan Rates'!$AA299*'V Consumer Factors'!$N$19*'II Rate Development &amp; Change'!$L$34</f>
        <v>#DIV/0!</v>
      </c>
      <c r="BI296" s="112" t="e">
        <f>'III Plan Rates'!$AA299*'V Consumer Factors'!$N$20*'II Rate Development &amp; Change'!$L$34</f>
        <v>#DIV/0!</v>
      </c>
      <c r="BJ296" s="112">
        <f>IF('III Plan Rates'!$AP299&gt;0,SUMPRODUCT(BA296:BI296,'III Plan Rates'!$AG299:$AO299)/'III Plan Rates'!$AP299,0)</f>
        <v>0</v>
      </c>
      <c r="BK296" s="124"/>
      <c r="BL296" s="112" t="e">
        <f>'III Plan Rates'!$AA299*'V Consumer Factors'!$N$12*'II Rate Development &amp; Change'!$M$34</f>
        <v>#DIV/0!</v>
      </c>
      <c r="BM296" s="112" t="e">
        <f>'III Plan Rates'!$AA299*'V Consumer Factors'!$N$13*'II Rate Development &amp; Change'!$M$34</f>
        <v>#DIV/0!</v>
      </c>
      <c r="BN296" s="112" t="e">
        <f>'III Plan Rates'!$AA299*'V Consumer Factors'!$N$14*'II Rate Development &amp; Change'!$M$34</f>
        <v>#DIV/0!</v>
      </c>
      <c r="BO296" s="112" t="e">
        <f>'III Plan Rates'!$AA299*'V Consumer Factors'!$N$15*'II Rate Development &amp; Change'!$M$34</f>
        <v>#DIV/0!</v>
      </c>
      <c r="BP296" s="112" t="e">
        <f>'III Plan Rates'!$AA299*'V Consumer Factors'!$N$16*'II Rate Development &amp; Change'!$M$34</f>
        <v>#DIV/0!</v>
      </c>
      <c r="BQ296" s="112" t="e">
        <f>'III Plan Rates'!$AA299*'V Consumer Factors'!$N$17*'II Rate Development &amp; Change'!$M$34</f>
        <v>#DIV/0!</v>
      </c>
      <c r="BR296" s="112" t="e">
        <f>'III Plan Rates'!$AA299*'V Consumer Factors'!$N$18*'II Rate Development &amp; Change'!$M$34</f>
        <v>#DIV/0!</v>
      </c>
      <c r="BS296" s="112" t="e">
        <f>'III Plan Rates'!$AA299*'V Consumer Factors'!$N$19*'II Rate Development &amp; Change'!$M$34</f>
        <v>#DIV/0!</v>
      </c>
      <c r="BT296" s="112" t="e">
        <f>'III Plan Rates'!$AA299*'V Consumer Factors'!$N$20*'II Rate Development &amp; Change'!$M$34</f>
        <v>#DIV/0!</v>
      </c>
      <c r="BU296" s="112">
        <f>IF('III Plan Rates'!$AP299&gt;0,SUMPRODUCT(BL296:BT296,'III Plan Rates'!$AG299:$AO299)/'III Plan Rates'!$AP299,0)</f>
        <v>0</v>
      </c>
      <c r="BW296" s="109"/>
      <c r="BX296" s="109"/>
      <c r="BY296" s="109"/>
      <c r="BZ296" s="109"/>
      <c r="CA296" s="109"/>
      <c r="CB296" s="109"/>
      <c r="CC296" s="109"/>
      <c r="CD296" s="109"/>
      <c r="CE296" s="511" t="str">
        <f>IF(SUM(BW296:CD296)='III Plan Rates'!AG299, "Match", "Don't Match")</f>
        <v>Match</v>
      </c>
      <c r="CF296" s="109"/>
      <c r="CG296" s="109"/>
      <c r="CH296" s="109"/>
      <c r="CI296" s="511" t="str">
        <f>IF(SUM(CF296:CH296)='III Plan Rates'!AH299, "Match", "Don't Match")</f>
        <v>Match</v>
      </c>
      <c r="CJ296" s="109"/>
      <c r="CK296" s="109"/>
      <c r="CL296" s="109"/>
      <c r="CM296" s="109"/>
      <c r="CN296" s="109"/>
      <c r="CO296" s="109"/>
      <c r="CP296" s="109"/>
      <c r="CQ296" s="109"/>
      <c r="CR296" s="109"/>
      <c r="CS296" s="109"/>
      <c r="CT296" s="109"/>
      <c r="CU296" s="109"/>
      <c r="CV296" s="109"/>
      <c r="CW296" s="511" t="str">
        <f>IF(SUM(CJ296:CV296)='III Plan Rates'!AI299, "Match", "Don't Match")</f>
        <v>Match</v>
      </c>
      <c r="CX296" s="109"/>
      <c r="CY296" s="109"/>
      <c r="CZ296" s="109"/>
      <c r="DA296" s="109"/>
      <c r="DB296" s="109"/>
      <c r="DC296" s="109"/>
      <c r="DD296" s="109"/>
      <c r="DE296" s="109"/>
      <c r="DF296" s="109"/>
      <c r="DG296" s="109"/>
      <c r="DH296" s="511" t="str">
        <f>IF(SUM(CX296:DG296)='III Plan Rates'!AJ299, "Match", "Don't Match")</f>
        <v>Match</v>
      </c>
      <c r="DI296" s="109"/>
      <c r="DJ296" s="109"/>
      <c r="DK296" s="109"/>
      <c r="DL296" s="109"/>
      <c r="DM296" s="109"/>
      <c r="DN296" s="109"/>
      <c r="DO296" s="109"/>
      <c r="DP296" s="511" t="str">
        <f>IF(SUM(DI296:DO296)='III Plan Rates'!AK299, "Match", "Don't Match")</f>
        <v>Match</v>
      </c>
      <c r="DQ296" s="109"/>
      <c r="DR296" s="109"/>
      <c r="DS296" s="109"/>
      <c r="DT296" s="109"/>
      <c r="DU296" s="109"/>
      <c r="DV296" s="109"/>
      <c r="DW296" s="109"/>
      <c r="DX296" s="109"/>
      <c r="DY296" s="109"/>
      <c r="DZ296" s="109"/>
      <c r="EA296" s="511" t="str">
        <f>IF(SUM(DQ296:DZ296)='III Plan Rates'!AL299, "Match", "Don't Match")</f>
        <v>Match</v>
      </c>
      <c r="EB296" s="109"/>
      <c r="EC296" s="109"/>
      <c r="ED296" s="109"/>
      <c r="EE296" s="109"/>
      <c r="EF296" s="511" t="str">
        <f>IF(SUM(EB296:EE296)='III Plan Rates'!AM299, "Match", "Don't Match")</f>
        <v>Match</v>
      </c>
      <c r="EG296" s="109"/>
      <c r="EH296" s="109"/>
      <c r="EI296" s="109"/>
      <c r="EJ296" s="109"/>
      <c r="EK296" s="109"/>
      <c r="EL296" s="511" t="str">
        <f>IF(SUM(EG296:EK296)='III Plan Rates'!AN299, "Match", "Don't Match")</f>
        <v>Match</v>
      </c>
      <c r="EM296" s="109"/>
      <c r="EN296" s="109"/>
      <c r="EO296" s="109"/>
      <c r="EP296" s="109"/>
      <c r="EQ296" s="109"/>
      <c r="ER296" s="109"/>
      <c r="ES296" s="109"/>
      <c r="ET296" s="511" t="str">
        <f>IF(SUM(EM296:ES296)='III Plan Rates'!AO299, "Match", "Don't Match")</f>
        <v>Match</v>
      </c>
    </row>
    <row r="297" spans="1:150" x14ac:dyDescent="0.25">
      <c r="A297" s="406" t="str">
        <f>'III Plan Rates'!A300</f>
        <v>Plan 283</v>
      </c>
      <c r="B297" s="122">
        <f>'III Plan Rates'!B300</f>
        <v>0</v>
      </c>
      <c r="C297" s="128">
        <f>'III Plan Rates'!D300</f>
        <v>0</v>
      </c>
      <c r="D297" s="122">
        <f>'III Plan Rates'!E300</f>
        <v>0</v>
      </c>
      <c r="E297" s="122">
        <f>'III Plan Rates'!F300</f>
        <v>0</v>
      </c>
      <c r="F297" s="122">
        <f>'III Plan Rates'!G300</f>
        <v>0</v>
      </c>
      <c r="G297" s="122">
        <f>'III Plan Rates'!J300</f>
        <v>0</v>
      </c>
      <c r="H297" s="10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2">
        <f>IF('III Plan Rates'!$AP300&gt;0,SUMPRODUCT(I297:Q297,'III Plan Rates'!$AG300:$AO300)/'III Plan Rates'!$AP300,0)</f>
        <v>0</v>
      </c>
      <c r="S297" s="123"/>
      <c r="T297" s="112" t="e">
        <f>'III Plan Rates'!$AA300*'V Consumer Factors'!$N$12*'II Rate Development &amp; Change'!$J$34</f>
        <v>#DIV/0!</v>
      </c>
      <c r="U297" s="112" t="e">
        <f>'III Plan Rates'!$AA300*'V Consumer Factors'!$N$13*'II Rate Development &amp; Change'!$J$34</f>
        <v>#DIV/0!</v>
      </c>
      <c r="V297" s="112" t="e">
        <f>'III Plan Rates'!$AA300*'V Consumer Factors'!$N$14*'II Rate Development &amp; Change'!$J$34</f>
        <v>#DIV/0!</v>
      </c>
      <c r="W297" s="112" t="e">
        <f>'III Plan Rates'!$AA300*'V Consumer Factors'!$N$15*'II Rate Development &amp; Change'!$J$34</f>
        <v>#DIV/0!</v>
      </c>
      <c r="X297" s="112" t="e">
        <f>'III Plan Rates'!$AA300*'V Consumer Factors'!$N$16*'II Rate Development &amp; Change'!$J$34</f>
        <v>#DIV/0!</v>
      </c>
      <c r="Y297" s="112" t="e">
        <f>'III Plan Rates'!$AA300*'V Consumer Factors'!$N$17*'II Rate Development &amp; Change'!$J$34</f>
        <v>#DIV/0!</v>
      </c>
      <c r="Z297" s="112" t="e">
        <f>'III Plan Rates'!$AA300*'V Consumer Factors'!$N$18*'II Rate Development &amp; Change'!$J$34</f>
        <v>#DIV/0!</v>
      </c>
      <c r="AA297" s="112" t="e">
        <f>'III Plan Rates'!$AA300*'V Consumer Factors'!$N$19*'II Rate Development &amp; Change'!$J$34</f>
        <v>#DIV/0!</v>
      </c>
      <c r="AB297" s="112" t="e">
        <f>'III Plan Rates'!$AA300*'V Consumer Factors'!$N$20*'II Rate Development &amp; Change'!$J$34</f>
        <v>#DIV/0!</v>
      </c>
      <c r="AC297" s="112">
        <f>IF('III Plan Rates'!$AP300&gt;0,SUMPRODUCT(T297:AB297,'III Plan Rates'!$AG300:$AO300)/'III Plan Rates'!$AP300,0)</f>
        <v>0</v>
      </c>
      <c r="AD297" s="119"/>
      <c r="AE297" s="120" t="e">
        <f t="shared" si="53"/>
        <v>#DIV/0!</v>
      </c>
      <c r="AF297" s="120" t="e">
        <f t="shared" si="54"/>
        <v>#DIV/0!</v>
      </c>
      <c r="AG297" s="120" t="e">
        <f t="shared" si="55"/>
        <v>#DIV/0!</v>
      </c>
      <c r="AH297" s="120" t="e">
        <f t="shared" si="56"/>
        <v>#DIV/0!</v>
      </c>
      <c r="AI297" s="120" t="e">
        <f t="shared" si="57"/>
        <v>#DIV/0!</v>
      </c>
      <c r="AJ297" s="120" t="e">
        <f t="shared" si="58"/>
        <v>#DIV/0!</v>
      </c>
      <c r="AK297" s="120" t="e">
        <f t="shared" si="59"/>
        <v>#DIV/0!</v>
      </c>
      <c r="AL297" s="120" t="e">
        <f t="shared" si="60"/>
        <v>#DIV/0!</v>
      </c>
      <c r="AM297" s="120" t="e">
        <f t="shared" si="61"/>
        <v>#DIV/0!</v>
      </c>
      <c r="AN297" s="120" t="str">
        <f t="shared" si="62"/>
        <v/>
      </c>
      <c r="AO297" s="119"/>
      <c r="AP297" s="112" t="e">
        <f>'III Plan Rates'!$AA300*'V Consumer Factors'!$N$12*'II Rate Development &amp; Change'!$K$34</f>
        <v>#DIV/0!</v>
      </c>
      <c r="AQ297" s="112" t="e">
        <f>'III Plan Rates'!$AA300*'V Consumer Factors'!$N$13*'II Rate Development &amp; Change'!$K$34</f>
        <v>#DIV/0!</v>
      </c>
      <c r="AR297" s="112" t="e">
        <f>'III Plan Rates'!$AA300*'V Consumer Factors'!$N$14*'II Rate Development &amp; Change'!$K$34</f>
        <v>#DIV/0!</v>
      </c>
      <c r="AS297" s="112" t="e">
        <f>'III Plan Rates'!$AA300*'V Consumer Factors'!$N$15*'II Rate Development &amp; Change'!$K$34</f>
        <v>#DIV/0!</v>
      </c>
      <c r="AT297" s="112" t="e">
        <f>'III Plan Rates'!$AA300*'V Consumer Factors'!$N$16*'II Rate Development &amp; Change'!$K$34</f>
        <v>#DIV/0!</v>
      </c>
      <c r="AU297" s="112" t="e">
        <f>'III Plan Rates'!$AA300*'V Consumer Factors'!$N$17*'II Rate Development &amp; Change'!$K$34</f>
        <v>#DIV/0!</v>
      </c>
      <c r="AV297" s="112" t="e">
        <f>'III Plan Rates'!$AA300*'V Consumer Factors'!$N$18*'II Rate Development &amp; Change'!$K$34</f>
        <v>#DIV/0!</v>
      </c>
      <c r="AW297" s="112" t="e">
        <f>'III Plan Rates'!$AA300*'V Consumer Factors'!$N$19*'II Rate Development &amp; Change'!$K$34</f>
        <v>#DIV/0!</v>
      </c>
      <c r="AX297" s="112" t="e">
        <f>'III Plan Rates'!$AA300*'V Consumer Factors'!$N$20*'II Rate Development &amp; Change'!$K$34</f>
        <v>#DIV/0!</v>
      </c>
      <c r="AY297" s="112">
        <f>IF('III Plan Rates'!$AP300&gt;0,SUMPRODUCT(AP297:AX297,'III Plan Rates'!$AG300:$AO300)/'III Plan Rates'!$AP300,0)</f>
        <v>0</v>
      </c>
      <c r="AZ297" s="124"/>
      <c r="BA297" s="112" t="e">
        <f>'III Plan Rates'!$AA300*'V Consumer Factors'!$N$12*'II Rate Development &amp; Change'!$L$34</f>
        <v>#DIV/0!</v>
      </c>
      <c r="BB297" s="112" t="e">
        <f>'III Plan Rates'!$AA300*'V Consumer Factors'!$N$13*'II Rate Development &amp; Change'!$L$34</f>
        <v>#DIV/0!</v>
      </c>
      <c r="BC297" s="112" t="e">
        <f>'III Plan Rates'!$AA300*'V Consumer Factors'!$N$14*'II Rate Development &amp; Change'!$L$34</f>
        <v>#DIV/0!</v>
      </c>
      <c r="BD297" s="112" t="e">
        <f>'III Plan Rates'!$AA300*'V Consumer Factors'!$N$15*'II Rate Development &amp; Change'!$L$34</f>
        <v>#DIV/0!</v>
      </c>
      <c r="BE297" s="112" t="e">
        <f>'III Plan Rates'!$AA300*'V Consumer Factors'!$N$16*'II Rate Development &amp; Change'!$L$34</f>
        <v>#DIV/0!</v>
      </c>
      <c r="BF297" s="112" t="e">
        <f>'III Plan Rates'!$AA300*'V Consumer Factors'!$N$17*'II Rate Development &amp; Change'!$L$34</f>
        <v>#DIV/0!</v>
      </c>
      <c r="BG297" s="112" t="e">
        <f>'III Plan Rates'!$AA300*'V Consumer Factors'!$N$18*'II Rate Development &amp; Change'!$L$34</f>
        <v>#DIV/0!</v>
      </c>
      <c r="BH297" s="112" t="e">
        <f>'III Plan Rates'!$AA300*'V Consumer Factors'!$N$19*'II Rate Development &amp; Change'!$L$34</f>
        <v>#DIV/0!</v>
      </c>
      <c r="BI297" s="112" t="e">
        <f>'III Plan Rates'!$AA300*'V Consumer Factors'!$N$20*'II Rate Development &amp; Change'!$L$34</f>
        <v>#DIV/0!</v>
      </c>
      <c r="BJ297" s="112">
        <f>IF('III Plan Rates'!$AP300&gt;0,SUMPRODUCT(BA297:BI297,'III Plan Rates'!$AG300:$AO300)/'III Plan Rates'!$AP300,0)</f>
        <v>0</v>
      </c>
      <c r="BK297" s="124"/>
      <c r="BL297" s="112" t="e">
        <f>'III Plan Rates'!$AA300*'V Consumer Factors'!$N$12*'II Rate Development &amp; Change'!$M$34</f>
        <v>#DIV/0!</v>
      </c>
      <c r="BM297" s="112" t="e">
        <f>'III Plan Rates'!$AA300*'V Consumer Factors'!$N$13*'II Rate Development &amp; Change'!$M$34</f>
        <v>#DIV/0!</v>
      </c>
      <c r="BN297" s="112" t="e">
        <f>'III Plan Rates'!$AA300*'V Consumer Factors'!$N$14*'II Rate Development &amp; Change'!$M$34</f>
        <v>#DIV/0!</v>
      </c>
      <c r="BO297" s="112" t="e">
        <f>'III Plan Rates'!$AA300*'V Consumer Factors'!$N$15*'II Rate Development &amp; Change'!$M$34</f>
        <v>#DIV/0!</v>
      </c>
      <c r="BP297" s="112" t="e">
        <f>'III Plan Rates'!$AA300*'V Consumer Factors'!$N$16*'II Rate Development &amp; Change'!$M$34</f>
        <v>#DIV/0!</v>
      </c>
      <c r="BQ297" s="112" t="e">
        <f>'III Plan Rates'!$AA300*'V Consumer Factors'!$N$17*'II Rate Development &amp; Change'!$M$34</f>
        <v>#DIV/0!</v>
      </c>
      <c r="BR297" s="112" t="e">
        <f>'III Plan Rates'!$AA300*'V Consumer Factors'!$N$18*'II Rate Development &amp; Change'!$M$34</f>
        <v>#DIV/0!</v>
      </c>
      <c r="BS297" s="112" t="e">
        <f>'III Plan Rates'!$AA300*'V Consumer Factors'!$N$19*'II Rate Development &amp; Change'!$M$34</f>
        <v>#DIV/0!</v>
      </c>
      <c r="BT297" s="112" t="e">
        <f>'III Plan Rates'!$AA300*'V Consumer Factors'!$N$20*'II Rate Development &amp; Change'!$M$34</f>
        <v>#DIV/0!</v>
      </c>
      <c r="BU297" s="112">
        <f>IF('III Plan Rates'!$AP300&gt;0,SUMPRODUCT(BL297:BT297,'III Plan Rates'!$AG300:$AO300)/'III Plan Rates'!$AP300,0)</f>
        <v>0</v>
      </c>
      <c r="BW297" s="109"/>
      <c r="BX297" s="109"/>
      <c r="BY297" s="109"/>
      <c r="BZ297" s="109"/>
      <c r="CA297" s="109"/>
      <c r="CB297" s="109"/>
      <c r="CC297" s="109"/>
      <c r="CD297" s="109"/>
      <c r="CE297" s="511" t="str">
        <f>IF(SUM(BW297:CD297)='III Plan Rates'!AG300, "Match", "Don't Match")</f>
        <v>Match</v>
      </c>
      <c r="CF297" s="109"/>
      <c r="CG297" s="109"/>
      <c r="CH297" s="109"/>
      <c r="CI297" s="511" t="str">
        <f>IF(SUM(CF297:CH297)='III Plan Rates'!AH300, "Match", "Don't Match")</f>
        <v>Match</v>
      </c>
      <c r="CJ297" s="109"/>
      <c r="CK297" s="109"/>
      <c r="CL297" s="109"/>
      <c r="CM297" s="109"/>
      <c r="CN297" s="109"/>
      <c r="CO297" s="109"/>
      <c r="CP297" s="109"/>
      <c r="CQ297" s="109"/>
      <c r="CR297" s="109"/>
      <c r="CS297" s="109"/>
      <c r="CT297" s="109"/>
      <c r="CU297" s="109"/>
      <c r="CV297" s="109"/>
      <c r="CW297" s="511" t="str">
        <f>IF(SUM(CJ297:CV297)='III Plan Rates'!AI300, "Match", "Don't Match")</f>
        <v>Match</v>
      </c>
      <c r="CX297" s="109"/>
      <c r="CY297" s="109"/>
      <c r="CZ297" s="109"/>
      <c r="DA297" s="109"/>
      <c r="DB297" s="109"/>
      <c r="DC297" s="109"/>
      <c r="DD297" s="109"/>
      <c r="DE297" s="109"/>
      <c r="DF297" s="109"/>
      <c r="DG297" s="109"/>
      <c r="DH297" s="511" t="str">
        <f>IF(SUM(CX297:DG297)='III Plan Rates'!AJ300, "Match", "Don't Match")</f>
        <v>Match</v>
      </c>
      <c r="DI297" s="109"/>
      <c r="DJ297" s="109"/>
      <c r="DK297" s="109"/>
      <c r="DL297" s="109"/>
      <c r="DM297" s="109"/>
      <c r="DN297" s="109"/>
      <c r="DO297" s="109"/>
      <c r="DP297" s="511" t="str">
        <f>IF(SUM(DI297:DO297)='III Plan Rates'!AK300, "Match", "Don't Match")</f>
        <v>Match</v>
      </c>
      <c r="DQ297" s="109"/>
      <c r="DR297" s="109"/>
      <c r="DS297" s="109"/>
      <c r="DT297" s="109"/>
      <c r="DU297" s="109"/>
      <c r="DV297" s="109"/>
      <c r="DW297" s="109"/>
      <c r="DX297" s="109"/>
      <c r="DY297" s="109"/>
      <c r="DZ297" s="109"/>
      <c r="EA297" s="511" t="str">
        <f>IF(SUM(DQ297:DZ297)='III Plan Rates'!AL300, "Match", "Don't Match")</f>
        <v>Match</v>
      </c>
      <c r="EB297" s="109"/>
      <c r="EC297" s="109"/>
      <c r="ED297" s="109"/>
      <c r="EE297" s="109"/>
      <c r="EF297" s="511" t="str">
        <f>IF(SUM(EB297:EE297)='III Plan Rates'!AM300, "Match", "Don't Match")</f>
        <v>Match</v>
      </c>
      <c r="EG297" s="109"/>
      <c r="EH297" s="109"/>
      <c r="EI297" s="109"/>
      <c r="EJ297" s="109"/>
      <c r="EK297" s="109"/>
      <c r="EL297" s="511" t="str">
        <f>IF(SUM(EG297:EK297)='III Plan Rates'!AN300, "Match", "Don't Match")</f>
        <v>Match</v>
      </c>
      <c r="EM297" s="109"/>
      <c r="EN297" s="109"/>
      <c r="EO297" s="109"/>
      <c r="EP297" s="109"/>
      <c r="EQ297" s="109"/>
      <c r="ER297" s="109"/>
      <c r="ES297" s="109"/>
      <c r="ET297" s="511" t="str">
        <f>IF(SUM(EM297:ES297)='III Plan Rates'!AO300, "Match", "Don't Match")</f>
        <v>Match</v>
      </c>
    </row>
    <row r="298" spans="1:150" x14ac:dyDescent="0.25">
      <c r="A298" s="406" t="str">
        <f>'III Plan Rates'!A301</f>
        <v>Plan 284</v>
      </c>
      <c r="B298" s="122">
        <f>'III Plan Rates'!B301</f>
        <v>0</v>
      </c>
      <c r="C298" s="128">
        <f>'III Plan Rates'!D301</f>
        <v>0</v>
      </c>
      <c r="D298" s="122">
        <f>'III Plan Rates'!E301</f>
        <v>0</v>
      </c>
      <c r="E298" s="122">
        <f>'III Plan Rates'!F301</f>
        <v>0</v>
      </c>
      <c r="F298" s="122">
        <f>'III Plan Rates'!G301</f>
        <v>0</v>
      </c>
      <c r="G298" s="122">
        <f>'III Plan Rates'!J301</f>
        <v>0</v>
      </c>
      <c r="H298" s="10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2">
        <f>IF('III Plan Rates'!$AP301&gt;0,SUMPRODUCT(I298:Q298,'III Plan Rates'!$AG301:$AO301)/'III Plan Rates'!$AP301,0)</f>
        <v>0</v>
      </c>
      <c r="S298" s="123"/>
      <c r="T298" s="112" t="e">
        <f>'III Plan Rates'!$AA301*'V Consumer Factors'!$N$12*'II Rate Development &amp; Change'!$J$34</f>
        <v>#DIV/0!</v>
      </c>
      <c r="U298" s="112" t="e">
        <f>'III Plan Rates'!$AA301*'V Consumer Factors'!$N$13*'II Rate Development &amp; Change'!$J$34</f>
        <v>#DIV/0!</v>
      </c>
      <c r="V298" s="112" t="e">
        <f>'III Plan Rates'!$AA301*'V Consumer Factors'!$N$14*'II Rate Development &amp; Change'!$J$34</f>
        <v>#DIV/0!</v>
      </c>
      <c r="W298" s="112" t="e">
        <f>'III Plan Rates'!$AA301*'V Consumer Factors'!$N$15*'II Rate Development &amp; Change'!$J$34</f>
        <v>#DIV/0!</v>
      </c>
      <c r="X298" s="112" t="e">
        <f>'III Plan Rates'!$AA301*'V Consumer Factors'!$N$16*'II Rate Development &amp; Change'!$J$34</f>
        <v>#DIV/0!</v>
      </c>
      <c r="Y298" s="112" t="e">
        <f>'III Plan Rates'!$AA301*'V Consumer Factors'!$N$17*'II Rate Development &amp; Change'!$J$34</f>
        <v>#DIV/0!</v>
      </c>
      <c r="Z298" s="112" t="e">
        <f>'III Plan Rates'!$AA301*'V Consumer Factors'!$N$18*'II Rate Development &amp; Change'!$J$34</f>
        <v>#DIV/0!</v>
      </c>
      <c r="AA298" s="112" t="e">
        <f>'III Plan Rates'!$AA301*'V Consumer Factors'!$N$19*'II Rate Development &amp; Change'!$J$34</f>
        <v>#DIV/0!</v>
      </c>
      <c r="AB298" s="112" t="e">
        <f>'III Plan Rates'!$AA301*'V Consumer Factors'!$N$20*'II Rate Development &amp; Change'!$J$34</f>
        <v>#DIV/0!</v>
      </c>
      <c r="AC298" s="112">
        <f>IF('III Plan Rates'!$AP301&gt;0,SUMPRODUCT(T298:AB298,'III Plan Rates'!$AG301:$AO301)/'III Plan Rates'!$AP301,0)</f>
        <v>0</v>
      </c>
      <c r="AD298" s="119"/>
      <c r="AE298" s="120" t="e">
        <f t="shared" si="53"/>
        <v>#DIV/0!</v>
      </c>
      <c r="AF298" s="120" t="e">
        <f t="shared" si="54"/>
        <v>#DIV/0!</v>
      </c>
      <c r="AG298" s="120" t="e">
        <f t="shared" si="55"/>
        <v>#DIV/0!</v>
      </c>
      <c r="AH298" s="120" t="e">
        <f t="shared" si="56"/>
        <v>#DIV/0!</v>
      </c>
      <c r="AI298" s="120" t="e">
        <f t="shared" si="57"/>
        <v>#DIV/0!</v>
      </c>
      <c r="AJ298" s="120" t="e">
        <f t="shared" si="58"/>
        <v>#DIV/0!</v>
      </c>
      <c r="AK298" s="120" t="e">
        <f t="shared" si="59"/>
        <v>#DIV/0!</v>
      </c>
      <c r="AL298" s="120" t="e">
        <f t="shared" si="60"/>
        <v>#DIV/0!</v>
      </c>
      <c r="AM298" s="120" t="e">
        <f t="shared" si="61"/>
        <v>#DIV/0!</v>
      </c>
      <c r="AN298" s="120" t="str">
        <f t="shared" si="62"/>
        <v/>
      </c>
      <c r="AO298" s="119"/>
      <c r="AP298" s="112" t="e">
        <f>'III Plan Rates'!$AA301*'V Consumer Factors'!$N$12*'II Rate Development &amp; Change'!$K$34</f>
        <v>#DIV/0!</v>
      </c>
      <c r="AQ298" s="112" t="e">
        <f>'III Plan Rates'!$AA301*'V Consumer Factors'!$N$13*'II Rate Development &amp; Change'!$K$34</f>
        <v>#DIV/0!</v>
      </c>
      <c r="AR298" s="112" t="e">
        <f>'III Plan Rates'!$AA301*'V Consumer Factors'!$N$14*'II Rate Development &amp; Change'!$K$34</f>
        <v>#DIV/0!</v>
      </c>
      <c r="AS298" s="112" t="e">
        <f>'III Plan Rates'!$AA301*'V Consumer Factors'!$N$15*'II Rate Development &amp; Change'!$K$34</f>
        <v>#DIV/0!</v>
      </c>
      <c r="AT298" s="112" t="e">
        <f>'III Plan Rates'!$AA301*'V Consumer Factors'!$N$16*'II Rate Development &amp; Change'!$K$34</f>
        <v>#DIV/0!</v>
      </c>
      <c r="AU298" s="112" t="e">
        <f>'III Plan Rates'!$AA301*'V Consumer Factors'!$N$17*'II Rate Development &amp; Change'!$K$34</f>
        <v>#DIV/0!</v>
      </c>
      <c r="AV298" s="112" t="e">
        <f>'III Plan Rates'!$AA301*'V Consumer Factors'!$N$18*'II Rate Development &amp; Change'!$K$34</f>
        <v>#DIV/0!</v>
      </c>
      <c r="AW298" s="112" t="e">
        <f>'III Plan Rates'!$AA301*'V Consumer Factors'!$N$19*'II Rate Development &amp; Change'!$K$34</f>
        <v>#DIV/0!</v>
      </c>
      <c r="AX298" s="112" t="e">
        <f>'III Plan Rates'!$AA301*'V Consumer Factors'!$N$20*'II Rate Development &amp; Change'!$K$34</f>
        <v>#DIV/0!</v>
      </c>
      <c r="AY298" s="112">
        <f>IF('III Plan Rates'!$AP301&gt;0,SUMPRODUCT(AP298:AX298,'III Plan Rates'!$AG301:$AO301)/'III Plan Rates'!$AP301,0)</f>
        <v>0</v>
      </c>
      <c r="AZ298" s="124"/>
      <c r="BA298" s="112" t="e">
        <f>'III Plan Rates'!$AA301*'V Consumer Factors'!$N$12*'II Rate Development &amp; Change'!$L$34</f>
        <v>#DIV/0!</v>
      </c>
      <c r="BB298" s="112" t="e">
        <f>'III Plan Rates'!$AA301*'V Consumer Factors'!$N$13*'II Rate Development &amp; Change'!$L$34</f>
        <v>#DIV/0!</v>
      </c>
      <c r="BC298" s="112" t="e">
        <f>'III Plan Rates'!$AA301*'V Consumer Factors'!$N$14*'II Rate Development &amp; Change'!$L$34</f>
        <v>#DIV/0!</v>
      </c>
      <c r="BD298" s="112" t="e">
        <f>'III Plan Rates'!$AA301*'V Consumer Factors'!$N$15*'II Rate Development &amp; Change'!$L$34</f>
        <v>#DIV/0!</v>
      </c>
      <c r="BE298" s="112" t="e">
        <f>'III Plan Rates'!$AA301*'V Consumer Factors'!$N$16*'II Rate Development &amp; Change'!$L$34</f>
        <v>#DIV/0!</v>
      </c>
      <c r="BF298" s="112" t="e">
        <f>'III Plan Rates'!$AA301*'V Consumer Factors'!$N$17*'II Rate Development &amp; Change'!$L$34</f>
        <v>#DIV/0!</v>
      </c>
      <c r="BG298" s="112" t="e">
        <f>'III Plan Rates'!$AA301*'V Consumer Factors'!$N$18*'II Rate Development &amp; Change'!$L$34</f>
        <v>#DIV/0!</v>
      </c>
      <c r="BH298" s="112" t="e">
        <f>'III Plan Rates'!$AA301*'V Consumer Factors'!$N$19*'II Rate Development &amp; Change'!$L$34</f>
        <v>#DIV/0!</v>
      </c>
      <c r="BI298" s="112" t="e">
        <f>'III Plan Rates'!$AA301*'V Consumer Factors'!$N$20*'II Rate Development &amp; Change'!$L$34</f>
        <v>#DIV/0!</v>
      </c>
      <c r="BJ298" s="112">
        <f>IF('III Plan Rates'!$AP301&gt;0,SUMPRODUCT(BA298:BI298,'III Plan Rates'!$AG301:$AO301)/'III Plan Rates'!$AP301,0)</f>
        <v>0</v>
      </c>
      <c r="BK298" s="124"/>
      <c r="BL298" s="112" t="e">
        <f>'III Plan Rates'!$AA301*'V Consumer Factors'!$N$12*'II Rate Development &amp; Change'!$M$34</f>
        <v>#DIV/0!</v>
      </c>
      <c r="BM298" s="112" t="e">
        <f>'III Plan Rates'!$AA301*'V Consumer Factors'!$N$13*'II Rate Development &amp; Change'!$M$34</f>
        <v>#DIV/0!</v>
      </c>
      <c r="BN298" s="112" t="e">
        <f>'III Plan Rates'!$AA301*'V Consumer Factors'!$N$14*'II Rate Development &amp; Change'!$M$34</f>
        <v>#DIV/0!</v>
      </c>
      <c r="BO298" s="112" t="e">
        <f>'III Plan Rates'!$AA301*'V Consumer Factors'!$N$15*'II Rate Development &amp; Change'!$M$34</f>
        <v>#DIV/0!</v>
      </c>
      <c r="BP298" s="112" t="e">
        <f>'III Plan Rates'!$AA301*'V Consumer Factors'!$N$16*'II Rate Development &amp; Change'!$M$34</f>
        <v>#DIV/0!</v>
      </c>
      <c r="BQ298" s="112" t="e">
        <f>'III Plan Rates'!$AA301*'V Consumer Factors'!$N$17*'II Rate Development &amp; Change'!$M$34</f>
        <v>#DIV/0!</v>
      </c>
      <c r="BR298" s="112" t="e">
        <f>'III Plan Rates'!$AA301*'V Consumer Factors'!$N$18*'II Rate Development &amp; Change'!$M$34</f>
        <v>#DIV/0!</v>
      </c>
      <c r="BS298" s="112" t="e">
        <f>'III Plan Rates'!$AA301*'V Consumer Factors'!$N$19*'II Rate Development &amp; Change'!$M$34</f>
        <v>#DIV/0!</v>
      </c>
      <c r="BT298" s="112" t="e">
        <f>'III Plan Rates'!$AA301*'V Consumer Factors'!$N$20*'II Rate Development &amp; Change'!$M$34</f>
        <v>#DIV/0!</v>
      </c>
      <c r="BU298" s="112">
        <f>IF('III Plan Rates'!$AP301&gt;0,SUMPRODUCT(BL298:BT298,'III Plan Rates'!$AG301:$AO301)/'III Plan Rates'!$AP301,0)</f>
        <v>0</v>
      </c>
      <c r="BW298" s="109"/>
      <c r="BX298" s="109"/>
      <c r="BY298" s="109"/>
      <c r="BZ298" s="109"/>
      <c r="CA298" s="109"/>
      <c r="CB298" s="109"/>
      <c r="CC298" s="109"/>
      <c r="CD298" s="109"/>
      <c r="CE298" s="511" t="str">
        <f>IF(SUM(BW298:CD298)='III Plan Rates'!AG301, "Match", "Don't Match")</f>
        <v>Match</v>
      </c>
      <c r="CF298" s="109"/>
      <c r="CG298" s="109"/>
      <c r="CH298" s="109"/>
      <c r="CI298" s="511" t="str">
        <f>IF(SUM(CF298:CH298)='III Plan Rates'!AH301, "Match", "Don't Match")</f>
        <v>Match</v>
      </c>
      <c r="CJ298" s="109"/>
      <c r="CK298" s="109"/>
      <c r="CL298" s="109"/>
      <c r="CM298" s="109"/>
      <c r="CN298" s="109"/>
      <c r="CO298" s="109"/>
      <c r="CP298" s="109"/>
      <c r="CQ298" s="109"/>
      <c r="CR298" s="109"/>
      <c r="CS298" s="109"/>
      <c r="CT298" s="109"/>
      <c r="CU298" s="109"/>
      <c r="CV298" s="109"/>
      <c r="CW298" s="511" t="str">
        <f>IF(SUM(CJ298:CV298)='III Plan Rates'!AI301, "Match", "Don't Match")</f>
        <v>Match</v>
      </c>
      <c r="CX298" s="109"/>
      <c r="CY298" s="109"/>
      <c r="CZ298" s="109"/>
      <c r="DA298" s="109"/>
      <c r="DB298" s="109"/>
      <c r="DC298" s="109"/>
      <c r="DD298" s="109"/>
      <c r="DE298" s="109"/>
      <c r="DF298" s="109"/>
      <c r="DG298" s="109"/>
      <c r="DH298" s="511" t="str">
        <f>IF(SUM(CX298:DG298)='III Plan Rates'!AJ301, "Match", "Don't Match")</f>
        <v>Match</v>
      </c>
      <c r="DI298" s="109"/>
      <c r="DJ298" s="109"/>
      <c r="DK298" s="109"/>
      <c r="DL298" s="109"/>
      <c r="DM298" s="109"/>
      <c r="DN298" s="109"/>
      <c r="DO298" s="109"/>
      <c r="DP298" s="511" t="str">
        <f>IF(SUM(DI298:DO298)='III Plan Rates'!AK301, "Match", "Don't Match")</f>
        <v>Match</v>
      </c>
      <c r="DQ298" s="109"/>
      <c r="DR298" s="109"/>
      <c r="DS298" s="109"/>
      <c r="DT298" s="109"/>
      <c r="DU298" s="109"/>
      <c r="DV298" s="109"/>
      <c r="DW298" s="109"/>
      <c r="DX298" s="109"/>
      <c r="DY298" s="109"/>
      <c r="DZ298" s="109"/>
      <c r="EA298" s="511" t="str">
        <f>IF(SUM(DQ298:DZ298)='III Plan Rates'!AL301, "Match", "Don't Match")</f>
        <v>Match</v>
      </c>
      <c r="EB298" s="109"/>
      <c r="EC298" s="109"/>
      <c r="ED298" s="109"/>
      <c r="EE298" s="109"/>
      <c r="EF298" s="511" t="str">
        <f>IF(SUM(EB298:EE298)='III Plan Rates'!AM301, "Match", "Don't Match")</f>
        <v>Match</v>
      </c>
      <c r="EG298" s="109"/>
      <c r="EH298" s="109"/>
      <c r="EI298" s="109"/>
      <c r="EJ298" s="109"/>
      <c r="EK298" s="109"/>
      <c r="EL298" s="511" t="str">
        <f>IF(SUM(EG298:EK298)='III Plan Rates'!AN301, "Match", "Don't Match")</f>
        <v>Match</v>
      </c>
      <c r="EM298" s="109"/>
      <c r="EN298" s="109"/>
      <c r="EO298" s="109"/>
      <c r="EP298" s="109"/>
      <c r="EQ298" s="109"/>
      <c r="ER298" s="109"/>
      <c r="ES298" s="109"/>
      <c r="ET298" s="511" t="str">
        <f>IF(SUM(EM298:ES298)='III Plan Rates'!AO301, "Match", "Don't Match")</f>
        <v>Match</v>
      </c>
    </row>
    <row r="299" spans="1:150" x14ac:dyDescent="0.25">
      <c r="A299" s="406" t="str">
        <f>'III Plan Rates'!A302</f>
        <v>Plan 285</v>
      </c>
      <c r="B299" s="122">
        <f>'III Plan Rates'!B302</f>
        <v>0</v>
      </c>
      <c r="C299" s="128">
        <f>'III Plan Rates'!D302</f>
        <v>0</v>
      </c>
      <c r="D299" s="122">
        <f>'III Plan Rates'!E302</f>
        <v>0</v>
      </c>
      <c r="E299" s="122">
        <f>'III Plan Rates'!F302</f>
        <v>0</v>
      </c>
      <c r="F299" s="122">
        <f>'III Plan Rates'!G302</f>
        <v>0</v>
      </c>
      <c r="G299" s="122">
        <f>'III Plan Rates'!J302</f>
        <v>0</v>
      </c>
      <c r="H299" s="10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2">
        <f>IF('III Plan Rates'!$AP302&gt;0,SUMPRODUCT(I299:Q299,'III Plan Rates'!$AG302:$AO302)/'III Plan Rates'!$AP302,0)</f>
        <v>0</v>
      </c>
      <c r="S299" s="123"/>
      <c r="T299" s="112" t="e">
        <f>'III Plan Rates'!$AA302*'V Consumer Factors'!$N$12*'II Rate Development &amp; Change'!$J$34</f>
        <v>#DIV/0!</v>
      </c>
      <c r="U299" s="112" t="e">
        <f>'III Plan Rates'!$AA302*'V Consumer Factors'!$N$13*'II Rate Development &amp; Change'!$J$34</f>
        <v>#DIV/0!</v>
      </c>
      <c r="V299" s="112" t="e">
        <f>'III Plan Rates'!$AA302*'V Consumer Factors'!$N$14*'II Rate Development &amp; Change'!$J$34</f>
        <v>#DIV/0!</v>
      </c>
      <c r="W299" s="112" t="e">
        <f>'III Plan Rates'!$AA302*'V Consumer Factors'!$N$15*'II Rate Development &amp; Change'!$J$34</f>
        <v>#DIV/0!</v>
      </c>
      <c r="X299" s="112" t="e">
        <f>'III Plan Rates'!$AA302*'V Consumer Factors'!$N$16*'II Rate Development &amp; Change'!$J$34</f>
        <v>#DIV/0!</v>
      </c>
      <c r="Y299" s="112" t="e">
        <f>'III Plan Rates'!$AA302*'V Consumer Factors'!$N$17*'II Rate Development &amp; Change'!$J$34</f>
        <v>#DIV/0!</v>
      </c>
      <c r="Z299" s="112" t="e">
        <f>'III Plan Rates'!$AA302*'V Consumer Factors'!$N$18*'II Rate Development &amp; Change'!$J$34</f>
        <v>#DIV/0!</v>
      </c>
      <c r="AA299" s="112" t="e">
        <f>'III Plan Rates'!$AA302*'V Consumer Factors'!$N$19*'II Rate Development &amp; Change'!$J$34</f>
        <v>#DIV/0!</v>
      </c>
      <c r="AB299" s="112" t="e">
        <f>'III Plan Rates'!$AA302*'V Consumer Factors'!$N$20*'II Rate Development &amp; Change'!$J$34</f>
        <v>#DIV/0!</v>
      </c>
      <c r="AC299" s="112">
        <f>IF('III Plan Rates'!$AP302&gt;0,SUMPRODUCT(T299:AB299,'III Plan Rates'!$AG302:$AO302)/'III Plan Rates'!$AP302,0)</f>
        <v>0</v>
      </c>
      <c r="AD299" s="119"/>
      <c r="AE299" s="120" t="e">
        <f t="shared" si="53"/>
        <v>#DIV/0!</v>
      </c>
      <c r="AF299" s="120" t="e">
        <f t="shared" si="54"/>
        <v>#DIV/0!</v>
      </c>
      <c r="AG299" s="120" t="e">
        <f t="shared" si="55"/>
        <v>#DIV/0!</v>
      </c>
      <c r="AH299" s="120" t="e">
        <f t="shared" si="56"/>
        <v>#DIV/0!</v>
      </c>
      <c r="AI299" s="120" t="e">
        <f t="shared" si="57"/>
        <v>#DIV/0!</v>
      </c>
      <c r="AJ299" s="120" t="e">
        <f t="shared" si="58"/>
        <v>#DIV/0!</v>
      </c>
      <c r="AK299" s="120" t="e">
        <f t="shared" si="59"/>
        <v>#DIV/0!</v>
      </c>
      <c r="AL299" s="120" t="e">
        <f t="shared" si="60"/>
        <v>#DIV/0!</v>
      </c>
      <c r="AM299" s="120" t="e">
        <f t="shared" si="61"/>
        <v>#DIV/0!</v>
      </c>
      <c r="AN299" s="120" t="str">
        <f t="shared" si="62"/>
        <v/>
      </c>
      <c r="AO299" s="119"/>
      <c r="AP299" s="112" t="e">
        <f>'III Plan Rates'!$AA302*'V Consumer Factors'!$N$12*'II Rate Development &amp; Change'!$K$34</f>
        <v>#DIV/0!</v>
      </c>
      <c r="AQ299" s="112" t="e">
        <f>'III Plan Rates'!$AA302*'V Consumer Factors'!$N$13*'II Rate Development &amp; Change'!$K$34</f>
        <v>#DIV/0!</v>
      </c>
      <c r="AR299" s="112" t="e">
        <f>'III Plan Rates'!$AA302*'V Consumer Factors'!$N$14*'II Rate Development &amp; Change'!$K$34</f>
        <v>#DIV/0!</v>
      </c>
      <c r="AS299" s="112" t="e">
        <f>'III Plan Rates'!$AA302*'V Consumer Factors'!$N$15*'II Rate Development &amp; Change'!$K$34</f>
        <v>#DIV/0!</v>
      </c>
      <c r="AT299" s="112" t="e">
        <f>'III Plan Rates'!$AA302*'V Consumer Factors'!$N$16*'II Rate Development &amp; Change'!$K$34</f>
        <v>#DIV/0!</v>
      </c>
      <c r="AU299" s="112" t="e">
        <f>'III Plan Rates'!$AA302*'V Consumer Factors'!$N$17*'II Rate Development &amp; Change'!$K$34</f>
        <v>#DIV/0!</v>
      </c>
      <c r="AV299" s="112" t="e">
        <f>'III Plan Rates'!$AA302*'V Consumer Factors'!$N$18*'II Rate Development &amp; Change'!$K$34</f>
        <v>#DIV/0!</v>
      </c>
      <c r="AW299" s="112" t="e">
        <f>'III Plan Rates'!$AA302*'V Consumer Factors'!$N$19*'II Rate Development &amp; Change'!$K$34</f>
        <v>#DIV/0!</v>
      </c>
      <c r="AX299" s="112" t="e">
        <f>'III Plan Rates'!$AA302*'V Consumer Factors'!$N$20*'II Rate Development &amp; Change'!$K$34</f>
        <v>#DIV/0!</v>
      </c>
      <c r="AY299" s="112">
        <f>IF('III Plan Rates'!$AP302&gt;0,SUMPRODUCT(AP299:AX299,'III Plan Rates'!$AG302:$AO302)/'III Plan Rates'!$AP302,0)</f>
        <v>0</v>
      </c>
      <c r="AZ299" s="124"/>
      <c r="BA299" s="112" t="e">
        <f>'III Plan Rates'!$AA302*'V Consumer Factors'!$N$12*'II Rate Development &amp; Change'!$L$34</f>
        <v>#DIV/0!</v>
      </c>
      <c r="BB299" s="112" t="e">
        <f>'III Plan Rates'!$AA302*'V Consumer Factors'!$N$13*'II Rate Development &amp; Change'!$L$34</f>
        <v>#DIV/0!</v>
      </c>
      <c r="BC299" s="112" t="e">
        <f>'III Plan Rates'!$AA302*'V Consumer Factors'!$N$14*'II Rate Development &amp; Change'!$L$34</f>
        <v>#DIV/0!</v>
      </c>
      <c r="BD299" s="112" t="e">
        <f>'III Plan Rates'!$AA302*'V Consumer Factors'!$N$15*'II Rate Development &amp; Change'!$L$34</f>
        <v>#DIV/0!</v>
      </c>
      <c r="BE299" s="112" t="e">
        <f>'III Plan Rates'!$AA302*'V Consumer Factors'!$N$16*'II Rate Development &amp; Change'!$L$34</f>
        <v>#DIV/0!</v>
      </c>
      <c r="BF299" s="112" t="e">
        <f>'III Plan Rates'!$AA302*'V Consumer Factors'!$N$17*'II Rate Development &amp; Change'!$L$34</f>
        <v>#DIV/0!</v>
      </c>
      <c r="BG299" s="112" t="e">
        <f>'III Plan Rates'!$AA302*'V Consumer Factors'!$N$18*'II Rate Development &amp; Change'!$L$34</f>
        <v>#DIV/0!</v>
      </c>
      <c r="BH299" s="112" t="e">
        <f>'III Plan Rates'!$AA302*'V Consumer Factors'!$N$19*'II Rate Development &amp; Change'!$L$34</f>
        <v>#DIV/0!</v>
      </c>
      <c r="BI299" s="112" t="e">
        <f>'III Plan Rates'!$AA302*'V Consumer Factors'!$N$20*'II Rate Development &amp; Change'!$L$34</f>
        <v>#DIV/0!</v>
      </c>
      <c r="BJ299" s="112">
        <f>IF('III Plan Rates'!$AP302&gt;0,SUMPRODUCT(BA299:BI299,'III Plan Rates'!$AG302:$AO302)/'III Plan Rates'!$AP302,0)</f>
        <v>0</v>
      </c>
      <c r="BK299" s="124"/>
      <c r="BL299" s="112" t="e">
        <f>'III Plan Rates'!$AA302*'V Consumer Factors'!$N$12*'II Rate Development &amp; Change'!$M$34</f>
        <v>#DIV/0!</v>
      </c>
      <c r="BM299" s="112" t="e">
        <f>'III Plan Rates'!$AA302*'V Consumer Factors'!$N$13*'II Rate Development &amp; Change'!$M$34</f>
        <v>#DIV/0!</v>
      </c>
      <c r="BN299" s="112" t="e">
        <f>'III Plan Rates'!$AA302*'V Consumer Factors'!$N$14*'II Rate Development &amp; Change'!$M$34</f>
        <v>#DIV/0!</v>
      </c>
      <c r="BO299" s="112" t="e">
        <f>'III Plan Rates'!$AA302*'V Consumer Factors'!$N$15*'II Rate Development &amp; Change'!$M$34</f>
        <v>#DIV/0!</v>
      </c>
      <c r="BP299" s="112" t="e">
        <f>'III Plan Rates'!$AA302*'V Consumer Factors'!$N$16*'II Rate Development &amp; Change'!$M$34</f>
        <v>#DIV/0!</v>
      </c>
      <c r="BQ299" s="112" t="e">
        <f>'III Plan Rates'!$AA302*'V Consumer Factors'!$N$17*'II Rate Development &amp; Change'!$M$34</f>
        <v>#DIV/0!</v>
      </c>
      <c r="BR299" s="112" t="e">
        <f>'III Plan Rates'!$AA302*'V Consumer Factors'!$N$18*'II Rate Development &amp; Change'!$M$34</f>
        <v>#DIV/0!</v>
      </c>
      <c r="BS299" s="112" t="e">
        <f>'III Plan Rates'!$AA302*'V Consumer Factors'!$N$19*'II Rate Development &amp; Change'!$M$34</f>
        <v>#DIV/0!</v>
      </c>
      <c r="BT299" s="112" t="e">
        <f>'III Plan Rates'!$AA302*'V Consumer Factors'!$N$20*'II Rate Development &amp; Change'!$M$34</f>
        <v>#DIV/0!</v>
      </c>
      <c r="BU299" s="112">
        <f>IF('III Plan Rates'!$AP302&gt;0,SUMPRODUCT(BL299:BT299,'III Plan Rates'!$AG302:$AO302)/'III Plan Rates'!$AP302,0)</f>
        <v>0</v>
      </c>
      <c r="BW299" s="109"/>
      <c r="BX299" s="109"/>
      <c r="BY299" s="109"/>
      <c r="BZ299" s="109"/>
      <c r="CA299" s="109"/>
      <c r="CB299" s="109"/>
      <c r="CC299" s="109"/>
      <c r="CD299" s="109"/>
      <c r="CE299" s="511" t="str">
        <f>IF(SUM(BW299:CD299)='III Plan Rates'!AG302, "Match", "Don't Match")</f>
        <v>Match</v>
      </c>
      <c r="CF299" s="109"/>
      <c r="CG299" s="109"/>
      <c r="CH299" s="109"/>
      <c r="CI299" s="511" t="str">
        <f>IF(SUM(CF299:CH299)='III Plan Rates'!AH302, "Match", "Don't Match")</f>
        <v>Match</v>
      </c>
      <c r="CJ299" s="109"/>
      <c r="CK299" s="109"/>
      <c r="CL299" s="109"/>
      <c r="CM299" s="109"/>
      <c r="CN299" s="109"/>
      <c r="CO299" s="109"/>
      <c r="CP299" s="109"/>
      <c r="CQ299" s="109"/>
      <c r="CR299" s="109"/>
      <c r="CS299" s="109"/>
      <c r="CT299" s="109"/>
      <c r="CU299" s="109"/>
      <c r="CV299" s="109"/>
      <c r="CW299" s="511" t="str">
        <f>IF(SUM(CJ299:CV299)='III Plan Rates'!AI302, "Match", "Don't Match")</f>
        <v>Match</v>
      </c>
      <c r="CX299" s="109"/>
      <c r="CY299" s="109"/>
      <c r="CZ299" s="109"/>
      <c r="DA299" s="109"/>
      <c r="DB299" s="109"/>
      <c r="DC299" s="109"/>
      <c r="DD299" s="109"/>
      <c r="DE299" s="109"/>
      <c r="DF299" s="109"/>
      <c r="DG299" s="109"/>
      <c r="DH299" s="511" t="str">
        <f>IF(SUM(CX299:DG299)='III Plan Rates'!AJ302, "Match", "Don't Match")</f>
        <v>Match</v>
      </c>
      <c r="DI299" s="109"/>
      <c r="DJ299" s="109"/>
      <c r="DK299" s="109"/>
      <c r="DL299" s="109"/>
      <c r="DM299" s="109"/>
      <c r="DN299" s="109"/>
      <c r="DO299" s="109"/>
      <c r="DP299" s="511" t="str">
        <f>IF(SUM(DI299:DO299)='III Plan Rates'!AK302, "Match", "Don't Match")</f>
        <v>Match</v>
      </c>
      <c r="DQ299" s="109"/>
      <c r="DR299" s="109"/>
      <c r="DS299" s="109"/>
      <c r="DT299" s="109"/>
      <c r="DU299" s="109"/>
      <c r="DV299" s="109"/>
      <c r="DW299" s="109"/>
      <c r="DX299" s="109"/>
      <c r="DY299" s="109"/>
      <c r="DZ299" s="109"/>
      <c r="EA299" s="511" t="str">
        <f>IF(SUM(DQ299:DZ299)='III Plan Rates'!AL302, "Match", "Don't Match")</f>
        <v>Match</v>
      </c>
      <c r="EB299" s="109"/>
      <c r="EC299" s="109"/>
      <c r="ED299" s="109"/>
      <c r="EE299" s="109"/>
      <c r="EF299" s="511" t="str">
        <f>IF(SUM(EB299:EE299)='III Plan Rates'!AM302, "Match", "Don't Match")</f>
        <v>Match</v>
      </c>
      <c r="EG299" s="109"/>
      <c r="EH299" s="109"/>
      <c r="EI299" s="109"/>
      <c r="EJ299" s="109"/>
      <c r="EK299" s="109"/>
      <c r="EL299" s="511" t="str">
        <f>IF(SUM(EG299:EK299)='III Plan Rates'!AN302, "Match", "Don't Match")</f>
        <v>Match</v>
      </c>
      <c r="EM299" s="109"/>
      <c r="EN299" s="109"/>
      <c r="EO299" s="109"/>
      <c r="EP299" s="109"/>
      <c r="EQ299" s="109"/>
      <c r="ER299" s="109"/>
      <c r="ES299" s="109"/>
      <c r="ET299" s="511" t="str">
        <f>IF(SUM(EM299:ES299)='III Plan Rates'!AO302, "Match", "Don't Match")</f>
        <v>Match</v>
      </c>
    </row>
    <row r="300" spans="1:150" x14ac:dyDescent="0.25">
      <c r="A300" s="406" t="str">
        <f>'III Plan Rates'!A303</f>
        <v>Plan 286</v>
      </c>
      <c r="B300" s="122">
        <f>'III Plan Rates'!B303</f>
        <v>0</v>
      </c>
      <c r="C300" s="128">
        <f>'III Plan Rates'!D303</f>
        <v>0</v>
      </c>
      <c r="D300" s="122">
        <f>'III Plan Rates'!E303</f>
        <v>0</v>
      </c>
      <c r="E300" s="122">
        <f>'III Plan Rates'!F303</f>
        <v>0</v>
      </c>
      <c r="F300" s="122">
        <f>'III Plan Rates'!G303</f>
        <v>0</v>
      </c>
      <c r="G300" s="122">
        <f>'III Plan Rates'!J303</f>
        <v>0</v>
      </c>
      <c r="H300" s="10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2">
        <f>IF('III Plan Rates'!$AP303&gt;0,SUMPRODUCT(I300:Q300,'III Plan Rates'!$AG303:$AO303)/'III Plan Rates'!$AP303,0)</f>
        <v>0</v>
      </c>
      <c r="S300" s="123"/>
      <c r="T300" s="112" t="e">
        <f>'III Plan Rates'!$AA303*'V Consumer Factors'!$N$12*'II Rate Development &amp; Change'!$J$34</f>
        <v>#DIV/0!</v>
      </c>
      <c r="U300" s="112" t="e">
        <f>'III Plan Rates'!$AA303*'V Consumer Factors'!$N$13*'II Rate Development &amp; Change'!$J$34</f>
        <v>#DIV/0!</v>
      </c>
      <c r="V300" s="112" t="e">
        <f>'III Plan Rates'!$AA303*'V Consumer Factors'!$N$14*'II Rate Development &amp; Change'!$J$34</f>
        <v>#DIV/0!</v>
      </c>
      <c r="W300" s="112" t="e">
        <f>'III Plan Rates'!$AA303*'V Consumer Factors'!$N$15*'II Rate Development &amp; Change'!$J$34</f>
        <v>#DIV/0!</v>
      </c>
      <c r="X300" s="112" t="e">
        <f>'III Plan Rates'!$AA303*'V Consumer Factors'!$N$16*'II Rate Development &amp; Change'!$J$34</f>
        <v>#DIV/0!</v>
      </c>
      <c r="Y300" s="112" t="e">
        <f>'III Plan Rates'!$AA303*'V Consumer Factors'!$N$17*'II Rate Development &amp; Change'!$J$34</f>
        <v>#DIV/0!</v>
      </c>
      <c r="Z300" s="112" t="e">
        <f>'III Plan Rates'!$AA303*'V Consumer Factors'!$N$18*'II Rate Development &amp; Change'!$J$34</f>
        <v>#DIV/0!</v>
      </c>
      <c r="AA300" s="112" t="e">
        <f>'III Plan Rates'!$AA303*'V Consumer Factors'!$N$19*'II Rate Development &amp; Change'!$J$34</f>
        <v>#DIV/0!</v>
      </c>
      <c r="AB300" s="112" t="e">
        <f>'III Plan Rates'!$AA303*'V Consumer Factors'!$N$20*'II Rate Development &amp; Change'!$J$34</f>
        <v>#DIV/0!</v>
      </c>
      <c r="AC300" s="112">
        <f>IF('III Plan Rates'!$AP303&gt;0,SUMPRODUCT(T300:AB300,'III Plan Rates'!$AG303:$AO303)/'III Plan Rates'!$AP303,0)</f>
        <v>0</v>
      </c>
      <c r="AD300" s="119"/>
      <c r="AE300" s="120" t="e">
        <f t="shared" si="53"/>
        <v>#DIV/0!</v>
      </c>
      <c r="AF300" s="120" t="e">
        <f t="shared" si="54"/>
        <v>#DIV/0!</v>
      </c>
      <c r="AG300" s="120" t="e">
        <f t="shared" si="55"/>
        <v>#DIV/0!</v>
      </c>
      <c r="AH300" s="120" t="e">
        <f t="shared" si="56"/>
        <v>#DIV/0!</v>
      </c>
      <c r="AI300" s="120" t="e">
        <f t="shared" si="57"/>
        <v>#DIV/0!</v>
      </c>
      <c r="AJ300" s="120" t="e">
        <f t="shared" si="58"/>
        <v>#DIV/0!</v>
      </c>
      <c r="AK300" s="120" t="e">
        <f t="shared" si="59"/>
        <v>#DIV/0!</v>
      </c>
      <c r="AL300" s="120" t="e">
        <f t="shared" si="60"/>
        <v>#DIV/0!</v>
      </c>
      <c r="AM300" s="120" t="e">
        <f t="shared" si="61"/>
        <v>#DIV/0!</v>
      </c>
      <c r="AN300" s="120" t="str">
        <f t="shared" si="62"/>
        <v/>
      </c>
      <c r="AO300" s="119"/>
      <c r="AP300" s="112" t="e">
        <f>'III Plan Rates'!$AA303*'V Consumer Factors'!$N$12*'II Rate Development &amp; Change'!$K$34</f>
        <v>#DIV/0!</v>
      </c>
      <c r="AQ300" s="112" t="e">
        <f>'III Plan Rates'!$AA303*'V Consumer Factors'!$N$13*'II Rate Development &amp; Change'!$K$34</f>
        <v>#DIV/0!</v>
      </c>
      <c r="AR300" s="112" t="e">
        <f>'III Plan Rates'!$AA303*'V Consumer Factors'!$N$14*'II Rate Development &amp; Change'!$K$34</f>
        <v>#DIV/0!</v>
      </c>
      <c r="AS300" s="112" t="e">
        <f>'III Plan Rates'!$AA303*'V Consumer Factors'!$N$15*'II Rate Development &amp; Change'!$K$34</f>
        <v>#DIV/0!</v>
      </c>
      <c r="AT300" s="112" t="e">
        <f>'III Plan Rates'!$AA303*'V Consumer Factors'!$N$16*'II Rate Development &amp; Change'!$K$34</f>
        <v>#DIV/0!</v>
      </c>
      <c r="AU300" s="112" t="e">
        <f>'III Plan Rates'!$AA303*'V Consumer Factors'!$N$17*'II Rate Development &amp; Change'!$K$34</f>
        <v>#DIV/0!</v>
      </c>
      <c r="AV300" s="112" t="e">
        <f>'III Plan Rates'!$AA303*'V Consumer Factors'!$N$18*'II Rate Development &amp; Change'!$K$34</f>
        <v>#DIV/0!</v>
      </c>
      <c r="AW300" s="112" t="e">
        <f>'III Plan Rates'!$AA303*'V Consumer Factors'!$N$19*'II Rate Development &amp; Change'!$K$34</f>
        <v>#DIV/0!</v>
      </c>
      <c r="AX300" s="112" t="e">
        <f>'III Plan Rates'!$AA303*'V Consumer Factors'!$N$20*'II Rate Development &amp; Change'!$K$34</f>
        <v>#DIV/0!</v>
      </c>
      <c r="AY300" s="112">
        <f>IF('III Plan Rates'!$AP303&gt;0,SUMPRODUCT(AP300:AX300,'III Plan Rates'!$AG303:$AO303)/'III Plan Rates'!$AP303,0)</f>
        <v>0</v>
      </c>
      <c r="AZ300" s="124"/>
      <c r="BA300" s="112" t="e">
        <f>'III Plan Rates'!$AA303*'V Consumer Factors'!$N$12*'II Rate Development &amp; Change'!$L$34</f>
        <v>#DIV/0!</v>
      </c>
      <c r="BB300" s="112" t="e">
        <f>'III Plan Rates'!$AA303*'V Consumer Factors'!$N$13*'II Rate Development &amp; Change'!$L$34</f>
        <v>#DIV/0!</v>
      </c>
      <c r="BC300" s="112" t="e">
        <f>'III Plan Rates'!$AA303*'V Consumer Factors'!$N$14*'II Rate Development &amp; Change'!$L$34</f>
        <v>#DIV/0!</v>
      </c>
      <c r="BD300" s="112" t="e">
        <f>'III Plan Rates'!$AA303*'V Consumer Factors'!$N$15*'II Rate Development &amp; Change'!$L$34</f>
        <v>#DIV/0!</v>
      </c>
      <c r="BE300" s="112" t="e">
        <f>'III Plan Rates'!$AA303*'V Consumer Factors'!$N$16*'II Rate Development &amp; Change'!$L$34</f>
        <v>#DIV/0!</v>
      </c>
      <c r="BF300" s="112" t="e">
        <f>'III Plan Rates'!$AA303*'V Consumer Factors'!$N$17*'II Rate Development &amp; Change'!$L$34</f>
        <v>#DIV/0!</v>
      </c>
      <c r="BG300" s="112" t="e">
        <f>'III Plan Rates'!$AA303*'V Consumer Factors'!$N$18*'II Rate Development &amp; Change'!$L$34</f>
        <v>#DIV/0!</v>
      </c>
      <c r="BH300" s="112" t="e">
        <f>'III Plan Rates'!$AA303*'V Consumer Factors'!$N$19*'II Rate Development &amp; Change'!$L$34</f>
        <v>#DIV/0!</v>
      </c>
      <c r="BI300" s="112" t="e">
        <f>'III Plan Rates'!$AA303*'V Consumer Factors'!$N$20*'II Rate Development &amp; Change'!$L$34</f>
        <v>#DIV/0!</v>
      </c>
      <c r="BJ300" s="112">
        <f>IF('III Plan Rates'!$AP303&gt;0,SUMPRODUCT(BA300:BI300,'III Plan Rates'!$AG303:$AO303)/'III Plan Rates'!$AP303,0)</f>
        <v>0</v>
      </c>
      <c r="BK300" s="124"/>
      <c r="BL300" s="112" t="e">
        <f>'III Plan Rates'!$AA303*'V Consumer Factors'!$N$12*'II Rate Development &amp; Change'!$M$34</f>
        <v>#DIV/0!</v>
      </c>
      <c r="BM300" s="112" t="e">
        <f>'III Plan Rates'!$AA303*'V Consumer Factors'!$N$13*'II Rate Development &amp; Change'!$M$34</f>
        <v>#DIV/0!</v>
      </c>
      <c r="BN300" s="112" t="e">
        <f>'III Plan Rates'!$AA303*'V Consumer Factors'!$N$14*'II Rate Development &amp; Change'!$M$34</f>
        <v>#DIV/0!</v>
      </c>
      <c r="BO300" s="112" t="e">
        <f>'III Plan Rates'!$AA303*'V Consumer Factors'!$N$15*'II Rate Development &amp; Change'!$M$34</f>
        <v>#DIV/0!</v>
      </c>
      <c r="BP300" s="112" t="e">
        <f>'III Plan Rates'!$AA303*'V Consumer Factors'!$N$16*'II Rate Development &amp; Change'!$M$34</f>
        <v>#DIV/0!</v>
      </c>
      <c r="BQ300" s="112" t="e">
        <f>'III Plan Rates'!$AA303*'V Consumer Factors'!$N$17*'II Rate Development &amp; Change'!$M$34</f>
        <v>#DIV/0!</v>
      </c>
      <c r="BR300" s="112" t="e">
        <f>'III Plan Rates'!$AA303*'V Consumer Factors'!$N$18*'II Rate Development &amp; Change'!$M$34</f>
        <v>#DIV/0!</v>
      </c>
      <c r="BS300" s="112" t="e">
        <f>'III Plan Rates'!$AA303*'V Consumer Factors'!$N$19*'II Rate Development &amp; Change'!$M$34</f>
        <v>#DIV/0!</v>
      </c>
      <c r="BT300" s="112" t="e">
        <f>'III Plan Rates'!$AA303*'V Consumer Factors'!$N$20*'II Rate Development &amp; Change'!$M$34</f>
        <v>#DIV/0!</v>
      </c>
      <c r="BU300" s="112">
        <f>IF('III Plan Rates'!$AP303&gt;0,SUMPRODUCT(BL300:BT300,'III Plan Rates'!$AG303:$AO303)/'III Plan Rates'!$AP303,0)</f>
        <v>0</v>
      </c>
      <c r="BW300" s="109"/>
      <c r="BX300" s="109"/>
      <c r="BY300" s="109"/>
      <c r="BZ300" s="109"/>
      <c r="CA300" s="109"/>
      <c r="CB300" s="109"/>
      <c r="CC300" s="109"/>
      <c r="CD300" s="109"/>
      <c r="CE300" s="511" t="str">
        <f>IF(SUM(BW300:CD300)='III Plan Rates'!AG303, "Match", "Don't Match")</f>
        <v>Match</v>
      </c>
      <c r="CF300" s="109"/>
      <c r="CG300" s="109"/>
      <c r="CH300" s="109"/>
      <c r="CI300" s="511" t="str">
        <f>IF(SUM(CF300:CH300)='III Plan Rates'!AH303, "Match", "Don't Match")</f>
        <v>Match</v>
      </c>
      <c r="CJ300" s="109"/>
      <c r="CK300" s="109"/>
      <c r="CL300" s="109"/>
      <c r="CM300" s="109"/>
      <c r="CN300" s="109"/>
      <c r="CO300" s="109"/>
      <c r="CP300" s="109"/>
      <c r="CQ300" s="109"/>
      <c r="CR300" s="109"/>
      <c r="CS300" s="109"/>
      <c r="CT300" s="109"/>
      <c r="CU300" s="109"/>
      <c r="CV300" s="109"/>
      <c r="CW300" s="511" t="str">
        <f>IF(SUM(CJ300:CV300)='III Plan Rates'!AI303, "Match", "Don't Match")</f>
        <v>Match</v>
      </c>
      <c r="CX300" s="109"/>
      <c r="CY300" s="109"/>
      <c r="CZ300" s="109"/>
      <c r="DA300" s="109"/>
      <c r="DB300" s="109"/>
      <c r="DC300" s="109"/>
      <c r="DD300" s="109"/>
      <c r="DE300" s="109"/>
      <c r="DF300" s="109"/>
      <c r="DG300" s="109"/>
      <c r="DH300" s="511" t="str">
        <f>IF(SUM(CX300:DG300)='III Plan Rates'!AJ303, "Match", "Don't Match")</f>
        <v>Match</v>
      </c>
      <c r="DI300" s="109"/>
      <c r="DJ300" s="109"/>
      <c r="DK300" s="109"/>
      <c r="DL300" s="109"/>
      <c r="DM300" s="109"/>
      <c r="DN300" s="109"/>
      <c r="DO300" s="109"/>
      <c r="DP300" s="511" t="str">
        <f>IF(SUM(DI300:DO300)='III Plan Rates'!AK303, "Match", "Don't Match")</f>
        <v>Match</v>
      </c>
      <c r="DQ300" s="109"/>
      <c r="DR300" s="109"/>
      <c r="DS300" s="109"/>
      <c r="DT300" s="109"/>
      <c r="DU300" s="109"/>
      <c r="DV300" s="109"/>
      <c r="DW300" s="109"/>
      <c r="DX300" s="109"/>
      <c r="DY300" s="109"/>
      <c r="DZ300" s="109"/>
      <c r="EA300" s="511" t="str">
        <f>IF(SUM(DQ300:DZ300)='III Plan Rates'!AL303, "Match", "Don't Match")</f>
        <v>Match</v>
      </c>
      <c r="EB300" s="109"/>
      <c r="EC300" s="109"/>
      <c r="ED300" s="109"/>
      <c r="EE300" s="109"/>
      <c r="EF300" s="511" t="str">
        <f>IF(SUM(EB300:EE300)='III Plan Rates'!AM303, "Match", "Don't Match")</f>
        <v>Match</v>
      </c>
      <c r="EG300" s="109"/>
      <c r="EH300" s="109"/>
      <c r="EI300" s="109"/>
      <c r="EJ300" s="109"/>
      <c r="EK300" s="109"/>
      <c r="EL300" s="511" t="str">
        <f>IF(SUM(EG300:EK300)='III Plan Rates'!AN303, "Match", "Don't Match")</f>
        <v>Match</v>
      </c>
      <c r="EM300" s="109"/>
      <c r="EN300" s="109"/>
      <c r="EO300" s="109"/>
      <c r="EP300" s="109"/>
      <c r="EQ300" s="109"/>
      <c r="ER300" s="109"/>
      <c r="ES300" s="109"/>
      <c r="ET300" s="511" t="str">
        <f>IF(SUM(EM300:ES300)='III Plan Rates'!AO303, "Match", "Don't Match")</f>
        <v>Match</v>
      </c>
    </row>
    <row r="301" spans="1:150" x14ac:dyDescent="0.25">
      <c r="A301" s="406" t="str">
        <f>'III Plan Rates'!A304</f>
        <v>Plan 287</v>
      </c>
      <c r="B301" s="122">
        <f>'III Plan Rates'!B304</f>
        <v>0</v>
      </c>
      <c r="C301" s="128">
        <f>'III Plan Rates'!D304</f>
        <v>0</v>
      </c>
      <c r="D301" s="122">
        <f>'III Plan Rates'!E304</f>
        <v>0</v>
      </c>
      <c r="E301" s="122">
        <f>'III Plan Rates'!F304</f>
        <v>0</v>
      </c>
      <c r="F301" s="122">
        <f>'III Plan Rates'!G304</f>
        <v>0</v>
      </c>
      <c r="G301" s="122">
        <f>'III Plan Rates'!J304</f>
        <v>0</v>
      </c>
      <c r="H301" s="10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2">
        <f>IF('III Plan Rates'!$AP304&gt;0,SUMPRODUCT(I301:Q301,'III Plan Rates'!$AG304:$AO304)/'III Plan Rates'!$AP304,0)</f>
        <v>0</v>
      </c>
      <c r="S301" s="123"/>
      <c r="T301" s="112" t="e">
        <f>'III Plan Rates'!$AA304*'V Consumer Factors'!$N$12*'II Rate Development &amp; Change'!$J$34</f>
        <v>#DIV/0!</v>
      </c>
      <c r="U301" s="112" t="e">
        <f>'III Plan Rates'!$AA304*'V Consumer Factors'!$N$13*'II Rate Development &amp; Change'!$J$34</f>
        <v>#DIV/0!</v>
      </c>
      <c r="V301" s="112" t="e">
        <f>'III Plan Rates'!$AA304*'V Consumer Factors'!$N$14*'II Rate Development &amp; Change'!$J$34</f>
        <v>#DIV/0!</v>
      </c>
      <c r="W301" s="112" t="e">
        <f>'III Plan Rates'!$AA304*'V Consumer Factors'!$N$15*'II Rate Development &amp; Change'!$J$34</f>
        <v>#DIV/0!</v>
      </c>
      <c r="X301" s="112" t="e">
        <f>'III Plan Rates'!$AA304*'V Consumer Factors'!$N$16*'II Rate Development &amp; Change'!$J$34</f>
        <v>#DIV/0!</v>
      </c>
      <c r="Y301" s="112" t="e">
        <f>'III Plan Rates'!$AA304*'V Consumer Factors'!$N$17*'II Rate Development &amp; Change'!$J$34</f>
        <v>#DIV/0!</v>
      </c>
      <c r="Z301" s="112" t="e">
        <f>'III Plan Rates'!$AA304*'V Consumer Factors'!$N$18*'II Rate Development &amp; Change'!$J$34</f>
        <v>#DIV/0!</v>
      </c>
      <c r="AA301" s="112" t="e">
        <f>'III Plan Rates'!$AA304*'V Consumer Factors'!$N$19*'II Rate Development &amp; Change'!$J$34</f>
        <v>#DIV/0!</v>
      </c>
      <c r="AB301" s="112" t="e">
        <f>'III Plan Rates'!$AA304*'V Consumer Factors'!$N$20*'II Rate Development &amp; Change'!$J$34</f>
        <v>#DIV/0!</v>
      </c>
      <c r="AC301" s="112">
        <f>IF('III Plan Rates'!$AP304&gt;0,SUMPRODUCT(T301:AB301,'III Plan Rates'!$AG304:$AO304)/'III Plan Rates'!$AP304,0)</f>
        <v>0</v>
      </c>
      <c r="AD301" s="119"/>
      <c r="AE301" s="120" t="e">
        <f t="shared" si="53"/>
        <v>#DIV/0!</v>
      </c>
      <c r="AF301" s="120" t="e">
        <f t="shared" si="54"/>
        <v>#DIV/0!</v>
      </c>
      <c r="AG301" s="120" t="e">
        <f t="shared" si="55"/>
        <v>#DIV/0!</v>
      </c>
      <c r="AH301" s="120" t="e">
        <f t="shared" si="56"/>
        <v>#DIV/0!</v>
      </c>
      <c r="AI301" s="120" t="e">
        <f t="shared" si="57"/>
        <v>#DIV/0!</v>
      </c>
      <c r="AJ301" s="120" t="e">
        <f t="shared" si="58"/>
        <v>#DIV/0!</v>
      </c>
      <c r="AK301" s="120" t="e">
        <f t="shared" si="59"/>
        <v>#DIV/0!</v>
      </c>
      <c r="AL301" s="120" t="e">
        <f t="shared" si="60"/>
        <v>#DIV/0!</v>
      </c>
      <c r="AM301" s="120" t="e">
        <f t="shared" si="61"/>
        <v>#DIV/0!</v>
      </c>
      <c r="AN301" s="120" t="str">
        <f t="shared" si="62"/>
        <v/>
      </c>
      <c r="AO301" s="119"/>
      <c r="AP301" s="112" t="e">
        <f>'III Plan Rates'!$AA304*'V Consumer Factors'!$N$12*'II Rate Development &amp; Change'!$K$34</f>
        <v>#DIV/0!</v>
      </c>
      <c r="AQ301" s="112" t="e">
        <f>'III Plan Rates'!$AA304*'V Consumer Factors'!$N$13*'II Rate Development &amp; Change'!$K$34</f>
        <v>#DIV/0!</v>
      </c>
      <c r="AR301" s="112" t="e">
        <f>'III Plan Rates'!$AA304*'V Consumer Factors'!$N$14*'II Rate Development &amp; Change'!$K$34</f>
        <v>#DIV/0!</v>
      </c>
      <c r="AS301" s="112" t="e">
        <f>'III Plan Rates'!$AA304*'V Consumer Factors'!$N$15*'II Rate Development &amp; Change'!$K$34</f>
        <v>#DIV/0!</v>
      </c>
      <c r="AT301" s="112" t="e">
        <f>'III Plan Rates'!$AA304*'V Consumer Factors'!$N$16*'II Rate Development &amp; Change'!$K$34</f>
        <v>#DIV/0!</v>
      </c>
      <c r="AU301" s="112" t="e">
        <f>'III Plan Rates'!$AA304*'V Consumer Factors'!$N$17*'II Rate Development &amp; Change'!$K$34</f>
        <v>#DIV/0!</v>
      </c>
      <c r="AV301" s="112" t="e">
        <f>'III Plan Rates'!$AA304*'V Consumer Factors'!$N$18*'II Rate Development &amp; Change'!$K$34</f>
        <v>#DIV/0!</v>
      </c>
      <c r="AW301" s="112" t="e">
        <f>'III Plan Rates'!$AA304*'V Consumer Factors'!$N$19*'II Rate Development &amp; Change'!$K$34</f>
        <v>#DIV/0!</v>
      </c>
      <c r="AX301" s="112" t="e">
        <f>'III Plan Rates'!$AA304*'V Consumer Factors'!$N$20*'II Rate Development &amp; Change'!$K$34</f>
        <v>#DIV/0!</v>
      </c>
      <c r="AY301" s="112">
        <f>IF('III Plan Rates'!$AP304&gt;0,SUMPRODUCT(AP301:AX301,'III Plan Rates'!$AG304:$AO304)/'III Plan Rates'!$AP304,0)</f>
        <v>0</v>
      </c>
      <c r="AZ301" s="124"/>
      <c r="BA301" s="112" t="e">
        <f>'III Plan Rates'!$AA304*'V Consumer Factors'!$N$12*'II Rate Development &amp; Change'!$L$34</f>
        <v>#DIV/0!</v>
      </c>
      <c r="BB301" s="112" t="e">
        <f>'III Plan Rates'!$AA304*'V Consumer Factors'!$N$13*'II Rate Development &amp; Change'!$L$34</f>
        <v>#DIV/0!</v>
      </c>
      <c r="BC301" s="112" t="e">
        <f>'III Plan Rates'!$AA304*'V Consumer Factors'!$N$14*'II Rate Development &amp; Change'!$L$34</f>
        <v>#DIV/0!</v>
      </c>
      <c r="BD301" s="112" t="e">
        <f>'III Plan Rates'!$AA304*'V Consumer Factors'!$N$15*'II Rate Development &amp; Change'!$L$34</f>
        <v>#DIV/0!</v>
      </c>
      <c r="BE301" s="112" t="e">
        <f>'III Plan Rates'!$AA304*'V Consumer Factors'!$N$16*'II Rate Development &amp; Change'!$L$34</f>
        <v>#DIV/0!</v>
      </c>
      <c r="BF301" s="112" t="e">
        <f>'III Plan Rates'!$AA304*'V Consumer Factors'!$N$17*'II Rate Development &amp; Change'!$L$34</f>
        <v>#DIV/0!</v>
      </c>
      <c r="BG301" s="112" t="e">
        <f>'III Plan Rates'!$AA304*'V Consumer Factors'!$N$18*'II Rate Development &amp; Change'!$L$34</f>
        <v>#DIV/0!</v>
      </c>
      <c r="BH301" s="112" t="e">
        <f>'III Plan Rates'!$AA304*'V Consumer Factors'!$N$19*'II Rate Development &amp; Change'!$L$34</f>
        <v>#DIV/0!</v>
      </c>
      <c r="BI301" s="112" t="e">
        <f>'III Plan Rates'!$AA304*'V Consumer Factors'!$N$20*'II Rate Development &amp; Change'!$L$34</f>
        <v>#DIV/0!</v>
      </c>
      <c r="BJ301" s="112">
        <f>IF('III Plan Rates'!$AP304&gt;0,SUMPRODUCT(BA301:BI301,'III Plan Rates'!$AG304:$AO304)/'III Plan Rates'!$AP304,0)</f>
        <v>0</v>
      </c>
      <c r="BK301" s="124"/>
      <c r="BL301" s="112" t="e">
        <f>'III Plan Rates'!$AA304*'V Consumer Factors'!$N$12*'II Rate Development &amp; Change'!$M$34</f>
        <v>#DIV/0!</v>
      </c>
      <c r="BM301" s="112" t="e">
        <f>'III Plan Rates'!$AA304*'V Consumer Factors'!$N$13*'II Rate Development &amp; Change'!$M$34</f>
        <v>#DIV/0!</v>
      </c>
      <c r="BN301" s="112" t="e">
        <f>'III Plan Rates'!$AA304*'V Consumer Factors'!$N$14*'II Rate Development &amp; Change'!$M$34</f>
        <v>#DIV/0!</v>
      </c>
      <c r="BO301" s="112" t="e">
        <f>'III Plan Rates'!$AA304*'V Consumer Factors'!$N$15*'II Rate Development &amp; Change'!$M$34</f>
        <v>#DIV/0!</v>
      </c>
      <c r="BP301" s="112" t="e">
        <f>'III Plan Rates'!$AA304*'V Consumer Factors'!$N$16*'II Rate Development &amp; Change'!$M$34</f>
        <v>#DIV/0!</v>
      </c>
      <c r="BQ301" s="112" t="e">
        <f>'III Plan Rates'!$AA304*'V Consumer Factors'!$N$17*'II Rate Development &amp; Change'!$M$34</f>
        <v>#DIV/0!</v>
      </c>
      <c r="BR301" s="112" t="e">
        <f>'III Plan Rates'!$AA304*'V Consumer Factors'!$N$18*'II Rate Development &amp; Change'!$M$34</f>
        <v>#DIV/0!</v>
      </c>
      <c r="BS301" s="112" t="e">
        <f>'III Plan Rates'!$AA304*'V Consumer Factors'!$N$19*'II Rate Development &amp; Change'!$M$34</f>
        <v>#DIV/0!</v>
      </c>
      <c r="BT301" s="112" t="e">
        <f>'III Plan Rates'!$AA304*'V Consumer Factors'!$N$20*'II Rate Development &amp; Change'!$M$34</f>
        <v>#DIV/0!</v>
      </c>
      <c r="BU301" s="112">
        <f>IF('III Plan Rates'!$AP304&gt;0,SUMPRODUCT(BL301:BT301,'III Plan Rates'!$AG304:$AO304)/'III Plan Rates'!$AP304,0)</f>
        <v>0</v>
      </c>
      <c r="BW301" s="109"/>
      <c r="BX301" s="109"/>
      <c r="BY301" s="109"/>
      <c r="BZ301" s="109"/>
      <c r="CA301" s="109"/>
      <c r="CB301" s="109"/>
      <c r="CC301" s="109"/>
      <c r="CD301" s="109"/>
      <c r="CE301" s="511" t="str">
        <f>IF(SUM(BW301:CD301)='III Plan Rates'!AG304, "Match", "Don't Match")</f>
        <v>Match</v>
      </c>
      <c r="CF301" s="109"/>
      <c r="CG301" s="109"/>
      <c r="CH301" s="109"/>
      <c r="CI301" s="511" t="str">
        <f>IF(SUM(CF301:CH301)='III Plan Rates'!AH304, "Match", "Don't Match")</f>
        <v>Match</v>
      </c>
      <c r="CJ301" s="109"/>
      <c r="CK301" s="109"/>
      <c r="CL301" s="109"/>
      <c r="CM301" s="109"/>
      <c r="CN301" s="109"/>
      <c r="CO301" s="109"/>
      <c r="CP301" s="109"/>
      <c r="CQ301" s="109"/>
      <c r="CR301" s="109"/>
      <c r="CS301" s="109"/>
      <c r="CT301" s="109"/>
      <c r="CU301" s="109"/>
      <c r="CV301" s="109"/>
      <c r="CW301" s="511" t="str">
        <f>IF(SUM(CJ301:CV301)='III Plan Rates'!AI304, "Match", "Don't Match")</f>
        <v>Match</v>
      </c>
      <c r="CX301" s="109"/>
      <c r="CY301" s="109"/>
      <c r="CZ301" s="109"/>
      <c r="DA301" s="109"/>
      <c r="DB301" s="109"/>
      <c r="DC301" s="109"/>
      <c r="DD301" s="109"/>
      <c r="DE301" s="109"/>
      <c r="DF301" s="109"/>
      <c r="DG301" s="109"/>
      <c r="DH301" s="511" t="str">
        <f>IF(SUM(CX301:DG301)='III Plan Rates'!AJ304, "Match", "Don't Match")</f>
        <v>Match</v>
      </c>
      <c r="DI301" s="109"/>
      <c r="DJ301" s="109"/>
      <c r="DK301" s="109"/>
      <c r="DL301" s="109"/>
      <c r="DM301" s="109"/>
      <c r="DN301" s="109"/>
      <c r="DO301" s="109"/>
      <c r="DP301" s="511" t="str">
        <f>IF(SUM(DI301:DO301)='III Plan Rates'!AK304, "Match", "Don't Match")</f>
        <v>Match</v>
      </c>
      <c r="DQ301" s="109"/>
      <c r="DR301" s="109"/>
      <c r="DS301" s="109"/>
      <c r="DT301" s="109"/>
      <c r="DU301" s="109"/>
      <c r="DV301" s="109"/>
      <c r="DW301" s="109"/>
      <c r="DX301" s="109"/>
      <c r="DY301" s="109"/>
      <c r="DZ301" s="109"/>
      <c r="EA301" s="511" t="str">
        <f>IF(SUM(DQ301:DZ301)='III Plan Rates'!AL304, "Match", "Don't Match")</f>
        <v>Match</v>
      </c>
      <c r="EB301" s="109"/>
      <c r="EC301" s="109"/>
      <c r="ED301" s="109"/>
      <c r="EE301" s="109"/>
      <c r="EF301" s="511" t="str">
        <f>IF(SUM(EB301:EE301)='III Plan Rates'!AM304, "Match", "Don't Match")</f>
        <v>Match</v>
      </c>
      <c r="EG301" s="109"/>
      <c r="EH301" s="109"/>
      <c r="EI301" s="109"/>
      <c r="EJ301" s="109"/>
      <c r="EK301" s="109"/>
      <c r="EL301" s="511" t="str">
        <f>IF(SUM(EG301:EK301)='III Plan Rates'!AN304, "Match", "Don't Match")</f>
        <v>Match</v>
      </c>
      <c r="EM301" s="109"/>
      <c r="EN301" s="109"/>
      <c r="EO301" s="109"/>
      <c r="EP301" s="109"/>
      <c r="EQ301" s="109"/>
      <c r="ER301" s="109"/>
      <c r="ES301" s="109"/>
      <c r="ET301" s="511" t="str">
        <f>IF(SUM(EM301:ES301)='III Plan Rates'!AO304, "Match", "Don't Match")</f>
        <v>Match</v>
      </c>
    </row>
    <row r="302" spans="1:150" x14ac:dyDescent="0.25">
      <c r="A302" s="406" t="str">
        <f>'III Plan Rates'!A305</f>
        <v>Plan 288</v>
      </c>
      <c r="B302" s="122">
        <f>'III Plan Rates'!B305</f>
        <v>0</v>
      </c>
      <c r="C302" s="128">
        <f>'III Plan Rates'!D305</f>
        <v>0</v>
      </c>
      <c r="D302" s="122">
        <f>'III Plan Rates'!E305</f>
        <v>0</v>
      </c>
      <c r="E302" s="122">
        <f>'III Plan Rates'!F305</f>
        <v>0</v>
      </c>
      <c r="F302" s="122">
        <f>'III Plan Rates'!G305</f>
        <v>0</v>
      </c>
      <c r="G302" s="122">
        <f>'III Plan Rates'!J305</f>
        <v>0</v>
      </c>
      <c r="H302" s="10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2">
        <f>IF('III Plan Rates'!$AP305&gt;0,SUMPRODUCT(I302:Q302,'III Plan Rates'!$AG305:$AO305)/'III Plan Rates'!$AP305,0)</f>
        <v>0</v>
      </c>
      <c r="S302" s="123"/>
      <c r="T302" s="112" t="e">
        <f>'III Plan Rates'!$AA305*'V Consumer Factors'!$N$12*'II Rate Development &amp; Change'!$J$34</f>
        <v>#DIV/0!</v>
      </c>
      <c r="U302" s="112" t="e">
        <f>'III Plan Rates'!$AA305*'V Consumer Factors'!$N$13*'II Rate Development &amp; Change'!$J$34</f>
        <v>#DIV/0!</v>
      </c>
      <c r="V302" s="112" t="e">
        <f>'III Plan Rates'!$AA305*'V Consumer Factors'!$N$14*'II Rate Development &amp; Change'!$J$34</f>
        <v>#DIV/0!</v>
      </c>
      <c r="W302" s="112" t="e">
        <f>'III Plan Rates'!$AA305*'V Consumer Factors'!$N$15*'II Rate Development &amp; Change'!$J$34</f>
        <v>#DIV/0!</v>
      </c>
      <c r="X302" s="112" t="e">
        <f>'III Plan Rates'!$AA305*'V Consumer Factors'!$N$16*'II Rate Development &amp; Change'!$J$34</f>
        <v>#DIV/0!</v>
      </c>
      <c r="Y302" s="112" t="e">
        <f>'III Plan Rates'!$AA305*'V Consumer Factors'!$N$17*'II Rate Development &amp; Change'!$J$34</f>
        <v>#DIV/0!</v>
      </c>
      <c r="Z302" s="112" t="e">
        <f>'III Plan Rates'!$AA305*'V Consumer Factors'!$N$18*'II Rate Development &amp; Change'!$J$34</f>
        <v>#DIV/0!</v>
      </c>
      <c r="AA302" s="112" t="e">
        <f>'III Plan Rates'!$AA305*'V Consumer Factors'!$N$19*'II Rate Development &amp; Change'!$J$34</f>
        <v>#DIV/0!</v>
      </c>
      <c r="AB302" s="112" t="e">
        <f>'III Plan Rates'!$AA305*'V Consumer Factors'!$N$20*'II Rate Development &amp; Change'!$J$34</f>
        <v>#DIV/0!</v>
      </c>
      <c r="AC302" s="112">
        <f>IF('III Plan Rates'!$AP305&gt;0,SUMPRODUCT(T302:AB302,'III Plan Rates'!$AG305:$AO305)/'III Plan Rates'!$AP305,0)</f>
        <v>0</v>
      </c>
      <c r="AD302" s="119"/>
      <c r="AE302" s="120" t="e">
        <f t="shared" si="53"/>
        <v>#DIV/0!</v>
      </c>
      <c r="AF302" s="120" t="e">
        <f t="shared" si="54"/>
        <v>#DIV/0!</v>
      </c>
      <c r="AG302" s="120" t="e">
        <f t="shared" si="55"/>
        <v>#DIV/0!</v>
      </c>
      <c r="AH302" s="120" t="e">
        <f t="shared" si="56"/>
        <v>#DIV/0!</v>
      </c>
      <c r="AI302" s="120" t="e">
        <f t="shared" si="57"/>
        <v>#DIV/0!</v>
      </c>
      <c r="AJ302" s="120" t="e">
        <f t="shared" si="58"/>
        <v>#DIV/0!</v>
      </c>
      <c r="AK302" s="120" t="e">
        <f t="shared" si="59"/>
        <v>#DIV/0!</v>
      </c>
      <c r="AL302" s="120" t="e">
        <f t="shared" si="60"/>
        <v>#DIV/0!</v>
      </c>
      <c r="AM302" s="120" t="e">
        <f t="shared" si="61"/>
        <v>#DIV/0!</v>
      </c>
      <c r="AN302" s="120" t="str">
        <f t="shared" si="62"/>
        <v/>
      </c>
      <c r="AO302" s="119"/>
      <c r="AP302" s="112" t="e">
        <f>'III Plan Rates'!$AA305*'V Consumer Factors'!$N$12*'II Rate Development &amp; Change'!$K$34</f>
        <v>#DIV/0!</v>
      </c>
      <c r="AQ302" s="112" t="e">
        <f>'III Plan Rates'!$AA305*'V Consumer Factors'!$N$13*'II Rate Development &amp; Change'!$K$34</f>
        <v>#DIV/0!</v>
      </c>
      <c r="AR302" s="112" t="e">
        <f>'III Plan Rates'!$AA305*'V Consumer Factors'!$N$14*'II Rate Development &amp; Change'!$K$34</f>
        <v>#DIV/0!</v>
      </c>
      <c r="AS302" s="112" t="e">
        <f>'III Plan Rates'!$AA305*'V Consumer Factors'!$N$15*'II Rate Development &amp; Change'!$K$34</f>
        <v>#DIV/0!</v>
      </c>
      <c r="AT302" s="112" t="e">
        <f>'III Plan Rates'!$AA305*'V Consumer Factors'!$N$16*'II Rate Development &amp; Change'!$K$34</f>
        <v>#DIV/0!</v>
      </c>
      <c r="AU302" s="112" t="e">
        <f>'III Plan Rates'!$AA305*'V Consumer Factors'!$N$17*'II Rate Development &amp; Change'!$K$34</f>
        <v>#DIV/0!</v>
      </c>
      <c r="AV302" s="112" t="e">
        <f>'III Plan Rates'!$AA305*'V Consumer Factors'!$N$18*'II Rate Development &amp; Change'!$K$34</f>
        <v>#DIV/0!</v>
      </c>
      <c r="AW302" s="112" t="e">
        <f>'III Plan Rates'!$AA305*'V Consumer Factors'!$N$19*'II Rate Development &amp; Change'!$K$34</f>
        <v>#DIV/0!</v>
      </c>
      <c r="AX302" s="112" t="e">
        <f>'III Plan Rates'!$AA305*'V Consumer Factors'!$N$20*'II Rate Development &amp; Change'!$K$34</f>
        <v>#DIV/0!</v>
      </c>
      <c r="AY302" s="112">
        <f>IF('III Plan Rates'!$AP305&gt;0,SUMPRODUCT(AP302:AX302,'III Plan Rates'!$AG305:$AO305)/'III Plan Rates'!$AP305,0)</f>
        <v>0</v>
      </c>
      <c r="AZ302" s="124"/>
      <c r="BA302" s="112" t="e">
        <f>'III Plan Rates'!$AA305*'V Consumer Factors'!$N$12*'II Rate Development &amp; Change'!$L$34</f>
        <v>#DIV/0!</v>
      </c>
      <c r="BB302" s="112" t="e">
        <f>'III Plan Rates'!$AA305*'V Consumer Factors'!$N$13*'II Rate Development &amp; Change'!$L$34</f>
        <v>#DIV/0!</v>
      </c>
      <c r="BC302" s="112" t="e">
        <f>'III Plan Rates'!$AA305*'V Consumer Factors'!$N$14*'II Rate Development &amp; Change'!$L$34</f>
        <v>#DIV/0!</v>
      </c>
      <c r="BD302" s="112" t="e">
        <f>'III Plan Rates'!$AA305*'V Consumer Factors'!$N$15*'II Rate Development &amp; Change'!$L$34</f>
        <v>#DIV/0!</v>
      </c>
      <c r="BE302" s="112" t="e">
        <f>'III Plan Rates'!$AA305*'V Consumer Factors'!$N$16*'II Rate Development &amp; Change'!$L$34</f>
        <v>#DIV/0!</v>
      </c>
      <c r="BF302" s="112" t="e">
        <f>'III Plan Rates'!$AA305*'V Consumer Factors'!$N$17*'II Rate Development &amp; Change'!$L$34</f>
        <v>#DIV/0!</v>
      </c>
      <c r="BG302" s="112" t="e">
        <f>'III Plan Rates'!$AA305*'V Consumer Factors'!$N$18*'II Rate Development &amp; Change'!$L$34</f>
        <v>#DIV/0!</v>
      </c>
      <c r="BH302" s="112" t="e">
        <f>'III Plan Rates'!$AA305*'V Consumer Factors'!$N$19*'II Rate Development &amp; Change'!$L$34</f>
        <v>#DIV/0!</v>
      </c>
      <c r="BI302" s="112" t="e">
        <f>'III Plan Rates'!$AA305*'V Consumer Factors'!$N$20*'II Rate Development &amp; Change'!$L$34</f>
        <v>#DIV/0!</v>
      </c>
      <c r="BJ302" s="112">
        <f>IF('III Plan Rates'!$AP305&gt;0,SUMPRODUCT(BA302:BI302,'III Plan Rates'!$AG305:$AO305)/'III Plan Rates'!$AP305,0)</f>
        <v>0</v>
      </c>
      <c r="BK302" s="124"/>
      <c r="BL302" s="112" t="e">
        <f>'III Plan Rates'!$AA305*'V Consumer Factors'!$N$12*'II Rate Development &amp; Change'!$M$34</f>
        <v>#DIV/0!</v>
      </c>
      <c r="BM302" s="112" t="e">
        <f>'III Plan Rates'!$AA305*'V Consumer Factors'!$N$13*'II Rate Development &amp; Change'!$M$34</f>
        <v>#DIV/0!</v>
      </c>
      <c r="BN302" s="112" t="e">
        <f>'III Plan Rates'!$AA305*'V Consumer Factors'!$N$14*'II Rate Development &amp; Change'!$M$34</f>
        <v>#DIV/0!</v>
      </c>
      <c r="BO302" s="112" t="e">
        <f>'III Plan Rates'!$AA305*'V Consumer Factors'!$N$15*'II Rate Development &amp; Change'!$M$34</f>
        <v>#DIV/0!</v>
      </c>
      <c r="BP302" s="112" t="e">
        <f>'III Plan Rates'!$AA305*'V Consumer Factors'!$N$16*'II Rate Development &amp; Change'!$M$34</f>
        <v>#DIV/0!</v>
      </c>
      <c r="BQ302" s="112" t="e">
        <f>'III Plan Rates'!$AA305*'V Consumer Factors'!$N$17*'II Rate Development &amp; Change'!$M$34</f>
        <v>#DIV/0!</v>
      </c>
      <c r="BR302" s="112" t="e">
        <f>'III Plan Rates'!$AA305*'V Consumer Factors'!$N$18*'II Rate Development &amp; Change'!$M$34</f>
        <v>#DIV/0!</v>
      </c>
      <c r="BS302" s="112" t="e">
        <f>'III Plan Rates'!$AA305*'V Consumer Factors'!$N$19*'II Rate Development &amp; Change'!$M$34</f>
        <v>#DIV/0!</v>
      </c>
      <c r="BT302" s="112" t="e">
        <f>'III Plan Rates'!$AA305*'V Consumer Factors'!$N$20*'II Rate Development &amp; Change'!$M$34</f>
        <v>#DIV/0!</v>
      </c>
      <c r="BU302" s="112">
        <f>IF('III Plan Rates'!$AP305&gt;0,SUMPRODUCT(BL302:BT302,'III Plan Rates'!$AG305:$AO305)/'III Plan Rates'!$AP305,0)</f>
        <v>0</v>
      </c>
      <c r="BW302" s="109"/>
      <c r="BX302" s="109"/>
      <c r="BY302" s="109"/>
      <c r="BZ302" s="109"/>
      <c r="CA302" s="109"/>
      <c r="CB302" s="109"/>
      <c r="CC302" s="109"/>
      <c r="CD302" s="109"/>
      <c r="CE302" s="511" t="str">
        <f>IF(SUM(BW302:CD302)='III Plan Rates'!AG305, "Match", "Don't Match")</f>
        <v>Match</v>
      </c>
      <c r="CF302" s="109"/>
      <c r="CG302" s="109"/>
      <c r="CH302" s="109"/>
      <c r="CI302" s="511" t="str">
        <f>IF(SUM(CF302:CH302)='III Plan Rates'!AH305, "Match", "Don't Match")</f>
        <v>Match</v>
      </c>
      <c r="CJ302" s="109"/>
      <c r="CK302" s="109"/>
      <c r="CL302" s="109"/>
      <c r="CM302" s="109"/>
      <c r="CN302" s="109"/>
      <c r="CO302" s="109"/>
      <c r="CP302" s="109"/>
      <c r="CQ302" s="109"/>
      <c r="CR302" s="109"/>
      <c r="CS302" s="109"/>
      <c r="CT302" s="109"/>
      <c r="CU302" s="109"/>
      <c r="CV302" s="109"/>
      <c r="CW302" s="511" t="str">
        <f>IF(SUM(CJ302:CV302)='III Plan Rates'!AI305, "Match", "Don't Match")</f>
        <v>Match</v>
      </c>
      <c r="CX302" s="109"/>
      <c r="CY302" s="109"/>
      <c r="CZ302" s="109"/>
      <c r="DA302" s="109"/>
      <c r="DB302" s="109"/>
      <c r="DC302" s="109"/>
      <c r="DD302" s="109"/>
      <c r="DE302" s="109"/>
      <c r="DF302" s="109"/>
      <c r="DG302" s="109"/>
      <c r="DH302" s="511" t="str">
        <f>IF(SUM(CX302:DG302)='III Plan Rates'!AJ305, "Match", "Don't Match")</f>
        <v>Match</v>
      </c>
      <c r="DI302" s="109"/>
      <c r="DJ302" s="109"/>
      <c r="DK302" s="109"/>
      <c r="DL302" s="109"/>
      <c r="DM302" s="109"/>
      <c r="DN302" s="109"/>
      <c r="DO302" s="109"/>
      <c r="DP302" s="511" t="str">
        <f>IF(SUM(DI302:DO302)='III Plan Rates'!AK305, "Match", "Don't Match")</f>
        <v>Match</v>
      </c>
      <c r="DQ302" s="109"/>
      <c r="DR302" s="109"/>
      <c r="DS302" s="109"/>
      <c r="DT302" s="109"/>
      <c r="DU302" s="109"/>
      <c r="DV302" s="109"/>
      <c r="DW302" s="109"/>
      <c r="DX302" s="109"/>
      <c r="DY302" s="109"/>
      <c r="DZ302" s="109"/>
      <c r="EA302" s="511" t="str">
        <f>IF(SUM(DQ302:DZ302)='III Plan Rates'!AL305, "Match", "Don't Match")</f>
        <v>Match</v>
      </c>
      <c r="EB302" s="109"/>
      <c r="EC302" s="109"/>
      <c r="ED302" s="109"/>
      <c r="EE302" s="109"/>
      <c r="EF302" s="511" t="str">
        <f>IF(SUM(EB302:EE302)='III Plan Rates'!AM305, "Match", "Don't Match")</f>
        <v>Match</v>
      </c>
      <c r="EG302" s="109"/>
      <c r="EH302" s="109"/>
      <c r="EI302" s="109"/>
      <c r="EJ302" s="109"/>
      <c r="EK302" s="109"/>
      <c r="EL302" s="511" t="str">
        <f>IF(SUM(EG302:EK302)='III Plan Rates'!AN305, "Match", "Don't Match")</f>
        <v>Match</v>
      </c>
      <c r="EM302" s="109"/>
      <c r="EN302" s="109"/>
      <c r="EO302" s="109"/>
      <c r="EP302" s="109"/>
      <c r="EQ302" s="109"/>
      <c r="ER302" s="109"/>
      <c r="ES302" s="109"/>
      <c r="ET302" s="511" t="str">
        <f>IF(SUM(EM302:ES302)='III Plan Rates'!AO305, "Match", "Don't Match")</f>
        <v>Match</v>
      </c>
    </row>
    <row r="303" spans="1:150" x14ac:dyDescent="0.25">
      <c r="A303" s="406" t="str">
        <f>'III Plan Rates'!A306</f>
        <v>Plan 289</v>
      </c>
      <c r="B303" s="122">
        <f>'III Plan Rates'!B306</f>
        <v>0</v>
      </c>
      <c r="C303" s="128">
        <f>'III Plan Rates'!D306</f>
        <v>0</v>
      </c>
      <c r="D303" s="122">
        <f>'III Plan Rates'!E306</f>
        <v>0</v>
      </c>
      <c r="E303" s="122">
        <f>'III Plan Rates'!F306</f>
        <v>0</v>
      </c>
      <c r="F303" s="122">
        <f>'III Plan Rates'!G306</f>
        <v>0</v>
      </c>
      <c r="G303" s="122">
        <f>'III Plan Rates'!J306</f>
        <v>0</v>
      </c>
      <c r="H303" s="10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2">
        <f>IF('III Plan Rates'!$AP306&gt;0,SUMPRODUCT(I303:Q303,'III Plan Rates'!$AG306:$AO306)/'III Plan Rates'!$AP306,0)</f>
        <v>0</v>
      </c>
      <c r="S303" s="123"/>
      <c r="T303" s="112" t="e">
        <f>'III Plan Rates'!$AA306*'V Consumer Factors'!$N$12*'II Rate Development &amp; Change'!$J$34</f>
        <v>#DIV/0!</v>
      </c>
      <c r="U303" s="112" t="e">
        <f>'III Plan Rates'!$AA306*'V Consumer Factors'!$N$13*'II Rate Development &amp; Change'!$J$34</f>
        <v>#DIV/0!</v>
      </c>
      <c r="V303" s="112" t="e">
        <f>'III Plan Rates'!$AA306*'V Consumer Factors'!$N$14*'II Rate Development &amp; Change'!$J$34</f>
        <v>#DIV/0!</v>
      </c>
      <c r="W303" s="112" t="e">
        <f>'III Plan Rates'!$AA306*'V Consumer Factors'!$N$15*'II Rate Development &amp; Change'!$J$34</f>
        <v>#DIV/0!</v>
      </c>
      <c r="X303" s="112" t="e">
        <f>'III Plan Rates'!$AA306*'V Consumer Factors'!$N$16*'II Rate Development &amp; Change'!$J$34</f>
        <v>#DIV/0!</v>
      </c>
      <c r="Y303" s="112" t="e">
        <f>'III Plan Rates'!$AA306*'V Consumer Factors'!$N$17*'II Rate Development &amp; Change'!$J$34</f>
        <v>#DIV/0!</v>
      </c>
      <c r="Z303" s="112" t="e">
        <f>'III Plan Rates'!$AA306*'V Consumer Factors'!$N$18*'II Rate Development &amp; Change'!$J$34</f>
        <v>#DIV/0!</v>
      </c>
      <c r="AA303" s="112" t="e">
        <f>'III Plan Rates'!$AA306*'V Consumer Factors'!$N$19*'II Rate Development &amp; Change'!$J$34</f>
        <v>#DIV/0!</v>
      </c>
      <c r="AB303" s="112" t="e">
        <f>'III Plan Rates'!$AA306*'V Consumer Factors'!$N$20*'II Rate Development &amp; Change'!$J$34</f>
        <v>#DIV/0!</v>
      </c>
      <c r="AC303" s="112">
        <f>IF('III Plan Rates'!$AP306&gt;0,SUMPRODUCT(T303:AB303,'III Plan Rates'!$AG306:$AO306)/'III Plan Rates'!$AP306,0)</f>
        <v>0</v>
      </c>
      <c r="AD303" s="119"/>
      <c r="AE303" s="120" t="e">
        <f t="shared" si="53"/>
        <v>#DIV/0!</v>
      </c>
      <c r="AF303" s="120" t="e">
        <f t="shared" si="54"/>
        <v>#DIV/0!</v>
      </c>
      <c r="AG303" s="120" t="e">
        <f t="shared" si="55"/>
        <v>#DIV/0!</v>
      </c>
      <c r="AH303" s="120" t="e">
        <f t="shared" si="56"/>
        <v>#DIV/0!</v>
      </c>
      <c r="AI303" s="120" t="e">
        <f t="shared" si="57"/>
        <v>#DIV/0!</v>
      </c>
      <c r="AJ303" s="120" t="e">
        <f t="shared" si="58"/>
        <v>#DIV/0!</v>
      </c>
      <c r="AK303" s="120" t="e">
        <f t="shared" si="59"/>
        <v>#DIV/0!</v>
      </c>
      <c r="AL303" s="120" t="e">
        <f t="shared" si="60"/>
        <v>#DIV/0!</v>
      </c>
      <c r="AM303" s="120" t="e">
        <f t="shared" si="61"/>
        <v>#DIV/0!</v>
      </c>
      <c r="AN303" s="120" t="str">
        <f t="shared" si="62"/>
        <v/>
      </c>
      <c r="AO303" s="119"/>
      <c r="AP303" s="112" t="e">
        <f>'III Plan Rates'!$AA306*'V Consumer Factors'!$N$12*'II Rate Development &amp; Change'!$K$34</f>
        <v>#DIV/0!</v>
      </c>
      <c r="AQ303" s="112" t="e">
        <f>'III Plan Rates'!$AA306*'V Consumer Factors'!$N$13*'II Rate Development &amp; Change'!$K$34</f>
        <v>#DIV/0!</v>
      </c>
      <c r="AR303" s="112" t="e">
        <f>'III Plan Rates'!$AA306*'V Consumer Factors'!$N$14*'II Rate Development &amp; Change'!$K$34</f>
        <v>#DIV/0!</v>
      </c>
      <c r="AS303" s="112" t="e">
        <f>'III Plan Rates'!$AA306*'V Consumer Factors'!$N$15*'II Rate Development &amp; Change'!$K$34</f>
        <v>#DIV/0!</v>
      </c>
      <c r="AT303" s="112" t="e">
        <f>'III Plan Rates'!$AA306*'V Consumer Factors'!$N$16*'II Rate Development &amp; Change'!$K$34</f>
        <v>#DIV/0!</v>
      </c>
      <c r="AU303" s="112" t="e">
        <f>'III Plan Rates'!$AA306*'V Consumer Factors'!$N$17*'II Rate Development &amp; Change'!$K$34</f>
        <v>#DIV/0!</v>
      </c>
      <c r="AV303" s="112" t="e">
        <f>'III Plan Rates'!$AA306*'V Consumer Factors'!$N$18*'II Rate Development &amp; Change'!$K$34</f>
        <v>#DIV/0!</v>
      </c>
      <c r="AW303" s="112" t="e">
        <f>'III Plan Rates'!$AA306*'V Consumer Factors'!$N$19*'II Rate Development &amp; Change'!$K$34</f>
        <v>#DIV/0!</v>
      </c>
      <c r="AX303" s="112" t="e">
        <f>'III Plan Rates'!$AA306*'V Consumer Factors'!$N$20*'II Rate Development &amp; Change'!$K$34</f>
        <v>#DIV/0!</v>
      </c>
      <c r="AY303" s="112">
        <f>IF('III Plan Rates'!$AP306&gt;0,SUMPRODUCT(AP303:AX303,'III Plan Rates'!$AG306:$AO306)/'III Plan Rates'!$AP306,0)</f>
        <v>0</v>
      </c>
      <c r="AZ303" s="124"/>
      <c r="BA303" s="112" t="e">
        <f>'III Plan Rates'!$AA306*'V Consumer Factors'!$N$12*'II Rate Development &amp; Change'!$L$34</f>
        <v>#DIV/0!</v>
      </c>
      <c r="BB303" s="112" t="e">
        <f>'III Plan Rates'!$AA306*'V Consumer Factors'!$N$13*'II Rate Development &amp; Change'!$L$34</f>
        <v>#DIV/0!</v>
      </c>
      <c r="BC303" s="112" t="e">
        <f>'III Plan Rates'!$AA306*'V Consumer Factors'!$N$14*'II Rate Development &amp; Change'!$L$34</f>
        <v>#DIV/0!</v>
      </c>
      <c r="BD303" s="112" t="e">
        <f>'III Plan Rates'!$AA306*'V Consumer Factors'!$N$15*'II Rate Development &amp; Change'!$L$34</f>
        <v>#DIV/0!</v>
      </c>
      <c r="BE303" s="112" t="e">
        <f>'III Plan Rates'!$AA306*'V Consumer Factors'!$N$16*'II Rate Development &amp; Change'!$L$34</f>
        <v>#DIV/0!</v>
      </c>
      <c r="BF303" s="112" t="e">
        <f>'III Plan Rates'!$AA306*'V Consumer Factors'!$N$17*'II Rate Development &amp; Change'!$L$34</f>
        <v>#DIV/0!</v>
      </c>
      <c r="BG303" s="112" t="e">
        <f>'III Plan Rates'!$AA306*'V Consumer Factors'!$N$18*'II Rate Development &amp; Change'!$L$34</f>
        <v>#DIV/0!</v>
      </c>
      <c r="BH303" s="112" t="e">
        <f>'III Plan Rates'!$AA306*'V Consumer Factors'!$N$19*'II Rate Development &amp; Change'!$L$34</f>
        <v>#DIV/0!</v>
      </c>
      <c r="BI303" s="112" t="e">
        <f>'III Plan Rates'!$AA306*'V Consumer Factors'!$N$20*'II Rate Development &amp; Change'!$L$34</f>
        <v>#DIV/0!</v>
      </c>
      <c r="BJ303" s="112">
        <f>IF('III Plan Rates'!$AP306&gt;0,SUMPRODUCT(BA303:BI303,'III Plan Rates'!$AG306:$AO306)/'III Plan Rates'!$AP306,0)</f>
        <v>0</v>
      </c>
      <c r="BK303" s="124"/>
      <c r="BL303" s="112" t="e">
        <f>'III Plan Rates'!$AA306*'V Consumer Factors'!$N$12*'II Rate Development &amp; Change'!$M$34</f>
        <v>#DIV/0!</v>
      </c>
      <c r="BM303" s="112" t="e">
        <f>'III Plan Rates'!$AA306*'V Consumer Factors'!$N$13*'II Rate Development &amp; Change'!$M$34</f>
        <v>#DIV/0!</v>
      </c>
      <c r="BN303" s="112" t="e">
        <f>'III Plan Rates'!$AA306*'V Consumer Factors'!$N$14*'II Rate Development &amp; Change'!$M$34</f>
        <v>#DIV/0!</v>
      </c>
      <c r="BO303" s="112" t="e">
        <f>'III Plan Rates'!$AA306*'V Consumer Factors'!$N$15*'II Rate Development &amp; Change'!$M$34</f>
        <v>#DIV/0!</v>
      </c>
      <c r="BP303" s="112" t="e">
        <f>'III Plan Rates'!$AA306*'V Consumer Factors'!$N$16*'II Rate Development &amp; Change'!$M$34</f>
        <v>#DIV/0!</v>
      </c>
      <c r="BQ303" s="112" t="e">
        <f>'III Plan Rates'!$AA306*'V Consumer Factors'!$N$17*'II Rate Development &amp; Change'!$M$34</f>
        <v>#DIV/0!</v>
      </c>
      <c r="BR303" s="112" t="e">
        <f>'III Plan Rates'!$AA306*'V Consumer Factors'!$N$18*'II Rate Development &amp; Change'!$M$34</f>
        <v>#DIV/0!</v>
      </c>
      <c r="BS303" s="112" t="e">
        <f>'III Plan Rates'!$AA306*'V Consumer Factors'!$N$19*'II Rate Development &amp; Change'!$M$34</f>
        <v>#DIV/0!</v>
      </c>
      <c r="BT303" s="112" t="e">
        <f>'III Plan Rates'!$AA306*'V Consumer Factors'!$N$20*'II Rate Development &amp; Change'!$M$34</f>
        <v>#DIV/0!</v>
      </c>
      <c r="BU303" s="112">
        <f>IF('III Plan Rates'!$AP306&gt;0,SUMPRODUCT(BL303:BT303,'III Plan Rates'!$AG306:$AO306)/'III Plan Rates'!$AP306,0)</f>
        <v>0</v>
      </c>
      <c r="BW303" s="109"/>
      <c r="BX303" s="109"/>
      <c r="BY303" s="109"/>
      <c r="BZ303" s="109"/>
      <c r="CA303" s="109"/>
      <c r="CB303" s="109"/>
      <c r="CC303" s="109"/>
      <c r="CD303" s="109"/>
      <c r="CE303" s="511" t="str">
        <f>IF(SUM(BW303:CD303)='III Plan Rates'!AG306, "Match", "Don't Match")</f>
        <v>Match</v>
      </c>
      <c r="CF303" s="109"/>
      <c r="CG303" s="109"/>
      <c r="CH303" s="109"/>
      <c r="CI303" s="511" t="str">
        <f>IF(SUM(CF303:CH303)='III Plan Rates'!AH306, "Match", "Don't Match")</f>
        <v>Match</v>
      </c>
      <c r="CJ303" s="109"/>
      <c r="CK303" s="109"/>
      <c r="CL303" s="109"/>
      <c r="CM303" s="109"/>
      <c r="CN303" s="109"/>
      <c r="CO303" s="109"/>
      <c r="CP303" s="109"/>
      <c r="CQ303" s="109"/>
      <c r="CR303" s="109"/>
      <c r="CS303" s="109"/>
      <c r="CT303" s="109"/>
      <c r="CU303" s="109"/>
      <c r="CV303" s="109"/>
      <c r="CW303" s="511" t="str">
        <f>IF(SUM(CJ303:CV303)='III Plan Rates'!AI306, "Match", "Don't Match")</f>
        <v>Match</v>
      </c>
      <c r="CX303" s="109"/>
      <c r="CY303" s="109"/>
      <c r="CZ303" s="109"/>
      <c r="DA303" s="109"/>
      <c r="DB303" s="109"/>
      <c r="DC303" s="109"/>
      <c r="DD303" s="109"/>
      <c r="DE303" s="109"/>
      <c r="DF303" s="109"/>
      <c r="DG303" s="109"/>
      <c r="DH303" s="511" t="str">
        <f>IF(SUM(CX303:DG303)='III Plan Rates'!AJ306, "Match", "Don't Match")</f>
        <v>Match</v>
      </c>
      <c r="DI303" s="109"/>
      <c r="DJ303" s="109"/>
      <c r="DK303" s="109"/>
      <c r="DL303" s="109"/>
      <c r="DM303" s="109"/>
      <c r="DN303" s="109"/>
      <c r="DO303" s="109"/>
      <c r="DP303" s="511" t="str">
        <f>IF(SUM(DI303:DO303)='III Plan Rates'!AK306, "Match", "Don't Match")</f>
        <v>Match</v>
      </c>
      <c r="DQ303" s="109"/>
      <c r="DR303" s="109"/>
      <c r="DS303" s="109"/>
      <c r="DT303" s="109"/>
      <c r="DU303" s="109"/>
      <c r="DV303" s="109"/>
      <c r="DW303" s="109"/>
      <c r="DX303" s="109"/>
      <c r="DY303" s="109"/>
      <c r="DZ303" s="109"/>
      <c r="EA303" s="511" t="str">
        <f>IF(SUM(DQ303:DZ303)='III Plan Rates'!AL306, "Match", "Don't Match")</f>
        <v>Match</v>
      </c>
      <c r="EB303" s="109"/>
      <c r="EC303" s="109"/>
      <c r="ED303" s="109"/>
      <c r="EE303" s="109"/>
      <c r="EF303" s="511" t="str">
        <f>IF(SUM(EB303:EE303)='III Plan Rates'!AM306, "Match", "Don't Match")</f>
        <v>Match</v>
      </c>
      <c r="EG303" s="109"/>
      <c r="EH303" s="109"/>
      <c r="EI303" s="109"/>
      <c r="EJ303" s="109"/>
      <c r="EK303" s="109"/>
      <c r="EL303" s="511" t="str">
        <f>IF(SUM(EG303:EK303)='III Plan Rates'!AN306, "Match", "Don't Match")</f>
        <v>Match</v>
      </c>
      <c r="EM303" s="109"/>
      <c r="EN303" s="109"/>
      <c r="EO303" s="109"/>
      <c r="EP303" s="109"/>
      <c r="EQ303" s="109"/>
      <c r="ER303" s="109"/>
      <c r="ES303" s="109"/>
      <c r="ET303" s="511" t="str">
        <f>IF(SUM(EM303:ES303)='III Plan Rates'!AO306, "Match", "Don't Match")</f>
        <v>Match</v>
      </c>
    </row>
    <row r="304" spans="1:150" x14ac:dyDescent="0.25">
      <c r="A304" s="406" t="str">
        <f>'III Plan Rates'!A307</f>
        <v>Plan 290</v>
      </c>
      <c r="B304" s="122">
        <f>'III Plan Rates'!B307</f>
        <v>0</v>
      </c>
      <c r="C304" s="128">
        <f>'III Plan Rates'!D307</f>
        <v>0</v>
      </c>
      <c r="D304" s="122">
        <f>'III Plan Rates'!E307</f>
        <v>0</v>
      </c>
      <c r="E304" s="122">
        <f>'III Plan Rates'!F307</f>
        <v>0</v>
      </c>
      <c r="F304" s="122">
        <f>'III Plan Rates'!G307</f>
        <v>0</v>
      </c>
      <c r="G304" s="122">
        <f>'III Plan Rates'!J307</f>
        <v>0</v>
      </c>
      <c r="H304" s="10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2">
        <f>IF('III Plan Rates'!$AP307&gt;0,SUMPRODUCT(I304:Q304,'III Plan Rates'!$AG307:$AO307)/'III Plan Rates'!$AP307,0)</f>
        <v>0</v>
      </c>
      <c r="S304" s="123"/>
      <c r="T304" s="112" t="e">
        <f>'III Plan Rates'!$AA307*'V Consumer Factors'!$N$12*'II Rate Development &amp; Change'!$J$34</f>
        <v>#DIV/0!</v>
      </c>
      <c r="U304" s="112" t="e">
        <f>'III Plan Rates'!$AA307*'V Consumer Factors'!$N$13*'II Rate Development &amp; Change'!$J$34</f>
        <v>#DIV/0!</v>
      </c>
      <c r="V304" s="112" t="e">
        <f>'III Plan Rates'!$AA307*'V Consumer Factors'!$N$14*'II Rate Development &amp; Change'!$J$34</f>
        <v>#DIV/0!</v>
      </c>
      <c r="W304" s="112" t="e">
        <f>'III Plan Rates'!$AA307*'V Consumer Factors'!$N$15*'II Rate Development &amp; Change'!$J$34</f>
        <v>#DIV/0!</v>
      </c>
      <c r="X304" s="112" t="e">
        <f>'III Plan Rates'!$AA307*'V Consumer Factors'!$N$16*'II Rate Development &amp; Change'!$J$34</f>
        <v>#DIV/0!</v>
      </c>
      <c r="Y304" s="112" t="e">
        <f>'III Plan Rates'!$AA307*'V Consumer Factors'!$N$17*'II Rate Development &amp; Change'!$J$34</f>
        <v>#DIV/0!</v>
      </c>
      <c r="Z304" s="112" t="e">
        <f>'III Plan Rates'!$AA307*'V Consumer Factors'!$N$18*'II Rate Development &amp; Change'!$J$34</f>
        <v>#DIV/0!</v>
      </c>
      <c r="AA304" s="112" t="e">
        <f>'III Plan Rates'!$AA307*'V Consumer Factors'!$N$19*'II Rate Development &amp; Change'!$J$34</f>
        <v>#DIV/0!</v>
      </c>
      <c r="AB304" s="112" t="e">
        <f>'III Plan Rates'!$AA307*'V Consumer Factors'!$N$20*'II Rate Development &amp; Change'!$J$34</f>
        <v>#DIV/0!</v>
      </c>
      <c r="AC304" s="112">
        <f>IF('III Plan Rates'!$AP307&gt;0,SUMPRODUCT(T304:AB304,'III Plan Rates'!$AG307:$AO307)/'III Plan Rates'!$AP307,0)</f>
        <v>0</v>
      </c>
      <c r="AD304" s="119"/>
      <c r="AE304" s="120" t="e">
        <f t="shared" si="53"/>
        <v>#DIV/0!</v>
      </c>
      <c r="AF304" s="120" t="e">
        <f t="shared" si="54"/>
        <v>#DIV/0!</v>
      </c>
      <c r="AG304" s="120" t="e">
        <f t="shared" si="55"/>
        <v>#DIV/0!</v>
      </c>
      <c r="AH304" s="120" t="e">
        <f t="shared" si="56"/>
        <v>#DIV/0!</v>
      </c>
      <c r="AI304" s="120" t="e">
        <f t="shared" si="57"/>
        <v>#DIV/0!</v>
      </c>
      <c r="AJ304" s="120" t="e">
        <f t="shared" si="58"/>
        <v>#DIV/0!</v>
      </c>
      <c r="AK304" s="120" t="e">
        <f t="shared" si="59"/>
        <v>#DIV/0!</v>
      </c>
      <c r="AL304" s="120" t="e">
        <f t="shared" si="60"/>
        <v>#DIV/0!</v>
      </c>
      <c r="AM304" s="120" t="e">
        <f t="shared" si="61"/>
        <v>#DIV/0!</v>
      </c>
      <c r="AN304" s="120" t="str">
        <f t="shared" si="62"/>
        <v/>
      </c>
      <c r="AO304" s="119"/>
      <c r="AP304" s="112" t="e">
        <f>'III Plan Rates'!$AA307*'V Consumer Factors'!$N$12*'II Rate Development &amp; Change'!$K$34</f>
        <v>#DIV/0!</v>
      </c>
      <c r="AQ304" s="112" t="e">
        <f>'III Plan Rates'!$AA307*'V Consumer Factors'!$N$13*'II Rate Development &amp; Change'!$K$34</f>
        <v>#DIV/0!</v>
      </c>
      <c r="AR304" s="112" t="e">
        <f>'III Plan Rates'!$AA307*'V Consumer Factors'!$N$14*'II Rate Development &amp; Change'!$K$34</f>
        <v>#DIV/0!</v>
      </c>
      <c r="AS304" s="112" t="e">
        <f>'III Plan Rates'!$AA307*'V Consumer Factors'!$N$15*'II Rate Development &amp; Change'!$K$34</f>
        <v>#DIV/0!</v>
      </c>
      <c r="AT304" s="112" t="e">
        <f>'III Plan Rates'!$AA307*'V Consumer Factors'!$N$16*'II Rate Development &amp; Change'!$K$34</f>
        <v>#DIV/0!</v>
      </c>
      <c r="AU304" s="112" t="e">
        <f>'III Plan Rates'!$AA307*'V Consumer Factors'!$N$17*'II Rate Development &amp; Change'!$K$34</f>
        <v>#DIV/0!</v>
      </c>
      <c r="AV304" s="112" t="e">
        <f>'III Plan Rates'!$AA307*'V Consumer Factors'!$N$18*'II Rate Development &amp; Change'!$K$34</f>
        <v>#DIV/0!</v>
      </c>
      <c r="AW304" s="112" t="e">
        <f>'III Plan Rates'!$AA307*'V Consumer Factors'!$N$19*'II Rate Development &amp; Change'!$K$34</f>
        <v>#DIV/0!</v>
      </c>
      <c r="AX304" s="112" t="e">
        <f>'III Plan Rates'!$AA307*'V Consumer Factors'!$N$20*'II Rate Development &amp; Change'!$K$34</f>
        <v>#DIV/0!</v>
      </c>
      <c r="AY304" s="112">
        <f>IF('III Plan Rates'!$AP307&gt;0,SUMPRODUCT(AP304:AX304,'III Plan Rates'!$AG307:$AO307)/'III Plan Rates'!$AP307,0)</f>
        <v>0</v>
      </c>
      <c r="AZ304" s="124"/>
      <c r="BA304" s="112" t="e">
        <f>'III Plan Rates'!$AA307*'V Consumer Factors'!$N$12*'II Rate Development &amp; Change'!$L$34</f>
        <v>#DIV/0!</v>
      </c>
      <c r="BB304" s="112" t="e">
        <f>'III Plan Rates'!$AA307*'V Consumer Factors'!$N$13*'II Rate Development &amp; Change'!$L$34</f>
        <v>#DIV/0!</v>
      </c>
      <c r="BC304" s="112" t="e">
        <f>'III Plan Rates'!$AA307*'V Consumer Factors'!$N$14*'II Rate Development &amp; Change'!$L$34</f>
        <v>#DIV/0!</v>
      </c>
      <c r="BD304" s="112" t="e">
        <f>'III Plan Rates'!$AA307*'V Consumer Factors'!$N$15*'II Rate Development &amp; Change'!$L$34</f>
        <v>#DIV/0!</v>
      </c>
      <c r="BE304" s="112" t="e">
        <f>'III Plan Rates'!$AA307*'V Consumer Factors'!$N$16*'II Rate Development &amp; Change'!$L$34</f>
        <v>#DIV/0!</v>
      </c>
      <c r="BF304" s="112" t="e">
        <f>'III Plan Rates'!$AA307*'V Consumer Factors'!$N$17*'II Rate Development &amp; Change'!$L$34</f>
        <v>#DIV/0!</v>
      </c>
      <c r="BG304" s="112" t="e">
        <f>'III Plan Rates'!$AA307*'V Consumer Factors'!$N$18*'II Rate Development &amp; Change'!$L$34</f>
        <v>#DIV/0!</v>
      </c>
      <c r="BH304" s="112" t="e">
        <f>'III Plan Rates'!$AA307*'V Consumer Factors'!$N$19*'II Rate Development &amp; Change'!$L$34</f>
        <v>#DIV/0!</v>
      </c>
      <c r="BI304" s="112" t="e">
        <f>'III Plan Rates'!$AA307*'V Consumer Factors'!$N$20*'II Rate Development &amp; Change'!$L$34</f>
        <v>#DIV/0!</v>
      </c>
      <c r="BJ304" s="112">
        <f>IF('III Plan Rates'!$AP307&gt;0,SUMPRODUCT(BA304:BI304,'III Plan Rates'!$AG307:$AO307)/'III Plan Rates'!$AP307,0)</f>
        <v>0</v>
      </c>
      <c r="BK304" s="124"/>
      <c r="BL304" s="112" t="e">
        <f>'III Plan Rates'!$AA307*'V Consumer Factors'!$N$12*'II Rate Development &amp; Change'!$M$34</f>
        <v>#DIV/0!</v>
      </c>
      <c r="BM304" s="112" t="e">
        <f>'III Plan Rates'!$AA307*'V Consumer Factors'!$N$13*'II Rate Development &amp; Change'!$M$34</f>
        <v>#DIV/0!</v>
      </c>
      <c r="BN304" s="112" t="e">
        <f>'III Plan Rates'!$AA307*'V Consumer Factors'!$N$14*'II Rate Development &amp; Change'!$M$34</f>
        <v>#DIV/0!</v>
      </c>
      <c r="BO304" s="112" t="e">
        <f>'III Plan Rates'!$AA307*'V Consumer Factors'!$N$15*'II Rate Development &amp; Change'!$M$34</f>
        <v>#DIV/0!</v>
      </c>
      <c r="BP304" s="112" t="e">
        <f>'III Plan Rates'!$AA307*'V Consumer Factors'!$N$16*'II Rate Development &amp; Change'!$M$34</f>
        <v>#DIV/0!</v>
      </c>
      <c r="BQ304" s="112" t="e">
        <f>'III Plan Rates'!$AA307*'V Consumer Factors'!$N$17*'II Rate Development &amp; Change'!$M$34</f>
        <v>#DIV/0!</v>
      </c>
      <c r="BR304" s="112" t="e">
        <f>'III Plan Rates'!$AA307*'V Consumer Factors'!$N$18*'II Rate Development &amp; Change'!$M$34</f>
        <v>#DIV/0!</v>
      </c>
      <c r="BS304" s="112" t="e">
        <f>'III Plan Rates'!$AA307*'V Consumer Factors'!$N$19*'II Rate Development &amp; Change'!$M$34</f>
        <v>#DIV/0!</v>
      </c>
      <c r="BT304" s="112" t="e">
        <f>'III Plan Rates'!$AA307*'V Consumer Factors'!$N$20*'II Rate Development &amp; Change'!$M$34</f>
        <v>#DIV/0!</v>
      </c>
      <c r="BU304" s="112">
        <f>IF('III Plan Rates'!$AP307&gt;0,SUMPRODUCT(BL304:BT304,'III Plan Rates'!$AG307:$AO307)/'III Plan Rates'!$AP307,0)</f>
        <v>0</v>
      </c>
      <c r="BW304" s="109"/>
      <c r="BX304" s="109"/>
      <c r="BY304" s="109"/>
      <c r="BZ304" s="109"/>
      <c r="CA304" s="109"/>
      <c r="CB304" s="109"/>
      <c r="CC304" s="109"/>
      <c r="CD304" s="109"/>
      <c r="CE304" s="511" t="str">
        <f>IF(SUM(BW304:CD304)='III Plan Rates'!AG307, "Match", "Don't Match")</f>
        <v>Match</v>
      </c>
      <c r="CF304" s="109"/>
      <c r="CG304" s="109"/>
      <c r="CH304" s="109"/>
      <c r="CI304" s="511" t="str">
        <f>IF(SUM(CF304:CH304)='III Plan Rates'!AH307, "Match", "Don't Match")</f>
        <v>Match</v>
      </c>
      <c r="CJ304" s="109"/>
      <c r="CK304" s="109"/>
      <c r="CL304" s="109"/>
      <c r="CM304" s="109"/>
      <c r="CN304" s="109"/>
      <c r="CO304" s="109"/>
      <c r="CP304" s="109"/>
      <c r="CQ304" s="109"/>
      <c r="CR304" s="109"/>
      <c r="CS304" s="109"/>
      <c r="CT304" s="109"/>
      <c r="CU304" s="109"/>
      <c r="CV304" s="109"/>
      <c r="CW304" s="511" t="str">
        <f>IF(SUM(CJ304:CV304)='III Plan Rates'!AI307, "Match", "Don't Match")</f>
        <v>Match</v>
      </c>
      <c r="CX304" s="109"/>
      <c r="CY304" s="109"/>
      <c r="CZ304" s="109"/>
      <c r="DA304" s="109"/>
      <c r="DB304" s="109"/>
      <c r="DC304" s="109"/>
      <c r="DD304" s="109"/>
      <c r="DE304" s="109"/>
      <c r="DF304" s="109"/>
      <c r="DG304" s="109"/>
      <c r="DH304" s="511" t="str">
        <f>IF(SUM(CX304:DG304)='III Plan Rates'!AJ307, "Match", "Don't Match")</f>
        <v>Match</v>
      </c>
      <c r="DI304" s="109"/>
      <c r="DJ304" s="109"/>
      <c r="DK304" s="109"/>
      <c r="DL304" s="109"/>
      <c r="DM304" s="109"/>
      <c r="DN304" s="109"/>
      <c r="DO304" s="109"/>
      <c r="DP304" s="511" t="str">
        <f>IF(SUM(DI304:DO304)='III Plan Rates'!AK307, "Match", "Don't Match")</f>
        <v>Match</v>
      </c>
      <c r="DQ304" s="109"/>
      <c r="DR304" s="109"/>
      <c r="DS304" s="109"/>
      <c r="DT304" s="109"/>
      <c r="DU304" s="109"/>
      <c r="DV304" s="109"/>
      <c r="DW304" s="109"/>
      <c r="DX304" s="109"/>
      <c r="DY304" s="109"/>
      <c r="DZ304" s="109"/>
      <c r="EA304" s="511" t="str">
        <f>IF(SUM(DQ304:DZ304)='III Plan Rates'!AL307, "Match", "Don't Match")</f>
        <v>Match</v>
      </c>
      <c r="EB304" s="109"/>
      <c r="EC304" s="109"/>
      <c r="ED304" s="109"/>
      <c r="EE304" s="109"/>
      <c r="EF304" s="511" t="str">
        <f>IF(SUM(EB304:EE304)='III Plan Rates'!AM307, "Match", "Don't Match")</f>
        <v>Match</v>
      </c>
      <c r="EG304" s="109"/>
      <c r="EH304" s="109"/>
      <c r="EI304" s="109"/>
      <c r="EJ304" s="109"/>
      <c r="EK304" s="109"/>
      <c r="EL304" s="511" t="str">
        <f>IF(SUM(EG304:EK304)='III Plan Rates'!AN307, "Match", "Don't Match")</f>
        <v>Match</v>
      </c>
      <c r="EM304" s="109"/>
      <c r="EN304" s="109"/>
      <c r="EO304" s="109"/>
      <c r="EP304" s="109"/>
      <c r="EQ304" s="109"/>
      <c r="ER304" s="109"/>
      <c r="ES304" s="109"/>
      <c r="ET304" s="511" t="str">
        <f>IF(SUM(EM304:ES304)='III Plan Rates'!AO307, "Match", "Don't Match")</f>
        <v>Match</v>
      </c>
    </row>
    <row r="305" spans="1:150" x14ac:dyDescent="0.25">
      <c r="A305" s="406" t="str">
        <f>'III Plan Rates'!A308</f>
        <v>Plan 291</v>
      </c>
      <c r="B305" s="122">
        <f>'III Plan Rates'!B308</f>
        <v>0</v>
      </c>
      <c r="C305" s="128">
        <f>'III Plan Rates'!D308</f>
        <v>0</v>
      </c>
      <c r="D305" s="122">
        <f>'III Plan Rates'!E308</f>
        <v>0</v>
      </c>
      <c r="E305" s="122">
        <f>'III Plan Rates'!F308</f>
        <v>0</v>
      </c>
      <c r="F305" s="122">
        <f>'III Plan Rates'!G308</f>
        <v>0</v>
      </c>
      <c r="G305" s="122">
        <f>'III Plan Rates'!J308</f>
        <v>0</v>
      </c>
      <c r="H305" s="10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2">
        <f>IF('III Plan Rates'!$AP308&gt;0,SUMPRODUCT(I305:Q305,'III Plan Rates'!$AG308:$AO308)/'III Plan Rates'!$AP308,0)</f>
        <v>0</v>
      </c>
      <c r="S305" s="123"/>
      <c r="T305" s="112" t="e">
        <f>'III Plan Rates'!$AA308*'V Consumer Factors'!$N$12*'II Rate Development &amp; Change'!$J$34</f>
        <v>#DIV/0!</v>
      </c>
      <c r="U305" s="112" t="e">
        <f>'III Plan Rates'!$AA308*'V Consumer Factors'!$N$13*'II Rate Development &amp; Change'!$J$34</f>
        <v>#DIV/0!</v>
      </c>
      <c r="V305" s="112" t="e">
        <f>'III Plan Rates'!$AA308*'V Consumer Factors'!$N$14*'II Rate Development &amp; Change'!$J$34</f>
        <v>#DIV/0!</v>
      </c>
      <c r="W305" s="112" t="e">
        <f>'III Plan Rates'!$AA308*'V Consumer Factors'!$N$15*'II Rate Development &amp; Change'!$J$34</f>
        <v>#DIV/0!</v>
      </c>
      <c r="X305" s="112" t="e">
        <f>'III Plan Rates'!$AA308*'V Consumer Factors'!$N$16*'II Rate Development &amp; Change'!$J$34</f>
        <v>#DIV/0!</v>
      </c>
      <c r="Y305" s="112" t="e">
        <f>'III Plan Rates'!$AA308*'V Consumer Factors'!$N$17*'II Rate Development &amp; Change'!$J$34</f>
        <v>#DIV/0!</v>
      </c>
      <c r="Z305" s="112" t="e">
        <f>'III Plan Rates'!$AA308*'V Consumer Factors'!$N$18*'II Rate Development &amp; Change'!$J$34</f>
        <v>#DIV/0!</v>
      </c>
      <c r="AA305" s="112" t="e">
        <f>'III Plan Rates'!$AA308*'V Consumer Factors'!$N$19*'II Rate Development &amp; Change'!$J$34</f>
        <v>#DIV/0!</v>
      </c>
      <c r="AB305" s="112" t="e">
        <f>'III Plan Rates'!$AA308*'V Consumer Factors'!$N$20*'II Rate Development &amp; Change'!$J$34</f>
        <v>#DIV/0!</v>
      </c>
      <c r="AC305" s="112">
        <f>IF('III Plan Rates'!$AP308&gt;0,SUMPRODUCT(T305:AB305,'III Plan Rates'!$AG308:$AO308)/'III Plan Rates'!$AP308,0)</f>
        <v>0</v>
      </c>
      <c r="AD305" s="119"/>
      <c r="AE305" s="120" t="e">
        <f t="shared" si="53"/>
        <v>#DIV/0!</v>
      </c>
      <c r="AF305" s="120" t="e">
        <f t="shared" si="54"/>
        <v>#DIV/0!</v>
      </c>
      <c r="AG305" s="120" t="e">
        <f t="shared" si="55"/>
        <v>#DIV/0!</v>
      </c>
      <c r="AH305" s="120" t="e">
        <f t="shared" si="56"/>
        <v>#DIV/0!</v>
      </c>
      <c r="AI305" s="120" t="e">
        <f t="shared" si="57"/>
        <v>#DIV/0!</v>
      </c>
      <c r="AJ305" s="120" t="e">
        <f t="shared" si="58"/>
        <v>#DIV/0!</v>
      </c>
      <c r="AK305" s="120" t="e">
        <f t="shared" si="59"/>
        <v>#DIV/0!</v>
      </c>
      <c r="AL305" s="120" t="e">
        <f t="shared" si="60"/>
        <v>#DIV/0!</v>
      </c>
      <c r="AM305" s="120" t="e">
        <f t="shared" si="61"/>
        <v>#DIV/0!</v>
      </c>
      <c r="AN305" s="120" t="str">
        <f t="shared" si="62"/>
        <v/>
      </c>
      <c r="AO305" s="119"/>
      <c r="AP305" s="112" t="e">
        <f>'III Plan Rates'!$AA308*'V Consumer Factors'!$N$12*'II Rate Development &amp; Change'!$K$34</f>
        <v>#DIV/0!</v>
      </c>
      <c r="AQ305" s="112" t="e">
        <f>'III Plan Rates'!$AA308*'V Consumer Factors'!$N$13*'II Rate Development &amp; Change'!$K$34</f>
        <v>#DIV/0!</v>
      </c>
      <c r="AR305" s="112" t="e">
        <f>'III Plan Rates'!$AA308*'V Consumer Factors'!$N$14*'II Rate Development &amp; Change'!$K$34</f>
        <v>#DIV/0!</v>
      </c>
      <c r="AS305" s="112" t="e">
        <f>'III Plan Rates'!$AA308*'V Consumer Factors'!$N$15*'II Rate Development &amp; Change'!$K$34</f>
        <v>#DIV/0!</v>
      </c>
      <c r="AT305" s="112" t="e">
        <f>'III Plan Rates'!$AA308*'V Consumer Factors'!$N$16*'II Rate Development &amp; Change'!$K$34</f>
        <v>#DIV/0!</v>
      </c>
      <c r="AU305" s="112" t="e">
        <f>'III Plan Rates'!$AA308*'V Consumer Factors'!$N$17*'II Rate Development &amp; Change'!$K$34</f>
        <v>#DIV/0!</v>
      </c>
      <c r="AV305" s="112" t="e">
        <f>'III Plan Rates'!$AA308*'V Consumer Factors'!$N$18*'II Rate Development &amp; Change'!$K$34</f>
        <v>#DIV/0!</v>
      </c>
      <c r="AW305" s="112" t="e">
        <f>'III Plan Rates'!$AA308*'V Consumer Factors'!$N$19*'II Rate Development &amp; Change'!$K$34</f>
        <v>#DIV/0!</v>
      </c>
      <c r="AX305" s="112" t="e">
        <f>'III Plan Rates'!$AA308*'V Consumer Factors'!$N$20*'II Rate Development &amp; Change'!$K$34</f>
        <v>#DIV/0!</v>
      </c>
      <c r="AY305" s="112">
        <f>IF('III Plan Rates'!$AP308&gt;0,SUMPRODUCT(AP305:AX305,'III Plan Rates'!$AG308:$AO308)/'III Plan Rates'!$AP308,0)</f>
        <v>0</v>
      </c>
      <c r="AZ305" s="124"/>
      <c r="BA305" s="112" t="e">
        <f>'III Plan Rates'!$AA308*'V Consumer Factors'!$N$12*'II Rate Development &amp; Change'!$L$34</f>
        <v>#DIV/0!</v>
      </c>
      <c r="BB305" s="112" t="e">
        <f>'III Plan Rates'!$AA308*'V Consumer Factors'!$N$13*'II Rate Development &amp; Change'!$L$34</f>
        <v>#DIV/0!</v>
      </c>
      <c r="BC305" s="112" t="e">
        <f>'III Plan Rates'!$AA308*'V Consumer Factors'!$N$14*'II Rate Development &amp; Change'!$L$34</f>
        <v>#DIV/0!</v>
      </c>
      <c r="BD305" s="112" t="e">
        <f>'III Plan Rates'!$AA308*'V Consumer Factors'!$N$15*'II Rate Development &amp; Change'!$L$34</f>
        <v>#DIV/0!</v>
      </c>
      <c r="BE305" s="112" t="e">
        <f>'III Plan Rates'!$AA308*'V Consumer Factors'!$N$16*'II Rate Development &amp; Change'!$L$34</f>
        <v>#DIV/0!</v>
      </c>
      <c r="BF305" s="112" t="e">
        <f>'III Plan Rates'!$AA308*'V Consumer Factors'!$N$17*'II Rate Development &amp; Change'!$L$34</f>
        <v>#DIV/0!</v>
      </c>
      <c r="BG305" s="112" t="e">
        <f>'III Plan Rates'!$AA308*'V Consumer Factors'!$N$18*'II Rate Development &amp; Change'!$L$34</f>
        <v>#DIV/0!</v>
      </c>
      <c r="BH305" s="112" t="e">
        <f>'III Plan Rates'!$AA308*'V Consumer Factors'!$N$19*'II Rate Development &amp; Change'!$L$34</f>
        <v>#DIV/0!</v>
      </c>
      <c r="BI305" s="112" t="e">
        <f>'III Plan Rates'!$AA308*'V Consumer Factors'!$N$20*'II Rate Development &amp; Change'!$L$34</f>
        <v>#DIV/0!</v>
      </c>
      <c r="BJ305" s="112">
        <f>IF('III Plan Rates'!$AP308&gt;0,SUMPRODUCT(BA305:BI305,'III Plan Rates'!$AG308:$AO308)/'III Plan Rates'!$AP308,0)</f>
        <v>0</v>
      </c>
      <c r="BK305" s="124"/>
      <c r="BL305" s="112" t="e">
        <f>'III Plan Rates'!$AA308*'V Consumer Factors'!$N$12*'II Rate Development &amp; Change'!$M$34</f>
        <v>#DIV/0!</v>
      </c>
      <c r="BM305" s="112" t="e">
        <f>'III Plan Rates'!$AA308*'V Consumer Factors'!$N$13*'II Rate Development &amp; Change'!$M$34</f>
        <v>#DIV/0!</v>
      </c>
      <c r="BN305" s="112" t="e">
        <f>'III Plan Rates'!$AA308*'V Consumer Factors'!$N$14*'II Rate Development &amp; Change'!$M$34</f>
        <v>#DIV/0!</v>
      </c>
      <c r="BO305" s="112" t="e">
        <f>'III Plan Rates'!$AA308*'V Consumer Factors'!$N$15*'II Rate Development &amp; Change'!$M$34</f>
        <v>#DIV/0!</v>
      </c>
      <c r="BP305" s="112" t="e">
        <f>'III Plan Rates'!$AA308*'V Consumer Factors'!$N$16*'II Rate Development &amp; Change'!$M$34</f>
        <v>#DIV/0!</v>
      </c>
      <c r="BQ305" s="112" t="e">
        <f>'III Plan Rates'!$AA308*'V Consumer Factors'!$N$17*'II Rate Development &amp; Change'!$M$34</f>
        <v>#DIV/0!</v>
      </c>
      <c r="BR305" s="112" t="e">
        <f>'III Plan Rates'!$AA308*'V Consumer Factors'!$N$18*'II Rate Development &amp; Change'!$M$34</f>
        <v>#DIV/0!</v>
      </c>
      <c r="BS305" s="112" t="e">
        <f>'III Plan Rates'!$AA308*'V Consumer Factors'!$N$19*'II Rate Development &amp; Change'!$M$34</f>
        <v>#DIV/0!</v>
      </c>
      <c r="BT305" s="112" t="e">
        <f>'III Plan Rates'!$AA308*'V Consumer Factors'!$N$20*'II Rate Development &amp; Change'!$M$34</f>
        <v>#DIV/0!</v>
      </c>
      <c r="BU305" s="112">
        <f>IF('III Plan Rates'!$AP308&gt;0,SUMPRODUCT(BL305:BT305,'III Plan Rates'!$AG308:$AO308)/'III Plan Rates'!$AP308,0)</f>
        <v>0</v>
      </c>
      <c r="BW305" s="109"/>
      <c r="BX305" s="109"/>
      <c r="BY305" s="109"/>
      <c r="BZ305" s="109"/>
      <c r="CA305" s="109"/>
      <c r="CB305" s="109"/>
      <c r="CC305" s="109"/>
      <c r="CD305" s="109"/>
      <c r="CE305" s="511" t="str">
        <f>IF(SUM(BW305:CD305)='III Plan Rates'!AG308, "Match", "Don't Match")</f>
        <v>Match</v>
      </c>
      <c r="CF305" s="109"/>
      <c r="CG305" s="109"/>
      <c r="CH305" s="109"/>
      <c r="CI305" s="511" t="str">
        <f>IF(SUM(CF305:CH305)='III Plan Rates'!AH308, "Match", "Don't Match")</f>
        <v>Match</v>
      </c>
      <c r="CJ305" s="109"/>
      <c r="CK305" s="109"/>
      <c r="CL305" s="109"/>
      <c r="CM305" s="109"/>
      <c r="CN305" s="109"/>
      <c r="CO305" s="109"/>
      <c r="CP305" s="109"/>
      <c r="CQ305" s="109"/>
      <c r="CR305" s="109"/>
      <c r="CS305" s="109"/>
      <c r="CT305" s="109"/>
      <c r="CU305" s="109"/>
      <c r="CV305" s="109"/>
      <c r="CW305" s="511" t="str">
        <f>IF(SUM(CJ305:CV305)='III Plan Rates'!AI308, "Match", "Don't Match")</f>
        <v>Match</v>
      </c>
      <c r="CX305" s="109"/>
      <c r="CY305" s="109"/>
      <c r="CZ305" s="109"/>
      <c r="DA305" s="109"/>
      <c r="DB305" s="109"/>
      <c r="DC305" s="109"/>
      <c r="DD305" s="109"/>
      <c r="DE305" s="109"/>
      <c r="DF305" s="109"/>
      <c r="DG305" s="109"/>
      <c r="DH305" s="511" t="str">
        <f>IF(SUM(CX305:DG305)='III Plan Rates'!AJ308, "Match", "Don't Match")</f>
        <v>Match</v>
      </c>
      <c r="DI305" s="109"/>
      <c r="DJ305" s="109"/>
      <c r="DK305" s="109"/>
      <c r="DL305" s="109"/>
      <c r="DM305" s="109"/>
      <c r="DN305" s="109"/>
      <c r="DO305" s="109"/>
      <c r="DP305" s="511" t="str">
        <f>IF(SUM(DI305:DO305)='III Plan Rates'!AK308, "Match", "Don't Match")</f>
        <v>Match</v>
      </c>
      <c r="DQ305" s="109"/>
      <c r="DR305" s="109"/>
      <c r="DS305" s="109"/>
      <c r="DT305" s="109"/>
      <c r="DU305" s="109"/>
      <c r="DV305" s="109"/>
      <c r="DW305" s="109"/>
      <c r="DX305" s="109"/>
      <c r="DY305" s="109"/>
      <c r="DZ305" s="109"/>
      <c r="EA305" s="511" t="str">
        <f>IF(SUM(DQ305:DZ305)='III Plan Rates'!AL308, "Match", "Don't Match")</f>
        <v>Match</v>
      </c>
      <c r="EB305" s="109"/>
      <c r="EC305" s="109"/>
      <c r="ED305" s="109"/>
      <c r="EE305" s="109"/>
      <c r="EF305" s="511" t="str">
        <f>IF(SUM(EB305:EE305)='III Plan Rates'!AM308, "Match", "Don't Match")</f>
        <v>Match</v>
      </c>
      <c r="EG305" s="109"/>
      <c r="EH305" s="109"/>
      <c r="EI305" s="109"/>
      <c r="EJ305" s="109"/>
      <c r="EK305" s="109"/>
      <c r="EL305" s="511" t="str">
        <f>IF(SUM(EG305:EK305)='III Plan Rates'!AN308, "Match", "Don't Match")</f>
        <v>Match</v>
      </c>
      <c r="EM305" s="109"/>
      <c r="EN305" s="109"/>
      <c r="EO305" s="109"/>
      <c r="EP305" s="109"/>
      <c r="EQ305" s="109"/>
      <c r="ER305" s="109"/>
      <c r="ES305" s="109"/>
      <c r="ET305" s="511" t="str">
        <f>IF(SUM(EM305:ES305)='III Plan Rates'!AO308, "Match", "Don't Match")</f>
        <v>Match</v>
      </c>
    </row>
    <row r="306" spans="1:150" x14ac:dyDescent="0.25">
      <c r="A306" s="406" t="str">
        <f>'III Plan Rates'!A309</f>
        <v>Plan 292</v>
      </c>
      <c r="B306" s="122">
        <f>'III Plan Rates'!B309</f>
        <v>0</v>
      </c>
      <c r="C306" s="128">
        <f>'III Plan Rates'!D309</f>
        <v>0</v>
      </c>
      <c r="D306" s="122">
        <f>'III Plan Rates'!E309</f>
        <v>0</v>
      </c>
      <c r="E306" s="122">
        <f>'III Plan Rates'!F309</f>
        <v>0</v>
      </c>
      <c r="F306" s="122">
        <f>'III Plan Rates'!G309</f>
        <v>0</v>
      </c>
      <c r="G306" s="122">
        <f>'III Plan Rates'!J309</f>
        <v>0</v>
      </c>
      <c r="H306" s="10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2">
        <f>IF('III Plan Rates'!$AP309&gt;0,SUMPRODUCT(I306:Q306,'III Plan Rates'!$AG309:$AO309)/'III Plan Rates'!$AP309,0)</f>
        <v>0</v>
      </c>
      <c r="S306" s="123"/>
      <c r="T306" s="112" t="e">
        <f>'III Plan Rates'!$AA309*'V Consumer Factors'!$N$12*'II Rate Development &amp; Change'!$J$34</f>
        <v>#DIV/0!</v>
      </c>
      <c r="U306" s="112" t="e">
        <f>'III Plan Rates'!$AA309*'V Consumer Factors'!$N$13*'II Rate Development &amp; Change'!$J$34</f>
        <v>#DIV/0!</v>
      </c>
      <c r="V306" s="112" t="e">
        <f>'III Plan Rates'!$AA309*'V Consumer Factors'!$N$14*'II Rate Development &amp; Change'!$J$34</f>
        <v>#DIV/0!</v>
      </c>
      <c r="W306" s="112" t="e">
        <f>'III Plan Rates'!$AA309*'V Consumer Factors'!$N$15*'II Rate Development &amp; Change'!$J$34</f>
        <v>#DIV/0!</v>
      </c>
      <c r="X306" s="112" t="e">
        <f>'III Plan Rates'!$AA309*'V Consumer Factors'!$N$16*'II Rate Development &amp; Change'!$J$34</f>
        <v>#DIV/0!</v>
      </c>
      <c r="Y306" s="112" t="e">
        <f>'III Plan Rates'!$AA309*'V Consumer Factors'!$N$17*'II Rate Development &amp; Change'!$J$34</f>
        <v>#DIV/0!</v>
      </c>
      <c r="Z306" s="112" t="e">
        <f>'III Plan Rates'!$AA309*'V Consumer Factors'!$N$18*'II Rate Development &amp; Change'!$J$34</f>
        <v>#DIV/0!</v>
      </c>
      <c r="AA306" s="112" t="e">
        <f>'III Plan Rates'!$AA309*'V Consumer Factors'!$N$19*'II Rate Development &amp; Change'!$J$34</f>
        <v>#DIV/0!</v>
      </c>
      <c r="AB306" s="112" t="e">
        <f>'III Plan Rates'!$AA309*'V Consumer Factors'!$N$20*'II Rate Development &amp; Change'!$J$34</f>
        <v>#DIV/0!</v>
      </c>
      <c r="AC306" s="112">
        <f>IF('III Plan Rates'!$AP309&gt;0,SUMPRODUCT(T306:AB306,'III Plan Rates'!$AG309:$AO309)/'III Plan Rates'!$AP309,0)</f>
        <v>0</v>
      </c>
      <c r="AD306" s="119"/>
      <c r="AE306" s="120" t="e">
        <f t="shared" si="53"/>
        <v>#DIV/0!</v>
      </c>
      <c r="AF306" s="120" t="e">
        <f t="shared" si="54"/>
        <v>#DIV/0!</v>
      </c>
      <c r="AG306" s="120" t="e">
        <f t="shared" si="55"/>
        <v>#DIV/0!</v>
      </c>
      <c r="AH306" s="120" t="e">
        <f t="shared" si="56"/>
        <v>#DIV/0!</v>
      </c>
      <c r="AI306" s="120" t="e">
        <f t="shared" si="57"/>
        <v>#DIV/0!</v>
      </c>
      <c r="AJ306" s="120" t="e">
        <f t="shared" si="58"/>
        <v>#DIV/0!</v>
      </c>
      <c r="AK306" s="120" t="e">
        <f t="shared" si="59"/>
        <v>#DIV/0!</v>
      </c>
      <c r="AL306" s="120" t="e">
        <f t="shared" si="60"/>
        <v>#DIV/0!</v>
      </c>
      <c r="AM306" s="120" t="e">
        <f t="shared" si="61"/>
        <v>#DIV/0!</v>
      </c>
      <c r="AN306" s="120" t="str">
        <f t="shared" si="62"/>
        <v/>
      </c>
      <c r="AO306" s="119"/>
      <c r="AP306" s="112" t="e">
        <f>'III Plan Rates'!$AA309*'V Consumer Factors'!$N$12*'II Rate Development &amp; Change'!$K$34</f>
        <v>#DIV/0!</v>
      </c>
      <c r="AQ306" s="112" t="e">
        <f>'III Plan Rates'!$AA309*'V Consumer Factors'!$N$13*'II Rate Development &amp; Change'!$K$34</f>
        <v>#DIV/0!</v>
      </c>
      <c r="AR306" s="112" t="e">
        <f>'III Plan Rates'!$AA309*'V Consumer Factors'!$N$14*'II Rate Development &amp; Change'!$K$34</f>
        <v>#DIV/0!</v>
      </c>
      <c r="AS306" s="112" t="e">
        <f>'III Plan Rates'!$AA309*'V Consumer Factors'!$N$15*'II Rate Development &amp; Change'!$K$34</f>
        <v>#DIV/0!</v>
      </c>
      <c r="AT306" s="112" t="e">
        <f>'III Plan Rates'!$AA309*'V Consumer Factors'!$N$16*'II Rate Development &amp; Change'!$K$34</f>
        <v>#DIV/0!</v>
      </c>
      <c r="AU306" s="112" t="e">
        <f>'III Plan Rates'!$AA309*'V Consumer Factors'!$N$17*'II Rate Development &amp; Change'!$K$34</f>
        <v>#DIV/0!</v>
      </c>
      <c r="AV306" s="112" t="e">
        <f>'III Plan Rates'!$AA309*'V Consumer Factors'!$N$18*'II Rate Development &amp; Change'!$K$34</f>
        <v>#DIV/0!</v>
      </c>
      <c r="AW306" s="112" t="e">
        <f>'III Plan Rates'!$AA309*'V Consumer Factors'!$N$19*'II Rate Development &amp; Change'!$K$34</f>
        <v>#DIV/0!</v>
      </c>
      <c r="AX306" s="112" t="e">
        <f>'III Plan Rates'!$AA309*'V Consumer Factors'!$N$20*'II Rate Development &amp; Change'!$K$34</f>
        <v>#DIV/0!</v>
      </c>
      <c r="AY306" s="112">
        <f>IF('III Plan Rates'!$AP309&gt;0,SUMPRODUCT(AP306:AX306,'III Plan Rates'!$AG309:$AO309)/'III Plan Rates'!$AP309,0)</f>
        <v>0</v>
      </c>
      <c r="AZ306" s="124"/>
      <c r="BA306" s="112" t="e">
        <f>'III Plan Rates'!$AA309*'V Consumer Factors'!$N$12*'II Rate Development &amp; Change'!$L$34</f>
        <v>#DIV/0!</v>
      </c>
      <c r="BB306" s="112" t="e">
        <f>'III Plan Rates'!$AA309*'V Consumer Factors'!$N$13*'II Rate Development &amp; Change'!$L$34</f>
        <v>#DIV/0!</v>
      </c>
      <c r="BC306" s="112" t="e">
        <f>'III Plan Rates'!$AA309*'V Consumer Factors'!$N$14*'II Rate Development &amp; Change'!$L$34</f>
        <v>#DIV/0!</v>
      </c>
      <c r="BD306" s="112" t="e">
        <f>'III Plan Rates'!$AA309*'V Consumer Factors'!$N$15*'II Rate Development &amp; Change'!$L$34</f>
        <v>#DIV/0!</v>
      </c>
      <c r="BE306" s="112" t="e">
        <f>'III Plan Rates'!$AA309*'V Consumer Factors'!$N$16*'II Rate Development &amp; Change'!$L$34</f>
        <v>#DIV/0!</v>
      </c>
      <c r="BF306" s="112" t="e">
        <f>'III Plan Rates'!$AA309*'V Consumer Factors'!$N$17*'II Rate Development &amp; Change'!$L$34</f>
        <v>#DIV/0!</v>
      </c>
      <c r="BG306" s="112" t="e">
        <f>'III Plan Rates'!$AA309*'V Consumer Factors'!$N$18*'II Rate Development &amp; Change'!$L$34</f>
        <v>#DIV/0!</v>
      </c>
      <c r="BH306" s="112" t="e">
        <f>'III Plan Rates'!$AA309*'V Consumer Factors'!$N$19*'II Rate Development &amp; Change'!$L$34</f>
        <v>#DIV/0!</v>
      </c>
      <c r="BI306" s="112" t="e">
        <f>'III Plan Rates'!$AA309*'V Consumer Factors'!$N$20*'II Rate Development &amp; Change'!$L$34</f>
        <v>#DIV/0!</v>
      </c>
      <c r="BJ306" s="112">
        <f>IF('III Plan Rates'!$AP309&gt;0,SUMPRODUCT(BA306:BI306,'III Plan Rates'!$AG309:$AO309)/'III Plan Rates'!$AP309,0)</f>
        <v>0</v>
      </c>
      <c r="BK306" s="124"/>
      <c r="BL306" s="112" t="e">
        <f>'III Plan Rates'!$AA309*'V Consumer Factors'!$N$12*'II Rate Development &amp; Change'!$M$34</f>
        <v>#DIV/0!</v>
      </c>
      <c r="BM306" s="112" t="e">
        <f>'III Plan Rates'!$AA309*'V Consumer Factors'!$N$13*'II Rate Development &amp; Change'!$M$34</f>
        <v>#DIV/0!</v>
      </c>
      <c r="BN306" s="112" t="e">
        <f>'III Plan Rates'!$AA309*'V Consumer Factors'!$N$14*'II Rate Development &amp; Change'!$M$34</f>
        <v>#DIV/0!</v>
      </c>
      <c r="BO306" s="112" t="e">
        <f>'III Plan Rates'!$AA309*'V Consumer Factors'!$N$15*'II Rate Development &amp; Change'!$M$34</f>
        <v>#DIV/0!</v>
      </c>
      <c r="BP306" s="112" t="e">
        <f>'III Plan Rates'!$AA309*'V Consumer Factors'!$N$16*'II Rate Development &amp; Change'!$M$34</f>
        <v>#DIV/0!</v>
      </c>
      <c r="BQ306" s="112" t="e">
        <f>'III Plan Rates'!$AA309*'V Consumer Factors'!$N$17*'II Rate Development &amp; Change'!$M$34</f>
        <v>#DIV/0!</v>
      </c>
      <c r="BR306" s="112" t="e">
        <f>'III Plan Rates'!$AA309*'V Consumer Factors'!$N$18*'II Rate Development &amp; Change'!$M$34</f>
        <v>#DIV/0!</v>
      </c>
      <c r="BS306" s="112" t="e">
        <f>'III Plan Rates'!$AA309*'V Consumer Factors'!$N$19*'II Rate Development &amp; Change'!$M$34</f>
        <v>#DIV/0!</v>
      </c>
      <c r="BT306" s="112" t="e">
        <f>'III Plan Rates'!$AA309*'V Consumer Factors'!$N$20*'II Rate Development &amp; Change'!$M$34</f>
        <v>#DIV/0!</v>
      </c>
      <c r="BU306" s="112">
        <f>IF('III Plan Rates'!$AP309&gt;0,SUMPRODUCT(BL306:BT306,'III Plan Rates'!$AG309:$AO309)/'III Plan Rates'!$AP309,0)</f>
        <v>0</v>
      </c>
      <c r="BW306" s="109"/>
      <c r="BX306" s="109"/>
      <c r="BY306" s="109"/>
      <c r="BZ306" s="109"/>
      <c r="CA306" s="109"/>
      <c r="CB306" s="109"/>
      <c r="CC306" s="109"/>
      <c r="CD306" s="109"/>
      <c r="CE306" s="511" t="str">
        <f>IF(SUM(BW306:CD306)='III Plan Rates'!AG309, "Match", "Don't Match")</f>
        <v>Match</v>
      </c>
      <c r="CF306" s="109"/>
      <c r="CG306" s="109"/>
      <c r="CH306" s="109"/>
      <c r="CI306" s="511" t="str">
        <f>IF(SUM(CF306:CH306)='III Plan Rates'!AH309, "Match", "Don't Match")</f>
        <v>Match</v>
      </c>
      <c r="CJ306" s="109"/>
      <c r="CK306" s="109"/>
      <c r="CL306" s="109"/>
      <c r="CM306" s="109"/>
      <c r="CN306" s="109"/>
      <c r="CO306" s="109"/>
      <c r="CP306" s="109"/>
      <c r="CQ306" s="109"/>
      <c r="CR306" s="109"/>
      <c r="CS306" s="109"/>
      <c r="CT306" s="109"/>
      <c r="CU306" s="109"/>
      <c r="CV306" s="109"/>
      <c r="CW306" s="511" t="str">
        <f>IF(SUM(CJ306:CV306)='III Plan Rates'!AI309, "Match", "Don't Match")</f>
        <v>Match</v>
      </c>
      <c r="CX306" s="109"/>
      <c r="CY306" s="109"/>
      <c r="CZ306" s="109"/>
      <c r="DA306" s="109"/>
      <c r="DB306" s="109"/>
      <c r="DC306" s="109"/>
      <c r="DD306" s="109"/>
      <c r="DE306" s="109"/>
      <c r="DF306" s="109"/>
      <c r="DG306" s="109"/>
      <c r="DH306" s="511" t="str">
        <f>IF(SUM(CX306:DG306)='III Plan Rates'!AJ309, "Match", "Don't Match")</f>
        <v>Match</v>
      </c>
      <c r="DI306" s="109"/>
      <c r="DJ306" s="109"/>
      <c r="DK306" s="109"/>
      <c r="DL306" s="109"/>
      <c r="DM306" s="109"/>
      <c r="DN306" s="109"/>
      <c r="DO306" s="109"/>
      <c r="DP306" s="511" t="str">
        <f>IF(SUM(DI306:DO306)='III Plan Rates'!AK309, "Match", "Don't Match")</f>
        <v>Match</v>
      </c>
      <c r="DQ306" s="109"/>
      <c r="DR306" s="109"/>
      <c r="DS306" s="109"/>
      <c r="DT306" s="109"/>
      <c r="DU306" s="109"/>
      <c r="DV306" s="109"/>
      <c r="DW306" s="109"/>
      <c r="DX306" s="109"/>
      <c r="DY306" s="109"/>
      <c r="DZ306" s="109"/>
      <c r="EA306" s="511" t="str">
        <f>IF(SUM(DQ306:DZ306)='III Plan Rates'!AL309, "Match", "Don't Match")</f>
        <v>Match</v>
      </c>
      <c r="EB306" s="109"/>
      <c r="EC306" s="109"/>
      <c r="ED306" s="109"/>
      <c r="EE306" s="109"/>
      <c r="EF306" s="511" t="str">
        <f>IF(SUM(EB306:EE306)='III Plan Rates'!AM309, "Match", "Don't Match")</f>
        <v>Match</v>
      </c>
      <c r="EG306" s="109"/>
      <c r="EH306" s="109"/>
      <c r="EI306" s="109"/>
      <c r="EJ306" s="109"/>
      <c r="EK306" s="109"/>
      <c r="EL306" s="511" t="str">
        <f>IF(SUM(EG306:EK306)='III Plan Rates'!AN309, "Match", "Don't Match")</f>
        <v>Match</v>
      </c>
      <c r="EM306" s="109"/>
      <c r="EN306" s="109"/>
      <c r="EO306" s="109"/>
      <c r="EP306" s="109"/>
      <c r="EQ306" s="109"/>
      <c r="ER306" s="109"/>
      <c r="ES306" s="109"/>
      <c r="ET306" s="511" t="str">
        <f>IF(SUM(EM306:ES306)='III Plan Rates'!AO309, "Match", "Don't Match")</f>
        <v>Match</v>
      </c>
    </row>
    <row r="307" spans="1:150" x14ac:dyDescent="0.25">
      <c r="A307" s="406" t="str">
        <f>'III Plan Rates'!A310</f>
        <v>Plan 293</v>
      </c>
      <c r="B307" s="122">
        <f>'III Plan Rates'!B310</f>
        <v>0</v>
      </c>
      <c r="C307" s="128">
        <f>'III Plan Rates'!D310</f>
        <v>0</v>
      </c>
      <c r="D307" s="122">
        <f>'III Plan Rates'!E310</f>
        <v>0</v>
      </c>
      <c r="E307" s="122">
        <f>'III Plan Rates'!F310</f>
        <v>0</v>
      </c>
      <c r="F307" s="122">
        <f>'III Plan Rates'!G310</f>
        <v>0</v>
      </c>
      <c r="G307" s="122">
        <f>'III Plan Rates'!J310</f>
        <v>0</v>
      </c>
      <c r="H307" s="10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2">
        <f>IF('III Plan Rates'!$AP310&gt;0,SUMPRODUCT(I307:Q307,'III Plan Rates'!$AG310:$AO310)/'III Plan Rates'!$AP310,0)</f>
        <v>0</v>
      </c>
      <c r="S307" s="123"/>
      <c r="T307" s="112" t="e">
        <f>'III Plan Rates'!$AA310*'V Consumer Factors'!$N$12*'II Rate Development &amp; Change'!$J$34</f>
        <v>#DIV/0!</v>
      </c>
      <c r="U307" s="112" t="e">
        <f>'III Plan Rates'!$AA310*'V Consumer Factors'!$N$13*'II Rate Development &amp; Change'!$J$34</f>
        <v>#DIV/0!</v>
      </c>
      <c r="V307" s="112" t="e">
        <f>'III Plan Rates'!$AA310*'V Consumer Factors'!$N$14*'II Rate Development &amp; Change'!$J$34</f>
        <v>#DIV/0!</v>
      </c>
      <c r="W307" s="112" t="e">
        <f>'III Plan Rates'!$AA310*'V Consumer Factors'!$N$15*'II Rate Development &amp; Change'!$J$34</f>
        <v>#DIV/0!</v>
      </c>
      <c r="X307" s="112" t="e">
        <f>'III Plan Rates'!$AA310*'V Consumer Factors'!$N$16*'II Rate Development &amp; Change'!$J$34</f>
        <v>#DIV/0!</v>
      </c>
      <c r="Y307" s="112" t="e">
        <f>'III Plan Rates'!$AA310*'V Consumer Factors'!$N$17*'II Rate Development &amp; Change'!$J$34</f>
        <v>#DIV/0!</v>
      </c>
      <c r="Z307" s="112" t="e">
        <f>'III Plan Rates'!$AA310*'V Consumer Factors'!$N$18*'II Rate Development &amp; Change'!$J$34</f>
        <v>#DIV/0!</v>
      </c>
      <c r="AA307" s="112" t="e">
        <f>'III Plan Rates'!$AA310*'V Consumer Factors'!$N$19*'II Rate Development &amp; Change'!$J$34</f>
        <v>#DIV/0!</v>
      </c>
      <c r="AB307" s="112" t="e">
        <f>'III Plan Rates'!$AA310*'V Consumer Factors'!$N$20*'II Rate Development &amp; Change'!$J$34</f>
        <v>#DIV/0!</v>
      </c>
      <c r="AC307" s="112">
        <f>IF('III Plan Rates'!$AP310&gt;0,SUMPRODUCT(T307:AB307,'III Plan Rates'!$AG310:$AO310)/'III Plan Rates'!$AP310,0)</f>
        <v>0</v>
      </c>
      <c r="AD307" s="119"/>
      <c r="AE307" s="120" t="e">
        <f t="shared" si="53"/>
        <v>#DIV/0!</v>
      </c>
      <c r="AF307" s="120" t="e">
        <f t="shared" si="54"/>
        <v>#DIV/0!</v>
      </c>
      <c r="AG307" s="120" t="e">
        <f t="shared" si="55"/>
        <v>#DIV/0!</v>
      </c>
      <c r="AH307" s="120" t="e">
        <f t="shared" si="56"/>
        <v>#DIV/0!</v>
      </c>
      <c r="AI307" s="120" t="e">
        <f t="shared" si="57"/>
        <v>#DIV/0!</v>
      </c>
      <c r="AJ307" s="120" t="e">
        <f t="shared" si="58"/>
        <v>#DIV/0!</v>
      </c>
      <c r="AK307" s="120" t="e">
        <f t="shared" si="59"/>
        <v>#DIV/0!</v>
      </c>
      <c r="AL307" s="120" t="e">
        <f t="shared" si="60"/>
        <v>#DIV/0!</v>
      </c>
      <c r="AM307" s="120" t="e">
        <f t="shared" si="61"/>
        <v>#DIV/0!</v>
      </c>
      <c r="AN307" s="120" t="str">
        <f t="shared" si="62"/>
        <v/>
      </c>
      <c r="AO307" s="119"/>
      <c r="AP307" s="112" t="e">
        <f>'III Plan Rates'!$AA310*'V Consumer Factors'!$N$12*'II Rate Development &amp; Change'!$K$34</f>
        <v>#DIV/0!</v>
      </c>
      <c r="AQ307" s="112" t="e">
        <f>'III Plan Rates'!$AA310*'V Consumer Factors'!$N$13*'II Rate Development &amp; Change'!$K$34</f>
        <v>#DIV/0!</v>
      </c>
      <c r="AR307" s="112" t="e">
        <f>'III Plan Rates'!$AA310*'V Consumer Factors'!$N$14*'II Rate Development &amp; Change'!$K$34</f>
        <v>#DIV/0!</v>
      </c>
      <c r="AS307" s="112" t="e">
        <f>'III Plan Rates'!$AA310*'V Consumer Factors'!$N$15*'II Rate Development &amp; Change'!$K$34</f>
        <v>#DIV/0!</v>
      </c>
      <c r="AT307" s="112" t="e">
        <f>'III Plan Rates'!$AA310*'V Consumer Factors'!$N$16*'II Rate Development &amp; Change'!$K$34</f>
        <v>#DIV/0!</v>
      </c>
      <c r="AU307" s="112" t="e">
        <f>'III Plan Rates'!$AA310*'V Consumer Factors'!$N$17*'II Rate Development &amp; Change'!$K$34</f>
        <v>#DIV/0!</v>
      </c>
      <c r="AV307" s="112" t="e">
        <f>'III Plan Rates'!$AA310*'V Consumer Factors'!$N$18*'II Rate Development &amp; Change'!$K$34</f>
        <v>#DIV/0!</v>
      </c>
      <c r="AW307" s="112" t="e">
        <f>'III Plan Rates'!$AA310*'V Consumer Factors'!$N$19*'II Rate Development &amp; Change'!$K$34</f>
        <v>#DIV/0!</v>
      </c>
      <c r="AX307" s="112" t="e">
        <f>'III Plan Rates'!$AA310*'V Consumer Factors'!$N$20*'II Rate Development &amp; Change'!$K$34</f>
        <v>#DIV/0!</v>
      </c>
      <c r="AY307" s="112">
        <f>IF('III Plan Rates'!$AP310&gt;0,SUMPRODUCT(AP307:AX307,'III Plan Rates'!$AG310:$AO310)/'III Plan Rates'!$AP310,0)</f>
        <v>0</v>
      </c>
      <c r="AZ307" s="124"/>
      <c r="BA307" s="112" t="e">
        <f>'III Plan Rates'!$AA310*'V Consumer Factors'!$N$12*'II Rate Development &amp; Change'!$L$34</f>
        <v>#DIV/0!</v>
      </c>
      <c r="BB307" s="112" t="e">
        <f>'III Plan Rates'!$AA310*'V Consumer Factors'!$N$13*'II Rate Development &amp; Change'!$L$34</f>
        <v>#DIV/0!</v>
      </c>
      <c r="BC307" s="112" t="e">
        <f>'III Plan Rates'!$AA310*'V Consumer Factors'!$N$14*'II Rate Development &amp; Change'!$L$34</f>
        <v>#DIV/0!</v>
      </c>
      <c r="BD307" s="112" t="e">
        <f>'III Plan Rates'!$AA310*'V Consumer Factors'!$N$15*'II Rate Development &amp; Change'!$L$34</f>
        <v>#DIV/0!</v>
      </c>
      <c r="BE307" s="112" t="e">
        <f>'III Plan Rates'!$AA310*'V Consumer Factors'!$N$16*'II Rate Development &amp; Change'!$L$34</f>
        <v>#DIV/0!</v>
      </c>
      <c r="BF307" s="112" t="e">
        <f>'III Plan Rates'!$AA310*'V Consumer Factors'!$N$17*'II Rate Development &amp; Change'!$L$34</f>
        <v>#DIV/0!</v>
      </c>
      <c r="BG307" s="112" t="e">
        <f>'III Plan Rates'!$AA310*'V Consumer Factors'!$N$18*'II Rate Development &amp; Change'!$L$34</f>
        <v>#DIV/0!</v>
      </c>
      <c r="BH307" s="112" t="e">
        <f>'III Plan Rates'!$AA310*'V Consumer Factors'!$N$19*'II Rate Development &amp; Change'!$L$34</f>
        <v>#DIV/0!</v>
      </c>
      <c r="BI307" s="112" t="e">
        <f>'III Plan Rates'!$AA310*'V Consumer Factors'!$N$20*'II Rate Development &amp; Change'!$L$34</f>
        <v>#DIV/0!</v>
      </c>
      <c r="BJ307" s="112">
        <f>IF('III Plan Rates'!$AP310&gt;0,SUMPRODUCT(BA307:BI307,'III Plan Rates'!$AG310:$AO310)/'III Plan Rates'!$AP310,0)</f>
        <v>0</v>
      </c>
      <c r="BK307" s="124"/>
      <c r="BL307" s="112" t="e">
        <f>'III Plan Rates'!$AA310*'V Consumer Factors'!$N$12*'II Rate Development &amp; Change'!$M$34</f>
        <v>#DIV/0!</v>
      </c>
      <c r="BM307" s="112" t="e">
        <f>'III Plan Rates'!$AA310*'V Consumer Factors'!$N$13*'II Rate Development &amp; Change'!$M$34</f>
        <v>#DIV/0!</v>
      </c>
      <c r="BN307" s="112" t="e">
        <f>'III Plan Rates'!$AA310*'V Consumer Factors'!$N$14*'II Rate Development &amp; Change'!$M$34</f>
        <v>#DIV/0!</v>
      </c>
      <c r="BO307" s="112" t="e">
        <f>'III Plan Rates'!$AA310*'V Consumer Factors'!$N$15*'II Rate Development &amp; Change'!$M$34</f>
        <v>#DIV/0!</v>
      </c>
      <c r="BP307" s="112" t="e">
        <f>'III Plan Rates'!$AA310*'V Consumer Factors'!$N$16*'II Rate Development &amp; Change'!$M$34</f>
        <v>#DIV/0!</v>
      </c>
      <c r="BQ307" s="112" t="e">
        <f>'III Plan Rates'!$AA310*'V Consumer Factors'!$N$17*'II Rate Development &amp; Change'!$M$34</f>
        <v>#DIV/0!</v>
      </c>
      <c r="BR307" s="112" t="e">
        <f>'III Plan Rates'!$AA310*'V Consumer Factors'!$N$18*'II Rate Development &amp; Change'!$M$34</f>
        <v>#DIV/0!</v>
      </c>
      <c r="BS307" s="112" t="e">
        <f>'III Plan Rates'!$AA310*'V Consumer Factors'!$N$19*'II Rate Development &amp; Change'!$M$34</f>
        <v>#DIV/0!</v>
      </c>
      <c r="BT307" s="112" t="e">
        <f>'III Plan Rates'!$AA310*'V Consumer Factors'!$N$20*'II Rate Development &amp; Change'!$M$34</f>
        <v>#DIV/0!</v>
      </c>
      <c r="BU307" s="112">
        <f>IF('III Plan Rates'!$AP310&gt;0,SUMPRODUCT(BL307:BT307,'III Plan Rates'!$AG310:$AO310)/'III Plan Rates'!$AP310,0)</f>
        <v>0</v>
      </c>
      <c r="BW307" s="109"/>
      <c r="BX307" s="109"/>
      <c r="BY307" s="109"/>
      <c r="BZ307" s="109"/>
      <c r="CA307" s="109"/>
      <c r="CB307" s="109"/>
      <c r="CC307" s="109"/>
      <c r="CD307" s="109"/>
      <c r="CE307" s="511" t="str">
        <f>IF(SUM(BW307:CD307)='III Plan Rates'!AG310, "Match", "Don't Match")</f>
        <v>Match</v>
      </c>
      <c r="CF307" s="109"/>
      <c r="CG307" s="109"/>
      <c r="CH307" s="109"/>
      <c r="CI307" s="511" t="str">
        <f>IF(SUM(CF307:CH307)='III Plan Rates'!AH310, "Match", "Don't Match")</f>
        <v>Match</v>
      </c>
      <c r="CJ307" s="109"/>
      <c r="CK307" s="109"/>
      <c r="CL307" s="109"/>
      <c r="CM307" s="109"/>
      <c r="CN307" s="109"/>
      <c r="CO307" s="109"/>
      <c r="CP307" s="109"/>
      <c r="CQ307" s="109"/>
      <c r="CR307" s="109"/>
      <c r="CS307" s="109"/>
      <c r="CT307" s="109"/>
      <c r="CU307" s="109"/>
      <c r="CV307" s="109"/>
      <c r="CW307" s="511" t="str">
        <f>IF(SUM(CJ307:CV307)='III Plan Rates'!AI310, "Match", "Don't Match")</f>
        <v>Match</v>
      </c>
      <c r="CX307" s="109"/>
      <c r="CY307" s="109"/>
      <c r="CZ307" s="109"/>
      <c r="DA307" s="109"/>
      <c r="DB307" s="109"/>
      <c r="DC307" s="109"/>
      <c r="DD307" s="109"/>
      <c r="DE307" s="109"/>
      <c r="DF307" s="109"/>
      <c r="DG307" s="109"/>
      <c r="DH307" s="511" t="str">
        <f>IF(SUM(CX307:DG307)='III Plan Rates'!AJ310, "Match", "Don't Match")</f>
        <v>Match</v>
      </c>
      <c r="DI307" s="109"/>
      <c r="DJ307" s="109"/>
      <c r="DK307" s="109"/>
      <c r="DL307" s="109"/>
      <c r="DM307" s="109"/>
      <c r="DN307" s="109"/>
      <c r="DO307" s="109"/>
      <c r="DP307" s="511" t="str">
        <f>IF(SUM(DI307:DO307)='III Plan Rates'!AK310, "Match", "Don't Match")</f>
        <v>Match</v>
      </c>
      <c r="DQ307" s="109"/>
      <c r="DR307" s="109"/>
      <c r="DS307" s="109"/>
      <c r="DT307" s="109"/>
      <c r="DU307" s="109"/>
      <c r="DV307" s="109"/>
      <c r="DW307" s="109"/>
      <c r="DX307" s="109"/>
      <c r="DY307" s="109"/>
      <c r="DZ307" s="109"/>
      <c r="EA307" s="511" t="str">
        <f>IF(SUM(DQ307:DZ307)='III Plan Rates'!AL310, "Match", "Don't Match")</f>
        <v>Match</v>
      </c>
      <c r="EB307" s="109"/>
      <c r="EC307" s="109"/>
      <c r="ED307" s="109"/>
      <c r="EE307" s="109"/>
      <c r="EF307" s="511" t="str">
        <f>IF(SUM(EB307:EE307)='III Plan Rates'!AM310, "Match", "Don't Match")</f>
        <v>Match</v>
      </c>
      <c r="EG307" s="109"/>
      <c r="EH307" s="109"/>
      <c r="EI307" s="109"/>
      <c r="EJ307" s="109"/>
      <c r="EK307" s="109"/>
      <c r="EL307" s="511" t="str">
        <f>IF(SUM(EG307:EK307)='III Plan Rates'!AN310, "Match", "Don't Match")</f>
        <v>Match</v>
      </c>
      <c r="EM307" s="109"/>
      <c r="EN307" s="109"/>
      <c r="EO307" s="109"/>
      <c r="EP307" s="109"/>
      <c r="EQ307" s="109"/>
      <c r="ER307" s="109"/>
      <c r="ES307" s="109"/>
      <c r="ET307" s="511" t="str">
        <f>IF(SUM(EM307:ES307)='III Plan Rates'!AO310, "Match", "Don't Match")</f>
        <v>Match</v>
      </c>
    </row>
    <row r="308" spans="1:150" x14ac:dyDescent="0.25">
      <c r="A308" s="406" t="str">
        <f>'III Plan Rates'!A311</f>
        <v>Plan 294</v>
      </c>
      <c r="B308" s="122">
        <f>'III Plan Rates'!B311</f>
        <v>0</v>
      </c>
      <c r="C308" s="128">
        <f>'III Plan Rates'!D311</f>
        <v>0</v>
      </c>
      <c r="D308" s="122">
        <f>'III Plan Rates'!E311</f>
        <v>0</v>
      </c>
      <c r="E308" s="122">
        <f>'III Plan Rates'!F311</f>
        <v>0</v>
      </c>
      <c r="F308" s="122">
        <f>'III Plan Rates'!G311</f>
        <v>0</v>
      </c>
      <c r="G308" s="122">
        <f>'III Plan Rates'!J311</f>
        <v>0</v>
      </c>
      <c r="H308" s="10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2">
        <f>IF('III Plan Rates'!$AP311&gt;0,SUMPRODUCT(I308:Q308,'III Plan Rates'!$AG311:$AO311)/'III Plan Rates'!$AP311,0)</f>
        <v>0</v>
      </c>
      <c r="S308" s="123"/>
      <c r="T308" s="112" t="e">
        <f>'III Plan Rates'!$AA311*'V Consumer Factors'!$N$12*'II Rate Development &amp; Change'!$J$34</f>
        <v>#DIV/0!</v>
      </c>
      <c r="U308" s="112" t="e">
        <f>'III Plan Rates'!$AA311*'V Consumer Factors'!$N$13*'II Rate Development &amp; Change'!$J$34</f>
        <v>#DIV/0!</v>
      </c>
      <c r="V308" s="112" t="e">
        <f>'III Plan Rates'!$AA311*'V Consumer Factors'!$N$14*'II Rate Development &amp; Change'!$J$34</f>
        <v>#DIV/0!</v>
      </c>
      <c r="W308" s="112" t="e">
        <f>'III Plan Rates'!$AA311*'V Consumer Factors'!$N$15*'II Rate Development &amp; Change'!$J$34</f>
        <v>#DIV/0!</v>
      </c>
      <c r="X308" s="112" t="e">
        <f>'III Plan Rates'!$AA311*'V Consumer Factors'!$N$16*'II Rate Development &amp; Change'!$J$34</f>
        <v>#DIV/0!</v>
      </c>
      <c r="Y308" s="112" t="e">
        <f>'III Plan Rates'!$AA311*'V Consumer Factors'!$N$17*'II Rate Development &amp; Change'!$J$34</f>
        <v>#DIV/0!</v>
      </c>
      <c r="Z308" s="112" t="e">
        <f>'III Plan Rates'!$AA311*'V Consumer Factors'!$N$18*'II Rate Development &amp; Change'!$J$34</f>
        <v>#DIV/0!</v>
      </c>
      <c r="AA308" s="112" t="e">
        <f>'III Plan Rates'!$AA311*'V Consumer Factors'!$N$19*'II Rate Development &amp; Change'!$J$34</f>
        <v>#DIV/0!</v>
      </c>
      <c r="AB308" s="112" t="e">
        <f>'III Plan Rates'!$AA311*'V Consumer Factors'!$N$20*'II Rate Development &amp; Change'!$J$34</f>
        <v>#DIV/0!</v>
      </c>
      <c r="AC308" s="112">
        <f>IF('III Plan Rates'!$AP311&gt;0,SUMPRODUCT(T308:AB308,'III Plan Rates'!$AG311:$AO311)/'III Plan Rates'!$AP311,0)</f>
        <v>0</v>
      </c>
      <c r="AD308" s="119"/>
      <c r="AE308" s="120" t="e">
        <f t="shared" si="53"/>
        <v>#DIV/0!</v>
      </c>
      <c r="AF308" s="120" t="e">
        <f t="shared" si="54"/>
        <v>#DIV/0!</v>
      </c>
      <c r="AG308" s="120" t="e">
        <f t="shared" si="55"/>
        <v>#DIV/0!</v>
      </c>
      <c r="AH308" s="120" t="e">
        <f t="shared" si="56"/>
        <v>#DIV/0!</v>
      </c>
      <c r="AI308" s="120" t="e">
        <f t="shared" si="57"/>
        <v>#DIV/0!</v>
      </c>
      <c r="AJ308" s="120" t="e">
        <f t="shared" si="58"/>
        <v>#DIV/0!</v>
      </c>
      <c r="AK308" s="120" t="e">
        <f t="shared" si="59"/>
        <v>#DIV/0!</v>
      </c>
      <c r="AL308" s="120" t="e">
        <f t="shared" si="60"/>
        <v>#DIV/0!</v>
      </c>
      <c r="AM308" s="120" t="e">
        <f t="shared" si="61"/>
        <v>#DIV/0!</v>
      </c>
      <c r="AN308" s="120" t="str">
        <f t="shared" si="62"/>
        <v/>
      </c>
      <c r="AO308" s="119"/>
      <c r="AP308" s="112" t="e">
        <f>'III Plan Rates'!$AA311*'V Consumer Factors'!$N$12*'II Rate Development &amp; Change'!$K$34</f>
        <v>#DIV/0!</v>
      </c>
      <c r="AQ308" s="112" t="e">
        <f>'III Plan Rates'!$AA311*'V Consumer Factors'!$N$13*'II Rate Development &amp; Change'!$K$34</f>
        <v>#DIV/0!</v>
      </c>
      <c r="AR308" s="112" t="e">
        <f>'III Plan Rates'!$AA311*'V Consumer Factors'!$N$14*'II Rate Development &amp; Change'!$K$34</f>
        <v>#DIV/0!</v>
      </c>
      <c r="AS308" s="112" t="e">
        <f>'III Plan Rates'!$AA311*'V Consumer Factors'!$N$15*'II Rate Development &amp; Change'!$K$34</f>
        <v>#DIV/0!</v>
      </c>
      <c r="AT308" s="112" t="e">
        <f>'III Plan Rates'!$AA311*'V Consumer Factors'!$N$16*'II Rate Development &amp; Change'!$K$34</f>
        <v>#DIV/0!</v>
      </c>
      <c r="AU308" s="112" t="e">
        <f>'III Plan Rates'!$AA311*'V Consumer Factors'!$N$17*'II Rate Development &amp; Change'!$K$34</f>
        <v>#DIV/0!</v>
      </c>
      <c r="AV308" s="112" t="e">
        <f>'III Plan Rates'!$AA311*'V Consumer Factors'!$N$18*'II Rate Development &amp; Change'!$K$34</f>
        <v>#DIV/0!</v>
      </c>
      <c r="AW308" s="112" t="e">
        <f>'III Plan Rates'!$AA311*'V Consumer Factors'!$N$19*'II Rate Development &amp; Change'!$K$34</f>
        <v>#DIV/0!</v>
      </c>
      <c r="AX308" s="112" t="e">
        <f>'III Plan Rates'!$AA311*'V Consumer Factors'!$N$20*'II Rate Development &amp; Change'!$K$34</f>
        <v>#DIV/0!</v>
      </c>
      <c r="AY308" s="112">
        <f>IF('III Plan Rates'!$AP311&gt;0,SUMPRODUCT(AP308:AX308,'III Plan Rates'!$AG311:$AO311)/'III Plan Rates'!$AP311,0)</f>
        <v>0</v>
      </c>
      <c r="AZ308" s="124"/>
      <c r="BA308" s="112" t="e">
        <f>'III Plan Rates'!$AA311*'V Consumer Factors'!$N$12*'II Rate Development &amp; Change'!$L$34</f>
        <v>#DIV/0!</v>
      </c>
      <c r="BB308" s="112" t="e">
        <f>'III Plan Rates'!$AA311*'V Consumer Factors'!$N$13*'II Rate Development &amp; Change'!$L$34</f>
        <v>#DIV/0!</v>
      </c>
      <c r="BC308" s="112" t="e">
        <f>'III Plan Rates'!$AA311*'V Consumer Factors'!$N$14*'II Rate Development &amp; Change'!$L$34</f>
        <v>#DIV/0!</v>
      </c>
      <c r="BD308" s="112" t="e">
        <f>'III Plan Rates'!$AA311*'V Consumer Factors'!$N$15*'II Rate Development &amp; Change'!$L$34</f>
        <v>#DIV/0!</v>
      </c>
      <c r="BE308" s="112" t="e">
        <f>'III Plan Rates'!$AA311*'V Consumer Factors'!$N$16*'II Rate Development &amp; Change'!$L$34</f>
        <v>#DIV/0!</v>
      </c>
      <c r="BF308" s="112" t="e">
        <f>'III Plan Rates'!$AA311*'V Consumer Factors'!$N$17*'II Rate Development &amp; Change'!$L$34</f>
        <v>#DIV/0!</v>
      </c>
      <c r="BG308" s="112" t="e">
        <f>'III Plan Rates'!$AA311*'V Consumer Factors'!$N$18*'II Rate Development &amp; Change'!$L$34</f>
        <v>#DIV/0!</v>
      </c>
      <c r="BH308" s="112" t="e">
        <f>'III Plan Rates'!$AA311*'V Consumer Factors'!$N$19*'II Rate Development &amp; Change'!$L$34</f>
        <v>#DIV/0!</v>
      </c>
      <c r="BI308" s="112" t="e">
        <f>'III Plan Rates'!$AA311*'V Consumer Factors'!$N$20*'II Rate Development &amp; Change'!$L$34</f>
        <v>#DIV/0!</v>
      </c>
      <c r="BJ308" s="112">
        <f>IF('III Plan Rates'!$AP311&gt;0,SUMPRODUCT(BA308:BI308,'III Plan Rates'!$AG311:$AO311)/'III Plan Rates'!$AP311,0)</f>
        <v>0</v>
      </c>
      <c r="BK308" s="124"/>
      <c r="BL308" s="112" t="e">
        <f>'III Plan Rates'!$AA311*'V Consumer Factors'!$N$12*'II Rate Development &amp; Change'!$M$34</f>
        <v>#DIV/0!</v>
      </c>
      <c r="BM308" s="112" t="e">
        <f>'III Plan Rates'!$AA311*'V Consumer Factors'!$N$13*'II Rate Development &amp; Change'!$M$34</f>
        <v>#DIV/0!</v>
      </c>
      <c r="BN308" s="112" t="e">
        <f>'III Plan Rates'!$AA311*'V Consumer Factors'!$N$14*'II Rate Development &amp; Change'!$M$34</f>
        <v>#DIV/0!</v>
      </c>
      <c r="BO308" s="112" t="e">
        <f>'III Plan Rates'!$AA311*'V Consumer Factors'!$N$15*'II Rate Development &amp; Change'!$M$34</f>
        <v>#DIV/0!</v>
      </c>
      <c r="BP308" s="112" t="e">
        <f>'III Plan Rates'!$AA311*'V Consumer Factors'!$N$16*'II Rate Development &amp; Change'!$M$34</f>
        <v>#DIV/0!</v>
      </c>
      <c r="BQ308" s="112" t="e">
        <f>'III Plan Rates'!$AA311*'V Consumer Factors'!$N$17*'II Rate Development &amp; Change'!$M$34</f>
        <v>#DIV/0!</v>
      </c>
      <c r="BR308" s="112" t="e">
        <f>'III Plan Rates'!$AA311*'V Consumer Factors'!$N$18*'II Rate Development &amp; Change'!$M$34</f>
        <v>#DIV/0!</v>
      </c>
      <c r="BS308" s="112" t="e">
        <f>'III Plan Rates'!$AA311*'V Consumer Factors'!$N$19*'II Rate Development &amp; Change'!$M$34</f>
        <v>#DIV/0!</v>
      </c>
      <c r="BT308" s="112" t="e">
        <f>'III Plan Rates'!$AA311*'V Consumer Factors'!$N$20*'II Rate Development &amp; Change'!$M$34</f>
        <v>#DIV/0!</v>
      </c>
      <c r="BU308" s="112">
        <f>IF('III Plan Rates'!$AP311&gt;0,SUMPRODUCT(BL308:BT308,'III Plan Rates'!$AG311:$AO311)/'III Plan Rates'!$AP311,0)</f>
        <v>0</v>
      </c>
      <c r="BW308" s="109"/>
      <c r="BX308" s="109"/>
      <c r="BY308" s="109"/>
      <c r="BZ308" s="109"/>
      <c r="CA308" s="109"/>
      <c r="CB308" s="109"/>
      <c r="CC308" s="109"/>
      <c r="CD308" s="109"/>
      <c r="CE308" s="511" t="str">
        <f>IF(SUM(BW308:CD308)='III Plan Rates'!AG311, "Match", "Don't Match")</f>
        <v>Match</v>
      </c>
      <c r="CF308" s="109"/>
      <c r="CG308" s="109"/>
      <c r="CH308" s="109"/>
      <c r="CI308" s="511" t="str">
        <f>IF(SUM(CF308:CH308)='III Plan Rates'!AH311, "Match", "Don't Match")</f>
        <v>Match</v>
      </c>
      <c r="CJ308" s="109"/>
      <c r="CK308" s="109"/>
      <c r="CL308" s="109"/>
      <c r="CM308" s="109"/>
      <c r="CN308" s="109"/>
      <c r="CO308" s="109"/>
      <c r="CP308" s="109"/>
      <c r="CQ308" s="109"/>
      <c r="CR308" s="109"/>
      <c r="CS308" s="109"/>
      <c r="CT308" s="109"/>
      <c r="CU308" s="109"/>
      <c r="CV308" s="109"/>
      <c r="CW308" s="511" t="str">
        <f>IF(SUM(CJ308:CV308)='III Plan Rates'!AI311, "Match", "Don't Match")</f>
        <v>Match</v>
      </c>
      <c r="CX308" s="109"/>
      <c r="CY308" s="109"/>
      <c r="CZ308" s="109"/>
      <c r="DA308" s="109"/>
      <c r="DB308" s="109"/>
      <c r="DC308" s="109"/>
      <c r="DD308" s="109"/>
      <c r="DE308" s="109"/>
      <c r="DF308" s="109"/>
      <c r="DG308" s="109"/>
      <c r="DH308" s="511" t="str">
        <f>IF(SUM(CX308:DG308)='III Plan Rates'!AJ311, "Match", "Don't Match")</f>
        <v>Match</v>
      </c>
      <c r="DI308" s="109"/>
      <c r="DJ308" s="109"/>
      <c r="DK308" s="109"/>
      <c r="DL308" s="109"/>
      <c r="DM308" s="109"/>
      <c r="DN308" s="109"/>
      <c r="DO308" s="109"/>
      <c r="DP308" s="511" t="str">
        <f>IF(SUM(DI308:DO308)='III Plan Rates'!AK311, "Match", "Don't Match")</f>
        <v>Match</v>
      </c>
      <c r="DQ308" s="109"/>
      <c r="DR308" s="109"/>
      <c r="DS308" s="109"/>
      <c r="DT308" s="109"/>
      <c r="DU308" s="109"/>
      <c r="DV308" s="109"/>
      <c r="DW308" s="109"/>
      <c r="DX308" s="109"/>
      <c r="DY308" s="109"/>
      <c r="DZ308" s="109"/>
      <c r="EA308" s="511" t="str">
        <f>IF(SUM(DQ308:DZ308)='III Plan Rates'!AL311, "Match", "Don't Match")</f>
        <v>Match</v>
      </c>
      <c r="EB308" s="109"/>
      <c r="EC308" s="109"/>
      <c r="ED308" s="109"/>
      <c r="EE308" s="109"/>
      <c r="EF308" s="511" t="str">
        <f>IF(SUM(EB308:EE308)='III Plan Rates'!AM311, "Match", "Don't Match")</f>
        <v>Match</v>
      </c>
      <c r="EG308" s="109"/>
      <c r="EH308" s="109"/>
      <c r="EI308" s="109"/>
      <c r="EJ308" s="109"/>
      <c r="EK308" s="109"/>
      <c r="EL308" s="511" t="str">
        <f>IF(SUM(EG308:EK308)='III Plan Rates'!AN311, "Match", "Don't Match")</f>
        <v>Match</v>
      </c>
      <c r="EM308" s="109"/>
      <c r="EN308" s="109"/>
      <c r="EO308" s="109"/>
      <c r="EP308" s="109"/>
      <c r="EQ308" s="109"/>
      <c r="ER308" s="109"/>
      <c r="ES308" s="109"/>
      <c r="ET308" s="511" t="str">
        <f>IF(SUM(EM308:ES308)='III Plan Rates'!AO311, "Match", "Don't Match")</f>
        <v>Match</v>
      </c>
    </row>
    <row r="309" spans="1:150" x14ac:dyDescent="0.25">
      <c r="A309" s="406" t="str">
        <f>'III Plan Rates'!A312</f>
        <v>Plan 295</v>
      </c>
      <c r="B309" s="122">
        <f>'III Plan Rates'!B312</f>
        <v>0</v>
      </c>
      <c r="C309" s="128">
        <f>'III Plan Rates'!D312</f>
        <v>0</v>
      </c>
      <c r="D309" s="122">
        <f>'III Plan Rates'!E312</f>
        <v>0</v>
      </c>
      <c r="E309" s="122">
        <f>'III Plan Rates'!F312</f>
        <v>0</v>
      </c>
      <c r="F309" s="122">
        <f>'III Plan Rates'!G312</f>
        <v>0</v>
      </c>
      <c r="G309" s="122">
        <f>'III Plan Rates'!J312</f>
        <v>0</v>
      </c>
      <c r="H309" s="10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2">
        <f>IF('III Plan Rates'!$AP312&gt;0,SUMPRODUCT(I309:Q309,'III Plan Rates'!$AG312:$AO312)/'III Plan Rates'!$AP312,0)</f>
        <v>0</v>
      </c>
      <c r="S309" s="123"/>
      <c r="T309" s="112" t="e">
        <f>'III Plan Rates'!$AA312*'V Consumer Factors'!$N$12*'II Rate Development &amp; Change'!$J$34</f>
        <v>#DIV/0!</v>
      </c>
      <c r="U309" s="112" t="e">
        <f>'III Plan Rates'!$AA312*'V Consumer Factors'!$N$13*'II Rate Development &amp; Change'!$J$34</f>
        <v>#DIV/0!</v>
      </c>
      <c r="V309" s="112" t="e">
        <f>'III Plan Rates'!$AA312*'V Consumer Factors'!$N$14*'II Rate Development &amp; Change'!$J$34</f>
        <v>#DIV/0!</v>
      </c>
      <c r="W309" s="112" t="e">
        <f>'III Plan Rates'!$AA312*'V Consumer Factors'!$N$15*'II Rate Development &amp; Change'!$J$34</f>
        <v>#DIV/0!</v>
      </c>
      <c r="X309" s="112" t="e">
        <f>'III Plan Rates'!$AA312*'V Consumer Factors'!$N$16*'II Rate Development &amp; Change'!$J$34</f>
        <v>#DIV/0!</v>
      </c>
      <c r="Y309" s="112" t="e">
        <f>'III Plan Rates'!$AA312*'V Consumer Factors'!$N$17*'II Rate Development &amp; Change'!$J$34</f>
        <v>#DIV/0!</v>
      </c>
      <c r="Z309" s="112" t="e">
        <f>'III Plan Rates'!$AA312*'V Consumer Factors'!$N$18*'II Rate Development &amp; Change'!$J$34</f>
        <v>#DIV/0!</v>
      </c>
      <c r="AA309" s="112" t="e">
        <f>'III Plan Rates'!$AA312*'V Consumer Factors'!$N$19*'II Rate Development &amp; Change'!$J$34</f>
        <v>#DIV/0!</v>
      </c>
      <c r="AB309" s="112" t="e">
        <f>'III Plan Rates'!$AA312*'V Consumer Factors'!$N$20*'II Rate Development &amp; Change'!$J$34</f>
        <v>#DIV/0!</v>
      </c>
      <c r="AC309" s="112">
        <f>IF('III Plan Rates'!$AP312&gt;0,SUMPRODUCT(T309:AB309,'III Plan Rates'!$AG312:$AO312)/'III Plan Rates'!$AP312,0)</f>
        <v>0</v>
      </c>
      <c r="AD309" s="119"/>
      <c r="AE309" s="120" t="e">
        <f t="shared" si="53"/>
        <v>#DIV/0!</v>
      </c>
      <c r="AF309" s="120" t="e">
        <f t="shared" si="54"/>
        <v>#DIV/0!</v>
      </c>
      <c r="AG309" s="120" t="e">
        <f t="shared" si="55"/>
        <v>#DIV/0!</v>
      </c>
      <c r="AH309" s="120" t="e">
        <f t="shared" si="56"/>
        <v>#DIV/0!</v>
      </c>
      <c r="AI309" s="120" t="e">
        <f t="shared" si="57"/>
        <v>#DIV/0!</v>
      </c>
      <c r="AJ309" s="120" t="e">
        <f t="shared" si="58"/>
        <v>#DIV/0!</v>
      </c>
      <c r="AK309" s="120" t="e">
        <f t="shared" si="59"/>
        <v>#DIV/0!</v>
      </c>
      <c r="AL309" s="120" t="e">
        <f t="shared" si="60"/>
        <v>#DIV/0!</v>
      </c>
      <c r="AM309" s="120" t="e">
        <f t="shared" si="61"/>
        <v>#DIV/0!</v>
      </c>
      <c r="AN309" s="120" t="str">
        <f t="shared" si="62"/>
        <v/>
      </c>
      <c r="AO309" s="119"/>
      <c r="AP309" s="112" t="e">
        <f>'III Plan Rates'!$AA312*'V Consumer Factors'!$N$12*'II Rate Development &amp; Change'!$K$34</f>
        <v>#DIV/0!</v>
      </c>
      <c r="AQ309" s="112" t="e">
        <f>'III Plan Rates'!$AA312*'V Consumer Factors'!$N$13*'II Rate Development &amp; Change'!$K$34</f>
        <v>#DIV/0!</v>
      </c>
      <c r="AR309" s="112" t="e">
        <f>'III Plan Rates'!$AA312*'V Consumer Factors'!$N$14*'II Rate Development &amp; Change'!$K$34</f>
        <v>#DIV/0!</v>
      </c>
      <c r="AS309" s="112" t="e">
        <f>'III Plan Rates'!$AA312*'V Consumer Factors'!$N$15*'II Rate Development &amp; Change'!$K$34</f>
        <v>#DIV/0!</v>
      </c>
      <c r="AT309" s="112" t="e">
        <f>'III Plan Rates'!$AA312*'V Consumer Factors'!$N$16*'II Rate Development &amp; Change'!$K$34</f>
        <v>#DIV/0!</v>
      </c>
      <c r="AU309" s="112" t="e">
        <f>'III Plan Rates'!$AA312*'V Consumer Factors'!$N$17*'II Rate Development &amp; Change'!$K$34</f>
        <v>#DIV/0!</v>
      </c>
      <c r="AV309" s="112" t="e">
        <f>'III Plan Rates'!$AA312*'V Consumer Factors'!$N$18*'II Rate Development &amp; Change'!$K$34</f>
        <v>#DIV/0!</v>
      </c>
      <c r="AW309" s="112" t="e">
        <f>'III Plan Rates'!$AA312*'V Consumer Factors'!$N$19*'II Rate Development &amp; Change'!$K$34</f>
        <v>#DIV/0!</v>
      </c>
      <c r="AX309" s="112" t="e">
        <f>'III Plan Rates'!$AA312*'V Consumer Factors'!$N$20*'II Rate Development &amp; Change'!$K$34</f>
        <v>#DIV/0!</v>
      </c>
      <c r="AY309" s="112">
        <f>IF('III Plan Rates'!$AP312&gt;0,SUMPRODUCT(AP309:AX309,'III Plan Rates'!$AG312:$AO312)/'III Plan Rates'!$AP312,0)</f>
        <v>0</v>
      </c>
      <c r="AZ309" s="124"/>
      <c r="BA309" s="112" t="e">
        <f>'III Plan Rates'!$AA312*'V Consumer Factors'!$N$12*'II Rate Development &amp; Change'!$L$34</f>
        <v>#DIV/0!</v>
      </c>
      <c r="BB309" s="112" t="e">
        <f>'III Plan Rates'!$AA312*'V Consumer Factors'!$N$13*'II Rate Development &amp; Change'!$L$34</f>
        <v>#DIV/0!</v>
      </c>
      <c r="BC309" s="112" t="e">
        <f>'III Plan Rates'!$AA312*'V Consumer Factors'!$N$14*'II Rate Development &amp; Change'!$L$34</f>
        <v>#DIV/0!</v>
      </c>
      <c r="BD309" s="112" t="e">
        <f>'III Plan Rates'!$AA312*'V Consumer Factors'!$N$15*'II Rate Development &amp; Change'!$L$34</f>
        <v>#DIV/0!</v>
      </c>
      <c r="BE309" s="112" t="e">
        <f>'III Plan Rates'!$AA312*'V Consumer Factors'!$N$16*'II Rate Development &amp; Change'!$L$34</f>
        <v>#DIV/0!</v>
      </c>
      <c r="BF309" s="112" t="e">
        <f>'III Plan Rates'!$AA312*'V Consumer Factors'!$N$17*'II Rate Development &amp; Change'!$L$34</f>
        <v>#DIV/0!</v>
      </c>
      <c r="BG309" s="112" t="e">
        <f>'III Plan Rates'!$AA312*'V Consumer Factors'!$N$18*'II Rate Development &amp; Change'!$L$34</f>
        <v>#DIV/0!</v>
      </c>
      <c r="BH309" s="112" t="e">
        <f>'III Plan Rates'!$AA312*'V Consumer Factors'!$N$19*'II Rate Development &amp; Change'!$L$34</f>
        <v>#DIV/0!</v>
      </c>
      <c r="BI309" s="112" t="e">
        <f>'III Plan Rates'!$AA312*'V Consumer Factors'!$N$20*'II Rate Development &amp; Change'!$L$34</f>
        <v>#DIV/0!</v>
      </c>
      <c r="BJ309" s="112">
        <f>IF('III Plan Rates'!$AP312&gt;0,SUMPRODUCT(BA309:BI309,'III Plan Rates'!$AG312:$AO312)/'III Plan Rates'!$AP312,0)</f>
        <v>0</v>
      </c>
      <c r="BK309" s="124"/>
      <c r="BL309" s="112" t="e">
        <f>'III Plan Rates'!$AA312*'V Consumer Factors'!$N$12*'II Rate Development &amp; Change'!$M$34</f>
        <v>#DIV/0!</v>
      </c>
      <c r="BM309" s="112" t="e">
        <f>'III Plan Rates'!$AA312*'V Consumer Factors'!$N$13*'II Rate Development &amp; Change'!$M$34</f>
        <v>#DIV/0!</v>
      </c>
      <c r="BN309" s="112" t="e">
        <f>'III Plan Rates'!$AA312*'V Consumer Factors'!$N$14*'II Rate Development &amp; Change'!$M$34</f>
        <v>#DIV/0!</v>
      </c>
      <c r="BO309" s="112" t="e">
        <f>'III Plan Rates'!$AA312*'V Consumer Factors'!$N$15*'II Rate Development &amp; Change'!$M$34</f>
        <v>#DIV/0!</v>
      </c>
      <c r="BP309" s="112" t="e">
        <f>'III Plan Rates'!$AA312*'V Consumer Factors'!$N$16*'II Rate Development &amp; Change'!$M$34</f>
        <v>#DIV/0!</v>
      </c>
      <c r="BQ309" s="112" t="e">
        <f>'III Plan Rates'!$AA312*'V Consumer Factors'!$N$17*'II Rate Development &amp; Change'!$M$34</f>
        <v>#DIV/0!</v>
      </c>
      <c r="BR309" s="112" t="e">
        <f>'III Plan Rates'!$AA312*'V Consumer Factors'!$N$18*'II Rate Development &amp; Change'!$M$34</f>
        <v>#DIV/0!</v>
      </c>
      <c r="BS309" s="112" t="e">
        <f>'III Plan Rates'!$AA312*'V Consumer Factors'!$N$19*'II Rate Development &amp; Change'!$M$34</f>
        <v>#DIV/0!</v>
      </c>
      <c r="BT309" s="112" t="e">
        <f>'III Plan Rates'!$AA312*'V Consumer Factors'!$N$20*'II Rate Development &amp; Change'!$M$34</f>
        <v>#DIV/0!</v>
      </c>
      <c r="BU309" s="112">
        <f>IF('III Plan Rates'!$AP312&gt;0,SUMPRODUCT(BL309:BT309,'III Plan Rates'!$AG312:$AO312)/'III Plan Rates'!$AP312,0)</f>
        <v>0</v>
      </c>
      <c r="BW309" s="109"/>
      <c r="BX309" s="109"/>
      <c r="BY309" s="109"/>
      <c r="BZ309" s="109"/>
      <c r="CA309" s="109"/>
      <c r="CB309" s="109"/>
      <c r="CC309" s="109"/>
      <c r="CD309" s="109"/>
      <c r="CE309" s="511" t="str">
        <f>IF(SUM(BW309:CD309)='III Plan Rates'!AG312, "Match", "Don't Match")</f>
        <v>Match</v>
      </c>
      <c r="CF309" s="109"/>
      <c r="CG309" s="109"/>
      <c r="CH309" s="109"/>
      <c r="CI309" s="511" t="str">
        <f>IF(SUM(CF309:CH309)='III Plan Rates'!AH312, "Match", "Don't Match")</f>
        <v>Match</v>
      </c>
      <c r="CJ309" s="109"/>
      <c r="CK309" s="109"/>
      <c r="CL309" s="109"/>
      <c r="CM309" s="109"/>
      <c r="CN309" s="109"/>
      <c r="CO309" s="109"/>
      <c r="CP309" s="109"/>
      <c r="CQ309" s="109"/>
      <c r="CR309" s="109"/>
      <c r="CS309" s="109"/>
      <c r="CT309" s="109"/>
      <c r="CU309" s="109"/>
      <c r="CV309" s="109"/>
      <c r="CW309" s="511" t="str">
        <f>IF(SUM(CJ309:CV309)='III Plan Rates'!AI312, "Match", "Don't Match")</f>
        <v>Match</v>
      </c>
      <c r="CX309" s="109"/>
      <c r="CY309" s="109"/>
      <c r="CZ309" s="109"/>
      <c r="DA309" s="109"/>
      <c r="DB309" s="109"/>
      <c r="DC309" s="109"/>
      <c r="DD309" s="109"/>
      <c r="DE309" s="109"/>
      <c r="DF309" s="109"/>
      <c r="DG309" s="109"/>
      <c r="DH309" s="511" t="str">
        <f>IF(SUM(CX309:DG309)='III Plan Rates'!AJ312, "Match", "Don't Match")</f>
        <v>Match</v>
      </c>
      <c r="DI309" s="109"/>
      <c r="DJ309" s="109"/>
      <c r="DK309" s="109"/>
      <c r="DL309" s="109"/>
      <c r="DM309" s="109"/>
      <c r="DN309" s="109"/>
      <c r="DO309" s="109"/>
      <c r="DP309" s="511" t="str">
        <f>IF(SUM(DI309:DO309)='III Plan Rates'!AK312, "Match", "Don't Match")</f>
        <v>Match</v>
      </c>
      <c r="DQ309" s="109"/>
      <c r="DR309" s="109"/>
      <c r="DS309" s="109"/>
      <c r="DT309" s="109"/>
      <c r="DU309" s="109"/>
      <c r="DV309" s="109"/>
      <c r="DW309" s="109"/>
      <c r="DX309" s="109"/>
      <c r="DY309" s="109"/>
      <c r="DZ309" s="109"/>
      <c r="EA309" s="511" t="str">
        <f>IF(SUM(DQ309:DZ309)='III Plan Rates'!AL312, "Match", "Don't Match")</f>
        <v>Match</v>
      </c>
      <c r="EB309" s="109"/>
      <c r="EC309" s="109"/>
      <c r="ED309" s="109"/>
      <c r="EE309" s="109"/>
      <c r="EF309" s="511" t="str">
        <f>IF(SUM(EB309:EE309)='III Plan Rates'!AM312, "Match", "Don't Match")</f>
        <v>Match</v>
      </c>
      <c r="EG309" s="109"/>
      <c r="EH309" s="109"/>
      <c r="EI309" s="109"/>
      <c r="EJ309" s="109"/>
      <c r="EK309" s="109"/>
      <c r="EL309" s="511" t="str">
        <f>IF(SUM(EG309:EK309)='III Plan Rates'!AN312, "Match", "Don't Match")</f>
        <v>Match</v>
      </c>
      <c r="EM309" s="109"/>
      <c r="EN309" s="109"/>
      <c r="EO309" s="109"/>
      <c r="EP309" s="109"/>
      <c r="EQ309" s="109"/>
      <c r="ER309" s="109"/>
      <c r="ES309" s="109"/>
      <c r="ET309" s="511" t="str">
        <f>IF(SUM(EM309:ES309)='III Plan Rates'!AO312, "Match", "Don't Match")</f>
        <v>Match</v>
      </c>
    </row>
    <row r="310" spans="1:150" x14ac:dyDescent="0.25">
      <c r="A310" s="406" t="str">
        <f>'III Plan Rates'!A313</f>
        <v>Plan 296</v>
      </c>
      <c r="B310" s="122">
        <f>'III Plan Rates'!B313</f>
        <v>0</v>
      </c>
      <c r="C310" s="128">
        <f>'III Plan Rates'!D313</f>
        <v>0</v>
      </c>
      <c r="D310" s="122">
        <f>'III Plan Rates'!E313</f>
        <v>0</v>
      </c>
      <c r="E310" s="122">
        <f>'III Plan Rates'!F313</f>
        <v>0</v>
      </c>
      <c r="F310" s="122">
        <f>'III Plan Rates'!G313</f>
        <v>0</v>
      </c>
      <c r="G310" s="122">
        <f>'III Plan Rates'!J313</f>
        <v>0</v>
      </c>
      <c r="H310" s="10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2">
        <f>IF('III Plan Rates'!$AP313&gt;0,SUMPRODUCT(I310:Q310,'III Plan Rates'!$AG313:$AO313)/'III Plan Rates'!$AP313,0)</f>
        <v>0</v>
      </c>
      <c r="S310" s="123"/>
      <c r="T310" s="112" t="e">
        <f>'III Plan Rates'!$AA313*'V Consumer Factors'!$N$12*'II Rate Development &amp; Change'!$J$34</f>
        <v>#DIV/0!</v>
      </c>
      <c r="U310" s="112" t="e">
        <f>'III Plan Rates'!$AA313*'V Consumer Factors'!$N$13*'II Rate Development &amp; Change'!$J$34</f>
        <v>#DIV/0!</v>
      </c>
      <c r="V310" s="112" t="e">
        <f>'III Plan Rates'!$AA313*'V Consumer Factors'!$N$14*'II Rate Development &amp; Change'!$J$34</f>
        <v>#DIV/0!</v>
      </c>
      <c r="W310" s="112" t="e">
        <f>'III Plan Rates'!$AA313*'V Consumer Factors'!$N$15*'II Rate Development &amp; Change'!$J$34</f>
        <v>#DIV/0!</v>
      </c>
      <c r="X310" s="112" t="e">
        <f>'III Plan Rates'!$AA313*'V Consumer Factors'!$N$16*'II Rate Development &amp; Change'!$J$34</f>
        <v>#DIV/0!</v>
      </c>
      <c r="Y310" s="112" t="e">
        <f>'III Plan Rates'!$AA313*'V Consumer Factors'!$N$17*'II Rate Development &amp; Change'!$J$34</f>
        <v>#DIV/0!</v>
      </c>
      <c r="Z310" s="112" t="e">
        <f>'III Plan Rates'!$AA313*'V Consumer Factors'!$N$18*'II Rate Development &amp; Change'!$J$34</f>
        <v>#DIV/0!</v>
      </c>
      <c r="AA310" s="112" t="e">
        <f>'III Plan Rates'!$AA313*'V Consumer Factors'!$N$19*'II Rate Development &amp; Change'!$J$34</f>
        <v>#DIV/0!</v>
      </c>
      <c r="AB310" s="112" t="e">
        <f>'III Plan Rates'!$AA313*'V Consumer Factors'!$N$20*'II Rate Development &amp; Change'!$J$34</f>
        <v>#DIV/0!</v>
      </c>
      <c r="AC310" s="112">
        <f>IF('III Plan Rates'!$AP313&gt;0,SUMPRODUCT(T310:AB310,'III Plan Rates'!$AG313:$AO313)/'III Plan Rates'!$AP313,0)</f>
        <v>0</v>
      </c>
      <c r="AD310" s="119"/>
      <c r="AE310" s="120" t="e">
        <f t="shared" si="53"/>
        <v>#DIV/0!</v>
      </c>
      <c r="AF310" s="120" t="e">
        <f t="shared" si="54"/>
        <v>#DIV/0!</v>
      </c>
      <c r="AG310" s="120" t="e">
        <f t="shared" si="55"/>
        <v>#DIV/0!</v>
      </c>
      <c r="AH310" s="120" t="e">
        <f t="shared" si="56"/>
        <v>#DIV/0!</v>
      </c>
      <c r="AI310" s="120" t="e">
        <f t="shared" si="57"/>
        <v>#DIV/0!</v>
      </c>
      <c r="AJ310" s="120" t="e">
        <f t="shared" si="58"/>
        <v>#DIV/0!</v>
      </c>
      <c r="AK310" s="120" t="e">
        <f t="shared" si="59"/>
        <v>#DIV/0!</v>
      </c>
      <c r="AL310" s="120" t="e">
        <f t="shared" si="60"/>
        <v>#DIV/0!</v>
      </c>
      <c r="AM310" s="120" t="e">
        <f t="shared" si="61"/>
        <v>#DIV/0!</v>
      </c>
      <c r="AN310" s="120" t="str">
        <f t="shared" si="62"/>
        <v/>
      </c>
      <c r="AO310" s="119"/>
      <c r="AP310" s="112" t="e">
        <f>'III Plan Rates'!$AA313*'V Consumer Factors'!$N$12*'II Rate Development &amp; Change'!$K$34</f>
        <v>#DIV/0!</v>
      </c>
      <c r="AQ310" s="112" t="e">
        <f>'III Plan Rates'!$AA313*'V Consumer Factors'!$N$13*'II Rate Development &amp; Change'!$K$34</f>
        <v>#DIV/0!</v>
      </c>
      <c r="AR310" s="112" t="e">
        <f>'III Plan Rates'!$AA313*'V Consumer Factors'!$N$14*'II Rate Development &amp; Change'!$K$34</f>
        <v>#DIV/0!</v>
      </c>
      <c r="AS310" s="112" t="e">
        <f>'III Plan Rates'!$AA313*'V Consumer Factors'!$N$15*'II Rate Development &amp; Change'!$K$34</f>
        <v>#DIV/0!</v>
      </c>
      <c r="AT310" s="112" t="e">
        <f>'III Plan Rates'!$AA313*'V Consumer Factors'!$N$16*'II Rate Development &amp; Change'!$K$34</f>
        <v>#DIV/0!</v>
      </c>
      <c r="AU310" s="112" t="e">
        <f>'III Plan Rates'!$AA313*'V Consumer Factors'!$N$17*'II Rate Development &amp; Change'!$K$34</f>
        <v>#DIV/0!</v>
      </c>
      <c r="AV310" s="112" t="e">
        <f>'III Plan Rates'!$AA313*'V Consumer Factors'!$N$18*'II Rate Development &amp; Change'!$K$34</f>
        <v>#DIV/0!</v>
      </c>
      <c r="AW310" s="112" t="e">
        <f>'III Plan Rates'!$AA313*'V Consumer Factors'!$N$19*'II Rate Development &amp; Change'!$K$34</f>
        <v>#DIV/0!</v>
      </c>
      <c r="AX310" s="112" t="e">
        <f>'III Plan Rates'!$AA313*'V Consumer Factors'!$N$20*'II Rate Development &amp; Change'!$K$34</f>
        <v>#DIV/0!</v>
      </c>
      <c r="AY310" s="112">
        <f>IF('III Plan Rates'!$AP313&gt;0,SUMPRODUCT(AP310:AX310,'III Plan Rates'!$AG313:$AO313)/'III Plan Rates'!$AP313,0)</f>
        <v>0</v>
      </c>
      <c r="AZ310" s="124"/>
      <c r="BA310" s="112" t="e">
        <f>'III Plan Rates'!$AA313*'V Consumer Factors'!$N$12*'II Rate Development &amp; Change'!$L$34</f>
        <v>#DIV/0!</v>
      </c>
      <c r="BB310" s="112" t="e">
        <f>'III Plan Rates'!$AA313*'V Consumer Factors'!$N$13*'II Rate Development &amp; Change'!$L$34</f>
        <v>#DIV/0!</v>
      </c>
      <c r="BC310" s="112" t="e">
        <f>'III Plan Rates'!$AA313*'V Consumer Factors'!$N$14*'II Rate Development &amp; Change'!$L$34</f>
        <v>#DIV/0!</v>
      </c>
      <c r="BD310" s="112" t="e">
        <f>'III Plan Rates'!$AA313*'V Consumer Factors'!$N$15*'II Rate Development &amp; Change'!$L$34</f>
        <v>#DIV/0!</v>
      </c>
      <c r="BE310" s="112" t="e">
        <f>'III Plan Rates'!$AA313*'V Consumer Factors'!$N$16*'II Rate Development &amp; Change'!$L$34</f>
        <v>#DIV/0!</v>
      </c>
      <c r="BF310" s="112" t="e">
        <f>'III Plan Rates'!$AA313*'V Consumer Factors'!$N$17*'II Rate Development &amp; Change'!$L$34</f>
        <v>#DIV/0!</v>
      </c>
      <c r="BG310" s="112" t="e">
        <f>'III Plan Rates'!$AA313*'V Consumer Factors'!$N$18*'II Rate Development &amp; Change'!$L$34</f>
        <v>#DIV/0!</v>
      </c>
      <c r="BH310" s="112" t="e">
        <f>'III Plan Rates'!$AA313*'V Consumer Factors'!$N$19*'II Rate Development &amp; Change'!$L$34</f>
        <v>#DIV/0!</v>
      </c>
      <c r="BI310" s="112" t="e">
        <f>'III Plan Rates'!$AA313*'V Consumer Factors'!$N$20*'II Rate Development &amp; Change'!$L$34</f>
        <v>#DIV/0!</v>
      </c>
      <c r="BJ310" s="112">
        <f>IF('III Plan Rates'!$AP313&gt;0,SUMPRODUCT(BA310:BI310,'III Plan Rates'!$AG313:$AO313)/'III Plan Rates'!$AP313,0)</f>
        <v>0</v>
      </c>
      <c r="BK310" s="124"/>
      <c r="BL310" s="112" t="e">
        <f>'III Plan Rates'!$AA313*'V Consumer Factors'!$N$12*'II Rate Development &amp; Change'!$M$34</f>
        <v>#DIV/0!</v>
      </c>
      <c r="BM310" s="112" t="e">
        <f>'III Plan Rates'!$AA313*'V Consumer Factors'!$N$13*'II Rate Development &amp; Change'!$M$34</f>
        <v>#DIV/0!</v>
      </c>
      <c r="BN310" s="112" t="e">
        <f>'III Plan Rates'!$AA313*'V Consumer Factors'!$N$14*'II Rate Development &amp; Change'!$M$34</f>
        <v>#DIV/0!</v>
      </c>
      <c r="BO310" s="112" t="e">
        <f>'III Plan Rates'!$AA313*'V Consumer Factors'!$N$15*'II Rate Development &amp; Change'!$M$34</f>
        <v>#DIV/0!</v>
      </c>
      <c r="BP310" s="112" t="e">
        <f>'III Plan Rates'!$AA313*'V Consumer Factors'!$N$16*'II Rate Development &amp; Change'!$M$34</f>
        <v>#DIV/0!</v>
      </c>
      <c r="BQ310" s="112" t="e">
        <f>'III Plan Rates'!$AA313*'V Consumer Factors'!$N$17*'II Rate Development &amp; Change'!$M$34</f>
        <v>#DIV/0!</v>
      </c>
      <c r="BR310" s="112" t="e">
        <f>'III Plan Rates'!$AA313*'V Consumer Factors'!$N$18*'II Rate Development &amp; Change'!$M$34</f>
        <v>#DIV/0!</v>
      </c>
      <c r="BS310" s="112" t="e">
        <f>'III Plan Rates'!$AA313*'V Consumer Factors'!$N$19*'II Rate Development &amp; Change'!$M$34</f>
        <v>#DIV/0!</v>
      </c>
      <c r="BT310" s="112" t="e">
        <f>'III Plan Rates'!$AA313*'V Consumer Factors'!$N$20*'II Rate Development &amp; Change'!$M$34</f>
        <v>#DIV/0!</v>
      </c>
      <c r="BU310" s="112">
        <f>IF('III Plan Rates'!$AP313&gt;0,SUMPRODUCT(BL310:BT310,'III Plan Rates'!$AG313:$AO313)/'III Plan Rates'!$AP313,0)</f>
        <v>0</v>
      </c>
      <c r="BW310" s="109"/>
      <c r="BX310" s="109"/>
      <c r="BY310" s="109"/>
      <c r="BZ310" s="109"/>
      <c r="CA310" s="109"/>
      <c r="CB310" s="109"/>
      <c r="CC310" s="109"/>
      <c r="CD310" s="109"/>
      <c r="CE310" s="511" t="str">
        <f>IF(SUM(BW310:CD310)='III Plan Rates'!AG313, "Match", "Don't Match")</f>
        <v>Match</v>
      </c>
      <c r="CF310" s="109"/>
      <c r="CG310" s="109"/>
      <c r="CH310" s="109"/>
      <c r="CI310" s="511" t="str">
        <f>IF(SUM(CF310:CH310)='III Plan Rates'!AH313, "Match", "Don't Match")</f>
        <v>Match</v>
      </c>
      <c r="CJ310" s="109"/>
      <c r="CK310" s="109"/>
      <c r="CL310" s="109"/>
      <c r="CM310" s="109"/>
      <c r="CN310" s="109"/>
      <c r="CO310" s="109"/>
      <c r="CP310" s="109"/>
      <c r="CQ310" s="109"/>
      <c r="CR310" s="109"/>
      <c r="CS310" s="109"/>
      <c r="CT310" s="109"/>
      <c r="CU310" s="109"/>
      <c r="CV310" s="109"/>
      <c r="CW310" s="511" t="str">
        <f>IF(SUM(CJ310:CV310)='III Plan Rates'!AI313, "Match", "Don't Match")</f>
        <v>Match</v>
      </c>
      <c r="CX310" s="109"/>
      <c r="CY310" s="109"/>
      <c r="CZ310" s="109"/>
      <c r="DA310" s="109"/>
      <c r="DB310" s="109"/>
      <c r="DC310" s="109"/>
      <c r="DD310" s="109"/>
      <c r="DE310" s="109"/>
      <c r="DF310" s="109"/>
      <c r="DG310" s="109"/>
      <c r="DH310" s="511" t="str">
        <f>IF(SUM(CX310:DG310)='III Plan Rates'!AJ313, "Match", "Don't Match")</f>
        <v>Match</v>
      </c>
      <c r="DI310" s="109"/>
      <c r="DJ310" s="109"/>
      <c r="DK310" s="109"/>
      <c r="DL310" s="109"/>
      <c r="DM310" s="109"/>
      <c r="DN310" s="109"/>
      <c r="DO310" s="109"/>
      <c r="DP310" s="511" t="str">
        <f>IF(SUM(DI310:DO310)='III Plan Rates'!AK313, "Match", "Don't Match")</f>
        <v>Match</v>
      </c>
      <c r="DQ310" s="109"/>
      <c r="DR310" s="109"/>
      <c r="DS310" s="109"/>
      <c r="DT310" s="109"/>
      <c r="DU310" s="109"/>
      <c r="DV310" s="109"/>
      <c r="DW310" s="109"/>
      <c r="DX310" s="109"/>
      <c r="DY310" s="109"/>
      <c r="DZ310" s="109"/>
      <c r="EA310" s="511" t="str">
        <f>IF(SUM(DQ310:DZ310)='III Plan Rates'!AL313, "Match", "Don't Match")</f>
        <v>Match</v>
      </c>
      <c r="EB310" s="109"/>
      <c r="EC310" s="109"/>
      <c r="ED310" s="109"/>
      <c r="EE310" s="109"/>
      <c r="EF310" s="511" t="str">
        <f>IF(SUM(EB310:EE310)='III Plan Rates'!AM313, "Match", "Don't Match")</f>
        <v>Match</v>
      </c>
      <c r="EG310" s="109"/>
      <c r="EH310" s="109"/>
      <c r="EI310" s="109"/>
      <c r="EJ310" s="109"/>
      <c r="EK310" s="109"/>
      <c r="EL310" s="511" t="str">
        <f>IF(SUM(EG310:EK310)='III Plan Rates'!AN313, "Match", "Don't Match")</f>
        <v>Match</v>
      </c>
      <c r="EM310" s="109"/>
      <c r="EN310" s="109"/>
      <c r="EO310" s="109"/>
      <c r="EP310" s="109"/>
      <c r="EQ310" s="109"/>
      <c r="ER310" s="109"/>
      <c r="ES310" s="109"/>
      <c r="ET310" s="511" t="str">
        <f>IF(SUM(EM310:ES310)='III Plan Rates'!AO313, "Match", "Don't Match")</f>
        <v>Match</v>
      </c>
    </row>
    <row r="311" spans="1:150" x14ac:dyDescent="0.25">
      <c r="A311" s="406" t="str">
        <f>'III Plan Rates'!A314</f>
        <v>Plan 297</v>
      </c>
      <c r="B311" s="122">
        <f>'III Plan Rates'!B314</f>
        <v>0</v>
      </c>
      <c r="C311" s="128">
        <f>'III Plan Rates'!D314</f>
        <v>0</v>
      </c>
      <c r="D311" s="122">
        <f>'III Plan Rates'!E314</f>
        <v>0</v>
      </c>
      <c r="E311" s="122">
        <f>'III Plan Rates'!F314</f>
        <v>0</v>
      </c>
      <c r="F311" s="122">
        <f>'III Plan Rates'!G314</f>
        <v>0</v>
      </c>
      <c r="G311" s="122">
        <f>'III Plan Rates'!J314</f>
        <v>0</v>
      </c>
      <c r="H311" s="10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2">
        <f>IF('III Plan Rates'!$AP314&gt;0,SUMPRODUCT(I311:Q311,'III Plan Rates'!$AG314:$AO314)/'III Plan Rates'!$AP314,0)</f>
        <v>0</v>
      </c>
      <c r="S311" s="123"/>
      <c r="T311" s="112" t="e">
        <f>'III Plan Rates'!$AA314*'V Consumer Factors'!$N$12*'II Rate Development &amp; Change'!$J$34</f>
        <v>#DIV/0!</v>
      </c>
      <c r="U311" s="112" t="e">
        <f>'III Plan Rates'!$AA314*'V Consumer Factors'!$N$13*'II Rate Development &amp; Change'!$J$34</f>
        <v>#DIV/0!</v>
      </c>
      <c r="V311" s="112" t="e">
        <f>'III Plan Rates'!$AA314*'V Consumer Factors'!$N$14*'II Rate Development &amp; Change'!$J$34</f>
        <v>#DIV/0!</v>
      </c>
      <c r="W311" s="112" t="e">
        <f>'III Plan Rates'!$AA314*'V Consumer Factors'!$N$15*'II Rate Development &amp; Change'!$J$34</f>
        <v>#DIV/0!</v>
      </c>
      <c r="X311" s="112" t="e">
        <f>'III Plan Rates'!$AA314*'V Consumer Factors'!$N$16*'II Rate Development &amp; Change'!$J$34</f>
        <v>#DIV/0!</v>
      </c>
      <c r="Y311" s="112" t="e">
        <f>'III Plan Rates'!$AA314*'V Consumer Factors'!$N$17*'II Rate Development &amp; Change'!$J$34</f>
        <v>#DIV/0!</v>
      </c>
      <c r="Z311" s="112" t="e">
        <f>'III Plan Rates'!$AA314*'V Consumer Factors'!$N$18*'II Rate Development &amp; Change'!$J$34</f>
        <v>#DIV/0!</v>
      </c>
      <c r="AA311" s="112" t="e">
        <f>'III Plan Rates'!$AA314*'V Consumer Factors'!$N$19*'II Rate Development &amp; Change'!$J$34</f>
        <v>#DIV/0!</v>
      </c>
      <c r="AB311" s="112" t="e">
        <f>'III Plan Rates'!$AA314*'V Consumer Factors'!$N$20*'II Rate Development &amp; Change'!$J$34</f>
        <v>#DIV/0!</v>
      </c>
      <c r="AC311" s="112">
        <f>IF('III Plan Rates'!$AP314&gt;0,SUMPRODUCT(T311:AB311,'III Plan Rates'!$AG314:$AO314)/'III Plan Rates'!$AP314,0)</f>
        <v>0</v>
      </c>
      <c r="AD311" s="119"/>
      <c r="AE311" s="120" t="e">
        <f t="shared" si="53"/>
        <v>#DIV/0!</v>
      </c>
      <c r="AF311" s="120" t="e">
        <f t="shared" si="54"/>
        <v>#DIV/0!</v>
      </c>
      <c r="AG311" s="120" t="e">
        <f t="shared" si="55"/>
        <v>#DIV/0!</v>
      </c>
      <c r="AH311" s="120" t="e">
        <f t="shared" si="56"/>
        <v>#DIV/0!</v>
      </c>
      <c r="AI311" s="120" t="e">
        <f t="shared" si="57"/>
        <v>#DIV/0!</v>
      </c>
      <c r="AJ311" s="120" t="e">
        <f t="shared" si="58"/>
        <v>#DIV/0!</v>
      </c>
      <c r="AK311" s="120" t="e">
        <f t="shared" si="59"/>
        <v>#DIV/0!</v>
      </c>
      <c r="AL311" s="120" t="e">
        <f t="shared" si="60"/>
        <v>#DIV/0!</v>
      </c>
      <c r="AM311" s="120" t="e">
        <f t="shared" si="61"/>
        <v>#DIV/0!</v>
      </c>
      <c r="AN311" s="120" t="str">
        <f t="shared" si="62"/>
        <v/>
      </c>
      <c r="AO311" s="119"/>
      <c r="AP311" s="112" t="e">
        <f>'III Plan Rates'!$AA314*'V Consumer Factors'!$N$12*'II Rate Development &amp; Change'!$K$34</f>
        <v>#DIV/0!</v>
      </c>
      <c r="AQ311" s="112" t="e">
        <f>'III Plan Rates'!$AA314*'V Consumer Factors'!$N$13*'II Rate Development &amp; Change'!$K$34</f>
        <v>#DIV/0!</v>
      </c>
      <c r="AR311" s="112" t="e">
        <f>'III Plan Rates'!$AA314*'V Consumer Factors'!$N$14*'II Rate Development &amp; Change'!$K$34</f>
        <v>#DIV/0!</v>
      </c>
      <c r="AS311" s="112" t="e">
        <f>'III Plan Rates'!$AA314*'V Consumer Factors'!$N$15*'II Rate Development &amp; Change'!$K$34</f>
        <v>#DIV/0!</v>
      </c>
      <c r="AT311" s="112" t="e">
        <f>'III Plan Rates'!$AA314*'V Consumer Factors'!$N$16*'II Rate Development &amp; Change'!$K$34</f>
        <v>#DIV/0!</v>
      </c>
      <c r="AU311" s="112" t="e">
        <f>'III Plan Rates'!$AA314*'V Consumer Factors'!$N$17*'II Rate Development &amp; Change'!$K$34</f>
        <v>#DIV/0!</v>
      </c>
      <c r="AV311" s="112" t="e">
        <f>'III Plan Rates'!$AA314*'V Consumer Factors'!$N$18*'II Rate Development &amp; Change'!$K$34</f>
        <v>#DIV/0!</v>
      </c>
      <c r="AW311" s="112" t="e">
        <f>'III Plan Rates'!$AA314*'V Consumer Factors'!$N$19*'II Rate Development &amp; Change'!$K$34</f>
        <v>#DIV/0!</v>
      </c>
      <c r="AX311" s="112" t="e">
        <f>'III Plan Rates'!$AA314*'V Consumer Factors'!$N$20*'II Rate Development &amp; Change'!$K$34</f>
        <v>#DIV/0!</v>
      </c>
      <c r="AY311" s="112">
        <f>IF('III Plan Rates'!$AP314&gt;0,SUMPRODUCT(AP311:AX311,'III Plan Rates'!$AG314:$AO314)/'III Plan Rates'!$AP314,0)</f>
        <v>0</v>
      </c>
      <c r="AZ311" s="124"/>
      <c r="BA311" s="112" t="e">
        <f>'III Plan Rates'!$AA314*'V Consumer Factors'!$N$12*'II Rate Development &amp; Change'!$L$34</f>
        <v>#DIV/0!</v>
      </c>
      <c r="BB311" s="112" t="e">
        <f>'III Plan Rates'!$AA314*'V Consumer Factors'!$N$13*'II Rate Development &amp; Change'!$L$34</f>
        <v>#DIV/0!</v>
      </c>
      <c r="BC311" s="112" t="e">
        <f>'III Plan Rates'!$AA314*'V Consumer Factors'!$N$14*'II Rate Development &amp; Change'!$L$34</f>
        <v>#DIV/0!</v>
      </c>
      <c r="BD311" s="112" t="e">
        <f>'III Plan Rates'!$AA314*'V Consumer Factors'!$N$15*'II Rate Development &amp; Change'!$L$34</f>
        <v>#DIV/0!</v>
      </c>
      <c r="BE311" s="112" t="e">
        <f>'III Plan Rates'!$AA314*'V Consumer Factors'!$N$16*'II Rate Development &amp; Change'!$L$34</f>
        <v>#DIV/0!</v>
      </c>
      <c r="BF311" s="112" t="e">
        <f>'III Plan Rates'!$AA314*'V Consumer Factors'!$N$17*'II Rate Development &amp; Change'!$L$34</f>
        <v>#DIV/0!</v>
      </c>
      <c r="BG311" s="112" t="e">
        <f>'III Plan Rates'!$AA314*'V Consumer Factors'!$N$18*'II Rate Development &amp; Change'!$L$34</f>
        <v>#DIV/0!</v>
      </c>
      <c r="BH311" s="112" t="e">
        <f>'III Plan Rates'!$AA314*'V Consumer Factors'!$N$19*'II Rate Development &amp; Change'!$L$34</f>
        <v>#DIV/0!</v>
      </c>
      <c r="BI311" s="112" t="e">
        <f>'III Plan Rates'!$AA314*'V Consumer Factors'!$N$20*'II Rate Development &amp; Change'!$L$34</f>
        <v>#DIV/0!</v>
      </c>
      <c r="BJ311" s="112">
        <f>IF('III Plan Rates'!$AP314&gt;0,SUMPRODUCT(BA311:BI311,'III Plan Rates'!$AG314:$AO314)/'III Plan Rates'!$AP314,0)</f>
        <v>0</v>
      </c>
      <c r="BK311" s="124"/>
      <c r="BL311" s="112" t="e">
        <f>'III Plan Rates'!$AA314*'V Consumer Factors'!$N$12*'II Rate Development &amp; Change'!$M$34</f>
        <v>#DIV/0!</v>
      </c>
      <c r="BM311" s="112" t="e">
        <f>'III Plan Rates'!$AA314*'V Consumer Factors'!$N$13*'II Rate Development &amp; Change'!$M$34</f>
        <v>#DIV/0!</v>
      </c>
      <c r="BN311" s="112" t="e">
        <f>'III Plan Rates'!$AA314*'V Consumer Factors'!$N$14*'II Rate Development &amp; Change'!$M$34</f>
        <v>#DIV/0!</v>
      </c>
      <c r="BO311" s="112" t="e">
        <f>'III Plan Rates'!$AA314*'V Consumer Factors'!$N$15*'II Rate Development &amp; Change'!$M$34</f>
        <v>#DIV/0!</v>
      </c>
      <c r="BP311" s="112" t="e">
        <f>'III Plan Rates'!$AA314*'V Consumer Factors'!$N$16*'II Rate Development &amp; Change'!$M$34</f>
        <v>#DIV/0!</v>
      </c>
      <c r="BQ311" s="112" t="e">
        <f>'III Plan Rates'!$AA314*'V Consumer Factors'!$N$17*'II Rate Development &amp; Change'!$M$34</f>
        <v>#DIV/0!</v>
      </c>
      <c r="BR311" s="112" t="e">
        <f>'III Plan Rates'!$AA314*'V Consumer Factors'!$N$18*'II Rate Development &amp; Change'!$M$34</f>
        <v>#DIV/0!</v>
      </c>
      <c r="BS311" s="112" t="e">
        <f>'III Plan Rates'!$AA314*'V Consumer Factors'!$N$19*'II Rate Development &amp; Change'!$M$34</f>
        <v>#DIV/0!</v>
      </c>
      <c r="BT311" s="112" t="e">
        <f>'III Plan Rates'!$AA314*'V Consumer Factors'!$N$20*'II Rate Development &amp; Change'!$M$34</f>
        <v>#DIV/0!</v>
      </c>
      <c r="BU311" s="112">
        <f>IF('III Plan Rates'!$AP314&gt;0,SUMPRODUCT(BL311:BT311,'III Plan Rates'!$AG314:$AO314)/'III Plan Rates'!$AP314,0)</f>
        <v>0</v>
      </c>
      <c r="BW311" s="109"/>
      <c r="BX311" s="109"/>
      <c r="BY311" s="109"/>
      <c r="BZ311" s="109"/>
      <c r="CA311" s="109"/>
      <c r="CB311" s="109"/>
      <c r="CC311" s="109"/>
      <c r="CD311" s="109"/>
      <c r="CE311" s="511" t="str">
        <f>IF(SUM(BW311:CD311)='III Plan Rates'!AG314, "Match", "Don't Match")</f>
        <v>Match</v>
      </c>
      <c r="CF311" s="109"/>
      <c r="CG311" s="109"/>
      <c r="CH311" s="109"/>
      <c r="CI311" s="511" t="str">
        <f>IF(SUM(CF311:CH311)='III Plan Rates'!AH314, "Match", "Don't Match")</f>
        <v>Match</v>
      </c>
      <c r="CJ311" s="109"/>
      <c r="CK311" s="109"/>
      <c r="CL311" s="109"/>
      <c r="CM311" s="109"/>
      <c r="CN311" s="109"/>
      <c r="CO311" s="109"/>
      <c r="CP311" s="109"/>
      <c r="CQ311" s="109"/>
      <c r="CR311" s="109"/>
      <c r="CS311" s="109"/>
      <c r="CT311" s="109"/>
      <c r="CU311" s="109"/>
      <c r="CV311" s="109"/>
      <c r="CW311" s="511" t="str">
        <f>IF(SUM(CJ311:CV311)='III Plan Rates'!AI314, "Match", "Don't Match")</f>
        <v>Match</v>
      </c>
      <c r="CX311" s="109"/>
      <c r="CY311" s="109"/>
      <c r="CZ311" s="109"/>
      <c r="DA311" s="109"/>
      <c r="DB311" s="109"/>
      <c r="DC311" s="109"/>
      <c r="DD311" s="109"/>
      <c r="DE311" s="109"/>
      <c r="DF311" s="109"/>
      <c r="DG311" s="109"/>
      <c r="DH311" s="511" t="str">
        <f>IF(SUM(CX311:DG311)='III Plan Rates'!AJ314, "Match", "Don't Match")</f>
        <v>Match</v>
      </c>
      <c r="DI311" s="109"/>
      <c r="DJ311" s="109"/>
      <c r="DK311" s="109"/>
      <c r="DL311" s="109"/>
      <c r="DM311" s="109"/>
      <c r="DN311" s="109"/>
      <c r="DO311" s="109"/>
      <c r="DP311" s="511" t="str">
        <f>IF(SUM(DI311:DO311)='III Plan Rates'!AK314, "Match", "Don't Match")</f>
        <v>Match</v>
      </c>
      <c r="DQ311" s="109"/>
      <c r="DR311" s="109"/>
      <c r="DS311" s="109"/>
      <c r="DT311" s="109"/>
      <c r="DU311" s="109"/>
      <c r="DV311" s="109"/>
      <c r="DW311" s="109"/>
      <c r="DX311" s="109"/>
      <c r="DY311" s="109"/>
      <c r="DZ311" s="109"/>
      <c r="EA311" s="511" t="str">
        <f>IF(SUM(DQ311:DZ311)='III Plan Rates'!AL314, "Match", "Don't Match")</f>
        <v>Match</v>
      </c>
      <c r="EB311" s="109"/>
      <c r="EC311" s="109"/>
      <c r="ED311" s="109"/>
      <c r="EE311" s="109"/>
      <c r="EF311" s="511" t="str">
        <f>IF(SUM(EB311:EE311)='III Plan Rates'!AM314, "Match", "Don't Match")</f>
        <v>Match</v>
      </c>
      <c r="EG311" s="109"/>
      <c r="EH311" s="109"/>
      <c r="EI311" s="109"/>
      <c r="EJ311" s="109"/>
      <c r="EK311" s="109"/>
      <c r="EL311" s="511" t="str">
        <f>IF(SUM(EG311:EK311)='III Plan Rates'!AN314, "Match", "Don't Match")</f>
        <v>Match</v>
      </c>
      <c r="EM311" s="109"/>
      <c r="EN311" s="109"/>
      <c r="EO311" s="109"/>
      <c r="EP311" s="109"/>
      <c r="EQ311" s="109"/>
      <c r="ER311" s="109"/>
      <c r="ES311" s="109"/>
      <c r="ET311" s="511" t="str">
        <f>IF(SUM(EM311:ES311)='III Plan Rates'!AO314, "Match", "Don't Match")</f>
        <v>Match</v>
      </c>
    </row>
    <row r="312" spans="1:150" x14ac:dyDescent="0.25">
      <c r="A312" s="406" t="str">
        <f>'III Plan Rates'!A315</f>
        <v>Plan 298</v>
      </c>
      <c r="B312" s="122">
        <f>'III Plan Rates'!B315</f>
        <v>0</v>
      </c>
      <c r="C312" s="128">
        <f>'III Plan Rates'!D315</f>
        <v>0</v>
      </c>
      <c r="D312" s="122">
        <f>'III Plan Rates'!E315</f>
        <v>0</v>
      </c>
      <c r="E312" s="122">
        <f>'III Plan Rates'!F315</f>
        <v>0</v>
      </c>
      <c r="F312" s="122">
        <f>'III Plan Rates'!G315</f>
        <v>0</v>
      </c>
      <c r="G312" s="122">
        <f>'III Plan Rates'!J315</f>
        <v>0</v>
      </c>
      <c r="H312" s="10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2">
        <f>IF('III Plan Rates'!$AP315&gt;0,SUMPRODUCT(I312:Q312,'III Plan Rates'!$AG315:$AO315)/'III Plan Rates'!$AP315,0)</f>
        <v>0</v>
      </c>
      <c r="S312" s="123"/>
      <c r="T312" s="112" t="e">
        <f>'III Plan Rates'!$AA315*'V Consumer Factors'!$N$12*'II Rate Development &amp; Change'!$J$34</f>
        <v>#DIV/0!</v>
      </c>
      <c r="U312" s="112" t="e">
        <f>'III Plan Rates'!$AA315*'V Consumer Factors'!$N$13*'II Rate Development &amp; Change'!$J$34</f>
        <v>#DIV/0!</v>
      </c>
      <c r="V312" s="112" t="e">
        <f>'III Plan Rates'!$AA315*'V Consumer Factors'!$N$14*'II Rate Development &amp; Change'!$J$34</f>
        <v>#DIV/0!</v>
      </c>
      <c r="W312" s="112" t="e">
        <f>'III Plan Rates'!$AA315*'V Consumer Factors'!$N$15*'II Rate Development &amp; Change'!$J$34</f>
        <v>#DIV/0!</v>
      </c>
      <c r="X312" s="112" t="e">
        <f>'III Plan Rates'!$AA315*'V Consumer Factors'!$N$16*'II Rate Development &amp; Change'!$J$34</f>
        <v>#DIV/0!</v>
      </c>
      <c r="Y312" s="112" t="e">
        <f>'III Plan Rates'!$AA315*'V Consumer Factors'!$N$17*'II Rate Development &amp; Change'!$J$34</f>
        <v>#DIV/0!</v>
      </c>
      <c r="Z312" s="112" t="e">
        <f>'III Plan Rates'!$AA315*'V Consumer Factors'!$N$18*'II Rate Development &amp; Change'!$J$34</f>
        <v>#DIV/0!</v>
      </c>
      <c r="AA312" s="112" t="e">
        <f>'III Plan Rates'!$AA315*'V Consumer Factors'!$N$19*'II Rate Development &amp; Change'!$J$34</f>
        <v>#DIV/0!</v>
      </c>
      <c r="AB312" s="112" t="e">
        <f>'III Plan Rates'!$AA315*'V Consumer Factors'!$N$20*'II Rate Development &amp; Change'!$J$34</f>
        <v>#DIV/0!</v>
      </c>
      <c r="AC312" s="112">
        <f>IF('III Plan Rates'!$AP315&gt;0,SUMPRODUCT(T312:AB312,'III Plan Rates'!$AG315:$AO315)/'III Plan Rates'!$AP315,0)</f>
        <v>0</v>
      </c>
      <c r="AD312" s="119"/>
      <c r="AE312" s="120" t="e">
        <f t="shared" si="53"/>
        <v>#DIV/0!</v>
      </c>
      <c r="AF312" s="120" t="e">
        <f t="shared" si="54"/>
        <v>#DIV/0!</v>
      </c>
      <c r="AG312" s="120" t="e">
        <f t="shared" si="55"/>
        <v>#DIV/0!</v>
      </c>
      <c r="AH312" s="120" t="e">
        <f t="shared" si="56"/>
        <v>#DIV/0!</v>
      </c>
      <c r="AI312" s="120" t="e">
        <f t="shared" si="57"/>
        <v>#DIV/0!</v>
      </c>
      <c r="AJ312" s="120" t="e">
        <f t="shared" si="58"/>
        <v>#DIV/0!</v>
      </c>
      <c r="AK312" s="120" t="e">
        <f t="shared" si="59"/>
        <v>#DIV/0!</v>
      </c>
      <c r="AL312" s="120" t="e">
        <f t="shared" si="60"/>
        <v>#DIV/0!</v>
      </c>
      <c r="AM312" s="120" t="e">
        <f t="shared" si="61"/>
        <v>#DIV/0!</v>
      </c>
      <c r="AN312" s="120" t="str">
        <f t="shared" si="62"/>
        <v/>
      </c>
      <c r="AO312" s="119"/>
      <c r="AP312" s="112" t="e">
        <f>'III Plan Rates'!$AA315*'V Consumer Factors'!$N$12*'II Rate Development &amp; Change'!$K$34</f>
        <v>#DIV/0!</v>
      </c>
      <c r="AQ312" s="112" t="e">
        <f>'III Plan Rates'!$AA315*'V Consumer Factors'!$N$13*'II Rate Development &amp; Change'!$K$34</f>
        <v>#DIV/0!</v>
      </c>
      <c r="AR312" s="112" t="e">
        <f>'III Plan Rates'!$AA315*'V Consumer Factors'!$N$14*'II Rate Development &amp; Change'!$K$34</f>
        <v>#DIV/0!</v>
      </c>
      <c r="AS312" s="112" t="e">
        <f>'III Plan Rates'!$AA315*'V Consumer Factors'!$N$15*'II Rate Development &amp; Change'!$K$34</f>
        <v>#DIV/0!</v>
      </c>
      <c r="AT312" s="112" t="e">
        <f>'III Plan Rates'!$AA315*'V Consumer Factors'!$N$16*'II Rate Development &amp; Change'!$K$34</f>
        <v>#DIV/0!</v>
      </c>
      <c r="AU312" s="112" t="e">
        <f>'III Plan Rates'!$AA315*'V Consumer Factors'!$N$17*'II Rate Development &amp; Change'!$K$34</f>
        <v>#DIV/0!</v>
      </c>
      <c r="AV312" s="112" t="e">
        <f>'III Plan Rates'!$AA315*'V Consumer Factors'!$N$18*'II Rate Development &amp; Change'!$K$34</f>
        <v>#DIV/0!</v>
      </c>
      <c r="AW312" s="112" t="e">
        <f>'III Plan Rates'!$AA315*'V Consumer Factors'!$N$19*'II Rate Development &amp; Change'!$K$34</f>
        <v>#DIV/0!</v>
      </c>
      <c r="AX312" s="112" t="e">
        <f>'III Plan Rates'!$AA315*'V Consumer Factors'!$N$20*'II Rate Development &amp; Change'!$K$34</f>
        <v>#DIV/0!</v>
      </c>
      <c r="AY312" s="112">
        <f>IF('III Plan Rates'!$AP315&gt;0,SUMPRODUCT(AP312:AX312,'III Plan Rates'!$AG315:$AO315)/'III Plan Rates'!$AP315,0)</f>
        <v>0</v>
      </c>
      <c r="AZ312" s="124"/>
      <c r="BA312" s="112" t="e">
        <f>'III Plan Rates'!$AA315*'V Consumer Factors'!$N$12*'II Rate Development &amp; Change'!$L$34</f>
        <v>#DIV/0!</v>
      </c>
      <c r="BB312" s="112" t="e">
        <f>'III Plan Rates'!$AA315*'V Consumer Factors'!$N$13*'II Rate Development &amp; Change'!$L$34</f>
        <v>#DIV/0!</v>
      </c>
      <c r="BC312" s="112" t="e">
        <f>'III Plan Rates'!$AA315*'V Consumer Factors'!$N$14*'II Rate Development &amp; Change'!$L$34</f>
        <v>#DIV/0!</v>
      </c>
      <c r="BD312" s="112" t="e">
        <f>'III Plan Rates'!$AA315*'V Consumer Factors'!$N$15*'II Rate Development &amp; Change'!$L$34</f>
        <v>#DIV/0!</v>
      </c>
      <c r="BE312" s="112" t="e">
        <f>'III Plan Rates'!$AA315*'V Consumer Factors'!$N$16*'II Rate Development &amp; Change'!$L$34</f>
        <v>#DIV/0!</v>
      </c>
      <c r="BF312" s="112" t="e">
        <f>'III Plan Rates'!$AA315*'V Consumer Factors'!$N$17*'II Rate Development &amp; Change'!$L$34</f>
        <v>#DIV/0!</v>
      </c>
      <c r="BG312" s="112" t="e">
        <f>'III Plan Rates'!$AA315*'V Consumer Factors'!$N$18*'II Rate Development &amp; Change'!$L$34</f>
        <v>#DIV/0!</v>
      </c>
      <c r="BH312" s="112" t="e">
        <f>'III Plan Rates'!$AA315*'V Consumer Factors'!$N$19*'II Rate Development &amp; Change'!$L$34</f>
        <v>#DIV/0!</v>
      </c>
      <c r="BI312" s="112" t="e">
        <f>'III Plan Rates'!$AA315*'V Consumer Factors'!$N$20*'II Rate Development &amp; Change'!$L$34</f>
        <v>#DIV/0!</v>
      </c>
      <c r="BJ312" s="112">
        <f>IF('III Plan Rates'!$AP315&gt;0,SUMPRODUCT(BA312:BI312,'III Plan Rates'!$AG315:$AO315)/'III Plan Rates'!$AP315,0)</f>
        <v>0</v>
      </c>
      <c r="BK312" s="124"/>
      <c r="BL312" s="112" t="e">
        <f>'III Plan Rates'!$AA315*'V Consumer Factors'!$N$12*'II Rate Development &amp; Change'!$M$34</f>
        <v>#DIV/0!</v>
      </c>
      <c r="BM312" s="112" t="e">
        <f>'III Plan Rates'!$AA315*'V Consumer Factors'!$N$13*'II Rate Development &amp; Change'!$M$34</f>
        <v>#DIV/0!</v>
      </c>
      <c r="BN312" s="112" t="e">
        <f>'III Plan Rates'!$AA315*'V Consumer Factors'!$N$14*'II Rate Development &amp; Change'!$M$34</f>
        <v>#DIV/0!</v>
      </c>
      <c r="BO312" s="112" t="e">
        <f>'III Plan Rates'!$AA315*'V Consumer Factors'!$N$15*'II Rate Development &amp; Change'!$M$34</f>
        <v>#DIV/0!</v>
      </c>
      <c r="BP312" s="112" t="e">
        <f>'III Plan Rates'!$AA315*'V Consumer Factors'!$N$16*'II Rate Development &amp; Change'!$M$34</f>
        <v>#DIV/0!</v>
      </c>
      <c r="BQ312" s="112" t="e">
        <f>'III Plan Rates'!$AA315*'V Consumer Factors'!$N$17*'II Rate Development &amp; Change'!$M$34</f>
        <v>#DIV/0!</v>
      </c>
      <c r="BR312" s="112" t="e">
        <f>'III Plan Rates'!$AA315*'V Consumer Factors'!$N$18*'II Rate Development &amp; Change'!$M$34</f>
        <v>#DIV/0!</v>
      </c>
      <c r="BS312" s="112" t="e">
        <f>'III Plan Rates'!$AA315*'V Consumer Factors'!$N$19*'II Rate Development &amp; Change'!$M$34</f>
        <v>#DIV/0!</v>
      </c>
      <c r="BT312" s="112" t="e">
        <f>'III Plan Rates'!$AA315*'V Consumer Factors'!$N$20*'II Rate Development &amp; Change'!$M$34</f>
        <v>#DIV/0!</v>
      </c>
      <c r="BU312" s="112">
        <f>IF('III Plan Rates'!$AP315&gt;0,SUMPRODUCT(BL312:BT312,'III Plan Rates'!$AG315:$AO315)/'III Plan Rates'!$AP315,0)</f>
        <v>0</v>
      </c>
      <c r="BW312" s="109"/>
      <c r="BX312" s="109"/>
      <c r="BY312" s="109"/>
      <c r="BZ312" s="109"/>
      <c r="CA312" s="109"/>
      <c r="CB312" s="109"/>
      <c r="CC312" s="109"/>
      <c r="CD312" s="109"/>
      <c r="CE312" s="511" t="str">
        <f>IF(SUM(BW312:CD312)='III Plan Rates'!AG315, "Match", "Don't Match")</f>
        <v>Match</v>
      </c>
      <c r="CF312" s="109"/>
      <c r="CG312" s="109"/>
      <c r="CH312" s="109"/>
      <c r="CI312" s="511" t="str">
        <f>IF(SUM(CF312:CH312)='III Plan Rates'!AH315, "Match", "Don't Match")</f>
        <v>Match</v>
      </c>
      <c r="CJ312" s="109"/>
      <c r="CK312" s="109"/>
      <c r="CL312" s="109"/>
      <c r="CM312" s="109"/>
      <c r="CN312" s="109"/>
      <c r="CO312" s="109"/>
      <c r="CP312" s="109"/>
      <c r="CQ312" s="109"/>
      <c r="CR312" s="109"/>
      <c r="CS312" s="109"/>
      <c r="CT312" s="109"/>
      <c r="CU312" s="109"/>
      <c r="CV312" s="109"/>
      <c r="CW312" s="511" t="str">
        <f>IF(SUM(CJ312:CV312)='III Plan Rates'!AI315, "Match", "Don't Match")</f>
        <v>Match</v>
      </c>
      <c r="CX312" s="109"/>
      <c r="CY312" s="109"/>
      <c r="CZ312" s="109"/>
      <c r="DA312" s="109"/>
      <c r="DB312" s="109"/>
      <c r="DC312" s="109"/>
      <c r="DD312" s="109"/>
      <c r="DE312" s="109"/>
      <c r="DF312" s="109"/>
      <c r="DG312" s="109"/>
      <c r="DH312" s="511" t="str">
        <f>IF(SUM(CX312:DG312)='III Plan Rates'!AJ315, "Match", "Don't Match")</f>
        <v>Match</v>
      </c>
      <c r="DI312" s="109"/>
      <c r="DJ312" s="109"/>
      <c r="DK312" s="109"/>
      <c r="DL312" s="109"/>
      <c r="DM312" s="109"/>
      <c r="DN312" s="109"/>
      <c r="DO312" s="109"/>
      <c r="DP312" s="511" t="str">
        <f>IF(SUM(DI312:DO312)='III Plan Rates'!AK315, "Match", "Don't Match")</f>
        <v>Match</v>
      </c>
      <c r="DQ312" s="109"/>
      <c r="DR312" s="109"/>
      <c r="DS312" s="109"/>
      <c r="DT312" s="109"/>
      <c r="DU312" s="109"/>
      <c r="DV312" s="109"/>
      <c r="DW312" s="109"/>
      <c r="DX312" s="109"/>
      <c r="DY312" s="109"/>
      <c r="DZ312" s="109"/>
      <c r="EA312" s="511" t="str">
        <f>IF(SUM(DQ312:DZ312)='III Plan Rates'!AL315, "Match", "Don't Match")</f>
        <v>Match</v>
      </c>
      <c r="EB312" s="109"/>
      <c r="EC312" s="109"/>
      <c r="ED312" s="109"/>
      <c r="EE312" s="109"/>
      <c r="EF312" s="511" t="str">
        <f>IF(SUM(EB312:EE312)='III Plan Rates'!AM315, "Match", "Don't Match")</f>
        <v>Match</v>
      </c>
      <c r="EG312" s="109"/>
      <c r="EH312" s="109"/>
      <c r="EI312" s="109"/>
      <c r="EJ312" s="109"/>
      <c r="EK312" s="109"/>
      <c r="EL312" s="511" t="str">
        <f>IF(SUM(EG312:EK312)='III Plan Rates'!AN315, "Match", "Don't Match")</f>
        <v>Match</v>
      </c>
      <c r="EM312" s="109"/>
      <c r="EN312" s="109"/>
      <c r="EO312" s="109"/>
      <c r="EP312" s="109"/>
      <c r="EQ312" s="109"/>
      <c r="ER312" s="109"/>
      <c r="ES312" s="109"/>
      <c r="ET312" s="511" t="str">
        <f>IF(SUM(EM312:ES312)='III Plan Rates'!AO315, "Match", "Don't Match")</f>
        <v>Match</v>
      </c>
    </row>
    <row r="313" spans="1:150" x14ac:dyDescent="0.25">
      <c r="A313" s="406" t="str">
        <f>'III Plan Rates'!A316</f>
        <v>Plan 299</v>
      </c>
      <c r="B313" s="122">
        <f>'III Plan Rates'!B316</f>
        <v>0</v>
      </c>
      <c r="C313" s="128">
        <f>'III Plan Rates'!D316</f>
        <v>0</v>
      </c>
      <c r="D313" s="122">
        <f>'III Plan Rates'!E316</f>
        <v>0</v>
      </c>
      <c r="E313" s="122">
        <f>'III Plan Rates'!F316</f>
        <v>0</v>
      </c>
      <c r="F313" s="122">
        <f>'III Plan Rates'!G316</f>
        <v>0</v>
      </c>
      <c r="G313" s="122">
        <f>'III Plan Rates'!J316</f>
        <v>0</v>
      </c>
      <c r="H313" s="10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2">
        <f>IF('III Plan Rates'!$AP316&gt;0,SUMPRODUCT(I313:Q313,'III Plan Rates'!$AG316:$AO316)/'III Plan Rates'!$AP316,0)</f>
        <v>0</v>
      </c>
      <c r="S313" s="123"/>
      <c r="T313" s="112" t="e">
        <f>'III Plan Rates'!$AA316*'V Consumer Factors'!$N$12*'II Rate Development &amp; Change'!$J$34</f>
        <v>#DIV/0!</v>
      </c>
      <c r="U313" s="112" t="e">
        <f>'III Plan Rates'!$AA316*'V Consumer Factors'!$N$13*'II Rate Development &amp; Change'!$J$34</f>
        <v>#DIV/0!</v>
      </c>
      <c r="V313" s="112" t="e">
        <f>'III Plan Rates'!$AA316*'V Consumer Factors'!$N$14*'II Rate Development &amp; Change'!$J$34</f>
        <v>#DIV/0!</v>
      </c>
      <c r="W313" s="112" t="e">
        <f>'III Plan Rates'!$AA316*'V Consumer Factors'!$N$15*'II Rate Development &amp; Change'!$J$34</f>
        <v>#DIV/0!</v>
      </c>
      <c r="X313" s="112" t="e">
        <f>'III Plan Rates'!$AA316*'V Consumer Factors'!$N$16*'II Rate Development &amp; Change'!$J$34</f>
        <v>#DIV/0!</v>
      </c>
      <c r="Y313" s="112" t="e">
        <f>'III Plan Rates'!$AA316*'V Consumer Factors'!$N$17*'II Rate Development &amp; Change'!$J$34</f>
        <v>#DIV/0!</v>
      </c>
      <c r="Z313" s="112" t="e">
        <f>'III Plan Rates'!$AA316*'V Consumer Factors'!$N$18*'II Rate Development &amp; Change'!$J$34</f>
        <v>#DIV/0!</v>
      </c>
      <c r="AA313" s="112" t="e">
        <f>'III Plan Rates'!$AA316*'V Consumer Factors'!$N$19*'II Rate Development &amp; Change'!$J$34</f>
        <v>#DIV/0!</v>
      </c>
      <c r="AB313" s="112" t="e">
        <f>'III Plan Rates'!$AA316*'V Consumer Factors'!$N$20*'II Rate Development &amp; Change'!$J$34</f>
        <v>#DIV/0!</v>
      </c>
      <c r="AC313" s="112">
        <f>IF('III Plan Rates'!$AP316&gt;0,SUMPRODUCT(T313:AB313,'III Plan Rates'!$AG316:$AO316)/'III Plan Rates'!$AP316,0)</f>
        <v>0</v>
      </c>
      <c r="AD313" s="119"/>
      <c r="AE313" s="120" t="e">
        <f t="shared" si="53"/>
        <v>#DIV/0!</v>
      </c>
      <c r="AF313" s="120" t="e">
        <f t="shared" si="54"/>
        <v>#DIV/0!</v>
      </c>
      <c r="AG313" s="120" t="e">
        <f t="shared" si="55"/>
        <v>#DIV/0!</v>
      </c>
      <c r="AH313" s="120" t="e">
        <f t="shared" si="56"/>
        <v>#DIV/0!</v>
      </c>
      <c r="AI313" s="120" t="e">
        <f t="shared" si="57"/>
        <v>#DIV/0!</v>
      </c>
      <c r="AJ313" s="120" t="e">
        <f t="shared" si="58"/>
        <v>#DIV/0!</v>
      </c>
      <c r="AK313" s="120" t="e">
        <f t="shared" si="59"/>
        <v>#DIV/0!</v>
      </c>
      <c r="AL313" s="120" t="e">
        <f t="shared" si="60"/>
        <v>#DIV/0!</v>
      </c>
      <c r="AM313" s="120" t="e">
        <f t="shared" si="61"/>
        <v>#DIV/0!</v>
      </c>
      <c r="AN313" s="120" t="str">
        <f t="shared" si="62"/>
        <v/>
      </c>
      <c r="AO313" s="119"/>
      <c r="AP313" s="112" t="e">
        <f>'III Plan Rates'!$AA316*'V Consumer Factors'!$N$12*'II Rate Development &amp; Change'!$K$34</f>
        <v>#DIV/0!</v>
      </c>
      <c r="AQ313" s="112" t="e">
        <f>'III Plan Rates'!$AA316*'V Consumer Factors'!$N$13*'II Rate Development &amp; Change'!$K$34</f>
        <v>#DIV/0!</v>
      </c>
      <c r="AR313" s="112" t="e">
        <f>'III Plan Rates'!$AA316*'V Consumer Factors'!$N$14*'II Rate Development &amp; Change'!$K$34</f>
        <v>#DIV/0!</v>
      </c>
      <c r="AS313" s="112" t="e">
        <f>'III Plan Rates'!$AA316*'V Consumer Factors'!$N$15*'II Rate Development &amp; Change'!$K$34</f>
        <v>#DIV/0!</v>
      </c>
      <c r="AT313" s="112" t="e">
        <f>'III Plan Rates'!$AA316*'V Consumer Factors'!$N$16*'II Rate Development &amp; Change'!$K$34</f>
        <v>#DIV/0!</v>
      </c>
      <c r="AU313" s="112" t="e">
        <f>'III Plan Rates'!$AA316*'V Consumer Factors'!$N$17*'II Rate Development &amp; Change'!$K$34</f>
        <v>#DIV/0!</v>
      </c>
      <c r="AV313" s="112" t="e">
        <f>'III Plan Rates'!$AA316*'V Consumer Factors'!$N$18*'II Rate Development &amp; Change'!$K$34</f>
        <v>#DIV/0!</v>
      </c>
      <c r="AW313" s="112" t="e">
        <f>'III Plan Rates'!$AA316*'V Consumer Factors'!$N$19*'II Rate Development &amp; Change'!$K$34</f>
        <v>#DIV/0!</v>
      </c>
      <c r="AX313" s="112" t="e">
        <f>'III Plan Rates'!$AA316*'V Consumer Factors'!$N$20*'II Rate Development &amp; Change'!$K$34</f>
        <v>#DIV/0!</v>
      </c>
      <c r="AY313" s="112">
        <f>IF('III Plan Rates'!$AP316&gt;0,SUMPRODUCT(AP313:AX313,'III Plan Rates'!$AG316:$AO316)/'III Plan Rates'!$AP316,0)</f>
        <v>0</v>
      </c>
      <c r="AZ313" s="124"/>
      <c r="BA313" s="112" t="e">
        <f>'III Plan Rates'!$AA316*'V Consumer Factors'!$N$12*'II Rate Development &amp; Change'!$L$34</f>
        <v>#DIV/0!</v>
      </c>
      <c r="BB313" s="112" t="e">
        <f>'III Plan Rates'!$AA316*'V Consumer Factors'!$N$13*'II Rate Development &amp; Change'!$L$34</f>
        <v>#DIV/0!</v>
      </c>
      <c r="BC313" s="112" t="e">
        <f>'III Plan Rates'!$AA316*'V Consumer Factors'!$N$14*'II Rate Development &amp; Change'!$L$34</f>
        <v>#DIV/0!</v>
      </c>
      <c r="BD313" s="112" t="e">
        <f>'III Plan Rates'!$AA316*'V Consumer Factors'!$N$15*'II Rate Development &amp; Change'!$L$34</f>
        <v>#DIV/0!</v>
      </c>
      <c r="BE313" s="112" t="e">
        <f>'III Plan Rates'!$AA316*'V Consumer Factors'!$N$16*'II Rate Development &amp; Change'!$L$34</f>
        <v>#DIV/0!</v>
      </c>
      <c r="BF313" s="112" t="e">
        <f>'III Plan Rates'!$AA316*'V Consumer Factors'!$N$17*'II Rate Development &amp; Change'!$L$34</f>
        <v>#DIV/0!</v>
      </c>
      <c r="BG313" s="112" t="e">
        <f>'III Plan Rates'!$AA316*'V Consumer Factors'!$N$18*'II Rate Development &amp; Change'!$L$34</f>
        <v>#DIV/0!</v>
      </c>
      <c r="BH313" s="112" t="e">
        <f>'III Plan Rates'!$AA316*'V Consumer Factors'!$N$19*'II Rate Development &amp; Change'!$L$34</f>
        <v>#DIV/0!</v>
      </c>
      <c r="BI313" s="112" t="e">
        <f>'III Plan Rates'!$AA316*'V Consumer Factors'!$N$20*'II Rate Development &amp; Change'!$L$34</f>
        <v>#DIV/0!</v>
      </c>
      <c r="BJ313" s="112">
        <f>IF('III Plan Rates'!$AP316&gt;0,SUMPRODUCT(BA313:BI313,'III Plan Rates'!$AG316:$AO316)/'III Plan Rates'!$AP316,0)</f>
        <v>0</v>
      </c>
      <c r="BK313" s="124"/>
      <c r="BL313" s="112" t="e">
        <f>'III Plan Rates'!$AA316*'V Consumer Factors'!$N$12*'II Rate Development &amp; Change'!$M$34</f>
        <v>#DIV/0!</v>
      </c>
      <c r="BM313" s="112" t="e">
        <f>'III Plan Rates'!$AA316*'V Consumer Factors'!$N$13*'II Rate Development &amp; Change'!$M$34</f>
        <v>#DIV/0!</v>
      </c>
      <c r="BN313" s="112" t="e">
        <f>'III Plan Rates'!$AA316*'V Consumer Factors'!$N$14*'II Rate Development &amp; Change'!$M$34</f>
        <v>#DIV/0!</v>
      </c>
      <c r="BO313" s="112" t="e">
        <f>'III Plan Rates'!$AA316*'V Consumer Factors'!$N$15*'II Rate Development &amp; Change'!$M$34</f>
        <v>#DIV/0!</v>
      </c>
      <c r="BP313" s="112" t="e">
        <f>'III Plan Rates'!$AA316*'V Consumer Factors'!$N$16*'II Rate Development &amp; Change'!$M$34</f>
        <v>#DIV/0!</v>
      </c>
      <c r="BQ313" s="112" t="e">
        <f>'III Plan Rates'!$AA316*'V Consumer Factors'!$N$17*'II Rate Development &amp; Change'!$M$34</f>
        <v>#DIV/0!</v>
      </c>
      <c r="BR313" s="112" t="e">
        <f>'III Plan Rates'!$AA316*'V Consumer Factors'!$N$18*'II Rate Development &amp; Change'!$M$34</f>
        <v>#DIV/0!</v>
      </c>
      <c r="BS313" s="112" t="e">
        <f>'III Plan Rates'!$AA316*'V Consumer Factors'!$N$19*'II Rate Development &amp; Change'!$M$34</f>
        <v>#DIV/0!</v>
      </c>
      <c r="BT313" s="112" t="e">
        <f>'III Plan Rates'!$AA316*'V Consumer Factors'!$N$20*'II Rate Development &amp; Change'!$M$34</f>
        <v>#DIV/0!</v>
      </c>
      <c r="BU313" s="112">
        <f>IF('III Plan Rates'!$AP316&gt;0,SUMPRODUCT(BL313:BT313,'III Plan Rates'!$AG316:$AO316)/'III Plan Rates'!$AP316,0)</f>
        <v>0</v>
      </c>
      <c r="BW313" s="109"/>
      <c r="BX313" s="109"/>
      <c r="BY313" s="109"/>
      <c r="BZ313" s="109"/>
      <c r="CA313" s="109"/>
      <c r="CB313" s="109"/>
      <c r="CC313" s="109"/>
      <c r="CD313" s="109"/>
      <c r="CE313" s="511" t="str">
        <f>IF(SUM(BW313:CD313)='III Plan Rates'!AG316, "Match", "Don't Match")</f>
        <v>Match</v>
      </c>
      <c r="CF313" s="109"/>
      <c r="CG313" s="109"/>
      <c r="CH313" s="109"/>
      <c r="CI313" s="511" t="str">
        <f>IF(SUM(CF313:CH313)='III Plan Rates'!AH316, "Match", "Don't Match")</f>
        <v>Match</v>
      </c>
      <c r="CJ313" s="109"/>
      <c r="CK313" s="109"/>
      <c r="CL313" s="109"/>
      <c r="CM313" s="109"/>
      <c r="CN313" s="109"/>
      <c r="CO313" s="109"/>
      <c r="CP313" s="109"/>
      <c r="CQ313" s="109"/>
      <c r="CR313" s="109"/>
      <c r="CS313" s="109"/>
      <c r="CT313" s="109"/>
      <c r="CU313" s="109"/>
      <c r="CV313" s="109"/>
      <c r="CW313" s="511" t="str">
        <f>IF(SUM(CJ313:CV313)='III Plan Rates'!AI316, "Match", "Don't Match")</f>
        <v>Match</v>
      </c>
      <c r="CX313" s="109"/>
      <c r="CY313" s="109"/>
      <c r="CZ313" s="109"/>
      <c r="DA313" s="109"/>
      <c r="DB313" s="109"/>
      <c r="DC313" s="109"/>
      <c r="DD313" s="109"/>
      <c r="DE313" s="109"/>
      <c r="DF313" s="109"/>
      <c r="DG313" s="109"/>
      <c r="DH313" s="511" t="str">
        <f>IF(SUM(CX313:DG313)='III Plan Rates'!AJ316, "Match", "Don't Match")</f>
        <v>Match</v>
      </c>
      <c r="DI313" s="109"/>
      <c r="DJ313" s="109"/>
      <c r="DK313" s="109"/>
      <c r="DL313" s="109"/>
      <c r="DM313" s="109"/>
      <c r="DN313" s="109"/>
      <c r="DO313" s="109"/>
      <c r="DP313" s="511" t="str">
        <f>IF(SUM(DI313:DO313)='III Plan Rates'!AK316, "Match", "Don't Match")</f>
        <v>Match</v>
      </c>
      <c r="DQ313" s="109"/>
      <c r="DR313" s="109"/>
      <c r="DS313" s="109"/>
      <c r="DT313" s="109"/>
      <c r="DU313" s="109"/>
      <c r="DV313" s="109"/>
      <c r="DW313" s="109"/>
      <c r="DX313" s="109"/>
      <c r="DY313" s="109"/>
      <c r="DZ313" s="109"/>
      <c r="EA313" s="511" t="str">
        <f>IF(SUM(DQ313:DZ313)='III Plan Rates'!AL316, "Match", "Don't Match")</f>
        <v>Match</v>
      </c>
      <c r="EB313" s="109"/>
      <c r="EC313" s="109"/>
      <c r="ED313" s="109"/>
      <c r="EE313" s="109"/>
      <c r="EF313" s="511" t="str">
        <f>IF(SUM(EB313:EE313)='III Plan Rates'!AM316, "Match", "Don't Match")</f>
        <v>Match</v>
      </c>
      <c r="EG313" s="109"/>
      <c r="EH313" s="109"/>
      <c r="EI313" s="109"/>
      <c r="EJ313" s="109"/>
      <c r="EK313" s="109"/>
      <c r="EL313" s="511" t="str">
        <f>IF(SUM(EG313:EK313)='III Plan Rates'!AN316, "Match", "Don't Match")</f>
        <v>Match</v>
      </c>
      <c r="EM313" s="109"/>
      <c r="EN313" s="109"/>
      <c r="EO313" s="109"/>
      <c r="EP313" s="109"/>
      <c r="EQ313" s="109"/>
      <c r="ER313" s="109"/>
      <c r="ES313" s="109"/>
      <c r="ET313" s="511" t="str">
        <f>IF(SUM(EM313:ES313)='III Plan Rates'!AO316, "Match", "Don't Match")</f>
        <v>Match</v>
      </c>
    </row>
    <row r="314" spans="1:150" x14ac:dyDescent="0.25">
      <c r="A314" s="406" t="str">
        <f>'III Plan Rates'!A317</f>
        <v>Plan 300</v>
      </c>
      <c r="B314" s="122">
        <f>'III Plan Rates'!B317</f>
        <v>0</v>
      </c>
      <c r="C314" s="128">
        <f>'III Plan Rates'!D317</f>
        <v>0</v>
      </c>
      <c r="D314" s="122">
        <f>'III Plan Rates'!E317</f>
        <v>0</v>
      </c>
      <c r="E314" s="122">
        <f>'III Plan Rates'!F317</f>
        <v>0</v>
      </c>
      <c r="F314" s="122">
        <f>'III Plan Rates'!G317</f>
        <v>0</v>
      </c>
      <c r="G314" s="122">
        <f>'III Plan Rates'!J317</f>
        <v>0</v>
      </c>
      <c r="H314" s="10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2">
        <f>IF('III Plan Rates'!$AP317&gt;0,SUMPRODUCT(I314:Q314,'III Plan Rates'!$AG317:$AO317)/'III Plan Rates'!$AP317,0)</f>
        <v>0</v>
      </c>
      <c r="S314" s="123"/>
      <c r="T314" s="112" t="e">
        <f>'III Plan Rates'!$AA317*'V Consumer Factors'!$N$12*'II Rate Development &amp; Change'!$J$34</f>
        <v>#DIV/0!</v>
      </c>
      <c r="U314" s="112" t="e">
        <f>'III Plan Rates'!$AA317*'V Consumer Factors'!$N$13*'II Rate Development &amp; Change'!$J$34</f>
        <v>#DIV/0!</v>
      </c>
      <c r="V314" s="112" t="e">
        <f>'III Plan Rates'!$AA317*'V Consumer Factors'!$N$14*'II Rate Development &amp; Change'!$J$34</f>
        <v>#DIV/0!</v>
      </c>
      <c r="W314" s="112" t="e">
        <f>'III Plan Rates'!$AA317*'V Consumer Factors'!$N$15*'II Rate Development &amp; Change'!$J$34</f>
        <v>#DIV/0!</v>
      </c>
      <c r="X314" s="112" t="e">
        <f>'III Plan Rates'!$AA317*'V Consumer Factors'!$N$16*'II Rate Development &amp; Change'!$J$34</f>
        <v>#DIV/0!</v>
      </c>
      <c r="Y314" s="112" t="e">
        <f>'III Plan Rates'!$AA317*'V Consumer Factors'!$N$17*'II Rate Development &amp; Change'!$J$34</f>
        <v>#DIV/0!</v>
      </c>
      <c r="Z314" s="112" t="e">
        <f>'III Plan Rates'!$AA317*'V Consumer Factors'!$N$18*'II Rate Development &amp; Change'!$J$34</f>
        <v>#DIV/0!</v>
      </c>
      <c r="AA314" s="112" t="e">
        <f>'III Plan Rates'!$AA317*'V Consumer Factors'!$N$19*'II Rate Development &amp; Change'!$J$34</f>
        <v>#DIV/0!</v>
      </c>
      <c r="AB314" s="112" t="e">
        <f>'III Plan Rates'!$AA317*'V Consumer Factors'!$N$20*'II Rate Development &amp; Change'!$J$34</f>
        <v>#DIV/0!</v>
      </c>
      <c r="AC314" s="112">
        <f>IF('III Plan Rates'!$AP317&gt;0,SUMPRODUCT(T314:AB314,'III Plan Rates'!$AG317:$AO317)/'III Plan Rates'!$AP317,0)</f>
        <v>0</v>
      </c>
      <c r="AD314" s="119"/>
      <c r="AE314" s="120" t="e">
        <f t="shared" si="53"/>
        <v>#DIV/0!</v>
      </c>
      <c r="AF314" s="120" t="e">
        <f t="shared" si="54"/>
        <v>#DIV/0!</v>
      </c>
      <c r="AG314" s="120" t="e">
        <f t="shared" si="55"/>
        <v>#DIV/0!</v>
      </c>
      <c r="AH314" s="120" t="e">
        <f t="shared" si="56"/>
        <v>#DIV/0!</v>
      </c>
      <c r="AI314" s="120" t="e">
        <f t="shared" si="57"/>
        <v>#DIV/0!</v>
      </c>
      <c r="AJ314" s="120" t="e">
        <f t="shared" si="58"/>
        <v>#DIV/0!</v>
      </c>
      <c r="AK314" s="120" t="e">
        <f t="shared" si="59"/>
        <v>#DIV/0!</v>
      </c>
      <c r="AL314" s="120" t="e">
        <f t="shared" si="60"/>
        <v>#DIV/0!</v>
      </c>
      <c r="AM314" s="120" t="e">
        <f t="shared" si="61"/>
        <v>#DIV/0!</v>
      </c>
      <c r="AN314" s="120" t="str">
        <f t="shared" si="62"/>
        <v/>
      </c>
      <c r="AO314" s="119"/>
      <c r="AP314" s="112" t="e">
        <f>'III Plan Rates'!$AA317*'V Consumer Factors'!$N$12*'II Rate Development &amp; Change'!$K$34</f>
        <v>#DIV/0!</v>
      </c>
      <c r="AQ314" s="112" t="e">
        <f>'III Plan Rates'!$AA317*'V Consumer Factors'!$N$13*'II Rate Development &amp; Change'!$K$34</f>
        <v>#DIV/0!</v>
      </c>
      <c r="AR314" s="112" t="e">
        <f>'III Plan Rates'!$AA317*'V Consumer Factors'!$N$14*'II Rate Development &amp; Change'!$K$34</f>
        <v>#DIV/0!</v>
      </c>
      <c r="AS314" s="112" t="e">
        <f>'III Plan Rates'!$AA317*'V Consumer Factors'!$N$15*'II Rate Development &amp; Change'!$K$34</f>
        <v>#DIV/0!</v>
      </c>
      <c r="AT314" s="112" t="e">
        <f>'III Plan Rates'!$AA317*'V Consumer Factors'!$N$16*'II Rate Development &amp; Change'!$K$34</f>
        <v>#DIV/0!</v>
      </c>
      <c r="AU314" s="112" t="e">
        <f>'III Plan Rates'!$AA317*'V Consumer Factors'!$N$17*'II Rate Development &amp; Change'!$K$34</f>
        <v>#DIV/0!</v>
      </c>
      <c r="AV314" s="112" t="e">
        <f>'III Plan Rates'!$AA317*'V Consumer Factors'!$N$18*'II Rate Development &amp; Change'!$K$34</f>
        <v>#DIV/0!</v>
      </c>
      <c r="AW314" s="112" t="e">
        <f>'III Plan Rates'!$AA317*'V Consumer Factors'!$N$19*'II Rate Development &amp; Change'!$K$34</f>
        <v>#DIV/0!</v>
      </c>
      <c r="AX314" s="112" t="e">
        <f>'III Plan Rates'!$AA317*'V Consumer Factors'!$N$20*'II Rate Development &amp; Change'!$K$34</f>
        <v>#DIV/0!</v>
      </c>
      <c r="AY314" s="112">
        <f>IF('III Plan Rates'!$AP317&gt;0,SUMPRODUCT(AP314:AX314,'III Plan Rates'!$AG317:$AO317)/'III Plan Rates'!$AP317,0)</f>
        <v>0</v>
      </c>
      <c r="AZ314" s="124"/>
      <c r="BA314" s="112" t="e">
        <f>'III Plan Rates'!$AA317*'V Consumer Factors'!$N$12*'II Rate Development &amp; Change'!$L$34</f>
        <v>#DIV/0!</v>
      </c>
      <c r="BB314" s="112" t="e">
        <f>'III Plan Rates'!$AA317*'V Consumer Factors'!$N$13*'II Rate Development &amp; Change'!$L$34</f>
        <v>#DIV/0!</v>
      </c>
      <c r="BC314" s="112" t="e">
        <f>'III Plan Rates'!$AA317*'V Consumer Factors'!$N$14*'II Rate Development &amp; Change'!$L$34</f>
        <v>#DIV/0!</v>
      </c>
      <c r="BD314" s="112" t="e">
        <f>'III Plan Rates'!$AA317*'V Consumer Factors'!$N$15*'II Rate Development &amp; Change'!$L$34</f>
        <v>#DIV/0!</v>
      </c>
      <c r="BE314" s="112" t="e">
        <f>'III Plan Rates'!$AA317*'V Consumer Factors'!$N$16*'II Rate Development &amp; Change'!$L$34</f>
        <v>#DIV/0!</v>
      </c>
      <c r="BF314" s="112" t="e">
        <f>'III Plan Rates'!$AA317*'V Consumer Factors'!$N$17*'II Rate Development &amp; Change'!$L$34</f>
        <v>#DIV/0!</v>
      </c>
      <c r="BG314" s="112" t="e">
        <f>'III Plan Rates'!$AA317*'V Consumer Factors'!$N$18*'II Rate Development &amp; Change'!$L$34</f>
        <v>#DIV/0!</v>
      </c>
      <c r="BH314" s="112" t="e">
        <f>'III Plan Rates'!$AA317*'V Consumer Factors'!$N$19*'II Rate Development &amp; Change'!$L$34</f>
        <v>#DIV/0!</v>
      </c>
      <c r="BI314" s="112" t="e">
        <f>'III Plan Rates'!$AA317*'V Consumer Factors'!$N$20*'II Rate Development &amp; Change'!$L$34</f>
        <v>#DIV/0!</v>
      </c>
      <c r="BJ314" s="112">
        <f>IF('III Plan Rates'!$AP317&gt;0,SUMPRODUCT(BA314:BI314,'III Plan Rates'!$AG317:$AO317)/'III Plan Rates'!$AP317,0)</f>
        <v>0</v>
      </c>
      <c r="BK314" s="124"/>
      <c r="BL314" s="112" t="e">
        <f>'III Plan Rates'!$AA317*'V Consumer Factors'!$N$12*'II Rate Development &amp; Change'!$M$34</f>
        <v>#DIV/0!</v>
      </c>
      <c r="BM314" s="112" t="e">
        <f>'III Plan Rates'!$AA317*'V Consumer Factors'!$N$13*'II Rate Development &amp; Change'!$M$34</f>
        <v>#DIV/0!</v>
      </c>
      <c r="BN314" s="112" t="e">
        <f>'III Plan Rates'!$AA317*'V Consumer Factors'!$N$14*'II Rate Development &amp; Change'!$M$34</f>
        <v>#DIV/0!</v>
      </c>
      <c r="BO314" s="112" t="e">
        <f>'III Plan Rates'!$AA317*'V Consumer Factors'!$N$15*'II Rate Development &amp; Change'!$M$34</f>
        <v>#DIV/0!</v>
      </c>
      <c r="BP314" s="112" t="e">
        <f>'III Plan Rates'!$AA317*'V Consumer Factors'!$N$16*'II Rate Development &amp; Change'!$M$34</f>
        <v>#DIV/0!</v>
      </c>
      <c r="BQ314" s="112" t="e">
        <f>'III Plan Rates'!$AA317*'V Consumer Factors'!$N$17*'II Rate Development &amp; Change'!$M$34</f>
        <v>#DIV/0!</v>
      </c>
      <c r="BR314" s="112" t="e">
        <f>'III Plan Rates'!$AA317*'V Consumer Factors'!$N$18*'II Rate Development &amp; Change'!$M$34</f>
        <v>#DIV/0!</v>
      </c>
      <c r="BS314" s="112" t="e">
        <f>'III Plan Rates'!$AA317*'V Consumer Factors'!$N$19*'II Rate Development &amp; Change'!$M$34</f>
        <v>#DIV/0!</v>
      </c>
      <c r="BT314" s="112" t="e">
        <f>'III Plan Rates'!$AA317*'V Consumer Factors'!$N$20*'II Rate Development &amp; Change'!$M$34</f>
        <v>#DIV/0!</v>
      </c>
      <c r="BU314" s="112">
        <f>IF('III Plan Rates'!$AP317&gt;0,SUMPRODUCT(BL314:BT314,'III Plan Rates'!$AG317:$AO317)/'III Plan Rates'!$AP317,0)</f>
        <v>0</v>
      </c>
      <c r="BW314" s="109"/>
      <c r="BX314" s="109"/>
      <c r="BY314" s="109"/>
      <c r="BZ314" s="109"/>
      <c r="CA314" s="109"/>
      <c r="CB314" s="109"/>
      <c r="CC314" s="109"/>
      <c r="CD314" s="109"/>
      <c r="CE314" s="511" t="str">
        <f>IF(SUM(BW314:CD314)='III Plan Rates'!AG317, "Match", "Don't Match")</f>
        <v>Match</v>
      </c>
      <c r="CF314" s="109"/>
      <c r="CG314" s="109"/>
      <c r="CH314" s="109"/>
      <c r="CI314" s="511" t="str">
        <f>IF(SUM(CF314:CH314)='III Plan Rates'!AH317, "Match", "Don't Match")</f>
        <v>Match</v>
      </c>
      <c r="CJ314" s="109"/>
      <c r="CK314" s="109"/>
      <c r="CL314" s="109"/>
      <c r="CM314" s="109"/>
      <c r="CN314" s="109"/>
      <c r="CO314" s="109"/>
      <c r="CP314" s="109"/>
      <c r="CQ314" s="109"/>
      <c r="CR314" s="109"/>
      <c r="CS314" s="109"/>
      <c r="CT314" s="109"/>
      <c r="CU314" s="109"/>
      <c r="CV314" s="109"/>
      <c r="CW314" s="511" t="str">
        <f>IF(SUM(CJ314:CV314)='III Plan Rates'!AI317, "Match", "Don't Match")</f>
        <v>Match</v>
      </c>
      <c r="CX314" s="109"/>
      <c r="CY314" s="109"/>
      <c r="CZ314" s="109"/>
      <c r="DA314" s="109"/>
      <c r="DB314" s="109"/>
      <c r="DC314" s="109"/>
      <c r="DD314" s="109"/>
      <c r="DE314" s="109"/>
      <c r="DF314" s="109"/>
      <c r="DG314" s="109"/>
      <c r="DH314" s="511" t="str">
        <f>IF(SUM(CX314:DG314)='III Plan Rates'!AJ317, "Match", "Don't Match")</f>
        <v>Match</v>
      </c>
      <c r="DI314" s="109"/>
      <c r="DJ314" s="109"/>
      <c r="DK314" s="109"/>
      <c r="DL314" s="109"/>
      <c r="DM314" s="109"/>
      <c r="DN314" s="109"/>
      <c r="DO314" s="109"/>
      <c r="DP314" s="511" t="str">
        <f>IF(SUM(DI314:DO314)='III Plan Rates'!AK317, "Match", "Don't Match")</f>
        <v>Match</v>
      </c>
      <c r="DQ314" s="109"/>
      <c r="DR314" s="109"/>
      <c r="DS314" s="109"/>
      <c r="DT314" s="109"/>
      <c r="DU314" s="109"/>
      <c r="DV314" s="109"/>
      <c r="DW314" s="109"/>
      <c r="DX314" s="109"/>
      <c r="DY314" s="109"/>
      <c r="DZ314" s="109"/>
      <c r="EA314" s="511" t="str">
        <f>IF(SUM(DQ314:DZ314)='III Plan Rates'!AL317, "Match", "Don't Match")</f>
        <v>Match</v>
      </c>
      <c r="EB314" s="109"/>
      <c r="EC314" s="109"/>
      <c r="ED314" s="109"/>
      <c r="EE314" s="109"/>
      <c r="EF314" s="511" t="str">
        <f>IF(SUM(EB314:EE314)='III Plan Rates'!AM317, "Match", "Don't Match")</f>
        <v>Match</v>
      </c>
      <c r="EG314" s="109"/>
      <c r="EH314" s="109"/>
      <c r="EI314" s="109"/>
      <c r="EJ314" s="109"/>
      <c r="EK314" s="109"/>
      <c r="EL314" s="511" t="str">
        <f>IF(SUM(EG314:EK314)='III Plan Rates'!AN317, "Match", "Don't Match")</f>
        <v>Match</v>
      </c>
      <c r="EM314" s="109"/>
      <c r="EN314" s="109"/>
      <c r="EO314" s="109"/>
      <c r="EP314" s="109"/>
      <c r="EQ314" s="109"/>
      <c r="ER314" s="109"/>
      <c r="ES314" s="109"/>
      <c r="ET314" s="511" t="str">
        <f>IF(SUM(EM314:ES314)='III Plan Rates'!AO317, "Match", "Don't Match")</f>
        <v>Match</v>
      </c>
    </row>
    <row r="315" spans="1:150" x14ac:dyDescent="0.25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L315" s="80"/>
      <c r="BM315" s="80"/>
      <c r="BN315" s="80"/>
      <c r="BO315" s="80"/>
      <c r="BP315" s="80"/>
      <c r="BQ315" s="80"/>
      <c r="BR315" s="80"/>
      <c r="BS315" s="80"/>
      <c r="BT315" s="80"/>
      <c r="BU315" s="80"/>
    </row>
  </sheetData>
  <sheetProtection algorithmName="SHA-512" hashValue="mxI2GIprfnHNouGr3ADn3cjPFMAfRfSZEmXyhUaOoUsiHi5Fn5bFriA1ol1JS1nJ/zqvWEAjxoeixBUDSd66dg==" saltValue="5TwGVnh/VsPyH/dNRnP6Pw==" spinCount="100000" sheet="1" formatColumns="0" formatRows="0"/>
  <mergeCells count="8">
    <mergeCell ref="BW10:ET10"/>
    <mergeCell ref="BA10:BJ10"/>
    <mergeCell ref="BL10:BU10"/>
    <mergeCell ref="B13:G13"/>
    <mergeCell ref="I10:R10"/>
    <mergeCell ref="T10:AC10"/>
    <mergeCell ref="AE10:AN10"/>
    <mergeCell ref="AP10:AY10"/>
  </mergeCells>
  <dataValidations count="1">
    <dataValidation allowBlank="1" showErrorMessage="1" sqref="B15:B314" xr:uid="{00000000-0002-0000-0500-000000000000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F6A80-381C-4A50-88ED-42AC8A3DB683}">
  <sheetPr codeName="Sheet10"/>
  <dimension ref="A1:EN315"/>
  <sheetViews>
    <sheetView showGridLines="0" topLeftCell="A6" zoomScale="85" zoomScaleNormal="85" workbookViewId="0">
      <selection activeCell="DV9" sqref="DV9"/>
    </sheetView>
  </sheetViews>
  <sheetFormatPr defaultColWidth="9" defaultRowHeight="15" x14ac:dyDescent="0.25"/>
  <cols>
    <col min="1" max="1" width="15.42578125" style="1" customWidth="1"/>
    <col min="2" max="2" width="25.85546875" style="1" customWidth="1"/>
    <col min="3" max="3" width="20.5703125" style="1" customWidth="1"/>
    <col min="4" max="4" width="14.5703125" style="1" customWidth="1"/>
    <col min="5" max="5" width="22.5703125" style="1" customWidth="1"/>
    <col min="6" max="6" width="11" style="1" customWidth="1"/>
    <col min="7" max="7" width="10.5703125" style="1" customWidth="1"/>
    <col min="8" max="8" width="5.7109375" style="1" customWidth="1"/>
    <col min="9" max="18" width="10.7109375" style="1" customWidth="1"/>
    <col min="19" max="19" width="5.7109375" style="1" customWidth="1"/>
    <col min="20" max="29" width="10.7109375" style="1" customWidth="1"/>
    <col min="30" max="30" width="5.7109375" style="1" customWidth="1"/>
    <col min="31" max="40" width="10.7109375" style="1" customWidth="1"/>
    <col min="41" max="41" width="5.7109375" style="1" customWidth="1"/>
    <col min="42" max="51" width="10.7109375" style="1" customWidth="1"/>
    <col min="52" max="52" width="5.7109375" style="1" customWidth="1"/>
    <col min="53" max="62" width="10.7109375" style="1" customWidth="1"/>
    <col min="63" max="63" width="5.7109375" style="1" customWidth="1"/>
    <col min="64" max="73" width="10.7109375" style="1" customWidth="1"/>
    <col min="74" max="74" width="5.7109375" style="1" customWidth="1"/>
    <col min="75" max="84" width="10.7109375" style="1" customWidth="1"/>
    <col min="85" max="85" width="5.7109375" style="1" customWidth="1"/>
    <col min="86" max="95" width="10.7109375" style="1" customWidth="1"/>
    <col min="96" max="96" width="5.7109375" style="1" customWidth="1"/>
    <col min="97" max="106" width="10.7109375" style="1" customWidth="1"/>
    <col min="107" max="107" width="5.7109375" style="1" customWidth="1"/>
    <col min="108" max="117" width="10.7109375" style="1" customWidth="1"/>
    <col min="118" max="118" width="5.7109375" style="1" customWidth="1"/>
    <col min="119" max="128" width="10.7109375" style="1" customWidth="1"/>
    <col min="129" max="129" width="5.5703125" style="1" customWidth="1"/>
    <col min="130" max="139" width="10.7109375" style="1" customWidth="1"/>
    <col min="140" max="140" width="5.7109375" style="1" customWidth="1"/>
    <col min="141" max="141" width="9" style="1"/>
    <col min="142" max="142" width="10.7109375" style="1" customWidth="1"/>
    <col min="143" max="143" width="17" style="1" customWidth="1"/>
    <col min="144" max="144" width="14.5703125" style="1" customWidth="1"/>
    <col min="145" max="16384" width="9" style="1"/>
  </cols>
  <sheetData>
    <row r="1" spans="1:144" ht="26.25" x14ac:dyDescent="0.4">
      <c r="A1" s="76" t="s">
        <v>299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L1" s="80"/>
      <c r="BM1" s="80"/>
      <c r="BN1" s="80"/>
      <c r="BO1" s="80"/>
      <c r="BP1" s="80"/>
      <c r="BQ1" s="80"/>
      <c r="BR1" s="80"/>
      <c r="BS1" s="80"/>
      <c r="BT1" s="80"/>
      <c r="BU1" s="80"/>
      <c r="BW1" s="80"/>
      <c r="BX1" s="80"/>
      <c r="BY1" s="80"/>
      <c r="BZ1" s="80"/>
      <c r="CA1" s="80"/>
      <c r="CB1" s="80"/>
      <c r="CC1" s="80"/>
      <c r="CD1" s="80"/>
      <c r="CE1" s="80"/>
      <c r="CF1" s="80"/>
      <c r="CG1" s="80"/>
      <c r="CS1" s="80"/>
      <c r="CT1" s="80"/>
      <c r="CU1" s="80"/>
      <c r="CV1" s="80"/>
      <c r="CW1" s="80"/>
      <c r="CX1" s="80"/>
      <c r="CY1" s="80"/>
      <c r="CZ1" s="80"/>
      <c r="DA1" s="80"/>
      <c r="DB1" s="80"/>
      <c r="DD1" s="80"/>
      <c r="DE1" s="80"/>
      <c r="DF1" s="80"/>
      <c r="DG1" s="80"/>
      <c r="DH1" s="80"/>
      <c r="DI1" s="80"/>
      <c r="DJ1" s="80"/>
      <c r="DK1" s="80"/>
      <c r="DL1" s="80"/>
      <c r="DM1" s="80"/>
      <c r="DN1" s="80"/>
      <c r="DZ1" s="80"/>
      <c r="EA1" s="80"/>
      <c r="EB1" s="80"/>
      <c r="EC1" s="80"/>
      <c r="ED1" s="80"/>
      <c r="EE1" s="80"/>
      <c r="EF1" s="80"/>
      <c r="EG1" s="80"/>
      <c r="EH1" s="80"/>
      <c r="EI1" s="80"/>
    </row>
    <row r="2" spans="1:144" s="79" customFormat="1" ht="19.5" customHeight="1" x14ac:dyDescent="0.35">
      <c r="A2" s="78" t="s">
        <v>295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Z2" s="77"/>
      <c r="EA2" s="77"/>
      <c r="EB2" s="77"/>
      <c r="EC2" s="77"/>
      <c r="ED2" s="77"/>
      <c r="EE2" s="77"/>
      <c r="EF2" s="77"/>
      <c r="EG2" s="77"/>
      <c r="EH2" s="77"/>
      <c r="EI2" s="77"/>
    </row>
    <row r="3" spans="1:144" ht="15" customHeight="1" x14ac:dyDescent="0.25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L3" s="80"/>
      <c r="BM3" s="80"/>
      <c r="BN3" s="80"/>
      <c r="BO3" s="80"/>
      <c r="BP3" s="80"/>
      <c r="BQ3" s="80"/>
      <c r="BR3" s="80"/>
      <c r="BS3" s="80"/>
      <c r="BT3" s="80"/>
      <c r="BU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D3" s="80"/>
      <c r="DE3" s="80"/>
      <c r="DF3" s="80"/>
      <c r="DG3" s="80"/>
      <c r="DH3" s="80"/>
      <c r="DI3" s="80"/>
      <c r="DJ3" s="80"/>
      <c r="DK3" s="80"/>
      <c r="DL3" s="80"/>
      <c r="DM3" s="80"/>
      <c r="DN3" s="80"/>
      <c r="DZ3" s="80"/>
      <c r="EA3" s="80"/>
      <c r="EB3" s="80"/>
      <c r="EC3" s="80"/>
      <c r="ED3" s="80"/>
      <c r="EE3" s="80"/>
      <c r="EF3" s="80"/>
      <c r="EG3" s="80"/>
      <c r="EH3" s="80"/>
      <c r="EI3" s="80"/>
    </row>
    <row r="4" spans="1:144" ht="15" customHeight="1" x14ac:dyDescent="0.25">
      <c r="A4" s="80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Z4" s="80"/>
      <c r="EA4" s="80"/>
      <c r="EB4" s="80"/>
      <c r="EC4" s="80"/>
      <c r="ED4" s="80"/>
      <c r="EE4" s="80"/>
      <c r="EF4" s="80"/>
      <c r="EG4" s="80"/>
      <c r="EH4" s="80"/>
      <c r="EI4" s="80"/>
    </row>
    <row r="5" spans="1:144" s="21" customFormat="1" ht="15" customHeight="1" x14ac:dyDescent="0.25">
      <c r="A5" s="320" t="s">
        <v>2</v>
      </c>
      <c r="B5" s="380"/>
      <c r="C5" s="383">
        <f>'III Plan Rates'!C5</f>
        <v>0</v>
      </c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  <c r="Z5" s="380"/>
      <c r="AA5" s="380"/>
      <c r="AB5" s="380"/>
      <c r="AC5" s="380"/>
      <c r="AD5" s="380"/>
      <c r="AE5" s="380"/>
      <c r="AF5" s="380"/>
      <c r="AG5" s="380"/>
      <c r="AH5" s="380"/>
      <c r="AI5" s="380"/>
      <c r="AJ5" s="380"/>
      <c r="AK5" s="380"/>
      <c r="AL5" s="380"/>
      <c r="AM5" s="380"/>
      <c r="AN5" s="380"/>
      <c r="AP5" s="380"/>
      <c r="AQ5" s="380"/>
      <c r="AR5" s="380"/>
      <c r="AS5" s="380"/>
      <c r="AT5" s="380"/>
      <c r="AU5" s="380"/>
      <c r="AV5" s="380"/>
      <c r="AW5" s="380"/>
      <c r="AX5" s="380"/>
      <c r="AY5" s="380"/>
      <c r="AZ5" s="380"/>
      <c r="BL5" s="380"/>
      <c r="BM5" s="380"/>
      <c r="BN5" s="380"/>
      <c r="BO5" s="380"/>
      <c r="BP5" s="380"/>
      <c r="BQ5" s="380"/>
      <c r="BR5" s="380"/>
      <c r="BS5" s="380"/>
      <c r="BT5" s="380"/>
      <c r="BU5" s="380"/>
      <c r="BW5" s="380"/>
      <c r="BX5" s="380"/>
      <c r="BY5" s="380"/>
      <c r="BZ5" s="380"/>
      <c r="CA5" s="380"/>
      <c r="CB5" s="380"/>
      <c r="CC5" s="380"/>
      <c r="CD5" s="380"/>
      <c r="CE5" s="380"/>
      <c r="CF5" s="380"/>
      <c r="CG5" s="380"/>
      <c r="CS5" s="380"/>
      <c r="CT5" s="380"/>
      <c r="CU5" s="380"/>
      <c r="CV5" s="380"/>
      <c r="CW5" s="380"/>
      <c r="CX5" s="380"/>
      <c r="CY5" s="380"/>
      <c r="CZ5" s="380"/>
      <c r="DA5" s="380"/>
      <c r="DB5" s="380"/>
      <c r="DD5" s="380"/>
      <c r="DE5" s="380"/>
      <c r="DF5" s="380"/>
      <c r="DG5" s="380"/>
      <c r="DH5" s="380"/>
      <c r="DI5" s="380"/>
      <c r="DJ5" s="380"/>
      <c r="DK5" s="380"/>
      <c r="DL5" s="380"/>
      <c r="DM5" s="380"/>
      <c r="DN5" s="380"/>
      <c r="DZ5" s="380"/>
      <c r="EA5" s="380"/>
      <c r="EB5" s="380"/>
      <c r="EC5" s="380"/>
      <c r="ED5" s="380"/>
      <c r="EE5" s="380"/>
      <c r="EF5" s="380"/>
      <c r="EG5" s="380"/>
      <c r="EH5" s="380"/>
      <c r="EI5" s="380"/>
    </row>
    <row r="6" spans="1:144" s="21" customFormat="1" ht="15" customHeight="1" x14ac:dyDescent="0.25">
      <c r="A6" s="320" t="s">
        <v>3</v>
      </c>
      <c r="B6" s="380"/>
      <c r="C6" s="383">
        <f>'III Plan Rates'!C6</f>
        <v>0</v>
      </c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380"/>
      <c r="AD6" s="380"/>
      <c r="AE6" s="380"/>
      <c r="AF6" s="380"/>
      <c r="AG6" s="380"/>
      <c r="AH6" s="380"/>
      <c r="AI6" s="380"/>
      <c r="AJ6" s="380"/>
      <c r="AK6" s="380"/>
      <c r="AL6" s="380"/>
      <c r="AM6" s="380"/>
      <c r="AN6" s="380"/>
      <c r="AP6" s="380"/>
      <c r="AQ6" s="380"/>
      <c r="AR6" s="380"/>
      <c r="AS6" s="380"/>
      <c r="AT6" s="380"/>
      <c r="AU6" s="380"/>
      <c r="AV6" s="380"/>
      <c r="AW6" s="380"/>
      <c r="AX6" s="380"/>
      <c r="AY6" s="380"/>
      <c r="AZ6" s="380"/>
      <c r="BL6" s="380"/>
      <c r="BM6" s="380"/>
      <c r="BN6" s="380"/>
      <c r="BO6" s="380"/>
      <c r="BP6" s="380"/>
      <c r="BQ6" s="380"/>
      <c r="BR6" s="380"/>
      <c r="BS6" s="380"/>
      <c r="BT6" s="380"/>
      <c r="BU6" s="380"/>
      <c r="BW6" s="380"/>
      <c r="BX6" s="380"/>
      <c r="BY6" s="380"/>
      <c r="BZ6" s="380"/>
      <c r="CA6" s="380"/>
      <c r="CB6" s="380"/>
      <c r="CC6" s="380"/>
      <c r="CD6" s="380"/>
      <c r="CE6" s="380"/>
      <c r="CF6" s="380"/>
      <c r="CG6" s="380"/>
      <c r="CS6" s="380"/>
      <c r="CT6" s="380"/>
      <c r="CU6" s="380"/>
      <c r="CV6" s="380"/>
      <c r="CW6" s="380"/>
      <c r="CX6" s="380"/>
      <c r="CY6" s="380"/>
      <c r="CZ6" s="380"/>
      <c r="DA6" s="380"/>
      <c r="DB6" s="380"/>
      <c r="DD6" s="380"/>
      <c r="DE6" s="380"/>
      <c r="DF6" s="380"/>
      <c r="DG6" s="380"/>
      <c r="DH6" s="380"/>
      <c r="DI6" s="380"/>
      <c r="DJ6" s="380"/>
      <c r="DK6" s="380"/>
      <c r="DL6" s="380"/>
      <c r="DM6" s="380"/>
      <c r="DN6" s="380"/>
      <c r="DZ6" s="380"/>
      <c r="EA6" s="380"/>
      <c r="EB6" s="380"/>
      <c r="EC6" s="380"/>
      <c r="ED6" s="380"/>
      <c r="EE6" s="380"/>
      <c r="EF6" s="380"/>
      <c r="EG6" s="380"/>
      <c r="EH6" s="380"/>
      <c r="EI6" s="380"/>
    </row>
    <row r="7" spans="1:144" s="21" customFormat="1" ht="15" customHeight="1" x14ac:dyDescent="0.25">
      <c r="A7" s="320" t="s">
        <v>4</v>
      </c>
      <c r="B7" s="320"/>
      <c r="C7" s="410" t="s">
        <v>300</v>
      </c>
      <c r="D7" s="388"/>
      <c r="E7" s="388"/>
      <c r="F7" s="320"/>
      <c r="G7" s="320"/>
      <c r="H7" s="32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  <c r="AA7" s="380"/>
      <c r="AB7" s="380"/>
      <c r="AC7" s="380"/>
      <c r="AD7" s="380"/>
      <c r="AE7" s="380"/>
      <c r="AF7" s="380"/>
      <c r="AG7" s="380"/>
      <c r="AH7" s="380"/>
      <c r="AI7" s="380"/>
      <c r="AJ7" s="380"/>
      <c r="AK7" s="380"/>
      <c r="AL7" s="380"/>
      <c r="AM7" s="380"/>
      <c r="AN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L7" s="380"/>
      <c r="BM7" s="380"/>
      <c r="BN7" s="380"/>
      <c r="BO7" s="380"/>
      <c r="BP7" s="380"/>
      <c r="BQ7" s="380"/>
      <c r="BR7" s="380"/>
      <c r="BS7" s="380"/>
      <c r="BT7" s="380"/>
      <c r="BU7" s="380"/>
      <c r="BW7" s="380"/>
      <c r="BX7" s="380"/>
      <c r="BY7" s="380"/>
      <c r="BZ7" s="380"/>
      <c r="CA7" s="380"/>
      <c r="CB7" s="380"/>
      <c r="CC7" s="380"/>
      <c r="CD7" s="380"/>
      <c r="CE7" s="380"/>
      <c r="CF7" s="380"/>
      <c r="CG7" s="380"/>
      <c r="CS7" s="380"/>
      <c r="CT7" s="380"/>
      <c r="CU7" s="380"/>
      <c r="CV7" s="380"/>
      <c r="CW7" s="380"/>
      <c r="CX7" s="380"/>
      <c r="CY7" s="380"/>
      <c r="CZ7" s="380"/>
      <c r="DA7" s="380"/>
      <c r="DB7" s="380"/>
      <c r="DD7" s="380"/>
      <c r="DE7" s="380"/>
      <c r="DF7" s="380"/>
      <c r="DG7" s="380"/>
      <c r="DH7" s="380"/>
      <c r="DI7" s="380"/>
      <c r="DJ7" s="380"/>
      <c r="DK7" s="380"/>
      <c r="DL7" s="380"/>
      <c r="DM7" s="380"/>
      <c r="DN7" s="380"/>
      <c r="DZ7" s="380"/>
      <c r="EA7" s="380"/>
      <c r="EB7" s="380"/>
      <c r="EC7" s="380"/>
      <c r="ED7" s="380"/>
      <c r="EE7" s="380"/>
      <c r="EF7" s="380"/>
      <c r="EG7" s="380"/>
      <c r="EH7" s="380"/>
      <c r="EI7" s="380"/>
    </row>
    <row r="8" spans="1:144" s="21" customFormat="1" ht="15" customHeight="1" x14ac:dyDescent="0.25">
      <c r="A8" s="320" t="s">
        <v>6</v>
      </c>
      <c r="B8" s="320"/>
      <c r="C8" s="396">
        <f>'III Plan Rates'!C8</f>
        <v>45292</v>
      </c>
      <c r="D8" s="398"/>
      <c r="E8" s="398"/>
      <c r="F8" s="320"/>
      <c r="G8" s="320"/>
      <c r="H8" s="320"/>
      <c r="I8" s="380"/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0"/>
      <c r="AK8" s="380"/>
      <c r="AL8" s="380"/>
      <c r="AM8" s="380"/>
      <c r="AN8" s="380"/>
      <c r="AP8" s="380"/>
      <c r="AQ8" s="380"/>
      <c r="AR8" s="380"/>
      <c r="AS8" s="380"/>
      <c r="AT8" s="380"/>
      <c r="AU8" s="380"/>
      <c r="AV8" s="380"/>
      <c r="AW8" s="380"/>
      <c r="AX8" s="380"/>
      <c r="AY8" s="380"/>
      <c r="AZ8" s="380"/>
      <c r="BL8" s="380"/>
      <c r="BM8" s="380"/>
      <c r="BN8" s="380"/>
      <c r="BO8" s="380"/>
      <c r="BP8" s="380"/>
      <c r="BQ8" s="380"/>
      <c r="BR8" s="380"/>
      <c r="BS8" s="380"/>
      <c r="BT8" s="380"/>
      <c r="BU8" s="380"/>
      <c r="BW8" s="380"/>
      <c r="BX8" s="380"/>
      <c r="BY8" s="380"/>
      <c r="BZ8" s="380"/>
      <c r="CA8" s="380"/>
      <c r="CB8" s="380"/>
      <c r="CC8" s="380"/>
      <c r="CD8" s="380"/>
      <c r="CE8" s="380"/>
      <c r="CF8" s="380"/>
      <c r="CG8" s="380"/>
      <c r="CS8" s="380"/>
      <c r="CT8" s="380"/>
      <c r="CU8" s="380"/>
      <c r="CV8" s="380"/>
      <c r="CW8" s="380"/>
      <c r="CX8" s="380"/>
      <c r="CY8" s="380"/>
      <c r="CZ8" s="380"/>
      <c r="DA8" s="380"/>
      <c r="DB8" s="380"/>
      <c r="DD8" s="380"/>
      <c r="DE8" s="380"/>
      <c r="DF8" s="380"/>
      <c r="DG8" s="380"/>
      <c r="DH8" s="380"/>
      <c r="DI8" s="380"/>
      <c r="DJ8" s="380"/>
      <c r="DK8" s="380"/>
      <c r="DL8" s="380"/>
      <c r="DM8" s="380"/>
      <c r="DN8" s="380"/>
      <c r="DZ8" s="380"/>
      <c r="EA8" s="380"/>
      <c r="EB8" s="380"/>
      <c r="EC8" s="380"/>
      <c r="ED8" s="380"/>
      <c r="EE8" s="380"/>
      <c r="EF8" s="380"/>
      <c r="EG8" s="380"/>
      <c r="EH8" s="380"/>
      <c r="EI8" s="380"/>
    </row>
    <row r="9" spans="1:144" ht="30" customHeight="1" x14ac:dyDescent="0.25">
      <c r="A9" s="80"/>
      <c r="B9" s="81"/>
      <c r="C9" s="80"/>
      <c r="D9" s="4"/>
      <c r="E9" s="4"/>
      <c r="F9" s="64"/>
      <c r="G9" s="64"/>
      <c r="H9" s="64"/>
      <c r="I9" s="2"/>
      <c r="J9" s="166"/>
      <c r="K9" s="166"/>
      <c r="L9" s="166"/>
      <c r="M9" s="166"/>
      <c r="N9" s="166"/>
      <c r="O9" s="166"/>
      <c r="P9" s="166"/>
      <c r="Q9" s="166"/>
      <c r="R9" s="166"/>
      <c r="S9" s="54"/>
      <c r="T9" s="2"/>
      <c r="U9" s="167"/>
      <c r="V9" s="167"/>
      <c r="W9" s="167"/>
      <c r="X9" s="167"/>
      <c r="Y9" s="167"/>
      <c r="Z9" s="167"/>
      <c r="AA9" s="167"/>
      <c r="AB9" s="167"/>
      <c r="AC9" s="167"/>
      <c r="AD9" s="54"/>
      <c r="AE9" s="2"/>
      <c r="AF9" s="167"/>
      <c r="AG9" s="167"/>
      <c r="AH9" s="167"/>
      <c r="AI9" s="167"/>
      <c r="AJ9" s="167"/>
      <c r="AK9" s="167"/>
      <c r="AL9" s="167"/>
      <c r="AM9" s="167"/>
      <c r="AN9" s="167"/>
      <c r="AO9" s="54"/>
      <c r="AP9" s="2"/>
      <c r="AQ9" s="166"/>
      <c r="AR9" s="166"/>
      <c r="AS9" s="166"/>
      <c r="AT9" s="166"/>
      <c r="AU9" s="166"/>
      <c r="AV9" s="166"/>
      <c r="AW9" s="166"/>
      <c r="AX9" s="166"/>
      <c r="AY9" s="166"/>
      <c r="AZ9" s="54"/>
      <c r="BA9" s="2"/>
      <c r="BB9" s="167"/>
      <c r="BC9" s="167"/>
      <c r="BD9" s="167"/>
      <c r="BE9" s="167"/>
      <c r="BF9" s="167"/>
      <c r="BG9" s="167"/>
      <c r="BH9" s="167"/>
      <c r="BI9" s="167"/>
      <c r="BJ9" s="167"/>
      <c r="BK9" s="54"/>
      <c r="BL9" s="2"/>
      <c r="BM9" s="167"/>
      <c r="BN9" s="167"/>
      <c r="BO9" s="167"/>
      <c r="BP9" s="167"/>
      <c r="BQ9" s="167"/>
      <c r="BR9" s="167"/>
      <c r="BS9" s="167"/>
      <c r="BT9" s="167"/>
      <c r="BU9" s="167"/>
      <c r="BV9" s="54"/>
      <c r="BW9" s="2"/>
      <c r="BX9" s="166"/>
      <c r="BY9" s="166"/>
      <c r="BZ9" s="166"/>
      <c r="CA9" s="166"/>
      <c r="CB9" s="166"/>
      <c r="CC9" s="166"/>
      <c r="CD9" s="166"/>
      <c r="CE9" s="166"/>
      <c r="CF9" s="166"/>
      <c r="CG9" s="54"/>
      <c r="CH9" s="2"/>
      <c r="CI9" s="167"/>
      <c r="CJ9" s="167"/>
      <c r="CK9" s="167"/>
      <c r="CL9" s="167"/>
      <c r="CM9" s="167"/>
      <c r="CN9" s="167"/>
      <c r="CO9" s="167"/>
      <c r="CP9" s="167"/>
      <c r="CQ9" s="167"/>
      <c r="CR9" s="54"/>
      <c r="CS9" s="2"/>
      <c r="CT9" s="167"/>
      <c r="CU9" s="167"/>
      <c r="CV9" s="167"/>
      <c r="CW9" s="167"/>
      <c r="CX9" s="167"/>
      <c r="CY9" s="167"/>
      <c r="CZ9" s="167"/>
      <c r="DA9" s="167"/>
      <c r="DB9" s="167"/>
      <c r="DC9" s="54"/>
      <c r="DD9" s="2"/>
      <c r="DE9" s="166"/>
      <c r="DF9" s="166"/>
      <c r="DG9" s="166"/>
      <c r="DH9" s="166"/>
      <c r="DI9" s="166"/>
      <c r="DJ9" s="166"/>
      <c r="DK9" s="166"/>
      <c r="DL9" s="166"/>
      <c r="DM9" s="166"/>
      <c r="DN9" s="54"/>
      <c r="DO9" s="2"/>
      <c r="DP9" s="167"/>
      <c r="DQ9" s="167"/>
      <c r="DR9" s="167"/>
      <c r="DS9" s="167"/>
      <c r="DT9" s="167"/>
      <c r="DU9" s="167"/>
      <c r="DV9" s="167"/>
      <c r="DW9" s="167"/>
      <c r="DX9" s="167"/>
      <c r="DZ9" s="2"/>
      <c r="EA9" s="167"/>
      <c r="EB9" s="167"/>
      <c r="EC9" s="167"/>
      <c r="ED9" s="167"/>
      <c r="EE9" s="167"/>
      <c r="EF9" s="167"/>
      <c r="EG9" s="167"/>
      <c r="EH9" s="167"/>
      <c r="EI9" s="167"/>
      <c r="EJ9" s="54"/>
    </row>
    <row r="10" spans="1:144" s="20" customFormat="1" ht="30" customHeight="1" x14ac:dyDescent="0.25">
      <c r="A10" s="403"/>
      <c r="B10" s="403"/>
      <c r="C10" s="320"/>
      <c r="D10" s="403"/>
      <c r="E10" s="403"/>
      <c r="F10" s="403"/>
      <c r="G10" s="403"/>
      <c r="H10" s="403"/>
      <c r="I10" s="564" t="str">
        <f>"Quarter 1 "&amp;YEAR(C8)-1&amp;", 21-year-old Non-Tobacco Premium PMPM"</f>
        <v>Quarter 1 2023, 21-year-old Non-Tobacco Premium PMPM</v>
      </c>
      <c r="J10" s="564"/>
      <c r="K10" s="564"/>
      <c r="L10" s="564"/>
      <c r="M10" s="564"/>
      <c r="N10" s="564"/>
      <c r="O10" s="564"/>
      <c r="P10" s="564"/>
      <c r="Q10" s="564"/>
      <c r="R10" s="564"/>
      <c r="S10" s="411"/>
      <c r="T10" s="562" t="str">
        <f>"Quarter 1 "&amp;YEAR(C8)&amp;", 21-year-old Non-Tobacco Premium PMPM"</f>
        <v>Quarter 1 2024, 21-year-old Non-Tobacco Premium PMPM</v>
      </c>
      <c r="U10" s="562"/>
      <c r="V10" s="562"/>
      <c r="W10" s="562"/>
      <c r="X10" s="562"/>
      <c r="Y10" s="562"/>
      <c r="Z10" s="562"/>
      <c r="AA10" s="562"/>
      <c r="AB10" s="562"/>
      <c r="AC10" s="562"/>
      <c r="AD10" s="24"/>
      <c r="AE10" s="563" t="s">
        <v>301</v>
      </c>
      <c r="AF10" s="563"/>
      <c r="AG10" s="563"/>
      <c r="AH10" s="563"/>
      <c r="AI10" s="563"/>
      <c r="AJ10" s="563"/>
      <c r="AK10" s="563"/>
      <c r="AL10" s="563"/>
      <c r="AM10" s="563"/>
      <c r="AN10" s="563"/>
      <c r="AO10" s="24"/>
      <c r="AP10" s="564" t="str">
        <f>"Quarter 2 "&amp;YEAR($C$8)-1&amp;", 21-year-old Non-Tobacco Premium PMPM"</f>
        <v>Quarter 2 2023, 21-year-old Non-Tobacco Premium PMPM</v>
      </c>
      <c r="AQ10" s="564"/>
      <c r="AR10" s="564"/>
      <c r="AS10" s="564"/>
      <c r="AT10" s="564"/>
      <c r="AU10" s="564"/>
      <c r="AV10" s="564"/>
      <c r="AW10" s="564"/>
      <c r="AX10" s="564"/>
      <c r="AY10" s="564"/>
      <c r="AZ10" s="411"/>
      <c r="BA10" s="562" t="str">
        <f>"Quarter 2 "&amp;YEAR(C8)&amp;", 21-year-old Non-Tobacco Premium PMPM"</f>
        <v>Quarter 2 2024, 21-year-old Non-Tobacco Premium PMPM</v>
      </c>
      <c r="BB10" s="562"/>
      <c r="BC10" s="562"/>
      <c r="BD10" s="562"/>
      <c r="BE10" s="562"/>
      <c r="BF10" s="562"/>
      <c r="BG10" s="562"/>
      <c r="BH10" s="562"/>
      <c r="BI10" s="562"/>
      <c r="BJ10" s="562"/>
      <c r="BK10" s="24"/>
      <c r="BL10" s="563" t="s">
        <v>485</v>
      </c>
      <c r="BM10" s="563"/>
      <c r="BN10" s="563"/>
      <c r="BO10" s="563"/>
      <c r="BP10" s="563"/>
      <c r="BQ10" s="563"/>
      <c r="BR10" s="563"/>
      <c r="BS10" s="563"/>
      <c r="BT10" s="563"/>
      <c r="BU10" s="563"/>
      <c r="BV10" s="24"/>
      <c r="BW10" s="564" t="str">
        <f>"Quarter 3 "&amp;YEAR($C$8)-1&amp;", 21-year-old Non-Tobacco Premium PMPM"</f>
        <v>Quarter 3 2023, 21-year-old Non-Tobacco Premium PMPM</v>
      </c>
      <c r="BX10" s="564"/>
      <c r="BY10" s="564"/>
      <c r="BZ10" s="564"/>
      <c r="CA10" s="564"/>
      <c r="CB10" s="564"/>
      <c r="CC10" s="564"/>
      <c r="CD10" s="564"/>
      <c r="CE10" s="564"/>
      <c r="CF10" s="564"/>
      <c r="CG10" s="411"/>
      <c r="CH10" s="562" t="str">
        <f>"Quarter 3 "&amp;YEAR(C8)&amp;", 21-year-old Non-Tobacco Premium PMPM"</f>
        <v>Quarter 3 2024, 21-year-old Non-Tobacco Premium PMPM</v>
      </c>
      <c r="CI10" s="562"/>
      <c r="CJ10" s="562"/>
      <c r="CK10" s="562"/>
      <c r="CL10" s="562"/>
      <c r="CM10" s="562"/>
      <c r="CN10" s="562"/>
      <c r="CO10" s="562"/>
      <c r="CP10" s="562"/>
      <c r="CQ10" s="562"/>
      <c r="CR10" s="24"/>
      <c r="CS10" s="563" t="s">
        <v>486</v>
      </c>
      <c r="CT10" s="563"/>
      <c r="CU10" s="563"/>
      <c r="CV10" s="563"/>
      <c r="CW10" s="563"/>
      <c r="CX10" s="563"/>
      <c r="CY10" s="563"/>
      <c r="CZ10" s="563"/>
      <c r="DA10" s="563"/>
      <c r="DB10" s="563"/>
      <c r="DC10" s="24"/>
      <c r="DD10" s="564" t="str">
        <f>"Quarter 4 "&amp;YEAR($C$8)-1&amp;", 21-year-old Non-Tobacco Premium PMPM"</f>
        <v>Quarter 4 2023, 21-year-old Non-Tobacco Premium PMPM</v>
      </c>
      <c r="DE10" s="564"/>
      <c r="DF10" s="564"/>
      <c r="DG10" s="564"/>
      <c r="DH10" s="564"/>
      <c r="DI10" s="564"/>
      <c r="DJ10" s="564"/>
      <c r="DK10" s="564"/>
      <c r="DL10" s="564"/>
      <c r="DM10" s="564"/>
      <c r="DN10" s="411"/>
      <c r="DO10" s="562" t="str">
        <f>"Quarter 4 "&amp;YEAR(C8)&amp;", 21-year-old Non-Tobacco Premium PMPM"</f>
        <v>Quarter 4 2024, 21-year-old Non-Tobacco Premium PMPM</v>
      </c>
      <c r="DP10" s="562"/>
      <c r="DQ10" s="562"/>
      <c r="DR10" s="562"/>
      <c r="DS10" s="562"/>
      <c r="DT10" s="562"/>
      <c r="DU10" s="562"/>
      <c r="DV10" s="562"/>
      <c r="DW10" s="562"/>
      <c r="DX10" s="562"/>
      <c r="DZ10" s="563" t="s">
        <v>487</v>
      </c>
      <c r="EA10" s="563"/>
      <c r="EB10" s="563"/>
      <c r="EC10" s="563"/>
      <c r="ED10" s="563"/>
      <c r="EE10" s="563"/>
      <c r="EF10" s="563"/>
      <c r="EG10" s="563"/>
      <c r="EH10" s="563"/>
      <c r="EI10" s="563"/>
      <c r="EJ10" s="24"/>
    </row>
    <row r="11" spans="1:144" ht="90" customHeight="1" x14ac:dyDescent="0.25">
      <c r="A11" s="89" t="s">
        <v>178</v>
      </c>
      <c r="B11" s="90" t="s">
        <v>179</v>
      </c>
      <c r="C11" s="90" t="str">
        <f>TEXT(DATE(YEAR(C8)-1,MONTH(C8),DAY(C8)), "M/D/YYYY")&amp;" Plan 
Marketing Name"</f>
        <v>1/1/2023 Plan 
Marketing Name</v>
      </c>
      <c r="D11" s="90" t="str">
        <f>"Discontinued, New, Modified, Existing (D,N,M,E) for "&amp;YEAR(C8)</f>
        <v>Discontinued, New, Modified, Existing (D,N,M,E) for 2024</v>
      </c>
      <c r="E11" s="90" t="str">
        <f>TEXT(C8, "M/D/YYYY")&amp;" HIOS Plan ID (If "&amp;TEXT(DATE(YEAR(C8)-1,MONTH(C8),DAY(C8)), "M/D/YYYY")&amp;" Plan Discontinued &amp; Mapped)"</f>
        <v>1/1/2024 HIOS Plan ID (If 1/1/2023 Plan Discontinued &amp; Mapped)</v>
      </c>
      <c r="F11" s="90" t="s">
        <v>180</v>
      </c>
      <c r="G11" s="90" t="s">
        <v>183</v>
      </c>
      <c r="H11" s="92"/>
      <c r="I11" s="115">
        <v>1</v>
      </c>
      <c r="J11" s="115">
        <v>2</v>
      </c>
      <c r="K11" s="115">
        <v>3</v>
      </c>
      <c r="L11" s="115">
        <v>4</v>
      </c>
      <c r="M11" s="115">
        <v>5</v>
      </c>
      <c r="N11" s="115">
        <v>6</v>
      </c>
      <c r="O11" s="115">
        <v>7</v>
      </c>
      <c r="P11" s="115">
        <v>8</v>
      </c>
      <c r="Q11" s="115">
        <v>9</v>
      </c>
      <c r="R11" s="115" t="s">
        <v>297</v>
      </c>
      <c r="S11" s="80"/>
      <c r="T11" s="115">
        <v>1</v>
      </c>
      <c r="U11" s="115">
        <v>2</v>
      </c>
      <c r="V11" s="115">
        <v>3</v>
      </c>
      <c r="W11" s="115">
        <v>4</v>
      </c>
      <c r="X11" s="115">
        <v>5</v>
      </c>
      <c r="Y11" s="115">
        <v>6</v>
      </c>
      <c r="Z11" s="115">
        <v>7</v>
      </c>
      <c r="AA11" s="115">
        <v>8</v>
      </c>
      <c r="AB11" s="115">
        <v>9</v>
      </c>
      <c r="AC11" s="115" t="s">
        <v>297</v>
      </c>
      <c r="AE11" s="115">
        <v>1</v>
      </c>
      <c r="AF11" s="115">
        <v>2</v>
      </c>
      <c r="AG11" s="115">
        <v>3</v>
      </c>
      <c r="AH11" s="115">
        <v>4</v>
      </c>
      <c r="AI11" s="115">
        <v>5</v>
      </c>
      <c r="AJ11" s="115">
        <v>6</v>
      </c>
      <c r="AK11" s="115">
        <v>7</v>
      </c>
      <c r="AL11" s="115">
        <v>8</v>
      </c>
      <c r="AM11" s="115">
        <v>9</v>
      </c>
      <c r="AN11" s="115" t="s">
        <v>297</v>
      </c>
      <c r="AP11" s="115">
        <v>1</v>
      </c>
      <c r="AQ11" s="115">
        <v>2</v>
      </c>
      <c r="AR11" s="115">
        <v>3</v>
      </c>
      <c r="AS11" s="115">
        <v>4</v>
      </c>
      <c r="AT11" s="115">
        <v>5</v>
      </c>
      <c r="AU11" s="115">
        <v>6</v>
      </c>
      <c r="AV11" s="115">
        <v>7</v>
      </c>
      <c r="AW11" s="115">
        <v>8</v>
      </c>
      <c r="AX11" s="115">
        <v>9</v>
      </c>
      <c r="AY11" s="115" t="s">
        <v>297</v>
      </c>
      <c r="AZ11" s="80"/>
      <c r="BA11" s="115">
        <v>1</v>
      </c>
      <c r="BB11" s="115">
        <v>2</v>
      </c>
      <c r="BC11" s="115">
        <v>3</v>
      </c>
      <c r="BD11" s="115">
        <v>4</v>
      </c>
      <c r="BE11" s="115">
        <v>5</v>
      </c>
      <c r="BF11" s="115">
        <v>6</v>
      </c>
      <c r="BG11" s="115">
        <v>7</v>
      </c>
      <c r="BH11" s="115">
        <v>8</v>
      </c>
      <c r="BI11" s="115">
        <v>9</v>
      </c>
      <c r="BJ11" s="115" t="s">
        <v>297</v>
      </c>
      <c r="BL11" s="115">
        <v>1</v>
      </c>
      <c r="BM11" s="115">
        <v>2</v>
      </c>
      <c r="BN11" s="115">
        <v>3</v>
      </c>
      <c r="BO11" s="115">
        <v>4</v>
      </c>
      <c r="BP11" s="115">
        <v>5</v>
      </c>
      <c r="BQ11" s="115">
        <v>6</v>
      </c>
      <c r="BR11" s="115">
        <v>7</v>
      </c>
      <c r="BS11" s="115">
        <v>8</v>
      </c>
      <c r="BT11" s="115">
        <v>9</v>
      </c>
      <c r="BU11" s="115" t="s">
        <v>297</v>
      </c>
      <c r="BW11" s="115">
        <v>1</v>
      </c>
      <c r="BX11" s="115">
        <v>2</v>
      </c>
      <c r="BY11" s="115">
        <v>3</v>
      </c>
      <c r="BZ11" s="115">
        <v>4</v>
      </c>
      <c r="CA11" s="115">
        <v>5</v>
      </c>
      <c r="CB11" s="115">
        <v>6</v>
      </c>
      <c r="CC11" s="115">
        <v>7</v>
      </c>
      <c r="CD11" s="115">
        <v>8</v>
      </c>
      <c r="CE11" s="115">
        <v>9</v>
      </c>
      <c r="CF11" s="115" t="s">
        <v>297</v>
      </c>
      <c r="CG11" s="80"/>
      <c r="CH11" s="115">
        <v>1</v>
      </c>
      <c r="CI11" s="115">
        <v>2</v>
      </c>
      <c r="CJ11" s="115">
        <v>3</v>
      </c>
      <c r="CK11" s="115">
        <v>4</v>
      </c>
      <c r="CL11" s="115">
        <v>5</v>
      </c>
      <c r="CM11" s="115">
        <v>6</v>
      </c>
      <c r="CN11" s="115">
        <v>7</v>
      </c>
      <c r="CO11" s="115">
        <v>8</v>
      </c>
      <c r="CP11" s="115">
        <v>9</v>
      </c>
      <c r="CQ11" s="115" t="s">
        <v>297</v>
      </c>
      <c r="CS11" s="115">
        <v>1</v>
      </c>
      <c r="CT11" s="115">
        <v>2</v>
      </c>
      <c r="CU11" s="115">
        <v>3</v>
      </c>
      <c r="CV11" s="115">
        <v>4</v>
      </c>
      <c r="CW11" s="115">
        <v>5</v>
      </c>
      <c r="CX11" s="115">
        <v>6</v>
      </c>
      <c r="CY11" s="115">
        <v>7</v>
      </c>
      <c r="CZ11" s="115">
        <v>8</v>
      </c>
      <c r="DA11" s="115">
        <v>9</v>
      </c>
      <c r="DB11" s="115" t="s">
        <v>297</v>
      </c>
      <c r="DD11" s="115">
        <v>1</v>
      </c>
      <c r="DE11" s="115">
        <v>2</v>
      </c>
      <c r="DF11" s="115">
        <v>3</v>
      </c>
      <c r="DG11" s="115">
        <v>4</v>
      </c>
      <c r="DH11" s="115">
        <v>5</v>
      </c>
      <c r="DI11" s="115">
        <v>6</v>
      </c>
      <c r="DJ11" s="115">
        <v>7</v>
      </c>
      <c r="DK11" s="115">
        <v>8</v>
      </c>
      <c r="DL11" s="115">
        <v>9</v>
      </c>
      <c r="DM11" s="115" t="s">
        <v>297</v>
      </c>
      <c r="DN11" s="80"/>
      <c r="DO11" s="115">
        <v>1</v>
      </c>
      <c r="DP11" s="115">
        <v>2</v>
      </c>
      <c r="DQ11" s="115">
        <v>3</v>
      </c>
      <c r="DR11" s="115">
        <v>4</v>
      </c>
      <c r="DS11" s="115">
        <v>5</v>
      </c>
      <c r="DT11" s="115">
        <v>6</v>
      </c>
      <c r="DU11" s="115">
        <v>7</v>
      </c>
      <c r="DV11" s="115">
        <v>8</v>
      </c>
      <c r="DW11" s="115">
        <v>9</v>
      </c>
      <c r="DX11" s="115" t="s">
        <v>297</v>
      </c>
      <c r="DZ11" s="115">
        <v>1</v>
      </c>
      <c r="EA11" s="115">
        <v>2</v>
      </c>
      <c r="EB11" s="115">
        <v>3</v>
      </c>
      <c r="EC11" s="115">
        <v>4</v>
      </c>
      <c r="ED11" s="115">
        <v>5</v>
      </c>
      <c r="EE11" s="115">
        <v>6</v>
      </c>
      <c r="EF11" s="115">
        <v>7</v>
      </c>
      <c r="EG11" s="115">
        <v>8</v>
      </c>
      <c r="EH11" s="115">
        <v>9</v>
      </c>
      <c r="EI11" s="115" t="s">
        <v>297</v>
      </c>
    </row>
    <row r="12" spans="1:144" x14ac:dyDescent="0.25">
      <c r="A12" s="94"/>
      <c r="B12" s="94"/>
      <c r="C12" s="94"/>
      <c r="D12" s="94"/>
      <c r="E12" s="94"/>
      <c r="F12" s="94"/>
      <c r="G12" s="92"/>
      <c r="H12" s="92"/>
      <c r="I12" s="80"/>
      <c r="J12" s="80"/>
      <c r="K12" s="80"/>
      <c r="L12" s="80"/>
      <c r="M12" s="80"/>
      <c r="N12" s="80"/>
      <c r="O12" s="80"/>
      <c r="P12" s="80"/>
      <c r="Q12" s="80"/>
      <c r="R12" s="142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142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P12" s="80"/>
      <c r="AQ12" s="80"/>
      <c r="AR12" s="80"/>
      <c r="AS12" s="80"/>
      <c r="AT12" s="80"/>
      <c r="AU12" s="80"/>
      <c r="AV12" s="80"/>
      <c r="AW12" s="80"/>
      <c r="AX12" s="80"/>
      <c r="AY12" s="142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142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W12" s="80"/>
      <c r="BX12" s="80"/>
      <c r="BY12" s="80"/>
      <c r="BZ12" s="80"/>
      <c r="CA12" s="80"/>
      <c r="CB12" s="80"/>
      <c r="CC12" s="80"/>
      <c r="CD12" s="80"/>
      <c r="CE12" s="80"/>
      <c r="CF12" s="142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142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D12" s="80"/>
      <c r="DE12" s="80"/>
      <c r="DF12" s="80"/>
      <c r="DG12" s="80"/>
      <c r="DH12" s="80"/>
      <c r="DI12" s="80"/>
      <c r="DJ12" s="80"/>
      <c r="DK12" s="80"/>
      <c r="DL12" s="80"/>
      <c r="DM12" s="142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142"/>
      <c r="DZ12" s="80"/>
      <c r="EA12" s="80"/>
      <c r="EB12" s="80"/>
      <c r="EC12" s="80"/>
      <c r="ED12" s="80"/>
      <c r="EE12" s="80"/>
      <c r="EF12" s="80"/>
      <c r="EG12" s="80"/>
      <c r="EH12" s="80"/>
      <c r="EI12" s="80"/>
    </row>
    <row r="13" spans="1:144" x14ac:dyDescent="0.25">
      <c r="A13" s="81" t="s">
        <v>193</v>
      </c>
      <c r="B13" s="561" t="s">
        <v>298</v>
      </c>
      <c r="C13" s="561"/>
      <c r="D13" s="561"/>
      <c r="E13" s="561"/>
      <c r="F13" s="561"/>
      <c r="G13" s="561"/>
      <c r="H13" s="81"/>
      <c r="I13" s="112">
        <f>IF(AND('III Plan Rates'!AG15&gt;0,SUMPRODUCT('III Plan Rates'!AG18:AG317,'III Plan Rates'!$AQ18:$AQ317)&gt;0),(SUMPRODUCT(I15:I314,'III Plan Rates'!AG18:AG317,'III Plan Rates'!$AQ18:$AQ317))/(SUMPRODUCT('III Plan Rates'!AG18:AG317,'III Plan Rates'!$AQ18:$AQ317)),0)</f>
        <v>0</v>
      </c>
      <c r="J13" s="112">
        <f>IF(AND('III Plan Rates'!AH15&gt;0,SUMPRODUCT('III Plan Rates'!AH18:AH317,'III Plan Rates'!$AQ18:$AQ317)&gt;0),(SUMPRODUCT(J15:J314,'III Plan Rates'!AH18:AH317,'III Plan Rates'!$AQ18:$AQ317))/(SUMPRODUCT('III Plan Rates'!AH18:AH317,'III Plan Rates'!$AQ18:$AQ317)),0)</f>
        <v>0</v>
      </c>
      <c r="K13" s="112">
        <f>IF(AND('III Plan Rates'!AI15&gt;0,SUMPRODUCT('III Plan Rates'!AI18:AI317,'III Plan Rates'!$AQ18:$AQ317)&gt;0),(SUMPRODUCT(K15:K314,'III Plan Rates'!AI18:AI317,'III Plan Rates'!$AQ18:$AQ317))/(SUMPRODUCT('III Plan Rates'!AI18:AI317,'III Plan Rates'!$AQ18:$AQ317)),0)</f>
        <v>0</v>
      </c>
      <c r="L13" s="112">
        <f>IF(AND('III Plan Rates'!AJ15&gt;0,SUMPRODUCT('III Plan Rates'!AJ18:AJ317,'III Plan Rates'!$AQ18:$AQ317)&gt;0),(SUMPRODUCT(L15:L314,'III Plan Rates'!AJ18:AJ317,'III Plan Rates'!$AQ18:$AQ317))/(SUMPRODUCT('III Plan Rates'!AJ18:AJ317,'III Plan Rates'!$AQ18:$AQ317)),0)</f>
        <v>0</v>
      </c>
      <c r="M13" s="112">
        <f>IF(AND('III Plan Rates'!AK15&gt;0,SUMPRODUCT('III Plan Rates'!AK18:AK317,'III Plan Rates'!$AQ18:$AQ317)&gt;0),(SUMPRODUCT(M15:M314,'III Plan Rates'!AK18:AK317,'III Plan Rates'!$AQ18:$AQ317))/(SUMPRODUCT('III Plan Rates'!AK18:AK317,'III Plan Rates'!$AQ18:$AQ317)),0)</f>
        <v>0</v>
      </c>
      <c r="N13" s="112">
        <f>IF(AND('III Plan Rates'!AL15&gt;0,SUMPRODUCT('III Plan Rates'!AL18:AL317,'III Plan Rates'!$AQ18:$AQ317)&gt;0),(SUMPRODUCT(N15:N314,'III Plan Rates'!AL18:AL317,'III Plan Rates'!$AQ18:$AQ317))/(SUMPRODUCT('III Plan Rates'!AL18:AL317,'III Plan Rates'!$AQ18:$AQ317)),0)</f>
        <v>0</v>
      </c>
      <c r="O13" s="112">
        <f>IF(AND('III Plan Rates'!AM15&gt;0,SUMPRODUCT('III Plan Rates'!AM18:AM317,'III Plan Rates'!$AQ18:$AQ317)&gt;0),(SUMPRODUCT(O15:O314,'III Plan Rates'!AM18:AM317,'III Plan Rates'!$AQ18:$AQ317))/(SUMPRODUCT('III Plan Rates'!AM18:AM317,'III Plan Rates'!$AQ18:$AQ317)),0)</f>
        <v>0</v>
      </c>
      <c r="P13" s="112">
        <f>IF(AND('III Plan Rates'!AN15&gt;0,SUMPRODUCT('III Plan Rates'!AN18:AN317,'III Plan Rates'!$AQ18:$AQ317)&gt;0),(SUMPRODUCT(P15:P314,'III Plan Rates'!AN18:AN317,'III Plan Rates'!$AQ18:$AQ317))/(SUMPRODUCT('III Plan Rates'!AN18:AN317,'III Plan Rates'!$AQ18:$AQ317)),0)</f>
        <v>0</v>
      </c>
      <c r="Q13" s="112">
        <f>IF(AND('III Plan Rates'!AO15&gt;0,SUMPRODUCT('III Plan Rates'!AO18:AO317,'III Plan Rates'!$AQ18:$AQ317)&gt;0),(SUMPRODUCT(Q15:Q314,'III Plan Rates'!AO18:AO317,'III Plan Rates'!$AQ18:$AQ317))/(SUMPRODUCT('III Plan Rates'!AO18:AO317,'III Plan Rates'!$AQ18:$AQ317)),0)</f>
        <v>0</v>
      </c>
      <c r="R13" s="112">
        <f>IF(AND('III Plan Rates'!AP15&gt;0,SUMPRODUCT('III Plan Rates'!AP18:AP317,'III Plan Rates'!$AQ18:$AQ317)&gt;0),(SUMPRODUCT(R15:R314,'III Plan Rates'!AP18:AP317,'III Plan Rates'!$AQ18:$AQ317))/(SUMPRODUCT('III Plan Rates'!AP18:AP317,'III Plan Rates'!$AQ18:$AQ317)),0)</f>
        <v>0</v>
      </c>
      <c r="S13" s="141"/>
      <c r="T13" s="112">
        <f>IF(AND('III Plan Rates'!AG15&gt;0,SUMPRODUCT('III Plan Rates'!AG18:AG317,'III Plan Rates'!$AQ18:$AQ317)&gt;0),(SUMPRODUCT(T15:T314,'III Plan Rates'!AG18:AG317,'III Plan Rates'!$AQ18:$AQ317))/(SUMPRODUCT('III Plan Rates'!AG18:AG317,'III Plan Rates'!$AQ18:$AQ317)),0)</f>
        <v>0</v>
      </c>
      <c r="U13" s="112">
        <f>IF(AND('III Plan Rates'!AH15&gt;0,SUMPRODUCT('III Plan Rates'!AH18:AH317,'III Plan Rates'!$AQ18:$AQ317)&gt;0),(SUMPRODUCT(U15:U314,'III Plan Rates'!AH18:AH317,'III Plan Rates'!$AQ18:$AQ317))/(SUMPRODUCT('III Plan Rates'!AH18:AH317,'III Plan Rates'!$AQ18:$AQ317)),0)</f>
        <v>0</v>
      </c>
      <c r="V13" s="112">
        <f>IF(AND('III Plan Rates'!AI15&gt;0,SUMPRODUCT('III Plan Rates'!AI18:AI317,'III Plan Rates'!$AQ18:$AQ317)&gt;0),(SUMPRODUCT(V15:V314,'III Plan Rates'!AI18:AI317,'III Plan Rates'!$AQ18:$AQ317))/(SUMPRODUCT('III Plan Rates'!AI18:AI317,'III Plan Rates'!$AQ18:$AQ317)),0)</f>
        <v>0</v>
      </c>
      <c r="W13" s="112">
        <f>IF(AND('III Plan Rates'!AJ15&gt;0,SUMPRODUCT('III Plan Rates'!AJ18:AJ317,'III Plan Rates'!$AQ18:$AQ317)&gt;0),(SUMPRODUCT(W15:W314,'III Plan Rates'!AJ18:AJ317,'III Plan Rates'!$AQ18:$AQ317))/(SUMPRODUCT('III Plan Rates'!AJ18:AJ317,'III Plan Rates'!$AQ18:$AQ317)),0)</f>
        <v>0</v>
      </c>
      <c r="X13" s="112">
        <f>IF(AND('III Plan Rates'!AK15&gt;0,SUMPRODUCT('III Plan Rates'!AK18:AK317,'III Plan Rates'!$AQ18:$AQ317)&gt;0),(SUMPRODUCT(X15:X314,'III Plan Rates'!AK18:AK317,'III Plan Rates'!$AQ18:$AQ317))/(SUMPRODUCT('III Plan Rates'!AK18:AK317,'III Plan Rates'!$AQ18:$AQ317)),0)</f>
        <v>0</v>
      </c>
      <c r="Y13" s="112">
        <f>IF(AND('III Plan Rates'!AL15&gt;0,SUMPRODUCT('III Plan Rates'!AL18:AL317,'III Plan Rates'!$AQ18:$AQ317)&gt;0),(SUMPRODUCT(Y15:Y314,'III Plan Rates'!AL18:AL317,'III Plan Rates'!$AQ18:$AQ317))/(SUMPRODUCT('III Plan Rates'!AL18:AL317,'III Plan Rates'!$AQ18:$AQ317)),0)</f>
        <v>0</v>
      </c>
      <c r="Z13" s="112">
        <f>IF(AND('III Plan Rates'!AM15&gt;0,SUMPRODUCT('III Plan Rates'!AM18:AM317,'III Plan Rates'!$AQ18:$AQ317)&gt;0),(SUMPRODUCT(Z15:Z314,'III Plan Rates'!AM18:AM317,'III Plan Rates'!$AQ18:$AQ317))/(SUMPRODUCT('III Plan Rates'!AM18:AM317,'III Plan Rates'!$AQ18:$AQ317)),0)</f>
        <v>0</v>
      </c>
      <c r="AA13" s="112">
        <f>IF(AND('III Plan Rates'!AN15&gt;0,SUMPRODUCT('III Plan Rates'!AN18:AN317,'III Plan Rates'!$AQ18:$AQ317)&gt;0),(SUMPRODUCT(AA15:AA314,'III Plan Rates'!AN18:AN317,'III Plan Rates'!$AQ18:$AQ317))/(SUMPRODUCT('III Plan Rates'!AN18:AN317,'III Plan Rates'!$AQ18:$AQ317)),0)</f>
        <v>0</v>
      </c>
      <c r="AB13" s="112">
        <f>IF(AND('III Plan Rates'!AO15&gt;0,SUMPRODUCT('III Plan Rates'!AO18:AO317,'III Plan Rates'!$AQ18:$AQ317)&gt;0),(SUMPRODUCT(AB15:AB314,'III Plan Rates'!AO18:AO317,'III Plan Rates'!$AQ18:$AQ317))/(SUMPRODUCT('III Plan Rates'!AO18:AO317,'III Plan Rates'!$AQ18:$AQ317)),0)</f>
        <v>0</v>
      </c>
      <c r="AC13" s="112">
        <f>IF(AND('III Plan Rates'!AP15&gt;0,SUMPRODUCT('III Plan Rates'!AP18:AP317,'III Plan Rates'!$AQ18:$AQ317)&gt;0),(SUMPRODUCT(AC15:AC314,'III Plan Rates'!AP18:AP317,'III Plan Rates'!$AQ18:$AQ317))/(SUMPRODUCT('III Plan Rates'!AP18:AP317,'III Plan Rates'!$AQ18:$AQ317)),0)</f>
        <v>0</v>
      </c>
      <c r="AD13" s="119"/>
      <c r="AE13" s="120">
        <f>IF(AND(I13&gt;0,T13&gt;0),T13/I13-1,0)</f>
        <v>0</v>
      </c>
      <c r="AF13" s="120">
        <f t="shared" ref="AF13:AM13" si="0">IF(AND(J13&gt;0,U13&gt;0),U13/J13-1,0)</f>
        <v>0</v>
      </c>
      <c r="AG13" s="120">
        <f t="shared" si="0"/>
        <v>0</v>
      </c>
      <c r="AH13" s="120">
        <f t="shared" si="0"/>
        <v>0</v>
      </c>
      <c r="AI13" s="120">
        <f t="shared" si="0"/>
        <v>0</v>
      </c>
      <c r="AJ13" s="120">
        <f t="shared" si="0"/>
        <v>0</v>
      </c>
      <c r="AK13" s="120">
        <f t="shared" si="0"/>
        <v>0</v>
      </c>
      <c r="AL13" s="120">
        <f t="shared" si="0"/>
        <v>0</v>
      </c>
      <c r="AM13" s="120">
        <f t="shared" si="0"/>
        <v>0</v>
      </c>
      <c r="AN13" s="120" t="e">
        <f>SUMPRODUCT(AE13:AM13,'III Plan Rates'!AG15:AO15)/'III Plan Rates'!AP15</f>
        <v>#DIV/0!</v>
      </c>
      <c r="AO13" s="144"/>
      <c r="AP13" s="112">
        <f>IF(AND('III Plan Rates'!$AG15&gt;0,SUMPRODUCT('III Plan Rates'!$AG18:$AG317,'III Plan Rates'!$AQ18:$AQ317)&gt;0),(SUMPRODUCT(AP15:AP314,'III Plan Rates'!$AG18:$AG317,'III Plan Rates'!$AQ18:$AQ317))/(SUMPRODUCT('III Plan Rates'!$AG18:$AG317,'III Plan Rates'!$AQ18:$AQ317)),0)</f>
        <v>0</v>
      </c>
      <c r="AQ13" s="112">
        <f>IF(AND('III Plan Rates'!$AH15&gt;0,SUMPRODUCT('III Plan Rates'!$AH18:$AH317,'III Plan Rates'!$AQ18:$AQ317)&gt;0),(SUMPRODUCT(AQ15:AQ314,'III Plan Rates'!$AH18:$AH317,'III Plan Rates'!$AQ18:$AQ317))/(SUMPRODUCT('III Plan Rates'!$AH18:$AH317,'III Plan Rates'!$AQ18:$AQ317)),0)</f>
        <v>0</v>
      </c>
      <c r="AR13" s="112">
        <f>IF(AND('III Plan Rates'!$AI15&gt;0,SUMPRODUCT('III Plan Rates'!$AI18:$AI317,'III Plan Rates'!$AQ18:$AQ317)&gt;0),(SUMPRODUCT(AR15:AR314,'III Plan Rates'!$AI18:$AI317,'III Plan Rates'!$AQ18:$AQ317))/(SUMPRODUCT('III Plan Rates'!$AI18:$AI317,'III Plan Rates'!$AQ18:$AQ317)),0)</f>
        <v>0</v>
      </c>
      <c r="AS13" s="112">
        <f>IF(AND('III Plan Rates'!$AJ15&gt;0,SUMPRODUCT('III Plan Rates'!$AJ18:$AJ317,'III Plan Rates'!$AQ18:$AQ317)&gt;0),(SUMPRODUCT(AS15:AS314,'III Plan Rates'!$AJ18:$AJ317,'III Plan Rates'!$AQ18:$AQ317))/(SUMPRODUCT('III Plan Rates'!$AJ18:$AJ317,'III Plan Rates'!$AQ18:$AQ317)),0)</f>
        <v>0</v>
      </c>
      <c r="AT13" s="112">
        <f>IF(AND('III Plan Rates'!$AK15&gt;0,SUMPRODUCT('III Plan Rates'!$AK18:$AK317,'III Plan Rates'!$AQ18:$AQ317)&gt;0),(SUMPRODUCT(AT15:AT314,'III Plan Rates'!$AK18:$AK317,'III Plan Rates'!$AQ18:$AQ317))/(SUMPRODUCT('III Plan Rates'!AK$18:$AK317,'III Plan Rates'!$AQ18:$AQ317)),0)</f>
        <v>0</v>
      </c>
      <c r="AU13" s="112">
        <f>IF(AND('III Plan Rates'!$AL15&gt;0,SUMPRODUCT('III Plan Rates'!$AL18:$AL317,'III Plan Rates'!$AQ18:$AQ317)&gt;0),(SUMPRODUCT(AU15:AU314,'III Plan Rates'!$AL18:$AL317,'III Plan Rates'!$AQ18:$AQ317))/(SUMPRODUCT('III Plan Rates'!$AL18:$AL317,'III Plan Rates'!$AQ18:$AQ317)),0)</f>
        <v>0</v>
      </c>
      <c r="AV13" s="112">
        <f>IF(AND('III Plan Rates'!$AM15&gt;0,SUMPRODUCT('III Plan Rates'!$AM18:$AM317,'III Plan Rates'!$AQ18:$AQ317)&gt;0),(SUMPRODUCT(AV15:AV314,'III Plan Rates'!$AM18:$AM317,'III Plan Rates'!$AQ18:$AQ317))/(SUMPRODUCT('III Plan Rates'!$AM18:$AM317,'III Plan Rates'!$AQ18:$AQ317)),0)</f>
        <v>0</v>
      </c>
      <c r="AW13" s="112">
        <f>IF(AND('III Plan Rates'!$AN15&gt;0,SUMPRODUCT('III Plan Rates'!$AN18:$AN317,'III Plan Rates'!$AQ18:$AQ317)&gt;0),(SUMPRODUCT(AW15:AW314,'III Plan Rates'!$AN18:$AN317,'III Plan Rates'!$AQ18:$AQ317))/(SUMPRODUCT('III Plan Rates'!$AN18:$AN317,'III Plan Rates'!$AQ18:$AQ317)),0)</f>
        <v>0</v>
      </c>
      <c r="AX13" s="112">
        <f>IF(AND('III Plan Rates'!$AO15&gt;0,SUMPRODUCT('III Plan Rates'!$AO18:$AO317,'III Plan Rates'!$AQ18:$AQ317)&gt;0),(SUMPRODUCT(AX15:AX314,'III Plan Rates'!$AO18:$AO317,'III Plan Rates'!$AQ18:$AQ317))/(SUMPRODUCT('III Plan Rates'!$AO18:$AO317,'III Plan Rates'!$AQ18:$AQ317)),0)</f>
        <v>0</v>
      </c>
      <c r="AY13" s="112">
        <f>IF(AND('III Plan Rates'!$AP15&gt;0,SUMPRODUCT('III Plan Rates'!$AP18:$AP317,'III Plan Rates'!$AQ18:$AQ317)&gt;0),(SUMPRODUCT(AY15:AY314,'III Plan Rates'!$AP18:$AP317,'III Plan Rates'!$AQ18:$AQ317))/(SUMPRODUCT('III Plan Rates'!$AP18:$AP317,'III Plan Rates'!$AQ18:$AQ317)),0)</f>
        <v>0</v>
      </c>
      <c r="AZ13" s="141"/>
      <c r="BA13" s="112">
        <f>IF(AND('III Plan Rates'!AG15&gt;0,SUMPRODUCT('III Plan Rates'!AG18:AG317,'III Plan Rates'!$AQ18:$AQ317)&gt;0),(SUMPRODUCT(BA15:BA314,'III Plan Rates'!AG18:AG317,'III Plan Rates'!$AQ18:$AQ317))/(SUMPRODUCT('III Plan Rates'!AG18:AG317,'III Plan Rates'!$AQ18:$AQ317)),0)</f>
        <v>0</v>
      </c>
      <c r="BB13" s="112">
        <f>IF(AND('III Plan Rates'!AH15&gt;0,SUMPRODUCT('III Plan Rates'!AH18:AH317,'III Plan Rates'!$AQ18:$AQ317)&gt;0),(SUMPRODUCT(BB15:BB314,'III Plan Rates'!AH18:AH317,'III Plan Rates'!$AQ18:$AQ317))/(SUMPRODUCT('III Plan Rates'!AH18:AH317,'III Plan Rates'!$AQ18:$AQ317)),0)</f>
        <v>0</v>
      </c>
      <c r="BC13" s="112">
        <f>IF(AND('III Plan Rates'!AI15&gt;0,SUMPRODUCT('III Plan Rates'!AI18:AI317,'III Plan Rates'!$AQ18:$AQ317)&gt;0),(SUMPRODUCT(BC15:BC314,'III Plan Rates'!AI18:AI317,'III Plan Rates'!$AQ18:$AQ317))/(SUMPRODUCT('III Plan Rates'!AI18:AI317,'III Plan Rates'!$AQ18:$AQ317)),0)</f>
        <v>0</v>
      </c>
      <c r="BD13" s="112">
        <f>IF(AND('III Plan Rates'!AJ15&gt;0,SUMPRODUCT('III Plan Rates'!AJ18:AJ317,'III Plan Rates'!$AQ18:$AQ317)&gt;0),(SUMPRODUCT(BD15:BD314,'III Plan Rates'!AJ18:AJ317,'III Plan Rates'!$AQ18:$AQ317))/(SUMPRODUCT('III Plan Rates'!AJ18:AJ317,'III Plan Rates'!$AQ18:$AQ317)),0)</f>
        <v>0</v>
      </c>
      <c r="BE13" s="112">
        <f>IF(AND('III Plan Rates'!AK15&gt;0,SUMPRODUCT('III Plan Rates'!AK18:AK317,'III Plan Rates'!$AQ18:$AQ317)&gt;0),(SUMPRODUCT(BE15:BE314,'III Plan Rates'!AK18:AK317,'III Plan Rates'!$AQ18:$AQ317))/(SUMPRODUCT('III Plan Rates'!AK18:AK317,'III Plan Rates'!$AQ18:$AQ317)),0)</f>
        <v>0</v>
      </c>
      <c r="BF13" s="112">
        <f>IF(AND('III Plan Rates'!AL15&gt;0,SUMPRODUCT('III Plan Rates'!AL18:AL317,'III Plan Rates'!$AQ18:$AQ317)&gt;0),(SUMPRODUCT(BF15:BF314,'III Plan Rates'!AL18:AL317,'III Plan Rates'!$AQ18:$AQ317))/(SUMPRODUCT('III Plan Rates'!AL18:AL317,'III Plan Rates'!$AQ18:$AQ317)),0)</f>
        <v>0</v>
      </c>
      <c r="BG13" s="112">
        <f>IF(AND('III Plan Rates'!AM15&gt;0,SUMPRODUCT('III Plan Rates'!AM18:AM317,'III Plan Rates'!$AQ18:$AQ317)&gt;0),(SUMPRODUCT(BG15:BG314,'III Plan Rates'!AM18:AM317,'III Plan Rates'!$AQ18:$AQ317))/(SUMPRODUCT('III Plan Rates'!AM18:AM317,'III Plan Rates'!$AQ18:$AQ317)),0)</f>
        <v>0</v>
      </c>
      <c r="BH13" s="112">
        <f>IF(AND('III Plan Rates'!AN15&gt;0,SUMPRODUCT('III Plan Rates'!AN18:AN317,'III Plan Rates'!$AQ18:$AQ317)&gt;0),(SUMPRODUCT(BH15:BH314,'III Plan Rates'!AN18:AN317,'III Plan Rates'!$AQ18:$AQ317))/(SUMPRODUCT('III Plan Rates'!AN18:AN317,'III Plan Rates'!$AQ18:$AQ317)),0)</f>
        <v>0</v>
      </c>
      <c r="BI13" s="112">
        <f>IF(AND('III Plan Rates'!AO15&gt;0,SUMPRODUCT('III Plan Rates'!AO18:AO317,'III Plan Rates'!$AQ18:$AQ317)&gt;0),(SUMPRODUCT(BI15:BI314,'III Plan Rates'!AO18:AO317,'III Plan Rates'!$AQ18:$AQ317))/(SUMPRODUCT('III Plan Rates'!AO18:AO317,'III Plan Rates'!$AQ18:$AQ317)),0)</f>
        <v>0</v>
      </c>
      <c r="BJ13" s="112">
        <f>IF(AND('III Plan Rates'!AP15&gt;0,SUMPRODUCT('III Plan Rates'!AP18:AP317,'III Plan Rates'!$AQ18:$AQ317)&gt;0),(SUMPRODUCT(BJ15:BJ314,'III Plan Rates'!AP18:AP317,'III Plan Rates'!$AQ18:$AQ317))/(SUMPRODUCT('III Plan Rates'!AP18:AP317,'III Plan Rates'!$AQ18:$AQ317)),0)</f>
        <v>0</v>
      </c>
      <c r="BK13" s="119"/>
      <c r="BL13" s="120">
        <f>IF(AND(AP13&gt;0,BA13&gt;0),BA13/AP13-1,0)</f>
        <v>0</v>
      </c>
      <c r="BM13" s="120">
        <f t="shared" ref="BM13:BT13" si="1">IF(AND(AQ13&gt;0,BB13&gt;0),BB13/AQ13-1,0)</f>
        <v>0</v>
      </c>
      <c r="BN13" s="120">
        <f t="shared" si="1"/>
        <v>0</v>
      </c>
      <c r="BO13" s="120">
        <f t="shared" si="1"/>
        <v>0</v>
      </c>
      <c r="BP13" s="120">
        <f t="shared" si="1"/>
        <v>0</v>
      </c>
      <c r="BQ13" s="120">
        <f t="shared" si="1"/>
        <v>0</v>
      </c>
      <c r="BR13" s="120">
        <f t="shared" si="1"/>
        <v>0</v>
      </c>
      <c r="BS13" s="120">
        <f t="shared" si="1"/>
        <v>0</v>
      </c>
      <c r="BT13" s="120">
        <f t="shared" si="1"/>
        <v>0</v>
      </c>
      <c r="BU13" s="120" t="e">
        <f>SUMPRODUCT(BL13:BT13,'III Plan Rates'!AG15:AO15)/'III Plan Rates'!AP15</f>
        <v>#DIV/0!</v>
      </c>
      <c r="BV13" s="144"/>
      <c r="BW13" s="112">
        <f>IF(AND('III Plan Rates'!$AG15&gt;0,SUMPRODUCT('III Plan Rates'!$AG18:$AG317,'III Plan Rates'!$AQ18:$AQ317)&gt;0),(SUMPRODUCT(BW15:BW314,'III Plan Rates'!$AG18:$AG317,'III Plan Rates'!$AQ18:$AQ317))/(SUMPRODUCT('III Plan Rates'!$AG18:$AG317,'III Plan Rates'!$AQ18:$AQ317)),0)</f>
        <v>0</v>
      </c>
      <c r="BX13" s="112">
        <f>IF(AND('III Plan Rates'!$AH15&gt;0,SUMPRODUCT('III Plan Rates'!$AH18:$AH317,'III Plan Rates'!$AQ18:$AQ317)&gt;0),(SUMPRODUCT(BX15:BX314,'III Plan Rates'!$AH18:$AH317,'III Plan Rates'!$AQ18:$AQ317))/(SUMPRODUCT('III Plan Rates'!$AH18:$AH317,'III Plan Rates'!$AQ18:$AQ317)),0)</f>
        <v>0</v>
      </c>
      <c r="BY13" s="112">
        <f>IF(AND('III Plan Rates'!$AI15&gt;0,SUMPRODUCT('III Plan Rates'!$AI18:$AI317,'III Plan Rates'!$AQ18:$AQ317)&gt;0),(SUMPRODUCT(BY15:BY314,'III Plan Rates'!$AI18:$AI317,'III Plan Rates'!$AQ18:$AQ317))/(SUMPRODUCT('III Plan Rates'!$AI18:$AI317,'III Plan Rates'!$AQ18:$AQ317)),0)</f>
        <v>0</v>
      </c>
      <c r="BZ13" s="112">
        <f>IF(AND('III Plan Rates'!$AJ15&gt;0,SUMPRODUCT('III Plan Rates'!$AJ18:$AJ317,'III Plan Rates'!$AQ18:$AQ317)&gt;0),(SUMPRODUCT(BZ15:BZ314,'III Plan Rates'!$AJ18:$AJ317,'III Plan Rates'!$AQ18:$AQ317))/(SUMPRODUCT('III Plan Rates'!$AJ18:$AJ317,'III Plan Rates'!$AQ18:$AQ317)),0)</f>
        <v>0</v>
      </c>
      <c r="CA13" s="112">
        <f>IF(AND('III Plan Rates'!$AK15&gt;0,SUMPRODUCT('III Plan Rates'!$AK18:$AK317,'III Plan Rates'!$AQ18:$AQ317)&gt;0),(SUMPRODUCT(CA15:CA314,'III Plan Rates'!$AK18:$AK317,'III Plan Rates'!$AQ18:$AQ317))/(SUMPRODUCT('III Plan Rates'!$AK18:$AK317,'III Plan Rates'!$AQ18:$AQ317)),0)</f>
        <v>0</v>
      </c>
      <c r="CB13" s="112">
        <f>IF(AND('III Plan Rates'!$AL15&gt;0,SUMPRODUCT('III Plan Rates'!$AL18:$AL317,'III Plan Rates'!$AQ18:$AQ317)&gt;0),(SUMPRODUCT(CB15:CB314,'III Plan Rates'!$AL18:$AL317,'III Plan Rates'!$AQ18:$AQ317))/(SUMPRODUCT('III Plan Rates'!$AL18:$AL317,'III Plan Rates'!$AQ18:$AQ317)),0)</f>
        <v>0</v>
      </c>
      <c r="CC13" s="112">
        <f>IF(AND('III Plan Rates'!$AM15&gt;0,SUMPRODUCT('III Plan Rates'!$AM18:$AM317,'III Plan Rates'!$AQ18:$AQ317)&gt;0),(SUMPRODUCT(CC15:CC314,'III Plan Rates'!$AM18:$AM317,'III Plan Rates'!$AQ18:$AQ317))/(SUMPRODUCT('III Plan Rates'!$AM18:$AM317,'III Plan Rates'!$AQ18:$AQ317)),0)</f>
        <v>0</v>
      </c>
      <c r="CD13" s="112">
        <f>IF(AND('III Plan Rates'!$AN15&gt;0,SUMPRODUCT('III Plan Rates'!$AN18:$AN317,'III Plan Rates'!$AQ18:$AQ317)&gt;0),(SUMPRODUCT(CD15:CD314,'III Plan Rates'!$AN18:$AN317,'III Plan Rates'!$AQ18:$AQ317))/(SUMPRODUCT('III Plan Rates'!$AN18:$AN317,'III Plan Rates'!$AQ18:$AQ317)),0)</f>
        <v>0</v>
      </c>
      <c r="CE13" s="112">
        <f>IF(AND('III Plan Rates'!$AO15&gt;0,SUMPRODUCT('III Plan Rates'!$AO18:$AO317,'III Plan Rates'!$AQ18:$AQ317)&gt;0),(SUMPRODUCT(CE15:CE314,'III Plan Rates'!$AO18:$AO317,'III Plan Rates'!$AQ18:$AQ317))/(SUMPRODUCT('III Plan Rates'!$AO18:$AO317,'III Plan Rates'!$AQ18:$AQ317)),0)</f>
        <v>0</v>
      </c>
      <c r="CF13" s="112">
        <f>IF(AND('III Plan Rates'!$AP15&gt;0,SUMPRODUCT('III Plan Rates'!$AP18:$AP317,'III Plan Rates'!$AQ18:$AQ317)&gt;0),(SUMPRODUCT(CF15:CF314,'III Plan Rates'!$AP18:$AP317,'III Plan Rates'!$AQ18:$AQ317))/(SUMPRODUCT('III Plan Rates'!$AP18:$AP317,'III Plan Rates'!$AQ18:$AQ317)),0)</f>
        <v>0</v>
      </c>
      <c r="CG13" s="141"/>
      <c r="CH13" s="112">
        <f>IF(AND('III Plan Rates'!AG15&gt;0,SUMPRODUCT('III Plan Rates'!AG18:AG317,'III Plan Rates'!$AQ18:$AQ317)&gt;0),(SUMPRODUCT(CH15:CH314,'III Plan Rates'!AG18:AG317,'III Plan Rates'!$AQ18:$AQ317))/(SUMPRODUCT('III Plan Rates'!AG18:AG317,'III Plan Rates'!$AQ18:$AQ317)),0)</f>
        <v>0</v>
      </c>
      <c r="CI13" s="112">
        <f>IF(AND('III Plan Rates'!AH15&gt;0,SUMPRODUCT('III Plan Rates'!AH18:AH317,'III Plan Rates'!$AQ18:$AQ317)&gt;0),(SUMPRODUCT(CI15:CI314,'III Plan Rates'!AH18:AH317,'III Plan Rates'!$AQ18:$AQ317))/(SUMPRODUCT('III Plan Rates'!AH18:AH317,'III Plan Rates'!$AQ18:$AQ317)),0)</f>
        <v>0</v>
      </c>
      <c r="CJ13" s="112">
        <f>IF(AND('III Plan Rates'!AI15&gt;0,SUMPRODUCT('III Plan Rates'!AI18:AI317,'III Plan Rates'!$AQ18:$AQ317)&gt;0),(SUMPRODUCT(CJ15:CJ314,'III Plan Rates'!AI18:AI317,'III Plan Rates'!$AQ18:$AQ317))/(SUMPRODUCT('III Plan Rates'!AI18:AI317,'III Plan Rates'!$AQ18:$AQ317)),0)</f>
        <v>0</v>
      </c>
      <c r="CK13" s="112">
        <f>IF(AND('III Plan Rates'!AJ15&gt;0,SUMPRODUCT('III Plan Rates'!AJ18:AJ317,'III Plan Rates'!$AQ18:$AQ317)&gt;0),(SUMPRODUCT(CK15:CK314,'III Plan Rates'!AJ18:AJ317,'III Plan Rates'!$AQ18:$AQ317))/(SUMPRODUCT('III Plan Rates'!AJ18:AJ317,'III Plan Rates'!$AQ18:$AQ317)),0)</f>
        <v>0</v>
      </c>
      <c r="CL13" s="112">
        <f>IF(AND('III Plan Rates'!AK15&gt;0,SUMPRODUCT('III Plan Rates'!AK18:AK317,'III Plan Rates'!$AQ18:$AQ317)&gt;0),(SUMPRODUCT(CL15:CL314,'III Plan Rates'!AK18:AK317,'III Plan Rates'!$AQ18:$AQ317))/(SUMPRODUCT('III Plan Rates'!AK18:AK317,'III Plan Rates'!$AQ18:$AQ317)),0)</f>
        <v>0</v>
      </c>
      <c r="CM13" s="112">
        <f>IF(AND('III Plan Rates'!AL15&gt;0,SUMPRODUCT('III Plan Rates'!AL18:AL317,'III Plan Rates'!$AQ18:$AQ317)&gt;0),(SUMPRODUCT(CM15:CM314,'III Plan Rates'!AL18:AL317,'III Plan Rates'!$AQ18:$AQ317))/(SUMPRODUCT('III Plan Rates'!AL18:AL317,'III Plan Rates'!$AQ18:$AQ317)),0)</f>
        <v>0</v>
      </c>
      <c r="CN13" s="112">
        <f>IF(AND('III Plan Rates'!AM15&gt;0,SUMPRODUCT('III Plan Rates'!AM18:AM317,'III Plan Rates'!$AQ18:$AQ317)&gt;0),(SUMPRODUCT(CN15:CN314,'III Plan Rates'!AM18:AM317,'III Plan Rates'!$AQ18:$AQ317))/(SUMPRODUCT('III Plan Rates'!AM18:AM317,'III Plan Rates'!$AQ18:$AQ317)),0)</f>
        <v>0</v>
      </c>
      <c r="CO13" s="112">
        <f>IF(AND('III Plan Rates'!AN15&gt;0,SUMPRODUCT('III Plan Rates'!AN18:AN317,'III Plan Rates'!$AQ18:$AQ317)&gt;0),(SUMPRODUCT(CO15:CO314,'III Plan Rates'!AN18:AN317,'III Plan Rates'!$AQ18:$AQ317))/(SUMPRODUCT('III Plan Rates'!AN18:AN317,'III Plan Rates'!$AQ18:$AQ317)),0)</f>
        <v>0</v>
      </c>
      <c r="CP13" s="112">
        <f>IF(AND('III Plan Rates'!AO15&gt;0,SUMPRODUCT('III Plan Rates'!AO18:AO317,'III Plan Rates'!$AQ18:$AQ317)&gt;0),(SUMPRODUCT(CP15:CP314,'III Plan Rates'!AO18:AO317,'III Plan Rates'!$AQ18:$AQ317))/(SUMPRODUCT('III Plan Rates'!AO18:AO317,'III Plan Rates'!$AQ18:$AQ317)),0)</f>
        <v>0</v>
      </c>
      <c r="CQ13" s="112">
        <f>IF(AND('III Plan Rates'!AP15&gt;0,SUMPRODUCT('III Plan Rates'!AP18:AP317,'III Plan Rates'!$AQ18:$AQ317)&gt;0),(SUMPRODUCT(CQ15:CQ314,'III Plan Rates'!AP18:AP317,'III Plan Rates'!$AQ18:$AQ317))/(SUMPRODUCT('III Plan Rates'!AP18:AP317,'III Plan Rates'!$AQ18:$AQ317)),0)</f>
        <v>0</v>
      </c>
      <c r="CR13" s="119"/>
      <c r="CS13" s="120">
        <f>IF(AND(BW13&gt;0,CH13&gt;0),CH13/BW13-1,0)</f>
        <v>0</v>
      </c>
      <c r="CT13" s="120">
        <f t="shared" ref="CT13:DA13" si="2">IF(AND(BX13&gt;0,CI13&gt;0),CI13/BX13-1,0)</f>
        <v>0</v>
      </c>
      <c r="CU13" s="120">
        <f t="shared" si="2"/>
        <v>0</v>
      </c>
      <c r="CV13" s="120">
        <f t="shared" si="2"/>
        <v>0</v>
      </c>
      <c r="CW13" s="120">
        <f t="shared" si="2"/>
        <v>0</v>
      </c>
      <c r="CX13" s="120">
        <f t="shared" si="2"/>
        <v>0</v>
      </c>
      <c r="CY13" s="120">
        <f t="shared" si="2"/>
        <v>0</v>
      </c>
      <c r="CZ13" s="120">
        <f t="shared" si="2"/>
        <v>0</v>
      </c>
      <c r="DA13" s="120">
        <f t="shared" si="2"/>
        <v>0</v>
      </c>
      <c r="DB13" s="120" t="e">
        <f>SUMPRODUCT(CS13:DA13,'III Plan Rates'!AG15:AO15)/'III Plan Rates'!AP15</f>
        <v>#DIV/0!</v>
      </c>
      <c r="DC13" s="144"/>
      <c r="DD13" s="112">
        <f>IF(AND('III Plan Rates'!$AG15&gt;0,SUMPRODUCT('III Plan Rates'!$AG18:$AG317,'III Plan Rates'!$AQ18:$AQ317)&gt;0),(SUMPRODUCT(DD15:DD314,'III Plan Rates'!$AG18:$AG317,'III Plan Rates'!$AQ18:$AQ317))/(SUMPRODUCT('III Plan Rates'!$AG18:$AG317,'III Plan Rates'!$AQ18:$AQ317)),0)</f>
        <v>0</v>
      </c>
      <c r="DE13" s="112">
        <f>IF(AND('III Plan Rates'!$AH15&gt;0,SUMPRODUCT('III Plan Rates'!$AH18:$AH317,'III Plan Rates'!$AQ18:$AQ317)&gt;0),(SUMPRODUCT(DE15:DE314,'III Plan Rates'!$AH18:$AH317,'III Plan Rates'!$AQ18:$AQ317))/(SUMPRODUCT('III Plan Rates'!$AH18:$AH317,'III Plan Rates'!$AQ18:$AQ317)),0)</f>
        <v>0</v>
      </c>
      <c r="DF13" s="112">
        <f>IF(AND('III Plan Rates'!$AI15&gt;0,SUMPRODUCT('III Plan Rates'!$AI18:$AI317,'III Plan Rates'!$AQ18:$AQ317)&gt;0),(SUMPRODUCT(DF15:DF314,'III Plan Rates'!$AI18:$AI317,'III Plan Rates'!$AQ18:$AQ317))/(SUMPRODUCT('III Plan Rates'!$AI18:$AI317,'III Plan Rates'!$AQ18:$AQ317)),0)</f>
        <v>0</v>
      </c>
      <c r="DG13" s="112">
        <f>IF(AND('III Plan Rates'!$AJ15&gt;0,SUMPRODUCT('III Plan Rates'!$AJ18:$AJ317,'III Plan Rates'!$AQ18:$AQ317)&gt;0),(SUMPRODUCT(DG15:DG314,'III Plan Rates'!$AJ18:$AJ317,'III Plan Rates'!$AQ18:$AQ317))/(SUMPRODUCT('III Plan Rates'!$AJ18:$AJ317,'III Plan Rates'!$AQ18:$AQ317)),0)</f>
        <v>0</v>
      </c>
      <c r="DH13" s="112">
        <f>IF(AND('III Plan Rates'!$AK15&gt;0,SUMPRODUCT('III Plan Rates'!$AK18:$AK317,'III Plan Rates'!$AQ18:$AQ317)&gt;0),(SUMPRODUCT(DH15:DH314,'III Plan Rates'!$AK18:$AK317,'III Plan Rates'!$AQ18:$AQ317))/(SUMPRODUCT('III Plan Rates'!$AK18:$AK317,'III Plan Rates'!$AQ18:$AQ317)),0)</f>
        <v>0</v>
      </c>
      <c r="DI13" s="112">
        <f>IF(AND('III Plan Rates'!$AL15&gt;0,SUMPRODUCT('III Plan Rates'!$AL18:$AL317,'III Plan Rates'!$AQ18:$AQ317)&gt;0),(SUMPRODUCT(DI15:DI314,'III Plan Rates'!$AL18:$AL317,'III Plan Rates'!$AQ18:$AQ317))/(SUMPRODUCT('III Plan Rates'!$AL18:$AL317,'III Plan Rates'!$AQ18:$AQ317)),0)</f>
        <v>0</v>
      </c>
      <c r="DJ13" s="112">
        <f>IF(AND('III Plan Rates'!$AM15&gt;0,SUMPRODUCT('III Plan Rates'!$AM18:$AM317,'III Plan Rates'!$AQ18:$AQ317)&gt;0),(SUMPRODUCT(DJ15:DJ314,'III Plan Rates'!$AM18:$AM317,'III Plan Rates'!$AQ18:$AQ317))/(SUMPRODUCT('III Plan Rates'!$AM18:$AM317,'III Plan Rates'!$AQ18:$AQ317)),0)</f>
        <v>0</v>
      </c>
      <c r="DK13" s="112">
        <f>IF(AND('III Plan Rates'!$AN15&gt;0,SUMPRODUCT('III Plan Rates'!$AN18:$AN317,'III Plan Rates'!$AQ18:$AQ317)&gt;0),(SUMPRODUCT(DK15:DK314,'III Plan Rates'!$AN18:$AN317,'III Plan Rates'!$AQ18:$AQ317))/(SUMPRODUCT('III Plan Rates'!$AN18:$AN317,'III Plan Rates'!$AQ18:$AQ317)),0)</f>
        <v>0</v>
      </c>
      <c r="DL13" s="112">
        <f>IF(AND('III Plan Rates'!$AO15&gt;0,SUMPRODUCT('III Plan Rates'!$AO18:$AO317,'III Plan Rates'!$AQ18:$AQ317)&gt;0),(SUMPRODUCT(DL15:DL314,'III Plan Rates'!$AO18:$AO317,'III Plan Rates'!$AQ18:$AQ317))/(SUMPRODUCT('III Plan Rates'!$AO18:$AO317,'III Plan Rates'!$AQ18:$AQ317)),0)</f>
        <v>0</v>
      </c>
      <c r="DM13" s="112">
        <f>IF(AND('III Plan Rates'!$AP15&gt;0,SUMPRODUCT('III Plan Rates'!$AP18:$AP317,'III Plan Rates'!$AQ18:$AQ317)&gt;0),(SUMPRODUCT(DM15:DM314,'III Plan Rates'!$AP18:$AP317,'III Plan Rates'!$AQ18:$AQ317))/(SUMPRODUCT('III Plan Rates'!$AP18:$AP317,'III Plan Rates'!$AQ18:$AQ317)),0)</f>
        <v>0</v>
      </c>
      <c r="DN13" s="141"/>
      <c r="DO13" s="112">
        <f>IF(AND('III Plan Rates'!AG15&gt;0,SUMPRODUCT('III Plan Rates'!AG18:AG317,'III Plan Rates'!$AQ18:$AQ317)&gt;0),(SUMPRODUCT(DO15:DO314,'III Plan Rates'!AG18:AG317,'III Plan Rates'!$AQ18:$AQ317))/(SUMPRODUCT('III Plan Rates'!AG18:AG317,'III Plan Rates'!$AQ18:$AQ317)),0)</f>
        <v>0</v>
      </c>
      <c r="DP13" s="112">
        <f>IF(AND('III Plan Rates'!AH15&gt;0,SUMPRODUCT('III Plan Rates'!AH18:AH317,'III Plan Rates'!$AQ18:$AQ317)&gt;0),(SUMPRODUCT(DP15:DP314,'III Plan Rates'!AH18:AH317,'III Plan Rates'!$AQ18:$AQ317))/(SUMPRODUCT('III Plan Rates'!AH18:AH317,'III Plan Rates'!$AQ18:$AQ317)),0)</f>
        <v>0</v>
      </c>
      <c r="DQ13" s="112">
        <f>IF(AND('III Plan Rates'!AI15&gt;0,SUMPRODUCT('III Plan Rates'!AI18:AI317,'III Plan Rates'!$AQ18:$AQ317)&gt;0),(SUMPRODUCT(DQ15:DQ314,'III Plan Rates'!AI18:AI317,'III Plan Rates'!$AQ18:$AQ317))/(SUMPRODUCT('III Plan Rates'!AI18:AI317,'III Plan Rates'!$AQ18:$AQ317)),0)</f>
        <v>0</v>
      </c>
      <c r="DR13" s="112">
        <f>IF(AND('III Plan Rates'!AJ15&gt;0,SUMPRODUCT('III Plan Rates'!AJ18:AJ317,'III Plan Rates'!$AQ18:$AQ317)&gt;0),(SUMPRODUCT(DR15:DR314,'III Plan Rates'!AJ18:AJ317,'III Plan Rates'!$AQ18:$AQ317))/(SUMPRODUCT('III Plan Rates'!AJ18:AJ317,'III Plan Rates'!$AQ18:$AQ317)),0)</f>
        <v>0</v>
      </c>
      <c r="DS13" s="112">
        <f>IF(AND('III Plan Rates'!AK15&gt;0,SUMPRODUCT('III Plan Rates'!AK18:AK317,'III Plan Rates'!$AQ18:$AQ317)&gt;0),(SUMPRODUCT(DS15:DS314,'III Plan Rates'!AK18:AK317,'III Plan Rates'!$AQ18:$AQ317))/(SUMPRODUCT('III Plan Rates'!AK18:AK317,'III Plan Rates'!$AQ18:$AQ317)),0)</f>
        <v>0</v>
      </c>
      <c r="DT13" s="112">
        <f>IF(AND('III Plan Rates'!AL15&gt;0,SUMPRODUCT('III Plan Rates'!AL18:AL317,'III Plan Rates'!$AQ18:$AQ317)&gt;0),(SUMPRODUCT(DT15:DT314,'III Plan Rates'!AL18:AL317,'III Plan Rates'!$AQ18:$AQ317))/(SUMPRODUCT('III Plan Rates'!AL18:AL317,'III Plan Rates'!$AQ18:$AQ317)),0)</f>
        <v>0</v>
      </c>
      <c r="DU13" s="112">
        <f>IF(AND('III Plan Rates'!AM15&gt;0,SUMPRODUCT('III Plan Rates'!AM18:AM317,'III Plan Rates'!$AQ18:$AQ317)&gt;0),(SUMPRODUCT(DU15:DU314,'III Plan Rates'!AM18:AM317,'III Plan Rates'!$AQ18:$AQ317))/(SUMPRODUCT('III Plan Rates'!AM18:AM317,'III Plan Rates'!$AQ18:$AQ317)),0)</f>
        <v>0</v>
      </c>
      <c r="DV13" s="112">
        <f>IF(AND('III Plan Rates'!AN15&gt;0,SUMPRODUCT('III Plan Rates'!AN18:AN317,'III Plan Rates'!$AQ18:$AQ317)&gt;0),(SUMPRODUCT(DV15:DV314,'III Plan Rates'!AN18:AN317,'III Plan Rates'!$AQ18:$AQ317))/(SUMPRODUCT('III Plan Rates'!AN18:AN317,'III Plan Rates'!$AQ18:$AQ317)),0)</f>
        <v>0</v>
      </c>
      <c r="DW13" s="112">
        <f>IF(AND('III Plan Rates'!AO15&gt;0,SUMPRODUCT('III Plan Rates'!AO18:AO317,'III Plan Rates'!$AQ18:$AQ317)&gt;0),(SUMPRODUCT(DW15:DW314,'III Plan Rates'!AO18:AO317,'III Plan Rates'!$AQ18:$AQ317))/(SUMPRODUCT('III Plan Rates'!AO18:AO317,'III Plan Rates'!$AQ18:$AQ317)),0)</f>
        <v>0</v>
      </c>
      <c r="DX13" s="112">
        <f>IF(AND('III Plan Rates'!AP15&gt;0,SUMPRODUCT('III Plan Rates'!AP18:AP317,'III Plan Rates'!$AQ18:$AQ317)&gt;0),(SUMPRODUCT(DX15:DX314,'III Plan Rates'!AP18:AP317,'III Plan Rates'!$AQ18:$AQ317))/(SUMPRODUCT('III Plan Rates'!AP18:AP317,'III Plan Rates'!$AQ18:$AQ317)),0)</f>
        <v>0</v>
      </c>
      <c r="DZ13" s="120">
        <f>IF(AND(DD13&gt;0,DO13&gt;0),DO13/DD13-1,0)</f>
        <v>0</v>
      </c>
      <c r="EA13" s="120">
        <f t="shared" ref="EA13:EH13" si="3">IF(AND(DE13&gt;0,DP13&gt;0),DP13/DE13-1,0)</f>
        <v>0</v>
      </c>
      <c r="EB13" s="120">
        <f t="shared" si="3"/>
        <v>0</v>
      </c>
      <c r="EC13" s="120">
        <f t="shared" si="3"/>
        <v>0</v>
      </c>
      <c r="ED13" s="120">
        <f t="shared" si="3"/>
        <v>0</v>
      </c>
      <c r="EE13" s="120">
        <f t="shared" si="3"/>
        <v>0</v>
      </c>
      <c r="EF13" s="120">
        <f t="shared" si="3"/>
        <v>0</v>
      </c>
      <c r="EG13" s="120">
        <f t="shared" si="3"/>
        <v>0</v>
      </c>
      <c r="EH13" s="120">
        <f t="shared" si="3"/>
        <v>0</v>
      </c>
      <c r="EI13" s="120" t="e">
        <f>SUMPRODUCT(DZ13:EH13,'III Plan Rates'!AG15:AO15)/'III Plan Rates'!AP15</f>
        <v>#DIV/0!</v>
      </c>
      <c r="EJ13" s="144"/>
    </row>
    <row r="14" spans="1:144" ht="30" customHeight="1" x14ac:dyDescent="0.25">
      <c r="A14" s="80"/>
      <c r="B14" s="80"/>
      <c r="C14" s="101"/>
      <c r="D14" s="101"/>
      <c r="E14" s="101"/>
      <c r="F14" s="101"/>
      <c r="G14" s="101"/>
      <c r="H14" s="101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21"/>
      <c r="AE14" s="101"/>
      <c r="AF14" s="101"/>
      <c r="AG14" s="101"/>
      <c r="AH14" s="101"/>
      <c r="AI14" s="101"/>
      <c r="AJ14" s="101"/>
      <c r="AK14" s="101"/>
      <c r="AL14" s="101"/>
      <c r="AM14" s="101"/>
      <c r="AN14" s="145"/>
      <c r="AO14" s="121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21"/>
      <c r="BL14" s="101"/>
      <c r="BM14" s="101"/>
      <c r="BN14" s="101"/>
      <c r="BO14" s="101"/>
      <c r="BP14" s="101"/>
      <c r="BQ14" s="101"/>
      <c r="BR14" s="101"/>
      <c r="BS14" s="101"/>
      <c r="BT14" s="101"/>
      <c r="BU14" s="145"/>
      <c r="BV14" s="121"/>
      <c r="BW14" s="80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21"/>
      <c r="CS14" s="101"/>
      <c r="CT14" s="101"/>
      <c r="CU14" s="101"/>
      <c r="CV14" s="101"/>
      <c r="CW14" s="101"/>
      <c r="CX14" s="101"/>
      <c r="CY14" s="101"/>
      <c r="CZ14" s="101"/>
      <c r="DA14" s="101"/>
      <c r="DB14" s="145"/>
      <c r="DC14" s="121"/>
      <c r="DD14" s="80"/>
      <c r="DE14" s="80"/>
      <c r="DF14" s="80"/>
      <c r="DG14" s="80"/>
      <c r="DH14" s="80"/>
      <c r="DI14" s="80"/>
      <c r="DJ14" s="80"/>
      <c r="DK14" s="80"/>
      <c r="DL14" s="80"/>
      <c r="DM14" s="80"/>
      <c r="DN14" s="80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45"/>
      <c r="EJ14" s="121"/>
      <c r="EM14" s="512" t="s">
        <v>687</v>
      </c>
      <c r="EN14" s="513" t="s">
        <v>688</v>
      </c>
    </row>
    <row r="15" spans="1:144" ht="15" customHeight="1" x14ac:dyDescent="0.25">
      <c r="A15" s="406" t="str">
        <f>'III Plan Rates'!A18</f>
        <v>Plan 1</v>
      </c>
      <c r="B15" s="128">
        <f>'III Plan Rates'!B18</f>
        <v>0</v>
      </c>
      <c r="C15" s="128">
        <f>'III Plan Rates'!D18</f>
        <v>0</v>
      </c>
      <c r="D15" s="128">
        <f>'III Plan Rates'!E18</f>
        <v>0</v>
      </c>
      <c r="E15" s="128">
        <f>'III Plan Rates'!F18</f>
        <v>0</v>
      </c>
      <c r="F15" s="128">
        <f>'III Plan Rates'!G18</f>
        <v>0</v>
      </c>
      <c r="G15" s="128">
        <f>'III Plan Rates'!J18</f>
        <v>0</v>
      </c>
      <c r="H15" s="101"/>
      <c r="I15" s="111"/>
      <c r="J15" s="111"/>
      <c r="K15" s="111"/>
      <c r="L15" s="111"/>
      <c r="M15" s="111"/>
      <c r="N15" s="111"/>
      <c r="O15" s="111"/>
      <c r="P15" s="111"/>
      <c r="Q15" s="111"/>
      <c r="R15" s="112">
        <f>IF('III Plan Rates'!$AP18&gt;0,SUMPRODUCT(I15:Q15,'III Plan Rates'!$AG18:$AO18)/'III Plan Rates'!$AP18,0)</f>
        <v>0</v>
      </c>
      <c r="S15" s="123"/>
      <c r="T15" s="112" t="e">
        <f>'III Plan Rates'!$AA18*'V Consumer Factors'!$N$12*'II Rate Development &amp; Change'!$J$34</f>
        <v>#DIV/0!</v>
      </c>
      <c r="U15" s="112" t="e">
        <f>'III Plan Rates'!$AA18*'V Consumer Factors'!$N$13*'II Rate Development &amp; Change'!$J$34</f>
        <v>#DIV/0!</v>
      </c>
      <c r="V15" s="112" t="e">
        <f>'III Plan Rates'!$AA18*'V Consumer Factors'!$N$14*'II Rate Development &amp; Change'!$J$34</f>
        <v>#DIV/0!</v>
      </c>
      <c r="W15" s="112" t="e">
        <f>'III Plan Rates'!$AA18*'V Consumer Factors'!$N$15*'II Rate Development &amp; Change'!$J$34</f>
        <v>#DIV/0!</v>
      </c>
      <c r="X15" s="112" t="e">
        <f>'III Plan Rates'!$AA18*'V Consumer Factors'!$N$16*'II Rate Development &amp; Change'!$J$34</f>
        <v>#DIV/0!</v>
      </c>
      <c r="Y15" s="112" t="e">
        <f>'III Plan Rates'!$AA18*'V Consumer Factors'!$N$17*'II Rate Development &amp; Change'!$J$34</f>
        <v>#DIV/0!</v>
      </c>
      <c r="Z15" s="112" t="e">
        <f>'III Plan Rates'!$AA18*'V Consumer Factors'!$N$18*'II Rate Development &amp; Change'!$J$34</f>
        <v>#DIV/0!</v>
      </c>
      <c r="AA15" s="112" t="e">
        <f>'III Plan Rates'!$AA18*'V Consumer Factors'!$N$19*'II Rate Development &amp; Change'!$J$34</f>
        <v>#DIV/0!</v>
      </c>
      <c r="AB15" s="112" t="e">
        <f>'III Plan Rates'!$AA18*'V Consumer Factors'!$N$20*'II Rate Development &amp; Change'!$J$34</f>
        <v>#DIV/0!</v>
      </c>
      <c r="AC15" s="112">
        <f>IF('III Plan Rates'!$AP18&gt;0,SUMPRODUCT(T15:AB15,'III Plan Rates'!$AG18:$AO18)/'III Plan Rates'!$AP18,0)</f>
        <v>0</v>
      </c>
      <c r="AD15" s="119"/>
      <c r="AE15" s="120" t="e">
        <f>IF(AND(I15&gt;0,T15&gt;0),T15/I15-1,"")</f>
        <v>#DIV/0!</v>
      </c>
      <c r="AF15" s="120" t="e">
        <f t="shared" ref="AF15:AN43" si="4">IF(AND(J15&gt;0,U15&gt;0),U15/J15-1,"")</f>
        <v>#DIV/0!</v>
      </c>
      <c r="AG15" s="120" t="e">
        <f t="shared" si="4"/>
        <v>#DIV/0!</v>
      </c>
      <c r="AH15" s="120" t="e">
        <f t="shared" si="4"/>
        <v>#DIV/0!</v>
      </c>
      <c r="AI15" s="120" t="e">
        <f t="shared" si="4"/>
        <v>#DIV/0!</v>
      </c>
      <c r="AJ15" s="120" t="e">
        <f t="shared" si="4"/>
        <v>#DIV/0!</v>
      </c>
      <c r="AK15" s="120" t="e">
        <f t="shared" si="4"/>
        <v>#DIV/0!</v>
      </c>
      <c r="AL15" s="120" t="e">
        <f t="shared" si="4"/>
        <v>#DIV/0!</v>
      </c>
      <c r="AM15" s="120" t="e">
        <f t="shared" si="4"/>
        <v>#DIV/0!</v>
      </c>
      <c r="AN15" s="120" t="str">
        <f t="shared" si="4"/>
        <v/>
      </c>
      <c r="AO15" s="119"/>
      <c r="AP15" s="111"/>
      <c r="AQ15" s="111"/>
      <c r="AR15" s="111"/>
      <c r="AS15" s="111"/>
      <c r="AT15" s="111"/>
      <c r="AU15" s="111"/>
      <c r="AV15" s="111"/>
      <c r="AW15" s="111"/>
      <c r="AX15" s="111"/>
      <c r="AY15" s="112">
        <f>IF('III Plan Rates'!$AP18&gt;0,SUMPRODUCT(AP15:AX15,'III Plan Rates'!$AG18:$AO18)/'III Plan Rates'!$AP18,0)</f>
        <v>0</v>
      </c>
      <c r="AZ15" s="123"/>
      <c r="BA15" s="112" t="e">
        <f>'III Plan Rates'!$AA18*'V Consumer Factors'!$N$12*'II Rate Development &amp; Change'!$K$34</f>
        <v>#DIV/0!</v>
      </c>
      <c r="BB15" s="112" t="e">
        <f>'III Plan Rates'!$AA18*'V Consumer Factors'!$N$13*'II Rate Development &amp; Change'!$K$34</f>
        <v>#DIV/0!</v>
      </c>
      <c r="BC15" s="112" t="e">
        <f>'III Plan Rates'!$AA18*'V Consumer Factors'!$N$14*'II Rate Development &amp; Change'!$K$34</f>
        <v>#DIV/0!</v>
      </c>
      <c r="BD15" s="112" t="e">
        <f>'III Plan Rates'!$AA18*'V Consumer Factors'!$N$15*'II Rate Development &amp; Change'!$K$34</f>
        <v>#DIV/0!</v>
      </c>
      <c r="BE15" s="112" t="e">
        <f>'III Plan Rates'!$AA18*'V Consumer Factors'!$N$16*'II Rate Development &amp; Change'!$K$34</f>
        <v>#DIV/0!</v>
      </c>
      <c r="BF15" s="112" t="e">
        <f>'III Plan Rates'!$AA18*'V Consumer Factors'!$N$17*'II Rate Development &amp; Change'!$K$34</f>
        <v>#DIV/0!</v>
      </c>
      <c r="BG15" s="112" t="e">
        <f>'III Plan Rates'!$AA18*'V Consumer Factors'!$N$18*'II Rate Development &amp; Change'!$K$34</f>
        <v>#DIV/0!</v>
      </c>
      <c r="BH15" s="112" t="e">
        <f>'III Plan Rates'!$AA18*'V Consumer Factors'!$N$19*'II Rate Development &amp; Change'!$K$34</f>
        <v>#DIV/0!</v>
      </c>
      <c r="BI15" s="112" t="e">
        <f>'III Plan Rates'!$AA18*'V Consumer Factors'!$N$20*'II Rate Development &amp; Change'!$K$34</f>
        <v>#DIV/0!</v>
      </c>
      <c r="BJ15" s="112">
        <f>IF('III Plan Rates'!$AP18&gt;0,SUMPRODUCT(BA15:BI15,'III Plan Rates'!$AG18:$AO18)/'III Plan Rates'!$AP18,0)</f>
        <v>0</v>
      </c>
      <c r="BK15" s="124"/>
      <c r="BL15" s="120" t="e">
        <f>IF(AND(AP15&gt;0,BA15&gt;0),BA15/AP15-1,"")</f>
        <v>#DIV/0!</v>
      </c>
      <c r="BM15" s="120" t="e">
        <f t="shared" ref="BM15:BU43" si="5">IF(AND(AQ15&gt;0,BB15&gt;0),BB15/AQ15-1,"")</f>
        <v>#DIV/0!</v>
      </c>
      <c r="BN15" s="120" t="e">
        <f t="shared" si="5"/>
        <v>#DIV/0!</v>
      </c>
      <c r="BO15" s="120" t="e">
        <f t="shared" si="5"/>
        <v>#DIV/0!</v>
      </c>
      <c r="BP15" s="120" t="e">
        <f t="shared" si="5"/>
        <v>#DIV/0!</v>
      </c>
      <c r="BQ15" s="120" t="e">
        <f t="shared" si="5"/>
        <v>#DIV/0!</v>
      </c>
      <c r="BR15" s="120" t="e">
        <f t="shared" si="5"/>
        <v>#DIV/0!</v>
      </c>
      <c r="BS15" s="120" t="e">
        <f t="shared" si="5"/>
        <v>#DIV/0!</v>
      </c>
      <c r="BT15" s="120" t="e">
        <f t="shared" si="5"/>
        <v>#DIV/0!</v>
      </c>
      <c r="BU15" s="120" t="str">
        <f>IF(AND(AY15&gt;0,BJ15&gt;0),BJ15/AY15-1,"")</f>
        <v/>
      </c>
      <c r="BV15" s="119"/>
      <c r="BW15" s="111"/>
      <c r="BX15" s="111"/>
      <c r="BY15" s="111"/>
      <c r="BZ15" s="111"/>
      <c r="CA15" s="111"/>
      <c r="CB15" s="111"/>
      <c r="CC15" s="111"/>
      <c r="CD15" s="111"/>
      <c r="CE15" s="111"/>
      <c r="CF15" s="112">
        <f>IF('III Plan Rates'!$AP18&gt;0,SUMPRODUCT(BW15:CE15,'III Plan Rates'!$AG18:$AO18)/'III Plan Rates'!$AP18,0)</f>
        <v>0</v>
      </c>
      <c r="CG15" s="123"/>
      <c r="CH15" s="112" t="e">
        <f>'III Plan Rates'!$AA18*'V Consumer Factors'!$N$12*'II Rate Development &amp; Change'!$L$34</f>
        <v>#DIV/0!</v>
      </c>
      <c r="CI15" s="112" t="e">
        <f>'III Plan Rates'!$AA18*'V Consumer Factors'!$N$13*'II Rate Development &amp; Change'!$L$34</f>
        <v>#DIV/0!</v>
      </c>
      <c r="CJ15" s="112" t="e">
        <f>'III Plan Rates'!$AA18*'V Consumer Factors'!$N$14*'II Rate Development &amp; Change'!$L$34</f>
        <v>#DIV/0!</v>
      </c>
      <c r="CK15" s="112" t="e">
        <f>'III Plan Rates'!$AA18*'V Consumer Factors'!$N$15*'II Rate Development &amp; Change'!$L$34</f>
        <v>#DIV/0!</v>
      </c>
      <c r="CL15" s="112" t="e">
        <f>'III Plan Rates'!$AA18*'V Consumer Factors'!$N$16*'II Rate Development &amp; Change'!$L$34</f>
        <v>#DIV/0!</v>
      </c>
      <c r="CM15" s="112" t="e">
        <f>'III Plan Rates'!$AA18*'V Consumer Factors'!$N$17*'II Rate Development &amp; Change'!$L$34</f>
        <v>#DIV/0!</v>
      </c>
      <c r="CN15" s="112" t="e">
        <f>'III Plan Rates'!$AA18*'V Consumer Factors'!$N$18*'II Rate Development &amp; Change'!$L$34</f>
        <v>#DIV/0!</v>
      </c>
      <c r="CO15" s="112" t="e">
        <f>'III Plan Rates'!$AA18*'V Consumer Factors'!$N$19*'II Rate Development &amp; Change'!$L$34</f>
        <v>#DIV/0!</v>
      </c>
      <c r="CP15" s="112" t="e">
        <f>'III Plan Rates'!$AA18*'V Consumer Factors'!$N$20*'II Rate Development &amp; Change'!$L$34</f>
        <v>#DIV/0!</v>
      </c>
      <c r="CQ15" s="112">
        <f>IF('III Plan Rates'!$AP18&gt;0,SUMPRODUCT(CH15:CP15,'III Plan Rates'!$AG18:$AO18)/'III Plan Rates'!$AP18,0)</f>
        <v>0</v>
      </c>
      <c r="CR15" s="124"/>
      <c r="CS15" s="120" t="e">
        <f>IF(AND(BW15&gt;0,CH15&gt;0),CH15/BW15-1,"")</f>
        <v>#DIV/0!</v>
      </c>
      <c r="CT15" s="120" t="e">
        <f t="shared" ref="CT15:DB43" si="6">IF(AND(BX15&gt;0,CI15&gt;0),CI15/BX15-1,"")</f>
        <v>#DIV/0!</v>
      </c>
      <c r="CU15" s="120" t="e">
        <f t="shared" si="6"/>
        <v>#DIV/0!</v>
      </c>
      <c r="CV15" s="120" t="e">
        <f t="shared" si="6"/>
        <v>#DIV/0!</v>
      </c>
      <c r="CW15" s="120" t="e">
        <f t="shared" si="6"/>
        <v>#DIV/0!</v>
      </c>
      <c r="CX15" s="120" t="e">
        <f t="shared" si="6"/>
        <v>#DIV/0!</v>
      </c>
      <c r="CY15" s="120" t="e">
        <f t="shared" si="6"/>
        <v>#DIV/0!</v>
      </c>
      <c r="CZ15" s="120" t="e">
        <f t="shared" si="6"/>
        <v>#DIV/0!</v>
      </c>
      <c r="DA15" s="120" t="e">
        <f t="shared" si="6"/>
        <v>#DIV/0!</v>
      </c>
      <c r="DB15" s="120" t="str">
        <f>IF(AND(CF15&gt;0,CQ15&gt;0),CQ15/CF15-1,"")</f>
        <v/>
      </c>
      <c r="DC15" s="119"/>
      <c r="DD15" s="111"/>
      <c r="DE15" s="111"/>
      <c r="DF15" s="111"/>
      <c r="DG15" s="111"/>
      <c r="DH15" s="111"/>
      <c r="DI15" s="111"/>
      <c r="DJ15" s="111"/>
      <c r="DK15" s="111"/>
      <c r="DL15" s="111"/>
      <c r="DM15" s="112">
        <f>IF('III Plan Rates'!$AP18&gt;0,SUMPRODUCT(DD15:DL15,'III Plan Rates'!$AG18:$AO18)/'III Plan Rates'!$AP18,0)</f>
        <v>0</v>
      </c>
      <c r="DN15" s="123"/>
      <c r="DO15" s="442" t="e">
        <f>'III Plan Rates'!$AA18*'V Consumer Factors'!$N$12*'II Rate Development &amp; Change'!$M$34</f>
        <v>#DIV/0!</v>
      </c>
      <c r="DP15" s="112" t="e">
        <f>'III Plan Rates'!$AA18*'V Consumer Factors'!$N$13*'II Rate Development &amp; Change'!$M$34</f>
        <v>#DIV/0!</v>
      </c>
      <c r="DQ15" s="112" t="e">
        <f>'III Plan Rates'!$AA18*'V Consumer Factors'!$N$14*'II Rate Development &amp; Change'!$M$34</f>
        <v>#DIV/0!</v>
      </c>
      <c r="DR15" s="112" t="e">
        <f>'III Plan Rates'!$AA18*'V Consumer Factors'!$N$15*'II Rate Development &amp; Change'!$M$34</f>
        <v>#DIV/0!</v>
      </c>
      <c r="DS15" s="112" t="e">
        <f>'III Plan Rates'!$AA18*'V Consumer Factors'!$N$16*'II Rate Development &amp; Change'!$M$34</f>
        <v>#DIV/0!</v>
      </c>
      <c r="DT15" s="112" t="e">
        <f>'III Plan Rates'!$AA18*'V Consumer Factors'!$N$17*'II Rate Development &amp; Change'!$M$34</f>
        <v>#DIV/0!</v>
      </c>
      <c r="DU15" s="112" t="e">
        <f>'III Plan Rates'!$AA18*'V Consumer Factors'!$N$18*'II Rate Development &amp; Change'!$M$34</f>
        <v>#DIV/0!</v>
      </c>
      <c r="DV15" s="112" t="e">
        <f>'III Plan Rates'!$AA18*'V Consumer Factors'!$N$19*'II Rate Development &amp; Change'!$M$34</f>
        <v>#DIV/0!</v>
      </c>
      <c r="DW15" s="112" t="e">
        <f>'III Plan Rates'!$AA18*'V Consumer Factors'!$N$20*'II Rate Development &amp; Change'!$M$34</f>
        <v>#DIV/0!</v>
      </c>
      <c r="DX15" s="112">
        <f>IF('III Plan Rates'!$AP18&gt;0,SUMPRODUCT(DO15:DW15,'III Plan Rates'!$AG18:$AO18)/'III Plan Rates'!$AP18,0)</f>
        <v>0</v>
      </c>
      <c r="DZ15" s="120" t="e">
        <f>IF(AND(DD15&gt;0,DO15&gt;0),DO15/DD15-1,"")</f>
        <v>#DIV/0!</v>
      </c>
      <c r="EA15" s="120" t="e">
        <f t="shared" ref="EA15:EI43" si="7">IF(AND(DE15&gt;0,DP15&gt;0),DP15/DE15-1,"")</f>
        <v>#DIV/0!</v>
      </c>
      <c r="EB15" s="120" t="e">
        <f t="shared" si="7"/>
        <v>#DIV/0!</v>
      </c>
      <c r="EC15" s="120" t="e">
        <f t="shared" si="7"/>
        <v>#DIV/0!</v>
      </c>
      <c r="ED15" s="120" t="e">
        <f t="shared" si="7"/>
        <v>#DIV/0!</v>
      </c>
      <c r="EE15" s="120" t="e">
        <f t="shared" si="7"/>
        <v>#DIV/0!</v>
      </c>
      <c r="EF15" s="120" t="e">
        <f t="shared" si="7"/>
        <v>#DIV/0!</v>
      </c>
      <c r="EG15" s="120" t="e">
        <f t="shared" si="7"/>
        <v>#DIV/0!</v>
      </c>
      <c r="EH15" s="120" t="e">
        <f t="shared" si="7"/>
        <v>#DIV/0!</v>
      </c>
      <c r="EI15" s="120" t="str">
        <f>IF(AND(DM15&gt;0,DX15&gt;0),DX15/DM15-1,"")</f>
        <v/>
      </c>
      <c r="EJ15" s="119"/>
      <c r="EL15" s="516" t="s">
        <v>683</v>
      </c>
      <c r="EM15" s="518" t="e">
        <f>AN13</f>
        <v>#DIV/0!</v>
      </c>
      <c r="EN15" s="519">
        <f>'II Rate Development &amp; Change'!J29</f>
        <v>0</v>
      </c>
    </row>
    <row r="16" spans="1:144" x14ac:dyDescent="0.25">
      <c r="A16" s="406" t="str">
        <f>'III Plan Rates'!A19</f>
        <v>Plan 2</v>
      </c>
      <c r="B16" s="122">
        <f>'III Plan Rates'!B19</f>
        <v>0</v>
      </c>
      <c r="C16" s="128">
        <f>'III Plan Rates'!D19</f>
        <v>0</v>
      </c>
      <c r="D16" s="122">
        <f>'III Plan Rates'!E19</f>
        <v>0</v>
      </c>
      <c r="E16" s="122">
        <f>'III Plan Rates'!F19</f>
        <v>0</v>
      </c>
      <c r="F16" s="122">
        <f>'III Plan Rates'!G19</f>
        <v>0</v>
      </c>
      <c r="G16" s="122">
        <f>'III Plan Rates'!J19</f>
        <v>0</v>
      </c>
      <c r="H16" s="101"/>
      <c r="I16" s="111"/>
      <c r="J16" s="111"/>
      <c r="K16" s="111"/>
      <c r="L16" s="111"/>
      <c r="M16" s="111"/>
      <c r="N16" s="111"/>
      <c r="O16" s="111"/>
      <c r="P16" s="111"/>
      <c r="Q16" s="111"/>
      <c r="R16" s="112">
        <f>IF('III Plan Rates'!$AP19&gt;0,SUMPRODUCT(I16:Q16,'III Plan Rates'!$AG19:$AO19)/'III Plan Rates'!$AP19,0)</f>
        <v>0</v>
      </c>
      <c r="S16" s="123"/>
      <c r="T16" s="112" t="e">
        <f>'III Plan Rates'!$AA19*'V Consumer Factors'!$N$12*'II Rate Development &amp; Change'!$J$34</f>
        <v>#DIV/0!</v>
      </c>
      <c r="U16" s="112" t="e">
        <f>'III Plan Rates'!$AA19*'V Consumer Factors'!$N$13*'II Rate Development &amp; Change'!$J$34</f>
        <v>#DIV/0!</v>
      </c>
      <c r="V16" s="112" t="e">
        <f>'III Plan Rates'!$AA19*'V Consumer Factors'!$N$14*'II Rate Development &amp; Change'!$J$34</f>
        <v>#DIV/0!</v>
      </c>
      <c r="W16" s="112" t="e">
        <f>'III Plan Rates'!$AA19*'V Consumer Factors'!$N$15*'II Rate Development &amp; Change'!$J$34</f>
        <v>#DIV/0!</v>
      </c>
      <c r="X16" s="112" t="e">
        <f>'III Plan Rates'!$AA19*'V Consumer Factors'!$N$16*'II Rate Development &amp; Change'!$J$34</f>
        <v>#DIV/0!</v>
      </c>
      <c r="Y16" s="112" t="e">
        <f>'III Plan Rates'!$AA19*'V Consumer Factors'!$N$17*'II Rate Development &amp; Change'!$J$34</f>
        <v>#DIV/0!</v>
      </c>
      <c r="Z16" s="112" t="e">
        <f>'III Plan Rates'!$AA19*'V Consumer Factors'!$N$18*'II Rate Development &amp; Change'!$J$34</f>
        <v>#DIV/0!</v>
      </c>
      <c r="AA16" s="112" t="e">
        <f>'III Plan Rates'!$AA19*'V Consumer Factors'!$N$19*'II Rate Development &amp; Change'!$J$34</f>
        <v>#DIV/0!</v>
      </c>
      <c r="AB16" s="112" t="e">
        <f>'III Plan Rates'!$AA19*'V Consumer Factors'!$N$20*'II Rate Development &amp; Change'!$J$34</f>
        <v>#DIV/0!</v>
      </c>
      <c r="AC16" s="112">
        <f>IF('III Plan Rates'!$AP19&gt;0,SUMPRODUCT(T16:AB16,'III Plan Rates'!$AG19:$AO19)/'III Plan Rates'!$AP19,0)</f>
        <v>0</v>
      </c>
      <c r="AD16" s="119"/>
      <c r="AE16" s="120" t="e">
        <f t="shared" ref="AE16:AH79" si="8">IF(AND(I16&gt;0,T16&gt;0),T16/I16-1,"")</f>
        <v>#DIV/0!</v>
      </c>
      <c r="AF16" s="120" t="e">
        <f t="shared" si="4"/>
        <v>#DIV/0!</v>
      </c>
      <c r="AG16" s="120" t="e">
        <f t="shared" si="4"/>
        <v>#DIV/0!</v>
      </c>
      <c r="AH16" s="120" t="e">
        <f t="shared" si="4"/>
        <v>#DIV/0!</v>
      </c>
      <c r="AI16" s="120" t="e">
        <f t="shared" si="4"/>
        <v>#DIV/0!</v>
      </c>
      <c r="AJ16" s="120" t="e">
        <f t="shared" si="4"/>
        <v>#DIV/0!</v>
      </c>
      <c r="AK16" s="120" t="e">
        <f t="shared" si="4"/>
        <v>#DIV/0!</v>
      </c>
      <c r="AL16" s="120" t="e">
        <f t="shared" si="4"/>
        <v>#DIV/0!</v>
      </c>
      <c r="AM16" s="120" t="e">
        <f t="shared" si="4"/>
        <v>#DIV/0!</v>
      </c>
      <c r="AN16" s="120" t="str">
        <f t="shared" si="4"/>
        <v/>
      </c>
      <c r="AO16" s="119"/>
      <c r="AP16" s="111"/>
      <c r="AQ16" s="111"/>
      <c r="AR16" s="111"/>
      <c r="AS16" s="111"/>
      <c r="AT16" s="111"/>
      <c r="AU16" s="111"/>
      <c r="AV16" s="111"/>
      <c r="AW16" s="111"/>
      <c r="AX16" s="111"/>
      <c r="AY16" s="112">
        <f>IF('III Plan Rates'!$AP19&gt;0,SUMPRODUCT(AP16:AX16,'III Plan Rates'!$AG19:$AO19)/'III Plan Rates'!$AP19,0)</f>
        <v>0</v>
      </c>
      <c r="AZ16" s="123"/>
      <c r="BA16" s="112" t="e">
        <f>'III Plan Rates'!$AA19*'V Consumer Factors'!$N$12*'II Rate Development &amp; Change'!$K$34</f>
        <v>#DIV/0!</v>
      </c>
      <c r="BB16" s="112" t="e">
        <f>'III Plan Rates'!$AA19*'V Consumer Factors'!$N$13*'II Rate Development &amp; Change'!$K$34</f>
        <v>#DIV/0!</v>
      </c>
      <c r="BC16" s="112" t="e">
        <f>'III Plan Rates'!$AA19*'V Consumer Factors'!$N$14*'II Rate Development &amp; Change'!$K$34</f>
        <v>#DIV/0!</v>
      </c>
      <c r="BD16" s="112" t="e">
        <f>'III Plan Rates'!$AA19*'V Consumer Factors'!$N$15*'II Rate Development &amp; Change'!$K$34</f>
        <v>#DIV/0!</v>
      </c>
      <c r="BE16" s="112" t="e">
        <f>'III Plan Rates'!$AA19*'V Consumer Factors'!$N$16*'II Rate Development &amp; Change'!$K$34</f>
        <v>#DIV/0!</v>
      </c>
      <c r="BF16" s="112" t="e">
        <f>'III Plan Rates'!$AA19*'V Consumer Factors'!$N$17*'II Rate Development &amp; Change'!$K$34</f>
        <v>#DIV/0!</v>
      </c>
      <c r="BG16" s="112" t="e">
        <f>'III Plan Rates'!$AA19*'V Consumer Factors'!$N$18*'II Rate Development &amp; Change'!$K$34</f>
        <v>#DIV/0!</v>
      </c>
      <c r="BH16" s="112" t="e">
        <f>'III Plan Rates'!$AA19*'V Consumer Factors'!$N$19*'II Rate Development &amp; Change'!$K$34</f>
        <v>#DIV/0!</v>
      </c>
      <c r="BI16" s="112" t="e">
        <f>'III Plan Rates'!$AA19*'V Consumer Factors'!$N$20*'II Rate Development &amp; Change'!$K$34</f>
        <v>#DIV/0!</v>
      </c>
      <c r="BJ16" s="112">
        <f>IF('III Plan Rates'!$AP19&gt;0,SUMPRODUCT(BA16:BI16,'III Plan Rates'!$AG19:$AO19)/'III Plan Rates'!$AP19,0)</f>
        <v>0</v>
      </c>
      <c r="BK16" s="124"/>
      <c r="BL16" s="120" t="e">
        <f t="shared" ref="BL16:BL79" si="9">IF(AND(AP16&gt;0,BA16&gt;0),BA16/AP16-1,"")</f>
        <v>#DIV/0!</v>
      </c>
      <c r="BM16" s="120" t="e">
        <f t="shared" si="5"/>
        <v>#DIV/0!</v>
      </c>
      <c r="BN16" s="120" t="e">
        <f t="shared" si="5"/>
        <v>#DIV/0!</v>
      </c>
      <c r="BO16" s="120" t="e">
        <f t="shared" si="5"/>
        <v>#DIV/0!</v>
      </c>
      <c r="BP16" s="120" t="e">
        <f t="shared" si="5"/>
        <v>#DIV/0!</v>
      </c>
      <c r="BQ16" s="120" t="e">
        <f t="shared" si="5"/>
        <v>#DIV/0!</v>
      </c>
      <c r="BR16" s="120" t="e">
        <f t="shared" si="5"/>
        <v>#DIV/0!</v>
      </c>
      <c r="BS16" s="120" t="e">
        <f t="shared" si="5"/>
        <v>#DIV/0!</v>
      </c>
      <c r="BT16" s="120" t="e">
        <f t="shared" si="5"/>
        <v>#DIV/0!</v>
      </c>
      <c r="BU16" s="120" t="str">
        <f t="shared" si="5"/>
        <v/>
      </c>
      <c r="BV16" s="119"/>
      <c r="BW16" s="111"/>
      <c r="BX16" s="111"/>
      <c r="BY16" s="111"/>
      <c r="BZ16" s="111"/>
      <c r="CA16" s="111"/>
      <c r="CB16" s="111"/>
      <c r="CC16" s="111"/>
      <c r="CD16" s="111"/>
      <c r="CE16" s="111"/>
      <c r="CF16" s="112">
        <f>IF('III Plan Rates'!$AP19&gt;0,SUMPRODUCT(BW16:CE16,'III Plan Rates'!$AG19:$AO19)/'III Plan Rates'!$AP19,0)</f>
        <v>0</v>
      </c>
      <c r="CG16" s="123"/>
      <c r="CH16" s="112" t="e">
        <f>'III Plan Rates'!$AA19*'V Consumer Factors'!$N$12*'II Rate Development &amp; Change'!$L$34</f>
        <v>#DIV/0!</v>
      </c>
      <c r="CI16" s="112" t="e">
        <f>'III Plan Rates'!$AA19*'V Consumer Factors'!$N$13*'II Rate Development &amp; Change'!$L$34</f>
        <v>#DIV/0!</v>
      </c>
      <c r="CJ16" s="112" t="e">
        <f>'III Plan Rates'!$AA19*'V Consumer Factors'!$N$14*'II Rate Development &amp; Change'!$L$34</f>
        <v>#DIV/0!</v>
      </c>
      <c r="CK16" s="112" t="e">
        <f>'III Plan Rates'!$AA19*'V Consumer Factors'!$N$15*'II Rate Development &amp; Change'!$L$34</f>
        <v>#DIV/0!</v>
      </c>
      <c r="CL16" s="112" t="e">
        <f>'III Plan Rates'!$AA19*'V Consumer Factors'!$N$16*'II Rate Development &amp; Change'!$L$34</f>
        <v>#DIV/0!</v>
      </c>
      <c r="CM16" s="112" t="e">
        <f>'III Plan Rates'!$AA19*'V Consumer Factors'!$N$17*'II Rate Development &amp; Change'!$L$34</f>
        <v>#DIV/0!</v>
      </c>
      <c r="CN16" s="112" t="e">
        <f>'III Plan Rates'!$AA19*'V Consumer Factors'!$N$18*'II Rate Development &amp; Change'!$L$34</f>
        <v>#DIV/0!</v>
      </c>
      <c r="CO16" s="112" t="e">
        <f>'III Plan Rates'!$AA19*'V Consumer Factors'!$N$19*'II Rate Development &amp; Change'!$L$34</f>
        <v>#DIV/0!</v>
      </c>
      <c r="CP16" s="112" t="e">
        <f>'III Plan Rates'!$AA19*'V Consumer Factors'!$N$20*'II Rate Development &amp; Change'!$L$34</f>
        <v>#DIV/0!</v>
      </c>
      <c r="CQ16" s="112">
        <f>IF('III Plan Rates'!$AP19&gt;0,SUMPRODUCT(CH16:CP16,'III Plan Rates'!$AG19:$AO19)/'III Plan Rates'!$AP19,0)</f>
        <v>0</v>
      </c>
      <c r="CR16" s="124"/>
      <c r="CS16" s="120" t="e">
        <f t="shared" ref="CS16:CS79" si="10">IF(AND(BW16&gt;0,CH16&gt;0),CH16/BW16-1,"")</f>
        <v>#DIV/0!</v>
      </c>
      <c r="CT16" s="120" t="e">
        <f t="shared" si="6"/>
        <v>#DIV/0!</v>
      </c>
      <c r="CU16" s="120" t="e">
        <f t="shared" si="6"/>
        <v>#DIV/0!</v>
      </c>
      <c r="CV16" s="120" t="e">
        <f t="shared" si="6"/>
        <v>#DIV/0!</v>
      </c>
      <c r="CW16" s="120" t="e">
        <f t="shared" si="6"/>
        <v>#DIV/0!</v>
      </c>
      <c r="CX16" s="120" t="e">
        <f t="shared" si="6"/>
        <v>#DIV/0!</v>
      </c>
      <c r="CY16" s="120" t="e">
        <f t="shared" si="6"/>
        <v>#DIV/0!</v>
      </c>
      <c r="CZ16" s="120" t="e">
        <f t="shared" si="6"/>
        <v>#DIV/0!</v>
      </c>
      <c r="DA16" s="120" t="e">
        <f t="shared" si="6"/>
        <v>#DIV/0!</v>
      </c>
      <c r="DB16" s="120" t="str">
        <f t="shared" si="6"/>
        <v/>
      </c>
      <c r="DC16" s="119"/>
      <c r="DD16" s="111"/>
      <c r="DE16" s="111"/>
      <c r="DF16" s="111"/>
      <c r="DG16" s="111"/>
      <c r="DH16" s="111"/>
      <c r="DI16" s="111"/>
      <c r="DJ16" s="111"/>
      <c r="DK16" s="111"/>
      <c r="DL16" s="111"/>
      <c r="DM16" s="112">
        <f>IF('III Plan Rates'!$AP19&gt;0,SUMPRODUCT(DD16:DL16,'III Plan Rates'!$AG19:$AO19)/'III Plan Rates'!$AP19,0)</f>
        <v>0</v>
      </c>
      <c r="DN16" s="123"/>
      <c r="DO16" s="112" t="e">
        <f>'III Plan Rates'!$AA19*'V Consumer Factors'!$N$12*'II Rate Development &amp; Change'!$M$34</f>
        <v>#DIV/0!</v>
      </c>
      <c r="DP16" s="112" t="e">
        <f>'III Plan Rates'!$AA19*'V Consumer Factors'!$N$13*'II Rate Development &amp; Change'!$M$34</f>
        <v>#DIV/0!</v>
      </c>
      <c r="DQ16" s="112" t="e">
        <f>'III Plan Rates'!$AA19*'V Consumer Factors'!$N$14*'II Rate Development &amp; Change'!$M$34</f>
        <v>#DIV/0!</v>
      </c>
      <c r="DR16" s="112" t="e">
        <f>'III Plan Rates'!$AA19*'V Consumer Factors'!$N$15*'II Rate Development &amp; Change'!$M$34</f>
        <v>#DIV/0!</v>
      </c>
      <c r="DS16" s="112" t="e">
        <f>'III Plan Rates'!$AA19*'V Consumer Factors'!$N$16*'II Rate Development &amp; Change'!$M$34</f>
        <v>#DIV/0!</v>
      </c>
      <c r="DT16" s="112" t="e">
        <f>'III Plan Rates'!$AA19*'V Consumer Factors'!$N$17*'II Rate Development &amp; Change'!$M$34</f>
        <v>#DIV/0!</v>
      </c>
      <c r="DU16" s="112" t="e">
        <f>'III Plan Rates'!$AA19*'V Consumer Factors'!$N$18*'II Rate Development &amp; Change'!$M$34</f>
        <v>#DIV/0!</v>
      </c>
      <c r="DV16" s="112" t="e">
        <f>'III Plan Rates'!$AA19*'V Consumer Factors'!$N$19*'II Rate Development &amp; Change'!$M$34</f>
        <v>#DIV/0!</v>
      </c>
      <c r="DW16" s="112" t="e">
        <f>'III Plan Rates'!$AA19*'V Consumer Factors'!$N$20*'II Rate Development &amp; Change'!$M$34</f>
        <v>#DIV/0!</v>
      </c>
      <c r="DX16" s="112">
        <f>IF('III Plan Rates'!$AP19&gt;0,SUMPRODUCT(DO16:DW16,'III Plan Rates'!$AG19:$AO19)/'III Plan Rates'!$AP19,0)</f>
        <v>0</v>
      </c>
      <c r="DZ16" s="120" t="e">
        <f t="shared" ref="DZ16:DZ79" si="11">IF(AND(DD16&gt;0,DO16&gt;0),DO16/DD16-1,"")</f>
        <v>#DIV/0!</v>
      </c>
      <c r="EA16" s="120" t="e">
        <f t="shared" si="7"/>
        <v>#DIV/0!</v>
      </c>
      <c r="EB16" s="120" t="e">
        <f t="shared" si="7"/>
        <v>#DIV/0!</v>
      </c>
      <c r="EC16" s="120" t="e">
        <f t="shared" si="7"/>
        <v>#DIV/0!</v>
      </c>
      <c r="ED16" s="120" t="e">
        <f t="shared" si="7"/>
        <v>#DIV/0!</v>
      </c>
      <c r="EE16" s="120" t="e">
        <f t="shared" si="7"/>
        <v>#DIV/0!</v>
      </c>
      <c r="EF16" s="120" t="e">
        <f t="shared" si="7"/>
        <v>#DIV/0!</v>
      </c>
      <c r="EG16" s="120" t="e">
        <f t="shared" si="7"/>
        <v>#DIV/0!</v>
      </c>
      <c r="EH16" s="120" t="e">
        <f t="shared" si="7"/>
        <v>#DIV/0!</v>
      </c>
      <c r="EI16" s="120" t="str">
        <f t="shared" si="7"/>
        <v/>
      </c>
      <c r="EJ16" s="119"/>
      <c r="EL16" s="514" t="s">
        <v>684</v>
      </c>
      <c r="EM16" s="518" t="e">
        <f>BU13</f>
        <v>#DIV/0!</v>
      </c>
      <c r="EN16" s="519">
        <f>'II Rate Development &amp; Change'!K29</f>
        <v>0</v>
      </c>
    </row>
    <row r="17" spans="1:144" x14ac:dyDescent="0.25">
      <c r="A17" s="406" t="str">
        <f>'III Plan Rates'!A20</f>
        <v>Plan 3</v>
      </c>
      <c r="B17" s="122">
        <f>'III Plan Rates'!B20</f>
        <v>0</v>
      </c>
      <c r="C17" s="128">
        <f>'III Plan Rates'!D20</f>
        <v>0</v>
      </c>
      <c r="D17" s="122">
        <f>'III Plan Rates'!E20</f>
        <v>0</v>
      </c>
      <c r="E17" s="122">
        <f>'III Plan Rates'!F20</f>
        <v>0</v>
      </c>
      <c r="F17" s="122">
        <f>'III Plan Rates'!G20</f>
        <v>0</v>
      </c>
      <c r="G17" s="122">
        <f>'III Plan Rates'!J20</f>
        <v>0</v>
      </c>
      <c r="H17" s="101"/>
      <c r="I17" s="111"/>
      <c r="J17" s="111"/>
      <c r="K17" s="111"/>
      <c r="L17" s="111"/>
      <c r="M17" s="111"/>
      <c r="N17" s="111"/>
      <c r="O17" s="111"/>
      <c r="P17" s="111"/>
      <c r="Q17" s="111"/>
      <c r="R17" s="112">
        <f>IF('III Plan Rates'!$AP20&gt;0,SUMPRODUCT(I17:Q17,'III Plan Rates'!$AG20:$AO20)/'III Plan Rates'!$AP20,0)</f>
        <v>0</v>
      </c>
      <c r="S17" s="123"/>
      <c r="T17" s="112" t="e">
        <f>'III Plan Rates'!$AA20*'V Consumer Factors'!$N$12*'II Rate Development &amp; Change'!$J$34</f>
        <v>#DIV/0!</v>
      </c>
      <c r="U17" s="112" t="e">
        <f>'III Plan Rates'!$AA20*'V Consumer Factors'!$N$13*'II Rate Development &amp; Change'!$J$34</f>
        <v>#DIV/0!</v>
      </c>
      <c r="V17" s="112" t="e">
        <f>'III Plan Rates'!$AA20*'V Consumer Factors'!$N$14*'II Rate Development &amp; Change'!$J$34</f>
        <v>#DIV/0!</v>
      </c>
      <c r="W17" s="112" t="e">
        <f>'III Plan Rates'!$AA20*'V Consumer Factors'!$N$15*'II Rate Development &amp; Change'!$J$34</f>
        <v>#DIV/0!</v>
      </c>
      <c r="X17" s="112" t="e">
        <f>'III Plan Rates'!$AA20*'V Consumer Factors'!$N$16*'II Rate Development &amp; Change'!$J$34</f>
        <v>#DIV/0!</v>
      </c>
      <c r="Y17" s="112" t="e">
        <f>'III Plan Rates'!$AA20*'V Consumer Factors'!$N$17*'II Rate Development &amp; Change'!$J$34</f>
        <v>#DIV/0!</v>
      </c>
      <c r="Z17" s="112" t="e">
        <f>'III Plan Rates'!$AA20*'V Consumer Factors'!$N$18*'II Rate Development &amp; Change'!$J$34</f>
        <v>#DIV/0!</v>
      </c>
      <c r="AA17" s="112" t="e">
        <f>'III Plan Rates'!$AA20*'V Consumer Factors'!$N$19*'II Rate Development &amp; Change'!$J$34</f>
        <v>#DIV/0!</v>
      </c>
      <c r="AB17" s="112" t="e">
        <f>'III Plan Rates'!$AA20*'V Consumer Factors'!$N$20*'II Rate Development &amp; Change'!$J$34</f>
        <v>#DIV/0!</v>
      </c>
      <c r="AC17" s="112">
        <f>IF('III Plan Rates'!$AP20&gt;0,SUMPRODUCT(T17:AB17,'III Plan Rates'!$AG20:$AO20)/'III Plan Rates'!$AP20,0)</f>
        <v>0</v>
      </c>
      <c r="AD17" s="119"/>
      <c r="AE17" s="120" t="e">
        <f t="shared" si="8"/>
        <v>#DIV/0!</v>
      </c>
      <c r="AF17" s="120" t="e">
        <f t="shared" si="4"/>
        <v>#DIV/0!</v>
      </c>
      <c r="AG17" s="120" t="e">
        <f t="shared" si="4"/>
        <v>#DIV/0!</v>
      </c>
      <c r="AH17" s="120" t="e">
        <f t="shared" si="4"/>
        <v>#DIV/0!</v>
      </c>
      <c r="AI17" s="120" t="e">
        <f t="shared" si="4"/>
        <v>#DIV/0!</v>
      </c>
      <c r="AJ17" s="120" t="e">
        <f t="shared" si="4"/>
        <v>#DIV/0!</v>
      </c>
      <c r="AK17" s="120" t="e">
        <f t="shared" si="4"/>
        <v>#DIV/0!</v>
      </c>
      <c r="AL17" s="120" t="e">
        <f t="shared" si="4"/>
        <v>#DIV/0!</v>
      </c>
      <c r="AM17" s="120" t="e">
        <f t="shared" si="4"/>
        <v>#DIV/0!</v>
      </c>
      <c r="AN17" s="120" t="str">
        <f t="shared" si="4"/>
        <v/>
      </c>
      <c r="AO17" s="119"/>
      <c r="AP17" s="111"/>
      <c r="AQ17" s="111"/>
      <c r="AR17" s="111"/>
      <c r="AS17" s="111"/>
      <c r="AT17" s="111"/>
      <c r="AU17" s="111"/>
      <c r="AV17" s="111"/>
      <c r="AW17" s="111"/>
      <c r="AX17" s="111"/>
      <c r="AY17" s="112">
        <f>IF('III Plan Rates'!$AP20&gt;0,SUMPRODUCT(AP17:AX17,'III Plan Rates'!$AG20:$AO20)/'III Plan Rates'!$AP20,0)</f>
        <v>0</v>
      </c>
      <c r="AZ17" s="123"/>
      <c r="BA17" s="112" t="e">
        <f>'III Plan Rates'!$AA20*'V Consumer Factors'!$N$12*'II Rate Development &amp; Change'!$K$34</f>
        <v>#DIV/0!</v>
      </c>
      <c r="BB17" s="112" t="e">
        <f>'III Plan Rates'!$AA20*'V Consumer Factors'!$N$13*'II Rate Development &amp; Change'!$K$34</f>
        <v>#DIV/0!</v>
      </c>
      <c r="BC17" s="112" t="e">
        <f>'III Plan Rates'!$AA20*'V Consumer Factors'!$N$14*'II Rate Development &amp; Change'!$K$34</f>
        <v>#DIV/0!</v>
      </c>
      <c r="BD17" s="112" t="e">
        <f>'III Plan Rates'!$AA20*'V Consumer Factors'!$N$15*'II Rate Development &amp; Change'!$K$34</f>
        <v>#DIV/0!</v>
      </c>
      <c r="BE17" s="112" t="e">
        <f>'III Plan Rates'!$AA20*'V Consumer Factors'!$N$16*'II Rate Development &amp; Change'!$K$34</f>
        <v>#DIV/0!</v>
      </c>
      <c r="BF17" s="112" t="e">
        <f>'III Plan Rates'!$AA20*'V Consumer Factors'!$N$17*'II Rate Development &amp; Change'!$K$34</f>
        <v>#DIV/0!</v>
      </c>
      <c r="BG17" s="112" t="e">
        <f>'III Plan Rates'!$AA20*'V Consumer Factors'!$N$18*'II Rate Development &amp; Change'!$K$34</f>
        <v>#DIV/0!</v>
      </c>
      <c r="BH17" s="112" t="e">
        <f>'III Plan Rates'!$AA20*'V Consumer Factors'!$N$19*'II Rate Development &amp; Change'!$K$34</f>
        <v>#DIV/0!</v>
      </c>
      <c r="BI17" s="112" t="e">
        <f>'III Plan Rates'!$AA20*'V Consumer Factors'!$N$20*'II Rate Development &amp; Change'!$K$34</f>
        <v>#DIV/0!</v>
      </c>
      <c r="BJ17" s="112">
        <f>IF('III Plan Rates'!$AP20&gt;0,SUMPRODUCT(BA17:BI17,'III Plan Rates'!$AG20:$AO20)/'III Plan Rates'!$AP20,0)</f>
        <v>0</v>
      </c>
      <c r="BK17" s="124"/>
      <c r="BL17" s="120" t="e">
        <f t="shared" si="9"/>
        <v>#DIV/0!</v>
      </c>
      <c r="BM17" s="120" t="e">
        <f t="shared" si="5"/>
        <v>#DIV/0!</v>
      </c>
      <c r="BN17" s="120" t="e">
        <f t="shared" si="5"/>
        <v>#DIV/0!</v>
      </c>
      <c r="BO17" s="120" t="e">
        <f t="shared" si="5"/>
        <v>#DIV/0!</v>
      </c>
      <c r="BP17" s="120" t="e">
        <f t="shared" si="5"/>
        <v>#DIV/0!</v>
      </c>
      <c r="BQ17" s="120" t="e">
        <f t="shared" si="5"/>
        <v>#DIV/0!</v>
      </c>
      <c r="BR17" s="120" t="e">
        <f t="shared" si="5"/>
        <v>#DIV/0!</v>
      </c>
      <c r="BS17" s="120" t="e">
        <f t="shared" si="5"/>
        <v>#DIV/0!</v>
      </c>
      <c r="BT17" s="120" t="e">
        <f t="shared" si="5"/>
        <v>#DIV/0!</v>
      </c>
      <c r="BU17" s="120" t="str">
        <f t="shared" si="5"/>
        <v/>
      </c>
      <c r="BV17" s="119"/>
      <c r="BW17" s="111"/>
      <c r="BX17" s="111"/>
      <c r="BY17" s="111"/>
      <c r="BZ17" s="111"/>
      <c r="CA17" s="111"/>
      <c r="CB17" s="111"/>
      <c r="CC17" s="111"/>
      <c r="CD17" s="111"/>
      <c r="CE17" s="111"/>
      <c r="CF17" s="112">
        <f>IF('III Plan Rates'!$AP20&gt;0,SUMPRODUCT(BW17:CE17,'III Plan Rates'!$AG20:$AO20)/'III Plan Rates'!$AP20,0)</f>
        <v>0</v>
      </c>
      <c r="CG17" s="123"/>
      <c r="CH17" s="112" t="e">
        <f>'III Plan Rates'!$AA20*'V Consumer Factors'!$N$12*'II Rate Development &amp; Change'!$L$34</f>
        <v>#DIV/0!</v>
      </c>
      <c r="CI17" s="112" t="e">
        <f>'III Plan Rates'!$AA20*'V Consumer Factors'!$N$13*'II Rate Development &amp; Change'!$L$34</f>
        <v>#DIV/0!</v>
      </c>
      <c r="CJ17" s="112" t="e">
        <f>'III Plan Rates'!$AA20*'V Consumer Factors'!$N$14*'II Rate Development &amp; Change'!$L$34</f>
        <v>#DIV/0!</v>
      </c>
      <c r="CK17" s="112" t="e">
        <f>'III Plan Rates'!$AA20*'V Consumer Factors'!$N$15*'II Rate Development &amp; Change'!$L$34</f>
        <v>#DIV/0!</v>
      </c>
      <c r="CL17" s="112" t="e">
        <f>'III Plan Rates'!$AA20*'V Consumer Factors'!$N$16*'II Rate Development &amp; Change'!$L$34</f>
        <v>#DIV/0!</v>
      </c>
      <c r="CM17" s="112" t="e">
        <f>'III Plan Rates'!$AA20*'V Consumer Factors'!$N$17*'II Rate Development &amp; Change'!$L$34</f>
        <v>#DIV/0!</v>
      </c>
      <c r="CN17" s="112" t="e">
        <f>'III Plan Rates'!$AA20*'V Consumer Factors'!$N$18*'II Rate Development &amp; Change'!$L$34</f>
        <v>#DIV/0!</v>
      </c>
      <c r="CO17" s="112" t="e">
        <f>'III Plan Rates'!$AA20*'V Consumer Factors'!$N$19*'II Rate Development &amp; Change'!$L$34</f>
        <v>#DIV/0!</v>
      </c>
      <c r="CP17" s="112" t="e">
        <f>'III Plan Rates'!$AA20*'V Consumer Factors'!$N$20*'II Rate Development &amp; Change'!$L$34</f>
        <v>#DIV/0!</v>
      </c>
      <c r="CQ17" s="112">
        <f>IF('III Plan Rates'!$AP20&gt;0,SUMPRODUCT(CH17:CP17,'III Plan Rates'!$AG20:$AO20)/'III Plan Rates'!$AP20,0)</f>
        <v>0</v>
      </c>
      <c r="CR17" s="124"/>
      <c r="CS17" s="120" t="e">
        <f t="shared" si="10"/>
        <v>#DIV/0!</v>
      </c>
      <c r="CT17" s="120" t="e">
        <f t="shared" si="6"/>
        <v>#DIV/0!</v>
      </c>
      <c r="CU17" s="120" t="e">
        <f t="shared" si="6"/>
        <v>#DIV/0!</v>
      </c>
      <c r="CV17" s="120" t="e">
        <f t="shared" si="6"/>
        <v>#DIV/0!</v>
      </c>
      <c r="CW17" s="120" t="e">
        <f t="shared" si="6"/>
        <v>#DIV/0!</v>
      </c>
      <c r="CX17" s="120" t="e">
        <f t="shared" si="6"/>
        <v>#DIV/0!</v>
      </c>
      <c r="CY17" s="120" t="e">
        <f t="shared" si="6"/>
        <v>#DIV/0!</v>
      </c>
      <c r="CZ17" s="120" t="e">
        <f t="shared" si="6"/>
        <v>#DIV/0!</v>
      </c>
      <c r="DA17" s="120" t="e">
        <f t="shared" si="6"/>
        <v>#DIV/0!</v>
      </c>
      <c r="DB17" s="120" t="str">
        <f t="shared" si="6"/>
        <v/>
      </c>
      <c r="DC17" s="119"/>
      <c r="DD17" s="111"/>
      <c r="DE17" s="111"/>
      <c r="DF17" s="111"/>
      <c r="DG17" s="111"/>
      <c r="DH17" s="111"/>
      <c r="DI17" s="111"/>
      <c r="DJ17" s="111"/>
      <c r="DK17" s="111"/>
      <c r="DL17" s="111"/>
      <c r="DM17" s="112">
        <f>IF('III Plan Rates'!$AP20&gt;0,SUMPRODUCT(DD17:DL17,'III Plan Rates'!$AG20:$AO20)/'III Plan Rates'!$AP20,0)</f>
        <v>0</v>
      </c>
      <c r="DN17" s="123"/>
      <c r="DO17" s="112" t="e">
        <f>'III Plan Rates'!$AA20*'V Consumer Factors'!$N$12*'II Rate Development &amp; Change'!$M$34</f>
        <v>#DIV/0!</v>
      </c>
      <c r="DP17" s="112" t="e">
        <f>'III Plan Rates'!$AA20*'V Consumer Factors'!$N$13*'II Rate Development &amp; Change'!$M$34</f>
        <v>#DIV/0!</v>
      </c>
      <c r="DQ17" s="112" t="e">
        <f>'III Plan Rates'!$AA20*'V Consumer Factors'!$N$14*'II Rate Development &amp; Change'!$M$34</f>
        <v>#DIV/0!</v>
      </c>
      <c r="DR17" s="112" t="e">
        <f>'III Plan Rates'!$AA20*'V Consumer Factors'!$N$15*'II Rate Development &amp; Change'!$M$34</f>
        <v>#DIV/0!</v>
      </c>
      <c r="DS17" s="112" t="e">
        <f>'III Plan Rates'!$AA20*'V Consumer Factors'!$N$16*'II Rate Development &amp; Change'!$M$34</f>
        <v>#DIV/0!</v>
      </c>
      <c r="DT17" s="112" t="e">
        <f>'III Plan Rates'!$AA20*'V Consumer Factors'!$N$17*'II Rate Development &amp; Change'!$M$34</f>
        <v>#DIV/0!</v>
      </c>
      <c r="DU17" s="112" t="e">
        <f>'III Plan Rates'!$AA20*'V Consumer Factors'!$N$18*'II Rate Development &amp; Change'!$M$34</f>
        <v>#DIV/0!</v>
      </c>
      <c r="DV17" s="112" t="e">
        <f>'III Plan Rates'!$AA20*'V Consumer Factors'!$N$19*'II Rate Development &amp; Change'!$M$34</f>
        <v>#DIV/0!</v>
      </c>
      <c r="DW17" s="112" t="e">
        <f>'III Plan Rates'!$AA20*'V Consumer Factors'!$N$20*'II Rate Development &amp; Change'!$M$34</f>
        <v>#DIV/0!</v>
      </c>
      <c r="DX17" s="112">
        <f>IF('III Plan Rates'!$AP20&gt;0,SUMPRODUCT(DO17:DW17,'III Plan Rates'!$AG20:$AO20)/'III Plan Rates'!$AP20,0)</f>
        <v>0</v>
      </c>
      <c r="DZ17" s="120" t="e">
        <f t="shared" si="11"/>
        <v>#DIV/0!</v>
      </c>
      <c r="EA17" s="120" t="e">
        <f t="shared" si="7"/>
        <v>#DIV/0!</v>
      </c>
      <c r="EB17" s="120" t="e">
        <f t="shared" si="7"/>
        <v>#DIV/0!</v>
      </c>
      <c r="EC17" s="120" t="e">
        <f t="shared" si="7"/>
        <v>#DIV/0!</v>
      </c>
      <c r="ED17" s="120" t="e">
        <f t="shared" si="7"/>
        <v>#DIV/0!</v>
      </c>
      <c r="EE17" s="120" t="e">
        <f t="shared" si="7"/>
        <v>#DIV/0!</v>
      </c>
      <c r="EF17" s="120" t="e">
        <f t="shared" si="7"/>
        <v>#DIV/0!</v>
      </c>
      <c r="EG17" s="120" t="e">
        <f t="shared" si="7"/>
        <v>#DIV/0!</v>
      </c>
      <c r="EH17" s="120" t="e">
        <f t="shared" si="7"/>
        <v>#DIV/0!</v>
      </c>
      <c r="EI17" s="120" t="str">
        <f t="shared" si="7"/>
        <v/>
      </c>
      <c r="EJ17" s="119"/>
      <c r="EL17" s="514" t="s">
        <v>685</v>
      </c>
      <c r="EM17" s="518" t="e">
        <f>DB13</f>
        <v>#DIV/0!</v>
      </c>
      <c r="EN17" s="519">
        <f>'II Rate Development &amp; Change'!L29</f>
        <v>0</v>
      </c>
    </row>
    <row r="18" spans="1:144" x14ac:dyDescent="0.25">
      <c r="A18" s="406" t="str">
        <f>'III Plan Rates'!A21</f>
        <v>Plan 4</v>
      </c>
      <c r="B18" s="122">
        <f>'III Plan Rates'!B21</f>
        <v>0</v>
      </c>
      <c r="C18" s="128">
        <f>'III Plan Rates'!D21</f>
        <v>0</v>
      </c>
      <c r="D18" s="122">
        <f>'III Plan Rates'!E21</f>
        <v>0</v>
      </c>
      <c r="E18" s="122">
        <f>'III Plan Rates'!F21</f>
        <v>0</v>
      </c>
      <c r="F18" s="122">
        <f>'III Plan Rates'!G21</f>
        <v>0</v>
      </c>
      <c r="G18" s="122">
        <f>'III Plan Rates'!J21</f>
        <v>0</v>
      </c>
      <c r="H18" s="101"/>
      <c r="I18" s="111"/>
      <c r="J18" s="111"/>
      <c r="K18" s="111"/>
      <c r="L18" s="111"/>
      <c r="M18" s="111"/>
      <c r="N18" s="111"/>
      <c r="O18" s="111"/>
      <c r="P18" s="111"/>
      <c r="Q18" s="111"/>
      <c r="R18" s="112">
        <f>IF('III Plan Rates'!$AP21&gt;0,SUMPRODUCT(I18:Q18,'III Plan Rates'!$AG21:$AO21)/'III Plan Rates'!$AP21,0)</f>
        <v>0</v>
      </c>
      <c r="S18" s="123"/>
      <c r="T18" s="112" t="e">
        <f>'III Plan Rates'!$AA21*'V Consumer Factors'!$N$12*'II Rate Development &amp; Change'!$J$34</f>
        <v>#DIV/0!</v>
      </c>
      <c r="U18" s="112" t="e">
        <f>'III Plan Rates'!$AA21*'V Consumer Factors'!$N$13*'II Rate Development &amp; Change'!$J$34</f>
        <v>#DIV/0!</v>
      </c>
      <c r="V18" s="112" t="e">
        <f>'III Plan Rates'!$AA21*'V Consumer Factors'!$N$14*'II Rate Development &amp; Change'!$J$34</f>
        <v>#DIV/0!</v>
      </c>
      <c r="W18" s="112" t="e">
        <f>'III Plan Rates'!$AA21*'V Consumer Factors'!$N$15*'II Rate Development &amp; Change'!$J$34</f>
        <v>#DIV/0!</v>
      </c>
      <c r="X18" s="112" t="e">
        <f>'III Plan Rates'!$AA21*'V Consumer Factors'!$N$16*'II Rate Development &amp; Change'!$J$34</f>
        <v>#DIV/0!</v>
      </c>
      <c r="Y18" s="112" t="e">
        <f>'III Plan Rates'!$AA21*'V Consumer Factors'!$N$17*'II Rate Development &amp; Change'!$J$34</f>
        <v>#DIV/0!</v>
      </c>
      <c r="Z18" s="112" t="e">
        <f>'III Plan Rates'!$AA21*'V Consumer Factors'!$N$18*'II Rate Development &amp; Change'!$J$34</f>
        <v>#DIV/0!</v>
      </c>
      <c r="AA18" s="112" t="e">
        <f>'III Plan Rates'!$AA21*'V Consumer Factors'!$N$19*'II Rate Development &amp; Change'!$J$34</f>
        <v>#DIV/0!</v>
      </c>
      <c r="AB18" s="112" t="e">
        <f>'III Plan Rates'!$AA21*'V Consumer Factors'!$N$20*'II Rate Development &amp; Change'!$J$34</f>
        <v>#DIV/0!</v>
      </c>
      <c r="AC18" s="112">
        <f>IF('III Plan Rates'!$AP21&gt;0,SUMPRODUCT(T18:AB18,'III Plan Rates'!$AG21:$AO21)/'III Plan Rates'!$AP21,0)</f>
        <v>0</v>
      </c>
      <c r="AD18" s="119"/>
      <c r="AE18" s="120" t="e">
        <f t="shared" si="8"/>
        <v>#DIV/0!</v>
      </c>
      <c r="AF18" s="120" t="e">
        <f t="shared" si="4"/>
        <v>#DIV/0!</v>
      </c>
      <c r="AG18" s="120" t="e">
        <f t="shared" si="4"/>
        <v>#DIV/0!</v>
      </c>
      <c r="AH18" s="120" t="e">
        <f t="shared" si="4"/>
        <v>#DIV/0!</v>
      </c>
      <c r="AI18" s="120" t="e">
        <f t="shared" si="4"/>
        <v>#DIV/0!</v>
      </c>
      <c r="AJ18" s="120" t="e">
        <f t="shared" si="4"/>
        <v>#DIV/0!</v>
      </c>
      <c r="AK18" s="120" t="e">
        <f t="shared" si="4"/>
        <v>#DIV/0!</v>
      </c>
      <c r="AL18" s="120" t="e">
        <f t="shared" si="4"/>
        <v>#DIV/0!</v>
      </c>
      <c r="AM18" s="120" t="e">
        <f t="shared" si="4"/>
        <v>#DIV/0!</v>
      </c>
      <c r="AN18" s="120" t="str">
        <f t="shared" si="4"/>
        <v/>
      </c>
      <c r="AO18" s="119"/>
      <c r="AP18" s="111"/>
      <c r="AQ18" s="111"/>
      <c r="AR18" s="111"/>
      <c r="AS18" s="111"/>
      <c r="AT18" s="111"/>
      <c r="AU18" s="111"/>
      <c r="AV18" s="111"/>
      <c r="AW18" s="111"/>
      <c r="AX18" s="111"/>
      <c r="AY18" s="112">
        <f>IF('III Plan Rates'!$AP21&gt;0,SUMPRODUCT(AP18:AX18,'III Plan Rates'!$AG21:$AO21)/'III Plan Rates'!$AP21,0)</f>
        <v>0</v>
      </c>
      <c r="AZ18" s="123"/>
      <c r="BA18" s="112" t="e">
        <f>'III Plan Rates'!$AA21*'V Consumer Factors'!$N$12*'II Rate Development &amp; Change'!$K$34</f>
        <v>#DIV/0!</v>
      </c>
      <c r="BB18" s="112" t="e">
        <f>'III Plan Rates'!$AA21*'V Consumer Factors'!$N$13*'II Rate Development &amp; Change'!$K$34</f>
        <v>#DIV/0!</v>
      </c>
      <c r="BC18" s="112" t="e">
        <f>'III Plan Rates'!$AA21*'V Consumer Factors'!$N$14*'II Rate Development &amp; Change'!$K$34</f>
        <v>#DIV/0!</v>
      </c>
      <c r="BD18" s="112" t="e">
        <f>'III Plan Rates'!$AA21*'V Consumer Factors'!$N$15*'II Rate Development &amp; Change'!$K$34</f>
        <v>#DIV/0!</v>
      </c>
      <c r="BE18" s="112" t="e">
        <f>'III Plan Rates'!$AA21*'V Consumer Factors'!$N$16*'II Rate Development &amp; Change'!$K$34</f>
        <v>#DIV/0!</v>
      </c>
      <c r="BF18" s="112" t="e">
        <f>'III Plan Rates'!$AA21*'V Consumer Factors'!$N$17*'II Rate Development &amp; Change'!$K$34</f>
        <v>#DIV/0!</v>
      </c>
      <c r="BG18" s="112" t="e">
        <f>'III Plan Rates'!$AA21*'V Consumer Factors'!$N$18*'II Rate Development &amp; Change'!$K$34</f>
        <v>#DIV/0!</v>
      </c>
      <c r="BH18" s="112" t="e">
        <f>'III Plan Rates'!$AA21*'V Consumer Factors'!$N$19*'II Rate Development &amp; Change'!$K$34</f>
        <v>#DIV/0!</v>
      </c>
      <c r="BI18" s="112" t="e">
        <f>'III Plan Rates'!$AA21*'V Consumer Factors'!$N$20*'II Rate Development &amp; Change'!$K$34</f>
        <v>#DIV/0!</v>
      </c>
      <c r="BJ18" s="112">
        <f>IF('III Plan Rates'!$AP21&gt;0,SUMPRODUCT(BA18:BI18,'III Plan Rates'!$AG21:$AO21)/'III Plan Rates'!$AP21,0)</f>
        <v>0</v>
      </c>
      <c r="BK18" s="124"/>
      <c r="BL18" s="120" t="e">
        <f t="shared" si="9"/>
        <v>#DIV/0!</v>
      </c>
      <c r="BM18" s="120" t="e">
        <f t="shared" si="5"/>
        <v>#DIV/0!</v>
      </c>
      <c r="BN18" s="120" t="e">
        <f t="shared" si="5"/>
        <v>#DIV/0!</v>
      </c>
      <c r="BO18" s="120" t="e">
        <f t="shared" si="5"/>
        <v>#DIV/0!</v>
      </c>
      <c r="BP18" s="120" t="e">
        <f t="shared" si="5"/>
        <v>#DIV/0!</v>
      </c>
      <c r="BQ18" s="120" t="e">
        <f t="shared" si="5"/>
        <v>#DIV/0!</v>
      </c>
      <c r="BR18" s="120" t="e">
        <f t="shared" si="5"/>
        <v>#DIV/0!</v>
      </c>
      <c r="BS18" s="120" t="e">
        <f t="shared" si="5"/>
        <v>#DIV/0!</v>
      </c>
      <c r="BT18" s="120" t="e">
        <f t="shared" si="5"/>
        <v>#DIV/0!</v>
      </c>
      <c r="BU18" s="120" t="str">
        <f t="shared" si="5"/>
        <v/>
      </c>
      <c r="BV18" s="119"/>
      <c r="BW18" s="111"/>
      <c r="BX18" s="111"/>
      <c r="BY18" s="111"/>
      <c r="BZ18" s="111"/>
      <c r="CA18" s="111"/>
      <c r="CB18" s="111"/>
      <c r="CC18" s="111"/>
      <c r="CD18" s="111"/>
      <c r="CE18" s="111"/>
      <c r="CF18" s="112">
        <f>IF('III Plan Rates'!$AP21&gt;0,SUMPRODUCT(BW18:CE18,'III Plan Rates'!$AG21:$AO21)/'III Plan Rates'!$AP21,0)</f>
        <v>0</v>
      </c>
      <c r="CG18" s="123"/>
      <c r="CH18" s="112" t="e">
        <f>'III Plan Rates'!$AA21*'V Consumer Factors'!$N$12*'II Rate Development &amp; Change'!$L$34</f>
        <v>#DIV/0!</v>
      </c>
      <c r="CI18" s="112" t="e">
        <f>'III Plan Rates'!$AA21*'V Consumer Factors'!$N$13*'II Rate Development &amp; Change'!$L$34</f>
        <v>#DIV/0!</v>
      </c>
      <c r="CJ18" s="112" t="e">
        <f>'III Plan Rates'!$AA21*'V Consumer Factors'!$N$14*'II Rate Development &amp; Change'!$L$34</f>
        <v>#DIV/0!</v>
      </c>
      <c r="CK18" s="112" t="e">
        <f>'III Plan Rates'!$AA21*'V Consumer Factors'!$N$15*'II Rate Development &amp; Change'!$L$34</f>
        <v>#DIV/0!</v>
      </c>
      <c r="CL18" s="112" t="e">
        <f>'III Plan Rates'!$AA21*'V Consumer Factors'!$N$16*'II Rate Development &amp; Change'!$L$34</f>
        <v>#DIV/0!</v>
      </c>
      <c r="CM18" s="112" t="e">
        <f>'III Plan Rates'!$AA21*'V Consumer Factors'!$N$17*'II Rate Development &amp; Change'!$L$34</f>
        <v>#DIV/0!</v>
      </c>
      <c r="CN18" s="112" t="e">
        <f>'III Plan Rates'!$AA21*'V Consumer Factors'!$N$18*'II Rate Development &amp; Change'!$L$34</f>
        <v>#DIV/0!</v>
      </c>
      <c r="CO18" s="112" t="e">
        <f>'III Plan Rates'!$AA21*'V Consumer Factors'!$N$19*'II Rate Development &amp; Change'!$L$34</f>
        <v>#DIV/0!</v>
      </c>
      <c r="CP18" s="112" t="e">
        <f>'III Plan Rates'!$AA21*'V Consumer Factors'!$N$20*'II Rate Development &amp; Change'!$L$34</f>
        <v>#DIV/0!</v>
      </c>
      <c r="CQ18" s="112">
        <f>IF('III Plan Rates'!$AP21&gt;0,SUMPRODUCT(CH18:CP18,'III Plan Rates'!$AG21:$AO21)/'III Plan Rates'!$AP21,0)</f>
        <v>0</v>
      </c>
      <c r="CR18" s="124"/>
      <c r="CS18" s="120" t="e">
        <f t="shared" si="10"/>
        <v>#DIV/0!</v>
      </c>
      <c r="CT18" s="120" t="e">
        <f t="shared" si="6"/>
        <v>#DIV/0!</v>
      </c>
      <c r="CU18" s="120" t="e">
        <f t="shared" si="6"/>
        <v>#DIV/0!</v>
      </c>
      <c r="CV18" s="120" t="e">
        <f t="shared" si="6"/>
        <v>#DIV/0!</v>
      </c>
      <c r="CW18" s="120" t="e">
        <f t="shared" si="6"/>
        <v>#DIV/0!</v>
      </c>
      <c r="CX18" s="120" t="e">
        <f t="shared" si="6"/>
        <v>#DIV/0!</v>
      </c>
      <c r="CY18" s="120" t="e">
        <f t="shared" si="6"/>
        <v>#DIV/0!</v>
      </c>
      <c r="CZ18" s="120" t="e">
        <f t="shared" si="6"/>
        <v>#DIV/0!</v>
      </c>
      <c r="DA18" s="120" t="e">
        <f t="shared" si="6"/>
        <v>#DIV/0!</v>
      </c>
      <c r="DB18" s="120" t="str">
        <f t="shared" si="6"/>
        <v/>
      </c>
      <c r="DC18" s="119"/>
      <c r="DD18" s="111"/>
      <c r="DE18" s="111"/>
      <c r="DF18" s="111"/>
      <c r="DG18" s="111"/>
      <c r="DH18" s="111"/>
      <c r="DI18" s="111"/>
      <c r="DJ18" s="111"/>
      <c r="DK18" s="111"/>
      <c r="DL18" s="111"/>
      <c r="DM18" s="112">
        <f>IF('III Plan Rates'!$AP21&gt;0,SUMPRODUCT(DD18:DL18,'III Plan Rates'!$AG21:$AO21)/'III Plan Rates'!$AP21,0)</f>
        <v>0</v>
      </c>
      <c r="DN18" s="123"/>
      <c r="DO18" s="112" t="e">
        <f>'III Plan Rates'!$AA21*'V Consumer Factors'!$N$12*'II Rate Development &amp; Change'!$M$34</f>
        <v>#DIV/0!</v>
      </c>
      <c r="DP18" s="112" t="e">
        <f>'III Plan Rates'!$AA21*'V Consumer Factors'!$N$13*'II Rate Development &amp; Change'!$M$34</f>
        <v>#DIV/0!</v>
      </c>
      <c r="DQ18" s="112" t="e">
        <f>'III Plan Rates'!$AA21*'V Consumer Factors'!$N$14*'II Rate Development &amp; Change'!$M$34</f>
        <v>#DIV/0!</v>
      </c>
      <c r="DR18" s="112" t="e">
        <f>'III Plan Rates'!$AA21*'V Consumer Factors'!$N$15*'II Rate Development &amp; Change'!$M$34</f>
        <v>#DIV/0!</v>
      </c>
      <c r="DS18" s="112" t="e">
        <f>'III Plan Rates'!$AA21*'V Consumer Factors'!$N$16*'II Rate Development &amp; Change'!$M$34</f>
        <v>#DIV/0!</v>
      </c>
      <c r="DT18" s="112" t="e">
        <f>'III Plan Rates'!$AA21*'V Consumer Factors'!$N$17*'II Rate Development &amp; Change'!$M$34</f>
        <v>#DIV/0!</v>
      </c>
      <c r="DU18" s="112" t="e">
        <f>'III Plan Rates'!$AA21*'V Consumer Factors'!$N$18*'II Rate Development &amp; Change'!$M$34</f>
        <v>#DIV/0!</v>
      </c>
      <c r="DV18" s="112" t="e">
        <f>'III Plan Rates'!$AA21*'V Consumer Factors'!$N$19*'II Rate Development &amp; Change'!$M$34</f>
        <v>#DIV/0!</v>
      </c>
      <c r="DW18" s="112" t="e">
        <f>'III Plan Rates'!$AA21*'V Consumer Factors'!$N$20*'II Rate Development &amp; Change'!$M$34</f>
        <v>#DIV/0!</v>
      </c>
      <c r="DX18" s="112">
        <f>IF('III Plan Rates'!$AP21&gt;0,SUMPRODUCT(DO18:DW18,'III Plan Rates'!$AG21:$AO21)/'III Plan Rates'!$AP21,0)</f>
        <v>0</v>
      </c>
      <c r="DZ18" s="120" t="e">
        <f t="shared" si="11"/>
        <v>#DIV/0!</v>
      </c>
      <c r="EA18" s="120" t="e">
        <f t="shared" si="7"/>
        <v>#DIV/0!</v>
      </c>
      <c r="EB18" s="120" t="e">
        <f t="shared" si="7"/>
        <v>#DIV/0!</v>
      </c>
      <c r="EC18" s="120" t="e">
        <f t="shared" si="7"/>
        <v>#DIV/0!</v>
      </c>
      <c r="ED18" s="120" t="e">
        <f t="shared" si="7"/>
        <v>#DIV/0!</v>
      </c>
      <c r="EE18" s="120" t="e">
        <f t="shared" si="7"/>
        <v>#DIV/0!</v>
      </c>
      <c r="EF18" s="120" t="e">
        <f t="shared" si="7"/>
        <v>#DIV/0!</v>
      </c>
      <c r="EG18" s="120" t="e">
        <f t="shared" si="7"/>
        <v>#DIV/0!</v>
      </c>
      <c r="EH18" s="120" t="e">
        <f t="shared" si="7"/>
        <v>#DIV/0!</v>
      </c>
      <c r="EI18" s="120" t="str">
        <f t="shared" si="7"/>
        <v/>
      </c>
      <c r="EJ18" s="119"/>
      <c r="EL18" s="515" t="s">
        <v>686</v>
      </c>
      <c r="EM18" s="520" t="e">
        <f>EI13</f>
        <v>#DIV/0!</v>
      </c>
      <c r="EN18" s="521">
        <f>'II Rate Development &amp; Change'!M29</f>
        <v>0</v>
      </c>
    </row>
    <row r="19" spans="1:144" x14ac:dyDescent="0.25">
      <c r="A19" s="406" t="str">
        <f>'III Plan Rates'!A22</f>
        <v>Plan 5</v>
      </c>
      <c r="B19" s="122">
        <f>'III Plan Rates'!B22</f>
        <v>0</v>
      </c>
      <c r="C19" s="128">
        <f>'III Plan Rates'!D22</f>
        <v>0</v>
      </c>
      <c r="D19" s="122">
        <f>'III Plan Rates'!E22</f>
        <v>0</v>
      </c>
      <c r="E19" s="122">
        <f>'III Plan Rates'!F22</f>
        <v>0</v>
      </c>
      <c r="F19" s="122">
        <f>'III Plan Rates'!G22</f>
        <v>0</v>
      </c>
      <c r="G19" s="122">
        <f>'III Plan Rates'!J22</f>
        <v>0</v>
      </c>
      <c r="H19" s="101"/>
      <c r="I19" s="111"/>
      <c r="J19" s="111"/>
      <c r="K19" s="111"/>
      <c r="L19" s="111"/>
      <c r="M19" s="111"/>
      <c r="N19" s="111"/>
      <c r="O19" s="111"/>
      <c r="P19" s="111"/>
      <c r="Q19" s="111"/>
      <c r="R19" s="112">
        <f>IF('III Plan Rates'!$AP22&gt;0,SUMPRODUCT(I19:Q19,'III Plan Rates'!$AG22:$AO22)/'III Plan Rates'!$AP22,0)</f>
        <v>0</v>
      </c>
      <c r="S19" s="123"/>
      <c r="T19" s="112" t="e">
        <f>'III Plan Rates'!$AA22*'V Consumer Factors'!$N$12*'II Rate Development &amp; Change'!$J$34</f>
        <v>#DIV/0!</v>
      </c>
      <c r="U19" s="112" t="e">
        <f>'III Plan Rates'!$AA22*'V Consumer Factors'!$N$13*'II Rate Development &amp; Change'!$J$34</f>
        <v>#DIV/0!</v>
      </c>
      <c r="V19" s="112" t="e">
        <f>'III Plan Rates'!$AA22*'V Consumer Factors'!$N$14*'II Rate Development &amp; Change'!$J$34</f>
        <v>#DIV/0!</v>
      </c>
      <c r="W19" s="112" t="e">
        <f>'III Plan Rates'!$AA22*'V Consumer Factors'!$N$15*'II Rate Development &amp; Change'!$J$34</f>
        <v>#DIV/0!</v>
      </c>
      <c r="X19" s="112" t="e">
        <f>'III Plan Rates'!$AA22*'V Consumer Factors'!$N$16*'II Rate Development &amp; Change'!$J$34</f>
        <v>#DIV/0!</v>
      </c>
      <c r="Y19" s="112" t="e">
        <f>'III Plan Rates'!$AA22*'V Consumer Factors'!$N$17*'II Rate Development &amp; Change'!$J$34</f>
        <v>#DIV/0!</v>
      </c>
      <c r="Z19" s="112" t="e">
        <f>'III Plan Rates'!$AA22*'V Consumer Factors'!$N$18*'II Rate Development &amp; Change'!$J$34</f>
        <v>#DIV/0!</v>
      </c>
      <c r="AA19" s="112" t="e">
        <f>'III Plan Rates'!$AA22*'V Consumer Factors'!$N$19*'II Rate Development &amp; Change'!$J$34</f>
        <v>#DIV/0!</v>
      </c>
      <c r="AB19" s="112" t="e">
        <f>'III Plan Rates'!$AA22*'V Consumer Factors'!$N$20*'II Rate Development &amp; Change'!$J$34</f>
        <v>#DIV/0!</v>
      </c>
      <c r="AC19" s="112">
        <f>IF('III Plan Rates'!$AP22&gt;0,SUMPRODUCT(T19:AB19,'III Plan Rates'!$AG22:$AO22)/'III Plan Rates'!$AP22,0)</f>
        <v>0</v>
      </c>
      <c r="AD19" s="119"/>
      <c r="AE19" s="120" t="e">
        <f t="shared" si="8"/>
        <v>#DIV/0!</v>
      </c>
      <c r="AF19" s="120" t="e">
        <f t="shared" si="4"/>
        <v>#DIV/0!</v>
      </c>
      <c r="AG19" s="120" t="e">
        <f t="shared" si="4"/>
        <v>#DIV/0!</v>
      </c>
      <c r="AH19" s="120" t="e">
        <f t="shared" si="4"/>
        <v>#DIV/0!</v>
      </c>
      <c r="AI19" s="120" t="e">
        <f t="shared" si="4"/>
        <v>#DIV/0!</v>
      </c>
      <c r="AJ19" s="120" t="e">
        <f t="shared" si="4"/>
        <v>#DIV/0!</v>
      </c>
      <c r="AK19" s="120" t="e">
        <f t="shared" si="4"/>
        <v>#DIV/0!</v>
      </c>
      <c r="AL19" s="120" t="e">
        <f t="shared" si="4"/>
        <v>#DIV/0!</v>
      </c>
      <c r="AM19" s="120" t="e">
        <f t="shared" si="4"/>
        <v>#DIV/0!</v>
      </c>
      <c r="AN19" s="120" t="str">
        <f t="shared" si="4"/>
        <v/>
      </c>
      <c r="AO19" s="119"/>
      <c r="AP19" s="111"/>
      <c r="AQ19" s="111"/>
      <c r="AR19" s="111"/>
      <c r="AS19" s="111"/>
      <c r="AT19" s="111"/>
      <c r="AU19" s="111"/>
      <c r="AV19" s="111"/>
      <c r="AW19" s="111"/>
      <c r="AX19" s="111"/>
      <c r="AY19" s="112">
        <f>IF('III Plan Rates'!$AP22&gt;0,SUMPRODUCT(AP19:AX19,'III Plan Rates'!$AG22:$AO22)/'III Plan Rates'!$AP22,0)</f>
        <v>0</v>
      </c>
      <c r="AZ19" s="123"/>
      <c r="BA19" s="112" t="e">
        <f>'III Plan Rates'!$AA22*'V Consumer Factors'!$N$12*'II Rate Development &amp; Change'!$K$34</f>
        <v>#DIV/0!</v>
      </c>
      <c r="BB19" s="112" t="e">
        <f>'III Plan Rates'!$AA22*'V Consumer Factors'!$N$13*'II Rate Development &amp; Change'!$K$34</f>
        <v>#DIV/0!</v>
      </c>
      <c r="BC19" s="112" t="e">
        <f>'III Plan Rates'!$AA22*'V Consumer Factors'!$N$14*'II Rate Development &amp; Change'!$K$34</f>
        <v>#DIV/0!</v>
      </c>
      <c r="BD19" s="112" t="e">
        <f>'III Plan Rates'!$AA22*'V Consumer Factors'!$N$15*'II Rate Development &amp; Change'!$K$34</f>
        <v>#DIV/0!</v>
      </c>
      <c r="BE19" s="112" t="e">
        <f>'III Plan Rates'!$AA22*'V Consumer Factors'!$N$16*'II Rate Development &amp; Change'!$K$34</f>
        <v>#DIV/0!</v>
      </c>
      <c r="BF19" s="112" t="e">
        <f>'III Plan Rates'!$AA22*'V Consumer Factors'!$N$17*'II Rate Development &amp; Change'!$K$34</f>
        <v>#DIV/0!</v>
      </c>
      <c r="BG19" s="112" t="e">
        <f>'III Plan Rates'!$AA22*'V Consumer Factors'!$N$18*'II Rate Development &amp; Change'!$K$34</f>
        <v>#DIV/0!</v>
      </c>
      <c r="BH19" s="112" t="e">
        <f>'III Plan Rates'!$AA22*'V Consumer Factors'!$N$19*'II Rate Development &amp; Change'!$K$34</f>
        <v>#DIV/0!</v>
      </c>
      <c r="BI19" s="112" t="e">
        <f>'III Plan Rates'!$AA22*'V Consumer Factors'!$N$20*'II Rate Development &amp; Change'!$K$34</f>
        <v>#DIV/0!</v>
      </c>
      <c r="BJ19" s="112">
        <f>IF('III Plan Rates'!$AP22&gt;0,SUMPRODUCT(BA19:BI19,'III Plan Rates'!$AG22:$AO22)/'III Plan Rates'!$AP22,0)</f>
        <v>0</v>
      </c>
      <c r="BK19" s="124"/>
      <c r="BL19" s="120" t="e">
        <f t="shared" si="9"/>
        <v>#DIV/0!</v>
      </c>
      <c r="BM19" s="120" t="e">
        <f t="shared" si="5"/>
        <v>#DIV/0!</v>
      </c>
      <c r="BN19" s="120" t="e">
        <f t="shared" si="5"/>
        <v>#DIV/0!</v>
      </c>
      <c r="BO19" s="120" t="e">
        <f t="shared" si="5"/>
        <v>#DIV/0!</v>
      </c>
      <c r="BP19" s="120" t="e">
        <f t="shared" si="5"/>
        <v>#DIV/0!</v>
      </c>
      <c r="BQ19" s="120" t="e">
        <f t="shared" si="5"/>
        <v>#DIV/0!</v>
      </c>
      <c r="BR19" s="120" t="e">
        <f t="shared" si="5"/>
        <v>#DIV/0!</v>
      </c>
      <c r="BS19" s="120" t="e">
        <f t="shared" si="5"/>
        <v>#DIV/0!</v>
      </c>
      <c r="BT19" s="120" t="e">
        <f t="shared" si="5"/>
        <v>#DIV/0!</v>
      </c>
      <c r="BU19" s="120" t="str">
        <f t="shared" si="5"/>
        <v/>
      </c>
      <c r="BV19" s="119"/>
      <c r="BW19" s="111"/>
      <c r="BX19" s="111"/>
      <c r="BY19" s="111"/>
      <c r="BZ19" s="111"/>
      <c r="CA19" s="111"/>
      <c r="CB19" s="111"/>
      <c r="CC19" s="111"/>
      <c r="CD19" s="111"/>
      <c r="CE19" s="111"/>
      <c r="CF19" s="112">
        <f>IF('III Plan Rates'!$AP22&gt;0,SUMPRODUCT(BW19:CE19,'III Plan Rates'!$AG22:$AO22)/'III Plan Rates'!$AP22,0)</f>
        <v>0</v>
      </c>
      <c r="CG19" s="123"/>
      <c r="CH19" s="112" t="e">
        <f>'III Plan Rates'!$AA22*'V Consumer Factors'!$N$12*'II Rate Development &amp; Change'!$L$34</f>
        <v>#DIV/0!</v>
      </c>
      <c r="CI19" s="112" t="e">
        <f>'III Plan Rates'!$AA22*'V Consumer Factors'!$N$13*'II Rate Development &amp; Change'!$L$34</f>
        <v>#DIV/0!</v>
      </c>
      <c r="CJ19" s="112" t="e">
        <f>'III Plan Rates'!$AA22*'V Consumer Factors'!$N$14*'II Rate Development &amp; Change'!$L$34</f>
        <v>#DIV/0!</v>
      </c>
      <c r="CK19" s="112" t="e">
        <f>'III Plan Rates'!$AA22*'V Consumer Factors'!$N$15*'II Rate Development &amp; Change'!$L$34</f>
        <v>#DIV/0!</v>
      </c>
      <c r="CL19" s="112" t="e">
        <f>'III Plan Rates'!$AA22*'V Consumer Factors'!$N$16*'II Rate Development &amp; Change'!$L$34</f>
        <v>#DIV/0!</v>
      </c>
      <c r="CM19" s="112" t="e">
        <f>'III Plan Rates'!$AA22*'V Consumer Factors'!$N$17*'II Rate Development &amp; Change'!$L$34</f>
        <v>#DIV/0!</v>
      </c>
      <c r="CN19" s="112" t="e">
        <f>'III Plan Rates'!$AA22*'V Consumer Factors'!$N$18*'II Rate Development &amp; Change'!$L$34</f>
        <v>#DIV/0!</v>
      </c>
      <c r="CO19" s="112" t="e">
        <f>'III Plan Rates'!$AA22*'V Consumer Factors'!$N$19*'II Rate Development &amp; Change'!$L$34</f>
        <v>#DIV/0!</v>
      </c>
      <c r="CP19" s="112" t="e">
        <f>'III Plan Rates'!$AA22*'V Consumer Factors'!$N$20*'II Rate Development &amp; Change'!$L$34</f>
        <v>#DIV/0!</v>
      </c>
      <c r="CQ19" s="112">
        <f>IF('III Plan Rates'!$AP22&gt;0,SUMPRODUCT(CH19:CP19,'III Plan Rates'!$AG22:$AO22)/'III Plan Rates'!$AP22,0)</f>
        <v>0</v>
      </c>
      <c r="CR19" s="124"/>
      <c r="CS19" s="120" t="e">
        <f t="shared" si="10"/>
        <v>#DIV/0!</v>
      </c>
      <c r="CT19" s="120" t="e">
        <f t="shared" si="6"/>
        <v>#DIV/0!</v>
      </c>
      <c r="CU19" s="120" t="e">
        <f t="shared" si="6"/>
        <v>#DIV/0!</v>
      </c>
      <c r="CV19" s="120" t="e">
        <f t="shared" si="6"/>
        <v>#DIV/0!</v>
      </c>
      <c r="CW19" s="120" t="e">
        <f t="shared" si="6"/>
        <v>#DIV/0!</v>
      </c>
      <c r="CX19" s="120" t="e">
        <f t="shared" si="6"/>
        <v>#DIV/0!</v>
      </c>
      <c r="CY19" s="120" t="e">
        <f t="shared" si="6"/>
        <v>#DIV/0!</v>
      </c>
      <c r="CZ19" s="120" t="e">
        <f t="shared" si="6"/>
        <v>#DIV/0!</v>
      </c>
      <c r="DA19" s="120" t="e">
        <f t="shared" si="6"/>
        <v>#DIV/0!</v>
      </c>
      <c r="DB19" s="120" t="str">
        <f t="shared" si="6"/>
        <v/>
      </c>
      <c r="DC19" s="119"/>
      <c r="DD19" s="111"/>
      <c r="DE19" s="111"/>
      <c r="DF19" s="111"/>
      <c r="DG19" s="111"/>
      <c r="DH19" s="111"/>
      <c r="DI19" s="111"/>
      <c r="DJ19" s="111"/>
      <c r="DK19" s="111"/>
      <c r="DL19" s="111"/>
      <c r="DM19" s="112">
        <f>IF('III Plan Rates'!$AP22&gt;0,SUMPRODUCT(DD19:DL19,'III Plan Rates'!$AG22:$AO22)/'III Plan Rates'!$AP22,0)</f>
        <v>0</v>
      </c>
      <c r="DN19" s="123"/>
      <c r="DO19" s="112" t="e">
        <f>'III Plan Rates'!$AA22*'V Consumer Factors'!$N$12*'II Rate Development &amp; Change'!$M$34</f>
        <v>#DIV/0!</v>
      </c>
      <c r="DP19" s="112" t="e">
        <f>'III Plan Rates'!$AA22*'V Consumer Factors'!$N$13*'II Rate Development &amp; Change'!$M$34</f>
        <v>#DIV/0!</v>
      </c>
      <c r="DQ19" s="112" t="e">
        <f>'III Plan Rates'!$AA22*'V Consumer Factors'!$N$14*'II Rate Development &amp; Change'!$M$34</f>
        <v>#DIV/0!</v>
      </c>
      <c r="DR19" s="112" t="e">
        <f>'III Plan Rates'!$AA22*'V Consumer Factors'!$N$15*'II Rate Development &amp; Change'!$M$34</f>
        <v>#DIV/0!</v>
      </c>
      <c r="DS19" s="112" t="e">
        <f>'III Plan Rates'!$AA22*'V Consumer Factors'!$N$16*'II Rate Development &amp; Change'!$M$34</f>
        <v>#DIV/0!</v>
      </c>
      <c r="DT19" s="112" t="e">
        <f>'III Plan Rates'!$AA22*'V Consumer Factors'!$N$17*'II Rate Development &amp; Change'!$M$34</f>
        <v>#DIV/0!</v>
      </c>
      <c r="DU19" s="112" t="e">
        <f>'III Plan Rates'!$AA22*'V Consumer Factors'!$N$18*'II Rate Development &amp; Change'!$M$34</f>
        <v>#DIV/0!</v>
      </c>
      <c r="DV19" s="112" t="e">
        <f>'III Plan Rates'!$AA22*'V Consumer Factors'!$N$19*'II Rate Development &amp; Change'!$M$34</f>
        <v>#DIV/0!</v>
      </c>
      <c r="DW19" s="112" t="e">
        <f>'III Plan Rates'!$AA22*'V Consumer Factors'!$N$20*'II Rate Development &amp; Change'!$M$34</f>
        <v>#DIV/0!</v>
      </c>
      <c r="DX19" s="112">
        <f>IF('III Plan Rates'!$AP22&gt;0,SUMPRODUCT(DO19:DW19,'III Plan Rates'!$AG22:$AO22)/'III Plan Rates'!$AP22,0)</f>
        <v>0</v>
      </c>
      <c r="DZ19" s="120" t="e">
        <f t="shared" si="11"/>
        <v>#DIV/0!</v>
      </c>
      <c r="EA19" s="120" t="e">
        <f t="shared" si="7"/>
        <v>#DIV/0!</v>
      </c>
      <c r="EB19" s="120" t="e">
        <f t="shared" si="7"/>
        <v>#DIV/0!</v>
      </c>
      <c r="EC19" s="120" t="e">
        <f t="shared" si="7"/>
        <v>#DIV/0!</v>
      </c>
      <c r="ED19" s="120" t="e">
        <f t="shared" si="7"/>
        <v>#DIV/0!</v>
      </c>
      <c r="EE19" s="120" t="e">
        <f t="shared" si="7"/>
        <v>#DIV/0!</v>
      </c>
      <c r="EF19" s="120" t="e">
        <f t="shared" si="7"/>
        <v>#DIV/0!</v>
      </c>
      <c r="EG19" s="120" t="e">
        <f t="shared" si="7"/>
        <v>#DIV/0!</v>
      </c>
      <c r="EH19" s="120" t="e">
        <f t="shared" si="7"/>
        <v>#DIV/0!</v>
      </c>
      <c r="EI19" s="120" t="str">
        <f t="shared" si="7"/>
        <v/>
      </c>
      <c r="EJ19" s="119"/>
      <c r="EL19" s="567" t="s">
        <v>689</v>
      </c>
      <c r="EM19" s="568"/>
      <c r="EN19" s="565" t="e">
        <f>SUMPRODUCT(EM15:EM18,EN15:EN18)/(SUM(EN15:EN18))</f>
        <v>#DIV/0!</v>
      </c>
    </row>
    <row r="20" spans="1:144" x14ac:dyDescent="0.25">
      <c r="A20" s="406" t="str">
        <f>'III Plan Rates'!A23</f>
        <v>Plan 6</v>
      </c>
      <c r="B20" s="122">
        <f>'III Plan Rates'!B23</f>
        <v>0</v>
      </c>
      <c r="C20" s="128">
        <f>'III Plan Rates'!D23</f>
        <v>0</v>
      </c>
      <c r="D20" s="122">
        <f>'III Plan Rates'!E23</f>
        <v>0</v>
      </c>
      <c r="E20" s="122">
        <f>'III Plan Rates'!F23</f>
        <v>0</v>
      </c>
      <c r="F20" s="122">
        <f>'III Plan Rates'!G23</f>
        <v>0</v>
      </c>
      <c r="G20" s="122">
        <f>'III Plan Rates'!J23</f>
        <v>0</v>
      </c>
      <c r="H20" s="101"/>
      <c r="I20" s="111"/>
      <c r="J20" s="111"/>
      <c r="K20" s="111"/>
      <c r="L20" s="111"/>
      <c r="M20" s="111"/>
      <c r="N20" s="111"/>
      <c r="O20" s="111"/>
      <c r="P20" s="111"/>
      <c r="Q20" s="111"/>
      <c r="R20" s="112">
        <f>IF('III Plan Rates'!$AP23&gt;0,SUMPRODUCT(I20:Q20,'III Plan Rates'!$AG23:$AO23)/'III Plan Rates'!$AP23,0)</f>
        <v>0</v>
      </c>
      <c r="S20" s="123"/>
      <c r="T20" s="112" t="e">
        <f>'III Plan Rates'!$AA23*'V Consumer Factors'!$N$12*'II Rate Development &amp; Change'!$J$34</f>
        <v>#DIV/0!</v>
      </c>
      <c r="U20" s="112" t="e">
        <f>'III Plan Rates'!$AA23*'V Consumer Factors'!$N$13*'II Rate Development &amp; Change'!$J$34</f>
        <v>#DIV/0!</v>
      </c>
      <c r="V20" s="112" t="e">
        <f>'III Plan Rates'!$AA23*'V Consumer Factors'!$N$14*'II Rate Development &amp; Change'!$J$34</f>
        <v>#DIV/0!</v>
      </c>
      <c r="W20" s="112" t="e">
        <f>'III Plan Rates'!$AA23*'V Consumer Factors'!$N$15*'II Rate Development &amp; Change'!$J$34</f>
        <v>#DIV/0!</v>
      </c>
      <c r="X20" s="112" t="e">
        <f>'III Plan Rates'!$AA23*'V Consumer Factors'!$N$16*'II Rate Development &amp; Change'!$J$34</f>
        <v>#DIV/0!</v>
      </c>
      <c r="Y20" s="112" t="e">
        <f>'III Plan Rates'!$AA23*'V Consumer Factors'!$N$17*'II Rate Development &amp; Change'!$J$34</f>
        <v>#DIV/0!</v>
      </c>
      <c r="Z20" s="112" t="e">
        <f>'III Plan Rates'!$AA23*'V Consumer Factors'!$N$18*'II Rate Development &amp; Change'!$J$34</f>
        <v>#DIV/0!</v>
      </c>
      <c r="AA20" s="112" t="e">
        <f>'III Plan Rates'!$AA23*'V Consumer Factors'!$N$19*'II Rate Development &amp; Change'!$J$34</f>
        <v>#DIV/0!</v>
      </c>
      <c r="AB20" s="112" t="e">
        <f>'III Plan Rates'!$AA23*'V Consumer Factors'!$N$20*'II Rate Development &amp; Change'!$J$34</f>
        <v>#DIV/0!</v>
      </c>
      <c r="AC20" s="112">
        <f>IF('III Plan Rates'!$AP23&gt;0,SUMPRODUCT(T20:AB20,'III Plan Rates'!$AG23:$AO23)/'III Plan Rates'!$AP23,0)</f>
        <v>0</v>
      </c>
      <c r="AD20" s="119"/>
      <c r="AE20" s="120" t="e">
        <f t="shared" si="8"/>
        <v>#DIV/0!</v>
      </c>
      <c r="AF20" s="120" t="e">
        <f t="shared" si="4"/>
        <v>#DIV/0!</v>
      </c>
      <c r="AG20" s="120" t="e">
        <f t="shared" si="4"/>
        <v>#DIV/0!</v>
      </c>
      <c r="AH20" s="120" t="e">
        <f t="shared" si="4"/>
        <v>#DIV/0!</v>
      </c>
      <c r="AI20" s="120" t="e">
        <f t="shared" si="4"/>
        <v>#DIV/0!</v>
      </c>
      <c r="AJ20" s="120" t="e">
        <f t="shared" si="4"/>
        <v>#DIV/0!</v>
      </c>
      <c r="AK20" s="120" t="e">
        <f t="shared" si="4"/>
        <v>#DIV/0!</v>
      </c>
      <c r="AL20" s="120" t="e">
        <f t="shared" si="4"/>
        <v>#DIV/0!</v>
      </c>
      <c r="AM20" s="120" t="e">
        <f t="shared" si="4"/>
        <v>#DIV/0!</v>
      </c>
      <c r="AN20" s="120" t="str">
        <f t="shared" si="4"/>
        <v/>
      </c>
      <c r="AO20" s="119"/>
      <c r="AP20" s="111"/>
      <c r="AQ20" s="111"/>
      <c r="AR20" s="111"/>
      <c r="AS20" s="111"/>
      <c r="AT20" s="111"/>
      <c r="AU20" s="111"/>
      <c r="AV20" s="111"/>
      <c r="AW20" s="111"/>
      <c r="AX20" s="111"/>
      <c r="AY20" s="112">
        <f>IF('III Plan Rates'!$AP23&gt;0,SUMPRODUCT(AP20:AX20,'III Plan Rates'!$AG23:$AO23)/'III Plan Rates'!$AP23,0)</f>
        <v>0</v>
      </c>
      <c r="AZ20" s="123"/>
      <c r="BA20" s="112" t="e">
        <f>'III Plan Rates'!$AA23*'V Consumer Factors'!$N$12*'II Rate Development &amp; Change'!$K$34</f>
        <v>#DIV/0!</v>
      </c>
      <c r="BB20" s="112" t="e">
        <f>'III Plan Rates'!$AA23*'V Consumer Factors'!$N$13*'II Rate Development &amp; Change'!$K$34</f>
        <v>#DIV/0!</v>
      </c>
      <c r="BC20" s="112" t="e">
        <f>'III Plan Rates'!$AA23*'V Consumer Factors'!$N$14*'II Rate Development &amp; Change'!$K$34</f>
        <v>#DIV/0!</v>
      </c>
      <c r="BD20" s="112" t="e">
        <f>'III Plan Rates'!$AA23*'V Consumer Factors'!$N$15*'II Rate Development &amp; Change'!$K$34</f>
        <v>#DIV/0!</v>
      </c>
      <c r="BE20" s="112" t="e">
        <f>'III Plan Rates'!$AA23*'V Consumer Factors'!$N$16*'II Rate Development &amp; Change'!$K$34</f>
        <v>#DIV/0!</v>
      </c>
      <c r="BF20" s="112" t="e">
        <f>'III Plan Rates'!$AA23*'V Consumer Factors'!$N$17*'II Rate Development &amp; Change'!$K$34</f>
        <v>#DIV/0!</v>
      </c>
      <c r="BG20" s="112" t="e">
        <f>'III Plan Rates'!$AA23*'V Consumer Factors'!$N$18*'II Rate Development &amp; Change'!$K$34</f>
        <v>#DIV/0!</v>
      </c>
      <c r="BH20" s="112" t="e">
        <f>'III Plan Rates'!$AA23*'V Consumer Factors'!$N$19*'II Rate Development &amp; Change'!$K$34</f>
        <v>#DIV/0!</v>
      </c>
      <c r="BI20" s="112" t="e">
        <f>'III Plan Rates'!$AA23*'V Consumer Factors'!$N$20*'II Rate Development &amp; Change'!$K$34</f>
        <v>#DIV/0!</v>
      </c>
      <c r="BJ20" s="112">
        <f>IF('III Plan Rates'!$AP23&gt;0,SUMPRODUCT(BA20:BI20,'III Plan Rates'!$AG23:$AO23)/'III Plan Rates'!$AP23,0)</f>
        <v>0</v>
      </c>
      <c r="BK20" s="124"/>
      <c r="BL20" s="120" t="e">
        <f t="shared" si="9"/>
        <v>#DIV/0!</v>
      </c>
      <c r="BM20" s="120" t="e">
        <f t="shared" si="5"/>
        <v>#DIV/0!</v>
      </c>
      <c r="BN20" s="120" t="e">
        <f t="shared" si="5"/>
        <v>#DIV/0!</v>
      </c>
      <c r="BO20" s="120" t="e">
        <f t="shared" si="5"/>
        <v>#DIV/0!</v>
      </c>
      <c r="BP20" s="120" t="e">
        <f t="shared" si="5"/>
        <v>#DIV/0!</v>
      </c>
      <c r="BQ20" s="120" t="e">
        <f t="shared" si="5"/>
        <v>#DIV/0!</v>
      </c>
      <c r="BR20" s="120" t="e">
        <f t="shared" si="5"/>
        <v>#DIV/0!</v>
      </c>
      <c r="BS20" s="120" t="e">
        <f t="shared" si="5"/>
        <v>#DIV/0!</v>
      </c>
      <c r="BT20" s="120" t="e">
        <f t="shared" si="5"/>
        <v>#DIV/0!</v>
      </c>
      <c r="BU20" s="120" t="str">
        <f t="shared" si="5"/>
        <v/>
      </c>
      <c r="BV20" s="119"/>
      <c r="BW20" s="111"/>
      <c r="BX20" s="111"/>
      <c r="BY20" s="111"/>
      <c r="BZ20" s="111"/>
      <c r="CA20" s="111"/>
      <c r="CB20" s="111"/>
      <c r="CC20" s="111"/>
      <c r="CD20" s="111"/>
      <c r="CE20" s="111"/>
      <c r="CF20" s="112">
        <f>IF('III Plan Rates'!$AP23&gt;0,SUMPRODUCT(BW20:CE20,'III Plan Rates'!$AG23:$AO23)/'III Plan Rates'!$AP23,0)</f>
        <v>0</v>
      </c>
      <c r="CG20" s="123"/>
      <c r="CH20" s="112" t="e">
        <f>'III Plan Rates'!$AA23*'V Consumer Factors'!$N$12*'II Rate Development &amp; Change'!$L$34</f>
        <v>#DIV/0!</v>
      </c>
      <c r="CI20" s="112" t="e">
        <f>'III Plan Rates'!$AA23*'V Consumer Factors'!$N$13*'II Rate Development &amp; Change'!$L$34</f>
        <v>#DIV/0!</v>
      </c>
      <c r="CJ20" s="112" t="e">
        <f>'III Plan Rates'!$AA23*'V Consumer Factors'!$N$14*'II Rate Development &amp; Change'!$L$34</f>
        <v>#DIV/0!</v>
      </c>
      <c r="CK20" s="112" t="e">
        <f>'III Plan Rates'!$AA23*'V Consumer Factors'!$N$15*'II Rate Development &amp; Change'!$L$34</f>
        <v>#DIV/0!</v>
      </c>
      <c r="CL20" s="112" t="e">
        <f>'III Plan Rates'!$AA23*'V Consumer Factors'!$N$16*'II Rate Development &amp; Change'!$L$34</f>
        <v>#DIV/0!</v>
      </c>
      <c r="CM20" s="112" t="e">
        <f>'III Plan Rates'!$AA23*'V Consumer Factors'!$N$17*'II Rate Development &amp; Change'!$L$34</f>
        <v>#DIV/0!</v>
      </c>
      <c r="CN20" s="112" t="e">
        <f>'III Plan Rates'!$AA23*'V Consumer Factors'!$N$18*'II Rate Development &amp; Change'!$L$34</f>
        <v>#DIV/0!</v>
      </c>
      <c r="CO20" s="112" t="e">
        <f>'III Plan Rates'!$AA23*'V Consumer Factors'!$N$19*'II Rate Development &amp; Change'!$L$34</f>
        <v>#DIV/0!</v>
      </c>
      <c r="CP20" s="112" t="e">
        <f>'III Plan Rates'!$AA23*'V Consumer Factors'!$N$20*'II Rate Development &amp; Change'!$L$34</f>
        <v>#DIV/0!</v>
      </c>
      <c r="CQ20" s="112">
        <f>IF('III Plan Rates'!$AP23&gt;0,SUMPRODUCT(CH20:CP20,'III Plan Rates'!$AG23:$AO23)/'III Plan Rates'!$AP23,0)</f>
        <v>0</v>
      </c>
      <c r="CR20" s="124"/>
      <c r="CS20" s="120" t="e">
        <f t="shared" si="10"/>
        <v>#DIV/0!</v>
      </c>
      <c r="CT20" s="120" t="e">
        <f t="shared" si="6"/>
        <v>#DIV/0!</v>
      </c>
      <c r="CU20" s="120" t="e">
        <f t="shared" si="6"/>
        <v>#DIV/0!</v>
      </c>
      <c r="CV20" s="120" t="e">
        <f t="shared" si="6"/>
        <v>#DIV/0!</v>
      </c>
      <c r="CW20" s="120" t="e">
        <f t="shared" si="6"/>
        <v>#DIV/0!</v>
      </c>
      <c r="CX20" s="120" t="e">
        <f t="shared" si="6"/>
        <v>#DIV/0!</v>
      </c>
      <c r="CY20" s="120" t="e">
        <f t="shared" si="6"/>
        <v>#DIV/0!</v>
      </c>
      <c r="CZ20" s="120" t="e">
        <f t="shared" si="6"/>
        <v>#DIV/0!</v>
      </c>
      <c r="DA20" s="120" t="e">
        <f t="shared" si="6"/>
        <v>#DIV/0!</v>
      </c>
      <c r="DB20" s="120" t="str">
        <f t="shared" si="6"/>
        <v/>
      </c>
      <c r="DC20" s="119"/>
      <c r="DD20" s="111"/>
      <c r="DE20" s="111"/>
      <c r="DF20" s="111"/>
      <c r="DG20" s="111"/>
      <c r="DH20" s="111"/>
      <c r="DI20" s="111"/>
      <c r="DJ20" s="111"/>
      <c r="DK20" s="111"/>
      <c r="DL20" s="111"/>
      <c r="DM20" s="112">
        <f>IF('III Plan Rates'!$AP23&gt;0,SUMPRODUCT(DD20:DL20,'III Plan Rates'!$AG23:$AO23)/'III Plan Rates'!$AP23,0)</f>
        <v>0</v>
      </c>
      <c r="DN20" s="123"/>
      <c r="DO20" s="112" t="e">
        <f>'III Plan Rates'!$AA23*'V Consumer Factors'!$N$12*'II Rate Development &amp; Change'!$M$34</f>
        <v>#DIV/0!</v>
      </c>
      <c r="DP20" s="112" t="e">
        <f>'III Plan Rates'!$AA23*'V Consumer Factors'!$N$13*'II Rate Development &amp; Change'!$M$34</f>
        <v>#DIV/0!</v>
      </c>
      <c r="DQ20" s="112" t="e">
        <f>'III Plan Rates'!$AA23*'V Consumer Factors'!$N$14*'II Rate Development &amp; Change'!$M$34</f>
        <v>#DIV/0!</v>
      </c>
      <c r="DR20" s="112" t="e">
        <f>'III Plan Rates'!$AA23*'V Consumer Factors'!$N$15*'II Rate Development &amp; Change'!$M$34</f>
        <v>#DIV/0!</v>
      </c>
      <c r="DS20" s="112" t="e">
        <f>'III Plan Rates'!$AA23*'V Consumer Factors'!$N$16*'II Rate Development &amp; Change'!$M$34</f>
        <v>#DIV/0!</v>
      </c>
      <c r="DT20" s="112" t="e">
        <f>'III Plan Rates'!$AA23*'V Consumer Factors'!$N$17*'II Rate Development &amp; Change'!$M$34</f>
        <v>#DIV/0!</v>
      </c>
      <c r="DU20" s="112" t="e">
        <f>'III Plan Rates'!$AA23*'V Consumer Factors'!$N$18*'II Rate Development &amp; Change'!$M$34</f>
        <v>#DIV/0!</v>
      </c>
      <c r="DV20" s="112" t="e">
        <f>'III Plan Rates'!$AA23*'V Consumer Factors'!$N$19*'II Rate Development &amp; Change'!$M$34</f>
        <v>#DIV/0!</v>
      </c>
      <c r="DW20" s="112" t="e">
        <f>'III Plan Rates'!$AA23*'V Consumer Factors'!$N$20*'II Rate Development &amp; Change'!$M$34</f>
        <v>#DIV/0!</v>
      </c>
      <c r="DX20" s="112">
        <f>IF('III Plan Rates'!$AP23&gt;0,SUMPRODUCT(DO20:DW20,'III Plan Rates'!$AG23:$AO23)/'III Plan Rates'!$AP23,0)</f>
        <v>0</v>
      </c>
      <c r="DZ20" s="120" t="e">
        <f t="shared" si="11"/>
        <v>#DIV/0!</v>
      </c>
      <c r="EA20" s="120" t="e">
        <f t="shared" si="7"/>
        <v>#DIV/0!</v>
      </c>
      <c r="EB20" s="120" t="e">
        <f t="shared" si="7"/>
        <v>#DIV/0!</v>
      </c>
      <c r="EC20" s="120" t="e">
        <f t="shared" si="7"/>
        <v>#DIV/0!</v>
      </c>
      <c r="ED20" s="120" t="e">
        <f t="shared" si="7"/>
        <v>#DIV/0!</v>
      </c>
      <c r="EE20" s="120" t="e">
        <f t="shared" si="7"/>
        <v>#DIV/0!</v>
      </c>
      <c r="EF20" s="120" t="e">
        <f t="shared" si="7"/>
        <v>#DIV/0!</v>
      </c>
      <c r="EG20" s="120" t="e">
        <f t="shared" si="7"/>
        <v>#DIV/0!</v>
      </c>
      <c r="EH20" s="120" t="e">
        <f t="shared" si="7"/>
        <v>#DIV/0!</v>
      </c>
      <c r="EI20" s="120" t="str">
        <f t="shared" si="7"/>
        <v/>
      </c>
      <c r="EJ20" s="119"/>
      <c r="EL20" s="569"/>
      <c r="EM20" s="570"/>
      <c r="EN20" s="566"/>
    </row>
    <row r="21" spans="1:144" x14ac:dyDescent="0.25">
      <c r="A21" s="406" t="str">
        <f>'III Plan Rates'!A24</f>
        <v>Plan 7</v>
      </c>
      <c r="B21" s="122">
        <f>'III Plan Rates'!B24</f>
        <v>0</v>
      </c>
      <c r="C21" s="128">
        <f>'III Plan Rates'!D24</f>
        <v>0</v>
      </c>
      <c r="D21" s="122">
        <f>'III Plan Rates'!E24</f>
        <v>0</v>
      </c>
      <c r="E21" s="122">
        <f>'III Plan Rates'!F24</f>
        <v>0</v>
      </c>
      <c r="F21" s="122">
        <f>'III Plan Rates'!G24</f>
        <v>0</v>
      </c>
      <c r="G21" s="122">
        <f>'III Plan Rates'!J24</f>
        <v>0</v>
      </c>
      <c r="H21" s="101"/>
      <c r="I21" s="111"/>
      <c r="J21" s="111"/>
      <c r="K21" s="111"/>
      <c r="L21" s="111"/>
      <c r="M21" s="111"/>
      <c r="N21" s="111"/>
      <c r="O21" s="111"/>
      <c r="P21" s="111"/>
      <c r="Q21" s="111"/>
      <c r="R21" s="112">
        <f>IF('III Plan Rates'!$AP24&gt;0,SUMPRODUCT(I21:Q21,'III Plan Rates'!$AG24:$AO24)/'III Plan Rates'!$AP24,0)</f>
        <v>0</v>
      </c>
      <c r="S21" s="123"/>
      <c r="T21" s="112" t="e">
        <f>'III Plan Rates'!$AA24*'V Consumer Factors'!$N$12*'II Rate Development &amp; Change'!$J$34</f>
        <v>#DIV/0!</v>
      </c>
      <c r="U21" s="112" t="e">
        <f>'III Plan Rates'!$AA24*'V Consumer Factors'!$N$13*'II Rate Development &amp; Change'!$J$34</f>
        <v>#DIV/0!</v>
      </c>
      <c r="V21" s="112" t="e">
        <f>'III Plan Rates'!$AA24*'V Consumer Factors'!$N$14*'II Rate Development &amp; Change'!$J$34</f>
        <v>#DIV/0!</v>
      </c>
      <c r="W21" s="112" t="e">
        <f>'III Plan Rates'!$AA24*'V Consumer Factors'!$N$15*'II Rate Development &amp; Change'!$J$34</f>
        <v>#DIV/0!</v>
      </c>
      <c r="X21" s="112" t="e">
        <f>'III Plan Rates'!$AA24*'V Consumer Factors'!$N$16*'II Rate Development &amp; Change'!$J$34</f>
        <v>#DIV/0!</v>
      </c>
      <c r="Y21" s="112" t="e">
        <f>'III Plan Rates'!$AA24*'V Consumer Factors'!$N$17*'II Rate Development &amp; Change'!$J$34</f>
        <v>#DIV/0!</v>
      </c>
      <c r="Z21" s="112" t="e">
        <f>'III Plan Rates'!$AA24*'V Consumer Factors'!$N$18*'II Rate Development &amp; Change'!$J$34</f>
        <v>#DIV/0!</v>
      </c>
      <c r="AA21" s="112" t="e">
        <f>'III Plan Rates'!$AA24*'V Consumer Factors'!$N$19*'II Rate Development &amp; Change'!$J$34</f>
        <v>#DIV/0!</v>
      </c>
      <c r="AB21" s="112" t="e">
        <f>'III Plan Rates'!$AA24*'V Consumer Factors'!$N$20*'II Rate Development &amp; Change'!$J$34</f>
        <v>#DIV/0!</v>
      </c>
      <c r="AC21" s="112">
        <f>IF('III Plan Rates'!$AP24&gt;0,SUMPRODUCT(T21:AB21,'III Plan Rates'!$AG24:$AO24)/'III Plan Rates'!$AP24,0)</f>
        <v>0</v>
      </c>
      <c r="AD21" s="119"/>
      <c r="AE21" s="120" t="e">
        <f t="shared" si="8"/>
        <v>#DIV/0!</v>
      </c>
      <c r="AF21" s="120" t="e">
        <f t="shared" si="4"/>
        <v>#DIV/0!</v>
      </c>
      <c r="AG21" s="120" t="e">
        <f t="shared" si="4"/>
        <v>#DIV/0!</v>
      </c>
      <c r="AH21" s="120" t="e">
        <f t="shared" si="4"/>
        <v>#DIV/0!</v>
      </c>
      <c r="AI21" s="120" t="e">
        <f t="shared" si="4"/>
        <v>#DIV/0!</v>
      </c>
      <c r="AJ21" s="120" t="e">
        <f t="shared" si="4"/>
        <v>#DIV/0!</v>
      </c>
      <c r="AK21" s="120" t="e">
        <f t="shared" si="4"/>
        <v>#DIV/0!</v>
      </c>
      <c r="AL21" s="120" t="e">
        <f t="shared" si="4"/>
        <v>#DIV/0!</v>
      </c>
      <c r="AM21" s="120" t="e">
        <f t="shared" si="4"/>
        <v>#DIV/0!</v>
      </c>
      <c r="AN21" s="120" t="str">
        <f t="shared" si="4"/>
        <v/>
      </c>
      <c r="AO21" s="119"/>
      <c r="AP21" s="111"/>
      <c r="AQ21" s="111"/>
      <c r="AR21" s="111"/>
      <c r="AS21" s="111"/>
      <c r="AT21" s="111"/>
      <c r="AU21" s="111"/>
      <c r="AV21" s="111"/>
      <c r="AW21" s="111"/>
      <c r="AX21" s="111"/>
      <c r="AY21" s="112">
        <f>IF('III Plan Rates'!$AP24&gt;0,SUMPRODUCT(AP21:AX21,'III Plan Rates'!$AG24:$AO24)/'III Plan Rates'!$AP24,0)</f>
        <v>0</v>
      </c>
      <c r="AZ21" s="123"/>
      <c r="BA21" s="112" t="e">
        <f>'III Plan Rates'!$AA24*'V Consumer Factors'!$N$12*'II Rate Development &amp; Change'!$K$34</f>
        <v>#DIV/0!</v>
      </c>
      <c r="BB21" s="112" t="e">
        <f>'III Plan Rates'!$AA24*'V Consumer Factors'!$N$13*'II Rate Development &amp; Change'!$K$34</f>
        <v>#DIV/0!</v>
      </c>
      <c r="BC21" s="112" t="e">
        <f>'III Plan Rates'!$AA24*'V Consumer Factors'!$N$14*'II Rate Development &amp; Change'!$K$34</f>
        <v>#DIV/0!</v>
      </c>
      <c r="BD21" s="112" t="e">
        <f>'III Plan Rates'!$AA24*'V Consumer Factors'!$N$15*'II Rate Development &amp; Change'!$K$34</f>
        <v>#DIV/0!</v>
      </c>
      <c r="BE21" s="112" t="e">
        <f>'III Plan Rates'!$AA24*'V Consumer Factors'!$N$16*'II Rate Development &amp; Change'!$K$34</f>
        <v>#DIV/0!</v>
      </c>
      <c r="BF21" s="112" t="e">
        <f>'III Plan Rates'!$AA24*'V Consumer Factors'!$N$17*'II Rate Development &amp; Change'!$K$34</f>
        <v>#DIV/0!</v>
      </c>
      <c r="BG21" s="112" t="e">
        <f>'III Plan Rates'!$AA24*'V Consumer Factors'!$N$18*'II Rate Development &amp; Change'!$K$34</f>
        <v>#DIV/0!</v>
      </c>
      <c r="BH21" s="112" t="e">
        <f>'III Plan Rates'!$AA24*'V Consumer Factors'!$N$19*'II Rate Development &amp; Change'!$K$34</f>
        <v>#DIV/0!</v>
      </c>
      <c r="BI21" s="112" t="e">
        <f>'III Plan Rates'!$AA24*'V Consumer Factors'!$N$20*'II Rate Development &amp; Change'!$K$34</f>
        <v>#DIV/0!</v>
      </c>
      <c r="BJ21" s="112">
        <f>IF('III Plan Rates'!$AP24&gt;0,SUMPRODUCT(BA21:BI21,'III Plan Rates'!$AG24:$AO24)/'III Plan Rates'!$AP24,0)</f>
        <v>0</v>
      </c>
      <c r="BK21" s="124"/>
      <c r="BL21" s="120" t="e">
        <f t="shared" si="9"/>
        <v>#DIV/0!</v>
      </c>
      <c r="BM21" s="120" t="e">
        <f t="shared" si="5"/>
        <v>#DIV/0!</v>
      </c>
      <c r="BN21" s="120" t="e">
        <f t="shared" si="5"/>
        <v>#DIV/0!</v>
      </c>
      <c r="BO21" s="120" t="e">
        <f t="shared" si="5"/>
        <v>#DIV/0!</v>
      </c>
      <c r="BP21" s="120" t="e">
        <f t="shared" si="5"/>
        <v>#DIV/0!</v>
      </c>
      <c r="BQ21" s="120" t="e">
        <f t="shared" si="5"/>
        <v>#DIV/0!</v>
      </c>
      <c r="BR21" s="120" t="e">
        <f t="shared" si="5"/>
        <v>#DIV/0!</v>
      </c>
      <c r="BS21" s="120" t="e">
        <f t="shared" si="5"/>
        <v>#DIV/0!</v>
      </c>
      <c r="BT21" s="120" t="e">
        <f t="shared" si="5"/>
        <v>#DIV/0!</v>
      </c>
      <c r="BU21" s="120" t="str">
        <f t="shared" si="5"/>
        <v/>
      </c>
      <c r="BV21" s="119"/>
      <c r="BW21" s="111"/>
      <c r="BX21" s="111"/>
      <c r="BY21" s="111"/>
      <c r="BZ21" s="111"/>
      <c r="CA21" s="111"/>
      <c r="CB21" s="111"/>
      <c r="CC21" s="111"/>
      <c r="CD21" s="111"/>
      <c r="CE21" s="111"/>
      <c r="CF21" s="112">
        <f>IF('III Plan Rates'!$AP24&gt;0,SUMPRODUCT(BW21:CE21,'III Plan Rates'!$AG24:$AO24)/'III Plan Rates'!$AP24,0)</f>
        <v>0</v>
      </c>
      <c r="CG21" s="123"/>
      <c r="CH21" s="112" t="e">
        <f>'III Plan Rates'!$AA24*'V Consumer Factors'!$N$12*'II Rate Development &amp; Change'!$L$34</f>
        <v>#DIV/0!</v>
      </c>
      <c r="CI21" s="112" t="e">
        <f>'III Plan Rates'!$AA24*'V Consumer Factors'!$N$13*'II Rate Development &amp; Change'!$L$34</f>
        <v>#DIV/0!</v>
      </c>
      <c r="CJ21" s="112" t="e">
        <f>'III Plan Rates'!$AA24*'V Consumer Factors'!$N$14*'II Rate Development &amp; Change'!$L$34</f>
        <v>#DIV/0!</v>
      </c>
      <c r="CK21" s="112" t="e">
        <f>'III Plan Rates'!$AA24*'V Consumer Factors'!$N$15*'II Rate Development &amp; Change'!$L$34</f>
        <v>#DIV/0!</v>
      </c>
      <c r="CL21" s="112" t="e">
        <f>'III Plan Rates'!$AA24*'V Consumer Factors'!$N$16*'II Rate Development &amp; Change'!$L$34</f>
        <v>#DIV/0!</v>
      </c>
      <c r="CM21" s="112" t="e">
        <f>'III Plan Rates'!$AA24*'V Consumer Factors'!$N$17*'II Rate Development &amp; Change'!$L$34</f>
        <v>#DIV/0!</v>
      </c>
      <c r="CN21" s="112" t="e">
        <f>'III Plan Rates'!$AA24*'V Consumer Factors'!$N$18*'II Rate Development &amp; Change'!$L$34</f>
        <v>#DIV/0!</v>
      </c>
      <c r="CO21" s="112" t="e">
        <f>'III Plan Rates'!$AA24*'V Consumer Factors'!$N$19*'II Rate Development &amp; Change'!$L$34</f>
        <v>#DIV/0!</v>
      </c>
      <c r="CP21" s="112" t="e">
        <f>'III Plan Rates'!$AA24*'V Consumer Factors'!$N$20*'II Rate Development &amp; Change'!$L$34</f>
        <v>#DIV/0!</v>
      </c>
      <c r="CQ21" s="112">
        <f>IF('III Plan Rates'!$AP24&gt;0,SUMPRODUCT(CH21:CP21,'III Plan Rates'!$AG24:$AO24)/'III Plan Rates'!$AP24,0)</f>
        <v>0</v>
      </c>
      <c r="CR21" s="124"/>
      <c r="CS21" s="120" t="e">
        <f t="shared" si="10"/>
        <v>#DIV/0!</v>
      </c>
      <c r="CT21" s="120" t="e">
        <f t="shared" si="6"/>
        <v>#DIV/0!</v>
      </c>
      <c r="CU21" s="120" t="e">
        <f t="shared" si="6"/>
        <v>#DIV/0!</v>
      </c>
      <c r="CV21" s="120" t="e">
        <f t="shared" si="6"/>
        <v>#DIV/0!</v>
      </c>
      <c r="CW21" s="120" t="e">
        <f t="shared" si="6"/>
        <v>#DIV/0!</v>
      </c>
      <c r="CX21" s="120" t="e">
        <f t="shared" si="6"/>
        <v>#DIV/0!</v>
      </c>
      <c r="CY21" s="120" t="e">
        <f t="shared" si="6"/>
        <v>#DIV/0!</v>
      </c>
      <c r="CZ21" s="120" t="e">
        <f t="shared" si="6"/>
        <v>#DIV/0!</v>
      </c>
      <c r="DA21" s="120" t="e">
        <f t="shared" si="6"/>
        <v>#DIV/0!</v>
      </c>
      <c r="DB21" s="120" t="str">
        <f t="shared" si="6"/>
        <v/>
      </c>
      <c r="DC21" s="119"/>
      <c r="DD21" s="111"/>
      <c r="DE21" s="111"/>
      <c r="DF21" s="111"/>
      <c r="DG21" s="111"/>
      <c r="DH21" s="111"/>
      <c r="DI21" s="111"/>
      <c r="DJ21" s="111"/>
      <c r="DK21" s="111"/>
      <c r="DL21" s="111"/>
      <c r="DM21" s="112">
        <f>IF('III Plan Rates'!$AP24&gt;0,SUMPRODUCT(DD21:DL21,'III Plan Rates'!$AG24:$AO24)/'III Plan Rates'!$AP24,0)</f>
        <v>0</v>
      </c>
      <c r="DN21" s="123"/>
      <c r="DO21" s="112" t="e">
        <f>'III Plan Rates'!$AA24*'V Consumer Factors'!$N$12*'II Rate Development &amp; Change'!$M$34</f>
        <v>#DIV/0!</v>
      </c>
      <c r="DP21" s="112" t="e">
        <f>'III Plan Rates'!$AA24*'V Consumer Factors'!$N$13*'II Rate Development &amp; Change'!$M$34</f>
        <v>#DIV/0!</v>
      </c>
      <c r="DQ21" s="112" t="e">
        <f>'III Plan Rates'!$AA24*'V Consumer Factors'!$N$14*'II Rate Development &amp; Change'!$M$34</f>
        <v>#DIV/0!</v>
      </c>
      <c r="DR21" s="112" t="e">
        <f>'III Plan Rates'!$AA24*'V Consumer Factors'!$N$15*'II Rate Development &amp; Change'!$M$34</f>
        <v>#DIV/0!</v>
      </c>
      <c r="DS21" s="112" t="e">
        <f>'III Plan Rates'!$AA24*'V Consumer Factors'!$N$16*'II Rate Development &amp; Change'!$M$34</f>
        <v>#DIV/0!</v>
      </c>
      <c r="DT21" s="112" t="e">
        <f>'III Plan Rates'!$AA24*'V Consumer Factors'!$N$17*'II Rate Development &amp; Change'!$M$34</f>
        <v>#DIV/0!</v>
      </c>
      <c r="DU21" s="112" t="e">
        <f>'III Plan Rates'!$AA24*'V Consumer Factors'!$N$18*'II Rate Development &amp; Change'!$M$34</f>
        <v>#DIV/0!</v>
      </c>
      <c r="DV21" s="112" t="e">
        <f>'III Plan Rates'!$AA24*'V Consumer Factors'!$N$19*'II Rate Development &amp; Change'!$M$34</f>
        <v>#DIV/0!</v>
      </c>
      <c r="DW21" s="112" t="e">
        <f>'III Plan Rates'!$AA24*'V Consumer Factors'!$N$20*'II Rate Development &amp; Change'!$M$34</f>
        <v>#DIV/0!</v>
      </c>
      <c r="DX21" s="112">
        <f>IF('III Plan Rates'!$AP24&gt;0,SUMPRODUCT(DO21:DW21,'III Plan Rates'!$AG24:$AO24)/'III Plan Rates'!$AP24,0)</f>
        <v>0</v>
      </c>
      <c r="DZ21" s="120" t="e">
        <f t="shared" si="11"/>
        <v>#DIV/0!</v>
      </c>
      <c r="EA21" s="120" t="e">
        <f t="shared" si="7"/>
        <v>#DIV/0!</v>
      </c>
      <c r="EB21" s="120" t="e">
        <f t="shared" si="7"/>
        <v>#DIV/0!</v>
      </c>
      <c r="EC21" s="120" t="e">
        <f t="shared" si="7"/>
        <v>#DIV/0!</v>
      </c>
      <c r="ED21" s="120" t="e">
        <f t="shared" si="7"/>
        <v>#DIV/0!</v>
      </c>
      <c r="EE21" s="120" t="e">
        <f t="shared" si="7"/>
        <v>#DIV/0!</v>
      </c>
      <c r="EF21" s="120" t="e">
        <f t="shared" si="7"/>
        <v>#DIV/0!</v>
      </c>
      <c r="EG21" s="120" t="e">
        <f t="shared" si="7"/>
        <v>#DIV/0!</v>
      </c>
      <c r="EH21" s="120" t="e">
        <f t="shared" si="7"/>
        <v>#DIV/0!</v>
      </c>
      <c r="EI21" s="120" t="str">
        <f t="shared" si="7"/>
        <v/>
      </c>
      <c r="EJ21" s="119"/>
    </row>
    <row r="22" spans="1:144" x14ac:dyDescent="0.25">
      <c r="A22" s="406" t="str">
        <f>'III Plan Rates'!A25</f>
        <v>Plan 8</v>
      </c>
      <c r="B22" s="122">
        <f>'III Plan Rates'!B25</f>
        <v>0</v>
      </c>
      <c r="C22" s="128">
        <f>'III Plan Rates'!D25</f>
        <v>0</v>
      </c>
      <c r="D22" s="122">
        <f>'III Plan Rates'!E25</f>
        <v>0</v>
      </c>
      <c r="E22" s="122">
        <f>'III Plan Rates'!F25</f>
        <v>0</v>
      </c>
      <c r="F22" s="122">
        <f>'III Plan Rates'!G25</f>
        <v>0</v>
      </c>
      <c r="G22" s="122">
        <f>'III Plan Rates'!J25</f>
        <v>0</v>
      </c>
      <c r="H22" s="101"/>
      <c r="I22" s="111"/>
      <c r="J22" s="111"/>
      <c r="K22" s="111"/>
      <c r="L22" s="111"/>
      <c r="M22" s="111"/>
      <c r="N22" s="111"/>
      <c r="O22" s="111"/>
      <c r="P22" s="111"/>
      <c r="Q22" s="111"/>
      <c r="R22" s="112">
        <f>IF('III Plan Rates'!$AP25&gt;0,SUMPRODUCT(I22:Q22,'III Plan Rates'!$AG25:$AO25)/'III Plan Rates'!$AP25,0)</f>
        <v>0</v>
      </c>
      <c r="S22" s="123"/>
      <c r="T22" s="112" t="e">
        <f>'III Plan Rates'!$AA25*'V Consumer Factors'!$N$12*'II Rate Development &amp; Change'!$J$34</f>
        <v>#DIV/0!</v>
      </c>
      <c r="U22" s="112" t="e">
        <f>'III Plan Rates'!$AA25*'V Consumer Factors'!$N$13*'II Rate Development &amp; Change'!$J$34</f>
        <v>#DIV/0!</v>
      </c>
      <c r="V22" s="112" t="e">
        <f>'III Plan Rates'!$AA25*'V Consumer Factors'!$N$14*'II Rate Development &amp; Change'!$J$34</f>
        <v>#DIV/0!</v>
      </c>
      <c r="W22" s="112" t="e">
        <f>'III Plan Rates'!$AA25*'V Consumer Factors'!$N$15*'II Rate Development &amp; Change'!$J$34</f>
        <v>#DIV/0!</v>
      </c>
      <c r="X22" s="112" t="e">
        <f>'III Plan Rates'!$AA25*'V Consumer Factors'!$N$16*'II Rate Development &amp; Change'!$J$34</f>
        <v>#DIV/0!</v>
      </c>
      <c r="Y22" s="112" t="e">
        <f>'III Plan Rates'!$AA25*'V Consumer Factors'!$N$17*'II Rate Development &amp; Change'!$J$34</f>
        <v>#DIV/0!</v>
      </c>
      <c r="Z22" s="112" t="e">
        <f>'III Plan Rates'!$AA25*'V Consumer Factors'!$N$18*'II Rate Development &amp; Change'!$J$34</f>
        <v>#DIV/0!</v>
      </c>
      <c r="AA22" s="112" t="e">
        <f>'III Plan Rates'!$AA25*'V Consumer Factors'!$N$19*'II Rate Development &amp; Change'!$J$34</f>
        <v>#DIV/0!</v>
      </c>
      <c r="AB22" s="112" t="e">
        <f>'III Plan Rates'!$AA25*'V Consumer Factors'!$N$20*'II Rate Development &amp; Change'!$J$34</f>
        <v>#DIV/0!</v>
      </c>
      <c r="AC22" s="112">
        <f>IF('III Plan Rates'!$AP25&gt;0,SUMPRODUCT(T22:AB22,'III Plan Rates'!$AG25:$AO25)/'III Plan Rates'!$AP25,0)</f>
        <v>0</v>
      </c>
      <c r="AD22" s="119"/>
      <c r="AE22" s="120" t="e">
        <f t="shared" si="8"/>
        <v>#DIV/0!</v>
      </c>
      <c r="AF22" s="120" t="e">
        <f t="shared" si="4"/>
        <v>#DIV/0!</v>
      </c>
      <c r="AG22" s="120" t="e">
        <f t="shared" si="4"/>
        <v>#DIV/0!</v>
      </c>
      <c r="AH22" s="120" t="e">
        <f t="shared" si="4"/>
        <v>#DIV/0!</v>
      </c>
      <c r="AI22" s="120" t="e">
        <f t="shared" si="4"/>
        <v>#DIV/0!</v>
      </c>
      <c r="AJ22" s="120" t="e">
        <f t="shared" si="4"/>
        <v>#DIV/0!</v>
      </c>
      <c r="AK22" s="120" t="e">
        <f t="shared" si="4"/>
        <v>#DIV/0!</v>
      </c>
      <c r="AL22" s="120" t="e">
        <f t="shared" si="4"/>
        <v>#DIV/0!</v>
      </c>
      <c r="AM22" s="120" t="e">
        <f t="shared" si="4"/>
        <v>#DIV/0!</v>
      </c>
      <c r="AN22" s="120" t="str">
        <f t="shared" si="4"/>
        <v/>
      </c>
      <c r="AO22" s="119"/>
      <c r="AP22" s="111"/>
      <c r="AQ22" s="111"/>
      <c r="AR22" s="111"/>
      <c r="AS22" s="111"/>
      <c r="AT22" s="111"/>
      <c r="AU22" s="111"/>
      <c r="AV22" s="111"/>
      <c r="AW22" s="111"/>
      <c r="AX22" s="111"/>
      <c r="AY22" s="112">
        <f>IF('III Plan Rates'!$AP25&gt;0,SUMPRODUCT(AP22:AX22,'III Plan Rates'!$AG25:$AO25)/'III Plan Rates'!$AP25,0)</f>
        <v>0</v>
      </c>
      <c r="AZ22" s="123"/>
      <c r="BA22" s="112" t="e">
        <f>'III Plan Rates'!$AA25*'V Consumer Factors'!$N$12*'II Rate Development &amp; Change'!$K$34</f>
        <v>#DIV/0!</v>
      </c>
      <c r="BB22" s="112" t="e">
        <f>'III Plan Rates'!$AA25*'V Consumer Factors'!$N$13*'II Rate Development &amp; Change'!$K$34</f>
        <v>#DIV/0!</v>
      </c>
      <c r="BC22" s="112" t="e">
        <f>'III Plan Rates'!$AA25*'V Consumer Factors'!$N$14*'II Rate Development &amp; Change'!$K$34</f>
        <v>#DIV/0!</v>
      </c>
      <c r="BD22" s="112" t="e">
        <f>'III Plan Rates'!$AA25*'V Consumer Factors'!$N$15*'II Rate Development &amp; Change'!$K$34</f>
        <v>#DIV/0!</v>
      </c>
      <c r="BE22" s="112" t="e">
        <f>'III Plan Rates'!$AA25*'V Consumer Factors'!$N$16*'II Rate Development &amp; Change'!$K$34</f>
        <v>#DIV/0!</v>
      </c>
      <c r="BF22" s="112" t="e">
        <f>'III Plan Rates'!$AA25*'V Consumer Factors'!$N$17*'II Rate Development &amp; Change'!$K$34</f>
        <v>#DIV/0!</v>
      </c>
      <c r="BG22" s="112" t="e">
        <f>'III Plan Rates'!$AA25*'V Consumer Factors'!$N$18*'II Rate Development &amp; Change'!$K$34</f>
        <v>#DIV/0!</v>
      </c>
      <c r="BH22" s="112" t="e">
        <f>'III Plan Rates'!$AA25*'V Consumer Factors'!$N$19*'II Rate Development &amp; Change'!$K$34</f>
        <v>#DIV/0!</v>
      </c>
      <c r="BI22" s="112" t="e">
        <f>'III Plan Rates'!$AA25*'V Consumer Factors'!$N$20*'II Rate Development &amp; Change'!$K$34</f>
        <v>#DIV/0!</v>
      </c>
      <c r="BJ22" s="112">
        <f>IF('III Plan Rates'!$AP25&gt;0,SUMPRODUCT(BA22:BI22,'III Plan Rates'!$AG25:$AO25)/'III Plan Rates'!$AP25,0)</f>
        <v>0</v>
      </c>
      <c r="BK22" s="124"/>
      <c r="BL22" s="120" t="e">
        <f t="shared" si="9"/>
        <v>#DIV/0!</v>
      </c>
      <c r="BM22" s="120" t="e">
        <f t="shared" si="5"/>
        <v>#DIV/0!</v>
      </c>
      <c r="BN22" s="120" t="e">
        <f t="shared" si="5"/>
        <v>#DIV/0!</v>
      </c>
      <c r="BO22" s="120" t="e">
        <f t="shared" si="5"/>
        <v>#DIV/0!</v>
      </c>
      <c r="BP22" s="120" t="e">
        <f t="shared" si="5"/>
        <v>#DIV/0!</v>
      </c>
      <c r="BQ22" s="120" t="e">
        <f t="shared" si="5"/>
        <v>#DIV/0!</v>
      </c>
      <c r="BR22" s="120" t="e">
        <f t="shared" si="5"/>
        <v>#DIV/0!</v>
      </c>
      <c r="BS22" s="120" t="e">
        <f t="shared" si="5"/>
        <v>#DIV/0!</v>
      </c>
      <c r="BT22" s="120" t="e">
        <f t="shared" si="5"/>
        <v>#DIV/0!</v>
      </c>
      <c r="BU22" s="120" t="str">
        <f t="shared" si="5"/>
        <v/>
      </c>
      <c r="BV22" s="119"/>
      <c r="BW22" s="111"/>
      <c r="BX22" s="111"/>
      <c r="BY22" s="111"/>
      <c r="BZ22" s="111"/>
      <c r="CA22" s="111"/>
      <c r="CB22" s="111"/>
      <c r="CC22" s="111"/>
      <c r="CD22" s="111"/>
      <c r="CE22" s="111"/>
      <c r="CF22" s="112">
        <f>IF('III Plan Rates'!$AP25&gt;0,SUMPRODUCT(BW22:CE22,'III Plan Rates'!$AG25:$AO25)/'III Plan Rates'!$AP25,0)</f>
        <v>0</v>
      </c>
      <c r="CG22" s="123"/>
      <c r="CH22" s="112" t="e">
        <f>'III Plan Rates'!$AA25*'V Consumer Factors'!$N$12*'II Rate Development &amp; Change'!$L$34</f>
        <v>#DIV/0!</v>
      </c>
      <c r="CI22" s="112" t="e">
        <f>'III Plan Rates'!$AA25*'V Consumer Factors'!$N$13*'II Rate Development &amp; Change'!$L$34</f>
        <v>#DIV/0!</v>
      </c>
      <c r="CJ22" s="112" t="e">
        <f>'III Plan Rates'!$AA25*'V Consumer Factors'!$N$14*'II Rate Development &amp; Change'!$L$34</f>
        <v>#DIV/0!</v>
      </c>
      <c r="CK22" s="112" t="e">
        <f>'III Plan Rates'!$AA25*'V Consumer Factors'!$N$15*'II Rate Development &amp; Change'!$L$34</f>
        <v>#DIV/0!</v>
      </c>
      <c r="CL22" s="112" t="e">
        <f>'III Plan Rates'!$AA25*'V Consumer Factors'!$N$16*'II Rate Development &amp; Change'!$L$34</f>
        <v>#DIV/0!</v>
      </c>
      <c r="CM22" s="112" t="e">
        <f>'III Plan Rates'!$AA25*'V Consumer Factors'!$N$17*'II Rate Development &amp; Change'!$L$34</f>
        <v>#DIV/0!</v>
      </c>
      <c r="CN22" s="112" t="e">
        <f>'III Plan Rates'!$AA25*'V Consumer Factors'!$N$18*'II Rate Development &amp; Change'!$L$34</f>
        <v>#DIV/0!</v>
      </c>
      <c r="CO22" s="112" t="e">
        <f>'III Plan Rates'!$AA25*'V Consumer Factors'!$N$19*'II Rate Development &amp; Change'!$L$34</f>
        <v>#DIV/0!</v>
      </c>
      <c r="CP22" s="112" t="e">
        <f>'III Plan Rates'!$AA25*'V Consumer Factors'!$N$20*'II Rate Development &amp; Change'!$L$34</f>
        <v>#DIV/0!</v>
      </c>
      <c r="CQ22" s="112">
        <f>IF('III Plan Rates'!$AP25&gt;0,SUMPRODUCT(CH22:CP22,'III Plan Rates'!$AG25:$AO25)/'III Plan Rates'!$AP25,0)</f>
        <v>0</v>
      </c>
      <c r="CR22" s="124"/>
      <c r="CS22" s="120" t="e">
        <f t="shared" si="10"/>
        <v>#DIV/0!</v>
      </c>
      <c r="CT22" s="120" t="e">
        <f t="shared" si="6"/>
        <v>#DIV/0!</v>
      </c>
      <c r="CU22" s="120" t="e">
        <f t="shared" si="6"/>
        <v>#DIV/0!</v>
      </c>
      <c r="CV22" s="120" t="e">
        <f t="shared" si="6"/>
        <v>#DIV/0!</v>
      </c>
      <c r="CW22" s="120" t="e">
        <f t="shared" si="6"/>
        <v>#DIV/0!</v>
      </c>
      <c r="CX22" s="120" t="e">
        <f t="shared" si="6"/>
        <v>#DIV/0!</v>
      </c>
      <c r="CY22" s="120" t="e">
        <f t="shared" si="6"/>
        <v>#DIV/0!</v>
      </c>
      <c r="CZ22" s="120" t="e">
        <f t="shared" si="6"/>
        <v>#DIV/0!</v>
      </c>
      <c r="DA22" s="120" t="e">
        <f t="shared" si="6"/>
        <v>#DIV/0!</v>
      </c>
      <c r="DB22" s="120" t="str">
        <f t="shared" si="6"/>
        <v/>
      </c>
      <c r="DC22" s="119"/>
      <c r="DD22" s="111"/>
      <c r="DE22" s="111"/>
      <c r="DF22" s="111"/>
      <c r="DG22" s="111"/>
      <c r="DH22" s="111"/>
      <c r="DI22" s="111"/>
      <c r="DJ22" s="111"/>
      <c r="DK22" s="111"/>
      <c r="DL22" s="111"/>
      <c r="DM22" s="112">
        <f>IF('III Plan Rates'!$AP25&gt;0,SUMPRODUCT(DD22:DL22,'III Plan Rates'!$AG25:$AO25)/'III Plan Rates'!$AP25,0)</f>
        <v>0</v>
      </c>
      <c r="DN22" s="123"/>
      <c r="DO22" s="112" t="e">
        <f>'III Plan Rates'!$AA25*'V Consumer Factors'!$N$12*'II Rate Development &amp; Change'!$M$34</f>
        <v>#DIV/0!</v>
      </c>
      <c r="DP22" s="112" t="e">
        <f>'III Plan Rates'!$AA25*'V Consumer Factors'!$N$13*'II Rate Development &amp; Change'!$M$34</f>
        <v>#DIV/0!</v>
      </c>
      <c r="DQ22" s="112" t="e">
        <f>'III Plan Rates'!$AA25*'V Consumer Factors'!$N$14*'II Rate Development &amp; Change'!$M$34</f>
        <v>#DIV/0!</v>
      </c>
      <c r="DR22" s="112" t="e">
        <f>'III Plan Rates'!$AA25*'V Consumer Factors'!$N$15*'II Rate Development &amp; Change'!$M$34</f>
        <v>#DIV/0!</v>
      </c>
      <c r="DS22" s="112" t="e">
        <f>'III Plan Rates'!$AA25*'V Consumer Factors'!$N$16*'II Rate Development &amp; Change'!$M$34</f>
        <v>#DIV/0!</v>
      </c>
      <c r="DT22" s="112" t="e">
        <f>'III Plan Rates'!$AA25*'V Consumer Factors'!$N$17*'II Rate Development &amp; Change'!$M$34</f>
        <v>#DIV/0!</v>
      </c>
      <c r="DU22" s="112" t="e">
        <f>'III Plan Rates'!$AA25*'V Consumer Factors'!$N$18*'II Rate Development &amp; Change'!$M$34</f>
        <v>#DIV/0!</v>
      </c>
      <c r="DV22" s="112" t="e">
        <f>'III Plan Rates'!$AA25*'V Consumer Factors'!$N$19*'II Rate Development &amp; Change'!$M$34</f>
        <v>#DIV/0!</v>
      </c>
      <c r="DW22" s="112" t="e">
        <f>'III Plan Rates'!$AA25*'V Consumer Factors'!$N$20*'II Rate Development &amp; Change'!$M$34</f>
        <v>#DIV/0!</v>
      </c>
      <c r="DX22" s="112">
        <f>IF('III Plan Rates'!$AP25&gt;0,SUMPRODUCT(DO22:DW22,'III Plan Rates'!$AG25:$AO25)/'III Plan Rates'!$AP25,0)</f>
        <v>0</v>
      </c>
      <c r="DZ22" s="120" t="e">
        <f t="shared" si="11"/>
        <v>#DIV/0!</v>
      </c>
      <c r="EA22" s="120" t="e">
        <f t="shared" si="7"/>
        <v>#DIV/0!</v>
      </c>
      <c r="EB22" s="120" t="e">
        <f t="shared" si="7"/>
        <v>#DIV/0!</v>
      </c>
      <c r="EC22" s="120" t="e">
        <f t="shared" si="7"/>
        <v>#DIV/0!</v>
      </c>
      <c r="ED22" s="120" t="e">
        <f t="shared" si="7"/>
        <v>#DIV/0!</v>
      </c>
      <c r="EE22" s="120" t="e">
        <f t="shared" si="7"/>
        <v>#DIV/0!</v>
      </c>
      <c r="EF22" s="120" t="e">
        <f t="shared" si="7"/>
        <v>#DIV/0!</v>
      </c>
      <c r="EG22" s="120" t="e">
        <f t="shared" si="7"/>
        <v>#DIV/0!</v>
      </c>
      <c r="EH22" s="120" t="e">
        <f t="shared" si="7"/>
        <v>#DIV/0!</v>
      </c>
      <c r="EI22" s="120" t="str">
        <f t="shared" si="7"/>
        <v/>
      </c>
      <c r="EJ22" s="119"/>
    </row>
    <row r="23" spans="1:144" x14ac:dyDescent="0.25">
      <c r="A23" s="406" t="str">
        <f>'III Plan Rates'!A26</f>
        <v>Plan 9</v>
      </c>
      <c r="B23" s="122">
        <f>'III Plan Rates'!B26</f>
        <v>0</v>
      </c>
      <c r="C23" s="128">
        <f>'III Plan Rates'!D26</f>
        <v>0</v>
      </c>
      <c r="D23" s="122">
        <f>'III Plan Rates'!E26</f>
        <v>0</v>
      </c>
      <c r="E23" s="122">
        <f>'III Plan Rates'!F26</f>
        <v>0</v>
      </c>
      <c r="F23" s="122">
        <f>'III Plan Rates'!G26</f>
        <v>0</v>
      </c>
      <c r="G23" s="122">
        <f>'III Plan Rates'!J26</f>
        <v>0</v>
      </c>
      <c r="H23" s="101"/>
      <c r="I23" s="111"/>
      <c r="J23" s="111"/>
      <c r="K23" s="111"/>
      <c r="L23" s="111"/>
      <c r="M23" s="111"/>
      <c r="N23" s="111"/>
      <c r="O23" s="111"/>
      <c r="P23" s="111"/>
      <c r="Q23" s="111"/>
      <c r="R23" s="112">
        <f>IF('III Plan Rates'!$AP26&gt;0,SUMPRODUCT(I23:Q23,'III Plan Rates'!$AG26:$AO26)/'III Plan Rates'!$AP26,0)</f>
        <v>0</v>
      </c>
      <c r="S23" s="123"/>
      <c r="T23" s="112" t="e">
        <f>'III Plan Rates'!$AA26*'V Consumer Factors'!$N$12*'II Rate Development &amp; Change'!$J$34</f>
        <v>#DIV/0!</v>
      </c>
      <c r="U23" s="112" t="e">
        <f>'III Plan Rates'!$AA26*'V Consumer Factors'!$N$13*'II Rate Development &amp; Change'!$J$34</f>
        <v>#DIV/0!</v>
      </c>
      <c r="V23" s="112" t="e">
        <f>'III Plan Rates'!$AA26*'V Consumer Factors'!$N$14*'II Rate Development &amp; Change'!$J$34</f>
        <v>#DIV/0!</v>
      </c>
      <c r="W23" s="112" t="e">
        <f>'III Plan Rates'!$AA26*'V Consumer Factors'!$N$15*'II Rate Development &amp; Change'!$J$34</f>
        <v>#DIV/0!</v>
      </c>
      <c r="X23" s="112" t="e">
        <f>'III Plan Rates'!$AA26*'V Consumer Factors'!$N$16*'II Rate Development &amp; Change'!$J$34</f>
        <v>#DIV/0!</v>
      </c>
      <c r="Y23" s="112" t="e">
        <f>'III Plan Rates'!$AA26*'V Consumer Factors'!$N$17*'II Rate Development &amp; Change'!$J$34</f>
        <v>#DIV/0!</v>
      </c>
      <c r="Z23" s="112" t="e">
        <f>'III Plan Rates'!$AA26*'V Consumer Factors'!$N$18*'II Rate Development &amp; Change'!$J$34</f>
        <v>#DIV/0!</v>
      </c>
      <c r="AA23" s="112" t="e">
        <f>'III Plan Rates'!$AA26*'V Consumer Factors'!$N$19*'II Rate Development &amp; Change'!$J$34</f>
        <v>#DIV/0!</v>
      </c>
      <c r="AB23" s="112" t="e">
        <f>'III Plan Rates'!$AA26*'V Consumer Factors'!$N$20*'II Rate Development &amp; Change'!$J$34</f>
        <v>#DIV/0!</v>
      </c>
      <c r="AC23" s="112">
        <f>IF('III Plan Rates'!$AP26&gt;0,SUMPRODUCT(T23:AB23,'III Plan Rates'!$AG26:$AO26)/'III Plan Rates'!$AP26,0)</f>
        <v>0</v>
      </c>
      <c r="AD23" s="119"/>
      <c r="AE23" s="120" t="e">
        <f t="shared" si="8"/>
        <v>#DIV/0!</v>
      </c>
      <c r="AF23" s="120" t="e">
        <f t="shared" si="4"/>
        <v>#DIV/0!</v>
      </c>
      <c r="AG23" s="120" t="e">
        <f t="shared" si="4"/>
        <v>#DIV/0!</v>
      </c>
      <c r="AH23" s="120" t="e">
        <f t="shared" si="4"/>
        <v>#DIV/0!</v>
      </c>
      <c r="AI23" s="120" t="e">
        <f t="shared" si="4"/>
        <v>#DIV/0!</v>
      </c>
      <c r="AJ23" s="120" t="e">
        <f t="shared" si="4"/>
        <v>#DIV/0!</v>
      </c>
      <c r="AK23" s="120" t="e">
        <f t="shared" si="4"/>
        <v>#DIV/0!</v>
      </c>
      <c r="AL23" s="120" t="e">
        <f t="shared" si="4"/>
        <v>#DIV/0!</v>
      </c>
      <c r="AM23" s="120" t="e">
        <f t="shared" si="4"/>
        <v>#DIV/0!</v>
      </c>
      <c r="AN23" s="120" t="str">
        <f t="shared" si="4"/>
        <v/>
      </c>
      <c r="AO23" s="119"/>
      <c r="AP23" s="111"/>
      <c r="AQ23" s="111"/>
      <c r="AR23" s="111"/>
      <c r="AS23" s="111"/>
      <c r="AT23" s="111"/>
      <c r="AU23" s="111"/>
      <c r="AV23" s="111"/>
      <c r="AW23" s="111"/>
      <c r="AX23" s="111"/>
      <c r="AY23" s="112">
        <f>IF('III Plan Rates'!$AP26&gt;0,SUMPRODUCT(AP23:AX23,'III Plan Rates'!$AG26:$AO26)/'III Plan Rates'!$AP26,0)</f>
        <v>0</v>
      </c>
      <c r="AZ23" s="123"/>
      <c r="BA23" s="112" t="e">
        <f>'III Plan Rates'!$AA26*'V Consumer Factors'!$N$12*'II Rate Development &amp; Change'!$K$34</f>
        <v>#DIV/0!</v>
      </c>
      <c r="BB23" s="112" t="e">
        <f>'III Plan Rates'!$AA26*'V Consumer Factors'!$N$13*'II Rate Development &amp; Change'!$K$34</f>
        <v>#DIV/0!</v>
      </c>
      <c r="BC23" s="112" t="e">
        <f>'III Plan Rates'!$AA26*'V Consumer Factors'!$N$14*'II Rate Development &amp; Change'!$K$34</f>
        <v>#DIV/0!</v>
      </c>
      <c r="BD23" s="112" t="e">
        <f>'III Plan Rates'!$AA26*'V Consumer Factors'!$N$15*'II Rate Development &amp; Change'!$K$34</f>
        <v>#DIV/0!</v>
      </c>
      <c r="BE23" s="112" t="e">
        <f>'III Plan Rates'!$AA26*'V Consumer Factors'!$N$16*'II Rate Development &amp; Change'!$K$34</f>
        <v>#DIV/0!</v>
      </c>
      <c r="BF23" s="112" t="e">
        <f>'III Plan Rates'!$AA26*'V Consumer Factors'!$N$17*'II Rate Development &amp; Change'!$K$34</f>
        <v>#DIV/0!</v>
      </c>
      <c r="BG23" s="112" t="e">
        <f>'III Plan Rates'!$AA26*'V Consumer Factors'!$N$18*'II Rate Development &amp; Change'!$K$34</f>
        <v>#DIV/0!</v>
      </c>
      <c r="BH23" s="112" t="e">
        <f>'III Plan Rates'!$AA26*'V Consumer Factors'!$N$19*'II Rate Development &amp; Change'!$K$34</f>
        <v>#DIV/0!</v>
      </c>
      <c r="BI23" s="112" t="e">
        <f>'III Plan Rates'!$AA26*'V Consumer Factors'!$N$20*'II Rate Development &amp; Change'!$K$34</f>
        <v>#DIV/0!</v>
      </c>
      <c r="BJ23" s="112">
        <f>IF('III Plan Rates'!$AP26&gt;0,SUMPRODUCT(BA23:BI23,'III Plan Rates'!$AG26:$AO26)/'III Plan Rates'!$AP26,0)</f>
        <v>0</v>
      </c>
      <c r="BK23" s="124"/>
      <c r="BL23" s="120" t="e">
        <f t="shared" si="9"/>
        <v>#DIV/0!</v>
      </c>
      <c r="BM23" s="120" t="e">
        <f t="shared" si="5"/>
        <v>#DIV/0!</v>
      </c>
      <c r="BN23" s="120" t="e">
        <f t="shared" si="5"/>
        <v>#DIV/0!</v>
      </c>
      <c r="BO23" s="120" t="e">
        <f t="shared" si="5"/>
        <v>#DIV/0!</v>
      </c>
      <c r="BP23" s="120" t="e">
        <f t="shared" si="5"/>
        <v>#DIV/0!</v>
      </c>
      <c r="BQ23" s="120" t="e">
        <f t="shared" si="5"/>
        <v>#DIV/0!</v>
      </c>
      <c r="BR23" s="120" t="e">
        <f t="shared" si="5"/>
        <v>#DIV/0!</v>
      </c>
      <c r="BS23" s="120" t="e">
        <f t="shared" si="5"/>
        <v>#DIV/0!</v>
      </c>
      <c r="BT23" s="120" t="e">
        <f t="shared" si="5"/>
        <v>#DIV/0!</v>
      </c>
      <c r="BU23" s="120" t="str">
        <f t="shared" si="5"/>
        <v/>
      </c>
      <c r="BV23" s="119"/>
      <c r="BW23" s="111"/>
      <c r="BX23" s="111"/>
      <c r="BY23" s="111"/>
      <c r="BZ23" s="111"/>
      <c r="CA23" s="111"/>
      <c r="CB23" s="111"/>
      <c r="CC23" s="111"/>
      <c r="CD23" s="111"/>
      <c r="CE23" s="111"/>
      <c r="CF23" s="112">
        <f>IF('III Plan Rates'!$AP26&gt;0,SUMPRODUCT(BW23:CE23,'III Plan Rates'!$AG26:$AO26)/'III Plan Rates'!$AP26,0)</f>
        <v>0</v>
      </c>
      <c r="CG23" s="123"/>
      <c r="CH23" s="112" t="e">
        <f>'III Plan Rates'!$AA26*'V Consumer Factors'!$N$12*'II Rate Development &amp; Change'!$L$34</f>
        <v>#DIV/0!</v>
      </c>
      <c r="CI23" s="112" t="e">
        <f>'III Plan Rates'!$AA26*'V Consumer Factors'!$N$13*'II Rate Development &amp; Change'!$L$34</f>
        <v>#DIV/0!</v>
      </c>
      <c r="CJ23" s="112" t="e">
        <f>'III Plan Rates'!$AA26*'V Consumer Factors'!$N$14*'II Rate Development &amp; Change'!$L$34</f>
        <v>#DIV/0!</v>
      </c>
      <c r="CK23" s="112" t="e">
        <f>'III Plan Rates'!$AA26*'V Consumer Factors'!$N$15*'II Rate Development &amp; Change'!$L$34</f>
        <v>#DIV/0!</v>
      </c>
      <c r="CL23" s="112" t="e">
        <f>'III Plan Rates'!$AA26*'V Consumer Factors'!$N$16*'II Rate Development &amp; Change'!$L$34</f>
        <v>#DIV/0!</v>
      </c>
      <c r="CM23" s="112" t="e">
        <f>'III Plan Rates'!$AA26*'V Consumer Factors'!$N$17*'II Rate Development &amp; Change'!$L$34</f>
        <v>#DIV/0!</v>
      </c>
      <c r="CN23" s="112" t="e">
        <f>'III Plan Rates'!$AA26*'V Consumer Factors'!$N$18*'II Rate Development &amp; Change'!$L$34</f>
        <v>#DIV/0!</v>
      </c>
      <c r="CO23" s="112" t="e">
        <f>'III Plan Rates'!$AA26*'V Consumer Factors'!$N$19*'II Rate Development &amp; Change'!$L$34</f>
        <v>#DIV/0!</v>
      </c>
      <c r="CP23" s="112" t="e">
        <f>'III Plan Rates'!$AA26*'V Consumer Factors'!$N$20*'II Rate Development &amp; Change'!$L$34</f>
        <v>#DIV/0!</v>
      </c>
      <c r="CQ23" s="112">
        <f>IF('III Plan Rates'!$AP26&gt;0,SUMPRODUCT(CH23:CP23,'III Plan Rates'!$AG26:$AO26)/'III Plan Rates'!$AP26,0)</f>
        <v>0</v>
      </c>
      <c r="CR23" s="124"/>
      <c r="CS23" s="120" t="e">
        <f t="shared" si="10"/>
        <v>#DIV/0!</v>
      </c>
      <c r="CT23" s="120" t="e">
        <f t="shared" si="6"/>
        <v>#DIV/0!</v>
      </c>
      <c r="CU23" s="120" t="e">
        <f t="shared" si="6"/>
        <v>#DIV/0!</v>
      </c>
      <c r="CV23" s="120" t="e">
        <f t="shared" si="6"/>
        <v>#DIV/0!</v>
      </c>
      <c r="CW23" s="120" t="e">
        <f t="shared" si="6"/>
        <v>#DIV/0!</v>
      </c>
      <c r="CX23" s="120" t="e">
        <f t="shared" si="6"/>
        <v>#DIV/0!</v>
      </c>
      <c r="CY23" s="120" t="e">
        <f t="shared" si="6"/>
        <v>#DIV/0!</v>
      </c>
      <c r="CZ23" s="120" t="e">
        <f t="shared" si="6"/>
        <v>#DIV/0!</v>
      </c>
      <c r="DA23" s="120" t="e">
        <f t="shared" si="6"/>
        <v>#DIV/0!</v>
      </c>
      <c r="DB23" s="120" t="str">
        <f t="shared" si="6"/>
        <v/>
      </c>
      <c r="DC23" s="119"/>
      <c r="DD23" s="111"/>
      <c r="DE23" s="111"/>
      <c r="DF23" s="111"/>
      <c r="DG23" s="111"/>
      <c r="DH23" s="111"/>
      <c r="DI23" s="111"/>
      <c r="DJ23" s="111"/>
      <c r="DK23" s="111"/>
      <c r="DL23" s="111"/>
      <c r="DM23" s="112">
        <f>IF('III Plan Rates'!$AP26&gt;0,SUMPRODUCT(DD23:DL23,'III Plan Rates'!$AG26:$AO26)/'III Plan Rates'!$AP26,0)</f>
        <v>0</v>
      </c>
      <c r="DN23" s="123"/>
      <c r="DO23" s="112" t="e">
        <f>'III Plan Rates'!$AA26*'V Consumer Factors'!$N$12*'II Rate Development &amp; Change'!$M$34</f>
        <v>#DIV/0!</v>
      </c>
      <c r="DP23" s="112" t="e">
        <f>'III Plan Rates'!$AA26*'V Consumer Factors'!$N$13*'II Rate Development &amp; Change'!$M$34</f>
        <v>#DIV/0!</v>
      </c>
      <c r="DQ23" s="112" t="e">
        <f>'III Plan Rates'!$AA26*'V Consumer Factors'!$N$14*'II Rate Development &amp; Change'!$M$34</f>
        <v>#DIV/0!</v>
      </c>
      <c r="DR23" s="112" t="e">
        <f>'III Plan Rates'!$AA26*'V Consumer Factors'!$N$15*'II Rate Development &amp; Change'!$M$34</f>
        <v>#DIV/0!</v>
      </c>
      <c r="DS23" s="112" t="e">
        <f>'III Plan Rates'!$AA26*'V Consumer Factors'!$N$16*'II Rate Development &amp; Change'!$M$34</f>
        <v>#DIV/0!</v>
      </c>
      <c r="DT23" s="112" t="e">
        <f>'III Plan Rates'!$AA26*'V Consumer Factors'!$N$17*'II Rate Development &amp; Change'!$M$34</f>
        <v>#DIV/0!</v>
      </c>
      <c r="DU23" s="112" t="e">
        <f>'III Plan Rates'!$AA26*'V Consumer Factors'!$N$18*'II Rate Development &amp; Change'!$M$34</f>
        <v>#DIV/0!</v>
      </c>
      <c r="DV23" s="112" t="e">
        <f>'III Plan Rates'!$AA26*'V Consumer Factors'!$N$19*'II Rate Development &amp; Change'!$M$34</f>
        <v>#DIV/0!</v>
      </c>
      <c r="DW23" s="112" t="e">
        <f>'III Plan Rates'!$AA26*'V Consumer Factors'!$N$20*'II Rate Development &amp; Change'!$M$34</f>
        <v>#DIV/0!</v>
      </c>
      <c r="DX23" s="112">
        <f>IF('III Plan Rates'!$AP26&gt;0,SUMPRODUCT(DO23:DW23,'III Plan Rates'!$AG26:$AO26)/'III Plan Rates'!$AP26,0)</f>
        <v>0</v>
      </c>
      <c r="DZ23" s="120" t="e">
        <f t="shared" si="11"/>
        <v>#DIV/0!</v>
      </c>
      <c r="EA23" s="120" t="e">
        <f t="shared" si="7"/>
        <v>#DIV/0!</v>
      </c>
      <c r="EB23" s="120" t="e">
        <f t="shared" si="7"/>
        <v>#DIV/0!</v>
      </c>
      <c r="EC23" s="120" t="e">
        <f t="shared" si="7"/>
        <v>#DIV/0!</v>
      </c>
      <c r="ED23" s="120" t="e">
        <f t="shared" si="7"/>
        <v>#DIV/0!</v>
      </c>
      <c r="EE23" s="120" t="e">
        <f t="shared" si="7"/>
        <v>#DIV/0!</v>
      </c>
      <c r="EF23" s="120" t="e">
        <f t="shared" si="7"/>
        <v>#DIV/0!</v>
      </c>
      <c r="EG23" s="120" t="e">
        <f t="shared" si="7"/>
        <v>#DIV/0!</v>
      </c>
      <c r="EH23" s="120" t="e">
        <f t="shared" si="7"/>
        <v>#DIV/0!</v>
      </c>
      <c r="EI23" s="120" t="str">
        <f t="shared" si="7"/>
        <v/>
      </c>
      <c r="EJ23" s="119"/>
    </row>
    <row r="24" spans="1:144" x14ac:dyDescent="0.25">
      <c r="A24" s="406" t="str">
        <f>'III Plan Rates'!A27</f>
        <v>Plan 10</v>
      </c>
      <c r="B24" s="122">
        <f>'III Plan Rates'!B27</f>
        <v>0</v>
      </c>
      <c r="C24" s="128">
        <f>'III Plan Rates'!D27</f>
        <v>0</v>
      </c>
      <c r="D24" s="122">
        <f>'III Plan Rates'!E27</f>
        <v>0</v>
      </c>
      <c r="E24" s="122">
        <f>'III Plan Rates'!F27</f>
        <v>0</v>
      </c>
      <c r="F24" s="122">
        <f>'III Plan Rates'!G27</f>
        <v>0</v>
      </c>
      <c r="G24" s="122">
        <f>'III Plan Rates'!J27</f>
        <v>0</v>
      </c>
      <c r="H24" s="101"/>
      <c r="I24" s="111"/>
      <c r="J24" s="111"/>
      <c r="K24" s="111"/>
      <c r="L24" s="111"/>
      <c r="M24" s="111"/>
      <c r="N24" s="111"/>
      <c r="O24" s="111"/>
      <c r="P24" s="111"/>
      <c r="Q24" s="111"/>
      <c r="R24" s="112">
        <f>IF('III Plan Rates'!$AP27&gt;0,SUMPRODUCT(I24:Q24,'III Plan Rates'!$AG27:$AO27)/'III Plan Rates'!$AP27,0)</f>
        <v>0</v>
      </c>
      <c r="S24" s="123"/>
      <c r="T24" s="112" t="e">
        <f>'III Plan Rates'!$AA27*'V Consumer Factors'!$N$12*'II Rate Development &amp; Change'!$J$34</f>
        <v>#DIV/0!</v>
      </c>
      <c r="U24" s="112" t="e">
        <f>'III Plan Rates'!$AA27*'V Consumer Factors'!$N$13*'II Rate Development &amp; Change'!$J$34</f>
        <v>#DIV/0!</v>
      </c>
      <c r="V24" s="112" t="e">
        <f>'III Plan Rates'!$AA27*'V Consumer Factors'!$N$14*'II Rate Development &amp; Change'!$J$34</f>
        <v>#DIV/0!</v>
      </c>
      <c r="W24" s="112" t="e">
        <f>'III Plan Rates'!$AA27*'V Consumer Factors'!$N$15*'II Rate Development &amp; Change'!$J$34</f>
        <v>#DIV/0!</v>
      </c>
      <c r="X24" s="112" t="e">
        <f>'III Plan Rates'!$AA27*'V Consumer Factors'!$N$16*'II Rate Development &amp; Change'!$J$34</f>
        <v>#DIV/0!</v>
      </c>
      <c r="Y24" s="112" t="e">
        <f>'III Plan Rates'!$AA27*'V Consumer Factors'!$N$17*'II Rate Development &amp; Change'!$J$34</f>
        <v>#DIV/0!</v>
      </c>
      <c r="Z24" s="112" t="e">
        <f>'III Plan Rates'!$AA27*'V Consumer Factors'!$N$18*'II Rate Development &amp; Change'!$J$34</f>
        <v>#DIV/0!</v>
      </c>
      <c r="AA24" s="112" t="e">
        <f>'III Plan Rates'!$AA27*'V Consumer Factors'!$N$19*'II Rate Development &amp; Change'!$J$34</f>
        <v>#DIV/0!</v>
      </c>
      <c r="AB24" s="112" t="e">
        <f>'III Plan Rates'!$AA27*'V Consumer Factors'!$N$20*'II Rate Development &amp; Change'!$J$34</f>
        <v>#DIV/0!</v>
      </c>
      <c r="AC24" s="112">
        <f>IF('III Plan Rates'!$AP27&gt;0,SUMPRODUCT(T24:AB24,'III Plan Rates'!$AG27:$AO27)/'III Plan Rates'!$AP27,0)</f>
        <v>0</v>
      </c>
      <c r="AD24" s="119"/>
      <c r="AE24" s="120" t="e">
        <f t="shared" si="8"/>
        <v>#DIV/0!</v>
      </c>
      <c r="AF24" s="120" t="e">
        <f t="shared" si="4"/>
        <v>#DIV/0!</v>
      </c>
      <c r="AG24" s="120" t="e">
        <f t="shared" si="4"/>
        <v>#DIV/0!</v>
      </c>
      <c r="AH24" s="120" t="e">
        <f t="shared" si="4"/>
        <v>#DIV/0!</v>
      </c>
      <c r="AI24" s="120" t="e">
        <f t="shared" si="4"/>
        <v>#DIV/0!</v>
      </c>
      <c r="AJ24" s="120" t="e">
        <f t="shared" si="4"/>
        <v>#DIV/0!</v>
      </c>
      <c r="AK24" s="120" t="e">
        <f t="shared" si="4"/>
        <v>#DIV/0!</v>
      </c>
      <c r="AL24" s="120" t="e">
        <f t="shared" si="4"/>
        <v>#DIV/0!</v>
      </c>
      <c r="AM24" s="120" t="e">
        <f t="shared" si="4"/>
        <v>#DIV/0!</v>
      </c>
      <c r="AN24" s="120" t="str">
        <f t="shared" si="4"/>
        <v/>
      </c>
      <c r="AO24" s="119"/>
      <c r="AP24" s="111"/>
      <c r="AQ24" s="111"/>
      <c r="AR24" s="111"/>
      <c r="AS24" s="111"/>
      <c r="AT24" s="111"/>
      <c r="AU24" s="111"/>
      <c r="AV24" s="111"/>
      <c r="AW24" s="111"/>
      <c r="AX24" s="111"/>
      <c r="AY24" s="112">
        <f>IF('III Plan Rates'!$AP27&gt;0,SUMPRODUCT(AP24:AX24,'III Plan Rates'!$AG27:$AO27)/'III Plan Rates'!$AP27,0)</f>
        <v>0</v>
      </c>
      <c r="AZ24" s="123"/>
      <c r="BA24" s="112" t="e">
        <f>'III Plan Rates'!$AA27*'V Consumer Factors'!$N$12*'II Rate Development &amp; Change'!$K$34</f>
        <v>#DIV/0!</v>
      </c>
      <c r="BB24" s="112" t="e">
        <f>'III Plan Rates'!$AA27*'V Consumer Factors'!$N$13*'II Rate Development &amp; Change'!$K$34</f>
        <v>#DIV/0!</v>
      </c>
      <c r="BC24" s="112" t="e">
        <f>'III Plan Rates'!$AA27*'V Consumer Factors'!$N$14*'II Rate Development &amp; Change'!$K$34</f>
        <v>#DIV/0!</v>
      </c>
      <c r="BD24" s="112" t="e">
        <f>'III Plan Rates'!$AA27*'V Consumer Factors'!$N$15*'II Rate Development &amp; Change'!$K$34</f>
        <v>#DIV/0!</v>
      </c>
      <c r="BE24" s="112" t="e">
        <f>'III Plan Rates'!$AA27*'V Consumer Factors'!$N$16*'II Rate Development &amp; Change'!$K$34</f>
        <v>#DIV/0!</v>
      </c>
      <c r="BF24" s="112" t="e">
        <f>'III Plan Rates'!$AA27*'V Consumer Factors'!$N$17*'II Rate Development &amp; Change'!$K$34</f>
        <v>#DIV/0!</v>
      </c>
      <c r="BG24" s="112" t="e">
        <f>'III Plan Rates'!$AA27*'V Consumer Factors'!$N$18*'II Rate Development &amp; Change'!$K$34</f>
        <v>#DIV/0!</v>
      </c>
      <c r="BH24" s="112" t="e">
        <f>'III Plan Rates'!$AA27*'V Consumer Factors'!$N$19*'II Rate Development &amp; Change'!$K$34</f>
        <v>#DIV/0!</v>
      </c>
      <c r="BI24" s="112" t="e">
        <f>'III Plan Rates'!$AA27*'V Consumer Factors'!$N$20*'II Rate Development &amp; Change'!$K$34</f>
        <v>#DIV/0!</v>
      </c>
      <c r="BJ24" s="112">
        <f>IF('III Plan Rates'!$AP27&gt;0,SUMPRODUCT(BA24:BI24,'III Plan Rates'!$AG27:$AO27)/'III Plan Rates'!$AP27,0)</f>
        <v>0</v>
      </c>
      <c r="BK24" s="124"/>
      <c r="BL24" s="120" t="e">
        <f t="shared" si="9"/>
        <v>#DIV/0!</v>
      </c>
      <c r="BM24" s="120" t="e">
        <f t="shared" si="5"/>
        <v>#DIV/0!</v>
      </c>
      <c r="BN24" s="120" t="e">
        <f t="shared" si="5"/>
        <v>#DIV/0!</v>
      </c>
      <c r="BO24" s="120" t="e">
        <f t="shared" si="5"/>
        <v>#DIV/0!</v>
      </c>
      <c r="BP24" s="120" t="e">
        <f t="shared" si="5"/>
        <v>#DIV/0!</v>
      </c>
      <c r="BQ24" s="120" t="e">
        <f t="shared" si="5"/>
        <v>#DIV/0!</v>
      </c>
      <c r="BR24" s="120" t="e">
        <f t="shared" si="5"/>
        <v>#DIV/0!</v>
      </c>
      <c r="BS24" s="120" t="e">
        <f t="shared" si="5"/>
        <v>#DIV/0!</v>
      </c>
      <c r="BT24" s="120" t="e">
        <f t="shared" si="5"/>
        <v>#DIV/0!</v>
      </c>
      <c r="BU24" s="120" t="str">
        <f t="shared" si="5"/>
        <v/>
      </c>
      <c r="BV24" s="119"/>
      <c r="BW24" s="111"/>
      <c r="BX24" s="111"/>
      <c r="BY24" s="111"/>
      <c r="BZ24" s="111"/>
      <c r="CA24" s="111"/>
      <c r="CB24" s="111"/>
      <c r="CC24" s="111"/>
      <c r="CD24" s="111"/>
      <c r="CE24" s="111"/>
      <c r="CF24" s="112">
        <f>IF('III Plan Rates'!$AP27&gt;0,SUMPRODUCT(BW24:CE24,'III Plan Rates'!$AG27:$AO27)/'III Plan Rates'!$AP27,0)</f>
        <v>0</v>
      </c>
      <c r="CG24" s="123"/>
      <c r="CH24" s="112" t="e">
        <f>'III Plan Rates'!$AA27*'V Consumer Factors'!$N$12*'II Rate Development &amp; Change'!$L$34</f>
        <v>#DIV/0!</v>
      </c>
      <c r="CI24" s="112" t="e">
        <f>'III Plan Rates'!$AA27*'V Consumer Factors'!$N$13*'II Rate Development &amp; Change'!$L$34</f>
        <v>#DIV/0!</v>
      </c>
      <c r="CJ24" s="112" t="e">
        <f>'III Plan Rates'!$AA27*'V Consumer Factors'!$N$14*'II Rate Development &amp; Change'!$L$34</f>
        <v>#DIV/0!</v>
      </c>
      <c r="CK24" s="112" t="e">
        <f>'III Plan Rates'!$AA27*'V Consumer Factors'!$N$15*'II Rate Development &amp; Change'!$L$34</f>
        <v>#DIV/0!</v>
      </c>
      <c r="CL24" s="112" t="e">
        <f>'III Plan Rates'!$AA27*'V Consumer Factors'!$N$16*'II Rate Development &amp; Change'!$L$34</f>
        <v>#DIV/0!</v>
      </c>
      <c r="CM24" s="112" t="e">
        <f>'III Plan Rates'!$AA27*'V Consumer Factors'!$N$17*'II Rate Development &amp; Change'!$L$34</f>
        <v>#DIV/0!</v>
      </c>
      <c r="CN24" s="112" t="e">
        <f>'III Plan Rates'!$AA27*'V Consumer Factors'!$N$18*'II Rate Development &amp; Change'!$L$34</f>
        <v>#DIV/0!</v>
      </c>
      <c r="CO24" s="112" t="e">
        <f>'III Plan Rates'!$AA27*'V Consumer Factors'!$N$19*'II Rate Development &amp; Change'!$L$34</f>
        <v>#DIV/0!</v>
      </c>
      <c r="CP24" s="112" t="e">
        <f>'III Plan Rates'!$AA27*'V Consumer Factors'!$N$20*'II Rate Development &amp; Change'!$L$34</f>
        <v>#DIV/0!</v>
      </c>
      <c r="CQ24" s="112">
        <f>IF('III Plan Rates'!$AP27&gt;0,SUMPRODUCT(CH24:CP24,'III Plan Rates'!$AG27:$AO27)/'III Plan Rates'!$AP27,0)</f>
        <v>0</v>
      </c>
      <c r="CR24" s="124"/>
      <c r="CS24" s="120" t="e">
        <f t="shared" si="10"/>
        <v>#DIV/0!</v>
      </c>
      <c r="CT24" s="120" t="e">
        <f t="shared" si="6"/>
        <v>#DIV/0!</v>
      </c>
      <c r="CU24" s="120" t="e">
        <f t="shared" si="6"/>
        <v>#DIV/0!</v>
      </c>
      <c r="CV24" s="120" t="e">
        <f t="shared" si="6"/>
        <v>#DIV/0!</v>
      </c>
      <c r="CW24" s="120" t="e">
        <f t="shared" si="6"/>
        <v>#DIV/0!</v>
      </c>
      <c r="CX24" s="120" t="e">
        <f t="shared" si="6"/>
        <v>#DIV/0!</v>
      </c>
      <c r="CY24" s="120" t="e">
        <f t="shared" si="6"/>
        <v>#DIV/0!</v>
      </c>
      <c r="CZ24" s="120" t="e">
        <f t="shared" si="6"/>
        <v>#DIV/0!</v>
      </c>
      <c r="DA24" s="120" t="e">
        <f t="shared" si="6"/>
        <v>#DIV/0!</v>
      </c>
      <c r="DB24" s="120" t="str">
        <f t="shared" si="6"/>
        <v/>
      </c>
      <c r="DC24" s="119"/>
      <c r="DD24" s="111"/>
      <c r="DE24" s="111"/>
      <c r="DF24" s="111"/>
      <c r="DG24" s="111"/>
      <c r="DH24" s="111"/>
      <c r="DI24" s="111"/>
      <c r="DJ24" s="111"/>
      <c r="DK24" s="111"/>
      <c r="DL24" s="111"/>
      <c r="DM24" s="112">
        <f>IF('III Plan Rates'!$AP27&gt;0,SUMPRODUCT(DD24:DL24,'III Plan Rates'!$AG27:$AO27)/'III Plan Rates'!$AP27,0)</f>
        <v>0</v>
      </c>
      <c r="DN24" s="123"/>
      <c r="DO24" s="112" t="e">
        <f>'III Plan Rates'!$AA27*'V Consumer Factors'!$N$12*'II Rate Development &amp; Change'!$M$34</f>
        <v>#DIV/0!</v>
      </c>
      <c r="DP24" s="112" t="e">
        <f>'III Plan Rates'!$AA27*'V Consumer Factors'!$N$13*'II Rate Development &amp; Change'!$M$34</f>
        <v>#DIV/0!</v>
      </c>
      <c r="DQ24" s="112" t="e">
        <f>'III Plan Rates'!$AA27*'V Consumer Factors'!$N$14*'II Rate Development &amp; Change'!$M$34</f>
        <v>#DIV/0!</v>
      </c>
      <c r="DR24" s="112" t="e">
        <f>'III Plan Rates'!$AA27*'V Consumer Factors'!$N$15*'II Rate Development &amp; Change'!$M$34</f>
        <v>#DIV/0!</v>
      </c>
      <c r="DS24" s="112" t="e">
        <f>'III Plan Rates'!$AA27*'V Consumer Factors'!$N$16*'II Rate Development &amp; Change'!$M$34</f>
        <v>#DIV/0!</v>
      </c>
      <c r="DT24" s="112" t="e">
        <f>'III Plan Rates'!$AA27*'V Consumer Factors'!$N$17*'II Rate Development &amp; Change'!$M$34</f>
        <v>#DIV/0!</v>
      </c>
      <c r="DU24" s="112" t="e">
        <f>'III Plan Rates'!$AA27*'V Consumer Factors'!$N$18*'II Rate Development &amp; Change'!$M$34</f>
        <v>#DIV/0!</v>
      </c>
      <c r="DV24" s="112" t="e">
        <f>'III Plan Rates'!$AA27*'V Consumer Factors'!$N$19*'II Rate Development &amp; Change'!$M$34</f>
        <v>#DIV/0!</v>
      </c>
      <c r="DW24" s="112" t="e">
        <f>'III Plan Rates'!$AA27*'V Consumer Factors'!$N$20*'II Rate Development &amp; Change'!$M$34</f>
        <v>#DIV/0!</v>
      </c>
      <c r="DX24" s="112">
        <f>IF('III Plan Rates'!$AP27&gt;0,SUMPRODUCT(DO24:DW24,'III Plan Rates'!$AG27:$AO27)/'III Plan Rates'!$AP27,0)</f>
        <v>0</v>
      </c>
      <c r="DZ24" s="120" t="e">
        <f t="shared" si="11"/>
        <v>#DIV/0!</v>
      </c>
      <c r="EA24" s="120" t="e">
        <f t="shared" si="7"/>
        <v>#DIV/0!</v>
      </c>
      <c r="EB24" s="120" t="e">
        <f t="shared" si="7"/>
        <v>#DIV/0!</v>
      </c>
      <c r="EC24" s="120" t="e">
        <f t="shared" si="7"/>
        <v>#DIV/0!</v>
      </c>
      <c r="ED24" s="120" t="e">
        <f t="shared" si="7"/>
        <v>#DIV/0!</v>
      </c>
      <c r="EE24" s="120" t="e">
        <f t="shared" si="7"/>
        <v>#DIV/0!</v>
      </c>
      <c r="EF24" s="120" t="e">
        <f t="shared" si="7"/>
        <v>#DIV/0!</v>
      </c>
      <c r="EG24" s="120" t="e">
        <f t="shared" si="7"/>
        <v>#DIV/0!</v>
      </c>
      <c r="EH24" s="120" t="e">
        <f t="shared" si="7"/>
        <v>#DIV/0!</v>
      </c>
      <c r="EI24" s="120" t="str">
        <f t="shared" si="7"/>
        <v/>
      </c>
      <c r="EJ24" s="119"/>
    </row>
    <row r="25" spans="1:144" x14ac:dyDescent="0.25">
      <c r="A25" s="406" t="str">
        <f>'III Plan Rates'!A28</f>
        <v>Plan 11</v>
      </c>
      <c r="B25" s="122">
        <f>'III Plan Rates'!B28</f>
        <v>0</v>
      </c>
      <c r="C25" s="128">
        <f>'III Plan Rates'!D28</f>
        <v>0</v>
      </c>
      <c r="D25" s="122">
        <f>'III Plan Rates'!E28</f>
        <v>0</v>
      </c>
      <c r="E25" s="122">
        <f>'III Plan Rates'!F28</f>
        <v>0</v>
      </c>
      <c r="F25" s="122">
        <f>'III Plan Rates'!G28</f>
        <v>0</v>
      </c>
      <c r="G25" s="122">
        <f>'III Plan Rates'!J28</f>
        <v>0</v>
      </c>
      <c r="H25" s="101"/>
      <c r="I25" s="111"/>
      <c r="J25" s="111"/>
      <c r="K25" s="111"/>
      <c r="L25" s="111"/>
      <c r="M25" s="111"/>
      <c r="N25" s="111"/>
      <c r="O25" s="111"/>
      <c r="P25" s="111"/>
      <c r="Q25" s="111"/>
      <c r="R25" s="112">
        <f>IF('III Plan Rates'!$AP28&gt;0,SUMPRODUCT(I25:Q25,'III Plan Rates'!$AG28:$AO28)/'III Plan Rates'!$AP28,0)</f>
        <v>0</v>
      </c>
      <c r="S25" s="123"/>
      <c r="T25" s="112" t="e">
        <f>'III Plan Rates'!$AA28*'V Consumer Factors'!$N$12*'II Rate Development &amp; Change'!$J$34</f>
        <v>#DIV/0!</v>
      </c>
      <c r="U25" s="112" t="e">
        <f>'III Plan Rates'!$AA28*'V Consumer Factors'!$N$13*'II Rate Development &amp; Change'!$J$34</f>
        <v>#DIV/0!</v>
      </c>
      <c r="V25" s="112" t="e">
        <f>'III Plan Rates'!$AA28*'V Consumer Factors'!$N$14*'II Rate Development &amp; Change'!$J$34</f>
        <v>#DIV/0!</v>
      </c>
      <c r="W25" s="112" t="e">
        <f>'III Plan Rates'!$AA28*'V Consumer Factors'!$N$15*'II Rate Development &amp; Change'!$J$34</f>
        <v>#DIV/0!</v>
      </c>
      <c r="X25" s="112" t="e">
        <f>'III Plan Rates'!$AA28*'V Consumer Factors'!$N$16*'II Rate Development &amp; Change'!$J$34</f>
        <v>#DIV/0!</v>
      </c>
      <c r="Y25" s="112" t="e">
        <f>'III Plan Rates'!$AA28*'V Consumer Factors'!$N$17*'II Rate Development &amp; Change'!$J$34</f>
        <v>#DIV/0!</v>
      </c>
      <c r="Z25" s="112" t="e">
        <f>'III Plan Rates'!$AA28*'V Consumer Factors'!$N$18*'II Rate Development &amp; Change'!$J$34</f>
        <v>#DIV/0!</v>
      </c>
      <c r="AA25" s="112" t="e">
        <f>'III Plan Rates'!$AA28*'V Consumer Factors'!$N$19*'II Rate Development &amp; Change'!$J$34</f>
        <v>#DIV/0!</v>
      </c>
      <c r="AB25" s="112" t="e">
        <f>'III Plan Rates'!$AA28*'V Consumer Factors'!$N$20*'II Rate Development &amp; Change'!$J$34</f>
        <v>#DIV/0!</v>
      </c>
      <c r="AC25" s="112">
        <f>IF('III Plan Rates'!$AP28&gt;0,SUMPRODUCT(T25:AB25,'III Plan Rates'!$AG28:$AO28)/'III Plan Rates'!$AP28,0)</f>
        <v>0</v>
      </c>
      <c r="AD25" s="119"/>
      <c r="AE25" s="120" t="e">
        <f t="shared" si="8"/>
        <v>#DIV/0!</v>
      </c>
      <c r="AF25" s="120" t="e">
        <f t="shared" si="4"/>
        <v>#DIV/0!</v>
      </c>
      <c r="AG25" s="120" t="e">
        <f t="shared" si="4"/>
        <v>#DIV/0!</v>
      </c>
      <c r="AH25" s="120" t="e">
        <f t="shared" si="4"/>
        <v>#DIV/0!</v>
      </c>
      <c r="AI25" s="120" t="e">
        <f t="shared" si="4"/>
        <v>#DIV/0!</v>
      </c>
      <c r="AJ25" s="120" t="e">
        <f t="shared" si="4"/>
        <v>#DIV/0!</v>
      </c>
      <c r="AK25" s="120" t="e">
        <f t="shared" si="4"/>
        <v>#DIV/0!</v>
      </c>
      <c r="AL25" s="120" t="e">
        <f t="shared" si="4"/>
        <v>#DIV/0!</v>
      </c>
      <c r="AM25" s="120" t="e">
        <f t="shared" si="4"/>
        <v>#DIV/0!</v>
      </c>
      <c r="AN25" s="120" t="str">
        <f t="shared" si="4"/>
        <v/>
      </c>
      <c r="AO25" s="119"/>
      <c r="AP25" s="111"/>
      <c r="AQ25" s="111"/>
      <c r="AR25" s="111"/>
      <c r="AS25" s="111"/>
      <c r="AT25" s="111"/>
      <c r="AU25" s="111"/>
      <c r="AV25" s="111"/>
      <c r="AW25" s="111"/>
      <c r="AX25" s="111"/>
      <c r="AY25" s="112">
        <f>IF('III Plan Rates'!$AP28&gt;0,SUMPRODUCT(AP25:AX25,'III Plan Rates'!$AG28:$AO28)/'III Plan Rates'!$AP28,0)</f>
        <v>0</v>
      </c>
      <c r="AZ25" s="123"/>
      <c r="BA25" s="112" t="e">
        <f>'III Plan Rates'!$AA28*'V Consumer Factors'!$N$12*'II Rate Development &amp; Change'!$K$34</f>
        <v>#DIV/0!</v>
      </c>
      <c r="BB25" s="112" t="e">
        <f>'III Plan Rates'!$AA28*'V Consumer Factors'!$N$13*'II Rate Development &amp; Change'!$K$34</f>
        <v>#DIV/0!</v>
      </c>
      <c r="BC25" s="112" t="e">
        <f>'III Plan Rates'!$AA28*'V Consumer Factors'!$N$14*'II Rate Development &amp; Change'!$K$34</f>
        <v>#DIV/0!</v>
      </c>
      <c r="BD25" s="112" t="e">
        <f>'III Plan Rates'!$AA28*'V Consumer Factors'!$N$15*'II Rate Development &amp; Change'!$K$34</f>
        <v>#DIV/0!</v>
      </c>
      <c r="BE25" s="112" t="e">
        <f>'III Plan Rates'!$AA28*'V Consumer Factors'!$N$16*'II Rate Development &amp; Change'!$K$34</f>
        <v>#DIV/0!</v>
      </c>
      <c r="BF25" s="112" t="e">
        <f>'III Plan Rates'!$AA28*'V Consumer Factors'!$N$17*'II Rate Development &amp; Change'!$K$34</f>
        <v>#DIV/0!</v>
      </c>
      <c r="BG25" s="112" t="e">
        <f>'III Plan Rates'!$AA28*'V Consumer Factors'!$N$18*'II Rate Development &amp; Change'!$K$34</f>
        <v>#DIV/0!</v>
      </c>
      <c r="BH25" s="112" t="e">
        <f>'III Plan Rates'!$AA28*'V Consumer Factors'!$N$19*'II Rate Development &amp; Change'!$K$34</f>
        <v>#DIV/0!</v>
      </c>
      <c r="BI25" s="112" t="e">
        <f>'III Plan Rates'!$AA28*'V Consumer Factors'!$N$20*'II Rate Development &amp; Change'!$K$34</f>
        <v>#DIV/0!</v>
      </c>
      <c r="BJ25" s="112">
        <f>IF('III Plan Rates'!$AP28&gt;0,SUMPRODUCT(BA25:BI25,'III Plan Rates'!$AG28:$AO28)/'III Plan Rates'!$AP28,0)</f>
        <v>0</v>
      </c>
      <c r="BK25" s="124"/>
      <c r="BL25" s="120" t="e">
        <f t="shared" si="9"/>
        <v>#DIV/0!</v>
      </c>
      <c r="BM25" s="120" t="e">
        <f t="shared" si="5"/>
        <v>#DIV/0!</v>
      </c>
      <c r="BN25" s="120" t="e">
        <f t="shared" si="5"/>
        <v>#DIV/0!</v>
      </c>
      <c r="BO25" s="120" t="e">
        <f t="shared" si="5"/>
        <v>#DIV/0!</v>
      </c>
      <c r="BP25" s="120" t="e">
        <f t="shared" si="5"/>
        <v>#DIV/0!</v>
      </c>
      <c r="BQ25" s="120" t="e">
        <f t="shared" si="5"/>
        <v>#DIV/0!</v>
      </c>
      <c r="BR25" s="120" t="e">
        <f t="shared" si="5"/>
        <v>#DIV/0!</v>
      </c>
      <c r="BS25" s="120" t="e">
        <f t="shared" si="5"/>
        <v>#DIV/0!</v>
      </c>
      <c r="BT25" s="120" t="e">
        <f t="shared" si="5"/>
        <v>#DIV/0!</v>
      </c>
      <c r="BU25" s="120" t="str">
        <f t="shared" si="5"/>
        <v/>
      </c>
      <c r="BV25" s="119"/>
      <c r="BW25" s="111"/>
      <c r="BX25" s="111"/>
      <c r="BY25" s="111"/>
      <c r="BZ25" s="111"/>
      <c r="CA25" s="111"/>
      <c r="CB25" s="111"/>
      <c r="CC25" s="111"/>
      <c r="CD25" s="111"/>
      <c r="CE25" s="111"/>
      <c r="CF25" s="112">
        <f>IF('III Plan Rates'!$AP28&gt;0,SUMPRODUCT(BW25:CE25,'III Plan Rates'!$AG28:$AO28)/'III Plan Rates'!$AP28,0)</f>
        <v>0</v>
      </c>
      <c r="CG25" s="123"/>
      <c r="CH25" s="112" t="e">
        <f>'III Plan Rates'!$AA28*'V Consumer Factors'!$N$12*'II Rate Development &amp; Change'!$L$34</f>
        <v>#DIV/0!</v>
      </c>
      <c r="CI25" s="112" t="e">
        <f>'III Plan Rates'!$AA28*'V Consumer Factors'!$N$13*'II Rate Development &amp; Change'!$L$34</f>
        <v>#DIV/0!</v>
      </c>
      <c r="CJ25" s="112" t="e">
        <f>'III Plan Rates'!$AA28*'V Consumer Factors'!$N$14*'II Rate Development &amp; Change'!$L$34</f>
        <v>#DIV/0!</v>
      </c>
      <c r="CK25" s="112" t="e">
        <f>'III Plan Rates'!$AA28*'V Consumer Factors'!$N$15*'II Rate Development &amp; Change'!$L$34</f>
        <v>#DIV/0!</v>
      </c>
      <c r="CL25" s="112" t="e">
        <f>'III Plan Rates'!$AA28*'V Consumer Factors'!$N$16*'II Rate Development &amp; Change'!$L$34</f>
        <v>#DIV/0!</v>
      </c>
      <c r="CM25" s="112" t="e">
        <f>'III Plan Rates'!$AA28*'V Consumer Factors'!$N$17*'II Rate Development &amp; Change'!$L$34</f>
        <v>#DIV/0!</v>
      </c>
      <c r="CN25" s="112" t="e">
        <f>'III Plan Rates'!$AA28*'V Consumer Factors'!$N$18*'II Rate Development &amp; Change'!$L$34</f>
        <v>#DIV/0!</v>
      </c>
      <c r="CO25" s="112" t="e">
        <f>'III Plan Rates'!$AA28*'V Consumer Factors'!$N$19*'II Rate Development &amp; Change'!$L$34</f>
        <v>#DIV/0!</v>
      </c>
      <c r="CP25" s="112" t="e">
        <f>'III Plan Rates'!$AA28*'V Consumer Factors'!$N$20*'II Rate Development &amp; Change'!$L$34</f>
        <v>#DIV/0!</v>
      </c>
      <c r="CQ25" s="112">
        <f>IF('III Plan Rates'!$AP28&gt;0,SUMPRODUCT(CH25:CP25,'III Plan Rates'!$AG28:$AO28)/'III Plan Rates'!$AP28,0)</f>
        <v>0</v>
      </c>
      <c r="CR25" s="124"/>
      <c r="CS25" s="120" t="e">
        <f t="shared" si="10"/>
        <v>#DIV/0!</v>
      </c>
      <c r="CT25" s="120" t="e">
        <f t="shared" si="6"/>
        <v>#DIV/0!</v>
      </c>
      <c r="CU25" s="120" t="e">
        <f t="shared" si="6"/>
        <v>#DIV/0!</v>
      </c>
      <c r="CV25" s="120" t="e">
        <f t="shared" si="6"/>
        <v>#DIV/0!</v>
      </c>
      <c r="CW25" s="120" t="e">
        <f t="shared" si="6"/>
        <v>#DIV/0!</v>
      </c>
      <c r="CX25" s="120" t="e">
        <f t="shared" si="6"/>
        <v>#DIV/0!</v>
      </c>
      <c r="CY25" s="120" t="e">
        <f t="shared" si="6"/>
        <v>#DIV/0!</v>
      </c>
      <c r="CZ25" s="120" t="e">
        <f t="shared" si="6"/>
        <v>#DIV/0!</v>
      </c>
      <c r="DA25" s="120" t="e">
        <f t="shared" si="6"/>
        <v>#DIV/0!</v>
      </c>
      <c r="DB25" s="120" t="str">
        <f t="shared" si="6"/>
        <v/>
      </c>
      <c r="DC25" s="119"/>
      <c r="DD25" s="111"/>
      <c r="DE25" s="111"/>
      <c r="DF25" s="111"/>
      <c r="DG25" s="111"/>
      <c r="DH25" s="111"/>
      <c r="DI25" s="111"/>
      <c r="DJ25" s="111"/>
      <c r="DK25" s="111"/>
      <c r="DL25" s="111"/>
      <c r="DM25" s="112">
        <f>IF('III Plan Rates'!$AP28&gt;0,SUMPRODUCT(DD25:DL25,'III Plan Rates'!$AG28:$AO28)/'III Plan Rates'!$AP28,0)</f>
        <v>0</v>
      </c>
      <c r="DN25" s="123"/>
      <c r="DO25" s="112" t="e">
        <f>'III Plan Rates'!$AA28*'V Consumer Factors'!$N$12*'II Rate Development &amp; Change'!$M$34</f>
        <v>#DIV/0!</v>
      </c>
      <c r="DP25" s="112" t="e">
        <f>'III Plan Rates'!$AA28*'V Consumer Factors'!$N$13*'II Rate Development &amp; Change'!$M$34</f>
        <v>#DIV/0!</v>
      </c>
      <c r="DQ25" s="112" t="e">
        <f>'III Plan Rates'!$AA28*'V Consumer Factors'!$N$14*'II Rate Development &amp; Change'!$M$34</f>
        <v>#DIV/0!</v>
      </c>
      <c r="DR25" s="112" t="e">
        <f>'III Plan Rates'!$AA28*'V Consumer Factors'!$N$15*'II Rate Development &amp; Change'!$M$34</f>
        <v>#DIV/0!</v>
      </c>
      <c r="DS25" s="112" t="e">
        <f>'III Plan Rates'!$AA28*'V Consumer Factors'!$N$16*'II Rate Development &amp; Change'!$M$34</f>
        <v>#DIV/0!</v>
      </c>
      <c r="DT25" s="112" t="e">
        <f>'III Plan Rates'!$AA28*'V Consumer Factors'!$N$17*'II Rate Development &amp; Change'!$M$34</f>
        <v>#DIV/0!</v>
      </c>
      <c r="DU25" s="112" t="e">
        <f>'III Plan Rates'!$AA28*'V Consumer Factors'!$N$18*'II Rate Development &amp; Change'!$M$34</f>
        <v>#DIV/0!</v>
      </c>
      <c r="DV25" s="112" t="e">
        <f>'III Plan Rates'!$AA28*'V Consumer Factors'!$N$19*'II Rate Development &amp; Change'!$M$34</f>
        <v>#DIV/0!</v>
      </c>
      <c r="DW25" s="112" t="e">
        <f>'III Plan Rates'!$AA28*'V Consumer Factors'!$N$20*'II Rate Development &amp; Change'!$M$34</f>
        <v>#DIV/0!</v>
      </c>
      <c r="DX25" s="112">
        <f>IF('III Plan Rates'!$AP28&gt;0,SUMPRODUCT(DO25:DW25,'III Plan Rates'!$AG28:$AO28)/'III Plan Rates'!$AP28,0)</f>
        <v>0</v>
      </c>
      <c r="DZ25" s="120" t="e">
        <f t="shared" si="11"/>
        <v>#DIV/0!</v>
      </c>
      <c r="EA25" s="120" t="e">
        <f t="shared" si="7"/>
        <v>#DIV/0!</v>
      </c>
      <c r="EB25" s="120" t="e">
        <f t="shared" si="7"/>
        <v>#DIV/0!</v>
      </c>
      <c r="EC25" s="120" t="e">
        <f t="shared" si="7"/>
        <v>#DIV/0!</v>
      </c>
      <c r="ED25" s="120" t="e">
        <f t="shared" si="7"/>
        <v>#DIV/0!</v>
      </c>
      <c r="EE25" s="120" t="e">
        <f t="shared" si="7"/>
        <v>#DIV/0!</v>
      </c>
      <c r="EF25" s="120" t="e">
        <f t="shared" si="7"/>
        <v>#DIV/0!</v>
      </c>
      <c r="EG25" s="120" t="e">
        <f t="shared" si="7"/>
        <v>#DIV/0!</v>
      </c>
      <c r="EH25" s="120" t="e">
        <f t="shared" si="7"/>
        <v>#DIV/0!</v>
      </c>
      <c r="EI25" s="120" t="str">
        <f t="shared" si="7"/>
        <v/>
      </c>
      <c r="EJ25" s="119"/>
    </row>
    <row r="26" spans="1:144" x14ac:dyDescent="0.25">
      <c r="A26" s="406" t="str">
        <f>'III Plan Rates'!A29</f>
        <v>Plan 12</v>
      </c>
      <c r="B26" s="122">
        <f>'III Plan Rates'!B29</f>
        <v>0</v>
      </c>
      <c r="C26" s="128">
        <f>'III Plan Rates'!D29</f>
        <v>0</v>
      </c>
      <c r="D26" s="122">
        <f>'III Plan Rates'!E29</f>
        <v>0</v>
      </c>
      <c r="E26" s="122">
        <f>'III Plan Rates'!F29</f>
        <v>0</v>
      </c>
      <c r="F26" s="122">
        <f>'III Plan Rates'!G29</f>
        <v>0</v>
      </c>
      <c r="G26" s="122">
        <f>'III Plan Rates'!J29</f>
        <v>0</v>
      </c>
      <c r="H26" s="101"/>
      <c r="I26" s="111"/>
      <c r="J26" s="111"/>
      <c r="K26" s="111"/>
      <c r="L26" s="111"/>
      <c r="M26" s="111"/>
      <c r="N26" s="111"/>
      <c r="O26" s="111"/>
      <c r="P26" s="111"/>
      <c r="Q26" s="111"/>
      <c r="R26" s="112">
        <f>IF('III Plan Rates'!$AP29&gt;0,SUMPRODUCT(I26:Q26,'III Plan Rates'!$AG29:$AO29)/'III Plan Rates'!$AP29,0)</f>
        <v>0</v>
      </c>
      <c r="S26" s="123"/>
      <c r="T26" s="112" t="e">
        <f>'III Plan Rates'!$AA29*'V Consumer Factors'!$N$12*'II Rate Development &amp; Change'!$J$34</f>
        <v>#DIV/0!</v>
      </c>
      <c r="U26" s="112" t="e">
        <f>'III Plan Rates'!$AA29*'V Consumer Factors'!$N$13*'II Rate Development &amp; Change'!$J$34</f>
        <v>#DIV/0!</v>
      </c>
      <c r="V26" s="112" t="e">
        <f>'III Plan Rates'!$AA29*'V Consumer Factors'!$N$14*'II Rate Development &amp; Change'!$J$34</f>
        <v>#DIV/0!</v>
      </c>
      <c r="W26" s="112" t="e">
        <f>'III Plan Rates'!$AA29*'V Consumer Factors'!$N$15*'II Rate Development &amp; Change'!$J$34</f>
        <v>#DIV/0!</v>
      </c>
      <c r="X26" s="112" t="e">
        <f>'III Plan Rates'!$AA29*'V Consumer Factors'!$N$16*'II Rate Development &amp; Change'!$J$34</f>
        <v>#DIV/0!</v>
      </c>
      <c r="Y26" s="112" t="e">
        <f>'III Plan Rates'!$AA29*'V Consumer Factors'!$N$17*'II Rate Development &amp; Change'!$J$34</f>
        <v>#DIV/0!</v>
      </c>
      <c r="Z26" s="112" t="e">
        <f>'III Plan Rates'!$AA29*'V Consumer Factors'!$N$18*'II Rate Development &amp; Change'!$J$34</f>
        <v>#DIV/0!</v>
      </c>
      <c r="AA26" s="112" t="e">
        <f>'III Plan Rates'!$AA29*'V Consumer Factors'!$N$19*'II Rate Development &amp; Change'!$J$34</f>
        <v>#DIV/0!</v>
      </c>
      <c r="AB26" s="112" t="e">
        <f>'III Plan Rates'!$AA29*'V Consumer Factors'!$N$20*'II Rate Development &amp; Change'!$J$34</f>
        <v>#DIV/0!</v>
      </c>
      <c r="AC26" s="112">
        <f>IF('III Plan Rates'!$AP29&gt;0,SUMPRODUCT(T26:AB26,'III Plan Rates'!$AG29:$AO29)/'III Plan Rates'!$AP29,0)</f>
        <v>0</v>
      </c>
      <c r="AD26" s="119"/>
      <c r="AE26" s="120" t="e">
        <f t="shared" si="8"/>
        <v>#DIV/0!</v>
      </c>
      <c r="AF26" s="120" t="e">
        <f t="shared" si="4"/>
        <v>#DIV/0!</v>
      </c>
      <c r="AG26" s="120" t="e">
        <f t="shared" si="4"/>
        <v>#DIV/0!</v>
      </c>
      <c r="AH26" s="120" t="e">
        <f t="shared" si="4"/>
        <v>#DIV/0!</v>
      </c>
      <c r="AI26" s="120" t="e">
        <f t="shared" si="4"/>
        <v>#DIV/0!</v>
      </c>
      <c r="AJ26" s="120" t="e">
        <f t="shared" si="4"/>
        <v>#DIV/0!</v>
      </c>
      <c r="AK26" s="120" t="e">
        <f t="shared" si="4"/>
        <v>#DIV/0!</v>
      </c>
      <c r="AL26" s="120" t="e">
        <f t="shared" si="4"/>
        <v>#DIV/0!</v>
      </c>
      <c r="AM26" s="120" t="e">
        <f t="shared" si="4"/>
        <v>#DIV/0!</v>
      </c>
      <c r="AN26" s="120" t="str">
        <f t="shared" si="4"/>
        <v/>
      </c>
      <c r="AO26" s="119"/>
      <c r="AP26" s="111"/>
      <c r="AQ26" s="111"/>
      <c r="AR26" s="111"/>
      <c r="AS26" s="111"/>
      <c r="AT26" s="111"/>
      <c r="AU26" s="111"/>
      <c r="AV26" s="111"/>
      <c r="AW26" s="111"/>
      <c r="AX26" s="111"/>
      <c r="AY26" s="112">
        <f>IF('III Plan Rates'!$AP29&gt;0,SUMPRODUCT(AP26:AX26,'III Plan Rates'!$AG29:$AO29)/'III Plan Rates'!$AP29,0)</f>
        <v>0</v>
      </c>
      <c r="AZ26" s="123"/>
      <c r="BA26" s="112" t="e">
        <f>'III Plan Rates'!$AA29*'V Consumer Factors'!$N$12*'II Rate Development &amp; Change'!$K$34</f>
        <v>#DIV/0!</v>
      </c>
      <c r="BB26" s="112" t="e">
        <f>'III Plan Rates'!$AA29*'V Consumer Factors'!$N$13*'II Rate Development &amp; Change'!$K$34</f>
        <v>#DIV/0!</v>
      </c>
      <c r="BC26" s="112" t="e">
        <f>'III Plan Rates'!$AA29*'V Consumer Factors'!$N$14*'II Rate Development &amp; Change'!$K$34</f>
        <v>#DIV/0!</v>
      </c>
      <c r="BD26" s="112" t="e">
        <f>'III Plan Rates'!$AA29*'V Consumer Factors'!$N$15*'II Rate Development &amp; Change'!$K$34</f>
        <v>#DIV/0!</v>
      </c>
      <c r="BE26" s="112" t="e">
        <f>'III Plan Rates'!$AA29*'V Consumer Factors'!$N$16*'II Rate Development &amp; Change'!$K$34</f>
        <v>#DIV/0!</v>
      </c>
      <c r="BF26" s="112" t="e">
        <f>'III Plan Rates'!$AA29*'V Consumer Factors'!$N$17*'II Rate Development &amp; Change'!$K$34</f>
        <v>#DIV/0!</v>
      </c>
      <c r="BG26" s="112" t="e">
        <f>'III Plan Rates'!$AA29*'V Consumer Factors'!$N$18*'II Rate Development &amp; Change'!$K$34</f>
        <v>#DIV/0!</v>
      </c>
      <c r="BH26" s="112" t="e">
        <f>'III Plan Rates'!$AA29*'V Consumer Factors'!$N$19*'II Rate Development &amp; Change'!$K$34</f>
        <v>#DIV/0!</v>
      </c>
      <c r="BI26" s="112" t="e">
        <f>'III Plan Rates'!$AA29*'V Consumer Factors'!$N$20*'II Rate Development &amp; Change'!$K$34</f>
        <v>#DIV/0!</v>
      </c>
      <c r="BJ26" s="112">
        <f>IF('III Plan Rates'!$AP29&gt;0,SUMPRODUCT(BA26:BI26,'III Plan Rates'!$AG29:$AO29)/'III Plan Rates'!$AP29,0)</f>
        <v>0</v>
      </c>
      <c r="BK26" s="124"/>
      <c r="BL26" s="120" t="e">
        <f t="shared" si="9"/>
        <v>#DIV/0!</v>
      </c>
      <c r="BM26" s="120" t="e">
        <f t="shared" si="5"/>
        <v>#DIV/0!</v>
      </c>
      <c r="BN26" s="120" t="e">
        <f t="shared" si="5"/>
        <v>#DIV/0!</v>
      </c>
      <c r="BO26" s="120" t="e">
        <f t="shared" si="5"/>
        <v>#DIV/0!</v>
      </c>
      <c r="BP26" s="120" t="e">
        <f t="shared" si="5"/>
        <v>#DIV/0!</v>
      </c>
      <c r="BQ26" s="120" t="e">
        <f t="shared" si="5"/>
        <v>#DIV/0!</v>
      </c>
      <c r="BR26" s="120" t="e">
        <f t="shared" si="5"/>
        <v>#DIV/0!</v>
      </c>
      <c r="BS26" s="120" t="e">
        <f t="shared" si="5"/>
        <v>#DIV/0!</v>
      </c>
      <c r="BT26" s="120" t="e">
        <f t="shared" si="5"/>
        <v>#DIV/0!</v>
      </c>
      <c r="BU26" s="120" t="str">
        <f t="shared" si="5"/>
        <v/>
      </c>
      <c r="BV26" s="119"/>
      <c r="BW26" s="111"/>
      <c r="BX26" s="111"/>
      <c r="BY26" s="111"/>
      <c r="BZ26" s="111"/>
      <c r="CA26" s="111"/>
      <c r="CB26" s="111"/>
      <c r="CC26" s="111"/>
      <c r="CD26" s="111"/>
      <c r="CE26" s="111"/>
      <c r="CF26" s="112">
        <f>IF('III Plan Rates'!$AP29&gt;0,SUMPRODUCT(BW26:CE26,'III Plan Rates'!$AG29:$AO29)/'III Plan Rates'!$AP29,0)</f>
        <v>0</v>
      </c>
      <c r="CG26" s="123"/>
      <c r="CH26" s="112" t="e">
        <f>'III Plan Rates'!$AA29*'V Consumer Factors'!$N$12*'II Rate Development &amp; Change'!$L$34</f>
        <v>#DIV/0!</v>
      </c>
      <c r="CI26" s="112" t="e">
        <f>'III Plan Rates'!$AA29*'V Consumer Factors'!$N$13*'II Rate Development &amp; Change'!$L$34</f>
        <v>#DIV/0!</v>
      </c>
      <c r="CJ26" s="112" t="e">
        <f>'III Plan Rates'!$AA29*'V Consumer Factors'!$N$14*'II Rate Development &amp; Change'!$L$34</f>
        <v>#DIV/0!</v>
      </c>
      <c r="CK26" s="112" t="e">
        <f>'III Plan Rates'!$AA29*'V Consumer Factors'!$N$15*'II Rate Development &amp; Change'!$L$34</f>
        <v>#DIV/0!</v>
      </c>
      <c r="CL26" s="112" t="e">
        <f>'III Plan Rates'!$AA29*'V Consumer Factors'!$N$16*'II Rate Development &amp; Change'!$L$34</f>
        <v>#DIV/0!</v>
      </c>
      <c r="CM26" s="112" t="e">
        <f>'III Plan Rates'!$AA29*'V Consumer Factors'!$N$17*'II Rate Development &amp; Change'!$L$34</f>
        <v>#DIV/0!</v>
      </c>
      <c r="CN26" s="112" t="e">
        <f>'III Plan Rates'!$AA29*'V Consumer Factors'!$N$18*'II Rate Development &amp; Change'!$L$34</f>
        <v>#DIV/0!</v>
      </c>
      <c r="CO26" s="112" t="e">
        <f>'III Plan Rates'!$AA29*'V Consumer Factors'!$N$19*'II Rate Development &amp; Change'!$L$34</f>
        <v>#DIV/0!</v>
      </c>
      <c r="CP26" s="112" t="e">
        <f>'III Plan Rates'!$AA29*'V Consumer Factors'!$N$20*'II Rate Development &amp; Change'!$L$34</f>
        <v>#DIV/0!</v>
      </c>
      <c r="CQ26" s="112">
        <f>IF('III Plan Rates'!$AP29&gt;0,SUMPRODUCT(CH26:CP26,'III Plan Rates'!$AG29:$AO29)/'III Plan Rates'!$AP29,0)</f>
        <v>0</v>
      </c>
      <c r="CR26" s="124"/>
      <c r="CS26" s="120" t="e">
        <f t="shared" si="10"/>
        <v>#DIV/0!</v>
      </c>
      <c r="CT26" s="120" t="e">
        <f t="shared" si="6"/>
        <v>#DIV/0!</v>
      </c>
      <c r="CU26" s="120" t="e">
        <f t="shared" si="6"/>
        <v>#DIV/0!</v>
      </c>
      <c r="CV26" s="120" t="e">
        <f t="shared" si="6"/>
        <v>#DIV/0!</v>
      </c>
      <c r="CW26" s="120" t="e">
        <f t="shared" si="6"/>
        <v>#DIV/0!</v>
      </c>
      <c r="CX26" s="120" t="e">
        <f t="shared" si="6"/>
        <v>#DIV/0!</v>
      </c>
      <c r="CY26" s="120" t="e">
        <f t="shared" si="6"/>
        <v>#DIV/0!</v>
      </c>
      <c r="CZ26" s="120" t="e">
        <f t="shared" si="6"/>
        <v>#DIV/0!</v>
      </c>
      <c r="DA26" s="120" t="e">
        <f t="shared" si="6"/>
        <v>#DIV/0!</v>
      </c>
      <c r="DB26" s="120" t="str">
        <f t="shared" si="6"/>
        <v/>
      </c>
      <c r="DC26" s="119"/>
      <c r="DD26" s="111"/>
      <c r="DE26" s="111"/>
      <c r="DF26" s="111"/>
      <c r="DG26" s="111"/>
      <c r="DH26" s="111"/>
      <c r="DI26" s="111"/>
      <c r="DJ26" s="111"/>
      <c r="DK26" s="111"/>
      <c r="DL26" s="111"/>
      <c r="DM26" s="112">
        <f>IF('III Plan Rates'!$AP29&gt;0,SUMPRODUCT(DD26:DL26,'III Plan Rates'!$AG29:$AO29)/'III Plan Rates'!$AP29,0)</f>
        <v>0</v>
      </c>
      <c r="DN26" s="123"/>
      <c r="DO26" s="112" t="e">
        <f>'III Plan Rates'!$AA29*'V Consumer Factors'!$N$12*'II Rate Development &amp; Change'!$M$34</f>
        <v>#DIV/0!</v>
      </c>
      <c r="DP26" s="112" t="e">
        <f>'III Plan Rates'!$AA29*'V Consumer Factors'!$N$13*'II Rate Development &amp; Change'!$M$34</f>
        <v>#DIV/0!</v>
      </c>
      <c r="DQ26" s="112" t="e">
        <f>'III Plan Rates'!$AA29*'V Consumer Factors'!$N$14*'II Rate Development &amp; Change'!$M$34</f>
        <v>#DIV/0!</v>
      </c>
      <c r="DR26" s="112" t="e">
        <f>'III Plan Rates'!$AA29*'V Consumer Factors'!$N$15*'II Rate Development &amp; Change'!$M$34</f>
        <v>#DIV/0!</v>
      </c>
      <c r="DS26" s="112" t="e">
        <f>'III Plan Rates'!$AA29*'V Consumer Factors'!$N$16*'II Rate Development &amp; Change'!$M$34</f>
        <v>#DIV/0!</v>
      </c>
      <c r="DT26" s="112" t="e">
        <f>'III Plan Rates'!$AA29*'V Consumer Factors'!$N$17*'II Rate Development &amp; Change'!$M$34</f>
        <v>#DIV/0!</v>
      </c>
      <c r="DU26" s="112" t="e">
        <f>'III Plan Rates'!$AA29*'V Consumer Factors'!$N$18*'II Rate Development &amp; Change'!$M$34</f>
        <v>#DIV/0!</v>
      </c>
      <c r="DV26" s="112" t="e">
        <f>'III Plan Rates'!$AA29*'V Consumer Factors'!$N$19*'II Rate Development &amp; Change'!$M$34</f>
        <v>#DIV/0!</v>
      </c>
      <c r="DW26" s="112" t="e">
        <f>'III Plan Rates'!$AA29*'V Consumer Factors'!$N$20*'II Rate Development &amp; Change'!$M$34</f>
        <v>#DIV/0!</v>
      </c>
      <c r="DX26" s="112">
        <f>IF('III Plan Rates'!$AP29&gt;0,SUMPRODUCT(DO26:DW26,'III Plan Rates'!$AG29:$AO29)/'III Plan Rates'!$AP29,0)</f>
        <v>0</v>
      </c>
      <c r="DZ26" s="120" t="e">
        <f t="shared" si="11"/>
        <v>#DIV/0!</v>
      </c>
      <c r="EA26" s="120" t="e">
        <f t="shared" si="7"/>
        <v>#DIV/0!</v>
      </c>
      <c r="EB26" s="120" t="e">
        <f t="shared" si="7"/>
        <v>#DIV/0!</v>
      </c>
      <c r="EC26" s="120" t="e">
        <f t="shared" si="7"/>
        <v>#DIV/0!</v>
      </c>
      <c r="ED26" s="120" t="e">
        <f t="shared" si="7"/>
        <v>#DIV/0!</v>
      </c>
      <c r="EE26" s="120" t="e">
        <f t="shared" si="7"/>
        <v>#DIV/0!</v>
      </c>
      <c r="EF26" s="120" t="e">
        <f t="shared" si="7"/>
        <v>#DIV/0!</v>
      </c>
      <c r="EG26" s="120" t="e">
        <f t="shared" si="7"/>
        <v>#DIV/0!</v>
      </c>
      <c r="EH26" s="120" t="e">
        <f t="shared" si="7"/>
        <v>#DIV/0!</v>
      </c>
      <c r="EI26" s="120" t="str">
        <f t="shared" si="7"/>
        <v/>
      </c>
      <c r="EJ26" s="119"/>
    </row>
    <row r="27" spans="1:144" x14ac:dyDescent="0.25">
      <c r="A27" s="406" t="str">
        <f>'III Plan Rates'!A30</f>
        <v>Plan 13</v>
      </c>
      <c r="B27" s="122">
        <f>'III Plan Rates'!B30</f>
        <v>0</v>
      </c>
      <c r="C27" s="128">
        <f>'III Plan Rates'!D30</f>
        <v>0</v>
      </c>
      <c r="D27" s="122">
        <f>'III Plan Rates'!E30</f>
        <v>0</v>
      </c>
      <c r="E27" s="122">
        <f>'III Plan Rates'!F30</f>
        <v>0</v>
      </c>
      <c r="F27" s="122">
        <f>'III Plan Rates'!G30</f>
        <v>0</v>
      </c>
      <c r="G27" s="122">
        <f>'III Plan Rates'!J30</f>
        <v>0</v>
      </c>
      <c r="H27" s="101"/>
      <c r="I27" s="111"/>
      <c r="J27" s="111"/>
      <c r="K27" s="111"/>
      <c r="L27" s="111"/>
      <c r="M27" s="111"/>
      <c r="N27" s="111"/>
      <c r="O27" s="111"/>
      <c r="P27" s="111"/>
      <c r="Q27" s="111"/>
      <c r="R27" s="112">
        <f>IF('III Plan Rates'!$AP30&gt;0,SUMPRODUCT(I27:Q27,'III Plan Rates'!$AG30:$AO30)/'III Plan Rates'!$AP30,0)</f>
        <v>0</v>
      </c>
      <c r="S27" s="123"/>
      <c r="T27" s="112" t="e">
        <f>'III Plan Rates'!$AA30*'V Consumer Factors'!$N$12*'II Rate Development &amp; Change'!$J$34</f>
        <v>#DIV/0!</v>
      </c>
      <c r="U27" s="112" t="e">
        <f>'III Plan Rates'!$AA30*'V Consumer Factors'!$N$13*'II Rate Development &amp; Change'!$J$34</f>
        <v>#DIV/0!</v>
      </c>
      <c r="V27" s="112" t="e">
        <f>'III Plan Rates'!$AA30*'V Consumer Factors'!$N$14*'II Rate Development &amp; Change'!$J$34</f>
        <v>#DIV/0!</v>
      </c>
      <c r="W27" s="112" t="e">
        <f>'III Plan Rates'!$AA30*'V Consumer Factors'!$N$15*'II Rate Development &amp; Change'!$J$34</f>
        <v>#DIV/0!</v>
      </c>
      <c r="X27" s="112" t="e">
        <f>'III Plan Rates'!$AA30*'V Consumer Factors'!$N$16*'II Rate Development &amp; Change'!$J$34</f>
        <v>#DIV/0!</v>
      </c>
      <c r="Y27" s="112" t="e">
        <f>'III Plan Rates'!$AA30*'V Consumer Factors'!$N$17*'II Rate Development &amp; Change'!$J$34</f>
        <v>#DIV/0!</v>
      </c>
      <c r="Z27" s="112" t="e">
        <f>'III Plan Rates'!$AA30*'V Consumer Factors'!$N$18*'II Rate Development &amp; Change'!$J$34</f>
        <v>#DIV/0!</v>
      </c>
      <c r="AA27" s="112" t="e">
        <f>'III Plan Rates'!$AA30*'V Consumer Factors'!$N$19*'II Rate Development &amp; Change'!$J$34</f>
        <v>#DIV/0!</v>
      </c>
      <c r="AB27" s="112" t="e">
        <f>'III Plan Rates'!$AA30*'V Consumer Factors'!$N$20*'II Rate Development &amp; Change'!$J$34</f>
        <v>#DIV/0!</v>
      </c>
      <c r="AC27" s="112">
        <f>IF('III Plan Rates'!$AP30&gt;0,SUMPRODUCT(T27:AB27,'III Plan Rates'!$AG30:$AO30)/'III Plan Rates'!$AP30,0)</f>
        <v>0</v>
      </c>
      <c r="AD27" s="119"/>
      <c r="AE27" s="120" t="e">
        <f t="shared" si="8"/>
        <v>#DIV/0!</v>
      </c>
      <c r="AF27" s="120" t="e">
        <f t="shared" si="4"/>
        <v>#DIV/0!</v>
      </c>
      <c r="AG27" s="120" t="e">
        <f t="shared" si="4"/>
        <v>#DIV/0!</v>
      </c>
      <c r="AH27" s="120" t="e">
        <f t="shared" si="4"/>
        <v>#DIV/0!</v>
      </c>
      <c r="AI27" s="120" t="e">
        <f t="shared" si="4"/>
        <v>#DIV/0!</v>
      </c>
      <c r="AJ27" s="120" t="e">
        <f t="shared" si="4"/>
        <v>#DIV/0!</v>
      </c>
      <c r="AK27" s="120" t="e">
        <f t="shared" si="4"/>
        <v>#DIV/0!</v>
      </c>
      <c r="AL27" s="120" t="e">
        <f t="shared" si="4"/>
        <v>#DIV/0!</v>
      </c>
      <c r="AM27" s="120" t="e">
        <f t="shared" si="4"/>
        <v>#DIV/0!</v>
      </c>
      <c r="AN27" s="120" t="str">
        <f t="shared" si="4"/>
        <v/>
      </c>
      <c r="AO27" s="119"/>
      <c r="AP27" s="111"/>
      <c r="AQ27" s="111"/>
      <c r="AR27" s="111"/>
      <c r="AS27" s="111"/>
      <c r="AT27" s="111"/>
      <c r="AU27" s="111"/>
      <c r="AV27" s="111"/>
      <c r="AW27" s="111"/>
      <c r="AX27" s="111"/>
      <c r="AY27" s="112">
        <f>IF('III Plan Rates'!$AP30&gt;0,SUMPRODUCT(AP27:AX27,'III Plan Rates'!$AG30:$AO30)/'III Plan Rates'!$AP30,0)</f>
        <v>0</v>
      </c>
      <c r="AZ27" s="123"/>
      <c r="BA27" s="112" t="e">
        <f>'III Plan Rates'!$AA30*'V Consumer Factors'!$N$12*'II Rate Development &amp; Change'!$K$34</f>
        <v>#DIV/0!</v>
      </c>
      <c r="BB27" s="112" t="e">
        <f>'III Plan Rates'!$AA30*'V Consumer Factors'!$N$13*'II Rate Development &amp; Change'!$K$34</f>
        <v>#DIV/0!</v>
      </c>
      <c r="BC27" s="112" t="e">
        <f>'III Plan Rates'!$AA30*'V Consumer Factors'!$N$14*'II Rate Development &amp; Change'!$K$34</f>
        <v>#DIV/0!</v>
      </c>
      <c r="BD27" s="112" t="e">
        <f>'III Plan Rates'!$AA30*'V Consumer Factors'!$N$15*'II Rate Development &amp; Change'!$K$34</f>
        <v>#DIV/0!</v>
      </c>
      <c r="BE27" s="112" t="e">
        <f>'III Plan Rates'!$AA30*'V Consumer Factors'!$N$16*'II Rate Development &amp; Change'!$K$34</f>
        <v>#DIV/0!</v>
      </c>
      <c r="BF27" s="112" t="e">
        <f>'III Plan Rates'!$AA30*'V Consumer Factors'!$N$17*'II Rate Development &amp; Change'!$K$34</f>
        <v>#DIV/0!</v>
      </c>
      <c r="BG27" s="112" t="e">
        <f>'III Plan Rates'!$AA30*'V Consumer Factors'!$N$18*'II Rate Development &amp; Change'!$K$34</f>
        <v>#DIV/0!</v>
      </c>
      <c r="BH27" s="112" t="e">
        <f>'III Plan Rates'!$AA30*'V Consumer Factors'!$N$19*'II Rate Development &amp; Change'!$K$34</f>
        <v>#DIV/0!</v>
      </c>
      <c r="BI27" s="112" t="e">
        <f>'III Plan Rates'!$AA30*'V Consumer Factors'!$N$20*'II Rate Development &amp; Change'!$K$34</f>
        <v>#DIV/0!</v>
      </c>
      <c r="BJ27" s="112">
        <f>IF('III Plan Rates'!$AP30&gt;0,SUMPRODUCT(BA27:BI27,'III Plan Rates'!$AG30:$AO30)/'III Plan Rates'!$AP30,0)</f>
        <v>0</v>
      </c>
      <c r="BK27" s="124"/>
      <c r="BL27" s="120" t="e">
        <f t="shared" si="9"/>
        <v>#DIV/0!</v>
      </c>
      <c r="BM27" s="120" t="e">
        <f t="shared" si="5"/>
        <v>#DIV/0!</v>
      </c>
      <c r="BN27" s="120" t="e">
        <f t="shared" si="5"/>
        <v>#DIV/0!</v>
      </c>
      <c r="BO27" s="120" t="e">
        <f t="shared" si="5"/>
        <v>#DIV/0!</v>
      </c>
      <c r="BP27" s="120" t="e">
        <f t="shared" si="5"/>
        <v>#DIV/0!</v>
      </c>
      <c r="BQ27" s="120" t="e">
        <f t="shared" si="5"/>
        <v>#DIV/0!</v>
      </c>
      <c r="BR27" s="120" t="e">
        <f t="shared" si="5"/>
        <v>#DIV/0!</v>
      </c>
      <c r="BS27" s="120" t="e">
        <f t="shared" si="5"/>
        <v>#DIV/0!</v>
      </c>
      <c r="BT27" s="120" t="e">
        <f t="shared" si="5"/>
        <v>#DIV/0!</v>
      </c>
      <c r="BU27" s="120" t="str">
        <f t="shared" si="5"/>
        <v/>
      </c>
      <c r="BV27" s="119"/>
      <c r="BW27" s="111"/>
      <c r="BX27" s="111"/>
      <c r="BY27" s="111"/>
      <c r="BZ27" s="111"/>
      <c r="CA27" s="111"/>
      <c r="CB27" s="111"/>
      <c r="CC27" s="111"/>
      <c r="CD27" s="111"/>
      <c r="CE27" s="111"/>
      <c r="CF27" s="112">
        <f>IF('III Plan Rates'!$AP30&gt;0,SUMPRODUCT(BW27:CE27,'III Plan Rates'!$AG30:$AO30)/'III Plan Rates'!$AP30,0)</f>
        <v>0</v>
      </c>
      <c r="CG27" s="123"/>
      <c r="CH27" s="112" t="e">
        <f>'III Plan Rates'!$AA30*'V Consumer Factors'!$N$12*'II Rate Development &amp; Change'!$L$34</f>
        <v>#DIV/0!</v>
      </c>
      <c r="CI27" s="112" t="e">
        <f>'III Plan Rates'!$AA30*'V Consumer Factors'!$N$13*'II Rate Development &amp; Change'!$L$34</f>
        <v>#DIV/0!</v>
      </c>
      <c r="CJ27" s="112" t="e">
        <f>'III Plan Rates'!$AA30*'V Consumer Factors'!$N$14*'II Rate Development &amp; Change'!$L$34</f>
        <v>#DIV/0!</v>
      </c>
      <c r="CK27" s="112" t="e">
        <f>'III Plan Rates'!$AA30*'V Consumer Factors'!$N$15*'II Rate Development &amp; Change'!$L$34</f>
        <v>#DIV/0!</v>
      </c>
      <c r="CL27" s="112" t="e">
        <f>'III Plan Rates'!$AA30*'V Consumer Factors'!$N$16*'II Rate Development &amp; Change'!$L$34</f>
        <v>#DIV/0!</v>
      </c>
      <c r="CM27" s="112" t="e">
        <f>'III Plan Rates'!$AA30*'V Consumer Factors'!$N$17*'II Rate Development &amp; Change'!$L$34</f>
        <v>#DIV/0!</v>
      </c>
      <c r="CN27" s="112" t="e">
        <f>'III Plan Rates'!$AA30*'V Consumer Factors'!$N$18*'II Rate Development &amp; Change'!$L$34</f>
        <v>#DIV/0!</v>
      </c>
      <c r="CO27" s="112" t="e">
        <f>'III Plan Rates'!$AA30*'V Consumer Factors'!$N$19*'II Rate Development &amp; Change'!$L$34</f>
        <v>#DIV/0!</v>
      </c>
      <c r="CP27" s="112" t="e">
        <f>'III Plan Rates'!$AA30*'V Consumer Factors'!$N$20*'II Rate Development &amp; Change'!$L$34</f>
        <v>#DIV/0!</v>
      </c>
      <c r="CQ27" s="112">
        <f>IF('III Plan Rates'!$AP30&gt;0,SUMPRODUCT(CH27:CP27,'III Plan Rates'!$AG30:$AO30)/'III Plan Rates'!$AP30,0)</f>
        <v>0</v>
      </c>
      <c r="CR27" s="124"/>
      <c r="CS27" s="120" t="e">
        <f t="shared" si="10"/>
        <v>#DIV/0!</v>
      </c>
      <c r="CT27" s="120" t="e">
        <f t="shared" si="6"/>
        <v>#DIV/0!</v>
      </c>
      <c r="CU27" s="120" t="e">
        <f t="shared" si="6"/>
        <v>#DIV/0!</v>
      </c>
      <c r="CV27" s="120" t="e">
        <f t="shared" si="6"/>
        <v>#DIV/0!</v>
      </c>
      <c r="CW27" s="120" t="e">
        <f t="shared" si="6"/>
        <v>#DIV/0!</v>
      </c>
      <c r="CX27" s="120" t="e">
        <f t="shared" si="6"/>
        <v>#DIV/0!</v>
      </c>
      <c r="CY27" s="120" t="e">
        <f t="shared" si="6"/>
        <v>#DIV/0!</v>
      </c>
      <c r="CZ27" s="120" t="e">
        <f t="shared" si="6"/>
        <v>#DIV/0!</v>
      </c>
      <c r="DA27" s="120" t="e">
        <f t="shared" si="6"/>
        <v>#DIV/0!</v>
      </c>
      <c r="DB27" s="120" t="str">
        <f t="shared" si="6"/>
        <v/>
      </c>
      <c r="DC27" s="119"/>
      <c r="DD27" s="111"/>
      <c r="DE27" s="111"/>
      <c r="DF27" s="111"/>
      <c r="DG27" s="111"/>
      <c r="DH27" s="111"/>
      <c r="DI27" s="111"/>
      <c r="DJ27" s="111"/>
      <c r="DK27" s="111"/>
      <c r="DL27" s="111"/>
      <c r="DM27" s="112">
        <f>IF('III Plan Rates'!$AP30&gt;0,SUMPRODUCT(DD27:DL27,'III Plan Rates'!$AG30:$AO30)/'III Plan Rates'!$AP30,0)</f>
        <v>0</v>
      </c>
      <c r="DN27" s="123"/>
      <c r="DO27" s="112" t="e">
        <f>'III Plan Rates'!$AA30*'V Consumer Factors'!$N$12*'II Rate Development &amp; Change'!$M$34</f>
        <v>#DIV/0!</v>
      </c>
      <c r="DP27" s="112" t="e">
        <f>'III Plan Rates'!$AA30*'V Consumer Factors'!$N$13*'II Rate Development &amp; Change'!$M$34</f>
        <v>#DIV/0!</v>
      </c>
      <c r="DQ27" s="112" t="e">
        <f>'III Plan Rates'!$AA30*'V Consumer Factors'!$N$14*'II Rate Development &amp; Change'!$M$34</f>
        <v>#DIV/0!</v>
      </c>
      <c r="DR27" s="112" t="e">
        <f>'III Plan Rates'!$AA30*'V Consumer Factors'!$N$15*'II Rate Development &amp; Change'!$M$34</f>
        <v>#DIV/0!</v>
      </c>
      <c r="DS27" s="112" t="e">
        <f>'III Plan Rates'!$AA30*'V Consumer Factors'!$N$16*'II Rate Development &amp; Change'!$M$34</f>
        <v>#DIV/0!</v>
      </c>
      <c r="DT27" s="112" t="e">
        <f>'III Plan Rates'!$AA30*'V Consumer Factors'!$N$17*'II Rate Development &amp; Change'!$M$34</f>
        <v>#DIV/0!</v>
      </c>
      <c r="DU27" s="112" t="e">
        <f>'III Plan Rates'!$AA30*'V Consumer Factors'!$N$18*'II Rate Development &amp; Change'!$M$34</f>
        <v>#DIV/0!</v>
      </c>
      <c r="DV27" s="112" t="e">
        <f>'III Plan Rates'!$AA30*'V Consumer Factors'!$N$19*'II Rate Development &amp; Change'!$M$34</f>
        <v>#DIV/0!</v>
      </c>
      <c r="DW27" s="112" t="e">
        <f>'III Plan Rates'!$AA30*'V Consumer Factors'!$N$20*'II Rate Development &amp; Change'!$M$34</f>
        <v>#DIV/0!</v>
      </c>
      <c r="DX27" s="112">
        <f>IF('III Plan Rates'!$AP30&gt;0,SUMPRODUCT(DO27:DW27,'III Plan Rates'!$AG30:$AO30)/'III Plan Rates'!$AP30,0)</f>
        <v>0</v>
      </c>
      <c r="DZ27" s="120" t="e">
        <f t="shared" si="11"/>
        <v>#DIV/0!</v>
      </c>
      <c r="EA27" s="120" t="e">
        <f t="shared" si="7"/>
        <v>#DIV/0!</v>
      </c>
      <c r="EB27" s="120" t="e">
        <f t="shared" si="7"/>
        <v>#DIV/0!</v>
      </c>
      <c r="EC27" s="120" t="e">
        <f t="shared" si="7"/>
        <v>#DIV/0!</v>
      </c>
      <c r="ED27" s="120" t="e">
        <f t="shared" si="7"/>
        <v>#DIV/0!</v>
      </c>
      <c r="EE27" s="120" t="e">
        <f t="shared" si="7"/>
        <v>#DIV/0!</v>
      </c>
      <c r="EF27" s="120" t="e">
        <f t="shared" si="7"/>
        <v>#DIV/0!</v>
      </c>
      <c r="EG27" s="120" t="e">
        <f t="shared" si="7"/>
        <v>#DIV/0!</v>
      </c>
      <c r="EH27" s="120" t="e">
        <f t="shared" si="7"/>
        <v>#DIV/0!</v>
      </c>
      <c r="EI27" s="120" t="str">
        <f t="shared" si="7"/>
        <v/>
      </c>
      <c r="EJ27" s="119"/>
    </row>
    <row r="28" spans="1:144" x14ac:dyDescent="0.25">
      <c r="A28" s="406" t="str">
        <f>'III Plan Rates'!A31</f>
        <v>Plan 14</v>
      </c>
      <c r="B28" s="122">
        <f>'III Plan Rates'!B31</f>
        <v>0</v>
      </c>
      <c r="C28" s="128">
        <f>'III Plan Rates'!D31</f>
        <v>0</v>
      </c>
      <c r="D28" s="122">
        <f>'III Plan Rates'!E31</f>
        <v>0</v>
      </c>
      <c r="E28" s="122">
        <f>'III Plan Rates'!F31</f>
        <v>0</v>
      </c>
      <c r="F28" s="122">
        <f>'III Plan Rates'!G31</f>
        <v>0</v>
      </c>
      <c r="G28" s="122">
        <f>'III Plan Rates'!J31</f>
        <v>0</v>
      </c>
      <c r="H28" s="101"/>
      <c r="I28" s="111"/>
      <c r="J28" s="111"/>
      <c r="K28" s="111"/>
      <c r="L28" s="111"/>
      <c r="M28" s="111"/>
      <c r="N28" s="111"/>
      <c r="O28" s="111"/>
      <c r="P28" s="111"/>
      <c r="Q28" s="111"/>
      <c r="R28" s="112">
        <f>IF('III Plan Rates'!$AP31&gt;0,SUMPRODUCT(I28:Q28,'III Plan Rates'!$AG31:$AO31)/'III Plan Rates'!$AP31,0)</f>
        <v>0</v>
      </c>
      <c r="S28" s="123"/>
      <c r="T28" s="112" t="e">
        <f>'III Plan Rates'!$AA31*'V Consumer Factors'!$N$12*'II Rate Development &amp; Change'!$J$34</f>
        <v>#DIV/0!</v>
      </c>
      <c r="U28" s="112" t="e">
        <f>'III Plan Rates'!$AA31*'V Consumer Factors'!$N$13*'II Rate Development &amp; Change'!$J$34</f>
        <v>#DIV/0!</v>
      </c>
      <c r="V28" s="112" t="e">
        <f>'III Plan Rates'!$AA31*'V Consumer Factors'!$N$14*'II Rate Development &amp; Change'!$J$34</f>
        <v>#DIV/0!</v>
      </c>
      <c r="W28" s="112" t="e">
        <f>'III Plan Rates'!$AA31*'V Consumer Factors'!$N$15*'II Rate Development &amp; Change'!$J$34</f>
        <v>#DIV/0!</v>
      </c>
      <c r="X28" s="112" t="e">
        <f>'III Plan Rates'!$AA31*'V Consumer Factors'!$N$16*'II Rate Development &amp; Change'!$J$34</f>
        <v>#DIV/0!</v>
      </c>
      <c r="Y28" s="112" t="e">
        <f>'III Plan Rates'!$AA31*'V Consumer Factors'!$N$17*'II Rate Development &amp; Change'!$J$34</f>
        <v>#DIV/0!</v>
      </c>
      <c r="Z28" s="112" t="e">
        <f>'III Plan Rates'!$AA31*'V Consumer Factors'!$N$18*'II Rate Development &amp; Change'!$J$34</f>
        <v>#DIV/0!</v>
      </c>
      <c r="AA28" s="112" t="e">
        <f>'III Plan Rates'!$AA31*'V Consumer Factors'!$N$19*'II Rate Development &amp; Change'!$J$34</f>
        <v>#DIV/0!</v>
      </c>
      <c r="AB28" s="112" t="e">
        <f>'III Plan Rates'!$AA31*'V Consumer Factors'!$N$20*'II Rate Development &amp; Change'!$J$34</f>
        <v>#DIV/0!</v>
      </c>
      <c r="AC28" s="112">
        <f>IF('III Plan Rates'!$AP31&gt;0,SUMPRODUCT(T28:AB28,'III Plan Rates'!$AG31:$AO31)/'III Plan Rates'!$AP31,0)</f>
        <v>0</v>
      </c>
      <c r="AD28" s="119"/>
      <c r="AE28" s="120" t="e">
        <f t="shared" si="8"/>
        <v>#DIV/0!</v>
      </c>
      <c r="AF28" s="120" t="e">
        <f t="shared" si="4"/>
        <v>#DIV/0!</v>
      </c>
      <c r="AG28" s="120" t="e">
        <f t="shared" si="4"/>
        <v>#DIV/0!</v>
      </c>
      <c r="AH28" s="120" t="e">
        <f t="shared" si="4"/>
        <v>#DIV/0!</v>
      </c>
      <c r="AI28" s="120" t="e">
        <f t="shared" si="4"/>
        <v>#DIV/0!</v>
      </c>
      <c r="AJ28" s="120" t="e">
        <f t="shared" si="4"/>
        <v>#DIV/0!</v>
      </c>
      <c r="AK28" s="120" t="e">
        <f t="shared" si="4"/>
        <v>#DIV/0!</v>
      </c>
      <c r="AL28" s="120" t="e">
        <f t="shared" si="4"/>
        <v>#DIV/0!</v>
      </c>
      <c r="AM28" s="120" t="e">
        <f t="shared" si="4"/>
        <v>#DIV/0!</v>
      </c>
      <c r="AN28" s="120" t="str">
        <f t="shared" si="4"/>
        <v/>
      </c>
      <c r="AO28" s="119"/>
      <c r="AP28" s="111"/>
      <c r="AQ28" s="111"/>
      <c r="AR28" s="111"/>
      <c r="AS28" s="111"/>
      <c r="AT28" s="111"/>
      <c r="AU28" s="111"/>
      <c r="AV28" s="111"/>
      <c r="AW28" s="111"/>
      <c r="AX28" s="111"/>
      <c r="AY28" s="112">
        <f>IF('III Plan Rates'!$AP31&gt;0,SUMPRODUCT(AP28:AX28,'III Plan Rates'!$AG31:$AO31)/'III Plan Rates'!$AP31,0)</f>
        <v>0</v>
      </c>
      <c r="AZ28" s="123"/>
      <c r="BA28" s="112" t="e">
        <f>'III Plan Rates'!$AA31*'V Consumer Factors'!$N$12*'II Rate Development &amp; Change'!$K$34</f>
        <v>#DIV/0!</v>
      </c>
      <c r="BB28" s="112" t="e">
        <f>'III Plan Rates'!$AA31*'V Consumer Factors'!$N$13*'II Rate Development &amp; Change'!$K$34</f>
        <v>#DIV/0!</v>
      </c>
      <c r="BC28" s="112" t="e">
        <f>'III Plan Rates'!$AA31*'V Consumer Factors'!$N$14*'II Rate Development &amp; Change'!$K$34</f>
        <v>#DIV/0!</v>
      </c>
      <c r="BD28" s="112" t="e">
        <f>'III Plan Rates'!$AA31*'V Consumer Factors'!$N$15*'II Rate Development &amp; Change'!$K$34</f>
        <v>#DIV/0!</v>
      </c>
      <c r="BE28" s="112" t="e">
        <f>'III Plan Rates'!$AA31*'V Consumer Factors'!$N$16*'II Rate Development &amp; Change'!$K$34</f>
        <v>#DIV/0!</v>
      </c>
      <c r="BF28" s="112" t="e">
        <f>'III Plan Rates'!$AA31*'V Consumer Factors'!$N$17*'II Rate Development &amp; Change'!$K$34</f>
        <v>#DIV/0!</v>
      </c>
      <c r="BG28" s="112" t="e">
        <f>'III Plan Rates'!$AA31*'V Consumer Factors'!$N$18*'II Rate Development &amp; Change'!$K$34</f>
        <v>#DIV/0!</v>
      </c>
      <c r="BH28" s="112" t="e">
        <f>'III Plan Rates'!$AA31*'V Consumer Factors'!$N$19*'II Rate Development &amp; Change'!$K$34</f>
        <v>#DIV/0!</v>
      </c>
      <c r="BI28" s="112" t="e">
        <f>'III Plan Rates'!$AA31*'V Consumer Factors'!$N$20*'II Rate Development &amp; Change'!$K$34</f>
        <v>#DIV/0!</v>
      </c>
      <c r="BJ28" s="112">
        <f>IF('III Plan Rates'!$AP31&gt;0,SUMPRODUCT(BA28:BI28,'III Plan Rates'!$AG31:$AO31)/'III Plan Rates'!$AP31,0)</f>
        <v>0</v>
      </c>
      <c r="BK28" s="124"/>
      <c r="BL28" s="120" t="e">
        <f t="shared" si="9"/>
        <v>#DIV/0!</v>
      </c>
      <c r="BM28" s="120" t="e">
        <f t="shared" si="5"/>
        <v>#DIV/0!</v>
      </c>
      <c r="BN28" s="120" t="e">
        <f t="shared" si="5"/>
        <v>#DIV/0!</v>
      </c>
      <c r="BO28" s="120" t="e">
        <f t="shared" si="5"/>
        <v>#DIV/0!</v>
      </c>
      <c r="BP28" s="120" t="e">
        <f t="shared" si="5"/>
        <v>#DIV/0!</v>
      </c>
      <c r="BQ28" s="120" t="e">
        <f t="shared" si="5"/>
        <v>#DIV/0!</v>
      </c>
      <c r="BR28" s="120" t="e">
        <f t="shared" si="5"/>
        <v>#DIV/0!</v>
      </c>
      <c r="BS28" s="120" t="e">
        <f t="shared" si="5"/>
        <v>#DIV/0!</v>
      </c>
      <c r="BT28" s="120" t="e">
        <f t="shared" si="5"/>
        <v>#DIV/0!</v>
      </c>
      <c r="BU28" s="120" t="str">
        <f t="shared" si="5"/>
        <v/>
      </c>
      <c r="BV28" s="119"/>
      <c r="BW28" s="111"/>
      <c r="BX28" s="111"/>
      <c r="BY28" s="111"/>
      <c r="BZ28" s="111"/>
      <c r="CA28" s="111"/>
      <c r="CB28" s="111"/>
      <c r="CC28" s="111"/>
      <c r="CD28" s="111"/>
      <c r="CE28" s="111"/>
      <c r="CF28" s="112">
        <f>IF('III Plan Rates'!$AP31&gt;0,SUMPRODUCT(BW28:CE28,'III Plan Rates'!$AG31:$AO31)/'III Plan Rates'!$AP31,0)</f>
        <v>0</v>
      </c>
      <c r="CG28" s="123"/>
      <c r="CH28" s="112" t="e">
        <f>'III Plan Rates'!$AA31*'V Consumer Factors'!$N$12*'II Rate Development &amp; Change'!$L$34</f>
        <v>#DIV/0!</v>
      </c>
      <c r="CI28" s="112" t="e">
        <f>'III Plan Rates'!$AA31*'V Consumer Factors'!$N$13*'II Rate Development &amp; Change'!$L$34</f>
        <v>#DIV/0!</v>
      </c>
      <c r="CJ28" s="112" t="e">
        <f>'III Plan Rates'!$AA31*'V Consumer Factors'!$N$14*'II Rate Development &amp; Change'!$L$34</f>
        <v>#DIV/0!</v>
      </c>
      <c r="CK28" s="112" t="e">
        <f>'III Plan Rates'!$AA31*'V Consumer Factors'!$N$15*'II Rate Development &amp; Change'!$L$34</f>
        <v>#DIV/0!</v>
      </c>
      <c r="CL28" s="112" t="e">
        <f>'III Plan Rates'!$AA31*'V Consumer Factors'!$N$16*'II Rate Development &amp; Change'!$L$34</f>
        <v>#DIV/0!</v>
      </c>
      <c r="CM28" s="112" t="e">
        <f>'III Plan Rates'!$AA31*'V Consumer Factors'!$N$17*'II Rate Development &amp; Change'!$L$34</f>
        <v>#DIV/0!</v>
      </c>
      <c r="CN28" s="112" t="e">
        <f>'III Plan Rates'!$AA31*'V Consumer Factors'!$N$18*'II Rate Development &amp; Change'!$L$34</f>
        <v>#DIV/0!</v>
      </c>
      <c r="CO28" s="112" t="e">
        <f>'III Plan Rates'!$AA31*'V Consumer Factors'!$N$19*'II Rate Development &amp; Change'!$L$34</f>
        <v>#DIV/0!</v>
      </c>
      <c r="CP28" s="112" t="e">
        <f>'III Plan Rates'!$AA31*'V Consumer Factors'!$N$20*'II Rate Development &amp; Change'!$L$34</f>
        <v>#DIV/0!</v>
      </c>
      <c r="CQ28" s="112">
        <f>IF('III Plan Rates'!$AP31&gt;0,SUMPRODUCT(CH28:CP28,'III Plan Rates'!$AG31:$AO31)/'III Plan Rates'!$AP31,0)</f>
        <v>0</v>
      </c>
      <c r="CR28" s="124"/>
      <c r="CS28" s="120" t="e">
        <f t="shared" si="10"/>
        <v>#DIV/0!</v>
      </c>
      <c r="CT28" s="120" t="e">
        <f t="shared" si="6"/>
        <v>#DIV/0!</v>
      </c>
      <c r="CU28" s="120" t="e">
        <f t="shared" si="6"/>
        <v>#DIV/0!</v>
      </c>
      <c r="CV28" s="120" t="e">
        <f t="shared" si="6"/>
        <v>#DIV/0!</v>
      </c>
      <c r="CW28" s="120" t="e">
        <f t="shared" si="6"/>
        <v>#DIV/0!</v>
      </c>
      <c r="CX28" s="120" t="e">
        <f t="shared" si="6"/>
        <v>#DIV/0!</v>
      </c>
      <c r="CY28" s="120" t="e">
        <f t="shared" si="6"/>
        <v>#DIV/0!</v>
      </c>
      <c r="CZ28" s="120" t="e">
        <f t="shared" si="6"/>
        <v>#DIV/0!</v>
      </c>
      <c r="DA28" s="120" t="e">
        <f t="shared" si="6"/>
        <v>#DIV/0!</v>
      </c>
      <c r="DB28" s="120" t="str">
        <f t="shared" si="6"/>
        <v/>
      </c>
      <c r="DC28" s="119"/>
      <c r="DD28" s="111"/>
      <c r="DE28" s="111"/>
      <c r="DF28" s="111"/>
      <c r="DG28" s="111"/>
      <c r="DH28" s="111"/>
      <c r="DI28" s="111"/>
      <c r="DJ28" s="111"/>
      <c r="DK28" s="111"/>
      <c r="DL28" s="111"/>
      <c r="DM28" s="112">
        <f>IF('III Plan Rates'!$AP31&gt;0,SUMPRODUCT(DD28:DL28,'III Plan Rates'!$AG31:$AO31)/'III Plan Rates'!$AP31,0)</f>
        <v>0</v>
      </c>
      <c r="DN28" s="123"/>
      <c r="DO28" s="112" t="e">
        <f>'III Plan Rates'!$AA31*'V Consumer Factors'!$N$12*'II Rate Development &amp; Change'!$M$34</f>
        <v>#DIV/0!</v>
      </c>
      <c r="DP28" s="112" t="e">
        <f>'III Plan Rates'!$AA31*'V Consumer Factors'!$N$13*'II Rate Development &amp; Change'!$M$34</f>
        <v>#DIV/0!</v>
      </c>
      <c r="DQ28" s="112" t="e">
        <f>'III Plan Rates'!$AA31*'V Consumer Factors'!$N$14*'II Rate Development &amp; Change'!$M$34</f>
        <v>#DIV/0!</v>
      </c>
      <c r="DR28" s="112" t="e">
        <f>'III Plan Rates'!$AA31*'V Consumer Factors'!$N$15*'II Rate Development &amp; Change'!$M$34</f>
        <v>#DIV/0!</v>
      </c>
      <c r="DS28" s="112" t="e">
        <f>'III Plan Rates'!$AA31*'V Consumer Factors'!$N$16*'II Rate Development &amp; Change'!$M$34</f>
        <v>#DIV/0!</v>
      </c>
      <c r="DT28" s="112" t="e">
        <f>'III Plan Rates'!$AA31*'V Consumer Factors'!$N$17*'II Rate Development &amp; Change'!$M$34</f>
        <v>#DIV/0!</v>
      </c>
      <c r="DU28" s="112" t="e">
        <f>'III Plan Rates'!$AA31*'V Consumer Factors'!$N$18*'II Rate Development &amp; Change'!$M$34</f>
        <v>#DIV/0!</v>
      </c>
      <c r="DV28" s="112" t="e">
        <f>'III Plan Rates'!$AA31*'V Consumer Factors'!$N$19*'II Rate Development &amp; Change'!$M$34</f>
        <v>#DIV/0!</v>
      </c>
      <c r="DW28" s="112" t="e">
        <f>'III Plan Rates'!$AA31*'V Consumer Factors'!$N$20*'II Rate Development &amp; Change'!$M$34</f>
        <v>#DIV/0!</v>
      </c>
      <c r="DX28" s="112">
        <f>IF('III Plan Rates'!$AP31&gt;0,SUMPRODUCT(DO28:DW28,'III Plan Rates'!$AG31:$AO31)/'III Plan Rates'!$AP31,0)</f>
        <v>0</v>
      </c>
      <c r="DZ28" s="120" t="e">
        <f t="shared" si="11"/>
        <v>#DIV/0!</v>
      </c>
      <c r="EA28" s="120" t="e">
        <f t="shared" si="7"/>
        <v>#DIV/0!</v>
      </c>
      <c r="EB28" s="120" t="e">
        <f t="shared" si="7"/>
        <v>#DIV/0!</v>
      </c>
      <c r="EC28" s="120" t="e">
        <f t="shared" si="7"/>
        <v>#DIV/0!</v>
      </c>
      <c r="ED28" s="120" t="e">
        <f t="shared" si="7"/>
        <v>#DIV/0!</v>
      </c>
      <c r="EE28" s="120" t="e">
        <f t="shared" si="7"/>
        <v>#DIV/0!</v>
      </c>
      <c r="EF28" s="120" t="e">
        <f t="shared" si="7"/>
        <v>#DIV/0!</v>
      </c>
      <c r="EG28" s="120" t="e">
        <f t="shared" si="7"/>
        <v>#DIV/0!</v>
      </c>
      <c r="EH28" s="120" t="e">
        <f t="shared" si="7"/>
        <v>#DIV/0!</v>
      </c>
      <c r="EI28" s="120" t="str">
        <f t="shared" si="7"/>
        <v/>
      </c>
      <c r="EJ28" s="119"/>
    </row>
    <row r="29" spans="1:144" x14ac:dyDescent="0.25">
      <c r="A29" s="406" t="str">
        <f>'III Plan Rates'!A32</f>
        <v>Plan 15</v>
      </c>
      <c r="B29" s="122">
        <f>'III Plan Rates'!B32</f>
        <v>0</v>
      </c>
      <c r="C29" s="128">
        <f>'III Plan Rates'!D32</f>
        <v>0</v>
      </c>
      <c r="D29" s="122">
        <f>'III Plan Rates'!E32</f>
        <v>0</v>
      </c>
      <c r="E29" s="122">
        <f>'III Plan Rates'!F32</f>
        <v>0</v>
      </c>
      <c r="F29" s="122">
        <f>'III Plan Rates'!G32</f>
        <v>0</v>
      </c>
      <c r="G29" s="122">
        <f>'III Plan Rates'!J32</f>
        <v>0</v>
      </c>
      <c r="H29" s="101"/>
      <c r="I29" s="111"/>
      <c r="J29" s="111"/>
      <c r="K29" s="111"/>
      <c r="L29" s="111"/>
      <c r="M29" s="111"/>
      <c r="N29" s="111"/>
      <c r="O29" s="111"/>
      <c r="P29" s="111"/>
      <c r="Q29" s="111"/>
      <c r="R29" s="112">
        <f>IF('III Plan Rates'!$AP32&gt;0,SUMPRODUCT(I29:Q29,'III Plan Rates'!$AG32:$AO32)/'III Plan Rates'!$AP32,0)</f>
        <v>0</v>
      </c>
      <c r="S29" s="123"/>
      <c r="T29" s="112" t="e">
        <f>'III Plan Rates'!$AA32*'V Consumer Factors'!$N$12*'II Rate Development &amp; Change'!$J$34</f>
        <v>#DIV/0!</v>
      </c>
      <c r="U29" s="112" t="e">
        <f>'III Plan Rates'!$AA32*'V Consumer Factors'!$N$13*'II Rate Development &amp; Change'!$J$34</f>
        <v>#DIV/0!</v>
      </c>
      <c r="V29" s="112" t="e">
        <f>'III Plan Rates'!$AA32*'V Consumer Factors'!$N$14*'II Rate Development &amp; Change'!$J$34</f>
        <v>#DIV/0!</v>
      </c>
      <c r="W29" s="112" t="e">
        <f>'III Plan Rates'!$AA32*'V Consumer Factors'!$N$15*'II Rate Development &amp; Change'!$J$34</f>
        <v>#DIV/0!</v>
      </c>
      <c r="X29" s="112" t="e">
        <f>'III Plan Rates'!$AA32*'V Consumer Factors'!$N$16*'II Rate Development &amp; Change'!$J$34</f>
        <v>#DIV/0!</v>
      </c>
      <c r="Y29" s="112" t="e">
        <f>'III Plan Rates'!$AA32*'V Consumer Factors'!$N$17*'II Rate Development &amp; Change'!$J$34</f>
        <v>#DIV/0!</v>
      </c>
      <c r="Z29" s="112" t="e">
        <f>'III Plan Rates'!$AA32*'V Consumer Factors'!$N$18*'II Rate Development &amp; Change'!$J$34</f>
        <v>#DIV/0!</v>
      </c>
      <c r="AA29" s="112" t="e">
        <f>'III Plan Rates'!$AA32*'V Consumer Factors'!$N$19*'II Rate Development &amp; Change'!$J$34</f>
        <v>#DIV/0!</v>
      </c>
      <c r="AB29" s="112" t="e">
        <f>'III Plan Rates'!$AA32*'V Consumer Factors'!$N$20*'II Rate Development &amp; Change'!$J$34</f>
        <v>#DIV/0!</v>
      </c>
      <c r="AC29" s="112">
        <f>IF('III Plan Rates'!$AP32&gt;0,SUMPRODUCT(T29:AB29,'III Plan Rates'!$AG32:$AO32)/'III Plan Rates'!$AP32,0)</f>
        <v>0</v>
      </c>
      <c r="AD29" s="119"/>
      <c r="AE29" s="120" t="e">
        <f t="shared" si="8"/>
        <v>#DIV/0!</v>
      </c>
      <c r="AF29" s="120" t="e">
        <f t="shared" si="4"/>
        <v>#DIV/0!</v>
      </c>
      <c r="AG29" s="120" t="e">
        <f t="shared" si="4"/>
        <v>#DIV/0!</v>
      </c>
      <c r="AH29" s="120" t="e">
        <f t="shared" si="4"/>
        <v>#DIV/0!</v>
      </c>
      <c r="AI29" s="120" t="e">
        <f t="shared" si="4"/>
        <v>#DIV/0!</v>
      </c>
      <c r="AJ29" s="120" t="e">
        <f t="shared" si="4"/>
        <v>#DIV/0!</v>
      </c>
      <c r="AK29" s="120" t="e">
        <f t="shared" si="4"/>
        <v>#DIV/0!</v>
      </c>
      <c r="AL29" s="120" t="e">
        <f t="shared" si="4"/>
        <v>#DIV/0!</v>
      </c>
      <c r="AM29" s="120" t="e">
        <f t="shared" si="4"/>
        <v>#DIV/0!</v>
      </c>
      <c r="AN29" s="120" t="str">
        <f t="shared" si="4"/>
        <v/>
      </c>
      <c r="AO29" s="119"/>
      <c r="AP29" s="111"/>
      <c r="AQ29" s="111"/>
      <c r="AR29" s="111"/>
      <c r="AS29" s="111"/>
      <c r="AT29" s="111"/>
      <c r="AU29" s="111"/>
      <c r="AV29" s="111"/>
      <c r="AW29" s="111"/>
      <c r="AX29" s="111"/>
      <c r="AY29" s="112">
        <f>IF('III Plan Rates'!$AP32&gt;0,SUMPRODUCT(AP29:AX29,'III Plan Rates'!$AG32:$AO32)/'III Plan Rates'!$AP32,0)</f>
        <v>0</v>
      </c>
      <c r="AZ29" s="123"/>
      <c r="BA29" s="112" t="e">
        <f>'III Plan Rates'!$AA32*'V Consumer Factors'!$N$12*'II Rate Development &amp; Change'!$K$34</f>
        <v>#DIV/0!</v>
      </c>
      <c r="BB29" s="112" t="e">
        <f>'III Plan Rates'!$AA32*'V Consumer Factors'!$N$13*'II Rate Development &amp; Change'!$K$34</f>
        <v>#DIV/0!</v>
      </c>
      <c r="BC29" s="112" t="e">
        <f>'III Plan Rates'!$AA32*'V Consumer Factors'!$N$14*'II Rate Development &amp; Change'!$K$34</f>
        <v>#DIV/0!</v>
      </c>
      <c r="BD29" s="112" t="e">
        <f>'III Plan Rates'!$AA32*'V Consumer Factors'!$N$15*'II Rate Development &amp; Change'!$K$34</f>
        <v>#DIV/0!</v>
      </c>
      <c r="BE29" s="112" t="e">
        <f>'III Plan Rates'!$AA32*'V Consumer Factors'!$N$16*'II Rate Development &amp; Change'!$K$34</f>
        <v>#DIV/0!</v>
      </c>
      <c r="BF29" s="112" t="e">
        <f>'III Plan Rates'!$AA32*'V Consumer Factors'!$N$17*'II Rate Development &amp; Change'!$K$34</f>
        <v>#DIV/0!</v>
      </c>
      <c r="BG29" s="112" t="e">
        <f>'III Plan Rates'!$AA32*'V Consumer Factors'!$N$18*'II Rate Development &amp; Change'!$K$34</f>
        <v>#DIV/0!</v>
      </c>
      <c r="BH29" s="112" t="e">
        <f>'III Plan Rates'!$AA32*'V Consumer Factors'!$N$19*'II Rate Development &amp; Change'!$K$34</f>
        <v>#DIV/0!</v>
      </c>
      <c r="BI29" s="112" t="e">
        <f>'III Plan Rates'!$AA32*'V Consumer Factors'!$N$20*'II Rate Development &amp; Change'!$K$34</f>
        <v>#DIV/0!</v>
      </c>
      <c r="BJ29" s="112">
        <f>IF('III Plan Rates'!$AP32&gt;0,SUMPRODUCT(BA29:BI29,'III Plan Rates'!$AG32:$AO32)/'III Plan Rates'!$AP32,0)</f>
        <v>0</v>
      </c>
      <c r="BK29" s="124"/>
      <c r="BL29" s="120" t="e">
        <f t="shared" si="9"/>
        <v>#DIV/0!</v>
      </c>
      <c r="BM29" s="120" t="e">
        <f t="shared" si="5"/>
        <v>#DIV/0!</v>
      </c>
      <c r="BN29" s="120" t="e">
        <f t="shared" si="5"/>
        <v>#DIV/0!</v>
      </c>
      <c r="BO29" s="120" t="e">
        <f t="shared" si="5"/>
        <v>#DIV/0!</v>
      </c>
      <c r="BP29" s="120" t="e">
        <f t="shared" si="5"/>
        <v>#DIV/0!</v>
      </c>
      <c r="BQ29" s="120" t="e">
        <f t="shared" si="5"/>
        <v>#DIV/0!</v>
      </c>
      <c r="BR29" s="120" t="e">
        <f t="shared" si="5"/>
        <v>#DIV/0!</v>
      </c>
      <c r="BS29" s="120" t="e">
        <f t="shared" si="5"/>
        <v>#DIV/0!</v>
      </c>
      <c r="BT29" s="120" t="e">
        <f t="shared" si="5"/>
        <v>#DIV/0!</v>
      </c>
      <c r="BU29" s="120" t="str">
        <f t="shared" si="5"/>
        <v/>
      </c>
      <c r="BV29" s="119"/>
      <c r="BW29" s="111"/>
      <c r="BX29" s="111"/>
      <c r="BY29" s="111"/>
      <c r="BZ29" s="111"/>
      <c r="CA29" s="111"/>
      <c r="CB29" s="111"/>
      <c r="CC29" s="111"/>
      <c r="CD29" s="111"/>
      <c r="CE29" s="111"/>
      <c r="CF29" s="112">
        <f>IF('III Plan Rates'!$AP32&gt;0,SUMPRODUCT(BW29:CE29,'III Plan Rates'!$AG32:$AO32)/'III Plan Rates'!$AP32,0)</f>
        <v>0</v>
      </c>
      <c r="CG29" s="123"/>
      <c r="CH29" s="112" t="e">
        <f>'III Plan Rates'!$AA32*'V Consumer Factors'!$N$12*'II Rate Development &amp; Change'!$L$34</f>
        <v>#DIV/0!</v>
      </c>
      <c r="CI29" s="112" t="e">
        <f>'III Plan Rates'!$AA32*'V Consumer Factors'!$N$13*'II Rate Development &amp; Change'!$L$34</f>
        <v>#DIV/0!</v>
      </c>
      <c r="CJ29" s="112" t="e">
        <f>'III Plan Rates'!$AA32*'V Consumer Factors'!$N$14*'II Rate Development &amp; Change'!$L$34</f>
        <v>#DIV/0!</v>
      </c>
      <c r="CK29" s="112" t="e">
        <f>'III Plan Rates'!$AA32*'V Consumer Factors'!$N$15*'II Rate Development &amp; Change'!$L$34</f>
        <v>#DIV/0!</v>
      </c>
      <c r="CL29" s="112" t="e">
        <f>'III Plan Rates'!$AA32*'V Consumer Factors'!$N$16*'II Rate Development &amp; Change'!$L$34</f>
        <v>#DIV/0!</v>
      </c>
      <c r="CM29" s="112" t="e">
        <f>'III Plan Rates'!$AA32*'V Consumer Factors'!$N$17*'II Rate Development &amp; Change'!$L$34</f>
        <v>#DIV/0!</v>
      </c>
      <c r="CN29" s="112" t="e">
        <f>'III Plan Rates'!$AA32*'V Consumer Factors'!$N$18*'II Rate Development &amp; Change'!$L$34</f>
        <v>#DIV/0!</v>
      </c>
      <c r="CO29" s="112" t="e">
        <f>'III Plan Rates'!$AA32*'V Consumer Factors'!$N$19*'II Rate Development &amp; Change'!$L$34</f>
        <v>#DIV/0!</v>
      </c>
      <c r="CP29" s="112" t="e">
        <f>'III Plan Rates'!$AA32*'V Consumer Factors'!$N$20*'II Rate Development &amp; Change'!$L$34</f>
        <v>#DIV/0!</v>
      </c>
      <c r="CQ29" s="112">
        <f>IF('III Plan Rates'!$AP32&gt;0,SUMPRODUCT(CH29:CP29,'III Plan Rates'!$AG32:$AO32)/'III Plan Rates'!$AP32,0)</f>
        <v>0</v>
      </c>
      <c r="CR29" s="124"/>
      <c r="CS29" s="120" t="e">
        <f t="shared" si="10"/>
        <v>#DIV/0!</v>
      </c>
      <c r="CT29" s="120" t="e">
        <f t="shared" si="6"/>
        <v>#DIV/0!</v>
      </c>
      <c r="CU29" s="120" t="e">
        <f t="shared" si="6"/>
        <v>#DIV/0!</v>
      </c>
      <c r="CV29" s="120" t="e">
        <f t="shared" si="6"/>
        <v>#DIV/0!</v>
      </c>
      <c r="CW29" s="120" t="e">
        <f t="shared" si="6"/>
        <v>#DIV/0!</v>
      </c>
      <c r="CX29" s="120" t="e">
        <f t="shared" si="6"/>
        <v>#DIV/0!</v>
      </c>
      <c r="CY29" s="120" t="e">
        <f t="shared" si="6"/>
        <v>#DIV/0!</v>
      </c>
      <c r="CZ29" s="120" t="e">
        <f t="shared" si="6"/>
        <v>#DIV/0!</v>
      </c>
      <c r="DA29" s="120" t="e">
        <f t="shared" si="6"/>
        <v>#DIV/0!</v>
      </c>
      <c r="DB29" s="120" t="str">
        <f t="shared" si="6"/>
        <v/>
      </c>
      <c r="DC29" s="119"/>
      <c r="DD29" s="111"/>
      <c r="DE29" s="111"/>
      <c r="DF29" s="111"/>
      <c r="DG29" s="111"/>
      <c r="DH29" s="111"/>
      <c r="DI29" s="111"/>
      <c r="DJ29" s="111"/>
      <c r="DK29" s="111"/>
      <c r="DL29" s="111"/>
      <c r="DM29" s="112">
        <f>IF('III Plan Rates'!$AP32&gt;0,SUMPRODUCT(DD29:DL29,'III Plan Rates'!$AG32:$AO32)/'III Plan Rates'!$AP32,0)</f>
        <v>0</v>
      </c>
      <c r="DN29" s="123"/>
      <c r="DO29" s="112" t="e">
        <f>'III Plan Rates'!$AA32*'V Consumer Factors'!$N$12*'II Rate Development &amp; Change'!$M$34</f>
        <v>#DIV/0!</v>
      </c>
      <c r="DP29" s="112" t="e">
        <f>'III Plan Rates'!$AA32*'V Consumer Factors'!$N$13*'II Rate Development &amp; Change'!$M$34</f>
        <v>#DIV/0!</v>
      </c>
      <c r="DQ29" s="112" t="e">
        <f>'III Plan Rates'!$AA32*'V Consumer Factors'!$N$14*'II Rate Development &amp; Change'!$M$34</f>
        <v>#DIV/0!</v>
      </c>
      <c r="DR29" s="112" t="e">
        <f>'III Plan Rates'!$AA32*'V Consumer Factors'!$N$15*'II Rate Development &amp; Change'!$M$34</f>
        <v>#DIV/0!</v>
      </c>
      <c r="DS29" s="112" t="e">
        <f>'III Plan Rates'!$AA32*'V Consumer Factors'!$N$16*'II Rate Development &amp; Change'!$M$34</f>
        <v>#DIV/0!</v>
      </c>
      <c r="DT29" s="112" t="e">
        <f>'III Plan Rates'!$AA32*'V Consumer Factors'!$N$17*'II Rate Development &amp; Change'!$M$34</f>
        <v>#DIV/0!</v>
      </c>
      <c r="DU29" s="112" t="e">
        <f>'III Plan Rates'!$AA32*'V Consumer Factors'!$N$18*'II Rate Development &amp; Change'!$M$34</f>
        <v>#DIV/0!</v>
      </c>
      <c r="DV29" s="112" t="e">
        <f>'III Plan Rates'!$AA32*'V Consumer Factors'!$N$19*'II Rate Development &amp; Change'!$M$34</f>
        <v>#DIV/0!</v>
      </c>
      <c r="DW29" s="112" t="e">
        <f>'III Plan Rates'!$AA32*'V Consumer Factors'!$N$20*'II Rate Development &amp; Change'!$M$34</f>
        <v>#DIV/0!</v>
      </c>
      <c r="DX29" s="112">
        <f>IF('III Plan Rates'!$AP32&gt;0,SUMPRODUCT(DO29:DW29,'III Plan Rates'!$AG32:$AO32)/'III Plan Rates'!$AP32,0)</f>
        <v>0</v>
      </c>
      <c r="DZ29" s="120" t="e">
        <f t="shared" si="11"/>
        <v>#DIV/0!</v>
      </c>
      <c r="EA29" s="120" t="e">
        <f t="shared" si="7"/>
        <v>#DIV/0!</v>
      </c>
      <c r="EB29" s="120" t="e">
        <f t="shared" si="7"/>
        <v>#DIV/0!</v>
      </c>
      <c r="EC29" s="120" t="e">
        <f t="shared" si="7"/>
        <v>#DIV/0!</v>
      </c>
      <c r="ED29" s="120" t="e">
        <f t="shared" si="7"/>
        <v>#DIV/0!</v>
      </c>
      <c r="EE29" s="120" t="e">
        <f t="shared" si="7"/>
        <v>#DIV/0!</v>
      </c>
      <c r="EF29" s="120" t="e">
        <f t="shared" si="7"/>
        <v>#DIV/0!</v>
      </c>
      <c r="EG29" s="120" t="e">
        <f t="shared" si="7"/>
        <v>#DIV/0!</v>
      </c>
      <c r="EH29" s="120" t="e">
        <f t="shared" si="7"/>
        <v>#DIV/0!</v>
      </c>
      <c r="EI29" s="120" t="str">
        <f t="shared" si="7"/>
        <v/>
      </c>
      <c r="EJ29" s="119"/>
    </row>
    <row r="30" spans="1:144" x14ac:dyDescent="0.25">
      <c r="A30" s="406" t="str">
        <f>'III Plan Rates'!A33</f>
        <v>Plan 16</v>
      </c>
      <c r="B30" s="122">
        <f>'III Plan Rates'!B33</f>
        <v>0</v>
      </c>
      <c r="C30" s="128">
        <f>'III Plan Rates'!D33</f>
        <v>0</v>
      </c>
      <c r="D30" s="122">
        <f>'III Plan Rates'!E33</f>
        <v>0</v>
      </c>
      <c r="E30" s="122">
        <f>'III Plan Rates'!F33</f>
        <v>0</v>
      </c>
      <c r="F30" s="122">
        <f>'III Plan Rates'!G33</f>
        <v>0</v>
      </c>
      <c r="G30" s="122">
        <f>'III Plan Rates'!J33</f>
        <v>0</v>
      </c>
      <c r="H30" s="101"/>
      <c r="I30" s="111"/>
      <c r="J30" s="111"/>
      <c r="K30" s="111"/>
      <c r="L30" s="111"/>
      <c r="M30" s="111"/>
      <c r="N30" s="111"/>
      <c r="O30" s="111"/>
      <c r="P30" s="111"/>
      <c r="Q30" s="111"/>
      <c r="R30" s="112">
        <f>IF('III Plan Rates'!$AP33&gt;0,SUMPRODUCT(I30:Q30,'III Plan Rates'!$AG33:$AO33)/'III Plan Rates'!$AP33,0)</f>
        <v>0</v>
      </c>
      <c r="S30" s="123"/>
      <c r="T30" s="112" t="e">
        <f>'III Plan Rates'!$AA33*'V Consumer Factors'!$N$12*'II Rate Development &amp; Change'!$J$34</f>
        <v>#DIV/0!</v>
      </c>
      <c r="U30" s="112" t="e">
        <f>'III Plan Rates'!$AA33*'V Consumer Factors'!$N$13*'II Rate Development &amp; Change'!$J$34</f>
        <v>#DIV/0!</v>
      </c>
      <c r="V30" s="112" t="e">
        <f>'III Plan Rates'!$AA33*'V Consumer Factors'!$N$14*'II Rate Development &amp; Change'!$J$34</f>
        <v>#DIV/0!</v>
      </c>
      <c r="W30" s="112" t="e">
        <f>'III Plan Rates'!$AA33*'V Consumer Factors'!$N$15*'II Rate Development &amp; Change'!$J$34</f>
        <v>#DIV/0!</v>
      </c>
      <c r="X30" s="112" t="e">
        <f>'III Plan Rates'!$AA33*'V Consumer Factors'!$N$16*'II Rate Development &amp; Change'!$J$34</f>
        <v>#DIV/0!</v>
      </c>
      <c r="Y30" s="112" t="e">
        <f>'III Plan Rates'!$AA33*'V Consumer Factors'!$N$17*'II Rate Development &amp; Change'!$J$34</f>
        <v>#DIV/0!</v>
      </c>
      <c r="Z30" s="112" t="e">
        <f>'III Plan Rates'!$AA33*'V Consumer Factors'!$N$18*'II Rate Development &amp; Change'!$J$34</f>
        <v>#DIV/0!</v>
      </c>
      <c r="AA30" s="112" t="e">
        <f>'III Plan Rates'!$AA33*'V Consumer Factors'!$N$19*'II Rate Development &amp; Change'!$J$34</f>
        <v>#DIV/0!</v>
      </c>
      <c r="AB30" s="112" t="e">
        <f>'III Plan Rates'!$AA33*'V Consumer Factors'!$N$20*'II Rate Development &amp; Change'!$J$34</f>
        <v>#DIV/0!</v>
      </c>
      <c r="AC30" s="112">
        <f>IF('III Plan Rates'!$AP33&gt;0,SUMPRODUCT(T30:AB30,'III Plan Rates'!$AG33:$AO33)/'III Plan Rates'!$AP33,0)</f>
        <v>0</v>
      </c>
      <c r="AD30" s="119"/>
      <c r="AE30" s="120" t="e">
        <f t="shared" si="8"/>
        <v>#DIV/0!</v>
      </c>
      <c r="AF30" s="120" t="e">
        <f t="shared" si="4"/>
        <v>#DIV/0!</v>
      </c>
      <c r="AG30" s="120" t="e">
        <f t="shared" si="4"/>
        <v>#DIV/0!</v>
      </c>
      <c r="AH30" s="120" t="e">
        <f t="shared" si="4"/>
        <v>#DIV/0!</v>
      </c>
      <c r="AI30" s="120" t="e">
        <f t="shared" si="4"/>
        <v>#DIV/0!</v>
      </c>
      <c r="AJ30" s="120" t="e">
        <f t="shared" si="4"/>
        <v>#DIV/0!</v>
      </c>
      <c r="AK30" s="120" t="e">
        <f t="shared" si="4"/>
        <v>#DIV/0!</v>
      </c>
      <c r="AL30" s="120" t="e">
        <f t="shared" si="4"/>
        <v>#DIV/0!</v>
      </c>
      <c r="AM30" s="120" t="e">
        <f t="shared" si="4"/>
        <v>#DIV/0!</v>
      </c>
      <c r="AN30" s="120" t="str">
        <f t="shared" si="4"/>
        <v/>
      </c>
      <c r="AO30" s="119"/>
      <c r="AP30" s="111"/>
      <c r="AQ30" s="111"/>
      <c r="AR30" s="111"/>
      <c r="AS30" s="111"/>
      <c r="AT30" s="111"/>
      <c r="AU30" s="111"/>
      <c r="AV30" s="111"/>
      <c r="AW30" s="111"/>
      <c r="AX30" s="111"/>
      <c r="AY30" s="112">
        <f>IF('III Plan Rates'!$AP33&gt;0,SUMPRODUCT(AP30:AX30,'III Plan Rates'!$AG33:$AO33)/'III Plan Rates'!$AP33,0)</f>
        <v>0</v>
      </c>
      <c r="AZ30" s="123"/>
      <c r="BA30" s="112" t="e">
        <f>'III Plan Rates'!$AA33*'V Consumer Factors'!$N$12*'II Rate Development &amp; Change'!$K$34</f>
        <v>#DIV/0!</v>
      </c>
      <c r="BB30" s="112" t="e">
        <f>'III Plan Rates'!$AA33*'V Consumer Factors'!$N$13*'II Rate Development &amp; Change'!$K$34</f>
        <v>#DIV/0!</v>
      </c>
      <c r="BC30" s="112" t="e">
        <f>'III Plan Rates'!$AA33*'V Consumer Factors'!$N$14*'II Rate Development &amp; Change'!$K$34</f>
        <v>#DIV/0!</v>
      </c>
      <c r="BD30" s="112" t="e">
        <f>'III Plan Rates'!$AA33*'V Consumer Factors'!$N$15*'II Rate Development &amp; Change'!$K$34</f>
        <v>#DIV/0!</v>
      </c>
      <c r="BE30" s="112" t="e">
        <f>'III Plan Rates'!$AA33*'V Consumer Factors'!$N$16*'II Rate Development &amp; Change'!$K$34</f>
        <v>#DIV/0!</v>
      </c>
      <c r="BF30" s="112" t="e">
        <f>'III Plan Rates'!$AA33*'V Consumer Factors'!$N$17*'II Rate Development &amp; Change'!$K$34</f>
        <v>#DIV/0!</v>
      </c>
      <c r="BG30" s="112" t="e">
        <f>'III Plan Rates'!$AA33*'V Consumer Factors'!$N$18*'II Rate Development &amp; Change'!$K$34</f>
        <v>#DIV/0!</v>
      </c>
      <c r="BH30" s="112" t="e">
        <f>'III Plan Rates'!$AA33*'V Consumer Factors'!$N$19*'II Rate Development &amp; Change'!$K$34</f>
        <v>#DIV/0!</v>
      </c>
      <c r="BI30" s="112" t="e">
        <f>'III Plan Rates'!$AA33*'V Consumer Factors'!$N$20*'II Rate Development &amp; Change'!$K$34</f>
        <v>#DIV/0!</v>
      </c>
      <c r="BJ30" s="112">
        <f>IF('III Plan Rates'!$AP33&gt;0,SUMPRODUCT(BA30:BI30,'III Plan Rates'!$AG33:$AO33)/'III Plan Rates'!$AP33,0)</f>
        <v>0</v>
      </c>
      <c r="BK30" s="124"/>
      <c r="BL30" s="120" t="e">
        <f t="shared" si="9"/>
        <v>#DIV/0!</v>
      </c>
      <c r="BM30" s="120" t="e">
        <f t="shared" si="5"/>
        <v>#DIV/0!</v>
      </c>
      <c r="BN30" s="120" t="e">
        <f t="shared" si="5"/>
        <v>#DIV/0!</v>
      </c>
      <c r="BO30" s="120" t="e">
        <f t="shared" si="5"/>
        <v>#DIV/0!</v>
      </c>
      <c r="BP30" s="120" t="e">
        <f t="shared" si="5"/>
        <v>#DIV/0!</v>
      </c>
      <c r="BQ30" s="120" t="e">
        <f t="shared" si="5"/>
        <v>#DIV/0!</v>
      </c>
      <c r="BR30" s="120" t="e">
        <f t="shared" si="5"/>
        <v>#DIV/0!</v>
      </c>
      <c r="BS30" s="120" t="e">
        <f t="shared" si="5"/>
        <v>#DIV/0!</v>
      </c>
      <c r="BT30" s="120" t="e">
        <f t="shared" si="5"/>
        <v>#DIV/0!</v>
      </c>
      <c r="BU30" s="120" t="str">
        <f t="shared" si="5"/>
        <v/>
      </c>
      <c r="BV30" s="119"/>
      <c r="BW30" s="111"/>
      <c r="BX30" s="111"/>
      <c r="BY30" s="111"/>
      <c r="BZ30" s="111"/>
      <c r="CA30" s="111"/>
      <c r="CB30" s="111"/>
      <c r="CC30" s="111"/>
      <c r="CD30" s="111"/>
      <c r="CE30" s="111"/>
      <c r="CF30" s="112">
        <f>IF('III Plan Rates'!$AP33&gt;0,SUMPRODUCT(BW30:CE30,'III Plan Rates'!$AG33:$AO33)/'III Plan Rates'!$AP33,0)</f>
        <v>0</v>
      </c>
      <c r="CG30" s="123"/>
      <c r="CH30" s="112" t="e">
        <f>'III Plan Rates'!$AA33*'V Consumer Factors'!$N$12*'II Rate Development &amp; Change'!$L$34</f>
        <v>#DIV/0!</v>
      </c>
      <c r="CI30" s="112" t="e">
        <f>'III Plan Rates'!$AA33*'V Consumer Factors'!$N$13*'II Rate Development &amp; Change'!$L$34</f>
        <v>#DIV/0!</v>
      </c>
      <c r="CJ30" s="112" t="e">
        <f>'III Plan Rates'!$AA33*'V Consumer Factors'!$N$14*'II Rate Development &amp; Change'!$L$34</f>
        <v>#DIV/0!</v>
      </c>
      <c r="CK30" s="112" t="e">
        <f>'III Plan Rates'!$AA33*'V Consumer Factors'!$N$15*'II Rate Development &amp; Change'!$L$34</f>
        <v>#DIV/0!</v>
      </c>
      <c r="CL30" s="112" t="e">
        <f>'III Plan Rates'!$AA33*'V Consumer Factors'!$N$16*'II Rate Development &amp; Change'!$L$34</f>
        <v>#DIV/0!</v>
      </c>
      <c r="CM30" s="112" t="e">
        <f>'III Plan Rates'!$AA33*'V Consumer Factors'!$N$17*'II Rate Development &amp; Change'!$L$34</f>
        <v>#DIV/0!</v>
      </c>
      <c r="CN30" s="112" t="e">
        <f>'III Plan Rates'!$AA33*'V Consumer Factors'!$N$18*'II Rate Development &amp; Change'!$L$34</f>
        <v>#DIV/0!</v>
      </c>
      <c r="CO30" s="112" t="e">
        <f>'III Plan Rates'!$AA33*'V Consumer Factors'!$N$19*'II Rate Development &amp; Change'!$L$34</f>
        <v>#DIV/0!</v>
      </c>
      <c r="CP30" s="112" t="e">
        <f>'III Plan Rates'!$AA33*'V Consumer Factors'!$N$20*'II Rate Development &amp; Change'!$L$34</f>
        <v>#DIV/0!</v>
      </c>
      <c r="CQ30" s="112">
        <f>IF('III Plan Rates'!$AP33&gt;0,SUMPRODUCT(CH30:CP30,'III Plan Rates'!$AG33:$AO33)/'III Plan Rates'!$AP33,0)</f>
        <v>0</v>
      </c>
      <c r="CR30" s="124"/>
      <c r="CS30" s="120" t="e">
        <f t="shared" si="10"/>
        <v>#DIV/0!</v>
      </c>
      <c r="CT30" s="120" t="e">
        <f t="shared" si="6"/>
        <v>#DIV/0!</v>
      </c>
      <c r="CU30" s="120" t="e">
        <f t="shared" si="6"/>
        <v>#DIV/0!</v>
      </c>
      <c r="CV30" s="120" t="e">
        <f t="shared" si="6"/>
        <v>#DIV/0!</v>
      </c>
      <c r="CW30" s="120" t="e">
        <f t="shared" si="6"/>
        <v>#DIV/0!</v>
      </c>
      <c r="CX30" s="120" t="e">
        <f t="shared" si="6"/>
        <v>#DIV/0!</v>
      </c>
      <c r="CY30" s="120" t="e">
        <f t="shared" si="6"/>
        <v>#DIV/0!</v>
      </c>
      <c r="CZ30" s="120" t="e">
        <f t="shared" si="6"/>
        <v>#DIV/0!</v>
      </c>
      <c r="DA30" s="120" t="e">
        <f t="shared" si="6"/>
        <v>#DIV/0!</v>
      </c>
      <c r="DB30" s="120" t="str">
        <f t="shared" si="6"/>
        <v/>
      </c>
      <c r="DC30" s="119"/>
      <c r="DD30" s="111"/>
      <c r="DE30" s="111"/>
      <c r="DF30" s="111"/>
      <c r="DG30" s="111"/>
      <c r="DH30" s="111"/>
      <c r="DI30" s="111"/>
      <c r="DJ30" s="111"/>
      <c r="DK30" s="111"/>
      <c r="DL30" s="111"/>
      <c r="DM30" s="112">
        <f>IF('III Plan Rates'!$AP33&gt;0,SUMPRODUCT(DD30:DL30,'III Plan Rates'!$AG33:$AO33)/'III Plan Rates'!$AP33,0)</f>
        <v>0</v>
      </c>
      <c r="DN30" s="123"/>
      <c r="DO30" s="112" t="e">
        <f>'III Plan Rates'!$AA33*'V Consumer Factors'!$N$12*'II Rate Development &amp; Change'!$M$34</f>
        <v>#DIV/0!</v>
      </c>
      <c r="DP30" s="112" t="e">
        <f>'III Plan Rates'!$AA33*'V Consumer Factors'!$N$13*'II Rate Development &amp; Change'!$M$34</f>
        <v>#DIV/0!</v>
      </c>
      <c r="DQ30" s="112" t="e">
        <f>'III Plan Rates'!$AA33*'V Consumer Factors'!$N$14*'II Rate Development &amp; Change'!$M$34</f>
        <v>#DIV/0!</v>
      </c>
      <c r="DR30" s="112" t="e">
        <f>'III Plan Rates'!$AA33*'V Consumer Factors'!$N$15*'II Rate Development &amp; Change'!$M$34</f>
        <v>#DIV/0!</v>
      </c>
      <c r="DS30" s="112" t="e">
        <f>'III Plan Rates'!$AA33*'V Consumer Factors'!$N$16*'II Rate Development &amp; Change'!$M$34</f>
        <v>#DIV/0!</v>
      </c>
      <c r="DT30" s="112" t="e">
        <f>'III Plan Rates'!$AA33*'V Consumer Factors'!$N$17*'II Rate Development &amp; Change'!$M$34</f>
        <v>#DIV/0!</v>
      </c>
      <c r="DU30" s="112" t="e">
        <f>'III Plan Rates'!$AA33*'V Consumer Factors'!$N$18*'II Rate Development &amp; Change'!$M$34</f>
        <v>#DIV/0!</v>
      </c>
      <c r="DV30" s="112" t="e">
        <f>'III Plan Rates'!$AA33*'V Consumer Factors'!$N$19*'II Rate Development &amp; Change'!$M$34</f>
        <v>#DIV/0!</v>
      </c>
      <c r="DW30" s="112" t="e">
        <f>'III Plan Rates'!$AA33*'V Consumer Factors'!$N$20*'II Rate Development &amp; Change'!$M$34</f>
        <v>#DIV/0!</v>
      </c>
      <c r="DX30" s="112">
        <f>IF('III Plan Rates'!$AP33&gt;0,SUMPRODUCT(DO30:DW30,'III Plan Rates'!$AG33:$AO33)/'III Plan Rates'!$AP33,0)</f>
        <v>0</v>
      </c>
      <c r="DZ30" s="120" t="e">
        <f t="shared" si="11"/>
        <v>#DIV/0!</v>
      </c>
      <c r="EA30" s="120" t="e">
        <f t="shared" si="7"/>
        <v>#DIV/0!</v>
      </c>
      <c r="EB30" s="120" t="e">
        <f t="shared" si="7"/>
        <v>#DIV/0!</v>
      </c>
      <c r="EC30" s="120" t="e">
        <f t="shared" si="7"/>
        <v>#DIV/0!</v>
      </c>
      <c r="ED30" s="120" t="e">
        <f t="shared" si="7"/>
        <v>#DIV/0!</v>
      </c>
      <c r="EE30" s="120" t="e">
        <f t="shared" si="7"/>
        <v>#DIV/0!</v>
      </c>
      <c r="EF30" s="120" t="e">
        <f t="shared" si="7"/>
        <v>#DIV/0!</v>
      </c>
      <c r="EG30" s="120" t="e">
        <f t="shared" si="7"/>
        <v>#DIV/0!</v>
      </c>
      <c r="EH30" s="120" t="e">
        <f t="shared" si="7"/>
        <v>#DIV/0!</v>
      </c>
      <c r="EI30" s="120" t="str">
        <f t="shared" si="7"/>
        <v/>
      </c>
      <c r="EJ30" s="119"/>
    </row>
    <row r="31" spans="1:144" x14ac:dyDescent="0.25">
      <c r="A31" s="406" t="str">
        <f>'III Plan Rates'!A34</f>
        <v>Plan 17</v>
      </c>
      <c r="B31" s="122">
        <f>'III Plan Rates'!B34</f>
        <v>0</v>
      </c>
      <c r="C31" s="128">
        <f>'III Plan Rates'!D34</f>
        <v>0</v>
      </c>
      <c r="D31" s="122">
        <f>'III Plan Rates'!E34</f>
        <v>0</v>
      </c>
      <c r="E31" s="122">
        <f>'III Plan Rates'!F34</f>
        <v>0</v>
      </c>
      <c r="F31" s="122">
        <f>'III Plan Rates'!G34</f>
        <v>0</v>
      </c>
      <c r="G31" s="122">
        <f>'III Plan Rates'!J34</f>
        <v>0</v>
      </c>
      <c r="H31" s="101"/>
      <c r="I31" s="111"/>
      <c r="J31" s="111"/>
      <c r="K31" s="111"/>
      <c r="L31" s="111"/>
      <c r="M31" s="111"/>
      <c r="N31" s="111"/>
      <c r="O31" s="111"/>
      <c r="P31" s="111"/>
      <c r="Q31" s="111"/>
      <c r="R31" s="112">
        <f>IF('III Plan Rates'!$AP34&gt;0,SUMPRODUCT(I31:Q31,'III Plan Rates'!$AG34:$AO34)/'III Plan Rates'!$AP34,0)</f>
        <v>0</v>
      </c>
      <c r="S31" s="123"/>
      <c r="T31" s="112" t="e">
        <f>'III Plan Rates'!$AA34*'V Consumer Factors'!$N$12*'II Rate Development &amp; Change'!$J$34</f>
        <v>#DIV/0!</v>
      </c>
      <c r="U31" s="112" t="e">
        <f>'III Plan Rates'!$AA34*'V Consumer Factors'!$N$13*'II Rate Development &amp; Change'!$J$34</f>
        <v>#DIV/0!</v>
      </c>
      <c r="V31" s="112" t="e">
        <f>'III Plan Rates'!$AA34*'V Consumer Factors'!$N$14*'II Rate Development &amp; Change'!$J$34</f>
        <v>#DIV/0!</v>
      </c>
      <c r="W31" s="112" t="e">
        <f>'III Plan Rates'!$AA34*'V Consumer Factors'!$N$15*'II Rate Development &amp; Change'!$J$34</f>
        <v>#DIV/0!</v>
      </c>
      <c r="X31" s="112" t="e">
        <f>'III Plan Rates'!$AA34*'V Consumer Factors'!$N$16*'II Rate Development &amp; Change'!$J$34</f>
        <v>#DIV/0!</v>
      </c>
      <c r="Y31" s="112" t="e">
        <f>'III Plan Rates'!$AA34*'V Consumer Factors'!$N$17*'II Rate Development &amp; Change'!$J$34</f>
        <v>#DIV/0!</v>
      </c>
      <c r="Z31" s="112" t="e">
        <f>'III Plan Rates'!$AA34*'V Consumer Factors'!$N$18*'II Rate Development &amp; Change'!$J$34</f>
        <v>#DIV/0!</v>
      </c>
      <c r="AA31" s="112" t="e">
        <f>'III Plan Rates'!$AA34*'V Consumer Factors'!$N$19*'II Rate Development &amp; Change'!$J$34</f>
        <v>#DIV/0!</v>
      </c>
      <c r="AB31" s="112" t="e">
        <f>'III Plan Rates'!$AA34*'V Consumer Factors'!$N$20*'II Rate Development &amp; Change'!$J$34</f>
        <v>#DIV/0!</v>
      </c>
      <c r="AC31" s="112">
        <f>IF('III Plan Rates'!$AP34&gt;0,SUMPRODUCT(T31:AB31,'III Plan Rates'!$AG34:$AO34)/'III Plan Rates'!$AP34,0)</f>
        <v>0</v>
      </c>
      <c r="AD31" s="119"/>
      <c r="AE31" s="120" t="e">
        <f t="shared" si="8"/>
        <v>#DIV/0!</v>
      </c>
      <c r="AF31" s="120" t="e">
        <f t="shared" si="4"/>
        <v>#DIV/0!</v>
      </c>
      <c r="AG31" s="120" t="e">
        <f t="shared" si="4"/>
        <v>#DIV/0!</v>
      </c>
      <c r="AH31" s="120" t="e">
        <f t="shared" si="4"/>
        <v>#DIV/0!</v>
      </c>
      <c r="AI31" s="120" t="e">
        <f t="shared" si="4"/>
        <v>#DIV/0!</v>
      </c>
      <c r="AJ31" s="120" t="e">
        <f t="shared" si="4"/>
        <v>#DIV/0!</v>
      </c>
      <c r="AK31" s="120" t="e">
        <f t="shared" si="4"/>
        <v>#DIV/0!</v>
      </c>
      <c r="AL31" s="120" t="e">
        <f t="shared" si="4"/>
        <v>#DIV/0!</v>
      </c>
      <c r="AM31" s="120" t="e">
        <f t="shared" si="4"/>
        <v>#DIV/0!</v>
      </c>
      <c r="AN31" s="120" t="str">
        <f t="shared" si="4"/>
        <v/>
      </c>
      <c r="AO31" s="119"/>
      <c r="AP31" s="111"/>
      <c r="AQ31" s="111"/>
      <c r="AR31" s="111"/>
      <c r="AS31" s="111"/>
      <c r="AT31" s="111"/>
      <c r="AU31" s="111"/>
      <c r="AV31" s="111"/>
      <c r="AW31" s="111"/>
      <c r="AX31" s="111"/>
      <c r="AY31" s="112">
        <f>IF('III Plan Rates'!$AP34&gt;0,SUMPRODUCT(AP31:AX31,'III Plan Rates'!$AG34:$AO34)/'III Plan Rates'!$AP34,0)</f>
        <v>0</v>
      </c>
      <c r="AZ31" s="123"/>
      <c r="BA31" s="112" t="e">
        <f>'III Plan Rates'!$AA34*'V Consumer Factors'!$N$12*'II Rate Development &amp; Change'!$K$34</f>
        <v>#DIV/0!</v>
      </c>
      <c r="BB31" s="112" t="e">
        <f>'III Plan Rates'!$AA34*'V Consumer Factors'!$N$13*'II Rate Development &amp; Change'!$K$34</f>
        <v>#DIV/0!</v>
      </c>
      <c r="BC31" s="112" t="e">
        <f>'III Plan Rates'!$AA34*'V Consumer Factors'!$N$14*'II Rate Development &amp; Change'!$K$34</f>
        <v>#DIV/0!</v>
      </c>
      <c r="BD31" s="112" t="e">
        <f>'III Plan Rates'!$AA34*'V Consumer Factors'!$N$15*'II Rate Development &amp; Change'!$K$34</f>
        <v>#DIV/0!</v>
      </c>
      <c r="BE31" s="112" t="e">
        <f>'III Plan Rates'!$AA34*'V Consumer Factors'!$N$16*'II Rate Development &amp; Change'!$K$34</f>
        <v>#DIV/0!</v>
      </c>
      <c r="BF31" s="112" t="e">
        <f>'III Plan Rates'!$AA34*'V Consumer Factors'!$N$17*'II Rate Development &amp; Change'!$K$34</f>
        <v>#DIV/0!</v>
      </c>
      <c r="BG31" s="112" t="e">
        <f>'III Plan Rates'!$AA34*'V Consumer Factors'!$N$18*'II Rate Development &amp; Change'!$K$34</f>
        <v>#DIV/0!</v>
      </c>
      <c r="BH31" s="112" t="e">
        <f>'III Plan Rates'!$AA34*'V Consumer Factors'!$N$19*'II Rate Development &amp; Change'!$K$34</f>
        <v>#DIV/0!</v>
      </c>
      <c r="BI31" s="112" t="e">
        <f>'III Plan Rates'!$AA34*'V Consumer Factors'!$N$20*'II Rate Development &amp; Change'!$K$34</f>
        <v>#DIV/0!</v>
      </c>
      <c r="BJ31" s="112">
        <f>IF('III Plan Rates'!$AP34&gt;0,SUMPRODUCT(BA31:BI31,'III Plan Rates'!$AG34:$AO34)/'III Plan Rates'!$AP34,0)</f>
        <v>0</v>
      </c>
      <c r="BK31" s="124"/>
      <c r="BL31" s="120" t="e">
        <f t="shared" si="9"/>
        <v>#DIV/0!</v>
      </c>
      <c r="BM31" s="120" t="e">
        <f t="shared" si="5"/>
        <v>#DIV/0!</v>
      </c>
      <c r="BN31" s="120" t="e">
        <f t="shared" si="5"/>
        <v>#DIV/0!</v>
      </c>
      <c r="BO31" s="120" t="e">
        <f t="shared" si="5"/>
        <v>#DIV/0!</v>
      </c>
      <c r="BP31" s="120" t="e">
        <f t="shared" si="5"/>
        <v>#DIV/0!</v>
      </c>
      <c r="BQ31" s="120" t="e">
        <f t="shared" si="5"/>
        <v>#DIV/0!</v>
      </c>
      <c r="BR31" s="120" t="e">
        <f t="shared" si="5"/>
        <v>#DIV/0!</v>
      </c>
      <c r="BS31" s="120" t="e">
        <f t="shared" si="5"/>
        <v>#DIV/0!</v>
      </c>
      <c r="BT31" s="120" t="e">
        <f t="shared" si="5"/>
        <v>#DIV/0!</v>
      </c>
      <c r="BU31" s="120" t="str">
        <f t="shared" si="5"/>
        <v/>
      </c>
      <c r="BV31" s="119"/>
      <c r="BW31" s="111"/>
      <c r="BX31" s="111"/>
      <c r="BY31" s="111"/>
      <c r="BZ31" s="111"/>
      <c r="CA31" s="111"/>
      <c r="CB31" s="111"/>
      <c r="CC31" s="111"/>
      <c r="CD31" s="111"/>
      <c r="CE31" s="111"/>
      <c r="CF31" s="112">
        <f>IF('III Plan Rates'!$AP34&gt;0,SUMPRODUCT(BW31:CE31,'III Plan Rates'!$AG34:$AO34)/'III Plan Rates'!$AP34,0)</f>
        <v>0</v>
      </c>
      <c r="CG31" s="123"/>
      <c r="CH31" s="112" t="e">
        <f>'III Plan Rates'!$AA34*'V Consumer Factors'!$N$12*'II Rate Development &amp; Change'!$L$34</f>
        <v>#DIV/0!</v>
      </c>
      <c r="CI31" s="112" t="e">
        <f>'III Plan Rates'!$AA34*'V Consumer Factors'!$N$13*'II Rate Development &amp; Change'!$L$34</f>
        <v>#DIV/0!</v>
      </c>
      <c r="CJ31" s="112" t="e">
        <f>'III Plan Rates'!$AA34*'V Consumer Factors'!$N$14*'II Rate Development &amp; Change'!$L$34</f>
        <v>#DIV/0!</v>
      </c>
      <c r="CK31" s="112" t="e">
        <f>'III Plan Rates'!$AA34*'V Consumer Factors'!$N$15*'II Rate Development &amp; Change'!$L$34</f>
        <v>#DIV/0!</v>
      </c>
      <c r="CL31" s="112" t="e">
        <f>'III Plan Rates'!$AA34*'V Consumer Factors'!$N$16*'II Rate Development &amp; Change'!$L$34</f>
        <v>#DIV/0!</v>
      </c>
      <c r="CM31" s="112" t="e">
        <f>'III Plan Rates'!$AA34*'V Consumer Factors'!$N$17*'II Rate Development &amp; Change'!$L$34</f>
        <v>#DIV/0!</v>
      </c>
      <c r="CN31" s="112" t="e">
        <f>'III Plan Rates'!$AA34*'V Consumer Factors'!$N$18*'II Rate Development &amp; Change'!$L$34</f>
        <v>#DIV/0!</v>
      </c>
      <c r="CO31" s="112" t="e">
        <f>'III Plan Rates'!$AA34*'V Consumer Factors'!$N$19*'II Rate Development &amp; Change'!$L$34</f>
        <v>#DIV/0!</v>
      </c>
      <c r="CP31" s="112" t="e">
        <f>'III Plan Rates'!$AA34*'V Consumer Factors'!$N$20*'II Rate Development &amp; Change'!$L$34</f>
        <v>#DIV/0!</v>
      </c>
      <c r="CQ31" s="112">
        <f>IF('III Plan Rates'!$AP34&gt;0,SUMPRODUCT(CH31:CP31,'III Plan Rates'!$AG34:$AO34)/'III Plan Rates'!$AP34,0)</f>
        <v>0</v>
      </c>
      <c r="CR31" s="124"/>
      <c r="CS31" s="120" t="e">
        <f t="shared" si="10"/>
        <v>#DIV/0!</v>
      </c>
      <c r="CT31" s="120" t="e">
        <f t="shared" si="6"/>
        <v>#DIV/0!</v>
      </c>
      <c r="CU31" s="120" t="e">
        <f t="shared" si="6"/>
        <v>#DIV/0!</v>
      </c>
      <c r="CV31" s="120" t="e">
        <f t="shared" si="6"/>
        <v>#DIV/0!</v>
      </c>
      <c r="CW31" s="120" t="e">
        <f t="shared" si="6"/>
        <v>#DIV/0!</v>
      </c>
      <c r="CX31" s="120" t="e">
        <f t="shared" si="6"/>
        <v>#DIV/0!</v>
      </c>
      <c r="CY31" s="120" t="e">
        <f t="shared" si="6"/>
        <v>#DIV/0!</v>
      </c>
      <c r="CZ31" s="120" t="e">
        <f t="shared" si="6"/>
        <v>#DIV/0!</v>
      </c>
      <c r="DA31" s="120" t="e">
        <f t="shared" si="6"/>
        <v>#DIV/0!</v>
      </c>
      <c r="DB31" s="120" t="str">
        <f t="shared" si="6"/>
        <v/>
      </c>
      <c r="DC31" s="119"/>
      <c r="DD31" s="111"/>
      <c r="DE31" s="111"/>
      <c r="DF31" s="111"/>
      <c r="DG31" s="111"/>
      <c r="DH31" s="111"/>
      <c r="DI31" s="111"/>
      <c r="DJ31" s="111"/>
      <c r="DK31" s="111"/>
      <c r="DL31" s="111"/>
      <c r="DM31" s="112">
        <f>IF('III Plan Rates'!$AP34&gt;0,SUMPRODUCT(DD31:DL31,'III Plan Rates'!$AG34:$AO34)/'III Plan Rates'!$AP34,0)</f>
        <v>0</v>
      </c>
      <c r="DN31" s="123"/>
      <c r="DO31" s="112" t="e">
        <f>'III Plan Rates'!$AA34*'V Consumer Factors'!$N$12*'II Rate Development &amp; Change'!$M$34</f>
        <v>#DIV/0!</v>
      </c>
      <c r="DP31" s="112" t="e">
        <f>'III Plan Rates'!$AA34*'V Consumer Factors'!$N$13*'II Rate Development &amp; Change'!$M$34</f>
        <v>#DIV/0!</v>
      </c>
      <c r="DQ31" s="112" t="e">
        <f>'III Plan Rates'!$AA34*'V Consumer Factors'!$N$14*'II Rate Development &amp; Change'!$M$34</f>
        <v>#DIV/0!</v>
      </c>
      <c r="DR31" s="112" t="e">
        <f>'III Plan Rates'!$AA34*'V Consumer Factors'!$N$15*'II Rate Development &amp; Change'!$M$34</f>
        <v>#DIV/0!</v>
      </c>
      <c r="DS31" s="112" t="e">
        <f>'III Plan Rates'!$AA34*'V Consumer Factors'!$N$16*'II Rate Development &amp; Change'!$M$34</f>
        <v>#DIV/0!</v>
      </c>
      <c r="DT31" s="112" t="e">
        <f>'III Plan Rates'!$AA34*'V Consumer Factors'!$N$17*'II Rate Development &amp; Change'!$M$34</f>
        <v>#DIV/0!</v>
      </c>
      <c r="DU31" s="112" t="e">
        <f>'III Plan Rates'!$AA34*'V Consumer Factors'!$N$18*'II Rate Development &amp; Change'!$M$34</f>
        <v>#DIV/0!</v>
      </c>
      <c r="DV31" s="112" t="e">
        <f>'III Plan Rates'!$AA34*'V Consumer Factors'!$N$19*'II Rate Development &amp; Change'!$M$34</f>
        <v>#DIV/0!</v>
      </c>
      <c r="DW31" s="112" t="e">
        <f>'III Plan Rates'!$AA34*'V Consumer Factors'!$N$20*'II Rate Development &amp; Change'!$M$34</f>
        <v>#DIV/0!</v>
      </c>
      <c r="DX31" s="112">
        <f>IF('III Plan Rates'!$AP34&gt;0,SUMPRODUCT(DO31:DW31,'III Plan Rates'!$AG34:$AO34)/'III Plan Rates'!$AP34,0)</f>
        <v>0</v>
      </c>
      <c r="DZ31" s="120" t="e">
        <f t="shared" si="11"/>
        <v>#DIV/0!</v>
      </c>
      <c r="EA31" s="120" t="e">
        <f t="shared" si="7"/>
        <v>#DIV/0!</v>
      </c>
      <c r="EB31" s="120" t="e">
        <f t="shared" si="7"/>
        <v>#DIV/0!</v>
      </c>
      <c r="EC31" s="120" t="e">
        <f t="shared" si="7"/>
        <v>#DIV/0!</v>
      </c>
      <c r="ED31" s="120" t="e">
        <f t="shared" si="7"/>
        <v>#DIV/0!</v>
      </c>
      <c r="EE31" s="120" t="e">
        <f t="shared" si="7"/>
        <v>#DIV/0!</v>
      </c>
      <c r="EF31" s="120" t="e">
        <f t="shared" si="7"/>
        <v>#DIV/0!</v>
      </c>
      <c r="EG31" s="120" t="e">
        <f t="shared" si="7"/>
        <v>#DIV/0!</v>
      </c>
      <c r="EH31" s="120" t="e">
        <f t="shared" si="7"/>
        <v>#DIV/0!</v>
      </c>
      <c r="EI31" s="120" t="str">
        <f t="shared" si="7"/>
        <v/>
      </c>
      <c r="EJ31" s="119"/>
    </row>
    <row r="32" spans="1:144" x14ac:dyDescent="0.25">
      <c r="A32" s="406" t="str">
        <f>'III Plan Rates'!A35</f>
        <v>Plan 18</v>
      </c>
      <c r="B32" s="122">
        <f>'III Plan Rates'!B35</f>
        <v>0</v>
      </c>
      <c r="C32" s="128">
        <f>'III Plan Rates'!D35</f>
        <v>0</v>
      </c>
      <c r="D32" s="122">
        <f>'III Plan Rates'!E35</f>
        <v>0</v>
      </c>
      <c r="E32" s="122">
        <f>'III Plan Rates'!F35</f>
        <v>0</v>
      </c>
      <c r="F32" s="122">
        <f>'III Plan Rates'!G35</f>
        <v>0</v>
      </c>
      <c r="G32" s="122">
        <f>'III Plan Rates'!J35</f>
        <v>0</v>
      </c>
      <c r="H32" s="101"/>
      <c r="I32" s="111"/>
      <c r="J32" s="111"/>
      <c r="K32" s="111"/>
      <c r="L32" s="111"/>
      <c r="M32" s="111"/>
      <c r="N32" s="111"/>
      <c r="O32" s="111"/>
      <c r="P32" s="111"/>
      <c r="Q32" s="111"/>
      <c r="R32" s="112">
        <f>IF('III Plan Rates'!$AP35&gt;0,SUMPRODUCT(I32:Q32,'III Plan Rates'!$AG35:$AO35)/'III Plan Rates'!$AP35,0)</f>
        <v>0</v>
      </c>
      <c r="S32" s="123"/>
      <c r="T32" s="112" t="e">
        <f>'III Plan Rates'!$AA35*'V Consumer Factors'!$N$12*'II Rate Development &amp; Change'!$J$34</f>
        <v>#DIV/0!</v>
      </c>
      <c r="U32" s="112" t="e">
        <f>'III Plan Rates'!$AA35*'V Consumer Factors'!$N$13*'II Rate Development &amp; Change'!$J$34</f>
        <v>#DIV/0!</v>
      </c>
      <c r="V32" s="112" t="e">
        <f>'III Plan Rates'!$AA35*'V Consumer Factors'!$N$14*'II Rate Development &amp; Change'!$J$34</f>
        <v>#DIV/0!</v>
      </c>
      <c r="W32" s="112" t="e">
        <f>'III Plan Rates'!$AA35*'V Consumer Factors'!$N$15*'II Rate Development &amp; Change'!$J$34</f>
        <v>#DIV/0!</v>
      </c>
      <c r="X32" s="112" t="e">
        <f>'III Plan Rates'!$AA35*'V Consumer Factors'!$N$16*'II Rate Development &amp; Change'!$J$34</f>
        <v>#DIV/0!</v>
      </c>
      <c r="Y32" s="112" t="e">
        <f>'III Plan Rates'!$AA35*'V Consumer Factors'!$N$17*'II Rate Development &amp; Change'!$J$34</f>
        <v>#DIV/0!</v>
      </c>
      <c r="Z32" s="112" t="e">
        <f>'III Plan Rates'!$AA35*'V Consumer Factors'!$N$18*'II Rate Development &amp; Change'!$J$34</f>
        <v>#DIV/0!</v>
      </c>
      <c r="AA32" s="112" t="e">
        <f>'III Plan Rates'!$AA35*'V Consumer Factors'!$N$19*'II Rate Development &amp; Change'!$J$34</f>
        <v>#DIV/0!</v>
      </c>
      <c r="AB32" s="112" t="e">
        <f>'III Plan Rates'!$AA35*'V Consumer Factors'!$N$20*'II Rate Development &amp; Change'!$J$34</f>
        <v>#DIV/0!</v>
      </c>
      <c r="AC32" s="112">
        <f>IF('III Plan Rates'!$AP35&gt;0,SUMPRODUCT(T32:AB32,'III Plan Rates'!$AG35:$AO35)/'III Plan Rates'!$AP35,0)</f>
        <v>0</v>
      </c>
      <c r="AD32" s="119"/>
      <c r="AE32" s="120" t="e">
        <f t="shared" si="8"/>
        <v>#DIV/0!</v>
      </c>
      <c r="AF32" s="120" t="e">
        <f t="shared" si="4"/>
        <v>#DIV/0!</v>
      </c>
      <c r="AG32" s="120" t="e">
        <f t="shared" si="4"/>
        <v>#DIV/0!</v>
      </c>
      <c r="AH32" s="120" t="e">
        <f t="shared" si="4"/>
        <v>#DIV/0!</v>
      </c>
      <c r="AI32" s="120" t="e">
        <f t="shared" si="4"/>
        <v>#DIV/0!</v>
      </c>
      <c r="AJ32" s="120" t="e">
        <f t="shared" si="4"/>
        <v>#DIV/0!</v>
      </c>
      <c r="AK32" s="120" t="e">
        <f t="shared" si="4"/>
        <v>#DIV/0!</v>
      </c>
      <c r="AL32" s="120" t="e">
        <f t="shared" si="4"/>
        <v>#DIV/0!</v>
      </c>
      <c r="AM32" s="120" t="e">
        <f t="shared" si="4"/>
        <v>#DIV/0!</v>
      </c>
      <c r="AN32" s="120" t="str">
        <f t="shared" si="4"/>
        <v/>
      </c>
      <c r="AO32" s="119"/>
      <c r="AP32" s="111"/>
      <c r="AQ32" s="111"/>
      <c r="AR32" s="111"/>
      <c r="AS32" s="111"/>
      <c r="AT32" s="111"/>
      <c r="AU32" s="111"/>
      <c r="AV32" s="111"/>
      <c r="AW32" s="111"/>
      <c r="AX32" s="111"/>
      <c r="AY32" s="112">
        <f>IF('III Plan Rates'!$AP35&gt;0,SUMPRODUCT(AP32:AX32,'III Plan Rates'!$AG35:$AO35)/'III Plan Rates'!$AP35,0)</f>
        <v>0</v>
      </c>
      <c r="AZ32" s="123"/>
      <c r="BA32" s="112" t="e">
        <f>'III Plan Rates'!$AA35*'V Consumer Factors'!$N$12*'II Rate Development &amp; Change'!$K$34</f>
        <v>#DIV/0!</v>
      </c>
      <c r="BB32" s="112" t="e">
        <f>'III Plan Rates'!$AA35*'V Consumer Factors'!$N$13*'II Rate Development &amp; Change'!$K$34</f>
        <v>#DIV/0!</v>
      </c>
      <c r="BC32" s="112" t="e">
        <f>'III Plan Rates'!$AA35*'V Consumer Factors'!$N$14*'II Rate Development &amp; Change'!$K$34</f>
        <v>#DIV/0!</v>
      </c>
      <c r="BD32" s="112" t="e">
        <f>'III Plan Rates'!$AA35*'V Consumer Factors'!$N$15*'II Rate Development &amp; Change'!$K$34</f>
        <v>#DIV/0!</v>
      </c>
      <c r="BE32" s="112" t="e">
        <f>'III Plan Rates'!$AA35*'V Consumer Factors'!$N$16*'II Rate Development &amp; Change'!$K$34</f>
        <v>#DIV/0!</v>
      </c>
      <c r="BF32" s="112" t="e">
        <f>'III Plan Rates'!$AA35*'V Consumer Factors'!$N$17*'II Rate Development &amp; Change'!$K$34</f>
        <v>#DIV/0!</v>
      </c>
      <c r="BG32" s="112" t="e">
        <f>'III Plan Rates'!$AA35*'V Consumer Factors'!$N$18*'II Rate Development &amp; Change'!$K$34</f>
        <v>#DIV/0!</v>
      </c>
      <c r="BH32" s="112" t="e">
        <f>'III Plan Rates'!$AA35*'V Consumer Factors'!$N$19*'II Rate Development &amp; Change'!$K$34</f>
        <v>#DIV/0!</v>
      </c>
      <c r="BI32" s="112" t="e">
        <f>'III Plan Rates'!$AA35*'V Consumer Factors'!$N$20*'II Rate Development &amp; Change'!$K$34</f>
        <v>#DIV/0!</v>
      </c>
      <c r="BJ32" s="112">
        <f>IF('III Plan Rates'!$AP35&gt;0,SUMPRODUCT(BA32:BI32,'III Plan Rates'!$AG35:$AO35)/'III Plan Rates'!$AP35,0)</f>
        <v>0</v>
      </c>
      <c r="BK32" s="124"/>
      <c r="BL32" s="120" t="e">
        <f t="shared" si="9"/>
        <v>#DIV/0!</v>
      </c>
      <c r="BM32" s="120" t="e">
        <f t="shared" si="5"/>
        <v>#DIV/0!</v>
      </c>
      <c r="BN32" s="120" t="e">
        <f t="shared" si="5"/>
        <v>#DIV/0!</v>
      </c>
      <c r="BO32" s="120" t="e">
        <f t="shared" si="5"/>
        <v>#DIV/0!</v>
      </c>
      <c r="BP32" s="120" t="e">
        <f t="shared" si="5"/>
        <v>#DIV/0!</v>
      </c>
      <c r="BQ32" s="120" t="e">
        <f t="shared" si="5"/>
        <v>#DIV/0!</v>
      </c>
      <c r="BR32" s="120" t="e">
        <f t="shared" si="5"/>
        <v>#DIV/0!</v>
      </c>
      <c r="BS32" s="120" t="e">
        <f t="shared" si="5"/>
        <v>#DIV/0!</v>
      </c>
      <c r="BT32" s="120" t="e">
        <f t="shared" si="5"/>
        <v>#DIV/0!</v>
      </c>
      <c r="BU32" s="120" t="str">
        <f t="shared" si="5"/>
        <v/>
      </c>
      <c r="BV32" s="119"/>
      <c r="BW32" s="111"/>
      <c r="BX32" s="111"/>
      <c r="BY32" s="111"/>
      <c r="BZ32" s="111"/>
      <c r="CA32" s="111"/>
      <c r="CB32" s="111"/>
      <c r="CC32" s="111"/>
      <c r="CD32" s="111"/>
      <c r="CE32" s="111"/>
      <c r="CF32" s="112">
        <f>IF('III Plan Rates'!$AP35&gt;0,SUMPRODUCT(BW32:CE32,'III Plan Rates'!$AG35:$AO35)/'III Plan Rates'!$AP35,0)</f>
        <v>0</v>
      </c>
      <c r="CG32" s="123"/>
      <c r="CH32" s="112" t="e">
        <f>'III Plan Rates'!$AA35*'V Consumer Factors'!$N$12*'II Rate Development &amp; Change'!$L$34</f>
        <v>#DIV/0!</v>
      </c>
      <c r="CI32" s="112" t="e">
        <f>'III Plan Rates'!$AA35*'V Consumer Factors'!$N$13*'II Rate Development &amp; Change'!$L$34</f>
        <v>#DIV/0!</v>
      </c>
      <c r="CJ32" s="112" t="e">
        <f>'III Plan Rates'!$AA35*'V Consumer Factors'!$N$14*'II Rate Development &amp; Change'!$L$34</f>
        <v>#DIV/0!</v>
      </c>
      <c r="CK32" s="112" t="e">
        <f>'III Plan Rates'!$AA35*'V Consumer Factors'!$N$15*'II Rate Development &amp; Change'!$L$34</f>
        <v>#DIV/0!</v>
      </c>
      <c r="CL32" s="112" t="e">
        <f>'III Plan Rates'!$AA35*'V Consumer Factors'!$N$16*'II Rate Development &amp; Change'!$L$34</f>
        <v>#DIV/0!</v>
      </c>
      <c r="CM32" s="112" t="e">
        <f>'III Plan Rates'!$AA35*'V Consumer Factors'!$N$17*'II Rate Development &amp; Change'!$L$34</f>
        <v>#DIV/0!</v>
      </c>
      <c r="CN32" s="112" t="e">
        <f>'III Plan Rates'!$AA35*'V Consumer Factors'!$N$18*'II Rate Development &amp; Change'!$L$34</f>
        <v>#DIV/0!</v>
      </c>
      <c r="CO32" s="112" t="e">
        <f>'III Plan Rates'!$AA35*'V Consumer Factors'!$N$19*'II Rate Development &amp; Change'!$L$34</f>
        <v>#DIV/0!</v>
      </c>
      <c r="CP32" s="112" t="e">
        <f>'III Plan Rates'!$AA35*'V Consumer Factors'!$N$20*'II Rate Development &amp; Change'!$L$34</f>
        <v>#DIV/0!</v>
      </c>
      <c r="CQ32" s="112">
        <f>IF('III Plan Rates'!$AP35&gt;0,SUMPRODUCT(CH32:CP32,'III Plan Rates'!$AG35:$AO35)/'III Plan Rates'!$AP35,0)</f>
        <v>0</v>
      </c>
      <c r="CR32" s="124"/>
      <c r="CS32" s="120" t="e">
        <f t="shared" si="10"/>
        <v>#DIV/0!</v>
      </c>
      <c r="CT32" s="120" t="e">
        <f t="shared" si="6"/>
        <v>#DIV/0!</v>
      </c>
      <c r="CU32" s="120" t="e">
        <f t="shared" si="6"/>
        <v>#DIV/0!</v>
      </c>
      <c r="CV32" s="120" t="e">
        <f t="shared" si="6"/>
        <v>#DIV/0!</v>
      </c>
      <c r="CW32" s="120" t="e">
        <f t="shared" si="6"/>
        <v>#DIV/0!</v>
      </c>
      <c r="CX32" s="120" t="e">
        <f t="shared" si="6"/>
        <v>#DIV/0!</v>
      </c>
      <c r="CY32" s="120" t="e">
        <f t="shared" si="6"/>
        <v>#DIV/0!</v>
      </c>
      <c r="CZ32" s="120" t="e">
        <f t="shared" si="6"/>
        <v>#DIV/0!</v>
      </c>
      <c r="DA32" s="120" t="e">
        <f t="shared" si="6"/>
        <v>#DIV/0!</v>
      </c>
      <c r="DB32" s="120" t="str">
        <f t="shared" si="6"/>
        <v/>
      </c>
      <c r="DC32" s="119"/>
      <c r="DD32" s="111"/>
      <c r="DE32" s="111"/>
      <c r="DF32" s="111"/>
      <c r="DG32" s="111"/>
      <c r="DH32" s="111"/>
      <c r="DI32" s="111"/>
      <c r="DJ32" s="111"/>
      <c r="DK32" s="111"/>
      <c r="DL32" s="111"/>
      <c r="DM32" s="112">
        <f>IF('III Plan Rates'!$AP35&gt;0,SUMPRODUCT(DD32:DL32,'III Plan Rates'!$AG35:$AO35)/'III Plan Rates'!$AP35,0)</f>
        <v>0</v>
      </c>
      <c r="DN32" s="123"/>
      <c r="DO32" s="112" t="e">
        <f>'III Plan Rates'!$AA35*'V Consumer Factors'!$N$12*'II Rate Development &amp; Change'!$M$34</f>
        <v>#DIV/0!</v>
      </c>
      <c r="DP32" s="112" t="e">
        <f>'III Plan Rates'!$AA35*'V Consumer Factors'!$N$13*'II Rate Development &amp; Change'!$M$34</f>
        <v>#DIV/0!</v>
      </c>
      <c r="DQ32" s="112" t="e">
        <f>'III Plan Rates'!$AA35*'V Consumer Factors'!$N$14*'II Rate Development &amp; Change'!$M$34</f>
        <v>#DIV/0!</v>
      </c>
      <c r="DR32" s="112" t="e">
        <f>'III Plan Rates'!$AA35*'V Consumer Factors'!$N$15*'II Rate Development &amp; Change'!$M$34</f>
        <v>#DIV/0!</v>
      </c>
      <c r="DS32" s="112" t="e">
        <f>'III Plan Rates'!$AA35*'V Consumer Factors'!$N$16*'II Rate Development &amp; Change'!$M$34</f>
        <v>#DIV/0!</v>
      </c>
      <c r="DT32" s="112" t="e">
        <f>'III Plan Rates'!$AA35*'V Consumer Factors'!$N$17*'II Rate Development &amp; Change'!$M$34</f>
        <v>#DIV/0!</v>
      </c>
      <c r="DU32" s="112" t="e">
        <f>'III Plan Rates'!$AA35*'V Consumer Factors'!$N$18*'II Rate Development &amp; Change'!$M$34</f>
        <v>#DIV/0!</v>
      </c>
      <c r="DV32" s="112" t="e">
        <f>'III Plan Rates'!$AA35*'V Consumer Factors'!$N$19*'II Rate Development &amp; Change'!$M$34</f>
        <v>#DIV/0!</v>
      </c>
      <c r="DW32" s="112" t="e">
        <f>'III Plan Rates'!$AA35*'V Consumer Factors'!$N$20*'II Rate Development &amp; Change'!$M$34</f>
        <v>#DIV/0!</v>
      </c>
      <c r="DX32" s="112">
        <f>IF('III Plan Rates'!$AP35&gt;0,SUMPRODUCT(DO32:DW32,'III Plan Rates'!$AG35:$AO35)/'III Plan Rates'!$AP35,0)</f>
        <v>0</v>
      </c>
      <c r="DZ32" s="120" t="e">
        <f t="shared" si="11"/>
        <v>#DIV/0!</v>
      </c>
      <c r="EA32" s="120" t="e">
        <f t="shared" si="7"/>
        <v>#DIV/0!</v>
      </c>
      <c r="EB32" s="120" t="e">
        <f t="shared" si="7"/>
        <v>#DIV/0!</v>
      </c>
      <c r="EC32" s="120" t="e">
        <f t="shared" si="7"/>
        <v>#DIV/0!</v>
      </c>
      <c r="ED32" s="120" t="e">
        <f t="shared" si="7"/>
        <v>#DIV/0!</v>
      </c>
      <c r="EE32" s="120" t="e">
        <f t="shared" si="7"/>
        <v>#DIV/0!</v>
      </c>
      <c r="EF32" s="120" t="e">
        <f t="shared" si="7"/>
        <v>#DIV/0!</v>
      </c>
      <c r="EG32" s="120" t="e">
        <f t="shared" si="7"/>
        <v>#DIV/0!</v>
      </c>
      <c r="EH32" s="120" t="e">
        <f t="shared" si="7"/>
        <v>#DIV/0!</v>
      </c>
      <c r="EI32" s="120" t="str">
        <f t="shared" si="7"/>
        <v/>
      </c>
      <c r="EJ32" s="119"/>
    </row>
    <row r="33" spans="1:140" x14ac:dyDescent="0.25">
      <c r="A33" s="406" t="str">
        <f>'III Plan Rates'!A36</f>
        <v>Plan 19</v>
      </c>
      <c r="B33" s="122">
        <f>'III Plan Rates'!B36</f>
        <v>0</v>
      </c>
      <c r="C33" s="128">
        <f>'III Plan Rates'!D36</f>
        <v>0</v>
      </c>
      <c r="D33" s="122">
        <f>'III Plan Rates'!E36</f>
        <v>0</v>
      </c>
      <c r="E33" s="122">
        <f>'III Plan Rates'!F36</f>
        <v>0</v>
      </c>
      <c r="F33" s="122">
        <f>'III Plan Rates'!G36</f>
        <v>0</v>
      </c>
      <c r="G33" s="122">
        <f>'III Plan Rates'!J36</f>
        <v>0</v>
      </c>
      <c r="H33" s="101"/>
      <c r="I33" s="111"/>
      <c r="J33" s="111"/>
      <c r="K33" s="111"/>
      <c r="L33" s="111"/>
      <c r="M33" s="111"/>
      <c r="N33" s="111"/>
      <c r="O33" s="111"/>
      <c r="P33" s="111"/>
      <c r="Q33" s="111"/>
      <c r="R33" s="112">
        <f>IF('III Plan Rates'!$AP36&gt;0,SUMPRODUCT(I33:Q33,'III Plan Rates'!$AG36:$AO36)/'III Plan Rates'!$AP36,0)</f>
        <v>0</v>
      </c>
      <c r="S33" s="123"/>
      <c r="T33" s="112" t="e">
        <f>'III Plan Rates'!$AA36*'V Consumer Factors'!$N$12*'II Rate Development &amp; Change'!$J$34</f>
        <v>#DIV/0!</v>
      </c>
      <c r="U33" s="112" t="e">
        <f>'III Plan Rates'!$AA36*'V Consumer Factors'!$N$13*'II Rate Development &amp; Change'!$J$34</f>
        <v>#DIV/0!</v>
      </c>
      <c r="V33" s="112" t="e">
        <f>'III Plan Rates'!$AA36*'V Consumer Factors'!$N$14*'II Rate Development &amp; Change'!$J$34</f>
        <v>#DIV/0!</v>
      </c>
      <c r="W33" s="112" t="e">
        <f>'III Plan Rates'!$AA36*'V Consumer Factors'!$N$15*'II Rate Development &amp; Change'!$J$34</f>
        <v>#DIV/0!</v>
      </c>
      <c r="X33" s="112" t="e">
        <f>'III Plan Rates'!$AA36*'V Consumer Factors'!$N$16*'II Rate Development &amp; Change'!$J$34</f>
        <v>#DIV/0!</v>
      </c>
      <c r="Y33" s="112" t="e">
        <f>'III Plan Rates'!$AA36*'V Consumer Factors'!$N$17*'II Rate Development &amp; Change'!$J$34</f>
        <v>#DIV/0!</v>
      </c>
      <c r="Z33" s="112" t="e">
        <f>'III Plan Rates'!$AA36*'V Consumer Factors'!$N$18*'II Rate Development &amp; Change'!$J$34</f>
        <v>#DIV/0!</v>
      </c>
      <c r="AA33" s="112" t="e">
        <f>'III Plan Rates'!$AA36*'V Consumer Factors'!$N$19*'II Rate Development &amp; Change'!$J$34</f>
        <v>#DIV/0!</v>
      </c>
      <c r="AB33" s="112" t="e">
        <f>'III Plan Rates'!$AA36*'V Consumer Factors'!$N$20*'II Rate Development &amp; Change'!$J$34</f>
        <v>#DIV/0!</v>
      </c>
      <c r="AC33" s="112">
        <f>IF('III Plan Rates'!$AP36&gt;0,SUMPRODUCT(T33:AB33,'III Plan Rates'!$AG36:$AO36)/'III Plan Rates'!$AP36,0)</f>
        <v>0</v>
      </c>
      <c r="AD33" s="119"/>
      <c r="AE33" s="120" t="e">
        <f t="shared" si="8"/>
        <v>#DIV/0!</v>
      </c>
      <c r="AF33" s="120" t="e">
        <f t="shared" si="4"/>
        <v>#DIV/0!</v>
      </c>
      <c r="AG33" s="120" t="e">
        <f t="shared" si="4"/>
        <v>#DIV/0!</v>
      </c>
      <c r="AH33" s="120" t="e">
        <f t="shared" si="4"/>
        <v>#DIV/0!</v>
      </c>
      <c r="AI33" s="120" t="e">
        <f t="shared" si="4"/>
        <v>#DIV/0!</v>
      </c>
      <c r="AJ33" s="120" t="e">
        <f t="shared" si="4"/>
        <v>#DIV/0!</v>
      </c>
      <c r="AK33" s="120" t="e">
        <f t="shared" si="4"/>
        <v>#DIV/0!</v>
      </c>
      <c r="AL33" s="120" t="e">
        <f t="shared" si="4"/>
        <v>#DIV/0!</v>
      </c>
      <c r="AM33" s="120" t="e">
        <f t="shared" si="4"/>
        <v>#DIV/0!</v>
      </c>
      <c r="AN33" s="120" t="str">
        <f t="shared" si="4"/>
        <v/>
      </c>
      <c r="AO33" s="119"/>
      <c r="AP33" s="111"/>
      <c r="AQ33" s="111"/>
      <c r="AR33" s="111"/>
      <c r="AS33" s="111"/>
      <c r="AT33" s="111"/>
      <c r="AU33" s="111"/>
      <c r="AV33" s="111"/>
      <c r="AW33" s="111"/>
      <c r="AX33" s="111"/>
      <c r="AY33" s="112">
        <f>IF('III Plan Rates'!$AP36&gt;0,SUMPRODUCT(AP33:AX33,'III Plan Rates'!$AG36:$AO36)/'III Plan Rates'!$AP36,0)</f>
        <v>0</v>
      </c>
      <c r="AZ33" s="123"/>
      <c r="BA33" s="112" t="e">
        <f>'III Plan Rates'!$AA36*'V Consumer Factors'!$N$12*'II Rate Development &amp; Change'!$K$34</f>
        <v>#DIV/0!</v>
      </c>
      <c r="BB33" s="112" t="e">
        <f>'III Plan Rates'!$AA36*'V Consumer Factors'!$N$13*'II Rate Development &amp; Change'!$K$34</f>
        <v>#DIV/0!</v>
      </c>
      <c r="BC33" s="112" t="e">
        <f>'III Plan Rates'!$AA36*'V Consumer Factors'!$N$14*'II Rate Development &amp; Change'!$K$34</f>
        <v>#DIV/0!</v>
      </c>
      <c r="BD33" s="112" t="e">
        <f>'III Plan Rates'!$AA36*'V Consumer Factors'!$N$15*'II Rate Development &amp; Change'!$K$34</f>
        <v>#DIV/0!</v>
      </c>
      <c r="BE33" s="112" t="e">
        <f>'III Plan Rates'!$AA36*'V Consumer Factors'!$N$16*'II Rate Development &amp; Change'!$K$34</f>
        <v>#DIV/0!</v>
      </c>
      <c r="BF33" s="112" t="e">
        <f>'III Plan Rates'!$AA36*'V Consumer Factors'!$N$17*'II Rate Development &amp; Change'!$K$34</f>
        <v>#DIV/0!</v>
      </c>
      <c r="BG33" s="112" t="e">
        <f>'III Plan Rates'!$AA36*'V Consumer Factors'!$N$18*'II Rate Development &amp; Change'!$K$34</f>
        <v>#DIV/0!</v>
      </c>
      <c r="BH33" s="112" t="e">
        <f>'III Plan Rates'!$AA36*'V Consumer Factors'!$N$19*'II Rate Development &amp; Change'!$K$34</f>
        <v>#DIV/0!</v>
      </c>
      <c r="BI33" s="112" t="e">
        <f>'III Plan Rates'!$AA36*'V Consumer Factors'!$N$20*'II Rate Development &amp; Change'!$K$34</f>
        <v>#DIV/0!</v>
      </c>
      <c r="BJ33" s="112">
        <f>IF('III Plan Rates'!$AP36&gt;0,SUMPRODUCT(BA33:BI33,'III Plan Rates'!$AG36:$AO36)/'III Plan Rates'!$AP36,0)</f>
        <v>0</v>
      </c>
      <c r="BK33" s="124"/>
      <c r="BL33" s="120" t="e">
        <f t="shared" si="9"/>
        <v>#DIV/0!</v>
      </c>
      <c r="BM33" s="120" t="e">
        <f t="shared" si="5"/>
        <v>#DIV/0!</v>
      </c>
      <c r="BN33" s="120" t="e">
        <f t="shared" si="5"/>
        <v>#DIV/0!</v>
      </c>
      <c r="BO33" s="120" t="e">
        <f t="shared" si="5"/>
        <v>#DIV/0!</v>
      </c>
      <c r="BP33" s="120" t="e">
        <f t="shared" si="5"/>
        <v>#DIV/0!</v>
      </c>
      <c r="BQ33" s="120" t="e">
        <f t="shared" si="5"/>
        <v>#DIV/0!</v>
      </c>
      <c r="BR33" s="120" t="e">
        <f t="shared" si="5"/>
        <v>#DIV/0!</v>
      </c>
      <c r="BS33" s="120" t="e">
        <f t="shared" si="5"/>
        <v>#DIV/0!</v>
      </c>
      <c r="BT33" s="120" t="e">
        <f t="shared" si="5"/>
        <v>#DIV/0!</v>
      </c>
      <c r="BU33" s="120" t="str">
        <f t="shared" si="5"/>
        <v/>
      </c>
      <c r="BV33" s="119"/>
      <c r="BW33" s="111"/>
      <c r="BX33" s="111"/>
      <c r="BY33" s="111"/>
      <c r="BZ33" s="111"/>
      <c r="CA33" s="111"/>
      <c r="CB33" s="111"/>
      <c r="CC33" s="111"/>
      <c r="CD33" s="111"/>
      <c r="CE33" s="111"/>
      <c r="CF33" s="112">
        <f>IF('III Plan Rates'!$AP36&gt;0,SUMPRODUCT(BW33:CE33,'III Plan Rates'!$AG36:$AO36)/'III Plan Rates'!$AP36,0)</f>
        <v>0</v>
      </c>
      <c r="CG33" s="123"/>
      <c r="CH33" s="112" t="e">
        <f>'III Plan Rates'!$AA36*'V Consumer Factors'!$N$12*'II Rate Development &amp; Change'!$L$34</f>
        <v>#DIV/0!</v>
      </c>
      <c r="CI33" s="112" t="e">
        <f>'III Plan Rates'!$AA36*'V Consumer Factors'!$N$13*'II Rate Development &amp; Change'!$L$34</f>
        <v>#DIV/0!</v>
      </c>
      <c r="CJ33" s="112" t="e">
        <f>'III Plan Rates'!$AA36*'V Consumer Factors'!$N$14*'II Rate Development &amp; Change'!$L$34</f>
        <v>#DIV/0!</v>
      </c>
      <c r="CK33" s="112" t="e">
        <f>'III Plan Rates'!$AA36*'V Consumer Factors'!$N$15*'II Rate Development &amp; Change'!$L$34</f>
        <v>#DIV/0!</v>
      </c>
      <c r="CL33" s="112" t="e">
        <f>'III Plan Rates'!$AA36*'V Consumer Factors'!$N$16*'II Rate Development &amp; Change'!$L$34</f>
        <v>#DIV/0!</v>
      </c>
      <c r="CM33" s="112" t="e">
        <f>'III Plan Rates'!$AA36*'V Consumer Factors'!$N$17*'II Rate Development &amp; Change'!$L$34</f>
        <v>#DIV/0!</v>
      </c>
      <c r="CN33" s="112" t="e">
        <f>'III Plan Rates'!$AA36*'V Consumer Factors'!$N$18*'II Rate Development &amp; Change'!$L$34</f>
        <v>#DIV/0!</v>
      </c>
      <c r="CO33" s="112" t="e">
        <f>'III Plan Rates'!$AA36*'V Consumer Factors'!$N$19*'II Rate Development &amp; Change'!$L$34</f>
        <v>#DIV/0!</v>
      </c>
      <c r="CP33" s="112" t="e">
        <f>'III Plan Rates'!$AA36*'V Consumer Factors'!$N$20*'II Rate Development &amp; Change'!$L$34</f>
        <v>#DIV/0!</v>
      </c>
      <c r="CQ33" s="112">
        <f>IF('III Plan Rates'!$AP36&gt;0,SUMPRODUCT(CH33:CP33,'III Plan Rates'!$AG36:$AO36)/'III Plan Rates'!$AP36,0)</f>
        <v>0</v>
      </c>
      <c r="CR33" s="124"/>
      <c r="CS33" s="120" t="e">
        <f t="shared" si="10"/>
        <v>#DIV/0!</v>
      </c>
      <c r="CT33" s="120" t="e">
        <f t="shared" si="6"/>
        <v>#DIV/0!</v>
      </c>
      <c r="CU33" s="120" t="e">
        <f t="shared" si="6"/>
        <v>#DIV/0!</v>
      </c>
      <c r="CV33" s="120" t="e">
        <f t="shared" si="6"/>
        <v>#DIV/0!</v>
      </c>
      <c r="CW33" s="120" t="e">
        <f t="shared" si="6"/>
        <v>#DIV/0!</v>
      </c>
      <c r="CX33" s="120" t="e">
        <f t="shared" si="6"/>
        <v>#DIV/0!</v>
      </c>
      <c r="CY33" s="120" t="e">
        <f t="shared" si="6"/>
        <v>#DIV/0!</v>
      </c>
      <c r="CZ33" s="120" t="e">
        <f t="shared" si="6"/>
        <v>#DIV/0!</v>
      </c>
      <c r="DA33" s="120" t="e">
        <f t="shared" si="6"/>
        <v>#DIV/0!</v>
      </c>
      <c r="DB33" s="120" t="str">
        <f t="shared" si="6"/>
        <v/>
      </c>
      <c r="DC33" s="119"/>
      <c r="DD33" s="111"/>
      <c r="DE33" s="111"/>
      <c r="DF33" s="111"/>
      <c r="DG33" s="111"/>
      <c r="DH33" s="111"/>
      <c r="DI33" s="111"/>
      <c r="DJ33" s="111"/>
      <c r="DK33" s="111"/>
      <c r="DL33" s="111"/>
      <c r="DM33" s="112">
        <f>IF('III Plan Rates'!$AP36&gt;0,SUMPRODUCT(DD33:DL33,'III Plan Rates'!$AG36:$AO36)/'III Plan Rates'!$AP36,0)</f>
        <v>0</v>
      </c>
      <c r="DN33" s="123"/>
      <c r="DO33" s="112" t="e">
        <f>'III Plan Rates'!$AA36*'V Consumer Factors'!$N$12*'II Rate Development &amp; Change'!$M$34</f>
        <v>#DIV/0!</v>
      </c>
      <c r="DP33" s="112" t="e">
        <f>'III Plan Rates'!$AA36*'V Consumer Factors'!$N$13*'II Rate Development &amp; Change'!$M$34</f>
        <v>#DIV/0!</v>
      </c>
      <c r="DQ33" s="112" t="e">
        <f>'III Plan Rates'!$AA36*'V Consumer Factors'!$N$14*'II Rate Development &amp; Change'!$M$34</f>
        <v>#DIV/0!</v>
      </c>
      <c r="DR33" s="112" t="e">
        <f>'III Plan Rates'!$AA36*'V Consumer Factors'!$N$15*'II Rate Development &amp; Change'!$M$34</f>
        <v>#DIV/0!</v>
      </c>
      <c r="DS33" s="112" t="e">
        <f>'III Plan Rates'!$AA36*'V Consumer Factors'!$N$16*'II Rate Development &amp; Change'!$M$34</f>
        <v>#DIV/0!</v>
      </c>
      <c r="DT33" s="112" t="e">
        <f>'III Plan Rates'!$AA36*'V Consumer Factors'!$N$17*'II Rate Development &amp; Change'!$M$34</f>
        <v>#DIV/0!</v>
      </c>
      <c r="DU33" s="112" t="e">
        <f>'III Plan Rates'!$AA36*'V Consumer Factors'!$N$18*'II Rate Development &amp; Change'!$M$34</f>
        <v>#DIV/0!</v>
      </c>
      <c r="DV33" s="112" t="e">
        <f>'III Plan Rates'!$AA36*'V Consumer Factors'!$N$19*'II Rate Development &amp; Change'!$M$34</f>
        <v>#DIV/0!</v>
      </c>
      <c r="DW33" s="112" t="e">
        <f>'III Plan Rates'!$AA36*'V Consumer Factors'!$N$20*'II Rate Development &amp; Change'!$M$34</f>
        <v>#DIV/0!</v>
      </c>
      <c r="DX33" s="112">
        <f>IF('III Plan Rates'!$AP36&gt;0,SUMPRODUCT(DO33:DW33,'III Plan Rates'!$AG36:$AO36)/'III Plan Rates'!$AP36,0)</f>
        <v>0</v>
      </c>
      <c r="DZ33" s="120" t="e">
        <f t="shared" si="11"/>
        <v>#DIV/0!</v>
      </c>
      <c r="EA33" s="120" t="e">
        <f t="shared" si="7"/>
        <v>#DIV/0!</v>
      </c>
      <c r="EB33" s="120" t="e">
        <f t="shared" si="7"/>
        <v>#DIV/0!</v>
      </c>
      <c r="EC33" s="120" t="e">
        <f t="shared" si="7"/>
        <v>#DIV/0!</v>
      </c>
      <c r="ED33" s="120" t="e">
        <f t="shared" si="7"/>
        <v>#DIV/0!</v>
      </c>
      <c r="EE33" s="120" t="e">
        <f t="shared" si="7"/>
        <v>#DIV/0!</v>
      </c>
      <c r="EF33" s="120" t="e">
        <f t="shared" si="7"/>
        <v>#DIV/0!</v>
      </c>
      <c r="EG33" s="120" t="e">
        <f t="shared" si="7"/>
        <v>#DIV/0!</v>
      </c>
      <c r="EH33" s="120" t="e">
        <f t="shared" si="7"/>
        <v>#DIV/0!</v>
      </c>
      <c r="EI33" s="120" t="str">
        <f t="shared" si="7"/>
        <v/>
      </c>
      <c r="EJ33" s="119"/>
    </row>
    <row r="34" spans="1:140" x14ac:dyDescent="0.25">
      <c r="A34" s="406" t="str">
        <f>'III Plan Rates'!A37</f>
        <v>Plan 20</v>
      </c>
      <c r="B34" s="122">
        <f>'III Plan Rates'!B37</f>
        <v>0</v>
      </c>
      <c r="C34" s="128">
        <f>'III Plan Rates'!D37</f>
        <v>0</v>
      </c>
      <c r="D34" s="122">
        <f>'III Plan Rates'!E37</f>
        <v>0</v>
      </c>
      <c r="E34" s="122">
        <f>'III Plan Rates'!F37</f>
        <v>0</v>
      </c>
      <c r="F34" s="122">
        <f>'III Plan Rates'!G37</f>
        <v>0</v>
      </c>
      <c r="G34" s="122">
        <f>'III Plan Rates'!J37</f>
        <v>0</v>
      </c>
      <c r="H34" s="101"/>
      <c r="I34" s="111"/>
      <c r="J34" s="111"/>
      <c r="K34" s="111"/>
      <c r="L34" s="111"/>
      <c r="M34" s="111"/>
      <c r="N34" s="111"/>
      <c r="O34" s="111"/>
      <c r="P34" s="111"/>
      <c r="Q34" s="111"/>
      <c r="R34" s="112">
        <f>IF('III Plan Rates'!$AP37&gt;0,SUMPRODUCT(I34:Q34,'III Plan Rates'!$AG37:$AO37)/'III Plan Rates'!$AP37,0)</f>
        <v>0</v>
      </c>
      <c r="S34" s="123"/>
      <c r="T34" s="112" t="e">
        <f>'III Plan Rates'!$AA37*'V Consumer Factors'!$N$12*'II Rate Development &amp; Change'!$J$34</f>
        <v>#DIV/0!</v>
      </c>
      <c r="U34" s="112" t="e">
        <f>'III Plan Rates'!$AA37*'V Consumer Factors'!$N$13*'II Rate Development &amp; Change'!$J$34</f>
        <v>#DIV/0!</v>
      </c>
      <c r="V34" s="112" t="e">
        <f>'III Plan Rates'!$AA37*'V Consumer Factors'!$N$14*'II Rate Development &amp; Change'!$J$34</f>
        <v>#DIV/0!</v>
      </c>
      <c r="W34" s="112" t="e">
        <f>'III Plan Rates'!$AA37*'V Consumer Factors'!$N$15*'II Rate Development &amp; Change'!$J$34</f>
        <v>#DIV/0!</v>
      </c>
      <c r="X34" s="112" t="e">
        <f>'III Plan Rates'!$AA37*'V Consumer Factors'!$N$16*'II Rate Development &amp; Change'!$J$34</f>
        <v>#DIV/0!</v>
      </c>
      <c r="Y34" s="112" t="e">
        <f>'III Plan Rates'!$AA37*'V Consumer Factors'!$N$17*'II Rate Development &amp; Change'!$J$34</f>
        <v>#DIV/0!</v>
      </c>
      <c r="Z34" s="112" t="e">
        <f>'III Plan Rates'!$AA37*'V Consumer Factors'!$N$18*'II Rate Development &amp; Change'!$J$34</f>
        <v>#DIV/0!</v>
      </c>
      <c r="AA34" s="112" t="e">
        <f>'III Plan Rates'!$AA37*'V Consumer Factors'!$N$19*'II Rate Development &amp; Change'!$J$34</f>
        <v>#DIV/0!</v>
      </c>
      <c r="AB34" s="112" t="e">
        <f>'III Plan Rates'!$AA37*'V Consumer Factors'!$N$20*'II Rate Development &amp; Change'!$J$34</f>
        <v>#DIV/0!</v>
      </c>
      <c r="AC34" s="112">
        <f>IF('III Plan Rates'!$AP37&gt;0,SUMPRODUCT(T34:AB34,'III Plan Rates'!$AG37:$AO37)/'III Plan Rates'!$AP37,0)</f>
        <v>0</v>
      </c>
      <c r="AD34" s="119"/>
      <c r="AE34" s="120" t="e">
        <f t="shared" si="8"/>
        <v>#DIV/0!</v>
      </c>
      <c r="AF34" s="120" t="e">
        <f t="shared" si="4"/>
        <v>#DIV/0!</v>
      </c>
      <c r="AG34" s="120" t="e">
        <f t="shared" si="4"/>
        <v>#DIV/0!</v>
      </c>
      <c r="AH34" s="120" t="e">
        <f t="shared" si="4"/>
        <v>#DIV/0!</v>
      </c>
      <c r="AI34" s="120" t="e">
        <f t="shared" si="4"/>
        <v>#DIV/0!</v>
      </c>
      <c r="AJ34" s="120" t="e">
        <f t="shared" si="4"/>
        <v>#DIV/0!</v>
      </c>
      <c r="AK34" s="120" t="e">
        <f t="shared" si="4"/>
        <v>#DIV/0!</v>
      </c>
      <c r="AL34" s="120" t="e">
        <f t="shared" si="4"/>
        <v>#DIV/0!</v>
      </c>
      <c r="AM34" s="120" t="e">
        <f t="shared" si="4"/>
        <v>#DIV/0!</v>
      </c>
      <c r="AN34" s="120" t="str">
        <f t="shared" si="4"/>
        <v/>
      </c>
      <c r="AO34" s="119"/>
      <c r="AP34" s="111"/>
      <c r="AQ34" s="111"/>
      <c r="AR34" s="111"/>
      <c r="AS34" s="111"/>
      <c r="AT34" s="111"/>
      <c r="AU34" s="111"/>
      <c r="AV34" s="111"/>
      <c r="AW34" s="111"/>
      <c r="AX34" s="111"/>
      <c r="AY34" s="112">
        <f>IF('III Plan Rates'!$AP37&gt;0,SUMPRODUCT(AP34:AX34,'III Plan Rates'!$AG37:$AO37)/'III Plan Rates'!$AP37,0)</f>
        <v>0</v>
      </c>
      <c r="AZ34" s="123"/>
      <c r="BA34" s="112" t="e">
        <f>'III Plan Rates'!$AA37*'V Consumer Factors'!$N$12*'II Rate Development &amp; Change'!$K$34</f>
        <v>#DIV/0!</v>
      </c>
      <c r="BB34" s="112" t="e">
        <f>'III Plan Rates'!$AA37*'V Consumer Factors'!$N$13*'II Rate Development &amp; Change'!$K$34</f>
        <v>#DIV/0!</v>
      </c>
      <c r="BC34" s="112" t="e">
        <f>'III Plan Rates'!$AA37*'V Consumer Factors'!$N$14*'II Rate Development &amp; Change'!$K$34</f>
        <v>#DIV/0!</v>
      </c>
      <c r="BD34" s="112" t="e">
        <f>'III Plan Rates'!$AA37*'V Consumer Factors'!$N$15*'II Rate Development &amp; Change'!$K$34</f>
        <v>#DIV/0!</v>
      </c>
      <c r="BE34" s="112" t="e">
        <f>'III Plan Rates'!$AA37*'V Consumer Factors'!$N$16*'II Rate Development &amp; Change'!$K$34</f>
        <v>#DIV/0!</v>
      </c>
      <c r="BF34" s="112" t="e">
        <f>'III Plan Rates'!$AA37*'V Consumer Factors'!$N$17*'II Rate Development &amp; Change'!$K$34</f>
        <v>#DIV/0!</v>
      </c>
      <c r="BG34" s="112" t="e">
        <f>'III Plan Rates'!$AA37*'V Consumer Factors'!$N$18*'II Rate Development &amp; Change'!$K$34</f>
        <v>#DIV/0!</v>
      </c>
      <c r="BH34" s="112" t="e">
        <f>'III Plan Rates'!$AA37*'V Consumer Factors'!$N$19*'II Rate Development &amp; Change'!$K$34</f>
        <v>#DIV/0!</v>
      </c>
      <c r="BI34" s="112" t="e">
        <f>'III Plan Rates'!$AA37*'V Consumer Factors'!$N$20*'II Rate Development &amp; Change'!$K$34</f>
        <v>#DIV/0!</v>
      </c>
      <c r="BJ34" s="112">
        <f>IF('III Plan Rates'!$AP37&gt;0,SUMPRODUCT(BA34:BI34,'III Plan Rates'!$AG37:$AO37)/'III Plan Rates'!$AP37,0)</f>
        <v>0</v>
      </c>
      <c r="BK34" s="124"/>
      <c r="BL34" s="120" t="e">
        <f t="shared" si="9"/>
        <v>#DIV/0!</v>
      </c>
      <c r="BM34" s="120" t="e">
        <f t="shared" si="5"/>
        <v>#DIV/0!</v>
      </c>
      <c r="BN34" s="120" t="e">
        <f t="shared" si="5"/>
        <v>#DIV/0!</v>
      </c>
      <c r="BO34" s="120" t="e">
        <f t="shared" si="5"/>
        <v>#DIV/0!</v>
      </c>
      <c r="BP34" s="120" t="e">
        <f t="shared" si="5"/>
        <v>#DIV/0!</v>
      </c>
      <c r="BQ34" s="120" t="e">
        <f t="shared" si="5"/>
        <v>#DIV/0!</v>
      </c>
      <c r="BR34" s="120" t="e">
        <f t="shared" si="5"/>
        <v>#DIV/0!</v>
      </c>
      <c r="BS34" s="120" t="e">
        <f t="shared" si="5"/>
        <v>#DIV/0!</v>
      </c>
      <c r="BT34" s="120" t="e">
        <f t="shared" si="5"/>
        <v>#DIV/0!</v>
      </c>
      <c r="BU34" s="120" t="str">
        <f t="shared" si="5"/>
        <v/>
      </c>
      <c r="BV34" s="119"/>
      <c r="BW34" s="111"/>
      <c r="BX34" s="111"/>
      <c r="BY34" s="111"/>
      <c r="BZ34" s="111"/>
      <c r="CA34" s="111"/>
      <c r="CB34" s="111"/>
      <c r="CC34" s="111"/>
      <c r="CD34" s="111"/>
      <c r="CE34" s="111"/>
      <c r="CF34" s="112">
        <f>IF('III Plan Rates'!$AP37&gt;0,SUMPRODUCT(BW34:CE34,'III Plan Rates'!$AG37:$AO37)/'III Plan Rates'!$AP37,0)</f>
        <v>0</v>
      </c>
      <c r="CG34" s="123"/>
      <c r="CH34" s="112" t="e">
        <f>'III Plan Rates'!$AA37*'V Consumer Factors'!$N$12*'II Rate Development &amp; Change'!$L$34</f>
        <v>#DIV/0!</v>
      </c>
      <c r="CI34" s="112" t="e">
        <f>'III Plan Rates'!$AA37*'V Consumer Factors'!$N$13*'II Rate Development &amp; Change'!$L$34</f>
        <v>#DIV/0!</v>
      </c>
      <c r="CJ34" s="112" t="e">
        <f>'III Plan Rates'!$AA37*'V Consumer Factors'!$N$14*'II Rate Development &amp; Change'!$L$34</f>
        <v>#DIV/0!</v>
      </c>
      <c r="CK34" s="112" t="e">
        <f>'III Plan Rates'!$AA37*'V Consumer Factors'!$N$15*'II Rate Development &amp; Change'!$L$34</f>
        <v>#DIV/0!</v>
      </c>
      <c r="CL34" s="112" t="e">
        <f>'III Plan Rates'!$AA37*'V Consumer Factors'!$N$16*'II Rate Development &amp; Change'!$L$34</f>
        <v>#DIV/0!</v>
      </c>
      <c r="CM34" s="112" t="e">
        <f>'III Plan Rates'!$AA37*'V Consumer Factors'!$N$17*'II Rate Development &amp; Change'!$L$34</f>
        <v>#DIV/0!</v>
      </c>
      <c r="CN34" s="112" t="e">
        <f>'III Plan Rates'!$AA37*'V Consumer Factors'!$N$18*'II Rate Development &amp; Change'!$L$34</f>
        <v>#DIV/0!</v>
      </c>
      <c r="CO34" s="112" t="e">
        <f>'III Plan Rates'!$AA37*'V Consumer Factors'!$N$19*'II Rate Development &amp; Change'!$L$34</f>
        <v>#DIV/0!</v>
      </c>
      <c r="CP34" s="112" t="e">
        <f>'III Plan Rates'!$AA37*'V Consumer Factors'!$N$20*'II Rate Development &amp; Change'!$L$34</f>
        <v>#DIV/0!</v>
      </c>
      <c r="CQ34" s="112">
        <f>IF('III Plan Rates'!$AP37&gt;0,SUMPRODUCT(CH34:CP34,'III Plan Rates'!$AG37:$AO37)/'III Plan Rates'!$AP37,0)</f>
        <v>0</v>
      </c>
      <c r="CR34" s="124"/>
      <c r="CS34" s="120" t="e">
        <f t="shared" si="10"/>
        <v>#DIV/0!</v>
      </c>
      <c r="CT34" s="120" t="e">
        <f t="shared" si="6"/>
        <v>#DIV/0!</v>
      </c>
      <c r="CU34" s="120" t="e">
        <f t="shared" si="6"/>
        <v>#DIV/0!</v>
      </c>
      <c r="CV34" s="120" t="e">
        <f t="shared" si="6"/>
        <v>#DIV/0!</v>
      </c>
      <c r="CW34" s="120" t="e">
        <f t="shared" si="6"/>
        <v>#DIV/0!</v>
      </c>
      <c r="CX34" s="120" t="e">
        <f t="shared" si="6"/>
        <v>#DIV/0!</v>
      </c>
      <c r="CY34" s="120" t="e">
        <f t="shared" si="6"/>
        <v>#DIV/0!</v>
      </c>
      <c r="CZ34" s="120" t="e">
        <f t="shared" si="6"/>
        <v>#DIV/0!</v>
      </c>
      <c r="DA34" s="120" t="e">
        <f t="shared" si="6"/>
        <v>#DIV/0!</v>
      </c>
      <c r="DB34" s="120" t="str">
        <f t="shared" si="6"/>
        <v/>
      </c>
      <c r="DC34" s="119"/>
      <c r="DD34" s="111"/>
      <c r="DE34" s="111"/>
      <c r="DF34" s="111"/>
      <c r="DG34" s="111"/>
      <c r="DH34" s="111"/>
      <c r="DI34" s="111"/>
      <c r="DJ34" s="111"/>
      <c r="DK34" s="111"/>
      <c r="DL34" s="111"/>
      <c r="DM34" s="112">
        <f>IF('III Plan Rates'!$AP37&gt;0,SUMPRODUCT(DD34:DL34,'III Plan Rates'!$AG37:$AO37)/'III Plan Rates'!$AP37,0)</f>
        <v>0</v>
      </c>
      <c r="DN34" s="123"/>
      <c r="DO34" s="112" t="e">
        <f>'III Plan Rates'!$AA37*'V Consumer Factors'!$N$12*'II Rate Development &amp; Change'!$M$34</f>
        <v>#DIV/0!</v>
      </c>
      <c r="DP34" s="112" t="e">
        <f>'III Plan Rates'!$AA37*'V Consumer Factors'!$N$13*'II Rate Development &amp; Change'!$M$34</f>
        <v>#DIV/0!</v>
      </c>
      <c r="DQ34" s="112" t="e">
        <f>'III Plan Rates'!$AA37*'V Consumer Factors'!$N$14*'II Rate Development &amp; Change'!$M$34</f>
        <v>#DIV/0!</v>
      </c>
      <c r="DR34" s="112" t="e">
        <f>'III Plan Rates'!$AA37*'V Consumer Factors'!$N$15*'II Rate Development &amp; Change'!$M$34</f>
        <v>#DIV/0!</v>
      </c>
      <c r="DS34" s="112" t="e">
        <f>'III Plan Rates'!$AA37*'V Consumer Factors'!$N$16*'II Rate Development &amp; Change'!$M$34</f>
        <v>#DIV/0!</v>
      </c>
      <c r="DT34" s="112" t="e">
        <f>'III Plan Rates'!$AA37*'V Consumer Factors'!$N$17*'II Rate Development &amp; Change'!$M$34</f>
        <v>#DIV/0!</v>
      </c>
      <c r="DU34" s="112" t="e">
        <f>'III Plan Rates'!$AA37*'V Consumer Factors'!$N$18*'II Rate Development &amp; Change'!$M$34</f>
        <v>#DIV/0!</v>
      </c>
      <c r="DV34" s="112" t="e">
        <f>'III Plan Rates'!$AA37*'V Consumer Factors'!$N$19*'II Rate Development &amp; Change'!$M$34</f>
        <v>#DIV/0!</v>
      </c>
      <c r="DW34" s="112" t="e">
        <f>'III Plan Rates'!$AA37*'V Consumer Factors'!$N$20*'II Rate Development &amp; Change'!$M$34</f>
        <v>#DIV/0!</v>
      </c>
      <c r="DX34" s="112">
        <f>IF('III Plan Rates'!$AP37&gt;0,SUMPRODUCT(DO34:DW34,'III Plan Rates'!$AG37:$AO37)/'III Plan Rates'!$AP37,0)</f>
        <v>0</v>
      </c>
      <c r="DZ34" s="120" t="e">
        <f t="shared" si="11"/>
        <v>#DIV/0!</v>
      </c>
      <c r="EA34" s="120" t="e">
        <f t="shared" si="7"/>
        <v>#DIV/0!</v>
      </c>
      <c r="EB34" s="120" t="e">
        <f t="shared" si="7"/>
        <v>#DIV/0!</v>
      </c>
      <c r="EC34" s="120" t="e">
        <f t="shared" si="7"/>
        <v>#DIV/0!</v>
      </c>
      <c r="ED34" s="120" t="e">
        <f t="shared" si="7"/>
        <v>#DIV/0!</v>
      </c>
      <c r="EE34" s="120" t="e">
        <f t="shared" si="7"/>
        <v>#DIV/0!</v>
      </c>
      <c r="EF34" s="120" t="e">
        <f t="shared" si="7"/>
        <v>#DIV/0!</v>
      </c>
      <c r="EG34" s="120" t="e">
        <f t="shared" si="7"/>
        <v>#DIV/0!</v>
      </c>
      <c r="EH34" s="120" t="e">
        <f t="shared" si="7"/>
        <v>#DIV/0!</v>
      </c>
      <c r="EI34" s="120" t="str">
        <f t="shared" si="7"/>
        <v/>
      </c>
      <c r="EJ34" s="119"/>
    </row>
    <row r="35" spans="1:140" x14ac:dyDescent="0.25">
      <c r="A35" s="406" t="str">
        <f>'III Plan Rates'!A38</f>
        <v>Plan 21</v>
      </c>
      <c r="B35" s="122">
        <f>'III Plan Rates'!B38</f>
        <v>0</v>
      </c>
      <c r="C35" s="128">
        <f>'III Plan Rates'!D38</f>
        <v>0</v>
      </c>
      <c r="D35" s="122">
        <f>'III Plan Rates'!E38</f>
        <v>0</v>
      </c>
      <c r="E35" s="122">
        <f>'III Plan Rates'!F38</f>
        <v>0</v>
      </c>
      <c r="F35" s="122">
        <f>'III Plan Rates'!G38</f>
        <v>0</v>
      </c>
      <c r="G35" s="122">
        <f>'III Plan Rates'!J38</f>
        <v>0</v>
      </c>
      <c r="H35" s="101"/>
      <c r="I35" s="111"/>
      <c r="J35" s="111"/>
      <c r="K35" s="111"/>
      <c r="L35" s="111"/>
      <c r="M35" s="111"/>
      <c r="N35" s="111"/>
      <c r="O35" s="111"/>
      <c r="P35" s="111"/>
      <c r="Q35" s="111"/>
      <c r="R35" s="112">
        <f>IF('III Plan Rates'!$AP38&gt;0,SUMPRODUCT(I35:Q35,'III Plan Rates'!$AG38:$AO38)/'III Plan Rates'!$AP38,0)</f>
        <v>0</v>
      </c>
      <c r="S35" s="123"/>
      <c r="T35" s="112" t="e">
        <f>'III Plan Rates'!$AA38*'V Consumer Factors'!$N$12*'II Rate Development &amp; Change'!$J$34</f>
        <v>#DIV/0!</v>
      </c>
      <c r="U35" s="112" t="e">
        <f>'III Plan Rates'!$AA38*'V Consumer Factors'!$N$13*'II Rate Development &amp; Change'!$J$34</f>
        <v>#DIV/0!</v>
      </c>
      <c r="V35" s="112" t="e">
        <f>'III Plan Rates'!$AA38*'V Consumer Factors'!$N$14*'II Rate Development &amp; Change'!$J$34</f>
        <v>#DIV/0!</v>
      </c>
      <c r="W35" s="112" t="e">
        <f>'III Plan Rates'!$AA38*'V Consumer Factors'!$N$15*'II Rate Development &amp; Change'!$J$34</f>
        <v>#DIV/0!</v>
      </c>
      <c r="X35" s="112" t="e">
        <f>'III Plan Rates'!$AA38*'V Consumer Factors'!$N$16*'II Rate Development &amp; Change'!$J$34</f>
        <v>#DIV/0!</v>
      </c>
      <c r="Y35" s="112" t="e">
        <f>'III Plan Rates'!$AA38*'V Consumer Factors'!$N$17*'II Rate Development &amp; Change'!$J$34</f>
        <v>#DIV/0!</v>
      </c>
      <c r="Z35" s="112" t="e">
        <f>'III Plan Rates'!$AA38*'V Consumer Factors'!$N$18*'II Rate Development &amp; Change'!$J$34</f>
        <v>#DIV/0!</v>
      </c>
      <c r="AA35" s="112" t="e">
        <f>'III Plan Rates'!$AA38*'V Consumer Factors'!$N$19*'II Rate Development &amp; Change'!$J$34</f>
        <v>#DIV/0!</v>
      </c>
      <c r="AB35" s="112" t="e">
        <f>'III Plan Rates'!$AA38*'V Consumer Factors'!$N$20*'II Rate Development &amp; Change'!$J$34</f>
        <v>#DIV/0!</v>
      </c>
      <c r="AC35" s="112">
        <f>IF('III Plan Rates'!$AP38&gt;0,SUMPRODUCT(T35:AB35,'III Plan Rates'!$AG38:$AO38)/'III Plan Rates'!$AP38,0)</f>
        <v>0</v>
      </c>
      <c r="AD35" s="119"/>
      <c r="AE35" s="120" t="e">
        <f t="shared" si="8"/>
        <v>#DIV/0!</v>
      </c>
      <c r="AF35" s="120" t="e">
        <f t="shared" si="4"/>
        <v>#DIV/0!</v>
      </c>
      <c r="AG35" s="120" t="e">
        <f t="shared" si="4"/>
        <v>#DIV/0!</v>
      </c>
      <c r="AH35" s="120" t="e">
        <f t="shared" si="4"/>
        <v>#DIV/0!</v>
      </c>
      <c r="AI35" s="120" t="e">
        <f t="shared" si="4"/>
        <v>#DIV/0!</v>
      </c>
      <c r="AJ35" s="120" t="e">
        <f t="shared" si="4"/>
        <v>#DIV/0!</v>
      </c>
      <c r="AK35" s="120" t="e">
        <f t="shared" si="4"/>
        <v>#DIV/0!</v>
      </c>
      <c r="AL35" s="120" t="e">
        <f t="shared" si="4"/>
        <v>#DIV/0!</v>
      </c>
      <c r="AM35" s="120" t="e">
        <f t="shared" si="4"/>
        <v>#DIV/0!</v>
      </c>
      <c r="AN35" s="120" t="str">
        <f t="shared" si="4"/>
        <v/>
      </c>
      <c r="AO35" s="119"/>
      <c r="AP35" s="111"/>
      <c r="AQ35" s="111"/>
      <c r="AR35" s="111"/>
      <c r="AS35" s="111"/>
      <c r="AT35" s="111"/>
      <c r="AU35" s="111"/>
      <c r="AV35" s="111"/>
      <c r="AW35" s="111"/>
      <c r="AX35" s="111"/>
      <c r="AY35" s="112">
        <f>IF('III Plan Rates'!$AP38&gt;0,SUMPRODUCT(AP35:AX35,'III Plan Rates'!$AG38:$AO38)/'III Plan Rates'!$AP38,0)</f>
        <v>0</v>
      </c>
      <c r="AZ35" s="123"/>
      <c r="BA35" s="112" t="e">
        <f>'III Plan Rates'!$AA38*'V Consumer Factors'!$N$12*'II Rate Development &amp; Change'!$K$34</f>
        <v>#DIV/0!</v>
      </c>
      <c r="BB35" s="112" t="e">
        <f>'III Plan Rates'!$AA38*'V Consumer Factors'!$N$13*'II Rate Development &amp; Change'!$K$34</f>
        <v>#DIV/0!</v>
      </c>
      <c r="BC35" s="112" t="e">
        <f>'III Plan Rates'!$AA38*'V Consumer Factors'!$N$14*'II Rate Development &amp; Change'!$K$34</f>
        <v>#DIV/0!</v>
      </c>
      <c r="BD35" s="112" t="e">
        <f>'III Plan Rates'!$AA38*'V Consumer Factors'!$N$15*'II Rate Development &amp; Change'!$K$34</f>
        <v>#DIV/0!</v>
      </c>
      <c r="BE35" s="112" t="e">
        <f>'III Plan Rates'!$AA38*'V Consumer Factors'!$N$16*'II Rate Development &amp; Change'!$K$34</f>
        <v>#DIV/0!</v>
      </c>
      <c r="BF35" s="112" t="e">
        <f>'III Plan Rates'!$AA38*'V Consumer Factors'!$N$17*'II Rate Development &amp; Change'!$K$34</f>
        <v>#DIV/0!</v>
      </c>
      <c r="BG35" s="112" t="e">
        <f>'III Plan Rates'!$AA38*'V Consumer Factors'!$N$18*'II Rate Development &amp; Change'!$K$34</f>
        <v>#DIV/0!</v>
      </c>
      <c r="BH35" s="112" t="e">
        <f>'III Plan Rates'!$AA38*'V Consumer Factors'!$N$19*'II Rate Development &amp; Change'!$K$34</f>
        <v>#DIV/0!</v>
      </c>
      <c r="BI35" s="112" t="e">
        <f>'III Plan Rates'!$AA38*'V Consumer Factors'!$N$20*'II Rate Development &amp; Change'!$K$34</f>
        <v>#DIV/0!</v>
      </c>
      <c r="BJ35" s="112">
        <f>IF('III Plan Rates'!$AP38&gt;0,SUMPRODUCT(BA35:BI35,'III Plan Rates'!$AG38:$AO38)/'III Plan Rates'!$AP38,0)</f>
        <v>0</v>
      </c>
      <c r="BK35" s="124"/>
      <c r="BL35" s="120" t="e">
        <f t="shared" si="9"/>
        <v>#DIV/0!</v>
      </c>
      <c r="BM35" s="120" t="e">
        <f t="shared" si="5"/>
        <v>#DIV/0!</v>
      </c>
      <c r="BN35" s="120" t="e">
        <f t="shared" si="5"/>
        <v>#DIV/0!</v>
      </c>
      <c r="BO35" s="120" t="e">
        <f t="shared" si="5"/>
        <v>#DIV/0!</v>
      </c>
      <c r="BP35" s="120" t="e">
        <f t="shared" si="5"/>
        <v>#DIV/0!</v>
      </c>
      <c r="BQ35" s="120" t="e">
        <f t="shared" si="5"/>
        <v>#DIV/0!</v>
      </c>
      <c r="BR35" s="120" t="e">
        <f t="shared" si="5"/>
        <v>#DIV/0!</v>
      </c>
      <c r="BS35" s="120" t="e">
        <f t="shared" si="5"/>
        <v>#DIV/0!</v>
      </c>
      <c r="BT35" s="120" t="e">
        <f t="shared" si="5"/>
        <v>#DIV/0!</v>
      </c>
      <c r="BU35" s="120" t="str">
        <f t="shared" si="5"/>
        <v/>
      </c>
      <c r="BV35" s="119"/>
      <c r="BW35" s="111"/>
      <c r="BX35" s="111"/>
      <c r="BY35" s="111"/>
      <c r="BZ35" s="111"/>
      <c r="CA35" s="111"/>
      <c r="CB35" s="111"/>
      <c r="CC35" s="111"/>
      <c r="CD35" s="111"/>
      <c r="CE35" s="111"/>
      <c r="CF35" s="112">
        <f>IF('III Plan Rates'!$AP38&gt;0,SUMPRODUCT(BW35:CE35,'III Plan Rates'!$AG38:$AO38)/'III Plan Rates'!$AP38,0)</f>
        <v>0</v>
      </c>
      <c r="CG35" s="123"/>
      <c r="CH35" s="112" t="e">
        <f>'III Plan Rates'!$AA38*'V Consumer Factors'!$N$12*'II Rate Development &amp; Change'!$L$34</f>
        <v>#DIV/0!</v>
      </c>
      <c r="CI35" s="112" t="e">
        <f>'III Plan Rates'!$AA38*'V Consumer Factors'!$N$13*'II Rate Development &amp; Change'!$L$34</f>
        <v>#DIV/0!</v>
      </c>
      <c r="CJ35" s="112" t="e">
        <f>'III Plan Rates'!$AA38*'V Consumer Factors'!$N$14*'II Rate Development &amp; Change'!$L$34</f>
        <v>#DIV/0!</v>
      </c>
      <c r="CK35" s="112" t="e">
        <f>'III Plan Rates'!$AA38*'V Consumer Factors'!$N$15*'II Rate Development &amp; Change'!$L$34</f>
        <v>#DIV/0!</v>
      </c>
      <c r="CL35" s="112" t="e">
        <f>'III Plan Rates'!$AA38*'V Consumer Factors'!$N$16*'II Rate Development &amp; Change'!$L$34</f>
        <v>#DIV/0!</v>
      </c>
      <c r="CM35" s="112" t="e">
        <f>'III Plan Rates'!$AA38*'V Consumer Factors'!$N$17*'II Rate Development &amp; Change'!$L$34</f>
        <v>#DIV/0!</v>
      </c>
      <c r="CN35" s="112" t="e">
        <f>'III Plan Rates'!$AA38*'V Consumer Factors'!$N$18*'II Rate Development &amp; Change'!$L$34</f>
        <v>#DIV/0!</v>
      </c>
      <c r="CO35" s="112" t="e">
        <f>'III Plan Rates'!$AA38*'V Consumer Factors'!$N$19*'II Rate Development &amp; Change'!$L$34</f>
        <v>#DIV/0!</v>
      </c>
      <c r="CP35" s="112" t="e">
        <f>'III Plan Rates'!$AA38*'V Consumer Factors'!$N$20*'II Rate Development &amp; Change'!$L$34</f>
        <v>#DIV/0!</v>
      </c>
      <c r="CQ35" s="112">
        <f>IF('III Plan Rates'!$AP38&gt;0,SUMPRODUCT(CH35:CP35,'III Plan Rates'!$AG38:$AO38)/'III Plan Rates'!$AP38,0)</f>
        <v>0</v>
      </c>
      <c r="CR35" s="124"/>
      <c r="CS35" s="120" t="e">
        <f t="shared" si="10"/>
        <v>#DIV/0!</v>
      </c>
      <c r="CT35" s="120" t="e">
        <f t="shared" si="6"/>
        <v>#DIV/0!</v>
      </c>
      <c r="CU35" s="120" t="e">
        <f t="shared" si="6"/>
        <v>#DIV/0!</v>
      </c>
      <c r="CV35" s="120" t="e">
        <f t="shared" si="6"/>
        <v>#DIV/0!</v>
      </c>
      <c r="CW35" s="120" t="e">
        <f t="shared" si="6"/>
        <v>#DIV/0!</v>
      </c>
      <c r="CX35" s="120" t="e">
        <f t="shared" si="6"/>
        <v>#DIV/0!</v>
      </c>
      <c r="CY35" s="120" t="e">
        <f t="shared" si="6"/>
        <v>#DIV/0!</v>
      </c>
      <c r="CZ35" s="120" t="e">
        <f t="shared" si="6"/>
        <v>#DIV/0!</v>
      </c>
      <c r="DA35" s="120" t="e">
        <f t="shared" si="6"/>
        <v>#DIV/0!</v>
      </c>
      <c r="DB35" s="120" t="str">
        <f t="shared" si="6"/>
        <v/>
      </c>
      <c r="DC35" s="119"/>
      <c r="DD35" s="111"/>
      <c r="DE35" s="111"/>
      <c r="DF35" s="111"/>
      <c r="DG35" s="111"/>
      <c r="DH35" s="111"/>
      <c r="DI35" s="111"/>
      <c r="DJ35" s="111"/>
      <c r="DK35" s="111"/>
      <c r="DL35" s="111"/>
      <c r="DM35" s="112">
        <f>IF('III Plan Rates'!$AP38&gt;0,SUMPRODUCT(DD35:DL35,'III Plan Rates'!$AG38:$AO38)/'III Plan Rates'!$AP38,0)</f>
        <v>0</v>
      </c>
      <c r="DN35" s="123"/>
      <c r="DO35" s="112" t="e">
        <f>'III Plan Rates'!$AA38*'V Consumer Factors'!$N$12*'II Rate Development &amp; Change'!$M$34</f>
        <v>#DIV/0!</v>
      </c>
      <c r="DP35" s="112" t="e">
        <f>'III Plan Rates'!$AA38*'V Consumer Factors'!$N$13*'II Rate Development &amp; Change'!$M$34</f>
        <v>#DIV/0!</v>
      </c>
      <c r="DQ35" s="112" t="e">
        <f>'III Plan Rates'!$AA38*'V Consumer Factors'!$N$14*'II Rate Development &amp; Change'!$M$34</f>
        <v>#DIV/0!</v>
      </c>
      <c r="DR35" s="112" t="e">
        <f>'III Plan Rates'!$AA38*'V Consumer Factors'!$N$15*'II Rate Development &amp; Change'!$M$34</f>
        <v>#DIV/0!</v>
      </c>
      <c r="DS35" s="112" t="e">
        <f>'III Plan Rates'!$AA38*'V Consumer Factors'!$N$16*'II Rate Development &amp; Change'!$M$34</f>
        <v>#DIV/0!</v>
      </c>
      <c r="DT35" s="112" t="e">
        <f>'III Plan Rates'!$AA38*'V Consumer Factors'!$N$17*'II Rate Development &amp; Change'!$M$34</f>
        <v>#DIV/0!</v>
      </c>
      <c r="DU35" s="112" t="e">
        <f>'III Plan Rates'!$AA38*'V Consumer Factors'!$N$18*'II Rate Development &amp; Change'!$M$34</f>
        <v>#DIV/0!</v>
      </c>
      <c r="DV35" s="112" t="e">
        <f>'III Plan Rates'!$AA38*'V Consumer Factors'!$N$19*'II Rate Development &amp; Change'!$M$34</f>
        <v>#DIV/0!</v>
      </c>
      <c r="DW35" s="112" t="e">
        <f>'III Plan Rates'!$AA38*'V Consumer Factors'!$N$20*'II Rate Development &amp; Change'!$M$34</f>
        <v>#DIV/0!</v>
      </c>
      <c r="DX35" s="112">
        <f>IF('III Plan Rates'!$AP38&gt;0,SUMPRODUCT(DO35:DW35,'III Plan Rates'!$AG38:$AO38)/'III Plan Rates'!$AP38,0)</f>
        <v>0</v>
      </c>
      <c r="DZ35" s="120" t="e">
        <f t="shared" si="11"/>
        <v>#DIV/0!</v>
      </c>
      <c r="EA35" s="120" t="e">
        <f t="shared" si="7"/>
        <v>#DIV/0!</v>
      </c>
      <c r="EB35" s="120" t="e">
        <f t="shared" si="7"/>
        <v>#DIV/0!</v>
      </c>
      <c r="EC35" s="120" t="e">
        <f t="shared" si="7"/>
        <v>#DIV/0!</v>
      </c>
      <c r="ED35" s="120" t="e">
        <f t="shared" si="7"/>
        <v>#DIV/0!</v>
      </c>
      <c r="EE35" s="120" t="e">
        <f t="shared" si="7"/>
        <v>#DIV/0!</v>
      </c>
      <c r="EF35" s="120" t="e">
        <f t="shared" si="7"/>
        <v>#DIV/0!</v>
      </c>
      <c r="EG35" s="120" t="e">
        <f t="shared" si="7"/>
        <v>#DIV/0!</v>
      </c>
      <c r="EH35" s="120" t="e">
        <f t="shared" si="7"/>
        <v>#DIV/0!</v>
      </c>
      <c r="EI35" s="120" t="str">
        <f t="shared" si="7"/>
        <v/>
      </c>
      <c r="EJ35" s="119"/>
    </row>
    <row r="36" spans="1:140" x14ac:dyDescent="0.25">
      <c r="A36" s="406" t="str">
        <f>'III Plan Rates'!A39</f>
        <v>Plan 22</v>
      </c>
      <c r="B36" s="122">
        <f>'III Plan Rates'!B39</f>
        <v>0</v>
      </c>
      <c r="C36" s="128">
        <f>'III Plan Rates'!D39</f>
        <v>0</v>
      </c>
      <c r="D36" s="122">
        <f>'III Plan Rates'!E39</f>
        <v>0</v>
      </c>
      <c r="E36" s="122">
        <f>'III Plan Rates'!F39</f>
        <v>0</v>
      </c>
      <c r="F36" s="122">
        <f>'III Plan Rates'!G39</f>
        <v>0</v>
      </c>
      <c r="G36" s="122">
        <f>'III Plan Rates'!J39</f>
        <v>0</v>
      </c>
      <c r="H36" s="101"/>
      <c r="I36" s="111"/>
      <c r="J36" s="111"/>
      <c r="K36" s="111"/>
      <c r="L36" s="111"/>
      <c r="M36" s="111"/>
      <c r="N36" s="111"/>
      <c r="O36" s="111"/>
      <c r="P36" s="111"/>
      <c r="Q36" s="111"/>
      <c r="R36" s="112">
        <f>IF('III Plan Rates'!$AP39&gt;0,SUMPRODUCT(I36:Q36,'III Plan Rates'!$AG39:$AO39)/'III Plan Rates'!$AP39,0)</f>
        <v>0</v>
      </c>
      <c r="S36" s="123"/>
      <c r="T36" s="112" t="e">
        <f>'III Plan Rates'!$AA39*'V Consumer Factors'!$N$12*'II Rate Development &amp; Change'!$J$34</f>
        <v>#DIV/0!</v>
      </c>
      <c r="U36" s="112" t="e">
        <f>'III Plan Rates'!$AA39*'V Consumer Factors'!$N$13*'II Rate Development &amp; Change'!$J$34</f>
        <v>#DIV/0!</v>
      </c>
      <c r="V36" s="112" t="e">
        <f>'III Plan Rates'!$AA39*'V Consumer Factors'!$N$14*'II Rate Development &amp; Change'!$J$34</f>
        <v>#DIV/0!</v>
      </c>
      <c r="W36" s="112" t="e">
        <f>'III Plan Rates'!$AA39*'V Consumer Factors'!$N$15*'II Rate Development &amp; Change'!$J$34</f>
        <v>#DIV/0!</v>
      </c>
      <c r="X36" s="112" t="e">
        <f>'III Plan Rates'!$AA39*'V Consumer Factors'!$N$16*'II Rate Development &amp; Change'!$J$34</f>
        <v>#DIV/0!</v>
      </c>
      <c r="Y36" s="112" t="e">
        <f>'III Plan Rates'!$AA39*'V Consumer Factors'!$N$17*'II Rate Development &amp; Change'!$J$34</f>
        <v>#DIV/0!</v>
      </c>
      <c r="Z36" s="112" t="e">
        <f>'III Plan Rates'!$AA39*'V Consumer Factors'!$N$18*'II Rate Development &amp; Change'!$J$34</f>
        <v>#DIV/0!</v>
      </c>
      <c r="AA36" s="112" t="e">
        <f>'III Plan Rates'!$AA39*'V Consumer Factors'!$N$19*'II Rate Development &amp; Change'!$J$34</f>
        <v>#DIV/0!</v>
      </c>
      <c r="AB36" s="112" t="e">
        <f>'III Plan Rates'!$AA39*'V Consumer Factors'!$N$20*'II Rate Development &amp; Change'!$J$34</f>
        <v>#DIV/0!</v>
      </c>
      <c r="AC36" s="112">
        <f>IF('III Plan Rates'!$AP39&gt;0,SUMPRODUCT(T36:AB36,'III Plan Rates'!$AG39:$AO39)/'III Plan Rates'!$AP39,0)</f>
        <v>0</v>
      </c>
      <c r="AD36" s="119"/>
      <c r="AE36" s="120" t="e">
        <f t="shared" si="8"/>
        <v>#DIV/0!</v>
      </c>
      <c r="AF36" s="120" t="e">
        <f t="shared" si="4"/>
        <v>#DIV/0!</v>
      </c>
      <c r="AG36" s="120" t="e">
        <f t="shared" si="4"/>
        <v>#DIV/0!</v>
      </c>
      <c r="AH36" s="120" t="e">
        <f t="shared" si="4"/>
        <v>#DIV/0!</v>
      </c>
      <c r="AI36" s="120" t="e">
        <f t="shared" si="4"/>
        <v>#DIV/0!</v>
      </c>
      <c r="AJ36" s="120" t="e">
        <f t="shared" si="4"/>
        <v>#DIV/0!</v>
      </c>
      <c r="AK36" s="120" t="e">
        <f t="shared" si="4"/>
        <v>#DIV/0!</v>
      </c>
      <c r="AL36" s="120" t="e">
        <f t="shared" si="4"/>
        <v>#DIV/0!</v>
      </c>
      <c r="AM36" s="120" t="e">
        <f t="shared" si="4"/>
        <v>#DIV/0!</v>
      </c>
      <c r="AN36" s="120" t="str">
        <f t="shared" si="4"/>
        <v/>
      </c>
      <c r="AO36" s="119"/>
      <c r="AP36" s="111"/>
      <c r="AQ36" s="111"/>
      <c r="AR36" s="111"/>
      <c r="AS36" s="111"/>
      <c r="AT36" s="111"/>
      <c r="AU36" s="111"/>
      <c r="AV36" s="111"/>
      <c r="AW36" s="111"/>
      <c r="AX36" s="111"/>
      <c r="AY36" s="112">
        <f>IF('III Plan Rates'!$AP39&gt;0,SUMPRODUCT(AP36:AX36,'III Plan Rates'!$AG39:$AO39)/'III Plan Rates'!$AP39,0)</f>
        <v>0</v>
      </c>
      <c r="AZ36" s="123"/>
      <c r="BA36" s="112" t="e">
        <f>'III Plan Rates'!$AA39*'V Consumer Factors'!$N$12*'II Rate Development &amp; Change'!$K$34</f>
        <v>#DIV/0!</v>
      </c>
      <c r="BB36" s="112" t="e">
        <f>'III Plan Rates'!$AA39*'V Consumer Factors'!$N$13*'II Rate Development &amp; Change'!$K$34</f>
        <v>#DIV/0!</v>
      </c>
      <c r="BC36" s="112" t="e">
        <f>'III Plan Rates'!$AA39*'V Consumer Factors'!$N$14*'II Rate Development &amp; Change'!$K$34</f>
        <v>#DIV/0!</v>
      </c>
      <c r="BD36" s="112" t="e">
        <f>'III Plan Rates'!$AA39*'V Consumer Factors'!$N$15*'II Rate Development &amp; Change'!$K$34</f>
        <v>#DIV/0!</v>
      </c>
      <c r="BE36" s="112" t="e">
        <f>'III Plan Rates'!$AA39*'V Consumer Factors'!$N$16*'II Rate Development &amp; Change'!$K$34</f>
        <v>#DIV/0!</v>
      </c>
      <c r="BF36" s="112" t="e">
        <f>'III Plan Rates'!$AA39*'V Consumer Factors'!$N$17*'II Rate Development &amp; Change'!$K$34</f>
        <v>#DIV/0!</v>
      </c>
      <c r="BG36" s="112" t="e">
        <f>'III Plan Rates'!$AA39*'V Consumer Factors'!$N$18*'II Rate Development &amp; Change'!$K$34</f>
        <v>#DIV/0!</v>
      </c>
      <c r="BH36" s="112" t="e">
        <f>'III Plan Rates'!$AA39*'V Consumer Factors'!$N$19*'II Rate Development &amp; Change'!$K$34</f>
        <v>#DIV/0!</v>
      </c>
      <c r="BI36" s="112" t="e">
        <f>'III Plan Rates'!$AA39*'V Consumer Factors'!$N$20*'II Rate Development &amp; Change'!$K$34</f>
        <v>#DIV/0!</v>
      </c>
      <c r="BJ36" s="112">
        <f>IF('III Plan Rates'!$AP39&gt;0,SUMPRODUCT(BA36:BI36,'III Plan Rates'!$AG39:$AO39)/'III Plan Rates'!$AP39,0)</f>
        <v>0</v>
      </c>
      <c r="BK36" s="124"/>
      <c r="BL36" s="120" t="e">
        <f t="shared" si="9"/>
        <v>#DIV/0!</v>
      </c>
      <c r="BM36" s="120" t="e">
        <f t="shared" si="5"/>
        <v>#DIV/0!</v>
      </c>
      <c r="BN36" s="120" t="e">
        <f t="shared" si="5"/>
        <v>#DIV/0!</v>
      </c>
      <c r="BO36" s="120" t="e">
        <f t="shared" si="5"/>
        <v>#DIV/0!</v>
      </c>
      <c r="BP36" s="120" t="e">
        <f t="shared" si="5"/>
        <v>#DIV/0!</v>
      </c>
      <c r="BQ36" s="120" t="e">
        <f t="shared" si="5"/>
        <v>#DIV/0!</v>
      </c>
      <c r="BR36" s="120" t="e">
        <f t="shared" si="5"/>
        <v>#DIV/0!</v>
      </c>
      <c r="BS36" s="120" t="e">
        <f t="shared" si="5"/>
        <v>#DIV/0!</v>
      </c>
      <c r="BT36" s="120" t="e">
        <f t="shared" si="5"/>
        <v>#DIV/0!</v>
      </c>
      <c r="BU36" s="120" t="str">
        <f t="shared" si="5"/>
        <v/>
      </c>
      <c r="BV36" s="119"/>
      <c r="BW36" s="111"/>
      <c r="BX36" s="111"/>
      <c r="BY36" s="111"/>
      <c r="BZ36" s="111"/>
      <c r="CA36" s="111"/>
      <c r="CB36" s="111"/>
      <c r="CC36" s="111"/>
      <c r="CD36" s="111"/>
      <c r="CE36" s="111"/>
      <c r="CF36" s="112">
        <f>IF('III Plan Rates'!$AP39&gt;0,SUMPRODUCT(BW36:CE36,'III Plan Rates'!$AG39:$AO39)/'III Plan Rates'!$AP39,0)</f>
        <v>0</v>
      </c>
      <c r="CG36" s="123"/>
      <c r="CH36" s="112" t="e">
        <f>'III Plan Rates'!$AA39*'V Consumer Factors'!$N$12*'II Rate Development &amp; Change'!$L$34</f>
        <v>#DIV/0!</v>
      </c>
      <c r="CI36" s="112" t="e">
        <f>'III Plan Rates'!$AA39*'V Consumer Factors'!$N$13*'II Rate Development &amp; Change'!$L$34</f>
        <v>#DIV/0!</v>
      </c>
      <c r="CJ36" s="112" t="e">
        <f>'III Plan Rates'!$AA39*'V Consumer Factors'!$N$14*'II Rate Development &amp; Change'!$L$34</f>
        <v>#DIV/0!</v>
      </c>
      <c r="CK36" s="112" t="e">
        <f>'III Plan Rates'!$AA39*'V Consumer Factors'!$N$15*'II Rate Development &amp; Change'!$L$34</f>
        <v>#DIV/0!</v>
      </c>
      <c r="CL36" s="112" t="e">
        <f>'III Plan Rates'!$AA39*'V Consumer Factors'!$N$16*'II Rate Development &amp; Change'!$L$34</f>
        <v>#DIV/0!</v>
      </c>
      <c r="CM36" s="112" t="e">
        <f>'III Plan Rates'!$AA39*'V Consumer Factors'!$N$17*'II Rate Development &amp; Change'!$L$34</f>
        <v>#DIV/0!</v>
      </c>
      <c r="CN36" s="112" t="e">
        <f>'III Plan Rates'!$AA39*'V Consumer Factors'!$N$18*'II Rate Development &amp; Change'!$L$34</f>
        <v>#DIV/0!</v>
      </c>
      <c r="CO36" s="112" t="e">
        <f>'III Plan Rates'!$AA39*'V Consumer Factors'!$N$19*'II Rate Development &amp; Change'!$L$34</f>
        <v>#DIV/0!</v>
      </c>
      <c r="CP36" s="112" t="e">
        <f>'III Plan Rates'!$AA39*'V Consumer Factors'!$N$20*'II Rate Development &amp; Change'!$L$34</f>
        <v>#DIV/0!</v>
      </c>
      <c r="CQ36" s="112">
        <f>IF('III Plan Rates'!$AP39&gt;0,SUMPRODUCT(CH36:CP36,'III Plan Rates'!$AG39:$AO39)/'III Plan Rates'!$AP39,0)</f>
        <v>0</v>
      </c>
      <c r="CR36" s="124"/>
      <c r="CS36" s="120" t="e">
        <f t="shared" si="10"/>
        <v>#DIV/0!</v>
      </c>
      <c r="CT36" s="120" t="e">
        <f t="shared" si="6"/>
        <v>#DIV/0!</v>
      </c>
      <c r="CU36" s="120" t="e">
        <f t="shared" si="6"/>
        <v>#DIV/0!</v>
      </c>
      <c r="CV36" s="120" t="e">
        <f t="shared" si="6"/>
        <v>#DIV/0!</v>
      </c>
      <c r="CW36" s="120" t="e">
        <f t="shared" si="6"/>
        <v>#DIV/0!</v>
      </c>
      <c r="CX36" s="120" t="e">
        <f t="shared" si="6"/>
        <v>#DIV/0!</v>
      </c>
      <c r="CY36" s="120" t="e">
        <f t="shared" si="6"/>
        <v>#DIV/0!</v>
      </c>
      <c r="CZ36" s="120" t="e">
        <f t="shared" si="6"/>
        <v>#DIV/0!</v>
      </c>
      <c r="DA36" s="120" t="e">
        <f t="shared" si="6"/>
        <v>#DIV/0!</v>
      </c>
      <c r="DB36" s="120" t="str">
        <f t="shared" si="6"/>
        <v/>
      </c>
      <c r="DC36" s="119"/>
      <c r="DD36" s="111"/>
      <c r="DE36" s="111"/>
      <c r="DF36" s="111"/>
      <c r="DG36" s="111"/>
      <c r="DH36" s="111"/>
      <c r="DI36" s="111"/>
      <c r="DJ36" s="111"/>
      <c r="DK36" s="111"/>
      <c r="DL36" s="111"/>
      <c r="DM36" s="112">
        <f>IF('III Plan Rates'!$AP39&gt;0,SUMPRODUCT(DD36:DL36,'III Plan Rates'!$AG39:$AO39)/'III Plan Rates'!$AP39,0)</f>
        <v>0</v>
      </c>
      <c r="DN36" s="123"/>
      <c r="DO36" s="112" t="e">
        <f>'III Plan Rates'!$AA39*'V Consumer Factors'!$N$12*'II Rate Development &amp; Change'!$M$34</f>
        <v>#DIV/0!</v>
      </c>
      <c r="DP36" s="112" t="e">
        <f>'III Plan Rates'!$AA39*'V Consumer Factors'!$N$13*'II Rate Development &amp; Change'!$M$34</f>
        <v>#DIV/0!</v>
      </c>
      <c r="DQ36" s="112" t="e">
        <f>'III Plan Rates'!$AA39*'V Consumer Factors'!$N$14*'II Rate Development &amp; Change'!$M$34</f>
        <v>#DIV/0!</v>
      </c>
      <c r="DR36" s="112" t="e">
        <f>'III Plan Rates'!$AA39*'V Consumer Factors'!$N$15*'II Rate Development &amp; Change'!$M$34</f>
        <v>#DIV/0!</v>
      </c>
      <c r="DS36" s="112" t="e">
        <f>'III Plan Rates'!$AA39*'V Consumer Factors'!$N$16*'II Rate Development &amp; Change'!$M$34</f>
        <v>#DIV/0!</v>
      </c>
      <c r="DT36" s="112" t="e">
        <f>'III Plan Rates'!$AA39*'V Consumer Factors'!$N$17*'II Rate Development &amp; Change'!$M$34</f>
        <v>#DIV/0!</v>
      </c>
      <c r="DU36" s="112" t="e">
        <f>'III Plan Rates'!$AA39*'V Consumer Factors'!$N$18*'II Rate Development &amp; Change'!$M$34</f>
        <v>#DIV/0!</v>
      </c>
      <c r="DV36" s="112" t="e">
        <f>'III Plan Rates'!$AA39*'V Consumer Factors'!$N$19*'II Rate Development &amp; Change'!$M$34</f>
        <v>#DIV/0!</v>
      </c>
      <c r="DW36" s="112" t="e">
        <f>'III Plan Rates'!$AA39*'V Consumer Factors'!$N$20*'II Rate Development &amp; Change'!$M$34</f>
        <v>#DIV/0!</v>
      </c>
      <c r="DX36" s="112">
        <f>IF('III Plan Rates'!$AP39&gt;0,SUMPRODUCT(DO36:DW36,'III Plan Rates'!$AG39:$AO39)/'III Plan Rates'!$AP39,0)</f>
        <v>0</v>
      </c>
      <c r="DZ36" s="120" t="e">
        <f t="shared" si="11"/>
        <v>#DIV/0!</v>
      </c>
      <c r="EA36" s="120" t="e">
        <f t="shared" si="7"/>
        <v>#DIV/0!</v>
      </c>
      <c r="EB36" s="120" t="e">
        <f t="shared" si="7"/>
        <v>#DIV/0!</v>
      </c>
      <c r="EC36" s="120" t="e">
        <f t="shared" si="7"/>
        <v>#DIV/0!</v>
      </c>
      <c r="ED36" s="120" t="e">
        <f t="shared" si="7"/>
        <v>#DIV/0!</v>
      </c>
      <c r="EE36" s="120" t="e">
        <f t="shared" si="7"/>
        <v>#DIV/0!</v>
      </c>
      <c r="EF36" s="120" t="e">
        <f t="shared" si="7"/>
        <v>#DIV/0!</v>
      </c>
      <c r="EG36" s="120" t="e">
        <f t="shared" si="7"/>
        <v>#DIV/0!</v>
      </c>
      <c r="EH36" s="120" t="e">
        <f t="shared" si="7"/>
        <v>#DIV/0!</v>
      </c>
      <c r="EI36" s="120" t="str">
        <f t="shared" si="7"/>
        <v/>
      </c>
      <c r="EJ36" s="119"/>
    </row>
    <row r="37" spans="1:140" x14ac:dyDescent="0.25">
      <c r="A37" s="406" t="str">
        <f>'III Plan Rates'!A40</f>
        <v>Plan 23</v>
      </c>
      <c r="B37" s="122">
        <f>'III Plan Rates'!B40</f>
        <v>0</v>
      </c>
      <c r="C37" s="128">
        <f>'III Plan Rates'!D40</f>
        <v>0</v>
      </c>
      <c r="D37" s="122">
        <f>'III Plan Rates'!E40</f>
        <v>0</v>
      </c>
      <c r="E37" s="122">
        <f>'III Plan Rates'!F40</f>
        <v>0</v>
      </c>
      <c r="F37" s="122">
        <f>'III Plan Rates'!G40</f>
        <v>0</v>
      </c>
      <c r="G37" s="122">
        <f>'III Plan Rates'!J40</f>
        <v>0</v>
      </c>
      <c r="H37" s="101"/>
      <c r="I37" s="111"/>
      <c r="J37" s="111"/>
      <c r="K37" s="111"/>
      <c r="L37" s="111"/>
      <c r="M37" s="111"/>
      <c r="N37" s="111"/>
      <c r="O37" s="111"/>
      <c r="P37" s="111"/>
      <c r="Q37" s="111"/>
      <c r="R37" s="112">
        <f>IF('III Plan Rates'!$AP40&gt;0,SUMPRODUCT(I37:Q37,'III Plan Rates'!$AG40:$AO40)/'III Plan Rates'!$AP40,0)</f>
        <v>0</v>
      </c>
      <c r="S37" s="123"/>
      <c r="T37" s="112" t="e">
        <f>'III Plan Rates'!$AA40*'V Consumer Factors'!$N$12*'II Rate Development &amp; Change'!$J$34</f>
        <v>#DIV/0!</v>
      </c>
      <c r="U37" s="112" t="e">
        <f>'III Plan Rates'!$AA40*'V Consumer Factors'!$N$13*'II Rate Development &amp; Change'!$J$34</f>
        <v>#DIV/0!</v>
      </c>
      <c r="V37" s="112" t="e">
        <f>'III Plan Rates'!$AA40*'V Consumer Factors'!$N$14*'II Rate Development &amp; Change'!$J$34</f>
        <v>#DIV/0!</v>
      </c>
      <c r="W37" s="112" t="e">
        <f>'III Plan Rates'!$AA40*'V Consumer Factors'!$N$15*'II Rate Development &amp; Change'!$J$34</f>
        <v>#DIV/0!</v>
      </c>
      <c r="X37" s="112" t="e">
        <f>'III Plan Rates'!$AA40*'V Consumer Factors'!$N$16*'II Rate Development &amp; Change'!$J$34</f>
        <v>#DIV/0!</v>
      </c>
      <c r="Y37" s="112" t="e">
        <f>'III Plan Rates'!$AA40*'V Consumer Factors'!$N$17*'II Rate Development &amp; Change'!$J$34</f>
        <v>#DIV/0!</v>
      </c>
      <c r="Z37" s="112" t="e">
        <f>'III Plan Rates'!$AA40*'V Consumer Factors'!$N$18*'II Rate Development &amp; Change'!$J$34</f>
        <v>#DIV/0!</v>
      </c>
      <c r="AA37" s="112" t="e">
        <f>'III Plan Rates'!$AA40*'V Consumer Factors'!$N$19*'II Rate Development &amp; Change'!$J$34</f>
        <v>#DIV/0!</v>
      </c>
      <c r="AB37" s="112" t="e">
        <f>'III Plan Rates'!$AA40*'V Consumer Factors'!$N$20*'II Rate Development &amp; Change'!$J$34</f>
        <v>#DIV/0!</v>
      </c>
      <c r="AC37" s="112">
        <f>IF('III Plan Rates'!$AP40&gt;0,SUMPRODUCT(T37:AB37,'III Plan Rates'!$AG40:$AO40)/'III Plan Rates'!$AP40,0)</f>
        <v>0</v>
      </c>
      <c r="AD37" s="119"/>
      <c r="AE37" s="120" t="e">
        <f t="shared" si="8"/>
        <v>#DIV/0!</v>
      </c>
      <c r="AF37" s="120" t="e">
        <f t="shared" si="4"/>
        <v>#DIV/0!</v>
      </c>
      <c r="AG37" s="120" t="e">
        <f t="shared" si="4"/>
        <v>#DIV/0!</v>
      </c>
      <c r="AH37" s="120" t="e">
        <f t="shared" si="4"/>
        <v>#DIV/0!</v>
      </c>
      <c r="AI37" s="120" t="e">
        <f t="shared" si="4"/>
        <v>#DIV/0!</v>
      </c>
      <c r="AJ37" s="120" t="e">
        <f t="shared" si="4"/>
        <v>#DIV/0!</v>
      </c>
      <c r="AK37" s="120" t="e">
        <f t="shared" si="4"/>
        <v>#DIV/0!</v>
      </c>
      <c r="AL37" s="120" t="e">
        <f t="shared" si="4"/>
        <v>#DIV/0!</v>
      </c>
      <c r="AM37" s="120" t="e">
        <f t="shared" si="4"/>
        <v>#DIV/0!</v>
      </c>
      <c r="AN37" s="120" t="str">
        <f t="shared" si="4"/>
        <v/>
      </c>
      <c r="AO37" s="119"/>
      <c r="AP37" s="111"/>
      <c r="AQ37" s="111"/>
      <c r="AR37" s="111"/>
      <c r="AS37" s="111"/>
      <c r="AT37" s="111"/>
      <c r="AU37" s="111"/>
      <c r="AV37" s="111"/>
      <c r="AW37" s="111"/>
      <c r="AX37" s="111"/>
      <c r="AY37" s="112">
        <f>IF('III Plan Rates'!$AP40&gt;0,SUMPRODUCT(AP37:AX37,'III Plan Rates'!$AG40:$AO40)/'III Plan Rates'!$AP40,0)</f>
        <v>0</v>
      </c>
      <c r="AZ37" s="123"/>
      <c r="BA37" s="112" t="e">
        <f>'III Plan Rates'!$AA40*'V Consumer Factors'!$N$12*'II Rate Development &amp; Change'!$K$34</f>
        <v>#DIV/0!</v>
      </c>
      <c r="BB37" s="112" t="e">
        <f>'III Plan Rates'!$AA40*'V Consumer Factors'!$N$13*'II Rate Development &amp; Change'!$K$34</f>
        <v>#DIV/0!</v>
      </c>
      <c r="BC37" s="112" t="e">
        <f>'III Plan Rates'!$AA40*'V Consumer Factors'!$N$14*'II Rate Development &amp; Change'!$K$34</f>
        <v>#DIV/0!</v>
      </c>
      <c r="BD37" s="112" t="e">
        <f>'III Plan Rates'!$AA40*'V Consumer Factors'!$N$15*'II Rate Development &amp; Change'!$K$34</f>
        <v>#DIV/0!</v>
      </c>
      <c r="BE37" s="112" t="e">
        <f>'III Plan Rates'!$AA40*'V Consumer Factors'!$N$16*'II Rate Development &amp; Change'!$K$34</f>
        <v>#DIV/0!</v>
      </c>
      <c r="BF37" s="112" t="e">
        <f>'III Plan Rates'!$AA40*'V Consumer Factors'!$N$17*'II Rate Development &amp; Change'!$K$34</f>
        <v>#DIV/0!</v>
      </c>
      <c r="BG37" s="112" t="e">
        <f>'III Plan Rates'!$AA40*'V Consumer Factors'!$N$18*'II Rate Development &amp; Change'!$K$34</f>
        <v>#DIV/0!</v>
      </c>
      <c r="BH37" s="112" t="e">
        <f>'III Plan Rates'!$AA40*'V Consumer Factors'!$N$19*'II Rate Development &amp; Change'!$K$34</f>
        <v>#DIV/0!</v>
      </c>
      <c r="BI37" s="112" t="e">
        <f>'III Plan Rates'!$AA40*'V Consumer Factors'!$N$20*'II Rate Development &amp; Change'!$K$34</f>
        <v>#DIV/0!</v>
      </c>
      <c r="BJ37" s="112">
        <f>IF('III Plan Rates'!$AP40&gt;0,SUMPRODUCT(BA37:BI37,'III Plan Rates'!$AG40:$AO40)/'III Plan Rates'!$AP40,0)</f>
        <v>0</v>
      </c>
      <c r="BK37" s="124"/>
      <c r="BL37" s="120" t="e">
        <f t="shared" si="9"/>
        <v>#DIV/0!</v>
      </c>
      <c r="BM37" s="120" t="e">
        <f t="shared" si="5"/>
        <v>#DIV/0!</v>
      </c>
      <c r="BN37" s="120" t="e">
        <f t="shared" si="5"/>
        <v>#DIV/0!</v>
      </c>
      <c r="BO37" s="120" t="e">
        <f t="shared" si="5"/>
        <v>#DIV/0!</v>
      </c>
      <c r="BP37" s="120" t="e">
        <f t="shared" si="5"/>
        <v>#DIV/0!</v>
      </c>
      <c r="BQ37" s="120" t="e">
        <f t="shared" si="5"/>
        <v>#DIV/0!</v>
      </c>
      <c r="BR37" s="120" t="e">
        <f t="shared" si="5"/>
        <v>#DIV/0!</v>
      </c>
      <c r="BS37" s="120" t="e">
        <f t="shared" si="5"/>
        <v>#DIV/0!</v>
      </c>
      <c r="BT37" s="120" t="e">
        <f t="shared" si="5"/>
        <v>#DIV/0!</v>
      </c>
      <c r="BU37" s="120" t="str">
        <f t="shared" si="5"/>
        <v/>
      </c>
      <c r="BV37" s="119"/>
      <c r="BW37" s="111"/>
      <c r="BX37" s="111"/>
      <c r="BY37" s="111"/>
      <c r="BZ37" s="111"/>
      <c r="CA37" s="111"/>
      <c r="CB37" s="111"/>
      <c r="CC37" s="111"/>
      <c r="CD37" s="111"/>
      <c r="CE37" s="111"/>
      <c r="CF37" s="112">
        <f>IF('III Plan Rates'!$AP40&gt;0,SUMPRODUCT(BW37:CE37,'III Plan Rates'!$AG40:$AO40)/'III Plan Rates'!$AP40,0)</f>
        <v>0</v>
      </c>
      <c r="CG37" s="123"/>
      <c r="CH37" s="112" t="e">
        <f>'III Plan Rates'!$AA40*'V Consumer Factors'!$N$12*'II Rate Development &amp; Change'!$L$34</f>
        <v>#DIV/0!</v>
      </c>
      <c r="CI37" s="112" t="e">
        <f>'III Plan Rates'!$AA40*'V Consumer Factors'!$N$13*'II Rate Development &amp; Change'!$L$34</f>
        <v>#DIV/0!</v>
      </c>
      <c r="CJ37" s="112" t="e">
        <f>'III Plan Rates'!$AA40*'V Consumer Factors'!$N$14*'II Rate Development &amp; Change'!$L$34</f>
        <v>#DIV/0!</v>
      </c>
      <c r="CK37" s="112" t="e">
        <f>'III Plan Rates'!$AA40*'V Consumer Factors'!$N$15*'II Rate Development &amp; Change'!$L$34</f>
        <v>#DIV/0!</v>
      </c>
      <c r="CL37" s="112" t="e">
        <f>'III Plan Rates'!$AA40*'V Consumer Factors'!$N$16*'II Rate Development &amp; Change'!$L$34</f>
        <v>#DIV/0!</v>
      </c>
      <c r="CM37" s="112" t="e">
        <f>'III Plan Rates'!$AA40*'V Consumer Factors'!$N$17*'II Rate Development &amp; Change'!$L$34</f>
        <v>#DIV/0!</v>
      </c>
      <c r="CN37" s="112" t="e">
        <f>'III Plan Rates'!$AA40*'V Consumer Factors'!$N$18*'II Rate Development &amp; Change'!$L$34</f>
        <v>#DIV/0!</v>
      </c>
      <c r="CO37" s="112" t="e">
        <f>'III Plan Rates'!$AA40*'V Consumer Factors'!$N$19*'II Rate Development &amp; Change'!$L$34</f>
        <v>#DIV/0!</v>
      </c>
      <c r="CP37" s="112" t="e">
        <f>'III Plan Rates'!$AA40*'V Consumer Factors'!$N$20*'II Rate Development &amp; Change'!$L$34</f>
        <v>#DIV/0!</v>
      </c>
      <c r="CQ37" s="112">
        <f>IF('III Plan Rates'!$AP40&gt;0,SUMPRODUCT(CH37:CP37,'III Plan Rates'!$AG40:$AO40)/'III Plan Rates'!$AP40,0)</f>
        <v>0</v>
      </c>
      <c r="CR37" s="124"/>
      <c r="CS37" s="120" t="e">
        <f t="shared" si="10"/>
        <v>#DIV/0!</v>
      </c>
      <c r="CT37" s="120" t="e">
        <f t="shared" si="6"/>
        <v>#DIV/0!</v>
      </c>
      <c r="CU37" s="120" t="e">
        <f t="shared" si="6"/>
        <v>#DIV/0!</v>
      </c>
      <c r="CV37" s="120" t="e">
        <f t="shared" si="6"/>
        <v>#DIV/0!</v>
      </c>
      <c r="CW37" s="120" t="e">
        <f t="shared" si="6"/>
        <v>#DIV/0!</v>
      </c>
      <c r="CX37" s="120" t="e">
        <f t="shared" si="6"/>
        <v>#DIV/0!</v>
      </c>
      <c r="CY37" s="120" t="e">
        <f t="shared" si="6"/>
        <v>#DIV/0!</v>
      </c>
      <c r="CZ37" s="120" t="e">
        <f t="shared" si="6"/>
        <v>#DIV/0!</v>
      </c>
      <c r="DA37" s="120" t="e">
        <f t="shared" si="6"/>
        <v>#DIV/0!</v>
      </c>
      <c r="DB37" s="120" t="str">
        <f t="shared" si="6"/>
        <v/>
      </c>
      <c r="DC37" s="119"/>
      <c r="DD37" s="111"/>
      <c r="DE37" s="111"/>
      <c r="DF37" s="111"/>
      <c r="DG37" s="111"/>
      <c r="DH37" s="111"/>
      <c r="DI37" s="111"/>
      <c r="DJ37" s="111"/>
      <c r="DK37" s="111"/>
      <c r="DL37" s="111"/>
      <c r="DM37" s="112">
        <f>IF('III Plan Rates'!$AP40&gt;0,SUMPRODUCT(DD37:DL37,'III Plan Rates'!$AG40:$AO40)/'III Plan Rates'!$AP40,0)</f>
        <v>0</v>
      </c>
      <c r="DN37" s="123"/>
      <c r="DO37" s="112" t="e">
        <f>'III Plan Rates'!$AA40*'V Consumer Factors'!$N$12*'II Rate Development &amp; Change'!$M$34</f>
        <v>#DIV/0!</v>
      </c>
      <c r="DP37" s="112" t="e">
        <f>'III Plan Rates'!$AA40*'V Consumer Factors'!$N$13*'II Rate Development &amp; Change'!$M$34</f>
        <v>#DIV/0!</v>
      </c>
      <c r="DQ37" s="112" t="e">
        <f>'III Plan Rates'!$AA40*'V Consumer Factors'!$N$14*'II Rate Development &amp; Change'!$M$34</f>
        <v>#DIV/0!</v>
      </c>
      <c r="DR37" s="112" t="e">
        <f>'III Plan Rates'!$AA40*'V Consumer Factors'!$N$15*'II Rate Development &amp; Change'!$M$34</f>
        <v>#DIV/0!</v>
      </c>
      <c r="DS37" s="112" t="e">
        <f>'III Plan Rates'!$AA40*'V Consumer Factors'!$N$16*'II Rate Development &amp; Change'!$M$34</f>
        <v>#DIV/0!</v>
      </c>
      <c r="DT37" s="112" t="e">
        <f>'III Plan Rates'!$AA40*'V Consumer Factors'!$N$17*'II Rate Development &amp; Change'!$M$34</f>
        <v>#DIV/0!</v>
      </c>
      <c r="DU37" s="112" t="e">
        <f>'III Plan Rates'!$AA40*'V Consumer Factors'!$N$18*'II Rate Development &amp; Change'!$M$34</f>
        <v>#DIV/0!</v>
      </c>
      <c r="DV37" s="112" t="e">
        <f>'III Plan Rates'!$AA40*'V Consumer Factors'!$N$19*'II Rate Development &amp; Change'!$M$34</f>
        <v>#DIV/0!</v>
      </c>
      <c r="DW37" s="112" t="e">
        <f>'III Plan Rates'!$AA40*'V Consumer Factors'!$N$20*'II Rate Development &amp; Change'!$M$34</f>
        <v>#DIV/0!</v>
      </c>
      <c r="DX37" s="112">
        <f>IF('III Plan Rates'!$AP40&gt;0,SUMPRODUCT(DO37:DW37,'III Plan Rates'!$AG40:$AO40)/'III Plan Rates'!$AP40,0)</f>
        <v>0</v>
      </c>
      <c r="DZ37" s="120" t="e">
        <f t="shared" si="11"/>
        <v>#DIV/0!</v>
      </c>
      <c r="EA37" s="120" t="e">
        <f t="shared" si="7"/>
        <v>#DIV/0!</v>
      </c>
      <c r="EB37" s="120" t="e">
        <f t="shared" si="7"/>
        <v>#DIV/0!</v>
      </c>
      <c r="EC37" s="120" t="e">
        <f t="shared" si="7"/>
        <v>#DIV/0!</v>
      </c>
      <c r="ED37" s="120" t="e">
        <f t="shared" si="7"/>
        <v>#DIV/0!</v>
      </c>
      <c r="EE37" s="120" t="e">
        <f t="shared" si="7"/>
        <v>#DIV/0!</v>
      </c>
      <c r="EF37" s="120" t="e">
        <f t="shared" si="7"/>
        <v>#DIV/0!</v>
      </c>
      <c r="EG37" s="120" t="e">
        <f t="shared" si="7"/>
        <v>#DIV/0!</v>
      </c>
      <c r="EH37" s="120" t="e">
        <f t="shared" si="7"/>
        <v>#DIV/0!</v>
      </c>
      <c r="EI37" s="120" t="str">
        <f t="shared" si="7"/>
        <v/>
      </c>
      <c r="EJ37" s="119"/>
    </row>
    <row r="38" spans="1:140" x14ac:dyDescent="0.25">
      <c r="A38" s="406" t="str">
        <f>'III Plan Rates'!A41</f>
        <v>Plan 24</v>
      </c>
      <c r="B38" s="122">
        <f>'III Plan Rates'!B41</f>
        <v>0</v>
      </c>
      <c r="C38" s="128">
        <f>'III Plan Rates'!D41</f>
        <v>0</v>
      </c>
      <c r="D38" s="122">
        <f>'III Plan Rates'!E41</f>
        <v>0</v>
      </c>
      <c r="E38" s="122">
        <f>'III Plan Rates'!F41</f>
        <v>0</v>
      </c>
      <c r="F38" s="122">
        <f>'III Plan Rates'!G41</f>
        <v>0</v>
      </c>
      <c r="G38" s="122">
        <f>'III Plan Rates'!J41</f>
        <v>0</v>
      </c>
      <c r="H38" s="101"/>
      <c r="I38" s="111"/>
      <c r="J38" s="111"/>
      <c r="K38" s="111"/>
      <c r="L38" s="111"/>
      <c r="M38" s="111"/>
      <c r="N38" s="111"/>
      <c r="O38" s="111"/>
      <c r="P38" s="111"/>
      <c r="Q38" s="111"/>
      <c r="R38" s="112">
        <f>IF('III Plan Rates'!$AP41&gt;0,SUMPRODUCT(I38:Q38,'III Plan Rates'!$AG41:$AO41)/'III Plan Rates'!$AP41,0)</f>
        <v>0</v>
      </c>
      <c r="S38" s="123"/>
      <c r="T38" s="112" t="e">
        <f>'III Plan Rates'!$AA41*'V Consumer Factors'!$N$12*'II Rate Development &amp; Change'!$J$34</f>
        <v>#DIV/0!</v>
      </c>
      <c r="U38" s="112" t="e">
        <f>'III Plan Rates'!$AA41*'V Consumer Factors'!$N$13*'II Rate Development &amp; Change'!$J$34</f>
        <v>#DIV/0!</v>
      </c>
      <c r="V38" s="112" t="e">
        <f>'III Plan Rates'!$AA41*'V Consumer Factors'!$N$14*'II Rate Development &amp; Change'!$J$34</f>
        <v>#DIV/0!</v>
      </c>
      <c r="W38" s="112" t="e">
        <f>'III Plan Rates'!$AA41*'V Consumer Factors'!$N$15*'II Rate Development &amp; Change'!$J$34</f>
        <v>#DIV/0!</v>
      </c>
      <c r="X38" s="112" t="e">
        <f>'III Plan Rates'!$AA41*'V Consumer Factors'!$N$16*'II Rate Development &amp; Change'!$J$34</f>
        <v>#DIV/0!</v>
      </c>
      <c r="Y38" s="112" t="e">
        <f>'III Plan Rates'!$AA41*'V Consumer Factors'!$N$17*'II Rate Development &amp; Change'!$J$34</f>
        <v>#DIV/0!</v>
      </c>
      <c r="Z38" s="112" t="e">
        <f>'III Plan Rates'!$AA41*'V Consumer Factors'!$N$18*'II Rate Development &amp; Change'!$J$34</f>
        <v>#DIV/0!</v>
      </c>
      <c r="AA38" s="112" t="e">
        <f>'III Plan Rates'!$AA41*'V Consumer Factors'!$N$19*'II Rate Development &amp; Change'!$J$34</f>
        <v>#DIV/0!</v>
      </c>
      <c r="AB38" s="112" t="e">
        <f>'III Plan Rates'!$AA41*'V Consumer Factors'!$N$20*'II Rate Development &amp; Change'!$J$34</f>
        <v>#DIV/0!</v>
      </c>
      <c r="AC38" s="112">
        <f>IF('III Plan Rates'!$AP41&gt;0,SUMPRODUCT(T38:AB38,'III Plan Rates'!$AG41:$AO41)/'III Plan Rates'!$AP41,0)</f>
        <v>0</v>
      </c>
      <c r="AD38" s="119"/>
      <c r="AE38" s="120" t="e">
        <f t="shared" si="8"/>
        <v>#DIV/0!</v>
      </c>
      <c r="AF38" s="120" t="e">
        <f t="shared" si="4"/>
        <v>#DIV/0!</v>
      </c>
      <c r="AG38" s="120" t="e">
        <f t="shared" si="4"/>
        <v>#DIV/0!</v>
      </c>
      <c r="AH38" s="120" t="e">
        <f t="shared" si="4"/>
        <v>#DIV/0!</v>
      </c>
      <c r="AI38" s="120" t="e">
        <f t="shared" si="4"/>
        <v>#DIV/0!</v>
      </c>
      <c r="AJ38" s="120" t="e">
        <f t="shared" si="4"/>
        <v>#DIV/0!</v>
      </c>
      <c r="AK38" s="120" t="e">
        <f t="shared" si="4"/>
        <v>#DIV/0!</v>
      </c>
      <c r="AL38" s="120" t="e">
        <f t="shared" si="4"/>
        <v>#DIV/0!</v>
      </c>
      <c r="AM38" s="120" t="e">
        <f t="shared" si="4"/>
        <v>#DIV/0!</v>
      </c>
      <c r="AN38" s="120" t="str">
        <f t="shared" si="4"/>
        <v/>
      </c>
      <c r="AO38" s="119"/>
      <c r="AP38" s="111"/>
      <c r="AQ38" s="111"/>
      <c r="AR38" s="111"/>
      <c r="AS38" s="111"/>
      <c r="AT38" s="111"/>
      <c r="AU38" s="111"/>
      <c r="AV38" s="111"/>
      <c r="AW38" s="111"/>
      <c r="AX38" s="111"/>
      <c r="AY38" s="112">
        <f>IF('III Plan Rates'!$AP41&gt;0,SUMPRODUCT(AP38:AX38,'III Plan Rates'!$AG41:$AO41)/'III Plan Rates'!$AP41,0)</f>
        <v>0</v>
      </c>
      <c r="AZ38" s="123"/>
      <c r="BA38" s="112" t="e">
        <f>'III Plan Rates'!$AA41*'V Consumer Factors'!$N$12*'II Rate Development &amp; Change'!$K$34</f>
        <v>#DIV/0!</v>
      </c>
      <c r="BB38" s="112" t="e">
        <f>'III Plan Rates'!$AA41*'V Consumer Factors'!$N$13*'II Rate Development &amp; Change'!$K$34</f>
        <v>#DIV/0!</v>
      </c>
      <c r="BC38" s="112" t="e">
        <f>'III Plan Rates'!$AA41*'V Consumer Factors'!$N$14*'II Rate Development &amp; Change'!$K$34</f>
        <v>#DIV/0!</v>
      </c>
      <c r="BD38" s="112" t="e">
        <f>'III Plan Rates'!$AA41*'V Consumer Factors'!$N$15*'II Rate Development &amp; Change'!$K$34</f>
        <v>#DIV/0!</v>
      </c>
      <c r="BE38" s="112" t="e">
        <f>'III Plan Rates'!$AA41*'V Consumer Factors'!$N$16*'II Rate Development &amp; Change'!$K$34</f>
        <v>#DIV/0!</v>
      </c>
      <c r="BF38" s="112" t="e">
        <f>'III Plan Rates'!$AA41*'V Consumer Factors'!$N$17*'II Rate Development &amp; Change'!$K$34</f>
        <v>#DIV/0!</v>
      </c>
      <c r="BG38" s="112" t="e">
        <f>'III Plan Rates'!$AA41*'V Consumer Factors'!$N$18*'II Rate Development &amp; Change'!$K$34</f>
        <v>#DIV/0!</v>
      </c>
      <c r="BH38" s="112" t="e">
        <f>'III Plan Rates'!$AA41*'V Consumer Factors'!$N$19*'II Rate Development &amp; Change'!$K$34</f>
        <v>#DIV/0!</v>
      </c>
      <c r="BI38" s="112" t="e">
        <f>'III Plan Rates'!$AA41*'V Consumer Factors'!$N$20*'II Rate Development &amp; Change'!$K$34</f>
        <v>#DIV/0!</v>
      </c>
      <c r="BJ38" s="112">
        <f>IF('III Plan Rates'!$AP41&gt;0,SUMPRODUCT(BA38:BI38,'III Plan Rates'!$AG41:$AO41)/'III Plan Rates'!$AP41,0)</f>
        <v>0</v>
      </c>
      <c r="BK38" s="124"/>
      <c r="BL38" s="120" t="e">
        <f t="shared" si="9"/>
        <v>#DIV/0!</v>
      </c>
      <c r="BM38" s="120" t="e">
        <f t="shared" si="5"/>
        <v>#DIV/0!</v>
      </c>
      <c r="BN38" s="120" t="e">
        <f t="shared" si="5"/>
        <v>#DIV/0!</v>
      </c>
      <c r="BO38" s="120" t="e">
        <f t="shared" si="5"/>
        <v>#DIV/0!</v>
      </c>
      <c r="BP38" s="120" t="e">
        <f t="shared" si="5"/>
        <v>#DIV/0!</v>
      </c>
      <c r="BQ38" s="120" t="e">
        <f t="shared" si="5"/>
        <v>#DIV/0!</v>
      </c>
      <c r="BR38" s="120" t="e">
        <f t="shared" si="5"/>
        <v>#DIV/0!</v>
      </c>
      <c r="BS38" s="120" t="e">
        <f t="shared" si="5"/>
        <v>#DIV/0!</v>
      </c>
      <c r="BT38" s="120" t="e">
        <f t="shared" si="5"/>
        <v>#DIV/0!</v>
      </c>
      <c r="BU38" s="120" t="str">
        <f t="shared" si="5"/>
        <v/>
      </c>
      <c r="BV38" s="119"/>
      <c r="BW38" s="111"/>
      <c r="BX38" s="111"/>
      <c r="BY38" s="111"/>
      <c r="BZ38" s="111"/>
      <c r="CA38" s="111"/>
      <c r="CB38" s="111"/>
      <c r="CC38" s="111"/>
      <c r="CD38" s="111"/>
      <c r="CE38" s="111"/>
      <c r="CF38" s="112">
        <f>IF('III Plan Rates'!$AP41&gt;0,SUMPRODUCT(BW38:CE38,'III Plan Rates'!$AG41:$AO41)/'III Plan Rates'!$AP41,0)</f>
        <v>0</v>
      </c>
      <c r="CG38" s="123"/>
      <c r="CH38" s="112" t="e">
        <f>'III Plan Rates'!$AA41*'V Consumer Factors'!$N$12*'II Rate Development &amp; Change'!$L$34</f>
        <v>#DIV/0!</v>
      </c>
      <c r="CI38" s="112" t="e">
        <f>'III Plan Rates'!$AA41*'V Consumer Factors'!$N$13*'II Rate Development &amp; Change'!$L$34</f>
        <v>#DIV/0!</v>
      </c>
      <c r="CJ38" s="112" t="e">
        <f>'III Plan Rates'!$AA41*'V Consumer Factors'!$N$14*'II Rate Development &amp; Change'!$L$34</f>
        <v>#DIV/0!</v>
      </c>
      <c r="CK38" s="112" t="e">
        <f>'III Plan Rates'!$AA41*'V Consumer Factors'!$N$15*'II Rate Development &amp; Change'!$L$34</f>
        <v>#DIV/0!</v>
      </c>
      <c r="CL38" s="112" t="e">
        <f>'III Plan Rates'!$AA41*'V Consumer Factors'!$N$16*'II Rate Development &amp; Change'!$L$34</f>
        <v>#DIV/0!</v>
      </c>
      <c r="CM38" s="112" t="e">
        <f>'III Plan Rates'!$AA41*'V Consumer Factors'!$N$17*'II Rate Development &amp; Change'!$L$34</f>
        <v>#DIV/0!</v>
      </c>
      <c r="CN38" s="112" t="e">
        <f>'III Plan Rates'!$AA41*'V Consumer Factors'!$N$18*'II Rate Development &amp; Change'!$L$34</f>
        <v>#DIV/0!</v>
      </c>
      <c r="CO38" s="112" t="e">
        <f>'III Plan Rates'!$AA41*'V Consumer Factors'!$N$19*'II Rate Development &amp; Change'!$L$34</f>
        <v>#DIV/0!</v>
      </c>
      <c r="CP38" s="112" t="e">
        <f>'III Plan Rates'!$AA41*'V Consumer Factors'!$N$20*'II Rate Development &amp; Change'!$L$34</f>
        <v>#DIV/0!</v>
      </c>
      <c r="CQ38" s="112">
        <f>IF('III Plan Rates'!$AP41&gt;0,SUMPRODUCT(CH38:CP38,'III Plan Rates'!$AG41:$AO41)/'III Plan Rates'!$AP41,0)</f>
        <v>0</v>
      </c>
      <c r="CR38" s="124"/>
      <c r="CS38" s="120" t="e">
        <f t="shared" si="10"/>
        <v>#DIV/0!</v>
      </c>
      <c r="CT38" s="120" t="e">
        <f t="shared" si="6"/>
        <v>#DIV/0!</v>
      </c>
      <c r="CU38" s="120" t="e">
        <f t="shared" si="6"/>
        <v>#DIV/0!</v>
      </c>
      <c r="CV38" s="120" t="e">
        <f t="shared" si="6"/>
        <v>#DIV/0!</v>
      </c>
      <c r="CW38" s="120" t="e">
        <f t="shared" si="6"/>
        <v>#DIV/0!</v>
      </c>
      <c r="CX38" s="120" t="e">
        <f t="shared" si="6"/>
        <v>#DIV/0!</v>
      </c>
      <c r="CY38" s="120" t="e">
        <f t="shared" si="6"/>
        <v>#DIV/0!</v>
      </c>
      <c r="CZ38" s="120" t="e">
        <f t="shared" si="6"/>
        <v>#DIV/0!</v>
      </c>
      <c r="DA38" s="120" t="e">
        <f t="shared" si="6"/>
        <v>#DIV/0!</v>
      </c>
      <c r="DB38" s="120" t="str">
        <f t="shared" si="6"/>
        <v/>
      </c>
      <c r="DC38" s="119"/>
      <c r="DD38" s="111"/>
      <c r="DE38" s="111"/>
      <c r="DF38" s="111"/>
      <c r="DG38" s="111"/>
      <c r="DH38" s="111"/>
      <c r="DI38" s="111"/>
      <c r="DJ38" s="111"/>
      <c r="DK38" s="111"/>
      <c r="DL38" s="111"/>
      <c r="DM38" s="112">
        <f>IF('III Plan Rates'!$AP41&gt;0,SUMPRODUCT(DD38:DL38,'III Plan Rates'!$AG41:$AO41)/'III Plan Rates'!$AP41,0)</f>
        <v>0</v>
      </c>
      <c r="DN38" s="123"/>
      <c r="DO38" s="112" t="e">
        <f>'III Plan Rates'!$AA41*'V Consumer Factors'!$N$12*'II Rate Development &amp; Change'!$M$34</f>
        <v>#DIV/0!</v>
      </c>
      <c r="DP38" s="112" t="e">
        <f>'III Plan Rates'!$AA41*'V Consumer Factors'!$N$13*'II Rate Development &amp; Change'!$M$34</f>
        <v>#DIV/0!</v>
      </c>
      <c r="DQ38" s="112" t="e">
        <f>'III Plan Rates'!$AA41*'V Consumer Factors'!$N$14*'II Rate Development &amp; Change'!$M$34</f>
        <v>#DIV/0!</v>
      </c>
      <c r="DR38" s="112" t="e">
        <f>'III Plan Rates'!$AA41*'V Consumer Factors'!$N$15*'II Rate Development &amp; Change'!$M$34</f>
        <v>#DIV/0!</v>
      </c>
      <c r="DS38" s="112" t="e">
        <f>'III Plan Rates'!$AA41*'V Consumer Factors'!$N$16*'II Rate Development &amp; Change'!$M$34</f>
        <v>#DIV/0!</v>
      </c>
      <c r="DT38" s="112" t="e">
        <f>'III Plan Rates'!$AA41*'V Consumer Factors'!$N$17*'II Rate Development &amp; Change'!$M$34</f>
        <v>#DIV/0!</v>
      </c>
      <c r="DU38" s="112" t="e">
        <f>'III Plan Rates'!$AA41*'V Consumer Factors'!$N$18*'II Rate Development &amp; Change'!$M$34</f>
        <v>#DIV/0!</v>
      </c>
      <c r="DV38" s="112" t="e">
        <f>'III Plan Rates'!$AA41*'V Consumer Factors'!$N$19*'II Rate Development &amp; Change'!$M$34</f>
        <v>#DIV/0!</v>
      </c>
      <c r="DW38" s="112" t="e">
        <f>'III Plan Rates'!$AA41*'V Consumer Factors'!$N$20*'II Rate Development &amp; Change'!$M$34</f>
        <v>#DIV/0!</v>
      </c>
      <c r="DX38" s="112">
        <f>IF('III Plan Rates'!$AP41&gt;0,SUMPRODUCT(DO38:DW38,'III Plan Rates'!$AG41:$AO41)/'III Plan Rates'!$AP41,0)</f>
        <v>0</v>
      </c>
      <c r="DZ38" s="120" t="e">
        <f t="shared" si="11"/>
        <v>#DIV/0!</v>
      </c>
      <c r="EA38" s="120" t="e">
        <f t="shared" si="7"/>
        <v>#DIV/0!</v>
      </c>
      <c r="EB38" s="120" t="e">
        <f t="shared" si="7"/>
        <v>#DIV/0!</v>
      </c>
      <c r="EC38" s="120" t="e">
        <f t="shared" si="7"/>
        <v>#DIV/0!</v>
      </c>
      <c r="ED38" s="120" t="e">
        <f t="shared" si="7"/>
        <v>#DIV/0!</v>
      </c>
      <c r="EE38" s="120" t="e">
        <f t="shared" si="7"/>
        <v>#DIV/0!</v>
      </c>
      <c r="EF38" s="120" t="e">
        <f t="shared" si="7"/>
        <v>#DIV/0!</v>
      </c>
      <c r="EG38" s="120" t="e">
        <f t="shared" si="7"/>
        <v>#DIV/0!</v>
      </c>
      <c r="EH38" s="120" t="e">
        <f t="shared" si="7"/>
        <v>#DIV/0!</v>
      </c>
      <c r="EI38" s="120" t="str">
        <f t="shared" si="7"/>
        <v/>
      </c>
      <c r="EJ38" s="119"/>
    </row>
    <row r="39" spans="1:140" x14ac:dyDescent="0.25">
      <c r="A39" s="406" t="str">
        <f>'III Plan Rates'!A42</f>
        <v>Plan 25</v>
      </c>
      <c r="B39" s="122">
        <f>'III Plan Rates'!B42</f>
        <v>0</v>
      </c>
      <c r="C39" s="128">
        <f>'III Plan Rates'!D42</f>
        <v>0</v>
      </c>
      <c r="D39" s="122">
        <f>'III Plan Rates'!E42</f>
        <v>0</v>
      </c>
      <c r="E39" s="122">
        <f>'III Plan Rates'!F42</f>
        <v>0</v>
      </c>
      <c r="F39" s="122">
        <f>'III Plan Rates'!G42</f>
        <v>0</v>
      </c>
      <c r="G39" s="122">
        <f>'III Plan Rates'!J42</f>
        <v>0</v>
      </c>
      <c r="H39" s="101"/>
      <c r="I39" s="111"/>
      <c r="J39" s="111"/>
      <c r="K39" s="111"/>
      <c r="L39" s="111"/>
      <c r="M39" s="111"/>
      <c r="N39" s="111"/>
      <c r="O39" s="111"/>
      <c r="P39" s="111"/>
      <c r="Q39" s="111"/>
      <c r="R39" s="112">
        <f>IF('III Plan Rates'!$AP42&gt;0,SUMPRODUCT(I39:Q39,'III Plan Rates'!$AG42:$AO42)/'III Plan Rates'!$AP42,0)</f>
        <v>0</v>
      </c>
      <c r="S39" s="123"/>
      <c r="T39" s="112" t="e">
        <f>'III Plan Rates'!$AA42*'V Consumer Factors'!$N$12*'II Rate Development &amp; Change'!$J$34</f>
        <v>#DIV/0!</v>
      </c>
      <c r="U39" s="112" t="e">
        <f>'III Plan Rates'!$AA42*'V Consumer Factors'!$N$13*'II Rate Development &amp; Change'!$J$34</f>
        <v>#DIV/0!</v>
      </c>
      <c r="V39" s="112" t="e">
        <f>'III Plan Rates'!$AA42*'V Consumer Factors'!$N$14*'II Rate Development &amp; Change'!$J$34</f>
        <v>#DIV/0!</v>
      </c>
      <c r="W39" s="112" t="e">
        <f>'III Plan Rates'!$AA42*'V Consumer Factors'!$N$15*'II Rate Development &amp; Change'!$J$34</f>
        <v>#DIV/0!</v>
      </c>
      <c r="X39" s="112" t="e">
        <f>'III Plan Rates'!$AA42*'V Consumer Factors'!$N$16*'II Rate Development &amp; Change'!$J$34</f>
        <v>#DIV/0!</v>
      </c>
      <c r="Y39" s="112" t="e">
        <f>'III Plan Rates'!$AA42*'V Consumer Factors'!$N$17*'II Rate Development &amp; Change'!$J$34</f>
        <v>#DIV/0!</v>
      </c>
      <c r="Z39" s="112" t="e">
        <f>'III Plan Rates'!$AA42*'V Consumer Factors'!$N$18*'II Rate Development &amp; Change'!$J$34</f>
        <v>#DIV/0!</v>
      </c>
      <c r="AA39" s="112" t="e">
        <f>'III Plan Rates'!$AA42*'V Consumer Factors'!$N$19*'II Rate Development &amp; Change'!$J$34</f>
        <v>#DIV/0!</v>
      </c>
      <c r="AB39" s="112" t="e">
        <f>'III Plan Rates'!$AA42*'V Consumer Factors'!$N$20*'II Rate Development &amp; Change'!$J$34</f>
        <v>#DIV/0!</v>
      </c>
      <c r="AC39" s="112">
        <f>IF('III Plan Rates'!$AP42&gt;0,SUMPRODUCT(T39:AB39,'III Plan Rates'!$AG42:$AO42)/'III Plan Rates'!$AP42,0)</f>
        <v>0</v>
      </c>
      <c r="AD39" s="119"/>
      <c r="AE39" s="120" t="e">
        <f t="shared" si="8"/>
        <v>#DIV/0!</v>
      </c>
      <c r="AF39" s="120" t="e">
        <f t="shared" si="4"/>
        <v>#DIV/0!</v>
      </c>
      <c r="AG39" s="120" t="e">
        <f t="shared" si="4"/>
        <v>#DIV/0!</v>
      </c>
      <c r="AH39" s="120" t="e">
        <f t="shared" si="4"/>
        <v>#DIV/0!</v>
      </c>
      <c r="AI39" s="120" t="e">
        <f t="shared" si="4"/>
        <v>#DIV/0!</v>
      </c>
      <c r="AJ39" s="120" t="e">
        <f t="shared" si="4"/>
        <v>#DIV/0!</v>
      </c>
      <c r="AK39" s="120" t="e">
        <f t="shared" si="4"/>
        <v>#DIV/0!</v>
      </c>
      <c r="AL39" s="120" t="e">
        <f t="shared" si="4"/>
        <v>#DIV/0!</v>
      </c>
      <c r="AM39" s="120" t="e">
        <f t="shared" si="4"/>
        <v>#DIV/0!</v>
      </c>
      <c r="AN39" s="120" t="str">
        <f t="shared" si="4"/>
        <v/>
      </c>
      <c r="AO39" s="119"/>
      <c r="AP39" s="111"/>
      <c r="AQ39" s="111"/>
      <c r="AR39" s="111"/>
      <c r="AS39" s="111"/>
      <c r="AT39" s="111"/>
      <c r="AU39" s="111"/>
      <c r="AV39" s="111"/>
      <c r="AW39" s="111"/>
      <c r="AX39" s="111"/>
      <c r="AY39" s="112">
        <f>IF('III Plan Rates'!$AP42&gt;0,SUMPRODUCT(AP39:AX39,'III Plan Rates'!$AG42:$AO42)/'III Plan Rates'!$AP42,0)</f>
        <v>0</v>
      </c>
      <c r="AZ39" s="123"/>
      <c r="BA39" s="112" t="e">
        <f>'III Plan Rates'!$AA42*'V Consumer Factors'!$N$12*'II Rate Development &amp; Change'!$K$34</f>
        <v>#DIV/0!</v>
      </c>
      <c r="BB39" s="112" t="e">
        <f>'III Plan Rates'!$AA42*'V Consumer Factors'!$N$13*'II Rate Development &amp; Change'!$K$34</f>
        <v>#DIV/0!</v>
      </c>
      <c r="BC39" s="112" t="e">
        <f>'III Plan Rates'!$AA42*'V Consumer Factors'!$N$14*'II Rate Development &amp; Change'!$K$34</f>
        <v>#DIV/0!</v>
      </c>
      <c r="BD39" s="112" t="e">
        <f>'III Plan Rates'!$AA42*'V Consumer Factors'!$N$15*'II Rate Development &amp; Change'!$K$34</f>
        <v>#DIV/0!</v>
      </c>
      <c r="BE39" s="112" t="e">
        <f>'III Plan Rates'!$AA42*'V Consumer Factors'!$N$16*'II Rate Development &amp; Change'!$K$34</f>
        <v>#DIV/0!</v>
      </c>
      <c r="BF39" s="112" t="e">
        <f>'III Plan Rates'!$AA42*'V Consumer Factors'!$N$17*'II Rate Development &amp; Change'!$K$34</f>
        <v>#DIV/0!</v>
      </c>
      <c r="BG39" s="112" t="e">
        <f>'III Plan Rates'!$AA42*'V Consumer Factors'!$N$18*'II Rate Development &amp; Change'!$K$34</f>
        <v>#DIV/0!</v>
      </c>
      <c r="BH39" s="112" t="e">
        <f>'III Plan Rates'!$AA42*'V Consumer Factors'!$N$19*'II Rate Development &amp; Change'!$K$34</f>
        <v>#DIV/0!</v>
      </c>
      <c r="BI39" s="112" t="e">
        <f>'III Plan Rates'!$AA42*'V Consumer Factors'!$N$20*'II Rate Development &amp; Change'!$K$34</f>
        <v>#DIV/0!</v>
      </c>
      <c r="BJ39" s="112">
        <f>IF('III Plan Rates'!$AP42&gt;0,SUMPRODUCT(BA39:BI39,'III Plan Rates'!$AG42:$AO42)/'III Plan Rates'!$AP42,0)</f>
        <v>0</v>
      </c>
      <c r="BK39" s="124"/>
      <c r="BL39" s="120" t="e">
        <f t="shared" si="9"/>
        <v>#DIV/0!</v>
      </c>
      <c r="BM39" s="120" t="e">
        <f t="shared" si="5"/>
        <v>#DIV/0!</v>
      </c>
      <c r="BN39" s="120" t="e">
        <f t="shared" si="5"/>
        <v>#DIV/0!</v>
      </c>
      <c r="BO39" s="120" t="e">
        <f t="shared" si="5"/>
        <v>#DIV/0!</v>
      </c>
      <c r="BP39" s="120" t="e">
        <f t="shared" si="5"/>
        <v>#DIV/0!</v>
      </c>
      <c r="BQ39" s="120" t="e">
        <f t="shared" si="5"/>
        <v>#DIV/0!</v>
      </c>
      <c r="BR39" s="120" t="e">
        <f t="shared" si="5"/>
        <v>#DIV/0!</v>
      </c>
      <c r="BS39" s="120" t="e">
        <f t="shared" si="5"/>
        <v>#DIV/0!</v>
      </c>
      <c r="BT39" s="120" t="e">
        <f t="shared" si="5"/>
        <v>#DIV/0!</v>
      </c>
      <c r="BU39" s="120" t="str">
        <f t="shared" si="5"/>
        <v/>
      </c>
      <c r="BV39" s="119"/>
      <c r="BW39" s="111"/>
      <c r="BX39" s="111"/>
      <c r="BY39" s="111"/>
      <c r="BZ39" s="111"/>
      <c r="CA39" s="111"/>
      <c r="CB39" s="111"/>
      <c r="CC39" s="111"/>
      <c r="CD39" s="111"/>
      <c r="CE39" s="111"/>
      <c r="CF39" s="112">
        <f>IF('III Plan Rates'!$AP42&gt;0,SUMPRODUCT(BW39:CE39,'III Plan Rates'!$AG42:$AO42)/'III Plan Rates'!$AP42,0)</f>
        <v>0</v>
      </c>
      <c r="CG39" s="123"/>
      <c r="CH39" s="112" t="e">
        <f>'III Plan Rates'!$AA42*'V Consumer Factors'!$N$12*'II Rate Development &amp; Change'!$L$34</f>
        <v>#DIV/0!</v>
      </c>
      <c r="CI39" s="112" t="e">
        <f>'III Plan Rates'!$AA42*'V Consumer Factors'!$N$13*'II Rate Development &amp; Change'!$L$34</f>
        <v>#DIV/0!</v>
      </c>
      <c r="CJ39" s="112" t="e">
        <f>'III Plan Rates'!$AA42*'V Consumer Factors'!$N$14*'II Rate Development &amp; Change'!$L$34</f>
        <v>#DIV/0!</v>
      </c>
      <c r="CK39" s="112" t="e">
        <f>'III Plan Rates'!$AA42*'V Consumer Factors'!$N$15*'II Rate Development &amp; Change'!$L$34</f>
        <v>#DIV/0!</v>
      </c>
      <c r="CL39" s="112" t="e">
        <f>'III Plan Rates'!$AA42*'V Consumer Factors'!$N$16*'II Rate Development &amp; Change'!$L$34</f>
        <v>#DIV/0!</v>
      </c>
      <c r="CM39" s="112" t="e">
        <f>'III Plan Rates'!$AA42*'V Consumer Factors'!$N$17*'II Rate Development &amp; Change'!$L$34</f>
        <v>#DIV/0!</v>
      </c>
      <c r="CN39" s="112" t="e">
        <f>'III Plan Rates'!$AA42*'V Consumer Factors'!$N$18*'II Rate Development &amp; Change'!$L$34</f>
        <v>#DIV/0!</v>
      </c>
      <c r="CO39" s="112" t="e">
        <f>'III Plan Rates'!$AA42*'V Consumer Factors'!$N$19*'II Rate Development &amp; Change'!$L$34</f>
        <v>#DIV/0!</v>
      </c>
      <c r="CP39" s="112" t="e">
        <f>'III Plan Rates'!$AA42*'V Consumer Factors'!$N$20*'II Rate Development &amp; Change'!$L$34</f>
        <v>#DIV/0!</v>
      </c>
      <c r="CQ39" s="112">
        <f>IF('III Plan Rates'!$AP42&gt;0,SUMPRODUCT(CH39:CP39,'III Plan Rates'!$AG42:$AO42)/'III Plan Rates'!$AP42,0)</f>
        <v>0</v>
      </c>
      <c r="CR39" s="124"/>
      <c r="CS39" s="120" t="e">
        <f t="shared" si="10"/>
        <v>#DIV/0!</v>
      </c>
      <c r="CT39" s="120" t="e">
        <f t="shared" si="6"/>
        <v>#DIV/0!</v>
      </c>
      <c r="CU39" s="120" t="e">
        <f t="shared" si="6"/>
        <v>#DIV/0!</v>
      </c>
      <c r="CV39" s="120" t="e">
        <f t="shared" si="6"/>
        <v>#DIV/0!</v>
      </c>
      <c r="CW39" s="120" t="e">
        <f t="shared" si="6"/>
        <v>#DIV/0!</v>
      </c>
      <c r="CX39" s="120" t="e">
        <f t="shared" si="6"/>
        <v>#DIV/0!</v>
      </c>
      <c r="CY39" s="120" t="e">
        <f t="shared" si="6"/>
        <v>#DIV/0!</v>
      </c>
      <c r="CZ39" s="120" t="e">
        <f t="shared" si="6"/>
        <v>#DIV/0!</v>
      </c>
      <c r="DA39" s="120" t="e">
        <f t="shared" si="6"/>
        <v>#DIV/0!</v>
      </c>
      <c r="DB39" s="120" t="str">
        <f t="shared" si="6"/>
        <v/>
      </c>
      <c r="DC39" s="119"/>
      <c r="DD39" s="111"/>
      <c r="DE39" s="111"/>
      <c r="DF39" s="111"/>
      <c r="DG39" s="111"/>
      <c r="DH39" s="111"/>
      <c r="DI39" s="111"/>
      <c r="DJ39" s="111"/>
      <c r="DK39" s="111"/>
      <c r="DL39" s="111"/>
      <c r="DM39" s="112">
        <f>IF('III Plan Rates'!$AP42&gt;0,SUMPRODUCT(DD39:DL39,'III Plan Rates'!$AG42:$AO42)/'III Plan Rates'!$AP42,0)</f>
        <v>0</v>
      </c>
      <c r="DN39" s="123"/>
      <c r="DO39" s="112" t="e">
        <f>'III Plan Rates'!$AA42*'V Consumer Factors'!$N$12*'II Rate Development &amp; Change'!$M$34</f>
        <v>#DIV/0!</v>
      </c>
      <c r="DP39" s="112" t="e">
        <f>'III Plan Rates'!$AA42*'V Consumer Factors'!$N$13*'II Rate Development &amp; Change'!$M$34</f>
        <v>#DIV/0!</v>
      </c>
      <c r="DQ39" s="112" t="e">
        <f>'III Plan Rates'!$AA42*'V Consumer Factors'!$N$14*'II Rate Development &amp; Change'!$M$34</f>
        <v>#DIV/0!</v>
      </c>
      <c r="DR39" s="112" t="e">
        <f>'III Plan Rates'!$AA42*'V Consumer Factors'!$N$15*'II Rate Development &amp; Change'!$M$34</f>
        <v>#DIV/0!</v>
      </c>
      <c r="DS39" s="112" t="e">
        <f>'III Plan Rates'!$AA42*'V Consumer Factors'!$N$16*'II Rate Development &amp; Change'!$M$34</f>
        <v>#DIV/0!</v>
      </c>
      <c r="DT39" s="112" t="e">
        <f>'III Plan Rates'!$AA42*'V Consumer Factors'!$N$17*'II Rate Development &amp; Change'!$M$34</f>
        <v>#DIV/0!</v>
      </c>
      <c r="DU39" s="112" t="e">
        <f>'III Plan Rates'!$AA42*'V Consumer Factors'!$N$18*'II Rate Development &amp; Change'!$M$34</f>
        <v>#DIV/0!</v>
      </c>
      <c r="DV39" s="112" t="e">
        <f>'III Plan Rates'!$AA42*'V Consumer Factors'!$N$19*'II Rate Development &amp; Change'!$M$34</f>
        <v>#DIV/0!</v>
      </c>
      <c r="DW39" s="112" t="e">
        <f>'III Plan Rates'!$AA42*'V Consumer Factors'!$N$20*'II Rate Development &amp; Change'!$M$34</f>
        <v>#DIV/0!</v>
      </c>
      <c r="DX39" s="112">
        <f>IF('III Plan Rates'!$AP42&gt;0,SUMPRODUCT(DO39:DW39,'III Plan Rates'!$AG42:$AO42)/'III Plan Rates'!$AP42,0)</f>
        <v>0</v>
      </c>
      <c r="DZ39" s="120" t="e">
        <f t="shared" si="11"/>
        <v>#DIV/0!</v>
      </c>
      <c r="EA39" s="120" t="e">
        <f t="shared" si="7"/>
        <v>#DIV/0!</v>
      </c>
      <c r="EB39" s="120" t="e">
        <f t="shared" si="7"/>
        <v>#DIV/0!</v>
      </c>
      <c r="EC39" s="120" t="e">
        <f t="shared" si="7"/>
        <v>#DIV/0!</v>
      </c>
      <c r="ED39" s="120" t="e">
        <f t="shared" si="7"/>
        <v>#DIV/0!</v>
      </c>
      <c r="EE39" s="120" t="e">
        <f t="shared" si="7"/>
        <v>#DIV/0!</v>
      </c>
      <c r="EF39" s="120" t="e">
        <f t="shared" si="7"/>
        <v>#DIV/0!</v>
      </c>
      <c r="EG39" s="120" t="e">
        <f t="shared" si="7"/>
        <v>#DIV/0!</v>
      </c>
      <c r="EH39" s="120" t="e">
        <f t="shared" si="7"/>
        <v>#DIV/0!</v>
      </c>
      <c r="EI39" s="120" t="str">
        <f t="shared" si="7"/>
        <v/>
      </c>
      <c r="EJ39" s="119"/>
    </row>
    <row r="40" spans="1:140" x14ac:dyDescent="0.25">
      <c r="A40" s="406" t="str">
        <f>'III Plan Rates'!A43</f>
        <v>Plan 26</v>
      </c>
      <c r="B40" s="122">
        <f>'III Plan Rates'!B43</f>
        <v>0</v>
      </c>
      <c r="C40" s="128">
        <f>'III Plan Rates'!D43</f>
        <v>0</v>
      </c>
      <c r="D40" s="122">
        <f>'III Plan Rates'!E43</f>
        <v>0</v>
      </c>
      <c r="E40" s="122">
        <f>'III Plan Rates'!F43</f>
        <v>0</v>
      </c>
      <c r="F40" s="122">
        <f>'III Plan Rates'!G43</f>
        <v>0</v>
      </c>
      <c r="G40" s="122">
        <f>'III Plan Rates'!J43</f>
        <v>0</v>
      </c>
      <c r="H40" s="101"/>
      <c r="I40" s="111"/>
      <c r="J40" s="111"/>
      <c r="K40" s="111"/>
      <c r="L40" s="111"/>
      <c r="M40" s="111"/>
      <c r="N40" s="111"/>
      <c r="O40" s="111"/>
      <c r="P40" s="111"/>
      <c r="Q40" s="111"/>
      <c r="R40" s="112">
        <f>IF('III Plan Rates'!$AP43&gt;0,SUMPRODUCT(I40:Q40,'III Plan Rates'!$AG43:$AO43)/'III Plan Rates'!$AP43,0)</f>
        <v>0</v>
      </c>
      <c r="S40" s="123"/>
      <c r="T40" s="112" t="e">
        <f>'III Plan Rates'!$AA43*'V Consumer Factors'!$N$12*'II Rate Development &amp; Change'!$J$34</f>
        <v>#DIV/0!</v>
      </c>
      <c r="U40" s="112" t="e">
        <f>'III Plan Rates'!$AA43*'V Consumer Factors'!$N$13*'II Rate Development &amp; Change'!$J$34</f>
        <v>#DIV/0!</v>
      </c>
      <c r="V40" s="112" t="e">
        <f>'III Plan Rates'!$AA43*'V Consumer Factors'!$N$14*'II Rate Development &amp; Change'!$J$34</f>
        <v>#DIV/0!</v>
      </c>
      <c r="W40" s="112" t="e">
        <f>'III Plan Rates'!$AA43*'V Consumer Factors'!$N$15*'II Rate Development &amp; Change'!$J$34</f>
        <v>#DIV/0!</v>
      </c>
      <c r="X40" s="112" t="e">
        <f>'III Plan Rates'!$AA43*'V Consumer Factors'!$N$16*'II Rate Development &amp; Change'!$J$34</f>
        <v>#DIV/0!</v>
      </c>
      <c r="Y40" s="112" t="e">
        <f>'III Plan Rates'!$AA43*'V Consumer Factors'!$N$17*'II Rate Development &amp; Change'!$J$34</f>
        <v>#DIV/0!</v>
      </c>
      <c r="Z40" s="112" t="e">
        <f>'III Plan Rates'!$AA43*'V Consumer Factors'!$N$18*'II Rate Development &amp; Change'!$J$34</f>
        <v>#DIV/0!</v>
      </c>
      <c r="AA40" s="112" t="e">
        <f>'III Plan Rates'!$AA43*'V Consumer Factors'!$N$19*'II Rate Development &amp; Change'!$J$34</f>
        <v>#DIV/0!</v>
      </c>
      <c r="AB40" s="112" t="e">
        <f>'III Plan Rates'!$AA43*'V Consumer Factors'!$N$20*'II Rate Development &amp; Change'!$J$34</f>
        <v>#DIV/0!</v>
      </c>
      <c r="AC40" s="112">
        <f>IF('III Plan Rates'!$AP43&gt;0,SUMPRODUCT(T40:AB40,'III Plan Rates'!$AG43:$AO43)/'III Plan Rates'!$AP43,0)</f>
        <v>0</v>
      </c>
      <c r="AD40" s="119"/>
      <c r="AE40" s="120" t="e">
        <f t="shared" si="8"/>
        <v>#DIV/0!</v>
      </c>
      <c r="AF40" s="120" t="e">
        <f t="shared" si="4"/>
        <v>#DIV/0!</v>
      </c>
      <c r="AG40" s="120" t="e">
        <f t="shared" si="4"/>
        <v>#DIV/0!</v>
      </c>
      <c r="AH40" s="120" t="e">
        <f t="shared" si="4"/>
        <v>#DIV/0!</v>
      </c>
      <c r="AI40" s="120" t="e">
        <f t="shared" si="4"/>
        <v>#DIV/0!</v>
      </c>
      <c r="AJ40" s="120" t="e">
        <f t="shared" si="4"/>
        <v>#DIV/0!</v>
      </c>
      <c r="AK40" s="120" t="e">
        <f t="shared" si="4"/>
        <v>#DIV/0!</v>
      </c>
      <c r="AL40" s="120" t="e">
        <f t="shared" si="4"/>
        <v>#DIV/0!</v>
      </c>
      <c r="AM40" s="120" t="e">
        <f t="shared" si="4"/>
        <v>#DIV/0!</v>
      </c>
      <c r="AN40" s="120" t="str">
        <f t="shared" si="4"/>
        <v/>
      </c>
      <c r="AO40" s="119"/>
      <c r="AP40" s="111"/>
      <c r="AQ40" s="111"/>
      <c r="AR40" s="111"/>
      <c r="AS40" s="111"/>
      <c r="AT40" s="111"/>
      <c r="AU40" s="111"/>
      <c r="AV40" s="111"/>
      <c r="AW40" s="111"/>
      <c r="AX40" s="111"/>
      <c r="AY40" s="112">
        <f>IF('III Plan Rates'!$AP43&gt;0,SUMPRODUCT(AP40:AX40,'III Plan Rates'!$AG43:$AO43)/'III Plan Rates'!$AP43,0)</f>
        <v>0</v>
      </c>
      <c r="AZ40" s="123"/>
      <c r="BA40" s="112" t="e">
        <f>'III Plan Rates'!$AA43*'V Consumer Factors'!$N$12*'II Rate Development &amp; Change'!$K$34</f>
        <v>#DIV/0!</v>
      </c>
      <c r="BB40" s="112" t="e">
        <f>'III Plan Rates'!$AA43*'V Consumer Factors'!$N$13*'II Rate Development &amp; Change'!$K$34</f>
        <v>#DIV/0!</v>
      </c>
      <c r="BC40" s="112" t="e">
        <f>'III Plan Rates'!$AA43*'V Consumer Factors'!$N$14*'II Rate Development &amp; Change'!$K$34</f>
        <v>#DIV/0!</v>
      </c>
      <c r="BD40" s="112" t="e">
        <f>'III Plan Rates'!$AA43*'V Consumer Factors'!$N$15*'II Rate Development &amp; Change'!$K$34</f>
        <v>#DIV/0!</v>
      </c>
      <c r="BE40" s="112" t="e">
        <f>'III Plan Rates'!$AA43*'V Consumer Factors'!$N$16*'II Rate Development &amp; Change'!$K$34</f>
        <v>#DIV/0!</v>
      </c>
      <c r="BF40" s="112" t="e">
        <f>'III Plan Rates'!$AA43*'V Consumer Factors'!$N$17*'II Rate Development &amp; Change'!$K$34</f>
        <v>#DIV/0!</v>
      </c>
      <c r="BG40" s="112" t="e">
        <f>'III Plan Rates'!$AA43*'V Consumer Factors'!$N$18*'II Rate Development &amp; Change'!$K$34</f>
        <v>#DIV/0!</v>
      </c>
      <c r="BH40" s="112" t="e">
        <f>'III Plan Rates'!$AA43*'V Consumer Factors'!$N$19*'II Rate Development &amp; Change'!$K$34</f>
        <v>#DIV/0!</v>
      </c>
      <c r="BI40" s="112" t="e">
        <f>'III Plan Rates'!$AA43*'V Consumer Factors'!$N$20*'II Rate Development &amp; Change'!$K$34</f>
        <v>#DIV/0!</v>
      </c>
      <c r="BJ40" s="112">
        <f>IF('III Plan Rates'!$AP43&gt;0,SUMPRODUCT(BA40:BI40,'III Plan Rates'!$AG43:$AO43)/'III Plan Rates'!$AP43,0)</f>
        <v>0</v>
      </c>
      <c r="BK40" s="124"/>
      <c r="BL40" s="120" t="e">
        <f t="shared" si="9"/>
        <v>#DIV/0!</v>
      </c>
      <c r="BM40" s="120" t="e">
        <f t="shared" si="5"/>
        <v>#DIV/0!</v>
      </c>
      <c r="BN40" s="120" t="e">
        <f t="shared" si="5"/>
        <v>#DIV/0!</v>
      </c>
      <c r="BO40" s="120" t="e">
        <f t="shared" si="5"/>
        <v>#DIV/0!</v>
      </c>
      <c r="BP40" s="120" t="e">
        <f t="shared" si="5"/>
        <v>#DIV/0!</v>
      </c>
      <c r="BQ40" s="120" t="e">
        <f t="shared" si="5"/>
        <v>#DIV/0!</v>
      </c>
      <c r="BR40" s="120" t="e">
        <f t="shared" si="5"/>
        <v>#DIV/0!</v>
      </c>
      <c r="BS40" s="120" t="e">
        <f t="shared" si="5"/>
        <v>#DIV/0!</v>
      </c>
      <c r="BT40" s="120" t="e">
        <f t="shared" si="5"/>
        <v>#DIV/0!</v>
      </c>
      <c r="BU40" s="120" t="str">
        <f t="shared" si="5"/>
        <v/>
      </c>
      <c r="BV40" s="119"/>
      <c r="BW40" s="111"/>
      <c r="BX40" s="111"/>
      <c r="BY40" s="111"/>
      <c r="BZ40" s="111"/>
      <c r="CA40" s="111"/>
      <c r="CB40" s="111"/>
      <c r="CC40" s="111"/>
      <c r="CD40" s="111"/>
      <c r="CE40" s="111"/>
      <c r="CF40" s="112">
        <f>IF('III Plan Rates'!$AP43&gt;0,SUMPRODUCT(BW40:CE40,'III Plan Rates'!$AG43:$AO43)/'III Plan Rates'!$AP43,0)</f>
        <v>0</v>
      </c>
      <c r="CG40" s="123"/>
      <c r="CH40" s="112" t="e">
        <f>'III Plan Rates'!$AA43*'V Consumer Factors'!$N$12*'II Rate Development &amp; Change'!$L$34</f>
        <v>#DIV/0!</v>
      </c>
      <c r="CI40" s="112" t="e">
        <f>'III Plan Rates'!$AA43*'V Consumer Factors'!$N$13*'II Rate Development &amp; Change'!$L$34</f>
        <v>#DIV/0!</v>
      </c>
      <c r="CJ40" s="112" t="e">
        <f>'III Plan Rates'!$AA43*'V Consumer Factors'!$N$14*'II Rate Development &amp; Change'!$L$34</f>
        <v>#DIV/0!</v>
      </c>
      <c r="CK40" s="112" t="e">
        <f>'III Plan Rates'!$AA43*'V Consumer Factors'!$N$15*'II Rate Development &amp; Change'!$L$34</f>
        <v>#DIV/0!</v>
      </c>
      <c r="CL40" s="112" t="e">
        <f>'III Plan Rates'!$AA43*'V Consumer Factors'!$N$16*'II Rate Development &amp; Change'!$L$34</f>
        <v>#DIV/0!</v>
      </c>
      <c r="CM40" s="112" t="e">
        <f>'III Plan Rates'!$AA43*'V Consumer Factors'!$N$17*'II Rate Development &amp; Change'!$L$34</f>
        <v>#DIV/0!</v>
      </c>
      <c r="CN40" s="112" t="e">
        <f>'III Plan Rates'!$AA43*'V Consumer Factors'!$N$18*'II Rate Development &amp; Change'!$L$34</f>
        <v>#DIV/0!</v>
      </c>
      <c r="CO40" s="112" t="e">
        <f>'III Plan Rates'!$AA43*'V Consumer Factors'!$N$19*'II Rate Development &amp; Change'!$L$34</f>
        <v>#DIV/0!</v>
      </c>
      <c r="CP40" s="112" t="e">
        <f>'III Plan Rates'!$AA43*'V Consumer Factors'!$N$20*'II Rate Development &amp; Change'!$L$34</f>
        <v>#DIV/0!</v>
      </c>
      <c r="CQ40" s="112">
        <f>IF('III Plan Rates'!$AP43&gt;0,SUMPRODUCT(CH40:CP40,'III Plan Rates'!$AG43:$AO43)/'III Plan Rates'!$AP43,0)</f>
        <v>0</v>
      </c>
      <c r="CR40" s="124"/>
      <c r="CS40" s="120" t="e">
        <f t="shared" si="10"/>
        <v>#DIV/0!</v>
      </c>
      <c r="CT40" s="120" t="e">
        <f t="shared" si="6"/>
        <v>#DIV/0!</v>
      </c>
      <c r="CU40" s="120" t="e">
        <f t="shared" si="6"/>
        <v>#DIV/0!</v>
      </c>
      <c r="CV40" s="120" t="e">
        <f t="shared" si="6"/>
        <v>#DIV/0!</v>
      </c>
      <c r="CW40" s="120" t="e">
        <f t="shared" si="6"/>
        <v>#DIV/0!</v>
      </c>
      <c r="CX40" s="120" t="e">
        <f t="shared" si="6"/>
        <v>#DIV/0!</v>
      </c>
      <c r="CY40" s="120" t="e">
        <f t="shared" si="6"/>
        <v>#DIV/0!</v>
      </c>
      <c r="CZ40" s="120" t="e">
        <f t="shared" si="6"/>
        <v>#DIV/0!</v>
      </c>
      <c r="DA40" s="120" t="e">
        <f t="shared" si="6"/>
        <v>#DIV/0!</v>
      </c>
      <c r="DB40" s="120" t="str">
        <f t="shared" si="6"/>
        <v/>
      </c>
      <c r="DC40" s="119"/>
      <c r="DD40" s="111"/>
      <c r="DE40" s="111"/>
      <c r="DF40" s="111"/>
      <c r="DG40" s="111"/>
      <c r="DH40" s="111"/>
      <c r="DI40" s="111"/>
      <c r="DJ40" s="111"/>
      <c r="DK40" s="111"/>
      <c r="DL40" s="111"/>
      <c r="DM40" s="112">
        <f>IF('III Plan Rates'!$AP43&gt;0,SUMPRODUCT(DD40:DL40,'III Plan Rates'!$AG43:$AO43)/'III Plan Rates'!$AP43,0)</f>
        <v>0</v>
      </c>
      <c r="DN40" s="123"/>
      <c r="DO40" s="112" t="e">
        <f>'III Plan Rates'!$AA43*'V Consumer Factors'!$N$12*'II Rate Development &amp; Change'!$M$34</f>
        <v>#DIV/0!</v>
      </c>
      <c r="DP40" s="112" t="e">
        <f>'III Plan Rates'!$AA43*'V Consumer Factors'!$N$13*'II Rate Development &amp; Change'!$M$34</f>
        <v>#DIV/0!</v>
      </c>
      <c r="DQ40" s="112" t="e">
        <f>'III Plan Rates'!$AA43*'V Consumer Factors'!$N$14*'II Rate Development &amp; Change'!$M$34</f>
        <v>#DIV/0!</v>
      </c>
      <c r="DR40" s="112" t="e">
        <f>'III Plan Rates'!$AA43*'V Consumer Factors'!$N$15*'II Rate Development &amp; Change'!$M$34</f>
        <v>#DIV/0!</v>
      </c>
      <c r="DS40" s="112" t="e">
        <f>'III Plan Rates'!$AA43*'V Consumer Factors'!$N$16*'II Rate Development &amp; Change'!$M$34</f>
        <v>#DIV/0!</v>
      </c>
      <c r="DT40" s="112" t="e">
        <f>'III Plan Rates'!$AA43*'V Consumer Factors'!$N$17*'II Rate Development &amp; Change'!$M$34</f>
        <v>#DIV/0!</v>
      </c>
      <c r="DU40" s="112" t="e">
        <f>'III Plan Rates'!$AA43*'V Consumer Factors'!$N$18*'II Rate Development &amp; Change'!$M$34</f>
        <v>#DIV/0!</v>
      </c>
      <c r="DV40" s="112" t="e">
        <f>'III Plan Rates'!$AA43*'V Consumer Factors'!$N$19*'II Rate Development &amp; Change'!$M$34</f>
        <v>#DIV/0!</v>
      </c>
      <c r="DW40" s="112" t="e">
        <f>'III Plan Rates'!$AA43*'V Consumer Factors'!$N$20*'II Rate Development &amp; Change'!$M$34</f>
        <v>#DIV/0!</v>
      </c>
      <c r="DX40" s="112">
        <f>IF('III Plan Rates'!$AP43&gt;0,SUMPRODUCT(DO40:DW40,'III Plan Rates'!$AG43:$AO43)/'III Plan Rates'!$AP43,0)</f>
        <v>0</v>
      </c>
      <c r="DZ40" s="120" t="e">
        <f t="shared" si="11"/>
        <v>#DIV/0!</v>
      </c>
      <c r="EA40" s="120" t="e">
        <f t="shared" si="7"/>
        <v>#DIV/0!</v>
      </c>
      <c r="EB40" s="120" t="e">
        <f t="shared" si="7"/>
        <v>#DIV/0!</v>
      </c>
      <c r="EC40" s="120" t="e">
        <f t="shared" si="7"/>
        <v>#DIV/0!</v>
      </c>
      <c r="ED40" s="120" t="e">
        <f t="shared" si="7"/>
        <v>#DIV/0!</v>
      </c>
      <c r="EE40" s="120" t="e">
        <f t="shared" si="7"/>
        <v>#DIV/0!</v>
      </c>
      <c r="EF40" s="120" t="e">
        <f t="shared" si="7"/>
        <v>#DIV/0!</v>
      </c>
      <c r="EG40" s="120" t="e">
        <f t="shared" si="7"/>
        <v>#DIV/0!</v>
      </c>
      <c r="EH40" s="120" t="e">
        <f t="shared" si="7"/>
        <v>#DIV/0!</v>
      </c>
      <c r="EI40" s="120" t="str">
        <f t="shared" si="7"/>
        <v/>
      </c>
      <c r="EJ40" s="119"/>
    </row>
    <row r="41" spans="1:140" x14ac:dyDescent="0.25">
      <c r="A41" s="406" t="str">
        <f>'III Plan Rates'!A44</f>
        <v>Plan 27</v>
      </c>
      <c r="B41" s="122">
        <f>'III Plan Rates'!B44</f>
        <v>0</v>
      </c>
      <c r="C41" s="128">
        <f>'III Plan Rates'!D44</f>
        <v>0</v>
      </c>
      <c r="D41" s="122">
        <f>'III Plan Rates'!E44</f>
        <v>0</v>
      </c>
      <c r="E41" s="122">
        <f>'III Plan Rates'!F44</f>
        <v>0</v>
      </c>
      <c r="F41" s="122">
        <f>'III Plan Rates'!G44</f>
        <v>0</v>
      </c>
      <c r="G41" s="122">
        <f>'III Plan Rates'!J44</f>
        <v>0</v>
      </c>
      <c r="H41" s="101"/>
      <c r="I41" s="111"/>
      <c r="J41" s="111"/>
      <c r="K41" s="111"/>
      <c r="L41" s="111"/>
      <c r="M41" s="111"/>
      <c r="N41" s="111"/>
      <c r="O41" s="111"/>
      <c r="P41" s="111"/>
      <c r="Q41" s="111"/>
      <c r="R41" s="112">
        <f>IF('III Plan Rates'!$AP44&gt;0,SUMPRODUCT(I41:Q41,'III Plan Rates'!$AG44:$AO44)/'III Plan Rates'!$AP44,0)</f>
        <v>0</v>
      </c>
      <c r="S41" s="123"/>
      <c r="T41" s="112" t="e">
        <f>'III Plan Rates'!$AA44*'V Consumer Factors'!$N$12*'II Rate Development &amp; Change'!$J$34</f>
        <v>#DIV/0!</v>
      </c>
      <c r="U41" s="112" t="e">
        <f>'III Plan Rates'!$AA44*'V Consumer Factors'!$N$13*'II Rate Development &amp; Change'!$J$34</f>
        <v>#DIV/0!</v>
      </c>
      <c r="V41" s="112" t="e">
        <f>'III Plan Rates'!$AA44*'V Consumer Factors'!$N$14*'II Rate Development &amp; Change'!$J$34</f>
        <v>#DIV/0!</v>
      </c>
      <c r="W41" s="112" t="e">
        <f>'III Plan Rates'!$AA44*'V Consumer Factors'!$N$15*'II Rate Development &amp; Change'!$J$34</f>
        <v>#DIV/0!</v>
      </c>
      <c r="X41" s="112" t="e">
        <f>'III Plan Rates'!$AA44*'V Consumer Factors'!$N$16*'II Rate Development &amp; Change'!$J$34</f>
        <v>#DIV/0!</v>
      </c>
      <c r="Y41" s="112" t="e">
        <f>'III Plan Rates'!$AA44*'V Consumer Factors'!$N$17*'II Rate Development &amp; Change'!$J$34</f>
        <v>#DIV/0!</v>
      </c>
      <c r="Z41" s="112" t="e">
        <f>'III Plan Rates'!$AA44*'V Consumer Factors'!$N$18*'II Rate Development &amp; Change'!$J$34</f>
        <v>#DIV/0!</v>
      </c>
      <c r="AA41" s="112" t="e">
        <f>'III Plan Rates'!$AA44*'V Consumer Factors'!$N$19*'II Rate Development &amp; Change'!$J$34</f>
        <v>#DIV/0!</v>
      </c>
      <c r="AB41" s="112" t="e">
        <f>'III Plan Rates'!$AA44*'V Consumer Factors'!$N$20*'II Rate Development &amp; Change'!$J$34</f>
        <v>#DIV/0!</v>
      </c>
      <c r="AC41" s="112">
        <f>IF('III Plan Rates'!$AP44&gt;0,SUMPRODUCT(T41:AB41,'III Plan Rates'!$AG44:$AO44)/'III Plan Rates'!$AP44,0)</f>
        <v>0</v>
      </c>
      <c r="AD41" s="119"/>
      <c r="AE41" s="120" t="e">
        <f t="shared" si="8"/>
        <v>#DIV/0!</v>
      </c>
      <c r="AF41" s="120" t="e">
        <f t="shared" si="4"/>
        <v>#DIV/0!</v>
      </c>
      <c r="AG41" s="120" t="e">
        <f t="shared" si="4"/>
        <v>#DIV/0!</v>
      </c>
      <c r="AH41" s="120" t="e">
        <f t="shared" si="4"/>
        <v>#DIV/0!</v>
      </c>
      <c r="AI41" s="120" t="e">
        <f t="shared" si="4"/>
        <v>#DIV/0!</v>
      </c>
      <c r="AJ41" s="120" t="e">
        <f t="shared" si="4"/>
        <v>#DIV/0!</v>
      </c>
      <c r="AK41" s="120" t="e">
        <f t="shared" si="4"/>
        <v>#DIV/0!</v>
      </c>
      <c r="AL41" s="120" t="e">
        <f t="shared" si="4"/>
        <v>#DIV/0!</v>
      </c>
      <c r="AM41" s="120" t="e">
        <f t="shared" si="4"/>
        <v>#DIV/0!</v>
      </c>
      <c r="AN41" s="120" t="str">
        <f t="shared" si="4"/>
        <v/>
      </c>
      <c r="AO41" s="119"/>
      <c r="AP41" s="111"/>
      <c r="AQ41" s="111"/>
      <c r="AR41" s="111"/>
      <c r="AS41" s="111"/>
      <c r="AT41" s="111"/>
      <c r="AU41" s="111"/>
      <c r="AV41" s="111"/>
      <c r="AW41" s="111"/>
      <c r="AX41" s="111"/>
      <c r="AY41" s="112">
        <f>IF('III Plan Rates'!$AP44&gt;0,SUMPRODUCT(AP41:AX41,'III Plan Rates'!$AG44:$AO44)/'III Plan Rates'!$AP44,0)</f>
        <v>0</v>
      </c>
      <c r="AZ41" s="123"/>
      <c r="BA41" s="112" t="e">
        <f>'III Plan Rates'!$AA44*'V Consumer Factors'!$N$12*'II Rate Development &amp; Change'!$K$34</f>
        <v>#DIV/0!</v>
      </c>
      <c r="BB41" s="112" t="e">
        <f>'III Plan Rates'!$AA44*'V Consumer Factors'!$N$13*'II Rate Development &amp; Change'!$K$34</f>
        <v>#DIV/0!</v>
      </c>
      <c r="BC41" s="112" t="e">
        <f>'III Plan Rates'!$AA44*'V Consumer Factors'!$N$14*'II Rate Development &amp; Change'!$K$34</f>
        <v>#DIV/0!</v>
      </c>
      <c r="BD41" s="112" t="e">
        <f>'III Plan Rates'!$AA44*'V Consumer Factors'!$N$15*'II Rate Development &amp; Change'!$K$34</f>
        <v>#DIV/0!</v>
      </c>
      <c r="BE41" s="112" t="e">
        <f>'III Plan Rates'!$AA44*'V Consumer Factors'!$N$16*'II Rate Development &amp; Change'!$K$34</f>
        <v>#DIV/0!</v>
      </c>
      <c r="BF41" s="112" t="e">
        <f>'III Plan Rates'!$AA44*'V Consumer Factors'!$N$17*'II Rate Development &amp; Change'!$K$34</f>
        <v>#DIV/0!</v>
      </c>
      <c r="BG41" s="112" t="e">
        <f>'III Plan Rates'!$AA44*'V Consumer Factors'!$N$18*'II Rate Development &amp; Change'!$K$34</f>
        <v>#DIV/0!</v>
      </c>
      <c r="BH41" s="112" t="e">
        <f>'III Plan Rates'!$AA44*'V Consumer Factors'!$N$19*'II Rate Development &amp; Change'!$K$34</f>
        <v>#DIV/0!</v>
      </c>
      <c r="BI41" s="112" t="e">
        <f>'III Plan Rates'!$AA44*'V Consumer Factors'!$N$20*'II Rate Development &amp; Change'!$K$34</f>
        <v>#DIV/0!</v>
      </c>
      <c r="BJ41" s="112">
        <f>IF('III Plan Rates'!$AP44&gt;0,SUMPRODUCT(BA41:BI41,'III Plan Rates'!$AG44:$AO44)/'III Plan Rates'!$AP44,0)</f>
        <v>0</v>
      </c>
      <c r="BK41" s="124"/>
      <c r="BL41" s="120" t="e">
        <f t="shared" si="9"/>
        <v>#DIV/0!</v>
      </c>
      <c r="BM41" s="120" t="e">
        <f t="shared" si="5"/>
        <v>#DIV/0!</v>
      </c>
      <c r="BN41" s="120" t="e">
        <f t="shared" si="5"/>
        <v>#DIV/0!</v>
      </c>
      <c r="BO41" s="120" t="e">
        <f t="shared" si="5"/>
        <v>#DIV/0!</v>
      </c>
      <c r="BP41" s="120" t="e">
        <f t="shared" si="5"/>
        <v>#DIV/0!</v>
      </c>
      <c r="BQ41" s="120" t="e">
        <f t="shared" si="5"/>
        <v>#DIV/0!</v>
      </c>
      <c r="BR41" s="120" t="e">
        <f t="shared" si="5"/>
        <v>#DIV/0!</v>
      </c>
      <c r="BS41" s="120" t="e">
        <f t="shared" si="5"/>
        <v>#DIV/0!</v>
      </c>
      <c r="BT41" s="120" t="e">
        <f t="shared" si="5"/>
        <v>#DIV/0!</v>
      </c>
      <c r="BU41" s="120" t="str">
        <f t="shared" si="5"/>
        <v/>
      </c>
      <c r="BV41" s="119"/>
      <c r="BW41" s="111"/>
      <c r="BX41" s="111"/>
      <c r="BY41" s="111"/>
      <c r="BZ41" s="111"/>
      <c r="CA41" s="111"/>
      <c r="CB41" s="111"/>
      <c r="CC41" s="111"/>
      <c r="CD41" s="111"/>
      <c r="CE41" s="111"/>
      <c r="CF41" s="112">
        <f>IF('III Plan Rates'!$AP44&gt;0,SUMPRODUCT(BW41:CE41,'III Plan Rates'!$AG44:$AO44)/'III Plan Rates'!$AP44,0)</f>
        <v>0</v>
      </c>
      <c r="CG41" s="123"/>
      <c r="CH41" s="112" t="e">
        <f>'III Plan Rates'!$AA44*'V Consumer Factors'!$N$12*'II Rate Development &amp; Change'!$L$34</f>
        <v>#DIV/0!</v>
      </c>
      <c r="CI41" s="112" t="e">
        <f>'III Plan Rates'!$AA44*'V Consumer Factors'!$N$13*'II Rate Development &amp; Change'!$L$34</f>
        <v>#DIV/0!</v>
      </c>
      <c r="CJ41" s="112" t="e">
        <f>'III Plan Rates'!$AA44*'V Consumer Factors'!$N$14*'II Rate Development &amp; Change'!$L$34</f>
        <v>#DIV/0!</v>
      </c>
      <c r="CK41" s="112" t="e">
        <f>'III Plan Rates'!$AA44*'V Consumer Factors'!$N$15*'II Rate Development &amp; Change'!$L$34</f>
        <v>#DIV/0!</v>
      </c>
      <c r="CL41" s="112" t="e">
        <f>'III Plan Rates'!$AA44*'V Consumer Factors'!$N$16*'II Rate Development &amp; Change'!$L$34</f>
        <v>#DIV/0!</v>
      </c>
      <c r="CM41" s="112" t="e">
        <f>'III Plan Rates'!$AA44*'V Consumer Factors'!$N$17*'II Rate Development &amp; Change'!$L$34</f>
        <v>#DIV/0!</v>
      </c>
      <c r="CN41" s="112" t="e">
        <f>'III Plan Rates'!$AA44*'V Consumer Factors'!$N$18*'II Rate Development &amp; Change'!$L$34</f>
        <v>#DIV/0!</v>
      </c>
      <c r="CO41" s="112" t="e">
        <f>'III Plan Rates'!$AA44*'V Consumer Factors'!$N$19*'II Rate Development &amp; Change'!$L$34</f>
        <v>#DIV/0!</v>
      </c>
      <c r="CP41" s="112" t="e">
        <f>'III Plan Rates'!$AA44*'V Consumer Factors'!$N$20*'II Rate Development &amp; Change'!$L$34</f>
        <v>#DIV/0!</v>
      </c>
      <c r="CQ41" s="112">
        <f>IF('III Plan Rates'!$AP44&gt;0,SUMPRODUCT(CH41:CP41,'III Plan Rates'!$AG44:$AO44)/'III Plan Rates'!$AP44,0)</f>
        <v>0</v>
      </c>
      <c r="CR41" s="124"/>
      <c r="CS41" s="120" t="e">
        <f t="shared" si="10"/>
        <v>#DIV/0!</v>
      </c>
      <c r="CT41" s="120" t="e">
        <f t="shared" si="6"/>
        <v>#DIV/0!</v>
      </c>
      <c r="CU41" s="120" t="e">
        <f t="shared" si="6"/>
        <v>#DIV/0!</v>
      </c>
      <c r="CV41" s="120" t="e">
        <f t="shared" si="6"/>
        <v>#DIV/0!</v>
      </c>
      <c r="CW41" s="120" t="e">
        <f t="shared" si="6"/>
        <v>#DIV/0!</v>
      </c>
      <c r="CX41" s="120" t="e">
        <f t="shared" si="6"/>
        <v>#DIV/0!</v>
      </c>
      <c r="CY41" s="120" t="e">
        <f t="shared" si="6"/>
        <v>#DIV/0!</v>
      </c>
      <c r="CZ41" s="120" t="e">
        <f t="shared" si="6"/>
        <v>#DIV/0!</v>
      </c>
      <c r="DA41" s="120" t="e">
        <f t="shared" si="6"/>
        <v>#DIV/0!</v>
      </c>
      <c r="DB41" s="120" t="str">
        <f t="shared" si="6"/>
        <v/>
      </c>
      <c r="DC41" s="119"/>
      <c r="DD41" s="111"/>
      <c r="DE41" s="111"/>
      <c r="DF41" s="111"/>
      <c r="DG41" s="111"/>
      <c r="DH41" s="111"/>
      <c r="DI41" s="111"/>
      <c r="DJ41" s="111"/>
      <c r="DK41" s="111"/>
      <c r="DL41" s="111"/>
      <c r="DM41" s="112">
        <f>IF('III Plan Rates'!$AP44&gt;0,SUMPRODUCT(DD41:DL41,'III Plan Rates'!$AG44:$AO44)/'III Plan Rates'!$AP44,0)</f>
        <v>0</v>
      </c>
      <c r="DN41" s="123"/>
      <c r="DO41" s="112" t="e">
        <f>'III Plan Rates'!$AA44*'V Consumer Factors'!$N$12*'II Rate Development &amp; Change'!$M$34</f>
        <v>#DIV/0!</v>
      </c>
      <c r="DP41" s="112" t="e">
        <f>'III Plan Rates'!$AA44*'V Consumer Factors'!$N$13*'II Rate Development &amp; Change'!$M$34</f>
        <v>#DIV/0!</v>
      </c>
      <c r="DQ41" s="112" t="e">
        <f>'III Plan Rates'!$AA44*'V Consumer Factors'!$N$14*'II Rate Development &amp; Change'!$M$34</f>
        <v>#DIV/0!</v>
      </c>
      <c r="DR41" s="112" t="e">
        <f>'III Plan Rates'!$AA44*'V Consumer Factors'!$N$15*'II Rate Development &amp; Change'!$M$34</f>
        <v>#DIV/0!</v>
      </c>
      <c r="DS41" s="112" t="e">
        <f>'III Plan Rates'!$AA44*'V Consumer Factors'!$N$16*'II Rate Development &amp; Change'!$M$34</f>
        <v>#DIV/0!</v>
      </c>
      <c r="DT41" s="112" t="e">
        <f>'III Plan Rates'!$AA44*'V Consumer Factors'!$N$17*'II Rate Development &amp; Change'!$M$34</f>
        <v>#DIV/0!</v>
      </c>
      <c r="DU41" s="112" t="e">
        <f>'III Plan Rates'!$AA44*'V Consumer Factors'!$N$18*'II Rate Development &amp; Change'!$M$34</f>
        <v>#DIV/0!</v>
      </c>
      <c r="DV41" s="112" t="e">
        <f>'III Plan Rates'!$AA44*'V Consumer Factors'!$N$19*'II Rate Development &amp; Change'!$M$34</f>
        <v>#DIV/0!</v>
      </c>
      <c r="DW41" s="112" t="e">
        <f>'III Plan Rates'!$AA44*'V Consumer Factors'!$N$20*'II Rate Development &amp; Change'!$M$34</f>
        <v>#DIV/0!</v>
      </c>
      <c r="DX41" s="112">
        <f>IF('III Plan Rates'!$AP44&gt;0,SUMPRODUCT(DO41:DW41,'III Plan Rates'!$AG44:$AO44)/'III Plan Rates'!$AP44,0)</f>
        <v>0</v>
      </c>
      <c r="DZ41" s="120" t="e">
        <f t="shared" si="11"/>
        <v>#DIV/0!</v>
      </c>
      <c r="EA41" s="120" t="e">
        <f t="shared" si="7"/>
        <v>#DIV/0!</v>
      </c>
      <c r="EB41" s="120" t="e">
        <f t="shared" si="7"/>
        <v>#DIV/0!</v>
      </c>
      <c r="EC41" s="120" t="e">
        <f t="shared" si="7"/>
        <v>#DIV/0!</v>
      </c>
      <c r="ED41" s="120" t="e">
        <f t="shared" si="7"/>
        <v>#DIV/0!</v>
      </c>
      <c r="EE41" s="120" t="e">
        <f t="shared" si="7"/>
        <v>#DIV/0!</v>
      </c>
      <c r="EF41" s="120" t="e">
        <f t="shared" si="7"/>
        <v>#DIV/0!</v>
      </c>
      <c r="EG41" s="120" t="e">
        <f t="shared" si="7"/>
        <v>#DIV/0!</v>
      </c>
      <c r="EH41" s="120" t="e">
        <f t="shared" si="7"/>
        <v>#DIV/0!</v>
      </c>
      <c r="EI41" s="120" t="str">
        <f t="shared" si="7"/>
        <v/>
      </c>
      <c r="EJ41" s="119"/>
    </row>
    <row r="42" spans="1:140" x14ac:dyDescent="0.25">
      <c r="A42" s="406" t="str">
        <f>'III Plan Rates'!A45</f>
        <v>Plan 28</v>
      </c>
      <c r="B42" s="122">
        <f>'III Plan Rates'!B45</f>
        <v>0</v>
      </c>
      <c r="C42" s="128">
        <f>'III Plan Rates'!D45</f>
        <v>0</v>
      </c>
      <c r="D42" s="122">
        <f>'III Plan Rates'!E45</f>
        <v>0</v>
      </c>
      <c r="E42" s="122">
        <f>'III Plan Rates'!F45</f>
        <v>0</v>
      </c>
      <c r="F42" s="122">
        <f>'III Plan Rates'!G45</f>
        <v>0</v>
      </c>
      <c r="G42" s="122">
        <f>'III Plan Rates'!J45</f>
        <v>0</v>
      </c>
      <c r="H42" s="101"/>
      <c r="I42" s="111"/>
      <c r="J42" s="111"/>
      <c r="K42" s="111"/>
      <c r="L42" s="111"/>
      <c r="M42" s="111"/>
      <c r="N42" s="111"/>
      <c r="O42" s="111"/>
      <c r="P42" s="111"/>
      <c r="Q42" s="111"/>
      <c r="R42" s="112">
        <f>IF('III Plan Rates'!$AP45&gt;0,SUMPRODUCT(I42:Q42,'III Plan Rates'!$AG45:$AO45)/'III Plan Rates'!$AP45,0)</f>
        <v>0</v>
      </c>
      <c r="S42" s="123"/>
      <c r="T42" s="112" t="e">
        <f>'III Plan Rates'!$AA45*'V Consumer Factors'!$N$12*'II Rate Development &amp; Change'!$J$34</f>
        <v>#DIV/0!</v>
      </c>
      <c r="U42" s="112" t="e">
        <f>'III Plan Rates'!$AA45*'V Consumer Factors'!$N$13*'II Rate Development &amp; Change'!$J$34</f>
        <v>#DIV/0!</v>
      </c>
      <c r="V42" s="112" t="e">
        <f>'III Plan Rates'!$AA45*'V Consumer Factors'!$N$14*'II Rate Development &amp; Change'!$J$34</f>
        <v>#DIV/0!</v>
      </c>
      <c r="W42" s="112" t="e">
        <f>'III Plan Rates'!$AA45*'V Consumer Factors'!$N$15*'II Rate Development &amp; Change'!$J$34</f>
        <v>#DIV/0!</v>
      </c>
      <c r="X42" s="112" t="e">
        <f>'III Plan Rates'!$AA45*'V Consumer Factors'!$N$16*'II Rate Development &amp; Change'!$J$34</f>
        <v>#DIV/0!</v>
      </c>
      <c r="Y42" s="112" t="e">
        <f>'III Plan Rates'!$AA45*'V Consumer Factors'!$N$17*'II Rate Development &amp; Change'!$J$34</f>
        <v>#DIV/0!</v>
      </c>
      <c r="Z42" s="112" t="e">
        <f>'III Plan Rates'!$AA45*'V Consumer Factors'!$N$18*'II Rate Development &amp; Change'!$J$34</f>
        <v>#DIV/0!</v>
      </c>
      <c r="AA42" s="112" t="e">
        <f>'III Plan Rates'!$AA45*'V Consumer Factors'!$N$19*'II Rate Development &amp; Change'!$J$34</f>
        <v>#DIV/0!</v>
      </c>
      <c r="AB42" s="112" t="e">
        <f>'III Plan Rates'!$AA45*'V Consumer Factors'!$N$20*'II Rate Development &amp; Change'!$J$34</f>
        <v>#DIV/0!</v>
      </c>
      <c r="AC42" s="112">
        <f>IF('III Plan Rates'!$AP45&gt;0,SUMPRODUCT(T42:AB42,'III Plan Rates'!$AG45:$AO45)/'III Plan Rates'!$AP45,0)</f>
        <v>0</v>
      </c>
      <c r="AD42" s="119"/>
      <c r="AE42" s="120" t="e">
        <f t="shared" si="8"/>
        <v>#DIV/0!</v>
      </c>
      <c r="AF42" s="120" t="e">
        <f t="shared" si="4"/>
        <v>#DIV/0!</v>
      </c>
      <c r="AG42" s="120" t="e">
        <f t="shared" si="4"/>
        <v>#DIV/0!</v>
      </c>
      <c r="AH42" s="120" t="e">
        <f t="shared" si="4"/>
        <v>#DIV/0!</v>
      </c>
      <c r="AI42" s="120" t="e">
        <f t="shared" si="4"/>
        <v>#DIV/0!</v>
      </c>
      <c r="AJ42" s="120" t="e">
        <f t="shared" si="4"/>
        <v>#DIV/0!</v>
      </c>
      <c r="AK42" s="120" t="e">
        <f t="shared" si="4"/>
        <v>#DIV/0!</v>
      </c>
      <c r="AL42" s="120" t="e">
        <f t="shared" si="4"/>
        <v>#DIV/0!</v>
      </c>
      <c r="AM42" s="120" t="e">
        <f t="shared" si="4"/>
        <v>#DIV/0!</v>
      </c>
      <c r="AN42" s="120" t="str">
        <f t="shared" si="4"/>
        <v/>
      </c>
      <c r="AO42" s="119"/>
      <c r="AP42" s="111"/>
      <c r="AQ42" s="111"/>
      <c r="AR42" s="111"/>
      <c r="AS42" s="111"/>
      <c r="AT42" s="111"/>
      <c r="AU42" s="111"/>
      <c r="AV42" s="111"/>
      <c r="AW42" s="111"/>
      <c r="AX42" s="111"/>
      <c r="AY42" s="112">
        <f>IF('III Plan Rates'!$AP45&gt;0,SUMPRODUCT(AP42:AX42,'III Plan Rates'!$AG45:$AO45)/'III Plan Rates'!$AP45,0)</f>
        <v>0</v>
      </c>
      <c r="AZ42" s="123"/>
      <c r="BA42" s="112" t="e">
        <f>'III Plan Rates'!$AA45*'V Consumer Factors'!$N$12*'II Rate Development &amp; Change'!$K$34</f>
        <v>#DIV/0!</v>
      </c>
      <c r="BB42" s="112" t="e">
        <f>'III Plan Rates'!$AA45*'V Consumer Factors'!$N$13*'II Rate Development &amp; Change'!$K$34</f>
        <v>#DIV/0!</v>
      </c>
      <c r="BC42" s="112" t="e">
        <f>'III Plan Rates'!$AA45*'V Consumer Factors'!$N$14*'II Rate Development &amp; Change'!$K$34</f>
        <v>#DIV/0!</v>
      </c>
      <c r="BD42" s="112" t="e">
        <f>'III Plan Rates'!$AA45*'V Consumer Factors'!$N$15*'II Rate Development &amp; Change'!$K$34</f>
        <v>#DIV/0!</v>
      </c>
      <c r="BE42" s="112" t="e">
        <f>'III Plan Rates'!$AA45*'V Consumer Factors'!$N$16*'II Rate Development &amp; Change'!$K$34</f>
        <v>#DIV/0!</v>
      </c>
      <c r="BF42" s="112" t="e">
        <f>'III Plan Rates'!$AA45*'V Consumer Factors'!$N$17*'II Rate Development &amp; Change'!$K$34</f>
        <v>#DIV/0!</v>
      </c>
      <c r="BG42" s="112" t="e">
        <f>'III Plan Rates'!$AA45*'V Consumer Factors'!$N$18*'II Rate Development &amp; Change'!$K$34</f>
        <v>#DIV/0!</v>
      </c>
      <c r="BH42" s="112" t="e">
        <f>'III Plan Rates'!$AA45*'V Consumer Factors'!$N$19*'II Rate Development &amp; Change'!$K$34</f>
        <v>#DIV/0!</v>
      </c>
      <c r="BI42" s="112" t="e">
        <f>'III Plan Rates'!$AA45*'V Consumer Factors'!$N$20*'II Rate Development &amp; Change'!$K$34</f>
        <v>#DIV/0!</v>
      </c>
      <c r="BJ42" s="112">
        <f>IF('III Plan Rates'!$AP45&gt;0,SUMPRODUCT(BA42:BI42,'III Plan Rates'!$AG45:$AO45)/'III Plan Rates'!$AP45,0)</f>
        <v>0</v>
      </c>
      <c r="BK42" s="124"/>
      <c r="BL42" s="120" t="e">
        <f t="shared" si="9"/>
        <v>#DIV/0!</v>
      </c>
      <c r="BM42" s="120" t="e">
        <f t="shared" si="5"/>
        <v>#DIV/0!</v>
      </c>
      <c r="BN42" s="120" t="e">
        <f t="shared" si="5"/>
        <v>#DIV/0!</v>
      </c>
      <c r="BO42" s="120" t="e">
        <f t="shared" si="5"/>
        <v>#DIV/0!</v>
      </c>
      <c r="BP42" s="120" t="e">
        <f t="shared" si="5"/>
        <v>#DIV/0!</v>
      </c>
      <c r="BQ42" s="120" t="e">
        <f t="shared" si="5"/>
        <v>#DIV/0!</v>
      </c>
      <c r="BR42" s="120" t="e">
        <f t="shared" si="5"/>
        <v>#DIV/0!</v>
      </c>
      <c r="BS42" s="120" t="e">
        <f t="shared" si="5"/>
        <v>#DIV/0!</v>
      </c>
      <c r="BT42" s="120" t="e">
        <f t="shared" si="5"/>
        <v>#DIV/0!</v>
      </c>
      <c r="BU42" s="120" t="str">
        <f t="shared" si="5"/>
        <v/>
      </c>
      <c r="BV42" s="119"/>
      <c r="BW42" s="111"/>
      <c r="BX42" s="111"/>
      <c r="BY42" s="111"/>
      <c r="BZ42" s="111"/>
      <c r="CA42" s="111"/>
      <c r="CB42" s="111"/>
      <c r="CC42" s="111"/>
      <c r="CD42" s="111"/>
      <c r="CE42" s="111"/>
      <c r="CF42" s="112">
        <f>IF('III Plan Rates'!$AP45&gt;0,SUMPRODUCT(BW42:CE42,'III Plan Rates'!$AG45:$AO45)/'III Plan Rates'!$AP45,0)</f>
        <v>0</v>
      </c>
      <c r="CG42" s="123"/>
      <c r="CH42" s="112" t="e">
        <f>'III Plan Rates'!$AA45*'V Consumer Factors'!$N$12*'II Rate Development &amp; Change'!$L$34</f>
        <v>#DIV/0!</v>
      </c>
      <c r="CI42" s="112" t="e">
        <f>'III Plan Rates'!$AA45*'V Consumer Factors'!$N$13*'II Rate Development &amp; Change'!$L$34</f>
        <v>#DIV/0!</v>
      </c>
      <c r="CJ42" s="112" t="e">
        <f>'III Plan Rates'!$AA45*'V Consumer Factors'!$N$14*'II Rate Development &amp; Change'!$L$34</f>
        <v>#DIV/0!</v>
      </c>
      <c r="CK42" s="112" t="e">
        <f>'III Plan Rates'!$AA45*'V Consumer Factors'!$N$15*'II Rate Development &amp; Change'!$L$34</f>
        <v>#DIV/0!</v>
      </c>
      <c r="CL42" s="112" t="e">
        <f>'III Plan Rates'!$AA45*'V Consumer Factors'!$N$16*'II Rate Development &amp; Change'!$L$34</f>
        <v>#DIV/0!</v>
      </c>
      <c r="CM42" s="112" t="e">
        <f>'III Plan Rates'!$AA45*'V Consumer Factors'!$N$17*'II Rate Development &amp; Change'!$L$34</f>
        <v>#DIV/0!</v>
      </c>
      <c r="CN42" s="112" t="e">
        <f>'III Plan Rates'!$AA45*'V Consumer Factors'!$N$18*'II Rate Development &amp; Change'!$L$34</f>
        <v>#DIV/0!</v>
      </c>
      <c r="CO42" s="112" t="e">
        <f>'III Plan Rates'!$AA45*'V Consumer Factors'!$N$19*'II Rate Development &amp; Change'!$L$34</f>
        <v>#DIV/0!</v>
      </c>
      <c r="CP42" s="112" t="e">
        <f>'III Plan Rates'!$AA45*'V Consumer Factors'!$N$20*'II Rate Development &amp; Change'!$L$34</f>
        <v>#DIV/0!</v>
      </c>
      <c r="CQ42" s="112">
        <f>IF('III Plan Rates'!$AP45&gt;0,SUMPRODUCT(CH42:CP42,'III Plan Rates'!$AG45:$AO45)/'III Plan Rates'!$AP45,0)</f>
        <v>0</v>
      </c>
      <c r="CR42" s="124"/>
      <c r="CS42" s="120" t="e">
        <f t="shared" si="10"/>
        <v>#DIV/0!</v>
      </c>
      <c r="CT42" s="120" t="e">
        <f t="shared" si="6"/>
        <v>#DIV/0!</v>
      </c>
      <c r="CU42" s="120" t="e">
        <f t="shared" si="6"/>
        <v>#DIV/0!</v>
      </c>
      <c r="CV42" s="120" t="e">
        <f t="shared" si="6"/>
        <v>#DIV/0!</v>
      </c>
      <c r="CW42" s="120" t="e">
        <f t="shared" si="6"/>
        <v>#DIV/0!</v>
      </c>
      <c r="CX42" s="120" t="e">
        <f t="shared" si="6"/>
        <v>#DIV/0!</v>
      </c>
      <c r="CY42" s="120" t="e">
        <f t="shared" si="6"/>
        <v>#DIV/0!</v>
      </c>
      <c r="CZ42" s="120" t="e">
        <f t="shared" si="6"/>
        <v>#DIV/0!</v>
      </c>
      <c r="DA42" s="120" t="e">
        <f t="shared" si="6"/>
        <v>#DIV/0!</v>
      </c>
      <c r="DB42" s="120" t="str">
        <f t="shared" si="6"/>
        <v/>
      </c>
      <c r="DC42" s="119"/>
      <c r="DD42" s="111"/>
      <c r="DE42" s="111"/>
      <c r="DF42" s="111"/>
      <c r="DG42" s="111"/>
      <c r="DH42" s="111"/>
      <c r="DI42" s="111"/>
      <c r="DJ42" s="111"/>
      <c r="DK42" s="111"/>
      <c r="DL42" s="111"/>
      <c r="DM42" s="112">
        <f>IF('III Plan Rates'!$AP45&gt;0,SUMPRODUCT(DD42:DL42,'III Plan Rates'!$AG45:$AO45)/'III Plan Rates'!$AP45,0)</f>
        <v>0</v>
      </c>
      <c r="DN42" s="123"/>
      <c r="DO42" s="112" t="e">
        <f>'III Plan Rates'!$AA45*'V Consumer Factors'!$N$12*'II Rate Development &amp; Change'!$M$34</f>
        <v>#DIV/0!</v>
      </c>
      <c r="DP42" s="112" t="e">
        <f>'III Plan Rates'!$AA45*'V Consumer Factors'!$N$13*'II Rate Development &amp; Change'!$M$34</f>
        <v>#DIV/0!</v>
      </c>
      <c r="DQ42" s="112" t="e">
        <f>'III Plan Rates'!$AA45*'V Consumer Factors'!$N$14*'II Rate Development &amp; Change'!$M$34</f>
        <v>#DIV/0!</v>
      </c>
      <c r="DR42" s="112" t="e">
        <f>'III Plan Rates'!$AA45*'V Consumer Factors'!$N$15*'II Rate Development &amp; Change'!$M$34</f>
        <v>#DIV/0!</v>
      </c>
      <c r="DS42" s="112" t="e">
        <f>'III Plan Rates'!$AA45*'V Consumer Factors'!$N$16*'II Rate Development &amp; Change'!$M$34</f>
        <v>#DIV/0!</v>
      </c>
      <c r="DT42" s="112" t="e">
        <f>'III Plan Rates'!$AA45*'V Consumer Factors'!$N$17*'II Rate Development &amp; Change'!$M$34</f>
        <v>#DIV/0!</v>
      </c>
      <c r="DU42" s="112" t="e">
        <f>'III Plan Rates'!$AA45*'V Consumer Factors'!$N$18*'II Rate Development &amp; Change'!$M$34</f>
        <v>#DIV/0!</v>
      </c>
      <c r="DV42" s="112" t="e">
        <f>'III Plan Rates'!$AA45*'V Consumer Factors'!$N$19*'II Rate Development &amp; Change'!$M$34</f>
        <v>#DIV/0!</v>
      </c>
      <c r="DW42" s="112" t="e">
        <f>'III Plan Rates'!$AA45*'V Consumer Factors'!$N$20*'II Rate Development &amp; Change'!$M$34</f>
        <v>#DIV/0!</v>
      </c>
      <c r="DX42" s="112">
        <f>IF('III Plan Rates'!$AP45&gt;0,SUMPRODUCT(DO42:DW42,'III Plan Rates'!$AG45:$AO45)/'III Plan Rates'!$AP45,0)</f>
        <v>0</v>
      </c>
      <c r="DZ42" s="120" t="e">
        <f t="shared" si="11"/>
        <v>#DIV/0!</v>
      </c>
      <c r="EA42" s="120" t="e">
        <f t="shared" si="7"/>
        <v>#DIV/0!</v>
      </c>
      <c r="EB42" s="120" t="e">
        <f t="shared" si="7"/>
        <v>#DIV/0!</v>
      </c>
      <c r="EC42" s="120" t="e">
        <f t="shared" si="7"/>
        <v>#DIV/0!</v>
      </c>
      <c r="ED42" s="120" t="e">
        <f t="shared" si="7"/>
        <v>#DIV/0!</v>
      </c>
      <c r="EE42" s="120" t="e">
        <f t="shared" si="7"/>
        <v>#DIV/0!</v>
      </c>
      <c r="EF42" s="120" t="e">
        <f t="shared" si="7"/>
        <v>#DIV/0!</v>
      </c>
      <c r="EG42" s="120" t="e">
        <f t="shared" si="7"/>
        <v>#DIV/0!</v>
      </c>
      <c r="EH42" s="120" t="e">
        <f t="shared" si="7"/>
        <v>#DIV/0!</v>
      </c>
      <c r="EI42" s="120" t="str">
        <f t="shared" si="7"/>
        <v/>
      </c>
      <c r="EJ42" s="119"/>
    </row>
    <row r="43" spans="1:140" x14ac:dyDescent="0.25">
      <c r="A43" s="406" t="str">
        <f>'III Plan Rates'!A46</f>
        <v>Plan 29</v>
      </c>
      <c r="B43" s="122">
        <f>'III Plan Rates'!B46</f>
        <v>0</v>
      </c>
      <c r="C43" s="128">
        <f>'III Plan Rates'!D46</f>
        <v>0</v>
      </c>
      <c r="D43" s="122">
        <f>'III Plan Rates'!E46</f>
        <v>0</v>
      </c>
      <c r="E43" s="122">
        <f>'III Plan Rates'!F46</f>
        <v>0</v>
      </c>
      <c r="F43" s="122">
        <f>'III Plan Rates'!G46</f>
        <v>0</v>
      </c>
      <c r="G43" s="122">
        <f>'III Plan Rates'!J46</f>
        <v>0</v>
      </c>
      <c r="H43" s="101"/>
      <c r="I43" s="111"/>
      <c r="J43" s="111"/>
      <c r="K43" s="111"/>
      <c r="L43" s="111"/>
      <c r="M43" s="111"/>
      <c r="N43" s="111"/>
      <c r="O43" s="111"/>
      <c r="P43" s="111"/>
      <c r="Q43" s="111"/>
      <c r="R43" s="112">
        <f>IF('III Plan Rates'!$AP46&gt;0,SUMPRODUCT(I43:Q43,'III Plan Rates'!$AG46:$AO46)/'III Plan Rates'!$AP46,0)</f>
        <v>0</v>
      </c>
      <c r="S43" s="123"/>
      <c r="T43" s="112" t="e">
        <f>'III Plan Rates'!$AA46*'V Consumer Factors'!$N$12*'II Rate Development &amp; Change'!$J$34</f>
        <v>#DIV/0!</v>
      </c>
      <c r="U43" s="112" t="e">
        <f>'III Plan Rates'!$AA46*'V Consumer Factors'!$N$13*'II Rate Development &amp; Change'!$J$34</f>
        <v>#DIV/0!</v>
      </c>
      <c r="V43" s="112" t="e">
        <f>'III Plan Rates'!$AA46*'V Consumer Factors'!$N$14*'II Rate Development &amp; Change'!$J$34</f>
        <v>#DIV/0!</v>
      </c>
      <c r="W43" s="112" t="e">
        <f>'III Plan Rates'!$AA46*'V Consumer Factors'!$N$15*'II Rate Development &amp; Change'!$J$34</f>
        <v>#DIV/0!</v>
      </c>
      <c r="X43" s="112" t="e">
        <f>'III Plan Rates'!$AA46*'V Consumer Factors'!$N$16*'II Rate Development &amp; Change'!$J$34</f>
        <v>#DIV/0!</v>
      </c>
      <c r="Y43" s="112" t="e">
        <f>'III Plan Rates'!$AA46*'V Consumer Factors'!$N$17*'II Rate Development &amp; Change'!$J$34</f>
        <v>#DIV/0!</v>
      </c>
      <c r="Z43" s="112" t="e">
        <f>'III Plan Rates'!$AA46*'V Consumer Factors'!$N$18*'II Rate Development &amp; Change'!$J$34</f>
        <v>#DIV/0!</v>
      </c>
      <c r="AA43" s="112" t="e">
        <f>'III Plan Rates'!$AA46*'V Consumer Factors'!$N$19*'II Rate Development &amp; Change'!$J$34</f>
        <v>#DIV/0!</v>
      </c>
      <c r="AB43" s="112" t="e">
        <f>'III Plan Rates'!$AA46*'V Consumer Factors'!$N$20*'II Rate Development &amp; Change'!$J$34</f>
        <v>#DIV/0!</v>
      </c>
      <c r="AC43" s="112">
        <f>IF('III Plan Rates'!$AP46&gt;0,SUMPRODUCT(T43:AB43,'III Plan Rates'!$AG46:$AO46)/'III Plan Rates'!$AP46,0)</f>
        <v>0</v>
      </c>
      <c r="AD43" s="119"/>
      <c r="AE43" s="120" t="e">
        <f t="shared" si="8"/>
        <v>#DIV/0!</v>
      </c>
      <c r="AF43" s="120" t="e">
        <f t="shared" si="4"/>
        <v>#DIV/0!</v>
      </c>
      <c r="AG43" s="120" t="e">
        <f t="shared" si="4"/>
        <v>#DIV/0!</v>
      </c>
      <c r="AH43" s="120" t="e">
        <f t="shared" si="4"/>
        <v>#DIV/0!</v>
      </c>
      <c r="AI43" s="120" t="e">
        <f t="shared" ref="AI43:AN85" si="12">IF(AND(M43&gt;0,X43&gt;0),X43/M43-1,"")</f>
        <v>#DIV/0!</v>
      </c>
      <c r="AJ43" s="120" t="e">
        <f t="shared" si="12"/>
        <v>#DIV/0!</v>
      </c>
      <c r="AK43" s="120" t="e">
        <f t="shared" si="12"/>
        <v>#DIV/0!</v>
      </c>
      <c r="AL43" s="120" t="e">
        <f t="shared" si="12"/>
        <v>#DIV/0!</v>
      </c>
      <c r="AM43" s="120" t="e">
        <f t="shared" si="12"/>
        <v>#DIV/0!</v>
      </c>
      <c r="AN43" s="120" t="str">
        <f t="shared" si="12"/>
        <v/>
      </c>
      <c r="AO43" s="119"/>
      <c r="AP43" s="111"/>
      <c r="AQ43" s="111"/>
      <c r="AR43" s="111"/>
      <c r="AS43" s="111"/>
      <c r="AT43" s="111"/>
      <c r="AU43" s="111"/>
      <c r="AV43" s="111"/>
      <c r="AW43" s="111"/>
      <c r="AX43" s="111"/>
      <c r="AY43" s="112">
        <f>IF('III Plan Rates'!$AP46&gt;0,SUMPRODUCT(AP43:AX43,'III Plan Rates'!$AG46:$AO46)/'III Plan Rates'!$AP46,0)</f>
        <v>0</v>
      </c>
      <c r="AZ43" s="123"/>
      <c r="BA43" s="112" t="e">
        <f>'III Plan Rates'!$AA46*'V Consumer Factors'!$N$12*'II Rate Development &amp; Change'!$K$34</f>
        <v>#DIV/0!</v>
      </c>
      <c r="BB43" s="112" t="e">
        <f>'III Plan Rates'!$AA46*'V Consumer Factors'!$N$13*'II Rate Development &amp; Change'!$K$34</f>
        <v>#DIV/0!</v>
      </c>
      <c r="BC43" s="112" t="e">
        <f>'III Plan Rates'!$AA46*'V Consumer Factors'!$N$14*'II Rate Development &amp; Change'!$K$34</f>
        <v>#DIV/0!</v>
      </c>
      <c r="BD43" s="112" t="e">
        <f>'III Plan Rates'!$AA46*'V Consumer Factors'!$N$15*'II Rate Development &amp; Change'!$K$34</f>
        <v>#DIV/0!</v>
      </c>
      <c r="BE43" s="112" t="e">
        <f>'III Plan Rates'!$AA46*'V Consumer Factors'!$N$16*'II Rate Development &amp; Change'!$K$34</f>
        <v>#DIV/0!</v>
      </c>
      <c r="BF43" s="112" t="e">
        <f>'III Plan Rates'!$AA46*'V Consumer Factors'!$N$17*'II Rate Development &amp; Change'!$K$34</f>
        <v>#DIV/0!</v>
      </c>
      <c r="BG43" s="112" t="e">
        <f>'III Plan Rates'!$AA46*'V Consumer Factors'!$N$18*'II Rate Development &amp; Change'!$K$34</f>
        <v>#DIV/0!</v>
      </c>
      <c r="BH43" s="112" t="e">
        <f>'III Plan Rates'!$AA46*'V Consumer Factors'!$N$19*'II Rate Development &amp; Change'!$K$34</f>
        <v>#DIV/0!</v>
      </c>
      <c r="BI43" s="112" t="e">
        <f>'III Plan Rates'!$AA46*'V Consumer Factors'!$N$20*'II Rate Development &amp; Change'!$K$34</f>
        <v>#DIV/0!</v>
      </c>
      <c r="BJ43" s="112">
        <f>IF('III Plan Rates'!$AP46&gt;0,SUMPRODUCT(BA43:BI43,'III Plan Rates'!$AG46:$AO46)/'III Plan Rates'!$AP46,0)</f>
        <v>0</v>
      </c>
      <c r="BK43" s="124"/>
      <c r="BL43" s="120" t="e">
        <f t="shared" si="9"/>
        <v>#DIV/0!</v>
      </c>
      <c r="BM43" s="120" t="e">
        <f t="shared" si="5"/>
        <v>#DIV/0!</v>
      </c>
      <c r="BN43" s="120" t="e">
        <f t="shared" si="5"/>
        <v>#DIV/0!</v>
      </c>
      <c r="BO43" s="120" t="e">
        <f t="shared" si="5"/>
        <v>#DIV/0!</v>
      </c>
      <c r="BP43" s="120" t="e">
        <f t="shared" ref="BP43:BU85" si="13">IF(AND(AT43&gt;0,BE43&gt;0),BE43/AT43-1,"")</f>
        <v>#DIV/0!</v>
      </c>
      <c r="BQ43" s="120" t="e">
        <f t="shared" si="13"/>
        <v>#DIV/0!</v>
      </c>
      <c r="BR43" s="120" t="e">
        <f t="shared" si="13"/>
        <v>#DIV/0!</v>
      </c>
      <c r="BS43" s="120" t="e">
        <f t="shared" si="13"/>
        <v>#DIV/0!</v>
      </c>
      <c r="BT43" s="120" t="e">
        <f t="shared" si="13"/>
        <v>#DIV/0!</v>
      </c>
      <c r="BU43" s="120" t="str">
        <f t="shared" si="13"/>
        <v/>
      </c>
      <c r="BV43" s="119"/>
      <c r="BW43" s="111"/>
      <c r="BX43" s="111"/>
      <c r="BY43" s="111"/>
      <c r="BZ43" s="111"/>
      <c r="CA43" s="111"/>
      <c r="CB43" s="111"/>
      <c r="CC43" s="111"/>
      <c r="CD43" s="111"/>
      <c r="CE43" s="111"/>
      <c r="CF43" s="112">
        <f>IF('III Plan Rates'!$AP46&gt;0,SUMPRODUCT(BW43:CE43,'III Plan Rates'!$AG46:$AO46)/'III Plan Rates'!$AP46,0)</f>
        <v>0</v>
      </c>
      <c r="CG43" s="123"/>
      <c r="CH43" s="112" t="e">
        <f>'III Plan Rates'!$AA46*'V Consumer Factors'!$N$12*'II Rate Development &amp; Change'!$L$34</f>
        <v>#DIV/0!</v>
      </c>
      <c r="CI43" s="112" t="e">
        <f>'III Plan Rates'!$AA46*'V Consumer Factors'!$N$13*'II Rate Development &amp; Change'!$L$34</f>
        <v>#DIV/0!</v>
      </c>
      <c r="CJ43" s="112" t="e">
        <f>'III Plan Rates'!$AA46*'V Consumer Factors'!$N$14*'II Rate Development &amp; Change'!$L$34</f>
        <v>#DIV/0!</v>
      </c>
      <c r="CK43" s="112" t="e">
        <f>'III Plan Rates'!$AA46*'V Consumer Factors'!$N$15*'II Rate Development &amp; Change'!$L$34</f>
        <v>#DIV/0!</v>
      </c>
      <c r="CL43" s="112" t="e">
        <f>'III Plan Rates'!$AA46*'V Consumer Factors'!$N$16*'II Rate Development &amp; Change'!$L$34</f>
        <v>#DIV/0!</v>
      </c>
      <c r="CM43" s="112" t="e">
        <f>'III Plan Rates'!$AA46*'V Consumer Factors'!$N$17*'II Rate Development &amp; Change'!$L$34</f>
        <v>#DIV/0!</v>
      </c>
      <c r="CN43" s="112" t="e">
        <f>'III Plan Rates'!$AA46*'V Consumer Factors'!$N$18*'II Rate Development &amp; Change'!$L$34</f>
        <v>#DIV/0!</v>
      </c>
      <c r="CO43" s="112" t="e">
        <f>'III Plan Rates'!$AA46*'V Consumer Factors'!$N$19*'II Rate Development &amp; Change'!$L$34</f>
        <v>#DIV/0!</v>
      </c>
      <c r="CP43" s="112" t="e">
        <f>'III Plan Rates'!$AA46*'V Consumer Factors'!$N$20*'II Rate Development &amp; Change'!$L$34</f>
        <v>#DIV/0!</v>
      </c>
      <c r="CQ43" s="112">
        <f>IF('III Plan Rates'!$AP46&gt;0,SUMPRODUCT(CH43:CP43,'III Plan Rates'!$AG46:$AO46)/'III Plan Rates'!$AP46,0)</f>
        <v>0</v>
      </c>
      <c r="CR43" s="124"/>
      <c r="CS43" s="120" t="e">
        <f t="shared" si="10"/>
        <v>#DIV/0!</v>
      </c>
      <c r="CT43" s="120" t="e">
        <f t="shared" si="6"/>
        <v>#DIV/0!</v>
      </c>
      <c r="CU43" s="120" t="e">
        <f t="shared" si="6"/>
        <v>#DIV/0!</v>
      </c>
      <c r="CV43" s="120" t="e">
        <f t="shared" si="6"/>
        <v>#DIV/0!</v>
      </c>
      <c r="CW43" s="120" t="e">
        <f t="shared" si="6"/>
        <v>#DIV/0!</v>
      </c>
      <c r="CX43" s="120" t="e">
        <f t="shared" ref="CW43:DB85" si="14">IF(AND(CB43&gt;0,CM43&gt;0),CM43/CB43-1,"")</f>
        <v>#DIV/0!</v>
      </c>
      <c r="CY43" s="120" t="e">
        <f t="shared" si="14"/>
        <v>#DIV/0!</v>
      </c>
      <c r="CZ43" s="120" t="e">
        <f t="shared" si="14"/>
        <v>#DIV/0!</v>
      </c>
      <c r="DA43" s="120" t="e">
        <f t="shared" si="14"/>
        <v>#DIV/0!</v>
      </c>
      <c r="DB43" s="120" t="str">
        <f t="shared" si="14"/>
        <v/>
      </c>
      <c r="DC43" s="119"/>
      <c r="DD43" s="111"/>
      <c r="DE43" s="111"/>
      <c r="DF43" s="111"/>
      <c r="DG43" s="111"/>
      <c r="DH43" s="111"/>
      <c r="DI43" s="111"/>
      <c r="DJ43" s="111"/>
      <c r="DK43" s="111"/>
      <c r="DL43" s="111"/>
      <c r="DM43" s="112">
        <f>IF('III Plan Rates'!$AP46&gt;0,SUMPRODUCT(DD43:DL43,'III Plan Rates'!$AG46:$AO46)/'III Plan Rates'!$AP46,0)</f>
        <v>0</v>
      </c>
      <c r="DN43" s="123"/>
      <c r="DO43" s="112" t="e">
        <f>'III Plan Rates'!$AA46*'V Consumer Factors'!$N$12*'II Rate Development &amp; Change'!$M$34</f>
        <v>#DIV/0!</v>
      </c>
      <c r="DP43" s="112" t="e">
        <f>'III Plan Rates'!$AA46*'V Consumer Factors'!$N$13*'II Rate Development &amp; Change'!$M$34</f>
        <v>#DIV/0!</v>
      </c>
      <c r="DQ43" s="112" t="e">
        <f>'III Plan Rates'!$AA46*'V Consumer Factors'!$N$14*'II Rate Development &amp; Change'!$M$34</f>
        <v>#DIV/0!</v>
      </c>
      <c r="DR43" s="112" t="e">
        <f>'III Plan Rates'!$AA46*'V Consumer Factors'!$N$15*'II Rate Development &amp; Change'!$M$34</f>
        <v>#DIV/0!</v>
      </c>
      <c r="DS43" s="112" t="e">
        <f>'III Plan Rates'!$AA46*'V Consumer Factors'!$N$16*'II Rate Development &amp; Change'!$M$34</f>
        <v>#DIV/0!</v>
      </c>
      <c r="DT43" s="112" t="e">
        <f>'III Plan Rates'!$AA46*'V Consumer Factors'!$N$17*'II Rate Development &amp; Change'!$M$34</f>
        <v>#DIV/0!</v>
      </c>
      <c r="DU43" s="112" t="e">
        <f>'III Plan Rates'!$AA46*'V Consumer Factors'!$N$18*'II Rate Development &amp; Change'!$M$34</f>
        <v>#DIV/0!</v>
      </c>
      <c r="DV43" s="112" t="e">
        <f>'III Plan Rates'!$AA46*'V Consumer Factors'!$N$19*'II Rate Development &amp; Change'!$M$34</f>
        <v>#DIV/0!</v>
      </c>
      <c r="DW43" s="112" t="e">
        <f>'III Plan Rates'!$AA46*'V Consumer Factors'!$N$20*'II Rate Development &amp; Change'!$M$34</f>
        <v>#DIV/0!</v>
      </c>
      <c r="DX43" s="112">
        <f>IF('III Plan Rates'!$AP46&gt;0,SUMPRODUCT(DO43:DW43,'III Plan Rates'!$AG46:$AO46)/'III Plan Rates'!$AP46,0)</f>
        <v>0</v>
      </c>
      <c r="DZ43" s="120" t="e">
        <f t="shared" si="11"/>
        <v>#DIV/0!</v>
      </c>
      <c r="EA43" s="120" t="e">
        <f t="shared" si="7"/>
        <v>#DIV/0!</v>
      </c>
      <c r="EB43" s="120" t="e">
        <f t="shared" si="7"/>
        <v>#DIV/0!</v>
      </c>
      <c r="EC43" s="120" t="e">
        <f t="shared" si="7"/>
        <v>#DIV/0!</v>
      </c>
      <c r="ED43" s="120" t="e">
        <f t="shared" si="7"/>
        <v>#DIV/0!</v>
      </c>
      <c r="EE43" s="120" t="e">
        <f t="shared" ref="ED43:EI85" si="15">IF(AND(DI43&gt;0,DT43&gt;0),DT43/DI43-1,"")</f>
        <v>#DIV/0!</v>
      </c>
      <c r="EF43" s="120" t="e">
        <f t="shared" si="15"/>
        <v>#DIV/0!</v>
      </c>
      <c r="EG43" s="120" t="e">
        <f t="shared" si="15"/>
        <v>#DIV/0!</v>
      </c>
      <c r="EH43" s="120" t="e">
        <f t="shared" si="15"/>
        <v>#DIV/0!</v>
      </c>
      <c r="EI43" s="120" t="str">
        <f t="shared" si="15"/>
        <v/>
      </c>
      <c r="EJ43" s="119"/>
    </row>
    <row r="44" spans="1:140" x14ac:dyDescent="0.25">
      <c r="A44" s="406" t="str">
        <f>'III Plan Rates'!A47</f>
        <v>Plan 30</v>
      </c>
      <c r="B44" s="122">
        <f>'III Plan Rates'!B47</f>
        <v>0</v>
      </c>
      <c r="C44" s="128">
        <f>'III Plan Rates'!D47</f>
        <v>0</v>
      </c>
      <c r="D44" s="122">
        <f>'III Plan Rates'!E47</f>
        <v>0</v>
      </c>
      <c r="E44" s="122">
        <f>'III Plan Rates'!F47</f>
        <v>0</v>
      </c>
      <c r="F44" s="122">
        <f>'III Plan Rates'!G47</f>
        <v>0</v>
      </c>
      <c r="G44" s="122">
        <f>'III Plan Rates'!J47</f>
        <v>0</v>
      </c>
      <c r="H44" s="101"/>
      <c r="I44" s="111"/>
      <c r="J44" s="111"/>
      <c r="K44" s="111"/>
      <c r="L44" s="111"/>
      <c r="M44" s="111"/>
      <c r="N44" s="111"/>
      <c r="O44" s="111"/>
      <c r="P44" s="111"/>
      <c r="Q44" s="111"/>
      <c r="R44" s="112">
        <f>IF('III Plan Rates'!$AP47&gt;0,SUMPRODUCT(I44:Q44,'III Plan Rates'!$AG47:$AO47)/'III Plan Rates'!$AP47,0)</f>
        <v>0</v>
      </c>
      <c r="S44" s="123"/>
      <c r="T44" s="112" t="e">
        <f>'III Plan Rates'!$AA47*'V Consumer Factors'!$N$12*'II Rate Development &amp; Change'!$J$34</f>
        <v>#DIV/0!</v>
      </c>
      <c r="U44" s="112" t="e">
        <f>'III Plan Rates'!$AA47*'V Consumer Factors'!$N$13*'II Rate Development &amp; Change'!$J$34</f>
        <v>#DIV/0!</v>
      </c>
      <c r="V44" s="112" t="e">
        <f>'III Plan Rates'!$AA47*'V Consumer Factors'!$N$14*'II Rate Development &amp; Change'!$J$34</f>
        <v>#DIV/0!</v>
      </c>
      <c r="W44" s="112" t="e">
        <f>'III Plan Rates'!$AA47*'V Consumer Factors'!$N$15*'II Rate Development &amp; Change'!$J$34</f>
        <v>#DIV/0!</v>
      </c>
      <c r="X44" s="112" t="e">
        <f>'III Plan Rates'!$AA47*'V Consumer Factors'!$N$16*'II Rate Development &amp; Change'!$J$34</f>
        <v>#DIV/0!</v>
      </c>
      <c r="Y44" s="112" t="e">
        <f>'III Plan Rates'!$AA47*'V Consumer Factors'!$N$17*'II Rate Development &amp; Change'!$J$34</f>
        <v>#DIV/0!</v>
      </c>
      <c r="Z44" s="112" t="e">
        <f>'III Plan Rates'!$AA47*'V Consumer Factors'!$N$18*'II Rate Development &amp; Change'!$J$34</f>
        <v>#DIV/0!</v>
      </c>
      <c r="AA44" s="112" t="e">
        <f>'III Plan Rates'!$AA47*'V Consumer Factors'!$N$19*'II Rate Development &amp; Change'!$J$34</f>
        <v>#DIV/0!</v>
      </c>
      <c r="AB44" s="112" t="e">
        <f>'III Plan Rates'!$AA47*'V Consumer Factors'!$N$20*'II Rate Development &amp; Change'!$J$34</f>
        <v>#DIV/0!</v>
      </c>
      <c r="AC44" s="112">
        <f>IF('III Plan Rates'!$AP47&gt;0,SUMPRODUCT(T44:AB44,'III Plan Rates'!$AG47:$AO47)/'III Plan Rates'!$AP47,0)</f>
        <v>0</v>
      </c>
      <c r="AD44" s="119"/>
      <c r="AE44" s="120" t="e">
        <f t="shared" si="8"/>
        <v>#DIV/0!</v>
      </c>
      <c r="AF44" s="120" t="e">
        <f t="shared" si="8"/>
        <v>#DIV/0!</v>
      </c>
      <c r="AG44" s="120" t="e">
        <f t="shared" si="8"/>
        <v>#DIV/0!</v>
      </c>
      <c r="AH44" s="120" t="e">
        <f t="shared" si="8"/>
        <v>#DIV/0!</v>
      </c>
      <c r="AI44" s="120" t="e">
        <f t="shared" si="12"/>
        <v>#DIV/0!</v>
      </c>
      <c r="AJ44" s="120" t="e">
        <f t="shared" si="12"/>
        <v>#DIV/0!</v>
      </c>
      <c r="AK44" s="120" t="e">
        <f t="shared" si="12"/>
        <v>#DIV/0!</v>
      </c>
      <c r="AL44" s="120" t="e">
        <f t="shared" si="12"/>
        <v>#DIV/0!</v>
      </c>
      <c r="AM44" s="120" t="e">
        <f t="shared" si="12"/>
        <v>#DIV/0!</v>
      </c>
      <c r="AN44" s="120" t="str">
        <f t="shared" si="12"/>
        <v/>
      </c>
      <c r="AO44" s="119"/>
      <c r="AP44" s="111"/>
      <c r="AQ44" s="111"/>
      <c r="AR44" s="111"/>
      <c r="AS44" s="111"/>
      <c r="AT44" s="111"/>
      <c r="AU44" s="111"/>
      <c r="AV44" s="111"/>
      <c r="AW44" s="111"/>
      <c r="AX44" s="111"/>
      <c r="AY44" s="112">
        <f>IF('III Plan Rates'!$AP47&gt;0,SUMPRODUCT(AP44:AX44,'III Plan Rates'!$AG47:$AO47)/'III Plan Rates'!$AP47,0)</f>
        <v>0</v>
      </c>
      <c r="AZ44" s="123"/>
      <c r="BA44" s="112" t="e">
        <f>'III Plan Rates'!$AA47*'V Consumer Factors'!$N$12*'II Rate Development &amp; Change'!$K$34</f>
        <v>#DIV/0!</v>
      </c>
      <c r="BB44" s="112" t="e">
        <f>'III Plan Rates'!$AA47*'V Consumer Factors'!$N$13*'II Rate Development &amp; Change'!$K$34</f>
        <v>#DIV/0!</v>
      </c>
      <c r="BC44" s="112" t="e">
        <f>'III Plan Rates'!$AA47*'V Consumer Factors'!$N$14*'II Rate Development &amp; Change'!$K$34</f>
        <v>#DIV/0!</v>
      </c>
      <c r="BD44" s="112" t="e">
        <f>'III Plan Rates'!$AA47*'V Consumer Factors'!$N$15*'II Rate Development &amp; Change'!$K$34</f>
        <v>#DIV/0!</v>
      </c>
      <c r="BE44" s="112" t="e">
        <f>'III Plan Rates'!$AA47*'V Consumer Factors'!$N$16*'II Rate Development &amp; Change'!$K$34</f>
        <v>#DIV/0!</v>
      </c>
      <c r="BF44" s="112" t="e">
        <f>'III Plan Rates'!$AA47*'V Consumer Factors'!$N$17*'II Rate Development &amp; Change'!$K$34</f>
        <v>#DIV/0!</v>
      </c>
      <c r="BG44" s="112" t="e">
        <f>'III Plan Rates'!$AA47*'V Consumer Factors'!$N$18*'II Rate Development &amp; Change'!$K$34</f>
        <v>#DIV/0!</v>
      </c>
      <c r="BH44" s="112" t="e">
        <f>'III Plan Rates'!$AA47*'V Consumer Factors'!$N$19*'II Rate Development &amp; Change'!$K$34</f>
        <v>#DIV/0!</v>
      </c>
      <c r="BI44" s="112" t="e">
        <f>'III Plan Rates'!$AA47*'V Consumer Factors'!$N$20*'II Rate Development &amp; Change'!$K$34</f>
        <v>#DIV/0!</v>
      </c>
      <c r="BJ44" s="112">
        <f>IF('III Plan Rates'!$AP47&gt;0,SUMPRODUCT(BA44:BI44,'III Plan Rates'!$AG47:$AO47)/'III Plan Rates'!$AP47,0)</f>
        <v>0</v>
      </c>
      <c r="BK44" s="124"/>
      <c r="BL44" s="120" t="e">
        <f t="shared" si="9"/>
        <v>#DIV/0!</v>
      </c>
      <c r="BM44" s="120" t="e">
        <f t="shared" ref="BM44:BM107" si="16">IF(AND(AQ44&gt;0,BB44&gt;0),BB44/AQ44-1,"")</f>
        <v>#DIV/0!</v>
      </c>
      <c r="BN44" s="120" t="e">
        <f t="shared" ref="BN44:BN107" si="17">IF(AND(AR44&gt;0,BC44&gt;0),BC44/AR44-1,"")</f>
        <v>#DIV/0!</v>
      </c>
      <c r="BO44" s="120" t="e">
        <f t="shared" ref="BO44:BO107" si="18">IF(AND(AS44&gt;0,BD44&gt;0),BD44/AS44-1,"")</f>
        <v>#DIV/0!</v>
      </c>
      <c r="BP44" s="120" t="e">
        <f t="shared" si="13"/>
        <v>#DIV/0!</v>
      </c>
      <c r="BQ44" s="120" t="e">
        <f t="shared" si="13"/>
        <v>#DIV/0!</v>
      </c>
      <c r="BR44" s="120" t="e">
        <f t="shared" si="13"/>
        <v>#DIV/0!</v>
      </c>
      <c r="BS44" s="120" t="e">
        <f t="shared" si="13"/>
        <v>#DIV/0!</v>
      </c>
      <c r="BT44" s="120" t="e">
        <f t="shared" si="13"/>
        <v>#DIV/0!</v>
      </c>
      <c r="BU44" s="120" t="str">
        <f t="shared" si="13"/>
        <v/>
      </c>
      <c r="BV44" s="119"/>
      <c r="BW44" s="111"/>
      <c r="BX44" s="111"/>
      <c r="BY44" s="111"/>
      <c r="BZ44" s="111"/>
      <c r="CA44" s="111"/>
      <c r="CB44" s="111"/>
      <c r="CC44" s="111"/>
      <c r="CD44" s="111"/>
      <c r="CE44" s="111"/>
      <c r="CF44" s="112">
        <f>IF('III Plan Rates'!$AP47&gt;0,SUMPRODUCT(BW44:CE44,'III Plan Rates'!$AG47:$AO47)/'III Plan Rates'!$AP47,0)</f>
        <v>0</v>
      </c>
      <c r="CG44" s="123"/>
      <c r="CH44" s="112" t="e">
        <f>'III Plan Rates'!$AA47*'V Consumer Factors'!$N$12*'II Rate Development &amp; Change'!$L$34</f>
        <v>#DIV/0!</v>
      </c>
      <c r="CI44" s="112" t="e">
        <f>'III Plan Rates'!$AA47*'V Consumer Factors'!$N$13*'II Rate Development &amp; Change'!$L$34</f>
        <v>#DIV/0!</v>
      </c>
      <c r="CJ44" s="112" t="e">
        <f>'III Plan Rates'!$AA47*'V Consumer Factors'!$N$14*'II Rate Development &amp; Change'!$L$34</f>
        <v>#DIV/0!</v>
      </c>
      <c r="CK44" s="112" t="e">
        <f>'III Plan Rates'!$AA47*'V Consumer Factors'!$N$15*'II Rate Development &amp; Change'!$L$34</f>
        <v>#DIV/0!</v>
      </c>
      <c r="CL44" s="112" t="e">
        <f>'III Plan Rates'!$AA47*'V Consumer Factors'!$N$16*'II Rate Development &amp; Change'!$L$34</f>
        <v>#DIV/0!</v>
      </c>
      <c r="CM44" s="112" t="e">
        <f>'III Plan Rates'!$AA47*'V Consumer Factors'!$N$17*'II Rate Development &amp; Change'!$L$34</f>
        <v>#DIV/0!</v>
      </c>
      <c r="CN44" s="112" t="e">
        <f>'III Plan Rates'!$AA47*'V Consumer Factors'!$N$18*'II Rate Development &amp; Change'!$L$34</f>
        <v>#DIV/0!</v>
      </c>
      <c r="CO44" s="112" t="e">
        <f>'III Plan Rates'!$AA47*'V Consumer Factors'!$N$19*'II Rate Development &amp; Change'!$L$34</f>
        <v>#DIV/0!</v>
      </c>
      <c r="CP44" s="112" t="e">
        <f>'III Plan Rates'!$AA47*'V Consumer Factors'!$N$20*'II Rate Development &amp; Change'!$L$34</f>
        <v>#DIV/0!</v>
      </c>
      <c r="CQ44" s="112">
        <f>IF('III Plan Rates'!$AP47&gt;0,SUMPRODUCT(CH44:CP44,'III Plan Rates'!$AG47:$AO47)/'III Plan Rates'!$AP47,0)</f>
        <v>0</v>
      </c>
      <c r="CR44" s="124"/>
      <c r="CS44" s="120" t="e">
        <f t="shared" si="10"/>
        <v>#DIV/0!</v>
      </c>
      <c r="CT44" s="120" t="e">
        <f t="shared" ref="CT44:CT107" si="19">IF(AND(BX44&gt;0,CI44&gt;0),CI44/BX44-1,"")</f>
        <v>#DIV/0!</v>
      </c>
      <c r="CU44" s="120" t="e">
        <f t="shared" ref="CU44:CU107" si="20">IF(AND(BY44&gt;0,CJ44&gt;0),CJ44/BY44-1,"")</f>
        <v>#DIV/0!</v>
      </c>
      <c r="CV44" s="120" t="e">
        <f t="shared" ref="CV44:CV107" si="21">IF(AND(BZ44&gt;0,CK44&gt;0),CK44/BZ44-1,"")</f>
        <v>#DIV/0!</v>
      </c>
      <c r="CW44" s="120" t="e">
        <f t="shared" si="14"/>
        <v>#DIV/0!</v>
      </c>
      <c r="CX44" s="120" t="e">
        <f t="shared" si="14"/>
        <v>#DIV/0!</v>
      </c>
      <c r="CY44" s="120" t="e">
        <f t="shared" si="14"/>
        <v>#DIV/0!</v>
      </c>
      <c r="CZ44" s="120" t="e">
        <f t="shared" si="14"/>
        <v>#DIV/0!</v>
      </c>
      <c r="DA44" s="120" t="e">
        <f t="shared" si="14"/>
        <v>#DIV/0!</v>
      </c>
      <c r="DB44" s="120" t="str">
        <f t="shared" si="14"/>
        <v/>
      </c>
      <c r="DC44" s="119"/>
      <c r="DD44" s="111"/>
      <c r="DE44" s="111"/>
      <c r="DF44" s="111"/>
      <c r="DG44" s="111"/>
      <c r="DH44" s="111"/>
      <c r="DI44" s="111"/>
      <c r="DJ44" s="111"/>
      <c r="DK44" s="111"/>
      <c r="DL44" s="111"/>
      <c r="DM44" s="112">
        <f>IF('III Plan Rates'!$AP47&gt;0,SUMPRODUCT(DD44:DL44,'III Plan Rates'!$AG47:$AO47)/'III Plan Rates'!$AP47,0)</f>
        <v>0</v>
      </c>
      <c r="DN44" s="123"/>
      <c r="DO44" s="112" t="e">
        <f>'III Plan Rates'!$AA47*'V Consumer Factors'!$N$12*'II Rate Development &amp; Change'!$M$34</f>
        <v>#DIV/0!</v>
      </c>
      <c r="DP44" s="112" t="e">
        <f>'III Plan Rates'!$AA47*'V Consumer Factors'!$N$13*'II Rate Development &amp; Change'!$M$34</f>
        <v>#DIV/0!</v>
      </c>
      <c r="DQ44" s="112" t="e">
        <f>'III Plan Rates'!$AA47*'V Consumer Factors'!$N$14*'II Rate Development &amp; Change'!$M$34</f>
        <v>#DIV/0!</v>
      </c>
      <c r="DR44" s="112" t="e">
        <f>'III Plan Rates'!$AA47*'V Consumer Factors'!$N$15*'II Rate Development &amp; Change'!$M$34</f>
        <v>#DIV/0!</v>
      </c>
      <c r="DS44" s="112" t="e">
        <f>'III Plan Rates'!$AA47*'V Consumer Factors'!$N$16*'II Rate Development &amp; Change'!$M$34</f>
        <v>#DIV/0!</v>
      </c>
      <c r="DT44" s="112" t="e">
        <f>'III Plan Rates'!$AA47*'V Consumer Factors'!$N$17*'II Rate Development &amp; Change'!$M$34</f>
        <v>#DIV/0!</v>
      </c>
      <c r="DU44" s="112" t="e">
        <f>'III Plan Rates'!$AA47*'V Consumer Factors'!$N$18*'II Rate Development &amp; Change'!$M$34</f>
        <v>#DIV/0!</v>
      </c>
      <c r="DV44" s="112" t="e">
        <f>'III Plan Rates'!$AA47*'V Consumer Factors'!$N$19*'II Rate Development &amp; Change'!$M$34</f>
        <v>#DIV/0!</v>
      </c>
      <c r="DW44" s="112" t="e">
        <f>'III Plan Rates'!$AA47*'V Consumer Factors'!$N$20*'II Rate Development &amp; Change'!$M$34</f>
        <v>#DIV/0!</v>
      </c>
      <c r="DX44" s="112">
        <f>IF('III Plan Rates'!$AP47&gt;0,SUMPRODUCT(DO44:DW44,'III Plan Rates'!$AG47:$AO47)/'III Plan Rates'!$AP47,0)</f>
        <v>0</v>
      </c>
      <c r="DZ44" s="120" t="e">
        <f t="shared" si="11"/>
        <v>#DIV/0!</v>
      </c>
      <c r="EA44" s="120" t="e">
        <f t="shared" ref="EA44:EA107" si="22">IF(AND(DE44&gt;0,DP44&gt;0),DP44/DE44-1,"")</f>
        <v>#DIV/0!</v>
      </c>
      <c r="EB44" s="120" t="e">
        <f t="shared" ref="EB44:EB107" si="23">IF(AND(DF44&gt;0,DQ44&gt;0),DQ44/DF44-1,"")</f>
        <v>#DIV/0!</v>
      </c>
      <c r="EC44" s="120" t="e">
        <f t="shared" ref="EC44:EC107" si="24">IF(AND(DG44&gt;0,DR44&gt;0),DR44/DG44-1,"")</f>
        <v>#DIV/0!</v>
      </c>
      <c r="ED44" s="120" t="e">
        <f t="shared" si="15"/>
        <v>#DIV/0!</v>
      </c>
      <c r="EE44" s="120" t="e">
        <f t="shared" si="15"/>
        <v>#DIV/0!</v>
      </c>
      <c r="EF44" s="120" t="e">
        <f t="shared" si="15"/>
        <v>#DIV/0!</v>
      </c>
      <c r="EG44" s="120" t="e">
        <f t="shared" si="15"/>
        <v>#DIV/0!</v>
      </c>
      <c r="EH44" s="120" t="e">
        <f t="shared" si="15"/>
        <v>#DIV/0!</v>
      </c>
      <c r="EI44" s="120" t="str">
        <f t="shared" si="15"/>
        <v/>
      </c>
      <c r="EJ44" s="119"/>
    </row>
    <row r="45" spans="1:140" x14ac:dyDescent="0.25">
      <c r="A45" s="406" t="str">
        <f>'III Plan Rates'!A48</f>
        <v>Plan 31</v>
      </c>
      <c r="B45" s="122">
        <f>'III Plan Rates'!B48</f>
        <v>0</v>
      </c>
      <c r="C45" s="128">
        <f>'III Plan Rates'!D48</f>
        <v>0</v>
      </c>
      <c r="D45" s="122">
        <f>'III Plan Rates'!E48</f>
        <v>0</v>
      </c>
      <c r="E45" s="122">
        <f>'III Plan Rates'!F48</f>
        <v>0</v>
      </c>
      <c r="F45" s="122">
        <f>'III Plan Rates'!G48</f>
        <v>0</v>
      </c>
      <c r="G45" s="122">
        <f>'III Plan Rates'!J48</f>
        <v>0</v>
      </c>
      <c r="H45" s="101"/>
      <c r="I45" s="111"/>
      <c r="J45" s="111"/>
      <c r="K45" s="111"/>
      <c r="L45" s="111"/>
      <c r="M45" s="111"/>
      <c r="N45" s="111"/>
      <c r="O45" s="111"/>
      <c r="P45" s="111"/>
      <c r="Q45" s="111"/>
      <c r="R45" s="112">
        <f>IF('III Plan Rates'!$AP48&gt;0,SUMPRODUCT(I45:Q45,'III Plan Rates'!$AG48:$AO48)/'III Plan Rates'!$AP48,0)</f>
        <v>0</v>
      </c>
      <c r="S45" s="123"/>
      <c r="T45" s="112" t="e">
        <f>'III Plan Rates'!$AA48*'V Consumer Factors'!$N$12*'II Rate Development &amp; Change'!$J$34</f>
        <v>#DIV/0!</v>
      </c>
      <c r="U45" s="112" t="e">
        <f>'III Plan Rates'!$AA48*'V Consumer Factors'!$N$13*'II Rate Development &amp; Change'!$J$34</f>
        <v>#DIV/0!</v>
      </c>
      <c r="V45" s="112" t="e">
        <f>'III Plan Rates'!$AA48*'V Consumer Factors'!$N$14*'II Rate Development &amp; Change'!$J$34</f>
        <v>#DIV/0!</v>
      </c>
      <c r="W45" s="112" t="e">
        <f>'III Plan Rates'!$AA48*'V Consumer Factors'!$N$15*'II Rate Development &amp; Change'!$J$34</f>
        <v>#DIV/0!</v>
      </c>
      <c r="X45" s="112" t="e">
        <f>'III Plan Rates'!$AA48*'V Consumer Factors'!$N$16*'II Rate Development &amp; Change'!$J$34</f>
        <v>#DIV/0!</v>
      </c>
      <c r="Y45" s="112" t="e">
        <f>'III Plan Rates'!$AA48*'V Consumer Factors'!$N$17*'II Rate Development &amp; Change'!$J$34</f>
        <v>#DIV/0!</v>
      </c>
      <c r="Z45" s="112" t="e">
        <f>'III Plan Rates'!$AA48*'V Consumer Factors'!$N$18*'II Rate Development &amp; Change'!$J$34</f>
        <v>#DIV/0!</v>
      </c>
      <c r="AA45" s="112" t="e">
        <f>'III Plan Rates'!$AA48*'V Consumer Factors'!$N$19*'II Rate Development &amp; Change'!$J$34</f>
        <v>#DIV/0!</v>
      </c>
      <c r="AB45" s="112" t="e">
        <f>'III Plan Rates'!$AA48*'V Consumer Factors'!$N$20*'II Rate Development &amp; Change'!$J$34</f>
        <v>#DIV/0!</v>
      </c>
      <c r="AC45" s="112">
        <f>IF('III Plan Rates'!$AP48&gt;0,SUMPRODUCT(T45:AB45,'III Plan Rates'!$AG48:$AO48)/'III Plan Rates'!$AP48,0)</f>
        <v>0</v>
      </c>
      <c r="AD45" s="119"/>
      <c r="AE45" s="120" t="e">
        <f t="shared" si="8"/>
        <v>#DIV/0!</v>
      </c>
      <c r="AF45" s="120" t="e">
        <f t="shared" si="8"/>
        <v>#DIV/0!</v>
      </c>
      <c r="AG45" s="120" t="e">
        <f t="shared" si="8"/>
        <v>#DIV/0!</v>
      </c>
      <c r="AH45" s="120" t="e">
        <f t="shared" si="8"/>
        <v>#DIV/0!</v>
      </c>
      <c r="AI45" s="120" t="e">
        <f t="shared" si="12"/>
        <v>#DIV/0!</v>
      </c>
      <c r="AJ45" s="120" t="e">
        <f t="shared" si="12"/>
        <v>#DIV/0!</v>
      </c>
      <c r="AK45" s="120" t="e">
        <f t="shared" si="12"/>
        <v>#DIV/0!</v>
      </c>
      <c r="AL45" s="120" t="e">
        <f t="shared" si="12"/>
        <v>#DIV/0!</v>
      </c>
      <c r="AM45" s="120" t="e">
        <f t="shared" si="12"/>
        <v>#DIV/0!</v>
      </c>
      <c r="AN45" s="120" t="str">
        <f t="shared" si="12"/>
        <v/>
      </c>
      <c r="AO45" s="119"/>
      <c r="AP45" s="111"/>
      <c r="AQ45" s="111"/>
      <c r="AR45" s="111"/>
      <c r="AS45" s="111"/>
      <c r="AT45" s="111"/>
      <c r="AU45" s="111"/>
      <c r="AV45" s="111"/>
      <c r="AW45" s="111"/>
      <c r="AX45" s="111"/>
      <c r="AY45" s="112">
        <f>IF('III Plan Rates'!$AP48&gt;0,SUMPRODUCT(AP45:AX45,'III Plan Rates'!$AG48:$AO48)/'III Plan Rates'!$AP48,0)</f>
        <v>0</v>
      </c>
      <c r="AZ45" s="123"/>
      <c r="BA45" s="112" t="e">
        <f>'III Plan Rates'!$AA48*'V Consumer Factors'!$N$12*'II Rate Development &amp; Change'!$K$34</f>
        <v>#DIV/0!</v>
      </c>
      <c r="BB45" s="112" t="e">
        <f>'III Plan Rates'!$AA48*'V Consumer Factors'!$N$13*'II Rate Development &amp; Change'!$K$34</f>
        <v>#DIV/0!</v>
      </c>
      <c r="BC45" s="112" t="e">
        <f>'III Plan Rates'!$AA48*'V Consumer Factors'!$N$14*'II Rate Development &amp; Change'!$K$34</f>
        <v>#DIV/0!</v>
      </c>
      <c r="BD45" s="112" t="e">
        <f>'III Plan Rates'!$AA48*'V Consumer Factors'!$N$15*'II Rate Development &amp; Change'!$K$34</f>
        <v>#DIV/0!</v>
      </c>
      <c r="BE45" s="112" t="e">
        <f>'III Plan Rates'!$AA48*'V Consumer Factors'!$N$16*'II Rate Development &amp; Change'!$K$34</f>
        <v>#DIV/0!</v>
      </c>
      <c r="BF45" s="112" t="e">
        <f>'III Plan Rates'!$AA48*'V Consumer Factors'!$N$17*'II Rate Development &amp; Change'!$K$34</f>
        <v>#DIV/0!</v>
      </c>
      <c r="BG45" s="112" t="e">
        <f>'III Plan Rates'!$AA48*'V Consumer Factors'!$N$18*'II Rate Development &amp; Change'!$K$34</f>
        <v>#DIV/0!</v>
      </c>
      <c r="BH45" s="112" t="e">
        <f>'III Plan Rates'!$AA48*'V Consumer Factors'!$N$19*'II Rate Development &amp; Change'!$K$34</f>
        <v>#DIV/0!</v>
      </c>
      <c r="BI45" s="112" t="e">
        <f>'III Plan Rates'!$AA48*'V Consumer Factors'!$N$20*'II Rate Development &amp; Change'!$K$34</f>
        <v>#DIV/0!</v>
      </c>
      <c r="BJ45" s="112">
        <f>IF('III Plan Rates'!$AP48&gt;0,SUMPRODUCT(BA45:BI45,'III Plan Rates'!$AG48:$AO48)/'III Plan Rates'!$AP48,0)</f>
        <v>0</v>
      </c>
      <c r="BK45" s="124"/>
      <c r="BL45" s="120" t="e">
        <f t="shared" si="9"/>
        <v>#DIV/0!</v>
      </c>
      <c r="BM45" s="120" t="e">
        <f t="shared" si="16"/>
        <v>#DIV/0!</v>
      </c>
      <c r="BN45" s="120" t="e">
        <f t="shared" si="17"/>
        <v>#DIV/0!</v>
      </c>
      <c r="BO45" s="120" t="e">
        <f t="shared" si="18"/>
        <v>#DIV/0!</v>
      </c>
      <c r="BP45" s="120" t="e">
        <f t="shared" si="13"/>
        <v>#DIV/0!</v>
      </c>
      <c r="BQ45" s="120" t="e">
        <f t="shared" si="13"/>
        <v>#DIV/0!</v>
      </c>
      <c r="BR45" s="120" t="e">
        <f t="shared" si="13"/>
        <v>#DIV/0!</v>
      </c>
      <c r="BS45" s="120" t="e">
        <f t="shared" si="13"/>
        <v>#DIV/0!</v>
      </c>
      <c r="BT45" s="120" t="e">
        <f t="shared" si="13"/>
        <v>#DIV/0!</v>
      </c>
      <c r="BU45" s="120" t="str">
        <f t="shared" si="13"/>
        <v/>
      </c>
      <c r="BV45" s="119"/>
      <c r="BW45" s="111"/>
      <c r="BX45" s="111"/>
      <c r="BY45" s="111"/>
      <c r="BZ45" s="111"/>
      <c r="CA45" s="111"/>
      <c r="CB45" s="111"/>
      <c r="CC45" s="111"/>
      <c r="CD45" s="111"/>
      <c r="CE45" s="111"/>
      <c r="CF45" s="112">
        <f>IF('III Plan Rates'!$AP48&gt;0,SUMPRODUCT(BW45:CE45,'III Plan Rates'!$AG48:$AO48)/'III Plan Rates'!$AP48,0)</f>
        <v>0</v>
      </c>
      <c r="CG45" s="123"/>
      <c r="CH45" s="112" t="e">
        <f>'III Plan Rates'!$AA48*'V Consumer Factors'!$N$12*'II Rate Development &amp; Change'!$L$34</f>
        <v>#DIV/0!</v>
      </c>
      <c r="CI45" s="112" t="e">
        <f>'III Plan Rates'!$AA48*'V Consumer Factors'!$N$13*'II Rate Development &amp; Change'!$L$34</f>
        <v>#DIV/0!</v>
      </c>
      <c r="CJ45" s="112" t="e">
        <f>'III Plan Rates'!$AA48*'V Consumer Factors'!$N$14*'II Rate Development &amp; Change'!$L$34</f>
        <v>#DIV/0!</v>
      </c>
      <c r="CK45" s="112" t="e">
        <f>'III Plan Rates'!$AA48*'V Consumer Factors'!$N$15*'II Rate Development &amp; Change'!$L$34</f>
        <v>#DIV/0!</v>
      </c>
      <c r="CL45" s="112" t="e">
        <f>'III Plan Rates'!$AA48*'V Consumer Factors'!$N$16*'II Rate Development &amp; Change'!$L$34</f>
        <v>#DIV/0!</v>
      </c>
      <c r="CM45" s="112" t="e">
        <f>'III Plan Rates'!$AA48*'V Consumer Factors'!$N$17*'II Rate Development &amp; Change'!$L$34</f>
        <v>#DIV/0!</v>
      </c>
      <c r="CN45" s="112" t="e">
        <f>'III Plan Rates'!$AA48*'V Consumer Factors'!$N$18*'II Rate Development &amp; Change'!$L$34</f>
        <v>#DIV/0!</v>
      </c>
      <c r="CO45" s="112" t="e">
        <f>'III Plan Rates'!$AA48*'V Consumer Factors'!$N$19*'II Rate Development &amp; Change'!$L$34</f>
        <v>#DIV/0!</v>
      </c>
      <c r="CP45" s="112" t="e">
        <f>'III Plan Rates'!$AA48*'V Consumer Factors'!$N$20*'II Rate Development &amp; Change'!$L$34</f>
        <v>#DIV/0!</v>
      </c>
      <c r="CQ45" s="112">
        <f>IF('III Plan Rates'!$AP48&gt;0,SUMPRODUCT(CH45:CP45,'III Plan Rates'!$AG48:$AO48)/'III Plan Rates'!$AP48,0)</f>
        <v>0</v>
      </c>
      <c r="CR45" s="124"/>
      <c r="CS45" s="120" t="e">
        <f t="shared" si="10"/>
        <v>#DIV/0!</v>
      </c>
      <c r="CT45" s="120" t="e">
        <f t="shared" si="19"/>
        <v>#DIV/0!</v>
      </c>
      <c r="CU45" s="120" t="e">
        <f t="shared" si="20"/>
        <v>#DIV/0!</v>
      </c>
      <c r="CV45" s="120" t="e">
        <f t="shared" si="21"/>
        <v>#DIV/0!</v>
      </c>
      <c r="CW45" s="120" t="e">
        <f t="shared" si="14"/>
        <v>#DIV/0!</v>
      </c>
      <c r="CX45" s="120" t="e">
        <f t="shared" si="14"/>
        <v>#DIV/0!</v>
      </c>
      <c r="CY45" s="120" t="e">
        <f t="shared" si="14"/>
        <v>#DIV/0!</v>
      </c>
      <c r="CZ45" s="120" t="e">
        <f t="shared" si="14"/>
        <v>#DIV/0!</v>
      </c>
      <c r="DA45" s="120" t="e">
        <f t="shared" si="14"/>
        <v>#DIV/0!</v>
      </c>
      <c r="DB45" s="120" t="str">
        <f t="shared" si="14"/>
        <v/>
      </c>
      <c r="DC45" s="119"/>
      <c r="DD45" s="111"/>
      <c r="DE45" s="111"/>
      <c r="DF45" s="111"/>
      <c r="DG45" s="111"/>
      <c r="DH45" s="111"/>
      <c r="DI45" s="111"/>
      <c r="DJ45" s="111"/>
      <c r="DK45" s="111"/>
      <c r="DL45" s="111"/>
      <c r="DM45" s="112">
        <f>IF('III Plan Rates'!$AP48&gt;0,SUMPRODUCT(DD45:DL45,'III Plan Rates'!$AG48:$AO48)/'III Plan Rates'!$AP48,0)</f>
        <v>0</v>
      </c>
      <c r="DN45" s="123"/>
      <c r="DO45" s="112" t="e">
        <f>'III Plan Rates'!$AA48*'V Consumer Factors'!$N$12*'II Rate Development &amp; Change'!$M$34</f>
        <v>#DIV/0!</v>
      </c>
      <c r="DP45" s="112" t="e">
        <f>'III Plan Rates'!$AA48*'V Consumer Factors'!$N$13*'II Rate Development &amp; Change'!$M$34</f>
        <v>#DIV/0!</v>
      </c>
      <c r="DQ45" s="112" t="e">
        <f>'III Plan Rates'!$AA48*'V Consumer Factors'!$N$14*'II Rate Development &amp; Change'!$M$34</f>
        <v>#DIV/0!</v>
      </c>
      <c r="DR45" s="112" t="e">
        <f>'III Plan Rates'!$AA48*'V Consumer Factors'!$N$15*'II Rate Development &amp; Change'!$M$34</f>
        <v>#DIV/0!</v>
      </c>
      <c r="DS45" s="112" t="e">
        <f>'III Plan Rates'!$AA48*'V Consumer Factors'!$N$16*'II Rate Development &amp; Change'!$M$34</f>
        <v>#DIV/0!</v>
      </c>
      <c r="DT45" s="112" t="e">
        <f>'III Plan Rates'!$AA48*'V Consumer Factors'!$N$17*'II Rate Development &amp; Change'!$M$34</f>
        <v>#DIV/0!</v>
      </c>
      <c r="DU45" s="112" t="e">
        <f>'III Plan Rates'!$AA48*'V Consumer Factors'!$N$18*'II Rate Development &amp; Change'!$M$34</f>
        <v>#DIV/0!</v>
      </c>
      <c r="DV45" s="112" t="e">
        <f>'III Plan Rates'!$AA48*'V Consumer Factors'!$N$19*'II Rate Development &amp; Change'!$M$34</f>
        <v>#DIV/0!</v>
      </c>
      <c r="DW45" s="112" t="e">
        <f>'III Plan Rates'!$AA48*'V Consumer Factors'!$N$20*'II Rate Development &amp; Change'!$M$34</f>
        <v>#DIV/0!</v>
      </c>
      <c r="DX45" s="112">
        <f>IF('III Plan Rates'!$AP48&gt;0,SUMPRODUCT(DO45:DW45,'III Plan Rates'!$AG48:$AO48)/'III Plan Rates'!$AP48,0)</f>
        <v>0</v>
      </c>
      <c r="DZ45" s="120" t="e">
        <f t="shared" si="11"/>
        <v>#DIV/0!</v>
      </c>
      <c r="EA45" s="120" t="e">
        <f t="shared" si="22"/>
        <v>#DIV/0!</v>
      </c>
      <c r="EB45" s="120" t="e">
        <f t="shared" si="23"/>
        <v>#DIV/0!</v>
      </c>
      <c r="EC45" s="120" t="e">
        <f t="shared" si="24"/>
        <v>#DIV/0!</v>
      </c>
      <c r="ED45" s="120" t="e">
        <f t="shared" si="15"/>
        <v>#DIV/0!</v>
      </c>
      <c r="EE45" s="120" t="e">
        <f t="shared" si="15"/>
        <v>#DIV/0!</v>
      </c>
      <c r="EF45" s="120" t="e">
        <f t="shared" si="15"/>
        <v>#DIV/0!</v>
      </c>
      <c r="EG45" s="120" t="e">
        <f t="shared" si="15"/>
        <v>#DIV/0!</v>
      </c>
      <c r="EH45" s="120" t="e">
        <f t="shared" si="15"/>
        <v>#DIV/0!</v>
      </c>
      <c r="EI45" s="120" t="str">
        <f t="shared" si="15"/>
        <v/>
      </c>
      <c r="EJ45" s="119"/>
    </row>
    <row r="46" spans="1:140" x14ac:dyDescent="0.25">
      <c r="A46" s="406" t="str">
        <f>'III Plan Rates'!A49</f>
        <v>Plan 32</v>
      </c>
      <c r="B46" s="122">
        <f>'III Plan Rates'!B49</f>
        <v>0</v>
      </c>
      <c r="C46" s="128">
        <f>'III Plan Rates'!D49</f>
        <v>0</v>
      </c>
      <c r="D46" s="122">
        <f>'III Plan Rates'!E49</f>
        <v>0</v>
      </c>
      <c r="E46" s="122">
        <f>'III Plan Rates'!F49</f>
        <v>0</v>
      </c>
      <c r="F46" s="122">
        <f>'III Plan Rates'!G49</f>
        <v>0</v>
      </c>
      <c r="G46" s="122">
        <f>'III Plan Rates'!J49</f>
        <v>0</v>
      </c>
      <c r="H46" s="101"/>
      <c r="I46" s="111"/>
      <c r="J46" s="111"/>
      <c r="K46" s="111"/>
      <c r="L46" s="111"/>
      <c r="M46" s="111"/>
      <c r="N46" s="111"/>
      <c r="O46" s="111"/>
      <c r="P46" s="111"/>
      <c r="Q46" s="111"/>
      <c r="R46" s="112">
        <f>IF('III Plan Rates'!$AP49&gt;0,SUMPRODUCT(I46:Q46,'III Plan Rates'!$AG49:$AO49)/'III Plan Rates'!$AP49,0)</f>
        <v>0</v>
      </c>
      <c r="S46" s="123"/>
      <c r="T46" s="112" t="e">
        <f>'III Plan Rates'!$AA49*'V Consumer Factors'!$N$12*'II Rate Development &amp; Change'!$J$34</f>
        <v>#DIV/0!</v>
      </c>
      <c r="U46" s="112" t="e">
        <f>'III Plan Rates'!$AA49*'V Consumer Factors'!$N$13*'II Rate Development &amp; Change'!$J$34</f>
        <v>#DIV/0!</v>
      </c>
      <c r="V46" s="112" t="e">
        <f>'III Plan Rates'!$AA49*'V Consumer Factors'!$N$14*'II Rate Development &amp; Change'!$J$34</f>
        <v>#DIV/0!</v>
      </c>
      <c r="W46" s="112" t="e">
        <f>'III Plan Rates'!$AA49*'V Consumer Factors'!$N$15*'II Rate Development &amp; Change'!$J$34</f>
        <v>#DIV/0!</v>
      </c>
      <c r="X46" s="112" t="e">
        <f>'III Plan Rates'!$AA49*'V Consumer Factors'!$N$16*'II Rate Development &amp; Change'!$J$34</f>
        <v>#DIV/0!</v>
      </c>
      <c r="Y46" s="112" t="e">
        <f>'III Plan Rates'!$AA49*'V Consumer Factors'!$N$17*'II Rate Development &amp; Change'!$J$34</f>
        <v>#DIV/0!</v>
      </c>
      <c r="Z46" s="112" t="e">
        <f>'III Plan Rates'!$AA49*'V Consumer Factors'!$N$18*'II Rate Development &amp; Change'!$J$34</f>
        <v>#DIV/0!</v>
      </c>
      <c r="AA46" s="112" t="e">
        <f>'III Plan Rates'!$AA49*'V Consumer Factors'!$N$19*'II Rate Development &amp; Change'!$J$34</f>
        <v>#DIV/0!</v>
      </c>
      <c r="AB46" s="112" t="e">
        <f>'III Plan Rates'!$AA49*'V Consumer Factors'!$N$20*'II Rate Development &amp; Change'!$J$34</f>
        <v>#DIV/0!</v>
      </c>
      <c r="AC46" s="112">
        <f>IF('III Plan Rates'!$AP49&gt;0,SUMPRODUCT(T46:AB46,'III Plan Rates'!$AG49:$AO49)/'III Plan Rates'!$AP49,0)</f>
        <v>0</v>
      </c>
      <c r="AD46" s="119"/>
      <c r="AE46" s="120" t="e">
        <f t="shared" si="8"/>
        <v>#DIV/0!</v>
      </c>
      <c r="AF46" s="120" t="e">
        <f t="shared" si="8"/>
        <v>#DIV/0!</v>
      </c>
      <c r="AG46" s="120" t="e">
        <f t="shared" si="8"/>
        <v>#DIV/0!</v>
      </c>
      <c r="AH46" s="120" t="e">
        <f t="shared" si="8"/>
        <v>#DIV/0!</v>
      </c>
      <c r="AI46" s="120" t="e">
        <f t="shared" si="12"/>
        <v>#DIV/0!</v>
      </c>
      <c r="AJ46" s="120" t="e">
        <f t="shared" si="12"/>
        <v>#DIV/0!</v>
      </c>
      <c r="AK46" s="120" t="e">
        <f t="shared" si="12"/>
        <v>#DIV/0!</v>
      </c>
      <c r="AL46" s="120" t="e">
        <f t="shared" si="12"/>
        <v>#DIV/0!</v>
      </c>
      <c r="AM46" s="120" t="e">
        <f t="shared" si="12"/>
        <v>#DIV/0!</v>
      </c>
      <c r="AN46" s="120" t="str">
        <f t="shared" si="12"/>
        <v/>
      </c>
      <c r="AO46" s="119"/>
      <c r="AP46" s="111"/>
      <c r="AQ46" s="111"/>
      <c r="AR46" s="111"/>
      <c r="AS46" s="111"/>
      <c r="AT46" s="111"/>
      <c r="AU46" s="111"/>
      <c r="AV46" s="111"/>
      <c r="AW46" s="111"/>
      <c r="AX46" s="111"/>
      <c r="AY46" s="112">
        <f>IF('III Plan Rates'!$AP49&gt;0,SUMPRODUCT(AP46:AX46,'III Plan Rates'!$AG49:$AO49)/'III Plan Rates'!$AP49,0)</f>
        <v>0</v>
      </c>
      <c r="AZ46" s="123"/>
      <c r="BA46" s="112" t="e">
        <f>'III Plan Rates'!$AA49*'V Consumer Factors'!$N$12*'II Rate Development &amp; Change'!$K$34</f>
        <v>#DIV/0!</v>
      </c>
      <c r="BB46" s="112" t="e">
        <f>'III Plan Rates'!$AA49*'V Consumer Factors'!$N$13*'II Rate Development &amp; Change'!$K$34</f>
        <v>#DIV/0!</v>
      </c>
      <c r="BC46" s="112" t="e">
        <f>'III Plan Rates'!$AA49*'V Consumer Factors'!$N$14*'II Rate Development &amp; Change'!$K$34</f>
        <v>#DIV/0!</v>
      </c>
      <c r="BD46" s="112" t="e">
        <f>'III Plan Rates'!$AA49*'V Consumer Factors'!$N$15*'II Rate Development &amp; Change'!$K$34</f>
        <v>#DIV/0!</v>
      </c>
      <c r="BE46" s="112" t="e">
        <f>'III Plan Rates'!$AA49*'V Consumer Factors'!$N$16*'II Rate Development &amp; Change'!$K$34</f>
        <v>#DIV/0!</v>
      </c>
      <c r="BF46" s="112" t="e">
        <f>'III Plan Rates'!$AA49*'V Consumer Factors'!$N$17*'II Rate Development &amp; Change'!$K$34</f>
        <v>#DIV/0!</v>
      </c>
      <c r="BG46" s="112" t="e">
        <f>'III Plan Rates'!$AA49*'V Consumer Factors'!$N$18*'II Rate Development &amp; Change'!$K$34</f>
        <v>#DIV/0!</v>
      </c>
      <c r="BH46" s="112" t="e">
        <f>'III Plan Rates'!$AA49*'V Consumer Factors'!$N$19*'II Rate Development &amp; Change'!$K$34</f>
        <v>#DIV/0!</v>
      </c>
      <c r="BI46" s="112" t="e">
        <f>'III Plan Rates'!$AA49*'V Consumer Factors'!$N$20*'II Rate Development &amp; Change'!$K$34</f>
        <v>#DIV/0!</v>
      </c>
      <c r="BJ46" s="112">
        <f>IF('III Plan Rates'!$AP49&gt;0,SUMPRODUCT(BA46:BI46,'III Plan Rates'!$AG49:$AO49)/'III Plan Rates'!$AP49,0)</f>
        <v>0</v>
      </c>
      <c r="BK46" s="124"/>
      <c r="BL46" s="120" t="e">
        <f t="shared" si="9"/>
        <v>#DIV/0!</v>
      </c>
      <c r="BM46" s="120" t="e">
        <f t="shared" si="16"/>
        <v>#DIV/0!</v>
      </c>
      <c r="BN46" s="120" t="e">
        <f t="shared" si="17"/>
        <v>#DIV/0!</v>
      </c>
      <c r="BO46" s="120" t="e">
        <f t="shared" si="18"/>
        <v>#DIV/0!</v>
      </c>
      <c r="BP46" s="120" t="e">
        <f t="shared" si="13"/>
        <v>#DIV/0!</v>
      </c>
      <c r="BQ46" s="120" t="e">
        <f t="shared" si="13"/>
        <v>#DIV/0!</v>
      </c>
      <c r="BR46" s="120" t="e">
        <f t="shared" si="13"/>
        <v>#DIV/0!</v>
      </c>
      <c r="BS46" s="120" t="e">
        <f t="shared" si="13"/>
        <v>#DIV/0!</v>
      </c>
      <c r="BT46" s="120" t="e">
        <f t="shared" si="13"/>
        <v>#DIV/0!</v>
      </c>
      <c r="BU46" s="120" t="str">
        <f t="shared" si="13"/>
        <v/>
      </c>
      <c r="BV46" s="119"/>
      <c r="BW46" s="111"/>
      <c r="BX46" s="111"/>
      <c r="BY46" s="111"/>
      <c r="BZ46" s="111"/>
      <c r="CA46" s="111"/>
      <c r="CB46" s="111"/>
      <c r="CC46" s="111"/>
      <c r="CD46" s="111"/>
      <c r="CE46" s="111"/>
      <c r="CF46" s="112">
        <f>IF('III Plan Rates'!$AP49&gt;0,SUMPRODUCT(BW46:CE46,'III Plan Rates'!$AG49:$AO49)/'III Plan Rates'!$AP49,0)</f>
        <v>0</v>
      </c>
      <c r="CG46" s="123"/>
      <c r="CH46" s="112" t="e">
        <f>'III Plan Rates'!$AA49*'V Consumer Factors'!$N$12*'II Rate Development &amp; Change'!$L$34</f>
        <v>#DIV/0!</v>
      </c>
      <c r="CI46" s="112" t="e">
        <f>'III Plan Rates'!$AA49*'V Consumer Factors'!$N$13*'II Rate Development &amp; Change'!$L$34</f>
        <v>#DIV/0!</v>
      </c>
      <c r="CJ46" s="112" t="e">
        <f>'III Plan Rates'!$AA49*'V Consumer Factors'!$N$14*'II Rate Development &amp; Change'!$L$34</f>
        <v>#DIV/0!</v>
      </c>
      <c r="CK46" s="112" t="e">
        <f>'III Plan Rates'!$AA49*'V Consumer Factors'!$N$15*'II Rate Development &amp; Change'!$L$34</f>
        <v>#DIV/0!</v>
      </c>
      <c r="CL46" s="112" t="e">
        <f>'III Plan Rates'!$AA49*'V Consumer Factors'!$N$16*'II Rate Development &amp; Change'!$L$34</f>
        <v>#DIV/0!</v>
      </c>
      <c r="CM46" s="112" t="e">
        <f>'III Plan Rates'!$AA49*'V Consumer Factors'!$N$17*'II Rate Development &amp; Change'!$L$34</f>
        <v>#DIV/0!</v>
      </c>
      <c r="CN46" s="112" t="e">
        <f>'III Plan Rates'!$AA49*'V Consumer Factors'!$N$18*'II Rate Development &amp; Change'!$L$34</f>
        <v>#DIV/0!</v>
      </c>
      <c r="CO46" s="112" t="e">
        <f>'III Plan Rates'!$AA49*'V Consumer Factors'!$N$19*'II Rate Development &amp; Change'!$L$34</f>
        <v>#DIV/0!</v>
      </c>
      <c r="CP46" s="112" t="e">
        <f>'III Plan Rates'!$AA49*'V Consumer Factors'!$N$20*'II Rate Development &amp; Change'!$L$34</f>
        <v>#DIV/0!</v>
      </c>
      <c r="CQ46" s="112">
        <f>IF('III Plan Rates'!$AP49&gt;0,SUMPRODUCT(CH46:CP46,'III Plan Rates'!$AG49:$AO49)/'III Plan Rates'!$AP49,0)</f>
        <v>0</v>
      </c>
      <c r="CR46" s="124"/>
      <c r="CS46" s="120" t="e">
        <f t="shared" si="10"/>
        <v>#DIV/0!</v>
      </c>
      <c r="CT46" s="120" t="e">
        <f t="shared" si="19"/>
        <v>#DIV/0!</v>
      </c>
      <c r="CU46" s="120" t="e">
        <f t="shared" si="20"/>
        <v>#DIV/0!</v>
      </c>
      <c r="CV46" s="120" t="e">
        <f t="shared" si="21"/>
        <v>#DIV/0!</v>
      </c>
      <c r="CW46" s="120" t="e">
        <f t="shared" si="14"/>
        <v>#DIV/0!</v>
      </c>
      <c r="CX46" s="120" t="e">
        <f t="shared" si="14"/>
        <v>#DIV/0!</v>
      </c>
      <c r="CY46" s="120" t="e">
        <f t="shared" si="14"/>
        <v>#DIV/0!</v>
      </c>
      <c r="CZ46" s="120" t="e">
        <f t="shared" si="14"/>
        <v>#DIV/0!</v>
      </c>
      <c r="DA46" s="120" t="e">
        <f t="shared" si="14"/>
        <v>#DIV/0!</v>
      </c>
      <c r="DB46" s="120" t="str">
        <f t="shared" si="14"/>
        <v/>
      </c>
      <c r="DC46" s="119"/>
      <c r="DD46" s="111"/>
      <c r="DE46" s="111"/>
      <c r="DF46" s="111"/>
      <c r="DG46" s="111"/>
      <c r="DH46" s="111"/>
      <c r="DI46" s="111"/>
      <c r="DJ46" s="111"/>
      <c r="DK46" s="111"/>
      <c r="DL46" s="111"/>
      <c r="DM46" s="112">
        <f>IF('III Plan Rates'!$AP49&gt;0,SUMPRODUCT(DD46:DL46,'III Plan Rates'!$AG49:$AO49)/'III Plan Rates'!$AP49,0)</f>
        <v>0</v>
      </c>
      <c r="DN46" s="123"/>
      <c r="DO46" s="112" t="e">
        <f>'III Plan Rates'!$AA49*'V Consumer Factors'!$N$12*'II Rate Development &amp; Change'!$M$34</f>
        <v>#DIV/0!</v>
      </c>
      <c r="DP46" s="112" t="e">
        <f>'III Plan Rates'!$AA49*'V Consumer Factors'!$N$13*'II Rate Development &amp; Change'!$M$34</f>
        <v>#DIV/0!</v>
      </c>
      <c r="DQ46" s="112" t="e">
        <f>'III Plan Rates'!$AA49*'V Consumer Factors'!$N$14*'II Rate Development &amp; Change'!$M$34</f>
        <v>#DIV/0!</v>
      </c>
      <c r="DR46" s="112" t="e">
        <f>'III Plan Rates'!$AA49*'V Consumer Factors'!$N$15*'II Rate Development &amp; Change'!$M$34</f>
        <v>#DIV/0!</v>
      </c>
      <c r="DS46" s="112" t="e">
        <f>'III Plan Rates'!$AA49*'V Consumer Factors'!$N$16*'II Rate Development &amp; Change'!$M$34</f>
        <v>#DIV/0!</v>
      </c>
      <c r="DT46" s="112" t="e">
        <f>'III Plan Rates'!$AA49*'V Consumer Factors'!$N$17*'II Rate Development &amp; Change'!$M$34</f>
        <v>#DIV/0!</v>
      </c>
      <c r="DU46" s="112" t="e">
        <f>'III Plan Rates'!$AA49*'V Consumer Factors'!$N$18*'II Rate Development &amp; Change'!$M$34</f>
        <v>#DIV/0!</v>
      </c>
      <c r="DV46" s="112" t="e">
        <f>'III Plan Rates'!$AA49*'V Consumer Factors'!$N$19*'II Rate Development &amp; Change'!$M$34</f>
        <v>#DIV/0!</v>
      </c>
      <c r="DW46" s="112" t="e">
        <f>'III Plan Rates'!$AA49*'V Consumer Factors'!$N$20*'II Rate Development &amp; Change'!$M$34</f>
        <v>#DIV/0!</v>
      </c>
      <c r="DX46" s="112">
        <f>IF('III Plan Rates'!$AP49&gt;0,SUMPRODUCT(DO46:DW46,'III Plan Rates'!$AG49:$AO49)/'III Plan Rates'!$AP49,0)</f>
        <v>0</v>
      </c>
      <c r="DZ46" s="120" t="e">
        <f t="shared" si="11"/>
        <v>#DIV/0!</v>
      </c>
      <c r="EA46" s="120" t="e">
        <f t="shared" si="22"/>
        <v>#DIV/0!</v>
      </c>
      <c r="EB46" s="120" t="e">
        <f t="shared" si="23"/>
        <v>#DIV/0!</v>
      </c>
      <c r="EC46" s="120" t="e">
        <f t="shared" si="24"/>
        <v>#DIV/0!</v>
      </c>
      <c r="ED46" s="120" t="e">
        <f t="shared" si="15"/>
        <v>#DIV/0!</v>
      </c>
      <c r="EE46" s="120" t="e">
        <f t="shared" si="15"/>
        <v>#DIV/0!</v>
      </c>
      <c r="EF46" s="120" t="e">
        <f t="shared" si="15"/>
        <v>#DIV/0!</v>
      </c>
      <c r="EG46" s="120" t="e">
        <f t="shared" si="15"/>
        <v>#DIV/0!</v>
      </c>
      <c r="EH46" s="120" t="e">
        <f t="shared" si="15"/>
        <v>#DIV/0!</v>
      </c>
      <c r="EI46" s="120" t="str">
        <f t="shared" si="15"/>
        <v/>
      </c>
      <c r="EJ46" s="119"/>
    </row>
    <row r="47" spans="1:140" x14ac:dyDescent="0.25">
      <c r="A47" s="406" t="str">
        <f>'III Plan Rates'!A50</f>
        <v>Plan 33</v>
      </c>
      <c r="B47" s="122">
        <f>'III Plan Rates'!B50</f>
        <v>0</v>
      </c>
      <c r="C47" s="128">
        <f>'III Plan Rates'!D50</f>
        <v>0</v>
      </c>
      <c r="D47" s="122">
        <f>'III Plan Rates'!E50</f>
        <v>0</v>
      </c>
      <c r="E47" s="122">
        <f>'III Plan Rates'!F50</f>
        <v>0</v>
      </c>
      <c r="F47" s="122">
        <f>'III Plan Rates'!G50</f>
        <v>0</v>
      </c>
      <c r="G47" s="122">
        <f>'III Plan Rates'!J50</f>
        <v>0</v>
      </c>
      <c r="H47" s="101"/>
      <c r="I47" s="111"/>
      <c r="J47" s="111"/>
      <c r="K47" s="111"/>
      <c r="L47" s="111"/>
      <c r="M47" s="111"/>
      <c r="N47" s="111"/>
      <c r="O47" s="111"/>
      <c r="P47" s="111"/>
      <c r="Q47" s="111"/>
      <c r="R47" s="112">
        <f>IF('III Plan Rates'!$AP50&gt;0,SUMPRODUCT(I47:Q47,'III Plan Rates'!$AG50:$AO50)/'III Plan Rates'!$AP50,0)</f>
        <v>0</v>
      </c>
      <c r="S47" s="123"/>
      <c r="T47" s="112" t="e">
        <f>'III Plan Rates'!$AA50*'V Consumer Factors'!$N$12*'II Rate Development &amp; Change'!$J$34</f>
        <v>#DIV/0!</v>
      </c>
      <c r="U47" s="112" t="e">
        <f>'III Plan Rates'!$AA50*'V Consumer Factors'!$N$13*'II Rate Development &amp; Change'!$J$34</f>
        <v>#DIV/0!</v>
      </c>
      <c r="V47" s="112" t="e">
        <f>'III Plan Rates'!$AA50*'V Consumer Factors'!$N$14*'II Rate Development &amp; Change'!$J$34</f>
        <v>#DIV/0!</v>
      </c>
      <c r="W47" s="112" t="e">
        <f>'III Plan Rates'!$AA50*'V Consumer Factors'!$N$15*'II Rate Development &amp; Change'!$J$34</f>
        <v>#DIV/0!</v>
      </c>
      <c r="X47" s="112" t="e">
        <f>'III Plan Rates'!$AA50*'V Consumer Factors'!$N$16*'II Rate Development &amp; Change'!$J$34</f>
        <v>#DIV/0!</v>
      </c>
      <c r="Y47" s="112" t="e">
        <f>'III Plan Rates'!$AA50*'V Consumer Factors'!$N$17*'II Rate Development &amp; Change'!$J$34</f>
        <v>#DIV/0!</v>
      </c>
      <c r="Z47" s="112" t="e">
        <f>'III Plan Rates'!$AA50*'V Consumer Factors'!$N$18*'II Rate Development &amp; Change'!$J$34</f>
        <v>#DIV/0!</v>
      </c>
      <c r="AA47" s="112" t="e">
        <f>'III Plan Rates'!$AA50*'V Consumer Factors'!$N$19*'II Rate Development &amp; Change'!$J$34</f>
        <v>#DIV/0!</v>
      </c>
      <c r="AB47" s="112" t="e">
        <f>'III Plan Rates'!$AA50*'V Consumer Factors'!$N$20*'II Rate Development &amp; Change'!$J$34</f>
        <v>#DIV/0!</v>
      </c>
      <c r="AC47" s="112">
        <f>IF('III Plan Rates'!$AP50&gt;0,SUMPRODUCT(T47:AB47,'III Plan Rates'!$AG50:$AO50)/'III Plan Rates'!$AP50,0)</f>
        <v>0</v>
      </c>
      <c r="AD47" s="119"/>
      <c r="AE47" s="120" t="e">
        <f t="shared" si="8"/>
        <v>#DIV/0!</v>
      </c>
      <c r="AF47" s="120" t="e">
        <f t="shared" si="8"/>
        <v>#DIV/0!</v>
      </c>
      <c r="AG47" s="120" t="e">
        <f t="shared" si="8"/>
        <v>#DIV/0!</v>
      </c>
      <c r="AH47" s="120" t="e">
        <f t="shared" si="8"/>
        <v>#DIV/0!</v>
      </c>
      <c r="AI47" s="120" t="e">
        <f t="shared" si="12"/>
        <v>#DIV/0!</v>
      </c>
      <c r="AJ47" s="120" t="e">
        <f t="shared" si="12"/>
        <v>#DIV/0!</v>
      </c>
      <c r="AK47" s="120" t="e">
        <f t="shared" si="12"/>
        <v>#DIV/0!</v>
      </c>
      <c r="AL47" s="120" t="e">
        <f t="shared" si="12"/>
        <v>#DIV/0!</v>
      </c>
      <c r="AM47" s="120" t="e">
        <f t="shared" si="12"/>
        <v>#DIV/0!</v>
      </c>
      <c r="AN47" s="120" t="str">
        <f t="shared" si="12"/>
        <v/>
      </c>
      <c r="AO47" s="119"/>
      <c r="AP47" s="111"/>
      <c r="AQ47" s="111"/>
      <c r="AR47" s="111"/>
      <c r="AS47" s="111"/>
      <c r="AT47" s="111"/>
      <c r="AU47" s="111"/>
      <c r="AV47" s="111"/>
      <c r="AW47" s="111"/>
      <c r="AX47" s="111"/>
      <c r="AY47" s="112">
        <f>IF('III Plan Rates'!$AP50&gt;0,SUMPRODUCT(AP47:AX47,'III Plan Rates'!$AG50:$AO50)/'III Plan Rates'!$AP50,0)</f>
        <v>0</v>
      </c>
      <c r="AZ47" s="123"/>
      <c r="BA47" s="112" t="e">
        <f>'III Plan Rates'!$AA50*'V Consumer Factors'!$N$12*'II Rate Development &amp; Change'!$K$34</f>
        <v>#DIV/0!</v>
      </c>
      <c r="BB47" s="112" t="e">
        <f>'III Plan Rates'!$AA50*'V Consumer Factors'!$N$13*'II Rate Development &amp; Change'!$K$34</f>
        <v>#DIV/0!</v>
      </c>
      <c r="BC47" s="112" t="e">
        <f>'III Plan Rates'!$AA50*'V Consumer Factors'!$N$14*'II Rate Development &amp; Change'!$K$34</f>
        <v>#DIV/0!</v>
      </c>
      <c r="BD47" s="112" t="e">
        <f>'III Plan Rates'!$AA50*'V Consumer Factors'!$N$15*'II Rate Development &amp; Change'!$K$34</f>
        <v>#DIV/0!</v>
      </c>
      <c r="BE47" s="112" t="e">
        <f>'III Plan Rates'!$AA50*'V Consumer Factors'!$N$16*'II Rate Development &amp; Change'!$K$34</f>
        <v>#DIV/0!</v>
      </c>
      <c r="BF47" s="112" t="e">
        <f>'III Plan Rates'!$AA50*'V Consumer Factors'!$N$17*'II Rate Development &amp; Change'!$K$34</f>
        <v>#DIV/0!</v>
      </c>
      <c r="BG47" s="112" t="e">
        <f>'III Plan Rates'!$AA50*'V Consumer Factors'!$N$18*'II Rate Development &amp; Change'!$K$34</f>
        <v>#DIV/0!</v>
      </c>
      <c r="BH47" s="112" t="e">
        <f>'III Plan Rates'!$AA50*'V Consumer Factors'!$N$19*'II Rate Development &amp; Change'!$K$34</f>
        <v>#DIV/0!</v>
      </c>
      <c r="BI47" s="112" t="e">
        <f>'III Plan Rates'!$AA50*'V Consumer Factors'!$N$20*'II Rate Development &amp; Change'!$K$34</f>
        <v>#DIV/0!</v>
      </c>
      <c r="BJ47" s="112">
        <f>IF('III Plan Rates'!$AP50&gt;0,SUMPRODUCT(BA47:BI47,'III Plan Rates'!$AG50:$AO50)/'III Plan Rates'!$AP50,0)</f>
        <v>0</v>
      </c>
      <c r="BK47" s="124"/>
      <c r="BL47" s="120" t="e">
        <f t="shared" si="9"/>
        <v>#DIV/0!</v>
      </c>
      <c r="BM47" s="120" t="e">
        <f t="shared" si="16"/>
        <v>#DIV/0!</v>
      </c>
      <c r="BN47" s="120" t="e">
        <f t="shared" si="17"/>
        <v>#DIV/0!</v>
      </c>
      <c r="BO47" s="120" t="e">
        <f t="shared" si="18"/>
        <v>#DIV/0!</v>
      </c>
      <c r="BP47" s="120" t="e">
        <f t="shared" si="13"/>
        <v>#DIV/0!</v>
      </c>
      <c r="BQ47" s="120" t="e">
        <f t="shared" si="13"/>
        <v>#DIV/0!</v>
      </c>
      <c r="BR47" s="120" t="e">
        <f t="shared" si="13"/>
        <v>#DIV/0!</v>
      </c>
      <c r="BS47" s="120" t="e">
        <f t="shared" si="13"/>
        <v>#DIV/0!</v>
      </c>
      <c r="BT47" s="120" t="e">
        <f t="shared" si="13"/>
        <v>#DIV/0!</v>
      </c>
      <c r="BU47" s="120" t="str">
        <f t="shared" si="13"/>
        <v/>
      </c>
      <c r="BV47" s="119"/>
      <c r="BW47" s="111"/>
      <c r="BX47" s="111"/>
      <c r="BY47" s="111"/>
      <c r="BZ47" s="111"/>
      <c r="CA47" s="111"/>
      <c r="CB47" s="111"/>
      <c r="CC47" s="111"/>
      <c r="CD47" s="111"/>
      <c r="CE47" s="111"/>
      <c r="CF47" s="112">
        <f>IF('III Plan Rates'!$AP50&gt;0,SUMPRODUCT(BW47:CE47,'III Plan Rates'!$AG50:$AO50)/'III Plan Rates'!$AP50,0)</f>
        <v>0</v>
      </c>
      <c r="CG47" s="123"/>
      <c r="CH47" s="112" t="e">
        <f>'III Plan Rates'!$AA50*'V Consumer Factors'!$N$12*'II Rate Development &amp; Change'!$L$34</f>
        <v>#DIV/0!</v>
      </c>
      <c r="CI47" s="112" t="e">
        <f>'III Plan Rates'!$AA50*'V Consumer Factors'!$N$13*'II Rate Development &amp; Change'!$L$34</f>
        <v>#DIV/0!</v>
      </c>
      <c r="CJ47" s="112" t="e">
        <f>'III Plan Rates'!$AA50*'V Consumer Factors'!$N$14*'II Rate Development &amp; Change'!$L$34</f>
        <v>#DIV/0!</v>
      </c>
      <c r="CK47" s="112" t="e">
        <f>'III Plan Rates'!$AA50*'V Consumer Factors'!$N$15*'II Rate Development &amp; Change'!$L$34</f>
        <v>#DIV/0!</v>
      </c>
      <c r="CL47" s="112" t="e">
        <f>'III Plan Rates'!$AA50*'V Consumer Factors'!$N$16*'II Rate Development &amp; Change'!$L$34</f>
        <v>#DIV/0!</v>
      </c>
      <c r="CM47" s="112" t="e">
        <f>'III Plan Rates'!$AA50*'V Consumer Factors'!$N$17*'II Rate Development &amp; Change'!$L$34</f>
        <v>#DIV/0!</v>
      </c>
      <c r="CN47" s="112" t="e">
        <f>'III Plan Rates'!$AA50*'V Consumer Factors'!$N$18*'II Rate Development &amp; Change'!$L$34</f>
        <v>#DIV/0!</v>
      </c>
      <c r="CO47" s="112" t="e">
        <f>'III Plan Rates'!$AA50*'V Consumer Factors'!$N$19*'II Rate Development &amp; Change'!$L$34</f>
        <v>#DIV/0!</v>
      </c>
      <c r="CP47" s="112" t="e">
        <f>'III Plan Rates'!$AA50*'V Consumer Factors'!$N$20*'II Rate Development &amp; Change'!$L$34</f>
        <v>#DIV/0!</v>
      </c>
      <c r="CQ47" s="112">
        <f>IF('III Plan Rates'!$AP50&gt;0,SUMPRODUCT(CH47:CP47,'III Plan Rates'!$AG50:$AO50)/'III Plan Rates'!$AP50,0)</f>
        <v>0</v>
      </c>
      <c r="CR47" s="124"/>
      <c r="CS47" s="120" t="e">
        <f t="shared" si="10"/>
        <v>#DIV/0!</v>
      </c>
      <c r="CT47" s="120" t="e">
        <f t="shared" si="19"/>
        <v>#DIV/0!</v>
      </c>
      <c r="CU47" s="120" t="e">
        <f t="shared" si="20"/>
        <v>#DIV/0!</v>
      </c>
      <c r="CV47" s="120" t="e">
        <f t="shared" si="21"/>
        <v>#DIV/0!</v>
      </c>
      <c r="CW47" s="120" t="e">
        <f t="shared" si="14"/>
        <v>#DIV/0!</v>
      </c>
      <c r="CX47" s="120" t="e">
        <f t="shared" si="14"/>
        <v>#DIV/0!</v>
      </c>
      <c r="CY47" s="120" t="e">
        <f t="shared" si="14"/>
        <v>#DIV/0!</v>
      </c>
      <c r="CZ47" s="120" t="e">
        <f t="shared" si="14"/>
        <v>#DIV/0!</v>
      </c>
      <c r="DA47" s="120" t="e">
        <f t="shared" si="14"/>
        <v>#DIV/0!</v>
      </c>
      <c r="DB47" s="120" t="str">
        <f t="shared" si="14"/>
        <v/>
      </c>
      <c r="DC47" s="119"/>
      <c r="DD47" s="111"/>
      <c r="DE47" s="111"/>
      <c r="DF47" s="111"/>
      <c r="DG47" s="111"/>
      <c r="DH47" s="111"/>
      <c r="DI47" s="111"/>
      <c r="DJ47" s="111"/>
      <c r="DK47" s="111"/>
      <c r="DL47" s="111"/>
      <c r="DM47" s="112">
        <f>IF('III Plan Rates'!$AP50&gt;0,SUMPRODUCT(DD47:DL47,'III Plan Rates'!$AG50:$AO50)/'III Plan Rates'!$AP50,0)</f>
        <v>0</v>
      </c>
      <c r="DN47" s="123"/>
      <c r="DO47" s="112" t="e">
        <f>'III Plan Rates'!$AA50*'V Consumer Factors'!$N$12*'II Rate Development &amp; Change'!$M$34</f>
        <v>#DIV/0!</v>
      </c>
      <c r="DP47" s="112" t="e">
        <f>'III Plan Rates'!$AA50*'V Consumer Factors'!$N$13*'II Rate Development &amp; Change'!$M$34</f>
        <v>#DIV/0!</v>
      </c>
      <c r="DQ47" s="112" t="e">
        <f>'III Plan Rates'!$AA50*'V Consumer Factors'!$N$14*'II Rate Development &amp; Change'!$M$34</f>
        <v>#DIV/0!</v>
      </c>
      <c r="DR47" s="112" t="e">
        <f>'III Plan Rates'!$AA50*'V Consumer Factors'!$N$15*'II Rate Development &amp; Change'!$M$34</f>
        <v>#DIV/0!</v>
      </c>
      <c r="DS47" s="112" t="e">
        <f>'III Plan Rates'!$AA50*'V Consumer Factors'!$N$16*'II Rate Development &amp; Change'!$M$34</f>
        <v>#DIV/0!</v>
      </c>
      <c r="DT47" s="112" t="e">
        <f>'III Plan Rates'!$AA50*'V Consumer Factors'!$N$17*'II Rate Development &amp; Change'!$M$34</f>
        <v>#DIV/0!</v>
      </c>
      <c r="DU47" s="112" t="e">
        <f>'III Plan Rates'!$AA50*'V Consumer Factors'!$N$18*'II Rate Development &amp; Change'!$M$34</f>
        <v>#DIV/0!</v>
      </c>
      <c r="DV47" s="112" t="e">
        <f>'III Plan Rates'!$AA50*'V Consumer Factors'!$N$19*'II Rate Development &amp; Change'!$M$34</f>
        <v>#DIV/0!</v>
      </c>
      <c r="DW47" s="112" t="e">
        <f>'III Plan Rates'!$AA50*'V Consumer Factors'!$N$20*'II Rate Development &amp; Change'!$M$34</f>
        <v>#DIV/0!</v>
      </c>
      <c r="DX47" s="112">
        <f>IF('III Plan Rates'!$AP50&gt;0,SUMPRODUCT(DO47:DW47,'III Plan Rates'!$AG50:$AO50)/'III Plan Rates'!$AP50,0)</f>
        <v>0</v>
      </c>
      <c r="DZ47" s="120" t="e">
        <f t="shared" si="11"/>
        <v>#DIV/0!</v>
      </c>
      <c r="EA47" s="120" t="e">
        <f t="shared" si="22"/>
        <v>#DIV/0!</v>
      </c>
      <c r="EB47" s="120" t="e">
        <f t="shared" si="23"/>
        <v>#DIV/0!</v>
      </c>
      <c r="EC47" s="120" t="e">
        <f t="shared" si="24"/>
        <v>#DIV/0!</v>
      </c>
      <c r="ED47" s="120" t="e">
        <f t="shared" si="15"/>
        <v>#DIV/0!</v>
      </c>
      <c r="EE47" s="120" t="e">
        <f t="shared" si="15"/>
        <v>#DIV/0!</v>
      </c>
      <c r="EF47" s="120" t="e">
        <f t="shared" si="15"/>
        <v>#DIV/0!</v>
      </c>
      <c r="EG47" s="120" t="e">
        <f t="shared" si="15"/>
        <v>#DIV/0!</v>
      </c>
      <c r="EH47" s="120" t="e">
        <f t="shared" si="15"/>
        <v>#DIV/0!</v>
      </c>
      <c r="EI47" s="120" t="str">
        <f t="shared" si="15"/>
        <v/>
      </c>
      <c r="EJ47" s="119"/>
    </row>
    <row r="48" spans="1:140" x14ac:dyDescent="0.25">
      <c r="A48" s="406" t="str">
        <f>'III Plan Rates'!A51</f>
        <v>Plan 34</v>
      </c>
      <c r="B48" s="122">
        <f>'III Plan Rates'!B51</f>
        <v>0</v>
      </c>
      <c r="C48" s="128">
        <f>'III Plan Rates'!D51</f>
        <v>0</v>
      </c>
      <c r="D48" s="122">
        <f>'III Plan Rates'!E51</f>
        <v>0</v>
      </c>
      <c r="E48" s="122">
        <f>'III Plan Rates'!F51</f>
        <v>0</v>
      </c>
      <c r="F48" s="122">
        <f>'III Plan Rates'!G51</f>
        <v>0</v>
      </c>
      <c r="G48" s="122">
        <f>'III Plan Rates'!J51</f>
        <v>0</v>
      </c>
      <c r="H48" s="101"/>
      <c r="I48" s="111"/>
      <c r="J48" s="111"/>
      <c r="K48" s="111"/>
      <c r="L48" s="111"/>
      <c r="M48" s="111"/>
      <c r="N48" s="111"/>
      <c r="O48" s="111"/>
      <c r="P48" s="111"/>
      <c r="Q48" s="111"/>
      <c r="R48" s="112">
        <f>IF('III Plan Rates'!$AP51&gt;0,SUMPRODUCT(I48:Q48,'III Plan Rates'!$AG51:$AO51)/'III Plan Rates'!$AP51,0)</f>
        <v>0</v>
      </c>
      <c r="S48" s="123"/>
      <c r="T48" s="112" t="e">
        <f>'III Plan Rates'!$AA51*'V Consumer Factors'!$N$12*'II Rate Development &amp; Change'!$J$34</f>
        <v>#DIV/0!</v>
      </c>
      <c r="U48" s="112" t="e">
        <f>'III Plan Rates'!$AA51*'V Consumer Factors'!$N$13*'II Rate Development &amp; Change'!$J$34</f>
        <v>#DIV/0!</v>
      </c>
      <c r="V48" s="112" t="e">
        <f>'III Plan Rates'!$AA51*'V Consumer Factors'!$N$14*'II Rate Development &amp; Change'!$J$34</f>
        <v>#DIV/0!</v>
      </c>
      <c r="W48" s="112" t="e">
        <f>'III Plan Rates'!$AA51*'V Consumer Factors'!$N$15*'II Rate Development &amp; Change'!$J$34</f>
        <v>#DIV/0!</v>
      </c>
      <c r="X48" s="112" t="e">
        <f>'III Plan Rates'!$AA51*'V Consumer Factors'!$N$16*'II Rate Development &amp; Change'!$J$34</f>
        <v>#DIV/0!</v>
      </c>
      <c r="Y48" s="112" t="e">
        <f>'III Plan Rates'!$AA51*'V Consumer Factors'!$N$17*'II Rate Development &amp; Change'!$J$34</f>
        <v>#DIV/0!</v>
      </c>
      <c r="Z48" s="112" t="e">
        <f>'III Plan Rates'!$AA51*'V Consumer Factors'!$N$18*'II Rate Development &amp; Change'!$J$34</f>
        <v>#DIV/0!</v>
      </c>
      <c r="AA48" s="112" t="e">
        <f>'III Plan Rates'!$AA51*'V Consumer Factors'!$N$19*'II Rate Development &amp; Change'!$J$34</f>
        <v>#DIV/0!</v>
      </c>
      <c r="AB48" s="112" t="e">
        <f>'III Plan Rates'!$AA51*'V Consumer Factors'!$N$20*'II Rate Development &amp; Change'!$J$34</f>
        <v>#DIV/0!</v>
      </c>
      <c r="AC48" s="112">
        <f>IF('III Plan Rates'!$AP51&gt;0,SUMPRODUCT(T48:AB48,'III Plan Rates'!$AG51:$AO51)/'III Plan Rates'!$AP51,0)</f>
        <v>0</v>
      </c>
      <c r="AD48" s="119"/>
      <c r="AE48" s="120" t="e">
        <f t="shared" si="8"/>
        <v>#DIV/0!</v>
      </c>
      <c r="AF48" s="120" t="e">
        <f t="shared" si="8"/>
        <v>#DIV/0!</v>
      </c>
      <c r="AG48" s="120" t="e">
        <f t="shared" si="8"/>
        <v>#DIV/0!</v>
      </c>
      <c r="AH48" s="120" t="e">
        <f t="shared" si="8"/>
        <v>#DIV/0!</v>
      </c>
      <c r="AI48" s="120" t="e">
        <f t="shared" si="12"/>
        <v>#DIV/0!</v>
      </c>
      <c r="AJ48" s="120" t="e">
        <f t="shared" si="12"/>
        <v>#DIV/0!</v>
      </c>
      <c r="AK48" s="120" t="e">
        <f t="shared" si="12"/>
        <v>#DIV/0!</v>
      </c>
      <c r="AL48" s="120" t="e">
        <f t="shared" si="12"/>
        <v>#DIV/0!</v>
      </c>
      <c r="AM48" s="120" t="e">
        <f t="shared" si="12"/>
        <v>#DIV/0!</v>
      </c>
      <c r="AN48" s="120" t="str">
        <f t="shared" si="12"/>
        <v/>
      </c>
      <c r="AO48" s="119"/>
      <c r="AP48" s="111"/>
      <c r="AQ48" s="111"/>
      <c r="AR48" s="111"/>
      <c r="AS48" s="111"/>
      <c r="AT48" s="111"/>
      <c r="AU48" s="111"/>
      <c r="AV48" s="111"/>
      <c r="AW48" s="111"/>
      <c r="AX48" s="111"/>
      <c r="AY48" s="112">
        <f>IF('III Plan Rates'!$AP51&gt;0,SUMPRODUCT(AP48:AX48,'III Plan Rates'!$AG51:$AO51)/'III Plan Rates'!$AP51,0)</f>
        <v>0</v>
      </c>
      <c r="AZ48" s="123"/>
      <c r="BA48" s="112" t="e">
        <f>'III Plan Rates'!$AA51*'V Consumer Factors'!$N$12*'II Rate Development &amp; Change'!$K$34</f>
        <v>#DIV/0!</v>
      </c>
      <c r="BB48" s="112" t="e">
        <f>'III Plan Rates'!$AA51*'V Consumer Factors'!$N$13*'II Rate Development &amp; Change'!$K$34</f>
        <v>#DIV/0!</v>
      </c>
      <c r="BC48" s="112" t="e">
        <f>'III Plan Rates'!$AA51*'V Consumer Factors'!$N$14*'II Rate Development &amp; Change'!$K$34</f>
        <v>#DIV/0!</v>
      </c>
      <c r="BD48" s="112" t="e">
        <f>'III Plan Rates'!$AA51*'V Consumer Factors'!$N$15*'II Rate Development &amp; Change'!$K$34</f>
        <v>#DIV/0!</v>
      </c>
      <c r="BE48" s="112" t="e">
        <f>'III Plan Rates'!$AA51*'V Consumer Factors'!$N$16*'II Rate Development &amp; Change'!$K$34</f>
        <v>#DIV/0!</v>
      </c>
      <c r="BF48" s="112" t="e">
        <f>'III Plan Rates'!$AA51*'V Consumer Factors'!$N$17*'II Rate Development &amp; Change'!$K$34</f>
        <v>#DIV/0!</v>
      </c>
      <c r="BG48" s="112" t="e">
        <f>'III Plan Rates'!$AA51*'V Consumer Factors'!$N$18*'II Rate Development &amp; Change'!$K$34</f>
        <v>#DIV/0!</v>
      </c>
      <c r="BH48" s="112" t="e">
        <f>'III Plan Rates'!$AA51*'V Consumer Factors'!$N$19*'II Rate Development &amp; Change'!$K$34</f>
        <v>#DIV/0!</v>
      </c>
      <c r="BI48" s="112" t="e">
        <f>'III Plan Rates'!$AA51*'V Consumer Factors'!$N$20*'II Rate Development &amp; Change'!$K$34</f>
        <v>#DIV/0!</v>
      </c>
      <c r="BJ48" s="112">
        <f>IF('III Plan Rates'!$AP51&gt;0,SUMPRODUCT(BA48:BI48,'III Plan Rates'!$AG51:$AO51)/'III Plan Rates'!$AP51,0)</f>
        <v>0</v>
      </c>
      <c r="BK48" s="124"/>
      <c r="BL48" s="120" t="e">
        <f t="shared" si="9"/>
        <v>#DIV/0!</v>
      </c>
      <c r="BM48" s="120" t="e">
        <f t="shared" si="16"/>
        <v>#DIV/0!</v>
      </c>
      <c r="BN48" s="120" t="e">
        <f t="shared" si="17"/>
        <v>#DIV/0!</v>
      </c>
      <c r="BO48" s="120" t="e">
        <f t="shared" si="18"/>
        <v>#DIV/0!</v>
      </c>
      <c r="BP48" s="120" t="e">
        <f t="shared" si="13"/>
        <v>#DIV/0!</v>
      </c>
      <c r="BQ48" s="120" t="e">
        <f t="shared" si="13"/>
        <v>#DIV/0!</v>
      </c>
      <c r="BR48" s="120" t="e">
        <f t="shared" si="13"/>
        <v>#DIV/0!</v>
      </c>
      <c r="BS48" s="120" t="e">
        <f t="shared" si="13"/>
        <v>#DIV/0!</v>
      </c>
      <c r="BT48" s="120" t="e">
        <f t="shared" si="13"/>
        <v>#DIV/0!</v>
      </c>
      <c r="BU48" s="120" t="str">
        <f t="shared" si="13"/>
        <v/>
      </c>
      <c r="BV48" s="119"/>
      <c r="BW48" s="111"/>
      <c r="BX48" s="111"/>
      <c r="BY48" s="111"/>
      <c r="BZ48" s="111"/>
      <c r="CA48" s="111"/>
      <c r="CB48" s="111"/>
      <c r="CC48" s="111"/>
      <c r="CD48" s="111"/>
      <c r="CE48" s="111"/>
      <c r="CF48" s="112">
        <f>IF('III Plan Rates'!$AP51&gt;0,SUMPRODUCT(BW48:CE48,'III Plan Rates'!$AG51:$AO51)/'III Plan Rates'!$AP51,0)</f>
        <v>0</v>
      </c>
      <c r="CG48" s="123"/>
      <c r="CH48" s="112" t="e">
        <f>'III Plan Rates'!$AA51*'V Consumer Factors'!$N$12*'II Rate Development &amp; Change'!$L$34</f>
        <v>#DIV/0!</v>
      </c>
      <c r="CI48" s="112" t="e">
        <f>'III Plan Rates'!$AA51*'V Consumer Factors'!$N$13*'II Rate Development &amp; Change'!$L$34</f>
        <v>#DIV/0!</v>
      </c>
      <c r="CJ48" s="112" t="e">
        <f>'III Plan Rates'!$AA51*'V Consumer Factors'!$N$14*'II Rate Development &amp; Change'!$L$34</f>
        <v>#DIV/0!</v>
      </c>
      <c r="CK48" s="112" t="e">
        <f>'III Plan Rates'!$AA51*'V Consumer Factors'!$N$15*'II Rate Development &amp; Change'!$L$34</f>
        <v>#DIV/0!</v>
      </c>
      <c r="CL48" s="112" t="e">
        <f>'III Plan Rates'!$AA51*'V Consumer Factors'!$N$16*'II Rate Development &amp; Change'!$L$34</f>
        <v>#DIV/0!</v>
      </c>
      <c r="CM48" s="112" t="e">
        <f>'III Plan Rates'!$AA51*'V Consumer Factors'!$N$17*'II Rate Development &amp; Change'!$L$34</f>
        <v>#DIV/0!</v>
      </c>
      <c r="CN48" s="112" t="e">
        <f>'III Plan Rates'!$AA51*'V Consumer Factors'!$N$18*'II Rate Development &amp; Change'!$L$34</f>
        <v>#DIV/0!</v>
      </c>
      <c r="CO48" s="112" t="e">
        <f>'III Plan Rates'!$AA51*'V Consumer Factors'!$N$19*'II Rate Development &amp; Change'!$L$34</f>
        <v>#DIV/0!</v>
      </c>
      <c r="CP48" s="112" t="e">
        <f>'III Plan Rates'!$AA51*'V Consumer Factors'!$N$20*'II Rate Development &amp; Change'!$L$34</f>
        <v>#DIV/0!</v>
      </c>
      <c r="CQ48" s="112">
        <f>IF('III Plan Rates'!$AP51&gt;0,SUMPRODUCT(CH48:CP48,'III Plan Rates'!$AG51:$AO51)/'III Plan Rates'!$AP51,0)</f>
        <v>0</v>
      </c>
      <c r="CR48" s="124"/>
      <c r="CS48" s="120" t="e">
        <f t="shared" si="10"/>
        <v>#DIV/0!</v>
      </c>
      <c r="CT48" s="120" t="e">
        <f t="shared" si="19"/>
        <v>#DIV/0!</v>
      </c>
      <c r="CU48" s="120" t="e">
        <f t="shared" si="20"/>
        <v>#DIV/0!</v>
      </c>
      <c r="CV48" s="120" t="e">
        <f t="shared" si="21"/>
        <v>#DIV/0!</v>
      </c>
      <c r="CW48" s="120" t="e">
        <f t="shared" si="14"/>
        <v>#DIV/0!</v>
      </c>
      <c r="CX48" s="120" t="e">
        <f t="shared" si="14"/>
        <v>#DIV/0!</v>
      </c>
      <c r="CY48" s="120" t="e">
        <f t="shared" si="14"/>
        <v>#DIV/0!</v>
      </c>
      <c r="CZ48" s="120" t="e">
        <f t="shared" si="14"/>
        <v>#DIV/0!</v>
      </c>
      <c r="DA48" s="120" t="e">
        <f t="shared" si="14"/>
        <v>#DIV/0!</v>
      </c>
      <c r="DB48" s="120" t="str">
        <f t="shared" si="14"/>
        <v/>
      </c>
      <c r="DC48" s="119"/>
      <c r="DD48" s="111"/>
      <c r="DE48" s="111"/>
      <c r="DF48" s="111"/>
      <c r="DG48" s="111"/>
      <c r="DH48" s="111"/>
      <c r="DI48" s="111"/>
      <c r="DJ48" s="111"/>
      <c r="DK48" s="111"/>
      <c r="DL48" s="111"/>
      <c r="DM48" s="112">
        <f>IF('III Plan Rates'!$AP51&gt;0,SUMPRODUCT(DD48:DL48,'III Plan Rates'!$AG51:$AO51)/'III Plan Rates'!$AP51,0)</f>
        <v>0</v>
      </c>
      <c r="DN48" s="123"/>
      <c r="DO48" s="112" t="e">
        <f>'III Plan Rates'!$AA51*'V Consumer Factors'!$N$12*'II Rate Development &amp; Change'!$M$34</f>
        <v>#DIV/0!</v>
      </c>
      <c r="DP48" s="112" t="e">
        <f>'III Plan Rates'!$AA51*'V Consumer Factors'!$N$13*'II Rate Development &amp; Change'!$M$34</f>
        <v>#DIV/0!</v>
      </c>
      <c r="DQ48" s="112" t="e">
        <f>'III Plan Rates'!$AA51*'V Consumer Factors'!$N$14*'II Rate Development &amp; Change'!$M$34</f>
        <v>#DIV/0!</v>
      </c>
      <c r="DR48" s="112" t="e">
        <f>'III Plan Rates'!$AA51*'V Consumer Factors'!$N$15*'II Rate Development &amp; Change'!$M$34</f>
        <v>#DIV/0!</v>
      </c>
      <c r="DS48" s="112" t="e">
        <f>'III Plan Rates'!$AA51*'V Consumer Factors'!$N$16*'II Rate Development &amp; Change'!$M$34</f>
        <v>#DIV/0!</v>
      </c>
      <c r="DT48" s="112" t="e">
        <f>'III Plan Rates'!$AA51*'V Consumer Factors'!$N$17*'II Rate Development &amp; Change'!$M$34</f>
        <v>#DIV/0!</v>
      </c>
      <c r="DU48" s="112" t="e">
        <f>'III Plan Rates'!$AA51*'V Consumer Factors'!$N$18*'II Rate Development &amp; Change'!$M$34</f>
        <v>#DIV/0!</v>
      </c>
      <c r="DV48" s="112" t="e">
        <f>'III Plan Rates'!$AA51*'V Consumer Factors'!$N$19*'II Rate Development &amp; Change'!$M$34</f>
        <v>#DIV/0!</v>
      </c>
      <c r="DW48" s="112" t="e">
        <f>'III Plan Rates'!$AA51*'V Consumer Factors'!$N$20*'II Rate Development &amp; Change'!$M$34</f>
        <v>#DIV/0!</v>
      </c>
      <c r="DX48" s="112">
        <f>IF('III Plan Rates'!$AP51&gt;0,SUMPRODUCT(DO48:DW48,'III Plan Rates'!$AG51:$AO51)/'III Plan Rates'!$AP51,0)</f>
        <v>0</v>
      </c>
      <c r="DZ48" s="120" t="e">
        <f t="shared" si="11"/>
        <v>#DIV/0!</v>
      </c>
      <c r="EA48" s="120" t="e">
        <f t="shared" si="22"/>
        <v>#DIV/0!</v>
      </c>
      <c r="EB48" s="120" t="e">
        <f t="shared" si="23"/>
        <v>#DIV/0!</v>
      </c>
      <c r="EC48" s="120" t="e">
        <f t="shared" si="24"/>
        <v>#DIV/0!</v>
      </c>
      <c r="ED48" s="120" t="e">
        <f t="shared" si="15"/>
        <v>#DIV/0!</v>
      </c>
      <c r="EE48" s="120" t="e">
        <f t="shared" si="15"/>
        <v>#DIV/0!</v>
      </c>
      <c r="EF48" s="120" t="e">
        <f t="shared" si="15"/>
        <v>#DIV/0!</v>
      </c>
      <c r="EG48" s="120" t="e">
        <f t="shared" si="15"/>
        <v>#DIV/0!</v>
      </c>
      <c r="EH48" s="120" t="e">
        <f t="shared" si="15"/>
        <v>#DIV/0!</v>
      </c>
      <c r="EI48" s="120" t="str">
        <f t="shared" si="15"/>
        <v/>
      </c>
      <c r="EJ48" s="119"/>
    </row>
    <row r="49" spans="1:140" x14ac:dyDescent="0.25">
      <c r="A49" s="406" t="str">
        <f>'III Plan Rates'!A52</f>
        <v>Plan 35</v>
      </c>
      <c r="B49" s="122">
        <f>'III Plan Rates'!B52</f>
        <v>0</v>
      </c>
      <c r="C49" s="128">
        <f>'III Plan Rates'!D52</f>
        <v>0</v>
      </c>
      <c r="D49" s="122">
        <f>'III Plan Rates'!E52</f>
        <v>0</v>
      </c>
      <c r="E49" s="122">
        <f>'III Plan Rates'!F52</f>
        <v>0</v>
      </c>
      <c r="F49" s="122">
        <f>'III Plan Rates'!G52</f>
        <v>0</v>
      </c>
      <c r="G49" s="122">
        <f>'III Plan Rates'!J52</f>
        <v>0</v>
      </c>
      <c r="H49" s="101"/>
      <c r="I49" s="111"/>
      <c r="J49" s="111"/>
      <c r="K49" s="111"/>
      <c r="L49" s="111"/>
      <c r="M49" s="111"/>
      <c r="N49" s="111"/>
      <c r="O49" s="111"/>
      <c r="P49" s="111"/>
      <c r="Q49" s="111"/>
      <c r="R49" s="112">
        <f>IF('III Plan Rates'!$AP52&gt;0,SUMPRODUCT(I49:Q49,'III Plan Rates'!$AG52:$AO52)/'III Plan Rates'!$AP52,0)</f>
        <v>0</v>
      </c>
      <c r="S49" s="123"/>
      <c r="T49" s="112" t="e">
        <f>'III Plan Rates'!$AA52*'V Consumer Factors'!$N$12*'II Rate Development &amp; Change'!$J$34</f>
        <v>#DIV/0!</v>
      </c>
      <c r="U49" s="112" t="e">
        <f>'III Plan Rates'!$AA52*'V Consumer Factors'!$N$13*'II Rate Development &amp; Change'!$J$34</f>
        <v>#DIV/0!</v>
      </c>
      <c r="V49" s="112" t="e">
        <f>'III Plan Rates'!$AA52*'V Consumer Factors'!$N$14*'II Rate Development &amp; Change'!$J$34</f>
        <v>#DIV/0!</v>
      </c>
      <c r="W49" s="112" t="e">
        <f>'III Plan Rates'!$AA52*'V Consumer Factors'!$N$15*'II Rate Development &amp; Change'!$J$34</f>
        <v>#DIV/0!</v>
      </c>
      <c r="X49" s="112" t="e">
        <f>'III Plan Rates'!$AA52*'V Consumer Factors'!$N$16*'II Rate Development &amp; Change'!$J$34</f>
        <v>#DIV/0!</v>
      </c>
      <c r="Y49" s="112" t="e">
        <f>'III Plan Rates'!$AA52*'V Consumer Factors'!$N$17*'II Rate Development &amp; Change'!$J$34</f>
        <v>#DIV/0!</v>
      </c>
      <c r="Z49" s="112" t="e">
        <f>'III Plan Rates'!$AA52*'V Consumer Factors'!$N$18*'II Rate Development &amp; Change'!$J$34</f>
        <v>#DIV/0!</v>
      </c>
      <c r="AA49" s="112" t="e">
        <f>'III Plan Rates'!$AA52*'V Consumer Factors'!$N$19*'II Rate Development &amp; Change'!$J$34</f>
        <v>#DIV/0!</v>
      </c>
      <c r="AB49" s="112" t="e">
        <f>'III Plan Rates'!$AA52*'V Consumer Factors'!$N$20*'II Rate Development &amp; Change'!$J$34</f>
        <v>#DIV/0!</v>
      </c>
      <c r="AC49" s="112">
        <f>IF('III Plan Rates'!$AP52&gt;0,SUMPRODUCT(T49:AB49,'III Plan Rates'!$AG52:$AO52)/'III Plan Rates'!$AP52,0)</f>
        <v>0</v>
      </c>
      <c r="AD49" s="119"/>
      <c r="AE49" s="120" t="e">
        <f t="shared" si="8"/>
        <v>#DIV/0!</v>
      </c>
      <c r="AF49" s="120" t="e">
        <f t="shared" si="8"/>
        <v>#DIV/0!</v>
      </c>
      <c r="AG49" s="120" t="e">
        <f t="shared" si="8"/>
        <v>#DIV/0!</v>
      </c>
      <c r="AH49" s="120" t="e">
        <f t="shared" si="8"/>
        <v>#DIV/0!</v>
      </c>
      <c r="AI49" s="120" t="e">
        <f t="shared" si="12"/>
        <v>#DIV/0!</v>
      </c>
      <c r="AJ49" s="120" t="e">
        <f t="shared" si="12"/>
        <v>#DIV/0!</v>
      </c>
      <c r="AK49" s="120" t="e">
        <f t="shared" si="12"/>
        <v>#DIV/0!</v>
      </c>
      <c r="AL49" s="120" t="e">
        <f t="shared" si="12"/>
        <v>#DIV/0!</v>
      </c>
      <c r="AM49" s="120" t="e">
        <f t="shared" si="12"/>
        <v>#DIV/0!</v>
      </c>
      <c r="AN49" s="120" t="str">
        <f t="shared" si="12"/>
        <v/>
      </c>
      <c r="AO49" s="119"/>
      <c r="AP49" s="111"/>
      <c r="AQ49" s="111"/>
      <c r="AR49" s="111"/>
      <c r="AS49" s="111"/>
      <c r="AT49" s="111"/>
      <c r="AU49" s="111"/>
      <c r="AV49" s="111"/>
      <c r="AW49" s="111"/>
      <c r="AX49" s="111"/>
      <c r="AY49" s="112">
        <f>IF('III Plan Rates'!$AP52&gt;0,SUMPRODUCT(AP49:AX49,'III Plan Rates'!$AG52:$AO52)/'III Plan Rates'!$AP52,0)</f>
        <v>0</v>
      </c>
      <c r="AZ49" s="123"/>
      <c r="BA49" s="112" t="e">
        <f>'III Plan Rates'!$AA52*'V Consumer Factors'!$N$12*'II Rate Development &amp; Change'!$K$34</f>
        <v>#DIV/0!</v>
      </c>
      <c r="BB49" s="112" t="e">
        <f>'III Plan Rates'!$AA52*'V Consumer Factors'!$N$13*'II Rate Development &amp; Change'!$K$34</f>
        <v>#DIV/0!</v>
      </c>
      <c r="BC49" s="112" t="e">
        <f>'III Plan Rates'!$AA52*'V Consumer Factors'!$N$14*'II Rate Development &amp; Change'!$K$34</f>
        <v>#DIV/0!</v>
      </c>
      <c r="BD49" s="112" t="e">
        <f>'III Plan Rates'!$AA52*'V Consumer Factors'!$N$15*'II Rate Development &amp; Change'!$K$34</f>
        <v>#DIV/0!</v>
      </c>
      <c r="BE49" s="112" t="e">
        <f>'III Plan Rates'!$AA52*'V Consumer Factors'!$N$16*'II Rate Development &amp; Change'!$K$34</f>
        <v>#DIV/0!</v>
      </c>
      <c r="BF49" s="112" t="e">
        <f>'III Plan Rates'!$AA52*'V Consumer Factors'!$N$17*'II Rate Development &amp; Change'!$K$34</f>
        <v>#DIV/0!</v>
      </c>
      <c r="BG49" s="112" t="e">
        <f>'III Plan Rates'!$AA52*'V Consumer Factors'!$N$18*'II Rate Development &amp; Change'!$K$34</f>
        <v>#DIV/0!</v>
      </c>
      <c r="BH49" s="112" t="e">
        <f>'III Plan Rates'!$AA52*'V Consumer Factors'!$N$19*'II Rate Development &amp; Change'!$K$34</f>
        <v>#DIV/0!</v>
      </c>
      <c r="BI49" s="112" t="e">
        <f>'III Plan Rates'!$AA52*'V Consumer Factors'!$N$20*'II Rate Development &amp; Change'!$K$34</f>
        <v>#DIV/0!</v>
      </c>
      <c r="BJ49" s="112">
        <f>IF('III Plan Rates'!$AP52&gt;0,SUMPRODUCT(BA49:BI49,'III Plan Rates'!$AG52:$AO52)/'III Plan Rates'!$AP52,0)</f>
        <v>0</v>
      </c>
      <c r="BK49" s="124"/>
      <c r="BL49" s="120" t="e">
        <f t="shared" si="9"/>
        <v>#DIV/0!</v>
      </c>
      <c r="BM49" s="120" t="e">
        <f t="shared" si="16"/>
        <v>#DIV/0!</v>
      </c>
      <c r="BN49" s="120" t="e">
        <f t="shared" si="17"/>
        <v>#DIV/0!</v>
      </c>
      <c r="BO49" s="120" t="e">
        <f t="shared" si="18"/>
        <v>#DIV/0!</v>
      </c>
      <c r="BP49" s="120" t="e">
        <f t="shared" si="13"/>
        <v>#DIV/0!</v>
      </c>
      <c r="BQ49" s="120" t="e">
        <f t="shared" si="13"/>
        <v>#DIV/0!</v>
      </c>
      <c r="BR49" s="120" t="e">
        <f t="shared" si="13"/>
        <v>#DIV/0!</v>
      </c>
      <c r="BS49" s="120" t="e">
        <f t="shared" si="13"/>
        <v>#DIV/0!</v>
      </c>
      <c r="BT49" s="120" t="e">
        <f t="shared" si="13"/>
        <v>#DIV/0!</v>
      </c>
      <c r="BU49" s="120" t="str">
        <f t="shared" si="13"/>
        <v/>
      </c>
      <c r="BV49" s="119"/>
      <c r="BW49" s="111"/>
      <c r="BX49" s="111"/>
      <c r="BY49" s="111"/>
      <c r="BZ49" s="111"/>
      <c r="CA49" s="111"/>
      <c r="CB49" s="111"/>
      <c r="CC49" s="111"/>
      <c r="CD49" s="111"/>
      <c r="CE49" s="111"/>
      <c r="CF49" s="112">
        <f>IF('III Plan Rates'!$AP52&gt;0,SUMPRODUCT(BW49:CE49,'III Plan Rates'!$AG52:$AO52)/'III Plan Rates'!$AP52,0)</f>
        <v>0</v>
      </c>
      <c r="CG49" s="123"/>
      <c r="CH49" s="112" t="e">
        <f>'III Plan Rates'!$AA52*'V Consumer Factors'!$N$12*'II Rate Development &amp; Change'!$L$34</f>
        <v>#DIV/0!</v>
      </c>
      <c r="CI49" s="112" t="e">
        <f>'III Plan Rates'!$AA52*'V Consumer Factors'!$N$13*'II Rate Development &amp; Change'!$L$34</f>
        <v>#DIV/0!</v>
      </c>
      <c r="CJ49" s="112" t="e">
        <f>'III Plan Rates'!$AA52*'V Consumer Factors'!$N$14*'II Rate Development &amp; Change'!$L$34</f>
        <v>#DIV/0!</v>
      </c>
      <c r="CK49" s="112" t="e">
        <f>'III Plan Rates'!$AA52*'V Consumer Factors'!$N$15*'II Rate Development &amp; Change'!$L$34</f>
        <v>#DIV/0!</v>
      </c>
      <c r="CL49" s="112" t="e">
        <f>'III Plan Rates'!$AA52*'V Consumer Factors'!$N$16*'II Rate Development &amp; Change'!$L$34</f>
        <v>#DIV/0!</v>
      </c>
      <c r="CM49" s="112" t="e">
        <f>'III Plan Rates'!$AA52*'V Consumer Factors'!$N$17*'II Rate Development &amp; Change'!$L$34</f>
        <v>#DIV/0!</v>
      </c>
      <c r="CN49" s="112" t="e">
        <f>'III Plan Rates'!$AA52*'V Consumer Factors'!$N$18*'II Rate Development &amp; Change'!$L$34</f>
        <v>#DIV/0!</v>
      </c>
      <c r="CO49" s="112" t="e">
        <f>'III Plan Rates'!$AA52*'V Consumer Factors'!$N$19*'II Rate Development &amp; Change'!$L$34</f>
        <v>#DIV/0!</v>
      </c>
      <c r="CP49" s="112" t="e">
        <f>'III Plan Rates'!$AA52*'V Consumer Factors'!$N$20*'II Rate Development &amp; Change'!$L$34</f>
        <v>#DIV/0!</v>
      </c>
      <c r="CQ49" s="112">
        <f>IF('III Plan Rates'!$AP52&gt;0,SUMPRODUCT(CH49:CP49,'III Plan Rates'!$AG52:$AO52)/'III Plan Rates'!$AP52,0)</f>
        <v>0</v>
      </c>
      <c r="CR49" s="124"/>
      <c r="CS49" s="120" t="e">
        <f t="shared" si="10"/>
        <v>#DIV/0!</v>
      </c>
      <c r="CT49" s="120" t="e">
        <f t="shared" si="19"/>
        <v>#DIV/0!</v>
      </c>
      <c r="CU49" s="120" t="e">
        <f t="shared" si="20"/>
        <v>#DIV/0!</v>
      </c>
      <c r="CV49" s="120" t="e">
        <f t="shared" si="21"/>
        <v>#DIV/0!</v>
      </c>
      <c r="CW49" s="120" t="e">
        <f t="shared" si="14"/>
        <v>#DIV/0!</v>
      </c>
      <c r="CX49" s="120" t="e">
        <f t="shared" si="14"/>
        <v>#DIV/0!</v>
      </c>
      <c r="CY49" s="120" t="e">
        <f t="shared" si="14"/>
        <v>#DIV/0!</v>
      </c>
      <c r="CZ49" s="120" t="e">
        <f t="shared" si="14"/>
        <v>#DIV/0!</v>
      </c>
      <c r="DA49" s="120" t="e">
        <f t="shared" si="14"/>
        <v>#DIV/0!</v>
      </c>
      <c r="DB49" s="120" t="str">
        <f t="shared" si="14"/>
        <v/>
      </c>
      <c r="DC49" s="119"/>
      <c r="DD49" s="111"/>
      <c r="DE49" s="111"/>
      <c r="DF49" s="111"/>
      <c r="DG49" s="111"/>
      <c r="DH49" s="111"/>
      <c r="DI49" s="111"/>
      <c r="DJ49" s="111"/>
      <c r="DK49" s="111"/>
      <c r="DL49" s="111"/>
      <c r="DM49" s="112">
        <f>IF('III Plan Rates'!$AP52&gt;0,SUMPRODUCT(DD49:DL49,'III Plan Rates'!$AG52:$AO52)/'III Plan Rates'!$AP52,0)</f>
        <v>0</v>
      </c>
      <c r="DN49" s="123"/>
      <c r="DO49" s="112" t="e">
        <f>'III Plan Rates'!$AA52*'V Consumer Factors'!$N$12*'II Rate Development &amp; Change'!$M$34</f>
        <v>#DIV/0!</v>
      </c>
      <c r="DP49" s="112" t="e">
        <f>'III Plan Rates'!$AA52*'V Consumer Factors'!$N$13*'II Rate Development &amp; Change'!$M$34</f>
        <v>#DIV/0!</v>
      </c>
      <c r="DQ49" s="112" t="e">
        <f>'III Plan Rates'!$AA52*'V Consumer Factors'!$N$14*'II Rate Development &amp; Change'!$M$34</f>
        <v>#DIV/0!</v>
      </c>
      <c r="DR49" s="112" t="e">
        <f>'III Plan Rates'!$AA52*'V Consumer Factors'!$N$15*'II Rate Development &amp; Change'!$M$34</f>
        <v>#DIV/0!</v>
      </c>
      <c r="DS49" s="112" t="e">
        <f>'III Plan Rates'!$AA52*'V Consumer Factors'!$N$16*'II Rate Development &amp; Change'!$M$34</f>
        <v>#DIV/0!</v>
      </c>
      <c r="DT49" s="112" t="e">
        <f>'III Plan Rates'!$AA52*'V Consumer Factors'!$N$17*'II Rate Development &amp; Change'!$M$34</f>
        <v>#DIV/0!</v>
      </c>
      <c r="DU49" s="112" t="e">
        <f>'III Plan Rates'!$AA52*'V Consumer Factors'!$N$18*'II Rate Development &amp; Change'!$M$34</f>
        <v>#DIV/0!</v>
      </c>
      <c r="DV49" s="112" t="e">
        <f>'III Plan Rates'!$AA52*'V Consumer Factors'!$N$19*'II Rate Development &amp; Change'!$M$34</f>
        <v>#DIV/0!</v>
      </c>
      <c r="DW49" s="112" t="e">
        <f>'III Plan Rates'!$AA52*'V Consumer Factors'!$N$20*'II Rate Development &amp; Change'!$M$34</f>
        <v>#DIV/0!</v>
      </c>
      <c r="DX49" s="112">
        <f>IF('III Plan Rates'!$AP52&gt;0,SUMPRODUCT(DO49:DW49,'III Plan Rates'!$AG52:$AO52)/'III Plan Rates'!$AP52,0)</f>
        <v>0</v>
      </c>
      <c r="DZ49" s="120" t="e">
        <f t="shared" si="11"/>
        <v>#DIV/0!</v>
      </c>
      <c r="EA49" s="120" t="e">
        <f t="shared" si="22"/>
        <v>#DIV/0!</v>
      </c>
      <c r="EB49" s="120" t="e">
        <f t="shared" si="23"/>
        <v>#DIV/0!</v>
      </c>
      <c r="EC49" s="120" t="e">
        <f t="shared" si="24"/>
        <v>#DIV/0!</v>
      </c>
      <c r="ED49" s="120" t="e">
        <f t="shared" si="15"/>
        <v>#DIV/0!</v>
      </c>
      <c r="EE49" s="120" t="e">
        <f t="shared" si="15"/>
        <v>#DIV/0!</v>
      </c>
      <c r="EF49" s="120" t="e">
        <f t="shared" si="15"/>
        <v>#DIV/0!</v>
      </c>
      <c r="EG49" s="120" t="e">
        <f t="shared" si="15"/>
        <v>#DIV/0!</v>
      </c>
      <c r="EH49" s="120" t="e">
        <f t="shared" si="15"/>
        <v>#DIV/0!</v>
      </c>
      <c r="EI49" s="120" t="str">
        <f t="shared" si="15"/>
        <v/>
      </c>
      <c r="EJ49" s="119"/>
    </row>
    <row r="50" spans="1:140" x14ac:dyDescent="0.25">
      <c r="A50" s="406" t="str">
        <f>'III Plan Rates'!A53</f>
        <v>Plan 36</v>
      </c>
      <c r="B50" s="122">
        <f>'III Plan Rates'!B53</f>
        <v>0</v>
      </c>
      <c r="C50" s="128">
        <f>'III Plan Rates'!D53</f>
        <v>0</v>
      </c>
      <c r="D50" s="122">
        <f>'III Plan Rates'!E53</f>
        <v>0</v>
      </c>
      <c r="E50" s="122">
        <f>'III Plan Rates'!F53</f>
        <v>0</v>
      </c>
      <c r="F50" s="122">
        <f>'III Plan Rates'!G53</f>
        <v>0</v>
      </c>
      <c r="G50" s="122">
        <f>'III Plan Rates'!J53</f>
        <v>0</v>
      </c>
      <c r="H50" s="101"/>
      <c r="I50" s="111"/>
      <c r="J50" s="111"/>
      <c r="K50" s="111"/>
      <c r="L50" s="111"/>
      <c r="M50" s="111"/>
      <c r="N50" s="111"/>
      <c r="O50" s="111"/>
      <c r="P50" s="111"/>
      <c r="Q50" s="111"/>
      <c r="R50" s="112">
        <f>IF('III Plan Rates'!$AP53&gt;0,SUMPRODUCT(I50:Q50,'III Plan Rates'!$AG53:$AO53)/'III Plan Rates'!$AP53,0)</f>
        <v>0</v>
      </c>
      <c r="S50" s="123"/>
      <c r="T50" s="112" t="e">
        <f>'III Plan Rates'!$AA53*'V Consumer Factors'!$N$12*'II Rate Development &amp; Change'!$J$34</f>
        <v>#DIV/0!</v>
      </c>
      <c r="U50" s="112" t="e">
        <f>'III Plan Rates'!$AA53*'V Consumer Factors'!$N$13*'II Rate Development &amp; Change'!$J$34</f>
        <v>#DIV/0!</v>
      </c>
      <c r="V50" s="112" t="e">
        <f>'III Plan Rates'!$AA53*'V Consumer Factors'!$N$14*'II Rate Development &amp; Change'!$J$34</f>
        <v>#DIV/0!</v>
      </c>
      <c r="W50" s="112" t="e">
        <f>'III Plan Rates'!$AA53*'V Consumer Factors'!$N$15*'II Rate Development &amp; Change'!$J$34</f>
        <v>#DIV/0!</v>
      </c>
      <c r="X50" s="112" t="e">
        <f>'III Plan Rates'!$AA53*'V Consumer Factors'!$N$16*'II Rate Development &amp; Change'!$J$34</f>
        <v>#DIV/0!</v>
      </c>
      <c r="Y50" s="112" t="e">
        <f>'III Plan Rates'!$AA53*'V Consumer Factors'!$N$17*'II Rate Development &amp; Change'!$J$34</f>
        <v>#DIV/0!</v>
      </c>
      <c r="Z50" s="112" t="e">
        <f>'III Plan Rates'!$AA53*'V Consumer Factors'!$N$18*'II Rate Development &amp; Change'!$J$34</f>
        <v>#DIV/0!</v>
      </c>
      <c r="AA50" s="112" t="e">
        <f>'III Plan Rates'!$AA53*'V Consumer Factors'!$N$19*'II Rate Development &amp; Change'!$J$34</f>
        <v>#DIV/0!</v>
      </c>
      <c r="AB50" s="112" t="e">
        <f>'III Plan Rates'!$AA53*'V Consumer Factors'!$N$20*'II Rate Development &amp; Change'!$J$34</f>
        <v>#DIV/0!</v>
      </c>
      <c r="AC50" s="112">
        <f>IF('III Plan Rates'!$AP53&gt;0,SUMPRODUCT(T50:AB50,'III Plan Rates'!$AG53:$AO53)/'III Plan Rates'!$AP53,0)</f>
        <v>0</v>
      </c>
      <c r="AD50" s="119"/>
      <c r="AE50" s="120" t="e">
        <f t="shared" si="8"/>
        <v>#DIV/0!</v>
      </c>
      <c r="AF50" s="120" t="e">
        <f t="shared" si="8"/>
        <v>#DIV/0!</v>
      </c>
      <c r="AG50" s="120" t="e">
        <f t="shared" si="8"/>
        <v>#DIV/0!</v>
      </c>
      <c r="AH50" s="120" t="e">
        <f t="shared" si="8"/>
        <v>#DIV/0!</v>
      </c>
      <c r="AI50" s="120" t="e">
        <f t="shared" si="12"/>
        <v>#DIV/0!</v>
      </c>
      <c r="AJ50" s="120" t="e">
        <f t="shared" si="12"/>
        <v>#DIV/0!</v>
      </c>
      <c r="AK50" s="120" t="e">
        <f t="shared" si="12"/>
        <v>#DIV/0!</v>
      </c>
      <c r="AL50" s="120" t="e">
        <f t="shared" si="12"/>
        <v>#DIV/0!</v>
      </c>
      <c r="AM50" s="120" t="e">
        <f t="shared" si="12"/>
        <v>#DIV/0!</v>
      </c>
      <c r="AN50" s="120" t="str">
        <f t="shared" si="12"/>
        <v/>
      </c>
      <c r="AO50" s="119"/>
      <c r="AP50" s="111"/>
      <c r="AQ50" s="111"/>
      <c r="AR50" s="111"/>
      <c r="AS50" s="111"/>
      <c r="AT50" s="111"/>
      <c r="AU50" s="111"/>
      <c r="AV50" s="111"/>
      <c r="AW50" s="111"/>
      <c r="AX50" s="111"/>
      <c r="AY50" s="112">
        <f>IF('III Plan Rates'!$AP53&gt;0,SUMPRODUCT(AP50:AX50,'III Plan Rates'!$AG53:$AO53)/'III Plan Rates'!$AP53,0)</f>
        <v>0</v>
      </c>
      <c r="AZ50" s="123"/>
      <c r="BA50" s="112" t="e">
        <f>'III Plan Rates'!$AA53*'V Consumer Factors'!$N$12*'II Rate Development &amp; Change'!$K$34</f>
        <v>#DIV/0!</v>
      </c>
      <c r="BB50" s="112" t="e">
        <f>'III Plan Rates'!$AA53*'V Consumer Factors'!$N$13*'II Rate Development &amp; Change'!$K$34</f>
        <v>#DIV/0!</v>
      </c>
      <c r="BC50" s="112" t="e">
        <f>'III Plan Rates'!$AA53*'V Consumer Factors'!$N$14*'II Rate Development &amp; Change'!$K$34</f>
        <v>#DIV/0!</v>
      </c>
      <c r="BD50" s="112" t="e">
        <f>'III Plan Rates'!$AA53*'V Consumer Factors'!$N$15*'II Rate Development &amp; Change'!$K$34</f>
        <v>#DIV/0!</v>
      </c>
      <c r="BE50" s="112" t="e">
        <f>'III Plan Rates'!$AA53*'V Consumer Factors'!$N$16*'II Rate Development &amp; Change'!$K$34</f>
        <v>#DIV/0!</v>
      </c>
      <c r="BF50" s="112" t="e">
        <f>'III Plan Rates'!$AA53*'V Consumer Factors'!$N$17*'II Rate Development &amp; Change'!$K$34</f>
        <v>#DIV/0!</v>
      </c>
      <c r="BG50" s="112" t="e">
        <f>'III Plan Rates'!$AA53*'V Consumer Factors'!$N$18*'II Rate Development &amp; Change'!$K$34</f>
        <v>#DIV/0!</v>
      </c>
      <c r="BH50" s="112" t="e">
        <f>'III Plan Rates'!$AA53*'V Consumer Factors'!$N$19*'II Rate Development &amp; Change'!$K$34</f>
        <v>#DIV/0!</v>
      </c>
      <c r="BI50" s="112" t="e">
        <f>'III Plan Rates'!$AA53*'V Consumer Factors'!$N$20*'II Rate Development &amp; Change'!$K$34</f>
        <v>#DIV/0!</v>
      </c>
      <c r="BJ50" s="112">
        <f>IF('III Plan Rates'!$AP53&gt;0,SUMPRODUCT(BA50:BI50,'III Plan Rates'!$AG53:$AO53)/'III Plan Rates'!$AP53,0)</f>
        <v>0</v>
      </c>
      <c r="BK50" s="124"/>
      <c r="BL50" s="120" t="e">
        <f t="shared" si="9"/>
        <v>#DIV/0!</v>
      </c>
      <c r="BM50" s="120" t="e">
        <f t="shared" si="16"/>
        <v>#DIV/0!</v>
      </c>
      <c r="BN50" s="120" t="e">
        <f t="shared" si="17"/>
        <v>#DIV/0!</v>
      </c>
      <c r="BO50" s="120" t="e">
        <f t="shared" si="18"/>
        <v>#DIV/0!</v>
      </c>
      <c r="BP50" s="120" t="e">
        <f t="shared" si="13"/>
        <v>#DIV/0!</v>
      </c>
      <c r="BQ50" s="120" t="e">
        <f t="shared" si="13"/>
        <v>#DIV/0!</v>
      </c>
      <c r="BR50" s="120" t="e">
        <f t="shared" si="13"/>
        <v>#DIV/0!</v>
      </c>
      <c r="BS50" s="120" t="e">
        <f t="shared" si="13"/>
        <v>#DIV/0!</v>
      </c>
      <c r="BT50" s="120" t="e">
        <f t="shared" si="13"/>
        <v>#DIV/0!</v>
      </c>
      <c r="BU50" s="120" t="str">
        <f t="shared" si="13"/>
        <v/>
      </c>
      <c r="BV50" s="119"/>
      <c r="BW50" s="111"/>
      <c r="BX50" s="111"/>
      <c r="BY50" s="111"/>
      <c r="BZ50" s="111"/>
      <c r="CA50" s="111"/>
      <c r="CB50" s="111"/>
      <c r="CC50" s="111"/>
      <c r="CD50" s="111"/>
      <c r="CE50" s="111"/>
      <c r="CF50" s="112">
        <f>IF('III Plan Rates'!$AP53&gt;0,SUMPRODUCT(BW50:CE50,'III Plan Rates'!$AG53:$AO53)/'III Plan Rates'!$AP53,0)</f>
        <v>0</v>
      </c>
      <c r="CG50" s="123"/>
      <c r="CH50" s="112" t="e">
        <f>'III Plan Rates'!$AA53*'V Consumer Factors'!$N$12*'II Rate Development &amp; Change'!$L$34</f>
        <v>#DIV/0!</v>
      </c>
      <c r="CI50" s="112" t="e">
        <f>'III Plan Rates'!$AA53*'V Consumer Factors'!$N$13*'II Rate Development &amp; Change'!$L$34</f>
        <v>#DIV/0!</v>
      </c>
      <c r="CJ50" s="112" t="e">
        <f>'III Plan Rates'!$AA53*'V Consumer Factors'!$N$14*'II Rate Development &amp; Change'!$L$34</f>
        <v>#DIV/0!</v>
      </c>
      <c r="CK50" s="112" t="e">
        <f>'III Plan Rates'!$AA53*'V Consumer Factors'!$N$15*'II Rate Development &amp; Change'!$L$34</f>
        <v>#DIV/0!</v>
      </c>
      <c r="CL50" s="112" t="e">
        <f>'III Plan Rates'!$AA53*'V Consumer Factors'!$N$16*'II Rate Development &amp; Change'!$L$34</f>
        <v>#DIV/0!</v>
      </c>
      <c r="CM50" s="112" t="e">
        <f>'III Plan Rates'!$AA53*'V Consumer Factors'!$N$17*'II Rate Development &amp; Change'!$L$34</f>
        <v>#DIV/0!</v>
      </c>
      <c r="CN50" s="112" t="e">
        <f>'III Plan Rates'!$AA53*'V Consumer Factors'!$N$18*'II Rate Development &amp; Change'!$L$34</f>
        <v>#DIV/0!</v>
      </c>
      <c r="CO50" s="112" t="e">
        <f>'III Plan Rates'!$AA53*'V Consumer Factors'!$N$19*'II Rate Development &amp; Change'!$L$34</f>
        <v>#DIV/0!</v>
      </c>
      <c r="CP50" s="112" t="e">
        <f>'III Plan Rates'!$AA53*'V Consumer Factors'!$N$20*'II Rate Development &amp; Change'!$L$34</f>
        <v>#DIV/0!</v>
      </c>
      <c r="CQ50" s="112">
        <f>IF('III Plan Rates'!$AP53&gt;0,SUMPRODUCT(CH50:CP50,'III Plan Rates'!$AG53:$AO53)/'III Plan Rates'!$AP53,0)</f>
        <v>0</v>
      </c>
      <c r="CR50" s="124"/>
      <c r="CS50" s="120" t="e">
        <f t="shared" si="10"/>
        <v>#DIV/0!</v>
      </c>
      <c r="CT50" s="120" t="e">
        <f t="shared" si="19"/>
        <v>#DIV/0!</v>
      </c>
      <c r="CU50" s="120" t="e">
        <f t="shared" si="20"/>
        <v>#DIV/0!</v>
      </c>
      <c r="CV50" s="120" t="e">
        <f t="shared" si="21"/>
        <v>#DIV/0!</v>
      </c>
      <c r="CW50" s="120" t="e">
        <f t="shared" si="14"/>
        <v>#DIV/0!</v>
      </c>
      <c r="CX50" s="120" t="e">
        <f t="shared" si="14"/>
        <v>#DIV/0!</v>
      </c>
      <c r="CY50" s="120" t="e">
        <f t="shared" si="14"/>
        <v>#DIV/0!</v>
      </c>
      <c r="CZ50" s="120" t="e">
        <f t="shared" si="14"/>
        <v>#DIV/0!</v>
      </c>
      <c r="DA50" s="120" t="e">
        <f t="shared" si="14"/>
        <v>#DIV/0!</v>
      </c>
      <c r="DB50" s="120" t="str">
        <f t="shared" si="14"/>
        <v/>
      </c>
      <c r="DC50" s="119"/>
      <c r="DD50" s="111"/>
      <c r="DE50" s="111"/>
      <c r="DF50" s="111"/>
      <c r="DG50" s="111"/>
      <c r="DH50" s="111"/>
      <c r="DI50" s="111"/>
      <c r="DJ50" s="111"/>
      <c r="DK50" s="111"/>
      <c r="DL50" s="111"/>
      <c r="DM50" s="112">
        <f>IF('III Plan Rates'!$AP53&gt;0,SUMPRODUCT(DD50:DL50,'III Plan Rates'!$AG53:$AO53)/'III Plan Rates'!$AP53,0)</f>
        <v>0</v>
      </c>
      <c r="DN50" s="123"/>
      <c r="DO50" s="112" t="e">
        <f>'III Plan Rates'!$AA53*'V Consumer Factors'!$N$12*'II Rate Development &amp; Change'!$M$34</f>
        <v>#DIV/0!</v>
      </c>
      <c r="DP50" s="112" t="e">
        <f>'III Plan Rates'!$AA53*'V Consumer Factors'!$N$13*'II Rate Development &amp; Change'!$M$34</f>
        <v>#DIV/0!</v>
      </c>
      <c r="DQ50" s="112" t="e">
        <f>'III Plan Rates'!$AA53*'V Consumer Factors'!$N$14*'II Rate Development &amp; Change'!$M$34</f>
        <v>#DIV/0!</v>
      </c>
      <c r="DR50" s="112" t="e">
        <f>'III Plan Rates'!$AA53*'V Consumer Factors'!$N$15*'II Rate Development &amp; Change'!$M$34</f>
        <v>#DIV/0!</v>
      </c>
      <c r="DS50" s="112" t="e">
        <f>'III Plan Rates'!$AA53*'V Consumer Factors'!$N$16*'II Rate Development &amp; Change'!$M$34</f>
        <v>#DIV/0!</v>
      </c>
      <c r="DT50" s="112" t="e">
        <f>'III Plan Rates'!$AA53*'V Consumer Factors'!$N$17*'II Rate Development &amp; Change'!$M$34</f>
        <v>#DIV/0!</v>
      </c>
      <c r="DU50" s="112" t="e">
        <f>'III Plan Rates'!$AA53*'V Consumer Factors'!$N$18*'II Rate Development &amp; Change'!$M$34</f>
        <v>#DIV/0!</v>
      </c>
      <c r="DV50" s="112" t="e">
        <f>'III Plan Rates'!$AA53*'V Consumer Factors'!$N$19*'II Rate Development &amp; Change'!$M$34</f>
        <v>#DIV/0!</v>
      </c>
      <c r="DW50" s="112" t="e">
        <f>'III Plan Rates'!$AA53*'V Consumer Factors'!$N$20*'II Rate Development &amp; Change'!$M$34</f>
        <v>#DIV/0!</v>
      </c>
      <c r="DX50" s="112">
        <f>IF('III Plan Rates'!$AP53&gt;0,SUMPRODUCT(DO50:DW50,'III Plan Rates'!$AG53:$AO53)/'III Plan Rates'!$AP53,0)</f>
        <v>0</v>
      </c>
      <c r="DZ50" s="120" t="e">
        <f t="shared" si="11"/>
        <v>#DIV/0!</v>
      </c>
      <c r="EA50" s="120" t="e">
        <f t="shared" si="22"/>
        <v>#DIV/0!</v>
      </c>
      <c r="EB50" s="120" t="e">
        <f t="shared" si="23"/>
        <v>#DIV/0!</v>
      </c>
      <c r="EC50" s="120" t="e">
        <f t="shared" si="24"/>
        <v>#DIV/0!</v>
      </c>
      <c r="ED50" s="120" t="e">
        <f t="shared" si="15"/>
        <v>#DIV/0!</v>
      </c>
      <c r="EE50" s="120" t="e">
        <f t="shared" si="15"/>
        <v>#DIV/0!</v>
      </c>
      <c r="EF50" s="120" t="e">
        <f t="shared" si="15"/>
        <v>#DIV/0!</v>
      </c>
      <c r="EG50" s="120" t="e">
        <f t="shared" si="15"/>
        <v>#DIV/0!</v>
      </c>
      <c r="EH50" s="120" t="e">
        <f t="shared" si="15"/>
        <v>#DIV/0!</v>
      </c>
      <c r="EI50" s="120" t="str">
        <f t="shared" si="15"/>
        <v/>
      </c>
      <c r="EJ50" s="119"/>
    </row>
    <row r="51" spans="1:140" x14ac:dyDescent="0.25">
      <c r="A51" s="406" t="str">
        <f>'III Plan Rates'!A54</f>
        <v>Plan 37</v>
      </c>
      <c r="B51" s="122">
        <f>'III Plan Rates'!B54</f>
        <v>0</v>
      </c>
      <c r="C51" s="128">
        <f>'III Plan Rates'!D54</f>
        <v>0</v>
      </c>
      <c r="D51" s="122">
        <f>'III Plan Rates'!E54</f>
        <v>0</v>
      </c>
      <c r="E51" s="122">
        <f>'III Plan Rates'!F54</f>
        <v>0</v>
      </c>
      <c r="F51" s="122">
        <f>'III Plan Rates'!G54</f>
        <v>0</v>
      </c>
      <c r="G51" s="122">
        <f>'III Plan Rates'!J54</f>
        <v>0</v>
      </c>
      <c r="H51" s="101"/>
      <c r="I51" s="111"/>
      <c r="J51" s="111"/>
      <c r="K51" s="111"/>
      <c r="L51" s="111"/>
      <c r="M51" s="111"/>
      <c r="N51" s="111"/>
      <c r="O51" s="111"/>
      <c r="P51" s="111"/>
      <c r="Q51" s="111"/>
      <c r="R51" s="112">
        <f>IF('III Plan Rates'!$AP54&gt;0,SUMPRODUCT(I51:Q51,'III Plan Rates'!$AG54:$AO54)/'III Plan Rates'!$AP54,0)</f>
        <v>0</v>
      </c>
      <c r="S51" s="123"/>
      <c r="T51" s="112" t="e">
        <f>'III Plan Rates'!$AA54*'V Consumer Factors'!$N$12*'II Rate Development &amp; Change'!$J$34</f>
        <v>#DIV/0!</v>
      </c>
      <c r="U51" s="112" t="e">
        <f>'III Plan Rates'!$AA54*'V Consumer Factors'!$N$13*'II Rate Development &amp; Change'!$J$34</f>
        <v>#DIV/0!</v>
      </c>
      <c r="V51" s="112" t="e">
        <f>'III Plan Rates'!$AA54*'V Consumer Factors'!$N$14*'II Rate Development &amp; Change'!$J$34</f>
        <v>#DIV/0!</v>
      </c>
      <c r="W51" s="112" t="e">
        <f>'III Plan Rates'!$AA54*'V Consumer Factors'!$N$15*'II Rate Development &amp; Change'!$J$34</f>
        <v>#DIV/0!</v>
      </c>
      <c r="X51" s="112" t="e">
        <f>'III Plan Rates'!$AA54*'V Consumer Factors'!$N$16*'II Rate Development &amp; Change'!$J$34</f>
        <v>#DIV/0!</v>
      </c>
      <c r="Y51" s="112" t="e">
        <f>'III Plan Rates'!$AA54*'V Consumer Factors'!$N$17*'II Rate Development &amp; Change'!$J$34</f>
        <v>#DIV/0!</v>
      </c>
      <c r="Z51" s="112" t="e">
        <f>'III Plan Rates'!$AA54*'V Consumer Factors'!$N$18*'II Rate Development &amp; Change'!$J$34</f>
        <v>#DIV/0!</v>
      </c>
      <c r="AA51" s="112" t="e">
        <f>'III Plan Rates'!$AA54*'V Consumer Factors'!$N$19*'II Rate Development &amp; Change'!$J$34</f>
        <v>#DIV/0!</v>
      </c>
      <c r="AB51" s="112" t="e">
        <f>'III Plan Rates'!$AA54*'V Consumer Factors'!$N$20*'II Rate Development &amp; Change'!$J$34</f>
        <v>#DIV/0!</v>
      </c>
      <c r="AC51" s="112">
        <f>IF('III Plan Rates'!$AP54&gt;0,SUMPRODUCT(T51:AB51,'III Plan Rates'!$AG54:$AO54)/'III Plan Rates'!$AP54,0)</f>
        <v>0</v>
      </c>
      <c r="AD51" s="119"/>
      <c r="AE51" s="120" t="e">
        <f t="shared" si="8"/>
        <v>#DIV/0!</v>
      </c>
      <c r="AF51" s="120" t="e">
        <f t="shared" si="8"/>
        <v>#DIV/0!</v>
      </c>
      <c r="AG51" s="120" t="e">
        <f t="shared" si="8"/>
        <v>#DIV/0!</v>
      </c>
      <c r="AH51" s="120" t="e">
        <f t="shared" si="8"/>
        <v>#DIV/0!</v>
      </c>
      <c r="AI51" s="120" t="e">
        <f t="shared" si="12"/>
        <v>#DIV/0!</v>
      </c>
      <c r="AJ51" s="120" t="e">
        <f t="shared" si="12"/>
        <v>#DIV/0!</v>
      </c>
      <c r="AK51" s="120" t="e">
        <f t="shared" si="12"/>
        <v>#DIV/0!</v>
      </c>
      <c r="AL51" s="120" t="e">
        <f t="shared" si="12"/>
        <v>#DIV/0!</v>
      </c>
      <c r="AM51" s="120" t="e">
        <f t="shared" si="12"/>
        <v>#DIV/0!</v>
      </c>
      <c r="AN51" s="120" t="str">
        <f t="shared" si="12"/>
        <v/>
      </c>
      <c r="AO51" s="119"/>
      <c r="AP51" s="111"/>
      <c r="AQ51" s="111"/>
      <c r="AR51" s="111"/>
      <c r="AS51" s="111"/>
      <c r="AT51" s="111"/>
      <c r="AU51" s="111"/>
      <c r="AV51" s="111"/>
      <c r="AW51" s="111"/>
      <c r="AX51" s="111"/>
      <c r="AY51" s="112">
        <f>IF('III Plan Rates'!$AP54&gt;0,SUMPRODUCT(AP51:AX51,'III Plan Rates'!$AG54:$AO54)/'III Plan Rates'!$AP54,0)</f>
        <v>0</v>
      </c>
      <c r="AZ51" s="123"/>
      <c r="BA51" s="112" t="e">
        <f>'III Plan Rates'!$AA54*'V Consumer Factors'!$N$12*'II Rate Development &amp; Change'!$K$34</f>
        <v>#DIV/0!</v>
      </c>
      <c r="BB51" s="112" t="e">
        <f>'III Plan Rates'!$AA54*'V Consumer Factors'!$N$13*'II Rate Development &amp; Change'!$K$34</f>
        <v>#DIV/0!</v>
      </c>
      <c r="BC51" s="112" t="e">
        <f>'III Plan Rates'!$AA54*'V Consumer Factors'!$N$14*'II Rate Development &amp; Change'!$K$34</f>
        <v>#DIV/0!</v>
      </c>
      <c r="BD51" s="112" t="e">
        <f>'III Plan Rates'!$AA54*'V Consumer Factors'!$N$15*'II Rate Development &amp; Change'!$K$34</f>
        <v>#DIV/0!</v>
      </c>
      <c r="BE51" s="112" t="e">
        <f>'III Plan Rates'!$AA54*'V Consumer Factors'!$N$16*'II Rate Development &amp; Change'!$K$34</f>
        <v>#DIV/0!</v>
      </c>
      <c r="BF51" s="112" t="e">
        <f>'III Plan Rates'!$AA54*'V Consumer Factors'!$N$17*'II Rate Development &amp; Change'!$K$34</f>
        <v>#DIV/0!</v>
      </c>
      <c r="BG51" s="112" t="e">
        <f>'III Plan Rates'!$AA54*'V Consumer Factors'!$N$18*'II Rate Development &amp; Change'!$K$34</f>
        <v>#DIV/0!</v>
      </c>
      <c r="BH51" s="112" t="e">
        <f>'III Plan Rates'!$AA54*'V Consumer Factors'!$N$19*'II Rate Development &amp; Change'!$K$34</f>
        <v>#DIV/0!</v>
      </c>
      <c r="BI51" s="112" t="e">
        <f>'III Plan Rates'!$AA54*'V Consumer Factors'!$N$20*'II Rate Development &amp; Change'!$K$34</f>
        <v>#DIV/0!</v>
      </c>
      <c r="BJ51" s="112">
        <f>IF('III Plan Rates'!$AP54&gt;0,SUMPRODUCT(BA51:BI51,'III Plan Rates'!$AG54:$AO54)/'III Plan Rates'!$AP54,0)</f>
        <v>0</v>
      </c>
      <c r="BK51" s="124"/>
      <c r="BL51" s="120" t="e">
        <f t="shared" si="9"/>
        <v>#DIV/0!</v>
      </c>
      <c r="BM51" s="120" t="e">
        <f t="shared" si="16"/>
        <v>#DIV/0!</v>
      </c>
      <c r="BN51" s="120" t="e">
        <f t="shared" si="17"/>
        <v>#DIV/0!</v>
      </c>
      <c r="BO51" s="120" t="e">
        <f t="shared" si="18"/>
        <v>#DIV/0!</v>
      </c>
      <c r="BP51" s="120" t="e">
        <f t="shared" si="13"/>
        <v>#DIV/0!</v>
      </c>
      <c r="BQ51" s="120" t="e">
        <f t="shared" si="13"/>
        <v>#DIV/0!</v>
      </c>
      <c r="BR51" s="120" t="e">
        <f t="shared" si="13"/>
        <v>#DIV/0!</v>
      </c>
      <c r="BS51" s="120" t="e">
        <f t="shared" si="13"/>
        <v>#DIV/0!</v>
      </c>
      <c r="BT51" s="120" t="e">
        <f t="shared" si="13"/>
        <v>#DIV/0!</v>
      </c>
      <c r="BU51" s="120" t="str">
        <f t="shared" si="13"/>
        <v/>
      </c>
      <c r="BV51" s="119"/>
      <c r="BW51" s="111"/>
      <c r="BX51" s="111"/>
      <c r="BY51" s="111"/>
      <c r="BZ51" s="111"/>
      <c r="CA51" s="111"/>
      <c r="CB51" s="111"/>
      <c r="CC51" s="111"/>
      <c r="CD51" s="111"/>
      <c r="CE51" s="111"/>
      <c r="CF51" s="112">
        <f>IF('III Plan Rates'!$AP54&gt;0,SUMPRODUCT(BW51:CE51,'III Plan Rates'!$AG54:$AO54)/'III Plan Rates'!$AP54,0)</f>
        <v>0</v>
      </c>
      <c r="CG51" s="123"/>
      <c r="CH51" s="112" t="e">
        <f>'III Plan Rates'!$AA54*'V Consumer Factors'!$N$12*'II Rate Development &amp; Change'!$L$34</f>
        <v>#DIV/0!</v>
      </c>
      <c r="CI51" s="112" t="e">
        <f>'III Plan Rates'!$AA54*'V Consumer Factors'!$N$13*'II Rate Development &amp; Change'!$L$34</f>
        <v>#DIV/0!</v>
      </c>
      <c r="CJ51" s="112" t="e">
        <f>'III Plan Rates'!$AA54*'V Consumer Factors'!$N$14*'II Rate Development &amp; Change'!$L$34</f>
        <v>#DIV/0!</v>
      </c>
      <c r="CK51" s="112" t="e">
        <f>'III Plan Rates'!$AA54*'V Consumer Factors'!$N$15*'II Rate Development &amp; Change'!$L$34</f>
        <v>#DIV/0!</v>
      </c>
      <c r="CL51" s="112" t="e">
        <f>'III Plan Rates'!$AA54*'V Consumer Factors'!$N$16*'II Rate Development &amp; Change'!$L$34</f>
        <v>#DIV/0!</v>
      </c>
      <c r="CM51" s="112" t="e">
        <f>'III Plan Rates'!$AA54*'V Consumer Factors'!$N$17*'II Rate Development &amp; Change'!$L$34</f>
        <v>#DIV/0!</v>
      </c>
      <c r="CN51" s="112" t="e">
        <f>'III Plan Rates'!$AA54*'V Consumer Factors'!$N$18*'II Rate Development &amp; Change'!$L$34</f>
        <v>#DIV/0!</v>
      </c>
      <c r="CO51" s="112" t="e">
        <f>'III Plan Rates'!$AA54*'V Consumer Factors'!$N$19*'II Rate Development &amp; Change'!$L$34</f>
        <v>#DIV/0!</v>
      </c>
      <c r="CP51" s="112" t="e">
        <f>'III Plan Rates'!$AA54*'V Consumer Factors'!$N$20*'II Rate Development &amp; Change'!$L$34</f>
        <v>#DIV/0!</v>
      </c>
      <c r="CQ51" s="112">
        <f>IF('III Plan Rates'!$AP54&gt;0,SUMPRODUCT(CH51:CP51,'III Plan Rates'!$AG54:$AO54)/'III Plan Rates'!$AP54,0)</f>
        <v>0</v>
      </c>
      <c r="CR51" s="124"/>
      <c r="CS51" s="120" t="e">
        <f t="shared" si="10"/>
        <v>#DIV/0!</v>
      </c>
      <c r="CT51" s="120" t="e">
        <f t="shared" si="19"/>
        <v>#DIV/0!</v>
      </c>
      <c r="CU51" s="120" t="e">
        <f t="shared" si="20"/>
        <v>#DIV/0!</v>
      </c>
      <c r="CV51" s="120" t="e">
        <f t="shared" si="21"/>
        <v>#DIV/0!</v>
      </c>
      <c r="CW51" s="120" t="e">
        <f t="shared" si="14"/>
        <v>#DIV/0!</v>
      </c>
      <c r="CX51" s="120" t="e">
        <f t="shared" si="14"/>
        <v>#DIV/0!</v>
      </c>
      <c r="CY51" s="120" t="e">
        <f t="shared" si="14"/>
        <v>#DIV/0!</v>
      </c>
      <c r="CZ51" s="120" t="e">
        <f t="shared" si="14"/>
        <v>#DIV/0!</v>
      </c>
      <c r="DA51" s="120" t="e">
        <f t="shared" si="14"/>
        <v>#DIV/0!</v>
      </c>
      <c r="DB51" s="120" t="str">
        <f t="shared" si="14"/>
        <v/>
      </c>
      <c r="DC51" s="119"/>
      <c r="DD51" s="111"/>
      <c r="DE51" s="111"/>
      <c r="DF51" s="111"/>
      <c r="DG51" s="111"/>
      <c r="DH51" s="111"/>
      <c r="DI51" s="111"/>
      <c r="DJ51" s="111"/>
      <c r="DK51" s="111"/>
      <c r="DL51" s="111"/>
      <c r="DM51" s="112">
        <f>IF('III Plan Rates'!$AP54&gt;0,SUMPRODUCT(DD51:DL51,'III Plan Rates'!$AG54:$AO54)/'III Plan Rates'!$AP54,0)</f>
        <v>0</v>
      </c>
      <c r="DN51" s="123"/>
      <c r="DO51" s="112" t="e">
        <f>'III Plan Rates'!$AA54*'V Consumer Factors'!$N$12*'II Rate Development &amp; Change'!$M$34</f>
        <v>#DIV/0!</v>
      </c>
      <c r="DP51" s="112" t="e">
        <f>'III Plan Rates'!$AA54*'V Consumer Factors'!$N$13*'II Rate Development &amp; Change'!$M$34</f>
        <v>#DIV/0!</v>
      </c>
      <c r="DQ51" s="112" t="e">
        <f>'III Plan Rates'!$AA54*'V Consumer Factors'!$N$14*'II Rate Development &amp; Change'!$M$34</f>
        <v>#DIV/0!</v>
      </c>
      <c r="DR51" s="112" t="e">
        <f>'III Plan Rates'!$AA54*'V Consumer Factors'!$N$15*'II Rate Development &amp; Change'!$M$34</f>
        <v>#DIV/0!</v>
      </c>
      <c r="DS51" s="112" t="e">
        <f>'III Plan Rates'!$AA54*'V Consumer Factors'!$N$16*'II Rate Development &amp; Change'!$M$34</f>
        <v>#DIV/0!</v>
      </c>
      <c r="DT51" s="112" t="e">
        <f>'III Plan Rates'!$AA54*'V Consumer Factors'!$N$17*'II Rate Development &amp; Change'!$M$34</f>
        <v>#DIV/0!</v>
      </c>
      <c r="DU51" s="112" t="e">
        <f>'III Plan Rates'!$AA54*'V Consumer Factors'!$N$18*'II Rate Development &amp; Change'!$M$34</f>
        <v>#DIV/0!</v>
      </c>
      <c r="DV51" s="112" t="e">
        <f>'III Plan Rates'!$AA54*'V Consumer Factors'!$N$19*'II Rate Development &amp; Change'!$M$34</f>
        <v>#DIV/0!</v>
      </c>
      <c r="DW51" s="112" t="e">
        <f>'III Plan Rates'!$AA54*'V Consumer Factors'!$N$20*'II Rate Development &amp; Change'!$M$34</f>
        <v>#DIV/0!</v>
      </c>
      <c r="DX51" s="112">
        <f>IF('III Plan Rates'!$AP54&gt;0,SUMPRODUCT(DO51:DW51,'III Plan Rates'!$AG54:$AO54)/'III Plan Rates'!$AP54,0)</f>
        <v>0</v>
      </c>
      <c r="DZ51" s="120" t="e">
        <f t="shared" si="11"/>
        <v>#DIV/0!</v>
      </c>
      <c r="EA51" s="120" t="e">
        <f t="shared" si="22"/>
        <v>#DIV/0!</v>
      </c>
      <c r="EB51" s="120" t="e">
        <f t="shared" si="23"/>
        <v>#DIV/0!</v>
      </c>
      <c r="EC51" s="120" t="e">
        <f t="shared" si="24"/>
        <v>#DIV/0!</v>
      </c>
      <c r="ED51" s="120" t="e">
        <f t="shared" si="15"/>
        <v>#DIV/0!</v>
      </c>
      <c r="EE51" s="120" t="e">
        <f t="shared" si="15"/>
        <v>#DIV/0!</v>
      </c>
      <c r="EF51" s="120" t="e">
        <f t="shared" si="15"/>
        <v>#DIV/0!</v>
      </c>
      <c r="EG51" s="120" t="e">
        <f t="shared" si="15"/>
        <v>#DIV/0!</v>
      </c>
      <c r="EH51" s="120" t="e">
        <f t="shared" si="15"/>
        <v>#DIV/0!</v>
      </c>
      <c r="EI51" s="120" t="str">
        <f t="shared" si="15"/>
        <v/>
      </c>
      <c r="EJ51" s="119"/>
    </row>
    <row r="52" spans="1:140" x14ac:dyDescent="0.25">
      <c r="A52" s="406" t="str">
        <f>'III Plan Rates'!A55</f>
        <v>Plan 38</v>
      </c>
      <c r="B52" s="122">
        <f>'III Plan Rates'!B55</f>
        <v>0</v>
      </c>
      <c r="C52" s="128">
        <f>'III Plan Rates'!D55</f>
        <v>0</v>
      </c>
      <c r="D52" s="122">
        <f>'III Plan Rates'!E55</f>
        <v>0</v>
      </c>
      <c r="E52" s="122">
        <f>'III Plan Rates'!F55</f>
        <v>0</v>
      </c>
      <c r="F52" s="122">
        <f>'III Plan Rates'!G55</f>
        <v>0</v>
      </c>
      <c r="G52" s="122">
        <f>'III Plan Rates'!J55</f>
        <v>0</v>
      </c>
      <c r="H52" s="101"/>
      <c r="I52" s="111"/>
      <c r="J52" s="111"/>
      <c r="K52" s="111"/>
      <c r="L52" s="111"/>
      <c r="M52" s="111"/>
      <c r="N52" s="111"/>
      <c r="O52" s="111"/>
      <c r="P52" s="111"/>
      <c r="Q52" s="111"/>
      <c r="R52" s="112">
        <f>IF('III Plan Rates'!$AP55&gt;0,SUMPRODUCT(I52:Q52,'III Plan Rates'!$AG55:$AO55)/'III Plan Rates'!$AP55,0)</f>
        <v>0</v>
      </c>
      <c r="S52" s="123"/>
      <c r="T52" s="112" t="e">
        <f>'III Plan Rates'!$AA55*'V Consumer Factors'!$N$12*'II Rate Development &amp; Change'!$J$34</f>
        <v>#DIV/0!</v>
      </c>
      <c r="U52" s="112" t="e">
        <f>'III Plan Rates'!$AA55*'V Consumer Factors'!$N$13*'II Rate Development &amp; Change'!$J$34</f>
        <v>#DIV/0!</v>
      </c>
      <c r="V52" s="112" t="e">
        <f>'III Plan Rates'!$AA55*'V Consumer Factors'!$N$14*'II Rate Development &amp; Change'!$J$34</f>
        <v>#DIV/0!</v>
      </c>
      <c r="W52" s="112" t="e">
        <f>'III Plan Rates'!$AA55*'V Consumer Factors'!$N$15*'II Rate Development &amp; Change'!$J$34</f>
        <v>#DIV/0!</v>
      </c>
      <c r="X52" s="112" t="e">
        <f>'III Plan Rates'!$AA55*'V Consumer Factors'!$N$16*'II Rate Development &amp; Change'!$J$34</f>
        <v>#DIV/0!</v>
      </c>
      <c r="Y52" s="112" t="e">
        <f>'III Plan Rates'!$AA55*'V Consumer Factors'!$N$17*'II Rate Development &amp; Change'!$J$34</f>
        <v>#DIV/0!</v>
      </c>
      <c r="Z52" s="112" t="e">
        <f>'III Plan Rates'!$AA55*'V Consumer Factors'!$N$18*'II Rate Development &amp; Change'!$J$34</f>
        <v>#DIV/0!</v>
      </c>
      <c r="AA52" s="112" t="e">
        <f>'III Plan Rates'!$AA55*'V Consumer Factors'!$N$19*'II Rate Development &amp; Change'!$J$34</f>
        <v>#DIV/0!</v>
      </c>
      <c r="AB52" s="112" t="e">
        <f>'III Plan Rates'!$AA55*'V Consumer Factors'!$N$20*'II Rate Development &amp; Change'!$J$34</f>
        <v>#DIV/0!</v>
      </c>
      <c r="AC52" s="112">
        <f>IF('III Plan Rates'!$AP55&gt;0,SUMPRODUCT(T52:AB52,'III Plan Rates'!$AG55:$AO55)/'III Plan Rates'!$AP55,0)</f>
        <v>0</v>
      </c>
      <c r="AD52" s="119"/>
      <c r="AE52" s="120" t="e">
        <f t="shared" si="8"/>
        <v>#DIV/0!</v>
      </c>
      <c r="AF52" s="120" t="e">
        <f t="shared" si="8"/>
        <v>#DIV/0!</v>
      </c>
      <c r="AG52" s="120" t="e">
        <f t="shared" si="8"/>
        <v>#DIV/0!</v>
      </c>
      <c r="AH52" s="120" t="e">
        <f t="shared" si="8"/>
        <v>#DIV/0!</v>
      </c>
      <c r="AI52" s="120" t="e">
        <f t="shared" si="12"/>
        <v>#DIV/0!</v>
      </c>
      <c r="AJ52" s="120" t="e">
        <f t="shared" si="12"/>
        <v>#DIV/0!</v>
      </c>
      <c r="AK52" s="120" t="e">
        <f t="shared" si="12"/>
        <v>#DIV/0!</v>
      </c>
      <c r="AL52" s="120" t="e">
        <f t="shared" si="12"/>
        <v>#DIV/0!</v>
      </c>
      <c r="AM52" s="120" t="e">
        <f t="shared" si="12"/>
        <v>#DIV/0!</v>
      </c>
      <c r="AN52" s="120" t="str">
        <f t="shared" si="12"/>
        <v/>
      </c>
      <c r="AO52" s="119"/>
      <c r="AP52" s="111"/>
      <c r="AQ52" s="111"/>
      <c r="AR52" s="111"/>
      <c r="AS52" s="111"/>
      <c r="AT52" s="111"/>
      <c r="AU52" s="111"/>
      <c r="AV52" s="111"/>
      <c r="AW52" s="111"/>
      <c r="AX52" s="111"/>
      <c r="AY52" s="112">
        <f>IF('III Plan Rates'!$AP55&gt;0,SUMPRODUCT(AP52:AX52,'III Plan Rates'!$AG55:$AO55)/'III Plan Rates'!$AP55,0)</f>
        <v>0</v>
      </c>
      <c r="AZ52" s="123"/>
      <c r="BA52" s="112" t="e">
        <f>'III Plan Rates'!$AA55*'V Consumer Factors'!$N$12*'II Rate Development &amp; Change'!$K$34</f>
        <v>#DIV/0!</v>
      </c>
      <c r="BB52" s="112" t="e">
        <f>'III Plan Rates'!$AA55*'V Consumer Factors'!$N$13*'II Rate Development &amp; Change'!$K$34</f>
        <v>#DIV/0!</v>
      </c>
      <c r="BC52" s="112" t="e">
        <f>'III Plan Rates'!$AA55*'V Consumer Factors'!$N$14*'II Rate Development &amp; Change'!$K$34</f>
        <v>#DIV/0!</v>
      </c>
      <c r="BD52" s="112" t="e">
        <f>'III Plan Rates'!$AA55*'V Consumer Factors'!$N$15*'II Rate Development &amp; Change'!$K$34</f>
        <v>#DIV/0!</v>
      </c>
      <c r="BE52" s="112" t="e">
        <f>'III Plan Rates'!$AA55*'V Consumer Factors'!$N$16*'II Rate Development &amp; Change'!$K$34</f>
        <v>#DIV/0!</v>
      </c>
      <c r="BF52" s="112" t="e">
        <f>'III Plan Rates'!$AA55*'V Consumer Factors'!$N$17*'II Rate Development &amp; Change'!$K$34</f>
        <v>#DIV/0!</v>
      </c>
      <c r="BG52" s="112" t="e">
        <f>'III Plan Rates'!$AA55*'V Consumer Factors'!$N$18*'II Rate Development &amp; Change'!$K$34</f>
        <v>#DIV/0!</v>
      </c>
      <c r="BH52" s="112" t="e">
        <f>'III Plan Rates'!$AA55*'V Consumer Factors'!$N$19*'II Rate Development &amp; Change'!$K$34</f>
        <v>#DIV/0!</v>
      </c>
      <c r="BI52" s="112" t="e">
        <f>'III Plan Rates'!$AA55*'V Consumer Factors'!$N$20*'II Rate Development &amp; Change'!$K$34</f>
        <v>#DIV/0!</v>
      </c>
      <c r="BJ52" s="112">
        <f>IF('III Plan Rates'!$AP55&gt;0,SUMPRODUCT(BA52:BI52,'III Plan Rates'!$AG55:$AO55)/'III Plan Rates'!$AP55,0)</f>
        <v>0</v>
      </c>
      <c r="BK52" s="124"/>
      <c r="BL52" s="120" t="e">
        <f t="shared" si="9"/>
        <v>#DIV/0!</v>
      </c>
      <c r="BM52" s="120" t="e">
        <f t="shared" si="16"/>
        <v>#DIV/0!</v>
      </c>
      <c r="BN52" s="120" t="e">
        <f t="shared" si="17"/>
        <v>#DIV/0!</v>
      </c>
      <c r="BO52" s="120" t="e">
        <f t="shared" si="18"/>
        <v>#DIV/0!</v>
      </c>
      <c r="BP52" s="120" t="e">
        <f t="shared" si="13"/>
        <v>#DIV/0!</v>
      </c>
      <c r="BQ52" s="120" t="e">
        <f t="shared" si="13"/>
        <v>#DIV/0!</v>
      </c>
      <c r="BR52" s="120" t="e">
        <f t="shared" si="13"/>
        <v>#DIV/0!</v>
      </c>
      <c r="BS52" s="120" t="e">
        <f t="shared" si="13"/>
        <v>#DIV/0!</v>
      </c>
      <c r="BT52" s="120" t="e">
        <f t="shared" si="13"/>
        <v>#DIV/0!</v>
      </c>
      <c r="BU52" s="120" t="str">
        <f t="shared" si="13"/>
        <v/>
      </c>
      <c r="BV52" s="119"/>
      <c r="BW52" s="111"/>
      <c r="BX52" s="111"/>
      <c r="BY52" s="111"/>
      <c r="BZ52" s="111"/>
      <c r="CA52" s="111"/>
      <c r="CB52" s="111"/>
      <c r="CC52" s="111"/>
      <c r="CD52" s="111"/>
      <c r="CE52" s="111"/>
      <c r="CF52" s="112">
        <f>IF('III Plan Rates'!$AP55&gt;0,SUMPRODUCT(BW52:CE52,'III Plan Rates'!$AG55:$AO55)/'III Plan Rates'!$AP55,0)</f>
        <v>0</v>
      </c>
      <c r="CG52" s="123"/>
      <c r="CH52" s="112" t="e">
        <f>'III Plan Rates'!$AA55*'V Consumer Factors'!$N$12*'II Rate Development &amp; Change'!$L$34</f>
        <v>#DIV/0!</v>
      </c>
      <c r="CI52" s="112" t="e">
        <f>'III Plan Rates'!$AA55*'V Consumer Factors'!$N$13*'II Rate Development &amp; Change'!$L$34</f>
        <v>#DIV/0!</v>
      </c>
      <c r="CJ52" s="112" t="e">
        <f>'III Plan Rates'!$AA55*'V Consumer Factors'!$N$14*'II Rate Development &amp; Change'!$L$34</f>
        <v>#DIV/0!</v>
      </c>
      <c r="CK52" s="112" t="e">
        <f>'III Plan Rates'!$AA55*'V Consumer Factors'!$N$15*'II Rate Development &amp; Change'!$L$34</f>
        <v>#DIV/0!</v>
      </c>
      <c r="CL52" s="112" t="e">
        <f>'III Plan Rates'!$AA55*'V Consumer Factors'!$N$16*'II Rate Development &amp; Change'!$L$34</f>
        <v>#DIV/0!</v>
      </c>
      <c r="CM52" s="112" t="e">
        <f>'III Plan Rates'!$AA55*'V Consumer Factors'!$N$17*'II Rate Development &amp; Change'!$L$34</f>
        <v>#DIV/0!</v>
      </c>
      <c r="CN52" s="112" t="e">
        <f>'III Plan Rates'!$AA55*'V Consumer Factors'!$N$18*'II Rate Development &amp; Change'!$L$34</f>
        <v>#DIV/0!</v>
      </c>
      <c r="CO52" s="112" t="e">
        <f>'III Plan Rates'!$AA55*'V Consumer Factors'!$N$19*'II Rate Development &amp; Change'!$L$34</f>
        <v>#DIV/0!</v>
      </c>
      <c r="CP52" s="112" t="e">
        <f>'III Plan Rates'!$AA55*'V Consumer Factors'!$N$20*'II Rate Development &amp; Change'!$L$34</f>
        <v>#DIV/0!</v>
      </c>
      <c r="CQ52" s="112">
        <f>IF('III Plan Rates'!$AP55&gt;0,SUMPRODUCT(CH52:CP52,'III Plan Rates'!$AG55:$AO55)/'III Plan Rates'!$AP55,0)</f>
        <v>0</v>
      </c>
      <c r="CR52" s="124"/>
      <c r="CS52" s="120" t="e">
        <f t="shared" si="10"/>
        <v>#DIV/0!</v>
      </c>
      <c r="CT52" s="120" t="e">
        <f t="shared" si="19"/>
        <v>#DIV/0!</v>
      </c>
      <c r="CU52" s="120" t="e">
        <f t="shared" si="20"/>
        <v>#DIV/0!</v>
      </c>
      <c r="CV52" s="120" t="e">
        <f t="shared" si="21"/>
        <v>#DIV/0!</v>
      </c>
      <c r="CW52" s="120" t="e">
        <f t="shared" si="14"/>
        <v>#DIV/0!</v>
      </c>
      <c r="CX52" s="120" t="e">
        <f t="shared" si="14"/>
        <v>#DIV/0!</v>
      </c>
      <c r="CY52" s="120" t="e">
        <f t="shared" si="14"/>
        <v>#DIV/0!</v>
      </c>
      <c r="CZ52" s="120" t="e">
        <f t="shared" si="14"/>
        <v>#DIV/0!</v>
      </c>
      <c r="DA52" s="120" t="e">
        <f t="shared" si="14"/>
        <v>#DIV/0!</v>
      </c>
      <c r="DB52" s="120" t="str">
        <f t="shared" si="14"/>
        <v/>
      </c>
      <c r="DC52" s="119"/>
      <c r="DD52" s="111"/>
      <c r="DE52" s="111"/>
      <c r="DF52" s="111"/>
      <c r="DG52" s="111"/>
      <c r="DH52" s="111"/>
      <c r="DI52" s="111"/>
      <c r="DJ52" s="111"/>
      <c r="DK52" s="111"/>
      <c r="DL52" s="111"/>
      <c r="DM52" s="112">
        <f>IF('III Plan Rates'!$AP55&gt;0,SUMPRODUCT(DD52:DL52,'III Plan Rates'!$AG55:$AO55)/'III Plan Rates'!$AP55,0)</f>
        <v>0</v>
      </c>
      <c r="DN52" s="123"/>
      <c r="DO52" s="112" t="e">
        <f>'III Plan Rates'!$AA55*'V Consumer Factors'!$N$12*'II Rate Development &amp; Change'!$M$34</f>
        <v>#DIV/0!</v>
      </c>
      <c r="DP52" s="112" t="e">
        <f>'III Plan Rates'!$AA55*'V Consumer Factors'!$N$13*'II Rate Development &amp; Change'!$M$34</f>
        <v>#DIV/0!</v>
      </c>
      <c r="DQ52" s="112" t="e">
        <f>'III Plan Rates'!$AA55*'V Consumer Factors'!$N$14*'II Rate Development &amp; Change'!$M$34</f>
        <v>#DIV/0!</v>
      </c>
      <c r="DR52" s="112" t="e">
        <f>'III Plan Rates'!$AA55*'V Consumer Factors'!$N$15*'II Rate Development &amp; Change'!$M$34</f>
        <v>#DIV/0!</v>
      </c>
      <c r="DS52" s="112" t="e">
        <f>'III Plan Rates'!$AA55*'V Consumer Factors'!$N$16*'II Rate Development &amp; Change'!$M$34</f>
        <v>#DIV/0!</v>
      </c>
      <c r="DT52" s="112" t="e">
        <f>'III Plan Rates'!$AA55*'V Consumer Factors'!$N$17*'II Rate Development &amp; Change'!$M$34</f>
        <v>#DIV/0!</v>
      </c>
      <c r="DU52" s="112" t="e">
        <f>'III Plan Rates'!$AA55*'V Consumer Factors'!$N$18*'II Rate Development &amp; Change'!$M$34</f>
        <v>#DIV/0!</v>
      </c>
      <c r="DV52" s="112" t="e">
        <f>'III Plan Rates'!$AA55*'V Consumer Factors'!$N$19*'II Rate Development &amp; Change'!$M$34</f>
        <v>#DIV/0!</v>
      </c>
      <c r="DW52" s="112" t="e">
        <f>'III Plan Rates'!$AA55*'V Consumer Factors'!$N$20*'II Rate Development &amp; Change'!$M$34</f>
        <v>#DIV/0!</v>
      </c>
      <c r="DX52" s="112">
        <f>IF('III Plan Rates'!$AP55&gt;0,SUMPRODUCT(DO52:DW52,'III Plan Rates'!$AG55:$AO55)/'III Plan Rates'!$AP55,0)</f>
        <v>0</v>
      </c>
      <c r="DZ52" s="120" t="e">
        <f t="shared" si="11"/>
        <v>#DIV/0!</v>
      </c>
      <c r="EA52" s="120" t="e">
        <f t="shared" si="22"/>
        <v>#DIV/0!</v>
      </c>
      <c r="EB52" s="120" t="e">
        <f t="shared" si="23"/>
        <v>#DIV/0!</v>
      </c>
      <c r="EC52" s="120" t="e">
        <f t="shared" si="24"/>
        <v>#DIV/0!</v>
      </c>
      <c r="ED52" s="120" t="e">
        <f t="shared" si="15"/>
        <v>#DIV/0!</v>
      </c>
      <c r="EE52" s="120" t="e">
        <f t="shared" si="15"/>
        <v>#DIV/0!</v>
      </c>
      <c r="EF52" s="120" t="e">
        <f t="shared" si="15"/>
        <v>#DIV/0!</v>
      </c>
      <c r="EG52" s="120" t="e">
        <f t="shared" si="15"/>
        <v>#DIV/0!</v>
      </c>
      <c r="EH52" s="120" t="e">
        <f t="shared" si="15"/>
        <v>#DIV/0!</v>
      </c>
      <c r="EI52" s="120" t="str">
        <f t="shared" si="15"/>
        <v/>
      </c>
      <c r="EJ52" s="119"/>
    </row>
    <row r="53" spans="1:140" x14ac:dyDescent="0.25">
      <c r="A53" s="406" t="str">
        <f>'III Plan Rates'!A56</f>
        <v>Plan 39</v>
      </c>
      <c r="B53" s="122">
        <f>'III Plan Rates'!B56</f>
        <v>0</v>
      </c>
      <c r="C53" s="128">
        <f>'III Plan Rates'!D56</f>
        <v>0</v>
      </c>
      <c r="D53" s="122">
        <f>'III Plan Rates'!E56</f>
        <v>0</v>
      </c>
      <c r="E53" s="122">
        <f>'III Plan Rates'!F56</f>
        <v>0</v>
      </c>
      <c r="F53" s="122">
        <f>'III Plan Rates'!G56</f>
        <v>0</v>
      </c>
      <c r="G53" s="122">
        <f>'III Plan Rates'!J56</f>
        <v>0</v>
      </c>
      <c r="H53" s="101"/>
      <c r="I53" s="111"/>
      <c r="J53" s="111"/>
      <c r="K53" s="111"/>
      <c r="L53" s="111"/>
      <c r="M53" s="111"/>
      <c r="N53" s="111"/>
      <c r="O53" s="111"/>
      <c r="P53" s="111"/>
      <c r="Q53" s="111"/>
      <c r="R53" s="112">
        <f>IF('III Plan Rates'!$AP56&gt;0,SUMPRODUCT(I53:Q53,'III Plan Rates'!$AG56:$AO56)/'III Plan Rates'!$AP56,0)</f>
        <v>0</v>
      </c>
      <c r="S53" s="123"/>
      <c r="T53" s="112" t="e">
        <f>'III Plan Rates'!$AA56*'V Consumer Factors'!$N$12*'II Rate Development &amp; Change'!$J$34</f>
        <v>#DIV/0!</v>
      </c>
      <c r="U53" s="112" t="e">
        <f>'III Plan Rates'!$AA56*'V Consumer Factors'!$N$13*'II Rate Development &amp; Change'!$J$34</f>
        <v>#DIV/0!</v>
      </c>
      <c r="V53" s="112" t="e">
        <f>'III Plan Rates'!$AA56*'V Consumer Factors'!$N$14*'II Rate Development &amp; Change'!$J$34</f>
        <v>#DIV/0!</v>
      </c>
      <c r="W53" s="112" t="e">
        <f>'III Plan Rates'!$AA56*'V Consumer Factors'!$N$15*'II Rate Development &amp; Change'!$J$34</f>
        <v>#DIV/0!</v>
      </c>
      <c r="X53" s="112" t="e">
        <f>'III Plan Rates'!$AA56*'V Consumer Factors'!$N$16*'II Rate Development &amp; Change'!$J$34</f>
        <v>#DIV/0!</v>
      </c>
      <c r="Y53" s="112" t="e">
        <f>'III Plan Rates'!$AA56*'V Consumer Factors'!$N$17*'II Rate Development &amp; Change'!$J$34</f>
        <v>#DIV/0!</v>
      </c>
      <c r="Z53" s="112" t="e">
        <f>'III Plan Rates'!$AA56*'V Consumer Factors'!$N$18*'II Rate Development &amp; Change'!$J$34</f>
        <v>#DIV/0!</v>
      </c>
      <c r="AA53" s="112" t="e">
        <f>'III Plan Rates'!$AA56*'V Consumer Factors'!$N$19*'II Rate Development &amp; Change'!$J$34</f>
        <v>#DIV/0!</v>
      </c>
      <c r="AB53" s="112" t="e">
        <f>'III Plan Rates'!$AA56*'V Consumer Factors'!$N$20*'II Rate Development &amp; Change'!$J$34</f>
        <v>#DIV/0!</v>
      </c>
      <c r="AC53" s="112">
        <f>IF('III Plan Rates'!$AP56&gt;0,SUMPRODUCT(T53:AB53,'III Plan Rates'!$AG56:$AO56)/'III Plan Rates'!$AP56,0)</f>
        <v>0</v>
      </c>
      <c r="AD53" s="119"/>
      <c r="AE53" s="120" t="e">
        <f t="shared" si="8"/>
        <v>#DIV/0!</v>
      </c>
      <c r="AF53" s="120" t="e">
        <f t="shared" si="8"/>
        <v>#DIV/0!</v>
      </c>
      <c r="AG53" s="120" t="e">
        <f t="shared" si="8"/>
        <v>#DIV/0!</v>
      </c>
      <c r="AH53" s="120" t="e">
        <f t="shared" si="8"/>
        <v>#DIV/0!</v>
      </c>
      <c r="AI53" s="120" t="e">
        <f t="shared" si="12"/>
        <v>#DIV/0!</v>
      </c>
      <c r="AJ53" s="120" t="e">
        <f t="shared" si="12"/>
        <v>#DIV/0!</v>
      </c>
      <c r="AK53" s="120" t="e">
        <f t="shared" si="12"/>
        <v>#DIV/0!</v>
      </c>
      <c r="AL53" s="120" t="e">
        <f t="shared" si="12"/>
        <v>#DIV/0!</v>
      </c>
      <c r="AM53" s="120" t="e">
        <f t="shared" si="12"/>
        <v>#DIV/0!</v>
      </c>
      <c r="AN53" s="120" t="str">
        <f t="shared" si="12"/>
        <v/>
      </c>
      <c r="AO53" s="119"/>
      <c r="AP53" s="111"/>
      <c r="AQ53" s="111"/>
      <c r="AR53" s="111"/>
      <c r="AS53" s="111"/>
      <c r="AT53" s="111"/>
      <c r="AU53" s="111"/>
      <c r="AV53" s="111"/>
      <c r="AW53" s="111"/>
      <c r="AX53" s="111"/>
      <c r="AY53" s="112">
        <f>IF('III Plan Rates'!$AP56&gt;0,SUMPRODUCT(AP53:AX53,'III Plan Rates'!$AG56:$AO56)/'III Plan Rates'!$AP56,0)</f>
        <v>0</v>
      </c>
      <c r="AZ53" s="123"/>
      <c r="BA53" s="112" t="e">
        <f>'III Plan Rates'!$AA56*'V Consumer Factors'!$N$12*'II Rate Development &amp; Change'!$K$34</f>
        <v>#DIV/0!</v>
      </c>
      <c r="BB53" s="112" t="e">
        <f>'III Plan Rates'!$AA56*'V Consumer Factors'!$N$13*'II Rate Development &amp; Change'!$K$34</f>
        <v>#DIV/0!</v>
      </c>
      <c r="BC53" s="112" t="e">
        <f>'III Plan Rates'!$AA56*'V Consumer Factors'!$N$14*'II Rate Development &amp; Change'!$K$34</f>
        <v>#DIV/0!</v>
      </c>
      <c r="BD53" s="112" t="e">
        <f>'III Plan Rates'!$AA56*'V Consumer Factors'!$N$15*'II Rate Development &amp; Change'!$K$34</f>
        <v>#DIV/0!</v>
      </c>
      <c r="BE53" s="112" t="e">
        <f>'III Plan Rates'!$AA56*'V Consumer Factors'!$N$16*'II Rate Development &amp; Change'!$K$34</f>
        <v>#DIV/0!</v>
      </c>
      <c r="BF53" s="112" t="e">
        <f>'III Plan Rates'!$AA56*'V Consumer Factors'!$N$17*'II Rate Development &amp; Change'!$K$34</f>
        <v>#DIV/0!</v>
      </c>
      <c r="BG53" s="112" t="e">
        <f>'III Plan Rates'!$AA56*'V Consumer Factors'!$N$18*'II Rate Development &amp; Change'!$K$34</f>
        <v>#DIV/0!</v>
      </c>
      <c r="BH53" s="112" t="e">
        <f>'III Plan Rates'!$AA56*'V Consumer Factors'!$N$19*'II Rate Development &amp; Change'!$K$34</f>
        <v>#DIV/0!</v>
      </c>
      <c r="BI53" s="112" t="e">
        <f>'III Plan Rates'!$AA56*'V Consumer Factors'!$N$20*'II Rate Development &amp; Change'!$K$34</f>
        <v>#DIV/0!</v>
      </c>
      <c r="BJ53" s="112">
        <f>IF('III Plan Rates'!$AP56&gt;0,SUMPRODUCT(BA53:BI53,'III Plan Rates'!$AG56:$AO56)/'III Plan Rates'!$AP56,0)</f>
        <v>0</v>
      </c>
      <c r="BK53" s="124"/>
      <c r="BL53" s="120" t="e">
        <f t="shared" si="9"/>
        <v>#DIV/0!</v>
      </c>
      <c r="BM53" s="120" t="e">
        <f t="shared" si="16"/>
        <v>#DIV/0!</v>
      </c>
      <c r="BN53" s="120" t="e">
        <f t="shared" si="17"/>
        <v>#DIV/0!</v>
      </c>
      <c r="BO53" s="120" t="e">
        <f t="shared" si="18"/>
        <v>#DIV/0!</v>
      </c>
      <c r="BP53" s="120" t="e">
        <f t="shared" si="13"/>
        <v>#DIV/0!</v>
      </c>
      <c r="BQ53" s="120" t="e">
        <f t="shared" si="13"/>
        <v>#DIV/0!</v>
      </c>
      <c r="BR53" s="120" t="e">
        <f t="shared" si="13"/>
        <v>#DIV/0!</v>
      </c>
      <c r="BS53" s="120" t="e">
        <f t="shared" si="13"/>
        <v>#DIV/0!</v>
      </c>
      <c r="BT53" s="120" t="e">
        <f t="shared" si="13"/>
        <v>#DIV/0!</v>
      </c>
      <c r="BU53" s="120" t="str">
        <f t="shared" si="13"/>
        <v/>
      </c>
      <c r="BV53" s="119"/>
      <c r="BW53" s="111"/>
      <c r="BX53" s="111"/>
      <c r="BY53" s="111"/>
      <c r="BZ53" s="111"/>
      <c r="CA53" s="111"/>
      <c r="CB53" s="111"/>
      <c r="CC53" s="111"/>
      <c r="CD53" s="111"/>
      <c r="CE53" s="111"/>
      <c r="CF53" s="112">
        <f>IF('III Plan Rates'!$AP56&gt;0,SUMPRODUCT(BW53:CE53,'III Plan Rates'!$AG56:$AO56)/'III Plan Rates'!$AP56,0)</f>
        <v>0</v>
      </c>
      <c r="CG53" s="123"/>
      <c r="CH53" s="112" t="e">
        <f>'III Plan Rates'!$AA56*'V Consumer Factors'!$N$12*'II Rate Development &amp; Change'!$L$34</f>
        <v>#DIV/0!</v>
      </c>
      <c r="CI53" s="112" t="e">
        <f>'III Plan Rates'!$AA56*'V Consumer Factors'!$N$13*'II Rate Development &amp; Change'!$L$34</f>
        <v>#DIV/0!</v>
      </c>
      <c r="CJ53" s="112" t="e">
        <f>'III Plan Rates'!$AA56*'V Consumer Factors'!$N$14*'II Rate Development &amp; Change'!$L$34</f>
        <v>#DIV/0!</v>
      </c>
      <c r="CK53" s="112" t="e">
        <f>'III Plan Rates'!$AA56*'V Consumer Factors'!$N$15*'II Rate Development &amp; Change'!$L$34</f>
        <v>#DIV/0!</v>
      </c>
      <c r="CL53" s="112" t="e">
        <f>'III Plan Rates'!$AA56*'V Consumer Factors'!$N$16*'II Rate Development &amp; Change'!$L$34</f>
        <v>#DIV/0!</v>
      </c>
      <c r="CM53" s="112" t="e">
        <f>'III Plan Rates'!$AA56*'V Consumer Factors'!$N$17*'II Rate Development &amp; Change'!$L$34</f>
        <v>#DIV/0!</v>
      </c>
      <c r="CN53" s="112" t="e">
        <f>'III Plan Rates'!$AA56*'V Consumer Factors'!$N$18*'II Rate Development &amp; Change'!$L$34</f>
        <v>#DIV/0!</v>
      </c>
      <c r="CO53" s="112" t="e">
        <f>'III Plan Rates'!$AA56*'V Consumer Factors'!$N$19*'II Rate Development &amp; Change'!$L$34</f>
        <v>#DIV/0!</v>
      </c>
      <c r="CP53" s="112" t="e">
        <f>'III Plan Rates'!$AA56*'V Consumer Factors'!$N$20*'II Rate Development &amp; Change'!$L$34</f>
        <v>#DIV/0!</v>
      </c>
      <c r="CQ53" s="112">
        <f>IF('III Plan Rates'!$AP56&gt;0,SUMPRODUCT(CH53:CP53,'III Plan Rates'!$AG56:$AO56)/'III Plan Rates'!$AP56,0)</f>
        <v>0</v>
      </c>
      <c r="CR53" s="124"/>
      <c r="CS53" s="120" t="e">
        <f t="shared" si="10"/>
        <v>#DIV/0!</v>
      </c>
      <c r="CT53" s="120" t="e">
        <f t="shared" si="19"/>
        <v>#DIV/0!</v>
      </c>
      <c r="CU53" s="120" t="e">
        <f t="shared" si="20"/>
        <v>#DIV/0!</v>
      </c>
      <c r="CV53" s="120" t="e">
        <f t="shared" si="21"/>
        <v>#DIV/0!</v>
      </c>
      <c r="CW53" s="120" t="e">
        <f t="shared" si="14"/>
        <v>#DIV/0!</v>
      </c>
      <c r="CX53" s="120" t="e">
        <f t="shared" si="14"/>
        <v>#DIV/0!</v>
      </c>
      <c r="CY53" s="120" t="e">
        <f t="shared" si="14"/>
        <v>#DIV/0!</v>
      </c>
      <c r="CZ53" s="120" t="e">
        <f t="shared" si="14"/>
        <v>#DIV/0!</v>
      </c>
      <c r="DA53" s="120" t="e">
        <f t="shared" si="14"/>
        <v>#DIV/0!</v>
      </c>
      <c r="DB53" s="120" t="str">
        <f t="shared" si="14"/>
        <v/>
      </c>
      <c r="DC53" s="119"/>
      <c r="DD53" s="111"/>
      <c r="DE53" s="111"/>
      <c r="DF53" s="111"/>
      <c r="DG53" s="111"/>
      <c r="DH53" s="111"/>
      <c r="DI53" s="111"/>
      <c r="DJ53" s="111"/>
      <c r="DK53" s="111"/>
      <c r="DL53" s="111"/>
      <c r="DM53" s="112">
        <f>IF('III Plan Rates'!$AP56&gt;0,SUMPRODUCT(DD53:DL53,'III Plan Rates'!$AG56:$AO56)/'III Plan Rates'!$AP56,0)</f>
        <v>0</v>
      </c>
      <c r="DN53" s="123"/>
      <c r="DO53" s="112" t="e">
        <f>'III Plan Rates'!$AA56*'V Consumer Factors'!$N$12*'II Rate Development &amp; Change'!$M$34</f>
        <v>#DIV/0!</v>
      </c>
      <c r="DP53" s="112" t="e">
        <f>'III Plan Rates'!$AA56*'V Consumer Factors'!$N$13*'II Rate Development &amp; Change'!$M$34</f>
        <v>#DIV/0!</v>
      </c>
      <c r="DQ53" s="112" t="e">
        <f>'III Plan Rates'!$AA56*'V Consumer Factors'!$N$14*'II Rate Development &amp; Change'!$M$34</f>
        <v>#DIV/0!</v>
      </c>
      <c r="DR53" s="112" t="e">
        <f>'III Plan Rates'!$AA56*'V Consumer Factors'!$N$15*'II Rate Development &amp; Change'!$M$34</f>
        <v>#DIV/0!</v>
      </c>
      <c r="DS53" s="112" t="e">
        <f>'III Plan Rates'!$AA56*'V Consumer Factors'!$N$16*'II Rate Development &amp; Change'!$M$34</f>
        <v>#DIV/0!</v>
      </c>
      <c r="DT53" s="112" t="e">
        <f>'III Plan Rates'!$AA56*'V Consumer Factors'!$N$17*'II Rate Development &amp; Change'!$M$34</f>
        <v>#DIV/0!</v>
      </c>
      <c r="DU53" s="112" t="e">
        <f>'III Plan Rates'!$AA56*'V Consumer Factors'!$N$18*'II Rate Development &amp; Change'!$M$34</f>
        <v>#DIV/0!</v>
      </c>
      <c r="DV53" s="112" t="e">
        <f>'III Plan Rates'!$AA56*'V Consumer Factors'!$N$19*'II Rate Development &amp; Change'!$M$34</f>
        <v>#DIV/0!</v>
      </c>
      <c r="DW53" s="112" t="e">
        <f>'III Plan Rates'!$AA56*'V Consumer Factors'!$N$20*'II Rate Development &amp; Change'!$M$34</f>
        <v>#DIV/0!</v>
      </c>
      <c r="DX53" s="112">
        <f>IF('III Plan Rates'!$AP56&gt;0,SUMPRODUCT(DO53:DW53,'III Plan Rates'!$AG56:$AO56)/'III Plan Rates'!$AP56,0)</f>
        <v>0</v>
      </c>
      <c r="DZ53" s="120" t="e">
        <f t="shared" si="11"/>
        <v>#DIV/0!</v>
      </c>
      <c r="EA53" s="120" t="e">
        <f t="shared" si="22"/>
        <v>#DIV/0!</v>
      </c>
      <c r="EB53" s="120" t="e">
        <f t="shared" si="23"/>
        <v>#DIV/0!</v>
      </c>
      <c r="EC53" s="120" t="e">
        <f t="shared" si="24"/>
        <v>#DIV/0!</v>
      </c>
      <c r="ED53" s="120" t="e">
        <f t="shared" si="15"/>
        <v>#DIV/0!</v>
      </c>
      <c r="EE53" s="120" t="e">
        <f t="shared" si="15"/>
        <v>#DIV/0!</v>
      </c>
      <c r="EF53" s="120" t="e">
        <f t="shared" si="15"/>
        <v>#DIV/0!</v>
      </c>
      <c r="EG53" s="120" t="e">
        <f t="shared" si="15"/>
        <v>#DIV/0!</v>
      </c>
      <c r="EH53" s="120" t="e">
        <f t="shared" si="15"/>
        <v>#DIV/0!</v>
      </c>
      <c r="EI53" s="120" t="str">
        <f t="shared" si="15"/>
        <v/>
      </c>
      <c r="EJ53" s="119"/>
    </row>
    <row r="54" spans="1:140" x14ac:dyDescent="0.25">
      <c r="A54" s="406" t="str">
        <f>'III Plan Rates'!A57</f>
        <v>Plan 40</v>
      </c>
      <c r="B54" s="122">
        <f>'III Plan Rates'!B57</f>
        <v>0</v>
      </c>
      <c r="C54" s="128">
        <f>'III Plan Rates'!D57</f>
        <v>0</v>
      </c>
      <c r="D54" s="122">
        <f>'III Plan Rates'!E57</f>
        <v>0</v>
      </c>
      <c r="E54" s="122">
        <f>'III Plan Rates'!F57</f>
        <v>0</v>
      </c>
      <c r="F54" s="122">
        <f>'III Plan Rates'!G57</f>
        <v>0</v>
      </c>
      <c r="G54" s="122">
        <f>'III Plan Rates'!J57</f>
        <v>0</v>
      </c>
      <c r="H54" s="101"/>
      <c r="I54" s="111"/>
      <c r="J54" s="111"/>
      <c r="K54" s="111"/>
      <c r="L54" s="111"/>
      <c r="M54" s="111"/>
      <c r="N54" s="111"/>
      <c r="O54" s="111"/>
      <c r="P54" s="111"/>
      <c r="Q54" s="111"/>
      <c r="R54" s="112">
        <f>IF('III Plan Rates'!$AP57&gt;0,SUMPRODUCT(I54:Q54,'III Plan Rates'!$AG57:$AO57)/'III Plan Rates'!$AP57,0)</f>
        <v>0</v>
      </c>
      <c r="S54" s="123"/>
      <c r="T54" s="112" t="e">
        <f>'III Plan Rates'!$AA57*'V Consumer Factors'!$N$12*'II Rate Development &amp; Change'!$J$34</f>
        <v>#DIV/0!</v>
      </c>
      <c r="U54" s="112" t="e">
        <f>'III Plan Rates'!$AA57*'V Consumer Factors'!$N$13*'II Rate Development &amp; Change'!$J$34</f>
        <v>#DIV/0!</v>
      </c>
      <c r="V54" s="112" t="e">
        <f>'III Plan Rates'!$AA57*'V Consumer Factors'!$N$14*'II Rate Development &amp; Change'!$J$34</f>
        <v>#DIV/0!</v>
      </c>
      <c r="W54" s="112" t="e">
        <f>'III Plan Rates'!$AA57*'V Consumer Factors'!$N$15*'II Rate Development &amp; Change'!$J$34</f>
        <v>#DIV/0!</v>
      </c>
      <c r="X54" s="112" t="e">
        <f>'III Plan Rates'!$AA57*'V Consumer Factors'!$N$16*'II Rate Development &amp; Change'!$J$34</f>
        <v>#DIV/0!</v>
      </c>
      <c r="Y54" s="112" t="e">
        <f>'III Plan Rates'!$AA57*'V Consumer Factors'!$N$17*'II Rate Development &amp; Change'!$J$34</f>
        <v>#DIV/0!</v>
      </c>
      <c r="Z54" s="112" t="e">
        <f>'III Plan Rates'!$AA57*'V Consumer Factors'!$N$18*'II Rate Development &amp; Change'!$J$34</f>
        <v>#DIV/0!</v>
      </c>
      <c r="AA54" s="112" t="e">
        <f>'III Plan Rates'!$AA57*'V Consumer Factors'!$N$19*'II Rate Development &amp; Change'!$J$34</f>
        <v>#DIV/0!</v>
      </c>
      <c r="AB54" s="112" t="e">
        <f>'III Plan Rates'!$AA57*'V Consumer Factors'!$N$20*'II Rate Development &amp; Change'!$J$34</f>
        <v>#DIV/0!</v>
      </c>
      <c r="AC54" s="112">
        <f>IF('III Plan Rates'!$AP57&gt;0,SUMPRODUCT(T54:AB54,'III Plan Rates'!$AG57:$AO57)/'III Plan Rates'!$AP57,0)</f>
        <v>0</v>
      </c>
      <c r="AD54" s="119"/>
      <c r="AE54" s="120" t="e">
        <f t="shared" si="8"/>
        <v>#DIV/0!</v>
      </c>
      <c r="AF54" s="120" t="e">
        <f t="shared" si="8"/>
        <v>#DIV/0!</v>
      </c>
      <c r="AG54" s="120" t="e">
        <f t="shared" si="8"/>
        <v>#DIV/0!</v>
      </c>
      <c r="AH54" s="120" t="e">
        <f t="shared" si="8"/>
        <v>#DIV/0!</v>
      </c>
      <c r="AI54" s="120" t="e">
        <f t="shared" si="12"/>
        <v>#DIV/0!</v>
      </c>
      <c r="AJ54" s="120" t="e">
        <f t="shared" si="12"/>
        <v>#DIV/0!</v>
      </c>
      <c r="AK54" s="120" t="e">
        <f t="shared" si="12"/>
        <v>#DIV/0!</v>
      </c>
      <c r="AL54" s="120" t="e">
        <f t="shared" si="12"/>
        <v>#DIV/0!</v>
      </c>
      <c r="AM54" s="120" t="e">
        <f t="shared" si="12"/>
        <v>#DIV/0!</v>
      </c>
      <c r="AN54" s="120" t="str">
        <f t="shared" si="12"/>
        <v/>
      </c>
      <c r="AO54" s="119"/>
      <c r="AP54" s="111"/>
      <c r="AQ54" s="111"/>
      <c r="AR54" s="111"/>
      <c r="AS54" s="111"/>
      <c r="AT54" s="111"/>
      <c r="AU54" s="111"/>
      <c r="AV54" s="111"/>
      <c r="AW54" s="111"/>
      <c r="AX54" s="111"/>
      <c r="AY54" s="112">
        <f>IF('III Plan Rates'!$AP57&gt;0,SUMPRODUCT(AP54:AX54,'III Plan Rates'!$AG57:$AO57)/'III Plan Rates'!$AP57,0)</f>
        <v>0</v>
      </c>
      <c r="AZ54" s="123"/>
      <c r="BA54" s="112" t="e">
        <f>'III Plan Rates'!$AA57*'V Consumer Factors'!$N$12*'II Rate Development &amp; Change'!$K$34</f>
        <v>#DIV/0!</v>
      </c>
      <c r="BB54" s="112" t="e">
        <f>'III Plan Rates'!$AA57*'V Consumer Factors'!$N$13*'II Rate Development &amp; Change'!$K$34</f>
        <v>#DIV/0!</v>
      </c>
      <c r="BC54" s="112" t="e">
        <f>'III Plan Rates'!$AA57*'V Consumer Factors'!$N$14*'II Rate Development &amp; Change'!$K$34</f>
        <v>#DIV/0!</v>
      </c>
      <c r="BD54" s="112" t="e">
        <f>'III Plan Rates'!$AA57*'V Consumer Factors'!$N$15*'II Rate Development &amp; Change'!$K$34</f>
        <v>#DIV/0!</v>
      </c>
      <c r="BE54" s="112" t="e">
        <f>'III Plan Rates'!$AA57*'V Consumer Factors'!$N$16*'II Rate Development &amp; Change'!$K$34</f>
        <v>#DIV/0!</v>
      </c>
      <c r="BF54" s="112" t="e">
        <f>'III Plan Rates'!$AA57*'V Consumer Factors'!$N$17*'II Rate Development &amp; Change'!$K$34</f>
        <v>#DIV/0!</v>
      </c>
      <c r="BG54" s="112" t="e">
        <f>'III Plan Rates'!$AA57*'V Consumer Factors'!$N$18*'II Rate Development &amp; Change'!$K$34</f>
        <v>#DIV/0!</v>
      </c>
      <c r="BH54" s="112" t="e">
        <f>'III Plan Rates'!$AA57*'V Consumer Factors'!$N$19*'II Rate Development &amp; Change'!$K$34</f>
        <v>#DIV/0!</v>
      </c>
      <c r="BI54" s="112" t="e">
        <f>'III Plan Rates'!$AA57*'V Consumer Factors'!$N$20*'II Rate Development &amp; Change'!$K$34</f>
        <v>#DIV/0!</v>
      </c>
      <c r="BJ54" s="112">
        <f>IF('III Plan Rates'!$AP57&gt;0,SUMPRODUCT(BA54:BI54,'III Plan Rates'!$AG57:$AO57)/'III Plan Rates'!$AP57,0)</f>
        <v>0</v>
      </c>
      <c r="BK54" s="124"/>
      <c r="BL54" s="120" t="e">
        <f t="shared" si="9"/>
        <v>#DIV/0!</v>
      </c>
      <c r="BM54" s="120" t="e">
        <f t="shared" si="16"/>
        <v>#DIV/0!</v>
      </c>
      <c r="BN54" s="120" t="e">
        <f t="shared" si="17"/>
        <v>#DIV/0!</v>
      </c>
      <c r="BO54" s="120" t="e">
        <f t="shared" si="18"/>
        <v>#DIV/0!</v>
      </c>
      <c r="BP54" s="120" t="e">
        <f t="shared" si="13"/>
        <v>#DIV/0!</v>
      </c>
      <c r="BQ54" s="120" t="e">
        <f t="shared" si="13"/>
        <v>#DIV/0!</v>
      </c>
      <c r="BR54" s="120" t="e">
        <f t="shared" si="13"/>
        <v>#DIV/0!</v>
      </c>
      <c r="BS54" s="120" t="e">
        <f t="shared" si="13"/>
        <v>#DIV/0!</v>
      </c>
      <c r="BT54" s="120" t="e">
        <f t="shared" si="13"/>
        <v>#DIV/0!</v>
      </c>
      <c r="BU54" s="120" t="str">
        <f t="shared" si="13"/>
        <v/>
      </c>
      <c r="BV54" s="119"/>
      <c r="BW54" s="111"/>
      <c r="BX54" s="111"/>
      <c r="BY54" s="111"/>
      <c r="BZ54" s="111"/>
      <c r="CA54" s="111"/>
      <c r="CB54" s="111"/>
      <c r="CC54" s="111"/>
      <c r="CD54" s="111"/>
      <c r="CE54" s="111"/>
      <c r="CF54" s="112">
        <f>IF('III Plan Rates'!$AP57&gt;0,SUMPRODUCT(BW54:CE54,'III Plan Rates'!$AG57:$AO57)/'III Plan Rates'!$AP57,0)</f>
        <v>0</v>
      </c>
      <c r="CG54" s="123"/>
      <c r="CH54" s="112" t="e">
        <f>'III Plan Rates'!$AA57*'V Consumer Factors'!$N$12*'II Rate Development &amp; Change'!$L$34</f>
        <v>#DIV/0!</v>
      </c>
      <c r="CI54" s="112" t="e">
        <f>'III Plan Rates'!$AA57*'V Consumer Factors'!$N$13*'II Rate Development &amp; Change'!$L$34</f>
        <v>#DIV/0!</v>
      </c>
      <c r="CJ54" s="112" t="e">
        <f>'III Plan Rates'!$AA57*'V Consumer Factors'!$N$14*'II Rate Development &amp; Change'!$L$34</f>
        <v>#DIV/0!</v>
      </c>
      <c r="CK54" s="112" t="e">
        <f>'III Plan Rates'!$AA57*'V Consumer Factors'!$N$15*'II Rate Development &amp; Change'!$L$34</f>
        <v>#DIV/0!</v>
      </c>
      <c r="CL54" s="112" t="e">
        <f>'III Plan Rates'!$AA57*'V Consumer Factors'!$N$16*'II Rate Development &amp; Change'!$L$34</f>
        <v>#DIV/0!</v>
      </c>
      <c r="CM54" s="112" t="e">
        <f>'III Plan Rates'!$AA57*'V Consumer Factors'!$N$17*'II Rate Development &amp; Change'!$L$34</f>
        <v>#DIV/0!</v>
      </c>
      <c r="CN54" s="112" t="e">
        <f>'III Plan Rates'!$AA57*'V Consumer Factors'!$N$18*'II Rate Development &amp; Change'!$L$34</f>
        <v>#DIV/0!</v>
      </c>
      <c r="CO54" s="112" t="e">
        <f>'III Plan Rates'!$AA57*'V Consumer Factors'!$N$19*'II Rate Development &amp; Change'!$L$34</f>
        <v>#DIV/0!</v>
      </c>
      <c r="CP54" s="112" t="e">
        <f>'III Plan Rates'!$AA57*'V Consumer Factors'!$N$20*'II Rate Development &amp; Change'!$L$34</f>
        <v>#DIV/0!</v>
      </c>
      <c r="CQ54" s="112">
        <f>IF('III Plan Rates'!$AP57&gt;0,SUMPRODUCT(CH54:CP54,'III Plan Rates'!$AG57:$AO57)/'III Plan Rates'!$AP57,0)</f>
        <v>0</v>
      </c>
      <c r="CR54" s="124"/>
      <c r="CS54" s="120" t="e">
        <f t="shared" si="10"/>
        <v>#DIV/0!</v>
      </c>
      <c r="CT54" s="120" t="e">
        <f t="shared" si="19"/>
        <v>#DIV/0!</v>
      </c>
      <c r="CU54" s="120" t="e">
        <f t="shared" si="20"/>
        <v>#DIV/0!</v>
      </c>
      <c r="CV54" s="120" t="e">
        <f t="shared" si="21"/>
        <v>#DIV/0!</v>
      </c>
      <c r="CW54" s="120" t="e">
        <f t="shared" si="14"/>
        <v>#DIV/0!</v>
      </c>
      <c r="CX54" s="120" t="e">
        <f t="shared" si="14"/>
        <v>#DIV/0!</v>
      </c>
      <c r="CY54" s="120" t="e">
        <f t="shared" si="14"/>
        <v>#DIV/0!</v>
      </c>
      <c r="CZ54" s="120" t="e">
        <f t="shared" si="14"/>
        <v>#DIV/0!</v>
      </c>
      <c r="DA54" s="120" t="e">
        <f t="shared" si="14"/>
        <v>#DIV/0!</v>
      </c>
      <c r="DB54" s="120" t="str">
        <f t="shared" si="14"/>
        <v/>
      </c>
      <c r="DC54" s="119"/>
      <c r="DD54" s="111"/>
      <c r="DE54" s="111"/>
      <c r="DF54" s="111"/>
      <c r="DG54" s="111"/>
      <c r="DH54" s="111"/>
      <c r="DI54" s="111"/>
      <c r="DJ54" s="111"/>
      <c r="DK54" s="111"/>
      <c r="DL54" s="111"/>
      <c r="DM54" s="112">
        <f>IF('III Plan Rates'!$AP57&gt;0,SUMPRODUCT(DD54:DL54,'III Plan Rates'!$AG57:$AO57)/'III Plan Rates'!$AP57,0)</f>
        <v>0</v>
      </c>
      <c r="DN54" s="123"/>
      <c r="DO54" s="112" t="e">
        <f>'III Plan Rates'!$AA57*'V Consumer Factors'!$N$12*'II Rate Development &amp; Change'!$M$34</f>
        <v>#DIV/0!</v>
      </c>
      <c r="DP54" s="112" t="e">
        <f>'III Plan Rates'!$AA57*'V Consumer Factors'!$N$13*'II Rate Development &amp; Change'!$M$34</f>
        <v>#DIV/0!</v>
      </c>
      <c r="DQ54" s="112" t="e">
        <f>'III Plan Rates'!$AA57*'V Consumer Factors'!$N$14*'II Rate Development &amp; Change'!$M$34</f>
        <v>#DIV/0!</v>
      </c>
      <c r="DR54" s="112" t="e">
        <f>'III Plan Rates'!$AA57*'V Consumer Factors'!$N$15*'II Rate Development &amp; Change'!$M$34</f>
        <v>#DIV/0!</v>
      </c>
      <c r="DS54" s="112" t="e">
        <f>'III Plan Rates'!$AA57*'V Consumer Factors'!$N$16*'II Rate Development &amp; Change'!$M$34</f>
        <v>#DIV/0!</v>
      </c>
      <c r="DT54" s="112" t="e">
        <f>'III Plan Rates'!$AA57*'V Consumer Factors'!$N$17*'II Rate Development &amp; Change'!$M$34</f>
        <v>#DIV/0!</v>
      </c>
      <c r="DU54" s="112" t="e">
        <f>'III Plan Rates'!$AA57*'V Consumer Factors'!$N$18*'II Rate Development &amp; Change'!$M$34</f>
        <v>#DIV/0!</v>
      </c>
      <c r="DV54" s="112" t="e">
        <f>'III Plan Rates'!$AA57*'V Consumer Factors'!$N$19*'II Rate Development &amp; Change'!$M$34</f>
        <v>#DIV/0!</v>
      </c>
      <c r="DW54" s="112" t="e">
        <f>'III Plan Rates'!$AA57*'V Consumer Factors'!$N$20*'II Rate Development &amp; Change'!$M$34</f>
        <v>#DIV/0!</v>
      </c>
      <c r="DX54" s="112">
        <f>IF('III Plan Rates'!$AP57&gt;0,SUMPRODUCT(DO54:DW54,'III Plan Rates'!$AG57:$AO57)/'III Plan Rates'!$AP57,0)</f>
        <v>0</v>
      </c>
      <c r="DZ54" s="120" t="e">
        <f t="shared" si="11"/>
        <v>#DIV/0!</v>
      </c>
      <c r="EA54" s="120" t="e">
        <f t="shared" si="22"/>
        <v>#DIV/0!</v>
      </c>
      <c r="EB54" s="120" t="e">
        <f t="shared" si="23"/>
        <v>#DIV/0!</v>
      </c>
      <c r="EC54" s="120" t="e">
        <f t="shared" si="24"/>
        <v>#DIV/0!</v>
      </c>
      <c r="ED54" s="120" t="e">
        <f t="shared" si="15"/>
        <v>#DIV/0!</v>
      </c>
      <c r="EE54" s="120" t="e">
        <f t="shared" si="15"/>
        <v>#DIV/0!</v>
      </c>
      <c r="EF54" s="120" t="e">
        <f t="shared" si="15"/>
        <v>#DIV/0!</v>
      </c>
      <c r="EG54" s="120" t="e">
        <f t="shared" si="15"/>
        <v>#DIV/0!</v>
      </c>
      <c r="EH54" s="120" t="e">
        <f t="shared" si="15"/>
        <v>#DIV/0!</v>
      </c>
      <c r="EI54" s="120" t="str">
        <f t="shared" si="15"/>
        <v/>
      </c>
      <c r="EJ54" s="119"/>
    </row>
    <row r="55" spans="1:140" x14ac:dyDescent="0.25">
      <c r="A55" s="406" t="str">
        <f>'III Plan Rates'!A58</f>
        <v>Plan 41</v>
      </c>
      <c r="B55" s="122">
        <f>'III Plan Rates'!B58</f>
        <v>0</v>
      </c>
      <c r="C55" s="128">
        <f>'III Plan Rates'!D58</f>
        <v>0</v>
      </c>
      <c r="D55" s="122">
        <f>'III Plan Rates'!E58</f>
        <v>0</v>
      </c>
      <c r="E55" s="122">
        <f>'III Plan Rates'!F58</f>
        <v>0</v>
      </c>
      <c r="F55" s="122">
        <f>'III Plan Rates'!G58</f>
        <v>0</v>
      </c>
      <c r="G55" s="122">
        <f>'III Plan Rates'!J58</f>
        <v>0</v>
      </c>
      <c r="H55" s="101"/>
      <c r="I55" s="111"/>
      <c r="J55" s="111"/>
      <c r="K55" s="111"/>
      <c r="L55" s="111"/>
      <c r="M55" s="111"/>
      <c r="N55" s="111"/>
      <c r="O55" s="111"/>
      <c r="P55" s="111"/>
      <c r="Q55" s="111"/>
      <c r="R55" s="112">
        <f>IF('III Plan Rates'!$AP58&gt;0,SUMPRODUCT(I55:Q55,'III Plan Rates'!$AG58:$AO58)/'III Plan Rates'!$AP58,0)</f>
        <v>0</v>
      </c>
      <c r="S55" s="123"/>
      <c r="T55" s="112" t="e">
        <f>'III Plan Rates'!$AA58*'V Consumer Factors'!$N$12*'II Rate Development &amp; Change'!$J$34</f>
        <v>#DIV/0!</v>
      </c>
      <c r="U55" s="112" t="e">
        <f>'III Plan Rates'!$AA58*'V Consumer Factors'!$N$13*'II Rate Development &amp; Change'!$J$34</f>
        <v>#DIV/0!</v>
      </c>
      <c r="V55" s="112" t="e">
        <f>'III Plan Rates'!$AA58*'V Consumer Factors'!$N$14*'II Rate Development &amp; Change'!$J$34</f>
        <v>#DIV/0!</v>
      </c>
      <c r="W55" s="112" t="e">
        <f>'III Plan Rates'!$AA58*'V Consumer Factors'!$N$15*'II Rate Development &amp; Change'!$J$34</f>
        <v>#DIV/0!</v>
      </c>
      <c r="X55" s="112" t="e">
        <f>'III Plan Rates'!$AA58*'V Consumer Factors'!$N$16*'II Rate Development &amp; Change'!$J$34</f>
        <v>#DIV/0!</v>
      </c>
      <c r="Y55" s="112" t="e">
        <f>'III Plan Rates'!$AA58*'V Consumer Factors'!$N$17*'II Rate Development &amp; Change'!$J$34</f>
        <v>#DIV/0!</v>
      </c>
      <c r="Z55" s="112" t="e">
        <f>'III Plan Rates'!$AA58*'V Consumer Factors'!$N$18*'II Rate Development &amp; Change'!$J$34</f>
        <v>#DIV/0!</v>
      </c>
      <c r="AA55" s="112" t="e">
        <f>'III Plan Rates'!$AA58*'V Consumer Factors'!$N$19*'II Rate Development &amp; Change'!$J$34</f>
        <v>#DIV/0!</v>
      </c>
      <c r="AB55" s="112" t="e">
        <f>'III Plan Rates'!$AA58*'V Consumer Factors'!$N$20*'II Rate Development &amp; Change'!$J$34</f>
        <v>#DIV/0!</v>
      </c>
      <c r="AC55" s="112">
        <f>IF('III Plan Rates'!$AP58&gt;0,SUMPRODUCT(T55:AB55,'III Plan Rates'!$AG58:$AO58)/'III Plan Rates'!$AP58,0)</f>
        <v>0</v>
      </c>
      <c r="AD55" s="119"/>
      <c r="AE55" s="120" t="e">
        <f t="shared" si="8"/>
        <v>#DIV/0!</v>
      </c>
      <c r="AF55" s="120" t="e">
        <f t="shared" si="8"/>
        <v>#DIV/0!</v>
      </c>
      <c r="AG55" s="120" t="e">
        <f t="shared" si="8"/>
        <v>#DIV/0!</v>
      </c>
      <c r="AH55" s="120" t="e">
        <f t="shared" si="8"/>
        <v>#DIV/0!</v>
      </c>
      <c r="AI55" s="120" t="e">
        <f t="shared" si="12"/>
        <v>#DIV/0!</v>
      </c>
      <c r="AJ55" s="120" t="e">
        <f t="shared" si="12"/>
        <v>#DIV/0!</v>
      </c>
      <c r="AK55" s="120" t="e">
        <f t="shared" si="12"/>
        <v>#DIV/0!</v>
      </c>
      <c r="AL55" s="120" t="e">
        <f t="shared" si="12"/>
        <v>#DIV/0!</v>
      </c>
      <c r="AM55" s="120" t="e">
        <f t="shared" si="12"/>
        <v>#DIV/0!</v>
      </c>
      <c r="AN55" s="120" t="str">
        <f t="shared" si="12"/>
        <v/>
      </c>
      <c r="AO55" s="119"/>
      <c r="AP55" s="111"/>
      <c r="AQ55" s="111"/>
      <c r="AR55" s="111"/>
      <c r="AS55" s="111"/>
      <c r="AT55" s="111"/>
      <c r="AU55" s="111"/>
      <c r="AV55" s="111"/>
      <c r="AW55" s="111"/>
      <c r="AX55" s="111"/>
      <c r="AY55" s="112">
        <f>IF('III Plan Rates'!$AP58&gt;0,SUMPRODUCT(AP55:AX55,'III Plan Rates'!$AG58:$AO58)/'III Plan Rates'!$AP58,0)</f>
        <v>0</v>
      </c>
      <c r="AZ55" s="123"/>
      <c r="BA55" s="112" t="e">
        <f>'III Plan Rates'!$AA58*'V Consumer Factors'!$N$12*'II Rate Development &amp; Change'!$K$34</f>
        <v>#DIV/0!</v>
      </c>
      <c r="BB55" s="112" t="e">
        <f>'III Plan Rates'!$AA58*'V Consumer Factors'!$N$13*'II Rate Development &amp; Change'!$K$34</f>
        <v>#DIV/0!</v>
      </c>
      <c r="BC55" s="112" t="e">
        <f>'III Plan Rates'!$AA58*'V Consumer Factors'!$N$14*'II Rate Development &amp; Change'!$K$34</f>
        <v>#DIV/0!</v>
      </c>
      <c r="BD55" s="112" t="e">
        <f>'III Plan Rates'!$AA58*'V Consumer Factors'!$N$15*'II Rate Development &amp; Change'!$K$34</f>
        <v>#DIV/0!</v>
      </c>
      <c r="BE55" s="112" t="e">
        <f>'III Plan Rates'!$AA58*'V Consumer Factors'!$N$16*'II Rate Development &amp; Change'!$K$34</f>
        <v>#DIV/0!</v>
      </c>
      <c r="BF55" s="112" t="e">
        <f>'III Plan Rates'!$AA58*'V Consumer Factors'!$N$17*'II Rate Development &amp; Change'!$K$34</f>
        <v>#DIV/0!</v>
      </c>
      <c r="BG55" s="112" t="e">
        <f>'III Plan Rates'!$AA58*'V Consumer Factors'!$N$18*'II Rate Development &amp; Change'!$K$34</f>
        <v>#DIV/0!</v>
      </c>
      <c r="BH55" s="112" t="e">
        <f>'III Plan Rates'!$AA58*'V Consumer Factors'!$N$19*'II Rate Development &amp; Change'!$K$34</f>
        <v>#DIV/0!</v>
      </c>
      <c r="BI55" s="112" t="e">
        <f>'III Plan Rates'!$AA58*'V Consumer Factors'!$N$20*'II Rate Development &amp; Change'!$K$34</f>
        <v>#DIV/0!</v>
      </c>
      <c r="BJ55" s="112">
        <f>IF('III Plan Rates'!$AP58&gt;0,SUMPRODUCT(BA55:BI55,'III Plan Rates'!$AG58:$AO58)/'III Plan Rates'!$AP58,0)</f>
        <v>0</v>
      </c>
      <c r="BK55" s="124"/>
      <c r="BL55" s="120" t="e">
        <f t="shared" si="9"/>
        <v>#DIV/0!</v>
      </c>
      <c r="BM55" s="120" t="e">
        <f t="shared" si="16"/>
        <v>#DIV/0!</v>
      </c>
      <c r="BN55" s="120" t="e">
        <f t="shared" si="17"/>
        <v>#DIV/0!</v>
      </c>
      <c r="BO55" s="120" t="e">
        <f t="shared" si="18"/>
        <v>#DIV/0!</v>
      </c>
      <c r="BP55" s="120" t="e">
        <f t="shared" si="13"/>
        <v>#DIV/0!</v>
      </c>
      <c r="BQ55" s="120" t="e">
        <f t="shared" si="13"/>
        <v>#DIV/0!</v>
      </c>
      <c r="BR55" s="120" t="e">
        <f t="shared" si="13"/>
        <v>#DIV/0!</v>
      </c>
      <c r="BS55" s="120" t="e">
        <f t="shared" si="13"/>
        <v>#DIV/0!</v>
      </c>
      <c r="BT55" s="120" t="e">
        <f t="shared" si="13"/>
        <v>#DIV/0!</v>
      </c>
      <c r="BU55" s="120" t="str">
        <f t="shared" si="13"/>
        <v/>
      </c>
      <c r="BV55" s="119"/>
      <c r="BW55" s="111"/>
      <c r="BX55" s="111"/>
      <c r="BY55" s="111"/>
      <c r="BZ55" s="111"/>
      <c r="CA55" s="111"/>
      <c r="CB55" s="111"/>
      <c r="CC55" s="111"/>
      <c r="CD55" s="111"/>
      <c r="CE55" s="111"/>
      <c r="CF55" s="112">
        <f>IF('III Plan Rates'!$AP58&gt;0,SUMPRODUCT(BW55:CE55,'III Plan Rates'!$AG58:$AO58)/'III Plan Rates'!$AP58,0)</f>
        <v>0</v>
      </c>
      <c r="CG55" s="123"/>
      <c r="CH55" s="112" t="e">
        <f>'III Plan Rates'!$AA58*'V Consumer Factors'!$N$12*'II Rate Development &amp; Change'!$L$34</f>
        <v>#DIV/0!</v>
      </c>
      <c r="CI55" s="112" t="e">
        <f>'III Plan Rates'!$AA58*'V Consumer Factors'!$N$13*'II Rate Development &amp; Change'!$L$34</f>
        <v>#DIV/0!</v>
      </c>
      <c r="CJ55" s="112" t="e">
        <f>'III Plan Rates'!$AA58*'V Consumer Factors'!$N$14*'II Rate Development &amp; Change'!$L$34</f>
        <v>#DIV/0!</v>
      </c>
      <c r="CK55" s="112" t="e">
        <f>'III Plan Rates'!$AA58*'V Consumer Factors'!$N$15*'II Rate Development &amp; Change'!$L$34</f>
        <v>#DIV/0!</v>
      </c>
      <c r="CL55" s="112" t="e">
        <f>'III Plan Rates'!$AA58*'V Consumer Factors'!$N$16*'II Rate Development &amp; Change'!$L$34</f>
        <v>#DIV/0!</v>
      </c>
      <c r="CM55" s="112" t="e">
        <f>'III Plan Rates'!$AA58*'V Consumer Factors'!$N$17*'II Rate Development &amp; Change'!$L$34</f>
        <v>#DIV/0!</v>
      </c>
      <c r="CN55" s="112" t="e">
        <f>'III Plan Rates'!$AA58*'V Consumer Factors'!$N$18*'II Rate Development &amp; Change'!$L$34</f>
        <v>#DIV/0!</v>
      </c>
      <c r="CO55" s="112" t="e">
        <f>'III Plan Rates'!$AA58*'V Consumer Factors'!$N$19*'II Rate Development &amp; Change'!$L$34</f>
        <v>#DIV/0!</v>
      </c>
      <c r="CP55" s="112" t="e">
        <f>'III Plan Rates'!$AA58*'V Consumer Factors'!$N$20*'II Rate Development &amp; Change'!$L$34</f>
        <v>#DIV/0!</v>
      </c>
      <c r="CQ55" s="112">
        <f>IF('III Plan Rates'!$AP58&gt;0,SUMPRODUCT(CH55:CP55,'III Plan Rates'!$AG58:$AO58)/'III Plan Rates'!$AP58,0)</f>
        <v>0</v>
      </c>
      <c r="CR55" s="124"/>
      <c r="CS55" s="120" t="e">
        <f t="shared" si="10"/>
        <v>#DIV/0!</v>
      </c>
      <c r="CT55" s="120" t="e">
        <f t="shared" si="19"/>
        <v>#DIV/0!</v>
      </c>
      <c r="CU55" s="120" t="e">
        <f t="shared" si="20"/>
        <v>#DIV/0!</v>
      </c>
      <c r="CV55" s="120" t="e">
        <f t="shared" si="21"/>
        <v>#DIV/0!</v>
      </c>
      <c r="CW55" s="120" t="e">
        <f t="shared" si="14"/>
        <v>#DIV/0!</v>
      </c>
      <c r="CX55" s="120" t="e">
        <f t="shared" si="14"/>
        <v>#DIV/0!</v>
      </c>
      <c r="CY55" s="120" t="e">
        <f t="shared" si="14"/>
        <v>#DIV/0!</v>
      </c>
      <c r="CZ55" s="120" t="e">
        <f t="shared" si="14"/>
        <v>#DIV/0!</v>
      </c>
      <c r="DA55" s="120" t="e">
        <f t="shared" si="14"/>
        <v>#DIV/0!</v>
      </c>
      <c r="DB55" s="120" t="str">
        <f t="shared" si="14"/>
        <v/>
      </c>
      <c r="DC55" s="119"/>
      <c r="DD55" s="111"/>
      <c r="DE55" s="111"/>
      <c r="DF55" s="111"/>
      <c r="DG55" s="111"/>
      <c r="DH55" s="111"/>
      <c r="DI55" s="111"/>
      <c r="DJ55" s="111"/>
      <c r="DK55" s="111"/>
      <c r="DL55" s="111"/>
      <c r="DM55" s="112">
        <f>IF('III Plan Rates'!$AP58&gt;0,SUMPRODUCT(DD55:DL55,'III Plan Rates'!$AG58:$AO58)/'III Plan Rates'!$AP58,0)</f>
        <v>0</v>
      </c>
      <c r="DN55" s="123"/>
      <c r="DO55" s="112" t="e">
        <f>'III Plan Rates'!$AA58*'V Consumer Factors'!$N$12*'II Rate Development &amp; Change'!$M$34</f>
        <v>#DIV/0!</v>
      </c>
      <c r="DP55" s="112" t="e">
        <f>'III Plan Rates'!$AA58*'V Consumer Factors'!$N$13*'II Rate Development &amp; Change'!$M$34</f>
        <v>#DIV/0!</v>
      </c>
      <c r="DQ55" s="112" t="e">
        <f>'III Plan Rates'!$AA58*'V Consumer Factors'!$N$14*'II Rate Development &amp; Change'!$M$34</f>
        <v>#DIV/0!</v>
      </c>
      <c r="DR55" s="112" t="e">
        <f>'III Plan Rates'!$AA58*'V Consumer Factors'!$N$15*'II Rate Development &amp; Change'!$M$34</f>
        <v>#DIV/0!</v>
      </c>
      <c r="DS55" s="112" t="e">
        <f>'III Plan Rates'!$AA58*'V Consumer Factors'!$N$16*'II Rate Development &amp; Change'!$M$34</f>
        <v>#DIV/0!</v>
      </c>
      <c r="DT55" s="112" t="e">
        <f>'III Plan Rates'!$AA58*'V Consumer Factors'!$N$17*'II Rate Development &amp; Change'!$M$34</f>
        <v>#DIV/0!</v>
      </c>
      <c r="DU55" s="112" t="e">
        <f>'III Plan Rates'!$AA58*'V Consumer Factors'!$N$18*'II Rate Development &amp; Change'!$M$34</f>
        <v>#DIV/0!</v>
      </c>
      <c r="DV55" s="112" t="e">
        <f>'III Plan Rates'!$AA58*'V Consumer Factors'!$N$19*'II Rate Development &amp; Change'!$M$34</f>
        <v>#DIV/0!</v>
      </c>
      <c r="DW55" s="112" t="e">
        <f>'III Plan Rates'!$AA58*'V Consumer Factors'!$N$20*'II Rate Development &amp; Change'!$M$34</f>
        <v>#DIV/0!</v>
      </c>
      <c r="DX55" s="112">
        <f>IF('III Plan Rates'!$AP58&gt;0,SUMPRODUCT(DO55:DW55,'III Plan Rates'!$AG58:$AO58)/'III Plan Rates'!$AP58,0)</f>
        <v>0</v>
      </c>
      <c r="DZ55" s="120" t="e">
        <f t="shared" si="11"/>
        <v>#DIV/0!</v>
      </c>
      <c r="EA55" s="120" t="e">
        <f t="shared" si="22"/>
        <v>#DIV/0!</v>
      </c>
      <c r="EB55" s="120" t="e">
        <f t="shared" si="23"/>
        <v>#DIV/0!</v>
      </c>
      <c r="EC55" s="120" t="e">
        <f t="shared" si="24"/>
        <v>#DIV/0!</v>
      </c>
      <c r="ED55" s="120" t="e">
        <f t="shared" si="15"/>
        <v>#DIV/0!</v>
      </c>
      <c r="EE55" s="120" t="e">
        <f t="shared" si="15"/>
        <v>#DIV/0!</v>
      </c>
      <c r="EF55" s="120" t="e">
        <f t="shared" si="15"/>
        <v>#DIV/0!</v>
      </c>
      <c r="EG55" s="120" t="e">
        <f t="shared" si="15"/>
        <v>#DIV/0!</v>
      </c>
      <c r="EH55" s="120" t="e">
        <f t="shared" si="15"/>
        <v>#DIV/0!</v>
      </c>
      <c r="EI55" s="120" t="str">
        <f t="shared" si="15"/>
        <v/>
      </c>
      <c r="EJ55" s="119"/>
    </row>
    <row r="56" spans="1:140" x14ac:dyDescent="0.25">
      <c r="A56" s="406" t="str">
        <f>'III Plan Rates'!A59</f>
        <v>Plan 42</v>
      </c>
      <c r="B56" s="122">
        <f>'III Plan Rates'!B59</f>
        <v>0</v>
      </c>
      <c r="C56" s="128">
        <f>'III Plan Rates'!D59</f>
        <v>0</v>
      </c>
      <c r="D56" s="122">
        <f>'III Plan Rates'!E59</f>
        <v>0</v>
      </c>
      <c r="E56" s="122">
        <f>'III Plan Rates'!F59</f>
        <v>0</v>
      </c>
      <c r="F56" s="122">
        <f>'III Plan Rates'!G59</f>
        <v>0</v>
      </c>
      <c r="G56" s="122">
        <f>'III Plan Rates'!J59</f>
        <v>0</v>
      </c>
      <c r="H56" s="101"/>
      <c r="I56" s="111"/>
      <c r="J56" s="111"/>
      <c r="K56" s="111"/>
      <c r="L56" s="111"/>
      <c r="M56" s="111"/>
      <c r="N56" s="111"/>
      <c r="O56" s="111"/>
      <c r="P56" s="111"/>
      <c r="Q56" s="111"/>
      <c r="R56" s="112">
        <f>IF('III Plan Rates'!$AP59&gt;0,SUMPRODUCT(I56:Q56,'III Plan Rates'!$AG59:$AO59)/'III Plan Rates'!$AP59,0)</f>
        <v>0</v>
      </c>
      <c r="S56" s="123"/>
      <c r="T56" s="112" t="e">
        <f>'III Plan Rates'!$AA59*'V Consumer Factors'!$N$12*'II Rate Development &amp; Change'!$J$34</f>
        <v>#DIV/0!</v>
      </c>
      <c r="U56" s="112" t="e">
        <f>'III Plan Rates'!$AA59*'V Consumer Factors'!$N$13*'II Rate Development &amp; Change'!$J$34</f>
        <v>#DIV/0!</v>
      </c>
      <c r="V56" s="112" t="e">
        <f>'III Plan Rates'!$AA59*'V Consumer Factors'!$N$14*'II Rate Development &amp; Change'!$J$34</f>
        <v>#DIV/0!</v>
      </c>
      <c r="W56" s="112" t="e">
        <f>'III Plan Rates'!$AA59*'V Consumer Factors'!$N$15*'II Rate Development &amp; Change'!$J$34</f>
        <v>#DIV/0!</v>
      </c>
      <c r="X56" s="112" t="e">
        <f>'III Plan Rates'!$AA59*'V Consumer Factors'!$N$16*'II Rate Development &amp; Change'!$J$34</f>
        <v>#DIV/0!</v>
      </c>
      <c r="Y56" s="112" t="e">
        <f>'III Plan Rates'!$AA59*'V Consumer Factors'!$N$17*'II Rate Development &amp; Change'!$J$34</f>
        <v>#DIV/0!</v>
      </c>
      <c r="Z56" s="112" t="e">
        <f>'III Plan Rates'!$AA59*'V Consumer Factors'!$N$18*'II Rate Development &amp; Change'!$J$34</f>
        <v>#DIV/0!</v>
      </c>
      <c r="AA56" s="112" t="e">
        <f>'III Plan Rates'!$AA59*'V Consumer Factors'!$N$19*'II Rate Development &amp; Change'!$J$34</f>
        <v>#DIV/0!</v>
      </c>
      <c r="AB56" s="112" t="e">
        <f>'III Plan Rates'!$AA59*'V Consumer Factors'!$N$20*'II Rate Development &amp; Change'!$J$34</f>
        <v>#DIV/0!</v>
      </c>
      <c r="AC56" s="112">
        <f>IF('III Plan Rates'!$AP59&gt;0,SUMPRODUCT(T56:AB56,'III Plan Rates'!$AG59:$AO59)/'III Plan Rates'!$AP59,0)</f>
        <v>0</v>
      </c>
      <c r="AD56" s="119"/>
      <c r="AE56" s="120" t="e">
        <f t="shared" si="8"/>
        <v>#DIV/0!</v>
      </c>
      <c r="AF56" s="120" t="e">
        <f t="shared" si="8"/>
        <v>#DIV/0!</v>
      </c>
      <c r="AG56" s="120" t="e">
        <f t="shared" si="8"/>
        <v>#DIV/0!</v>
      </c>
      <c r="AH56" s="120" t="e">
        <f t="shared" si="8"/>
        <v>#DIV/0!</v>
      </c>
      <c r="AI56" s="120" t="e">
        <f t="shared" si="12"/>
        <v>#DIV/0!</v>
      </c>
      <c r="AJ56" s="120" t="e">
        <f t="shared" si="12"/>
        <v>#DIV/0!</v>
      </c>
      <c r="AK56" s="120" t="e">
        <f t="shared" si="12"/>
        <v>#DIV/0!</v>
      </c>
      <c r="AL56" s="120" t="e">
        <f t="shared" si="12"/>
        <v>#DIV/0!</v>
      </c>
      <c r="AM56" s="120" t="e">
        <f t="shared" si="12"/>
        <v>#DIV/0!</v>
      </c>
      <c r="AN56" s="120" t="str">
        <f t="shared" si="12"/>
        <v/>
      </c>
      <c r="AO56" s="119"/>
      <c r="AP56" s="111"/>
      <c r="AQ56" s="111"/>
      <c r="AR56" s="111"/>
      <c r="AS56" s="111"/>
      <c r="AT56" s="111"/>
      <c r="AU56" s="111"/>
      <c r="AV56" s="111"/>
      <c r="AW56" s="111"/>
      <c r="AX56" s="111"/>
      <c r="AY56" s="112">
        <f>IF('III Plan Rates'!$AP59&gt;0,SUMPRODUCT(AP56:AX56,'III Plan Rates'!$AG59:$AO59)/'III Plan Rates'!$AP59,0)</f>
        <v>0</v>
      </c>
      <c r="AZ56" s="123"/>
      <c r="BA56" s="112" t="e">
        <f>'III Plan Rates'!$AA59*'V Consumer Factors'!$N$12*'II Rate Development &amp; Change'!$K$34</f>
        <v>#DIV/0!</v>
      </c>
      <c r="BB56" s="112" t="e">
        <f>'III Plan Rates'!$AA59*'V Consumer Factors'!$N$13*'II Rate Development &amp; Change'!$K$34</f>
        <v>#DIV/0!</v>
      </c>
      <c r="BC56" s="112" t="e">
        <f>'III Plan Rates'!$AA59*'V Consumer Factors'!$N$14*'II Rate Development &amp; Change'!$K$34</f>
        <v>#DIV/0!</v>
      </c>
      <c r="BD56" s="112" t="e">
        <f>'III Plan Rates'!$AA59*'V Consumer Factors'!$N$15*'II Rate Development &amp; Change'!$K$34</f>
        <v>#DIV/0!</v>
      </c>
      <c r="BE56" s="112" t="e">
        <f>'III Plan Rates'!$AA59*'V Consumer Factors'!$N$16*'II Rate Development &amp; Change'!$K$34</f>
        <v>#DIV/0!</v>
      </c>
      <c r="BF56" s="112" t="e">
        <f>'III Plan Rates'!$AA59*'V Consumer Factors'!$N$17*'II Rate Development &amp; Change'!$K$34</f>
        <v>#DIV/0!</v>
      </c>
      <c r="BG56" s="112" t="e">
        <f>'III Plan Rates'!$AA59*'V Consumer Factors'!$N$18*'II Rate Development &amp; Change'!$K$34</f>
        <v>#DIV/0!</v>
      </c>
      <c r="BH56" s="112" t="e">
        <f>'III Plan Rates'!$AA59*'V Consumer Factors'!$N$19*'II Rate Development &amp; Change'!$K$34</f>
        <v>#DIV/0!</v>
      </c>
      <c r="BI56" s="112" t="e">
        <f>'III Plan Rates'!$AA59*'V Consumer Factors'!$N$20*'II Rate Development &amp; Change'!$K$34</f>
        <v>#DIV/0!</v>
      </c>
      <c r="BJ56" s="112">
        <f>IF('III Plan Rates'!$AP59&gt;0,SUMPRODUCT(BA56:BI56,'III Plan Rates'!$AG59:$AO59)/'III Plan Rates'!$AP59,0)</f>
        <v>0</v>
      </c>
      <c r="BK56" s="124"/>
      <c r="BL56" s="120" t="e">
        <f t="shared" si="9"/>
        <v>#DIV/0!</v>
      </c>
      <c r="BM56" s="120" t="e">
        <f t="shared" si="16"/>
        <v>#DIV/0!</v>
      </c>
      <c r="BN56" s="120" t="e">
        <f t="shared" si="17"/>
        <v>#DIV/0!</v>
      </c>
      <c r="BO56" s="120" t="e">
        <f t="shared" si="18"/>
        <v>#DIV/0!</v>
      </c>
      <c r="BP56" s="120" t="e">
        <f t="shared" si="13"/>
        <v>#DIV/0!</v>
      </c>
      <c r="BQ56" s="120" t="e">
        <f t="shared" si="13"/>
        <v>#DIV/0!</v>
      </c>
      <c r="BR56" s="120" t="e">
        <f t="shared" si="13"/>
        <v>#DIV/0!</v>
      </c>
      <c r="BS56" s="120" t="e">
        <f t="shared" si="13"/>
        <v>#DIV/0!</v>
      </c>
      <c r="BT56" s="120" t="e">
        <f t="shared" si="13"/>
        <v>#DIV/0!</v>
      </c>
      <c r="BU56" s="120" t="str">
        <f t="shared" si="13"/>
        <v/>
      </c>
      <c r="BV56" s="119"/>
      <c r="BW56" s="111"/>
      <c r="BX56" s="111"/>
      <c r="BY56" s="111"/>
      <c r="BZ56" s="111"/>
      <c r="CA56" s="111"/>
      <c r="CB56" s="111"/>
      <c r="CC56" s="111"/>
      <c r="CD56" s="111"/>
      <c r="CE56" s="111"/>
      <c r="CF56" s="112">
        <f>IF('III Plan Rates'!$AP59&gt;0,SUMPRODUCT(BW56:CE56,'III Plan Rates'!$AG59:$AO59)/'III Plan Rates'!$AP59,0)</f>
        <v>0</v>
      </c>
      <c r="CG56" s="123"/>
      <c r="CH56" s="112" t="e">
        <f>'III Plan Rates'!$AA59*'V Consumer Factors'!$N$12*'II Rate Development &amp; Change'!$L$34</f>
        <v>#DIV/0!</v>
      </c>
      <c r="CI56" s="112" t="e">
        <f>'III Plan Rates'!$AA59*'V Consumer Factors'!$N$13*'II Rate Development &amp; Change'!$L$34</f>
        <v>#DIV/0!</v>
      </c>
      <c r="CJ56" s="112" t="e">
        <f>'III Plan Rates'!$AA59*'V Consumer Factors'!$N$14*'II Rate Development &amp; Change'!$L$34</f>
        <v>#DIV/0!</v>
      </c>
      <c r="CK56" s="112" t="e">
        <f>'III Plan Rates'!$AA59*'V Consumer Factors'!$N$15*'II Rate Development &amp; Change'!$L$34</f>
        <v>#DIV/0!</v>
      </c>
      <c r="CL56" s="112" t="e">
        <f>'III Plan Rates'!$AA59*'V Consumer Factors'!$N$16*'II Rate Development &amp; Change'!$L$34</f>
        <v>#DIV/0!</v>
      </c>
      <c r="CM56" s="112" t="e">
        <f>'III Plan Rates'!$AA59*'V Consumer Factors'!$N$17*'II Rate Development &amp; Change'!$L$34</f>
        <v>#DIV/0!</v>
      </c>
      <c r="CN56" s="112" t="e">
        <f>'III Plan Rates'!$AA59*'V Consumer Factors'!$N$18*'II Rate Development &amp; Change'!$L$34</f>
        <v>#DIV/0!</v>
      </c>
      <c r="CO56" s="112" t="e">
        <f>'III Plan Rates'!$AA59*'V Consumer Factors'!$N$19*'II Rate Development &amp; Change'!$L$34</f>
        <v>#DIV/0!</v>
      </c>
      <c r="CP56" s="112" t="e">
        <f>'III Plan Rates'!$AA59*'V Consumer Factors'!$N$20*'II Rate Development &amp; Change'!$L$34</f>
        <v>#DIV/0!</v>
      </c>
      <c r="CQ56" s="112">
        <f>IF('III Plan Rates'!$AP59&gt;0,SUMPRODUCT(CH56:CP56,'III Plan Rates'!$AG59:$AO59)/'III Plan Rates'!$AP59,0)</f>
        <v>0</v>
      </c>
      <c r="CR56" s="124"/>
      <c r="CS56" s="120" t="e">
        <f t="shared" si="10"/>
        <v>#DIV/0!</v>
      </c>
      <c r="CT56" s="120" t="e">
        <f t="shared" si="19"/>
        <v>#DIV/0!</v>
      </c>
      <c r="CU56" s="120" t="e">
        <f t="shared" si="20"/>
        <v>#DIV/0!</v>
      </c>
      <c r="CV56" s="120" t="e">
        <f t="shared" si="21"/>
        <v>#DIV/0!</v>
      </c>
      <c r="CW56" s="120" t="e">
        <f t="shared" si="14"/>
        <v>#DIV/0!</v>
      </c>
      <c r="CX56" s="120" t="e">
        <f t="shared" si="14"/>
        <v>#DIV/0!</v>
      </c>
      <c r="CY56" s="120" t="e">
        <f t="shared" si="14"/>
        <v>#DIV/0!</v>
      </c>
      <c r="CZ56" s="120" t="e">
        <f t="shared" si="14"/>
        <v>#DIV/0!</v>
      </c>
      <c r="DA56" s="120" t="e">
        <f t="shared" si="14"/>
        <v>#DIV/0!</v>
      </c>
      <c r="DB56" s="120" t="str">
        <f t="shared" si="14"/>
        <v/>
      </c>
      <c r="DC56" s="119"/>
      <c r="DD56" s="111"/>
      <c r="DE56" s="111"/>
      <c r="DF56" s="111"/>
      <c r="DG56" s="111"/>
      <c r="DH56" s="111"/>
      <c r="DI56" s="111"/>
      <c r="DJ56" s="111"/>
      <c r="DK56" s="111"/>
      <c r="DL56" s="111"/>
      <c r="DM56" s="112">
        <f>IF('III Plan Rates'!$AP59&gt;0,SUMPRODUCT(DD56:DL56,'III Plan Rates'!$AG59:$AO59)/'III Plan Rates'!$AP59,0)</f>
        <v>0</v>
      </c>
      <c r="DN56" s="123"/>
      <c r="DO56" s="112" t="e">
        <f>'III Plan Rates'!$AA59*'V Consumer Factors'!$N$12*'II Rate Development &amp; Change'!$M$34</f>
        <v>#DIV/0!</v>
      </c>
      <c r="DP56" s="112" t="e">
        <f>'III Plan Rates'!$AA59*'V Consumer Factors'!$N$13*'II Rate Development &amp; Change'!$M$34</f>
        <v>#DIV/0!</v>
      </c>
      <c r="DQ56" s="112" t="e">
        <f>'III Plan Rates'!$AA59*'V Consumer Factors'!$N$14*'II Rate Development &amp; Change'!$M$34</f>
        <v>#DIV/0!</v>
      </c>
      <c r="DR56" s="112" t="e">
        <f>'III Plan Rates'!$AA59*'V Consumer Factors'!$N$15*'II Rate Development &amp; Change'!$M$34</f>
        <v>#DIV/0!</v>
      </c>
      <c r="DS56" s="112" t="e">
        <f>'III Plan Rates'!$AA59*'V Consumer Factors'!$N$16*'II Rate Development &amp; Change'!$M$34</f>
        <v>#DIV/0!</v>
      </c>
      <c r="DT56" s="112" t="e">
        <f>'III Plan Rates'!$AA59*'V Consumer Factors'!$N$17*'II Rate Development &amp; Change'!$M$34</f>
        <v>#DIV/0!</v>
      </c>
      <c r="DU56" s="112" t="e">
        <f>'III Plan Rates'!$AA59*'V Consumer Factors'!$N$18*'II Rate Development &amp; Change'!$M$34</f>
        <v>#DIV/0!</v>
      </c>
      <c r="DV56" s="112" t="e">
        <f>'III Plan Rates'!$AA59*'V Consumer Factors'!$N$19*'II Rate Development &amp; Change'!$M$34</f>
        <v>#DIV/0!</v>
      </c>
      <c r="DW56" s="112" t="e">
        <f>'III Plan Rates'!$AA59*'V Consumer Factors'!$N$20*'II Rate Development &amp; Change'!$M$34</f>
        <v>#DIV/0!</v>
      </c>
      <c r="DX56" s="112">
        <f>IF('III Plan Rates'!$AP59&gt;0,SUMPRODUCT(DO56:DW56,'III Plan Rates'!$AG59:$AO59)/'III Plan Rates'!$AP59,0)</f>
        <v>0</v>
      </c>
      <c r="DZ56" s="120" t="e">
        <f t="shared" si="11"/>
        <v>#DIV/0!</v>
      </c>
      <c r="EA56" s="120" t="e">
        <f t="shared" si="22"/>
        <v>#DIV/0!</v>
      </c>
      <c r="EB56" s="120" t="e">
        <f t="shared" si="23"/>
        <v>#DIV/0!</v>
      </c>
      <c r="EC56" s="120" t="e">
        <f t="shared" si="24"/>
        <v>#DIV/0!</v>
      </c>
      <c r="ED56" s="120" t="e">
        <f t="shared" si="15"/>
        <v>#DIV/0!</v>
      </c>
      <c r="EE56" s="120" t="e">
        <f t="shared" si="15"/>
        <v>#DIV/0!</v>
      </c>
      <c r="EF56" s="120" t="e">
        <f t="shared" si="15"/>
        <v>#DIV/0!</v>
      </c>
      <c r="EG56" s="120" t="e">
        <f t="shared" si="15"/>
        <v>#DIV/0!</v>
      </c>
      <c r="EH56" s="120" t="e">
        <f t="shared" si="15"/>
        <v>#DIV/0!</v>
      </c>
      <c r="EI56" s="120" t="str">
        <f t="shared" si="15"/>
        <v/>
      </c>
      <c r="EJ56" s="119"/>
    </row>
    <row r="57" spans="1:140" x14ac:dyDescent="0.25">
      <c r="A57" s="406" t="str">
        <f>'III Plan Rates'!A60</f>
        <v>Plan 43</v>
      </c>
      <c r="B57" s="122">
        <f>'III Plan Rates'!B60</f>
        <v>0</v>
      </c>
      <c r="C57" s="128">
        <f>'III Plan Rates'!D60</f>
        <v>0</v>
      </c>
      <c r="D57" s="122">
        <f>'III Plan Rates'!E60</f>
        <v>0</v>
      </c>
      <c r="E57" s="122">
        <f>'III Plan Rates'!F60</f>
        <v>0</v>
      </c>
      <c r="F57" s="122">
        <f>'III Plan Rates'!G60</f>
        <v>0</v>
      </c>
      <c r="G57" s="122">
        <f>'III Plan Rates'!J60</f>
        <v>0</v>
      </c>
      <c r="H57" s="101"/>
      <c r="I57" s="111"/>
      <c r="J57" s="111"/>
      <c r="K57" s="111"/>
      <c r="L57" s="111"/>
      <c r="M57" s="111"/>
      <c r="N57" s="111"/>
      <c r="O57" s="111"/>
      <c r="P57" s="111"/>
      <c r="Q57" s="111"/>
      <c r="R57" s="112">
        <f>IF('III Plan Rates'!$AP60&gt;0,SUMPRODUCT(I57:Q57,'III Plan Rates'!$AG60:$AO60)/'III Plan Rates'!$AP60,0)</f>
        <v>0</v>
      </c>
      <c r="S57" s="123"/>
      <c r="T57" s="112" t="e">
        <f>'III Plan Rates'!$AA60*'V Consumer Factors'!$N$12*'II Rate Development &amp; Change'!$J$34</f>
        <v>#DIV/0!</v>
      </c>
      <c r="U57" s="112" t="e">
        <f>'III Plan Rates'!$AA60*'V Consumer Factors'!$N$13*'II Rate Development &amp; Change'!$J$34</f>
        <v>#DIV/0!</v>
      </c>
      <c r="V57" s="112" t="e">
        <f>'III Plan Rates'!$AA60*'V Consumer Factors'!$N$14*'II Rate Development &amp; Change'!$J$34</f>
        <v>#DIV/0!</v>
      </c>
      <c r="W57" s="112" t="e">
        <f>'III Plan Rates'!$AA60*'V Consumer Factors'!$N$15*'II Rate Development &amp; Change'!$J$34</f>
        <v>#DIV/0!</v>
      </c>
      <c r="X57" s="112" t="e">
        <f>'III Plan Rates'!$AA60*'V Consumer Factors'!$N$16*'II Rate Development &amp; Change'!$J$34</f>
        <v>#DIV/0!</v>
      </c>
      <c r="Y57" s="112" t="e">
        <f>'III Plan Rates'!$AA60*'V Consumer Factors'!$N$17*'II Rate Development &amp; Change'!$J$34</f>
        <v>#DIV/0!</v>
      </c>
      <c r="Z57" s="112" t="e">
        <f>'III Plan Rates'!$AA60*'V Consumer Factors'!$N$18*'II Rate Development &amp; Change'!$J$34</f>
        <v>#DIV/0!</v>
      </c>
      <c r="AA57" s="112" t="e">
        <f>'III Plan Rates'!$AA60*'V Consumer Factors'!$N$19*'II Rate Development &amp; Change'!$J$34</f>
        <v>#DIV/0!</v>
      </c>
      <c r="AB57" s="112" t="e">
        <f>'III Plan Rates'!$AA60*'V Consumer Factors'!$N$20*'II Rate Development &amp; Change'!$J$34</f>
        <v>#DIV/0!</v>
      </c>
      <c r="AC57" s="112">
        <f>IF('III Plan Rates'!$AP60&gt;0,SUMPRODUCT(T57:AB57,'III Plan Rates'!$AG60:$AO60)/'III Plan Rates'!$AP60,0)</f>
        <v>0</v>
      </c>
      <c r="AD57" s="119"/>
      <c r="AE57" s="120" t="e">
        <f t="shared" si="8"/>
        <v>#DIV/0!</v>
      </c>
      <c r="AF57" s="120" t="e">
        <f t="shared" si="8"/>
        <v>#DIV/0!</v>
      </c>
      <c r="AG57" s="120" t="e">
        <f t="shared" si="8"/>
        <v>#DIV/0!</v>
      </c>
      <c r="AH57" s="120" t="e">
        <f t="shared" si="8"/>
        <v>#DIV/0!</v>
      </c>
      <c r="AI57" s="120" t="e">
        <f t="shared" si="12"/>
        <v>#DIV/0!</v>
      </c>
      <c r="AJ57" s="120" t="e">
        <f t="shared" si="12"/>
        <v>#DIV/0!</v>
      </c>
      <c r="AK57" s="120" t="e">
        <f t="shared" si="12"/>
        <v>#DIV/0!</v>
      </c>
      <c r="AL57" s="120" t="e">
        <f t="shared" si="12"/>
        <v>#DIV/0!</v>
      </c>
      <c r="AM57" s="120" t="e">
        <f t="shared" si="12"/>
        <v>#DIV/0!</v>
      </c>
      <c r="AN57" s="120" t="str">
        <f t="shared" si="12"/>
        <v/>
      </c>
      <c r="AO57" s="119"/>
      <c r="AP57" s="111"/>
      <c r="AQ57" s="111"/>
      <c r="AR57" s="111"/>
      <c r="AS57" s="111"/>
      <c r="AT57" s="111"/>
      <c r="AU57" s="111"/>
      <c r="AV57" s="111"/>
      <c r="AW57" s="111"/>
      <c r="AX57" s="111"/>
      <c r="AY57" s="112">
        <f>IF('III Plan Rates'!$AP60&gt;0,SUMPRODUCT(AP57:AX57,'III Plan Rates'!$AG60:$AO60)/'III Plan Rates'!$AP60,0)</f>
        <v>0</v>
      </c>
      <c r="AZ57" s="123"/>
      <c r="BA57" s="112" t="e">
        <f>'III Plan Rates'!$AA60*'V Consumer Factors'!$N$12*'II Rate Development &amp; Change'!$K$34</f>
        <v>#DIV/0!</v>
      </c>
      <c r="BB57" s="112" t="e">
        <f>'III Plan Rates'!$AA60*'V Consumer Factors'!$N$13*'II Rate Development &amp; Change'!$K$34</f>
        <v>#DIV/0!</v>
      </c>
      <c r="BC57" s="112" t="e">
        <f>'III Plan Rates'!$AA60*'V Consumer Factors'!$N$14*'II Rate Development &amp; Change'!$K$34</f>
        <v>#DIV/0!</v>
      </c>
      <c r="BD57" s="112" t="e">
        <f>'III Plan Rates'!$AA60*'V Consumer Factors'!$N$15*'II Rate Development &amp; Change'!$K$34</f>
        <v>#DIV/0!</v>
      </c>
      <c r="BE57" s="112" t="e">
        <f>'III Plan Rates'!$AA60*'V Consumer Factors'!$N$16*'II Rate Development &amp; Change'!$K$34</f>
        <v>#DIV/0!</v>
      </c>
      <c r="BF57" s="112" t="e">
        <f>'III Plan Rates'!$AA60*'V Consumer Factors'!$N$17*'II Rate Development &amp; Change'!$K$34</f>
        <v>#DIV/0!</v>
      </c>
      <c r="BG57" s="112" t="e">
        <f>'III Plan Rates'!$AA60*'V Consumer Factors'!$N$18*'II Rate Development &amp; Change'!$K$34</f>
        <v>#DIV/0!</v>
      </c>
      <c r="BH57" s="112" t="e">
        <f>'III Plan Rates'!$AA60*'V Consumer Factors'!$N$19*'II Rate Development &amp; Change'!$K$34</f>
        <v>#DIV/0!</v>
      </c>
      <c r="BI57" s="112" t="e">
        <f>'III Plan Rates'!$AA60*'V Consumer Factors'!$N$20*'II Rate Development &amp; Change'!$K$34</f>
        <v>#DIV/0!</v>
      </c>
      <c r="BJ57" s="112">
        <f>IF('III Plan Rates'!$AP60&gt;0,SUMPRODUCT(BA57:BI57,'III Plan Rates'!$AG60:$AO60)/'III Plan Rates'!$AP60,0)</f>
        <v>0</v>
      </c>
      <c r="BK57" s="124"/>
      <c r="BL57" s="120" t="e">
        <f t="shared" si="9"/>
        <v>#DIV/0!</v>
      </c>
      <c r="BM57" s="120" t="e">
        <f t="shared" si="16"/>
        <v>#DIV/0!</v>
      </c>
      <c r="BN57" s="120" t="e">
        <f t="shared" si="17"/>
        <v>#DIV/0!</v>
      </c>
      <c r="BO57" s="120" t="e">
        <f t="shared" si="18"/>
        <v>#DIV/0!</v>
      </c>
      <c r="BP57" s="120" t="e">
        <f t="shared" si="13"/>
        <v>#DIV/0!</v>
      </c>
      <c r="BQ57" s="120" t="e">
        <f t="shared" si="13"/>
        <v>#DIV/0!</v>
      </c>
      <c r="BR57" s="120" t="e">
        <f t="shared" si="13"/>
        <v>#DIV/0!</v>
      </c>
      <c r="BS57" s="120" t="e">
        <f t="shared" si="13"/>
        <v>#DIV/0!</v>
      </c>
      <c r="BT57" s="120" t="e">
        <f t="shared" si="13"/>
        <v>#DIV/0!</v>
      </c>
      <c r="BU57" s="120" t="str">
        <f t="shared" si="13"/>
        <v/>
      </c>
      <c r="BV57" s="119"/>
      <c r="BW57" s="111"/>
      <c r="BX57" s="111"/>
      <c r="BY57" s="111"/>
      <c r="BZ57" s="111"/>
      <c r="CA57" s="111"/>
      <c r="CB57" s="111"/>
      <c r="CC57" s="111"/>
      <c r="CD57" s="111"/>
      <c r="CE57" s="111"/>
      <c r="CF57" s="112">
        <f>IF('III Plan Rates'!$AP60&gt;0,SUMPRODUCT(BW57:CE57,'III Plan Rates'!$AG60:$AO60)/'III Plan Rates'!$AP60,0)</f>
        <v>0</v>
      </c>
      <c r="CG57" s="123"/>
      <c r="CH57" s="112" t="e">
        <f>'III Plan Rates'!$AA60*'V Consumer Factors'!$N$12*'II Rate Development &amp; Change'!$L$34</f>
        <v>#DIV/0!</v>
      </c>
      <c r="CI57" s="112" t="e">
        <f>'III Plan Rates'!$AA60*'V Consumer Factors'!$N$13*'II Rate Development &amp; Change'!$L$34</f>
        <v>#DIV/0!</v>
      </c>
      <c r="CJ57" s="112" t="e">
        <f>'III Plan Rates'!$AA60*'V Consumer Factors'!$N$14*'II Rate Development &amp; Change'!$L$34</f>
        <v>#DIV/0!</v>
      </c>
      <c r="CK57" s="112" t="e">
        <f>'III Plan Rates'!$AA60*'V Consumer Factors'!$N$15*'II Rate Development &amp; Change'!$L$34</f>
        <v>#DIV/0!</v>
      </c>
      <c r="CL57" s="112" t="e">
        <f>'III Plan Rates'!$AA60*'V Consumer Factors'!$N$16*'II Rate Development &amp; Change'!$L$34</f>
        <v>#DIV/0!</v>
      </c>
      <c r="CM57" s="112" t="e">
        <f>'III Plan Rates'!$AA60*'V Consumer Factors'!$N$17*'II Rate Development &amp; Change'!$L$34</f>
        <v>#DIV/0!</v>
      </c>
      <c r="CN57" s="112" t="e">
        <f>'III Plan Rates'!$AA60*'V Consumer Factors'!$N$18*'II Rate Development &amp; Change'!$L$34</f>
        <v>#DIV/0!</v>
      </c>
      <c r="CO57" s="112" t="e">
        <f>'III Plan Rates'!$AA60*'V Consumer Factors'!$N$19*'II Rate Development &amp; Change'!$L$34</f>
        <v>#DIV/0!</v>
      </c>
      <c r="CP57" s="112" t="e">
        <f>'III Plan Rates'!$AA60*'V Consumer Factors'!$N$20*'II Rate Development &amp; Change'!$L$34</f>
        <v>#DIV/0!</v>
      </c>
      <c r="CQ57" s="112">
        <f>IF('III Plan Rates'!$AP60&gt;0,SUMPRODUCT(CH57:CP57,'III Plan Rates'!$AG60:$AO60)/'III Plan Rates'!$AP60,0)</f>
        <v>0</v>
      </c>
      <c r="CR57" s="124"/>
      <c r="CS57" s="120" t="e">
        <f t="shared" si="10"/>
        <v>#DIV/0!</v>
      </c>
      <c r="CT57" s="120" t="e">
        <f t="shared" si="19"/>
        <v>#DIV/0!</v>
      </c>
      <c r="CU57" s="120" t="e">
        <f t="shared" si="20"/>
        <v>#DIV/0!</v>
      </c>
      <c r="CV57" s="120" t="e">
        <f t="shared" si="21"/>
        <v>#DIV/0!</v>
      </c>
      <c r="CW57" s="120" t="e">
        <f t="shared" si="14"/>
        <v>#DIV/0!</v>
      </c>
      <c r="CX57" s="120" t="e">
        <f t="shared" si="14"/>
        <v>#DIV/0!</v>
      </c>
      <c r="CY57" s="120" t="e">
        <f t="shared" si="14"/>
        <v>#DIV/0!</v>
      </c>
      <c r="CZ57" s="120" t="e">
        <f t="shared" si="14"/>
        <v>#DIV/0!</v>
      </c>
      <c r="DA57" s="120" t="e">
        <f t="shared" si="14"/>
        <v>#DIV/0!</v>
      </c>
      <c r="DB57" s="120" t="str">
        <f t="shared" si="14"/>
        <v/>
      </c>
      <c r="DC57" s="119"/>
      <c r="DD57" s="111"/>
      <c r="DE57" s="111"/>
      <c r="DF57" s="111"/>
      <c r="DG57" s="111"/>
      <c r="DH57" s="111"/>
      <c r="DI57" s="111"/>
      <c r="DJ57" s="111"/>
      <c r="DK57" s="111"/>
      <c r="DL57" s="111"/>
      <c r="DM57" s="112">
        <f>IF('III Plan Rates'!$AP60&gt;0,SUMPRODUCT(DD57:DL57,'III Plan Rates'!$AG60:$AO60)/'III Plan Rates'!$AP60,0)</f>
        <v>0</v>
      </c>
      <c r="DN57" s="123"/>
      <c r="DO57" s="112" t="e">
        <f>'III Plan Rates'!$AA60*'V Consumer Factors'!$N$12*'II Rate Development &amp; Change'!$M$34</f>
        <v>#DIV/0!</v>
      </c>
      <c r="DP57" s="112" t="e">
        <f>'III Plan Rates'!$AA60*'V Consumer Factors'!$N$13*'II Rate Development &amp; Change'!$M$34</f>
        <v>#DIV/0!</v>
      </c>
      <c r="DQ57" s="112" t="e">
        <f>'III Plan Rates'!$AA60*'V Consumer Factors'!$N$14*'II Rate Development &amp; Change'!$M$34</f>
        <v>#DIV/0!</v>
      </c>
      <c r="DR57" s="112" t="e">
        <f>'III Plan Rates'!$AA60*'V Consumer Factors'!$N$15*'II Rate Development &amp; Change'!$M$34</f>
        <v>#DIV/0!</v>
      </c>
      <c r="DS57" s="112" t="e">
        <f>'III Plan Rates'!$AA60*'V Consumer Factors'!$N$16*'II Rate Development &amp; Change'!$M$34</f>
        <v>#DIV/0!</v>
      </c>
      <c r="DT57" s="112" t="e">
        <f>'III Plan Rates'!$AA60*'V Consumer Factors'!$N$17*'II Rate Development &amp; Change'!$M$34</f>
        <v>#DIV/0!</v>
      </c>
      <c r="DU57" s="112" t="e">
        <f>'III Plan Rates'!$AA60*'V Consumer Factors'!$N$18*'II Rate Development &amp; Change'!$M$34</f>
        <v>#DIV/0!</v>
      </c>
      <c r="DV57" s="112" t="e">
        <f>'III Plan Rates'!$AA60*'V Consumer Factors'!$N$19*'II Rate Development &amp; Change'!$M$34</f>
        <v>#DIV/0!</v>
      </c>
      <c r="DW57" s="112" t="e">
        <f>'III Plan Rates'!$AA60*'V Consumer Factors'!$N$20*'II Rate Development &amp; Change'!$M$34</f>
        <v>#DIV/0!</v>
      </c>
      <c r="DX57" s="112">
        <f>IF('III Plan Rates'!$AP60&gt;0,SUMPRODUCT(DO57:DW57,'III Plan Rates'!$AG60:$AO60)/'III Plan Rates'!$AP60,0)</f>
        <v>0</v>
      </c>
      <c r="DZ57" s="120" t="e">
        <f t="shared" si="11"/>
        <v>#DIV/0!</v>
      </c>
      <c r="EA57" s="120" t="e">
        <f t="shared" si="22"/>
        <v>#DIV/0!</v>
      </c>
      <c r="EB57" s="120" t="e">
        <f t="shared" si="23"/>
        <v>#DIV/0!</v>
      </c>
      <c r="EC57" s="120" t="e">
        <f t="shared" si="24"/>
        <v>#DIV/0!</v>
      </c>
      <c r="ED57" s="120" t="e">
        <f t="shared" si="15"/>
        <v>#DIV/0!</v>
      </c>
      <c r="EE57" s="120" t="e">
        <f t="shared" si="15"/>
        <v>#DIV/0!</v>
      </c>
      <c r="EF57" s="120" t="e">
        <f t="shared" si="15"/>
        <v>#DIV/0!</v>
      </c>
      <c r="EG57" s="120" t="e">
        <f t="shared" si="15"/>
        <v>#DIV/0!</v>
      </c>
      <c r="EH57" s="120" t="e">
        <f t="shared" si="15"/>
        <v>#DIV/0!</v>
      </c>
      <c r="EI57" s="120" t="str">
        <f t="shared" si="15"/>
        <v/>
      </c>
      <c r="EJ57" s="119"/>
    </row>
    <row r="58" spans="1:140" x14ac:dyDescent="0.25">
      <c r="A58" s="406" t="str">
        <f>'III Plan Rates'!A61</f>
        <v>Plan 44</v>
      </c>
      <c r="B58" s="122">
        <f>'III Plan Rates'!B61</f>
        <v>0</v>
      </c>
      <c r="C58" s="128">
        <f>'III Plan Rates'!D61</f>
        <v>0</v>
      </c>
      <c r="D58" s="122">
        <f>'III Plan Rates'!E61</f>
        <v>0</v>
      </c>
      <c r="E58" s="122">
        <f>'III Plan Rates'!F61</f>
        <v>0</v>
      </c>
      <c r="F58" s="122">
        <f>'III Plan Rates'!G61</f>
        <v>0</v>
      </c>
      <c r="G58" s="122">
        <f>'III Plan Rates'!J61</f>
        <v>0</v>
      </c>
      <c r="H58" s="101"/>
      <c r="I58" s="111"/>
      <c r="J58" s="111"/>
      <c r="K58" s="111"/>
      <c r="L58" s="111"/>
      <c r="M58" s="111"/>
      <c r="N58" s="111"/>
      <c r="O58" s="111"/>
      <c r="P58" s="111"/>
      <c r="Q58" s="111"/>
      <c r="R58" s="112">
        <f>IF('III Plan Rates'!$AP61&gt;0,SUMPRODUCT(I58:Q58,'III Plan Rates'!$AG61:$AO61)/'III Plan Rates'!$AP61,0)</f>
        <v>0</v>
      </c>
      <c r="S58" s="123"/>
      <c r="T58" s="112" t="e">
        <f>'III Plan Rates'!$AA61*'V Consumer Factors'!$N$12*'II Rate Development &amp; Change'!$J$34</f>
        <v>#DIV/0!</v>
      </c>
      <c r="U58" s="112" t="e">
        <f>'III Plan Rates'!$AA61*'V Consumer Factors'!$N$13*'II Rate Development &amp; Change'!$J$34</f>
        <v>#DIV/0!</v>
      </c>
      <c r="V58" s="112" t="e">
        <f>'III Plan Rates'!$AA61*'V Consumer Factors'!$N$14*'II Rate Development &amp; Change'!$J$34</f>
        <v>#DIV/0!</v>
      </c>
      <c r="W58" s="112" t="e">
        <f>'III Plan Rates'!$AA61*'V Consumer Factors'!$N$15*'II Rate Development &amp; Change'!$J$34</f>
        <v>#DIV/0!</v>
      </c>
      <c r="X58" s="112" t="e">
        <f>'III Plan Rates'!$AA61*'V Consumer Factors'!$N$16*'II Rate Development &amp; Change'!$J$34</f>
        <v>#DIV/0!</v>
      </c>
      <c r="Y58" s="112" t="e">
        <f>'III Plan Rates'!$AA61*'V Consumer Factors'!$N$17*'II Rate Development &amp; Change'!$J$34</f>
        <v>#DIV/0!</v>
      </c>
      <c r="Z58" s="112" t="e">
        <f>'III Plan Rates'!$AA61*'V Consumer Factors'!$N$18*'II Rate Development &amp; Change'!$J$34</f>
        <v>#DIV/0!</v>
      </c>
      <c r="AA58" s="112" t="e">
        <f>'III Plan Rates'!$AA61*'V Consumer Factors'!$N$19*'II Rate Development &amp; Change'!$J$34</f>
        <v>#DIV/0!</v>
      </c>
      <c r="AB58" s="112" t="e">
        <f>'III Plan Rates'!$AA61*'V Consumer Factors'!$N$20*'II Rate Development &amp; Change'!$J$34</f>
        <v>#DIV/0!</v>
      </c>
      <c r="AC58" s="112">
        <f>IF('III Plan Rates'!$AP61&gt;0,SUMPRODUCT(T58:AB58,'III Plan Rates'!$AG61:$AO61)/'III Plan Rates'!$AP61,0)</f>
        <v>0</v>
      </c>
      <c r="AD58" s="119"/>
      <c r="AE58" s="120" t="e">
        <f t="shared" si="8"/>
        <v>#DIV/0!</v>
      </c>
      <c r="AF58" s="120" t="e">
        <f t="shared" si="8"/>
        <v>#DIV/0!</v>
      </c>
      <c r="AG58" s="120" t="e">
        <f t="shared" si="8"/>
        <v>#DIV/0!</v>
      </c>
      <c r="AH58" s="120" t="e">
        <f t="shared" si="8"/>
        <v>#DIV/0!</v>
      </c>
      <c r="AI58" s="120" t="e">
        <f t="shared" si="12"/>
        <v>#DIV/0!</v>
      </c>
      <c r="AJ58" s="120" t="e">
        <f t="shared" si="12"/>
        <v>#DIV/0!</v>
      </c>
      <c r="AK58" s="120" t="e">
        <f t="shared" si="12"/>
        <v>#DIV/0!</v>
      </c>
      <c r="AL58" s="120" t="e">
        <f t="shared" si="12"/>
        <v>#DIV/0!</v>
      </c>
      <c r="AM58" s="120" t="e">
        <f t="shared" si="12"/>
        <v>#DIV/0!</v>
      </c>
      <c r="AN58" s="120" t="str">
        <f t="shared" si="12"/>
        <v/>
      </c>
      <c r="AO58" s="119"/>
      <c r="AP58" s="111"/>
      <c r="AQ58" s="111"/>
      <c r="AR58" s="111"/>
      <c r="AS58" s="111"/>
      <c r="AT58" s="111"/>
      <c r="AU58" s="111"/>
      <c r="AV58" s="111"/>
      <c r="AW58" s="111"/>
      <c r="AX58" s="111"/>
      <c r="AY58" s="112">
        <f>IF('III Plan Rates'!$AP61&gt;0,SUMPRODUCT(AP58:AX58,'III Plan Rates'!$AG61:$AO61)/'III Plan Rates'!$AP61,0)</f>
        <v>0</v>
      </c>
      <c r="AZ58" s="123"/>
      <c r="BA58" s="112" t="e">
        <f>'III Plan Rates'!$AA61*'V Consumer Factors'!$N$12*'II Rate Development &amp; Change'!$K$34</f>
        <v>#DIV/0!</v>
      </c>
      <c r="BB58" s="112" t="e">
        <f>'III Plan Rates'!$AA61*'V Consumer Factors'!$N$13*'II Rate Development &amp; Change'!$K$34</f>
        <v>#DIV/0!</v>
      </c>
      <c r="BC58" s="112" t="e">
        <f>'III Plan Rates'!$AA61*'V Consumer Factors'!$N$14*'II Rate Development &amp; Change'!$K$34</f>
        <v>#DIV/0!</v>
      </c>
      <c r="BD58" s="112" t="e">
        <f>'III Plan Rates'!$AA61*'V Consumer Factors'!$N$15*'II Rate Development &amp; Change'!$K$34</f>
        <v>#DIV/0!</v>
      </c>
      <c r="BE58" s="112" t="e">
        <f>'III Plan Rates'!$AA61*'V Consumer Factors'!$N$16*'II Rate Development &amp; Change'!$K$34</f>
        <v>#DIV/0!</v>
      </c>
      <c r="BF58" s="112" t="e">
        <f>'III Plan Rates'!$AA61*'V Consumer Factors'!$N$17*'II Rate Development &amp; Change'!$K$34</f>
        <v>#DIV/0!</v>
      </c>
      <c r="BG58" s="112" t="e">
        <f>'III Plan Rates'!$AA61*'V Consumer Factors'!$N$18*'II Rate Development &amp; Change'!$K$34</f>
        <v>#DIV/0!</v>
      </c>
      <c r="BH58" s="112" t="e">
        <f>'III Plan Rates'!$AA61*'V Consumer Factors'!$N$19*'II Rate Development &amp; Change'!$K$34</f>
        <v>#DIV/0!</v>
      </c>
      <c r="BI58" s="112" t="e">
        <f>'III Plan Rates'!$AA61*'V Consumer Factors'!$N$20*'II Rate Development &amp; Change'!$K$34</f>
        <v>#DIV/0!</v>
      </c>
      <c r="BJ58" s="112">
        <f>IF('III Plan Rates'!$AP61&gt;0,SUMPRODUCT(BA58:BI58,'III Plan Rates'!$AG61:$AO61)/'III Plan Rates'!$AP61,0)</f>
        <v>0</v>
      </c>
      <c r="BK58" s="124"/>
      <c r="BL58" s="120" t="e">
        <f t="shared" si="9"/>
        <v>#DIV/0!</v>
      </c>
      <c r="BM58" s="120" t="e">
        <f t="shared" si="16"/>
        <v>#DIV/0!</v>
      </c>
      <c r="BN58" s="120" t="e">
        <f t="shared" si="17"/>
        <v>#DIV/0!</v>
      </c>
      <c r="BO58" s="120" t="e">
        <f t="shared" si="18"/>
        <v>#DIV/0!</v>
      </c>
      <c r="BP58" s="120" t="e">
        <f t="shared" si="13"/>
        <v>#DIV/0!</v>
      </c>
      <c r="BQ58" s="120" t="e">
        <f t="shared" si="13"/>
        <v>#DIV/0!</v>
      </c>
      <c r="BR58" s="120" t="e">
        <f t="shared" si="13"/>
        <v>#DIV/0!</v>
      </c>
      <c r="BS58" s="120" t="e">
        <f t="shared" si="13"/>
        <v>#DIV/0!</v>
      </c>
      <c r="BT58" s="120" t="e">
        <f t="shared" si="13"/>
        <v>#DIV/0!</v>
      </c>
      <c r="BU58" s="120" t="str">
        <f t="shared" si="13"/>
        <v/>
      </c>
      <c r="BV58" s="119"/>
      <c r="BW58" s="111"/>
      <c r="BX58" s="111"/>
      <c r="BY58" s="111"/>
      <c r="BZ58" s="111"/>
      <c r="CA58" s="111"/>
      <c r="CB58" s="111"/>
      <c r="CC58" s="111"/>
      <c r="CD58" s="111"/>
      <c r="CE58" s="111"/>
      <c r="CF58" s="112">
        <f>IF('III Plan Rates'!$AP61&gt;0,SUMPRODUCT(BW58:CE58,'III Plan Rates'!$AG61:$AO61)/'III Plan Rates'!$AP61,0)</f>
        <v>0</v>
      </c>
      <c r="CG58" s="123"/>
      <c r="CH58" s="112" t="e">
        <f>'III Plan Rates'!$AA61*'V Consumer Factors'!$N$12*'II Rate Development &amp; Change'!$L$34</f>
        <v>#DIV/0!</v>
      </c>
      <c r="CI58" s="112" t="e">
        <f>'III Plan Rates'!$AA61*'V Consumer Factors'!$N$13*'II Rate Development &amp; Change'!$L$34</f>
        <v>#DIV/0!</v>
      </c>
      <c r="CJ58" s="112" t="e">
        <f>'III Plan Rates'!$AA61*'V Consumer Factors'!$N$14*'II Rate Development &amp; Change'!$L$34</f>
        <v>#DIV/0!</v>
      </c>
      <c r="CK58" s="112" t="e">
        <f>'III Plan Rates'!$AA61*'V Consumer Factors'!$N$15*'II Rate Development &amp; Change'!$L$34</f>
        <v>#DIV/0!</v>
      </c>
      <c r="CL58" s="112" t="e">
        <f>'III Plan Rates'!$AA61*'V Consumer Factors'!$N$16*'II Rate Development &amp; Change'!$L$34</f>
        <v>#DIV/0!</v>
      </c>
      <c r="CM58" s="112" t="e">
        <f>'III Plan Rates'!$AA61*'V Consumer Factors'!$N$17*'II Rate Development &amp; Change'!$L$34</f>
        <v>#DIV/0!</v>
      </c>
      <c r="CN58" s="112" t="e">
        <f>'III Plan Rates'!$AA61*'V Consumer Factors'!$N$18*'II Rate Development &amp; Change'!$L$34</f>
        <v>#DIV/0!</v>
      </c>
      <c r="CO58" s="112" t="e">
        <f>'III Plan Rates'!$AA61*'V Consumer Factors'!$N$19*'II Rate Development &amp; Change'!$L$34</f>
        <v>#DIV/0!</v>
      </c>
      <c r="CP58" s="112" t="e">
        <f>'III Plan Rates'!$AA61*'V Consumer Factors'!$N$20*'II Rate Development &amp; Change'!$L$34</f>
        <v>#DIV/0!</v>
      </c>
      <c r="CQ58" s="112">
        <f>IF('III Plan Rates'!$AP61&gt;0,SUMPRODUCT(CH58:CP58,'III Plan Rates'!$AG61:$AO61)/'III Plan Rates'!$AP61,0)</f>
        <v>0</v>
      </c>
      <c r="CR58" s="124"/>
      <c r="CS58" s="120" t="e">
        <f t="shared" si="10"/>
        <v>#DIV/0!</v>
      </c>
      <c r="CT58" s="120" t="e">
        <f t="shared" si="19"/>
        <v>#DIV/0!</v>
      </c>
      <c r="CU58" s="120" t="e">
        <f t="shared" si="20"/>
        <v>#DIV/0!</v>
      </c>
      <c r="CV58" s="120" t="e">
        <f t="shared" si="21"/>
        <v>#DIV/0!</v>
      </c>
      <c r="CW58" s="120" t="e">
        <f t="shared" si="14"/>
        <v>#DIV/0!</v>
      </c>
      <c r="CX58" s="120" t="e">
        <f t="shared" si="14"/>
        <v>#DIV/0!</v>
      </c>
      <c r="CY58" s="120" t="e">
        <f t="shared" si="14"/>
        <v>#DIV/0!</v>
      </c>
      <c r="CZ58" s="120" t="e">
        <f t="shared" si="14"/>
        <v>#DIV/0!</v>
      </c>
      <c r="DA58" s="120" t="e">
        <f t="shared" si="14"/>
        <v>#DIV/0!</v>
      </c>
      <c r="DB58" s="120" t="str">
        <f t="shared" si="14"/>
        <v/>
      </c>
      <c r="DC58" s="119"/>
      <c r="DD58" s="111"/>
      <c r="DE58" s="111"/>
      <c r="DF58" s="111"/>
      <c r="DG58" s="111"/>
      <c r="DH58" s="111"/>
      <c r="DI58" s="111"/>
      <c r="DJ58" s="111"/>
      <c r="DK58" s="111"/>
      <c r="DL58" s="111"/>
      <c r="DM58" s="112">
        <f>IF('III Plan Rates'!$AP61&gt;0,SUMPRODUCT(DD58:DL58,'III Plan Rates'!$AG61:$AO61)/'III Plan Rates'!$AP61,0)</f>
        <v>0</v>
      </c>
      <c r="DN58" s="123"/>
      <c r="DO58" s="112" t="e">
        <f>'III Plan Rates'!$AA61*'V Consumer Factors'!$N$12*'II Rate Development &amp; Change'!$M$34</f>
        <v>#DIV/0!</v>
      </c>
      <c r="DP58" s="112" t="e">
        <f>'III Plan Rates'!$AA61*'V Consumer Factors'!$N$13*'II Rate Development &amp; Change'!$M$34</f>
        <v>#DIV/0!</v>
      </c>
      <c r="DQ58" s="112" t="e">
        <f>'III Plan Rates'!$AA61*'V Consumer Factors'!$N$14*'II Rate Development &amp; Change'!$M$34</f>
        <v>#DIV/0!</v>
      </c>
      <c r="DR58" s="112" t="e">
        <f>'III Plan Rates'!$AA61*'V Consumer Factors'!$N$15*'II Rate Development &amp; Change'!$M$34</f>
        <v>#DIV/0!</v>
      </c>
      <c r="DS58" s="112" t="e">
        <f>'III Plan Rates'!$AA61*'V Consumer Factors'!$N$16*'II Rate Development &amp; Change'!$M$34</f>
        <v>#DIV/0!</v>
      </c>
      <c r="DT58" s="112" t="e">
        <f>'III Plan Rates'!$AA61*'V Consumer Factors'!$N$17*'II Rate Development &amp; Change'!$M$34</f>
        <v>#DIV/0!</v>
      </c>
      <c r="DU58" s="112" t="e">
        <f>'III Plan Rates'!$AA61*'V Consumer Factors'!$N$18*'II Rate Development &amp; Change'!$M$34</f>
        <v>#DIV/0!</v>
      </c>
      <c r="DV58" s="112" t="e">
        <f>'III Plan Rates'!$AA61*'V Consumer Factors'!$N$19*'II Rate Development &amp; Change'!$M$34</f>
        <v>#DIV/0!</v>
      </c>
      <c r="DW58" s="112" t="e">
        <f>'III Plan Rates'!$AA61*'V Consumer Factors'!$N$20*'II Rate Development &amp; Change'!$M$34</f>
        <v>#DIV/0!</v>
      </c>
      <c r="DX58" s="112">
        <f>IF('III Plan Rates'!$AP61&gt;0,SUMPRODUCT(DO58:DW58,'III Plan Rates'!$AG61:$AO61)/'III Plan Rates'!$AP61,0)</f>
        <v>0</v>
      </c>
      <c r="DZ58" s="120" t="e">
        <f t="shared" si="11"/>
        <v>#DIV/0!</v>
      </c>
      <c r="EA58" s="120" t="e">
        <f t="shared" si="22"/>
        <v>#DIV/0!</v>
      </c>
      <c r="EB58" s="120" t="e">
        <f t="shared" si="23"/>
        <v>#DIV/0!</v>
      </c>
      <c r="EC58" s="120" t="e">
        <f t="shared" si="24"/>
        <v>#DIV/0!</v>
      </c>
      <c r="ED58" s="120" t="e">
        <f t="shared" si="15"/>
        <v>#DIV/0!</v>
      </c>
      <c r="EE58" s="120" t="e">
        <f t="shared" si="15"/>
        <v>#DIV/0!</v>
      </c>
      <c r="EF58" s="120" t="e">
        <f t="shared" si="15"/>
        <v>#DIV/0!</v>
      </c>
      <c r="EG58" s="120" t="e">
        <f t="shared" si="15"/>
        <v>#DIV/0!</v>
      </c>
      <c r="EH58" s="120" t="e">
        <f t="shared" si="15"/>
        <v>#DIV/0!</v>
      </c>
      <c r="EI58" s="120" t="str">
        <f t="shared" si="15"/>
        <v/>
      </c>
      <c r="EJ58" s="119"/>
    </row>
    <row r="59" spans="1:140" x14ac:dyDescent="0.25">
      <c r="A59" s="406" t="str">
        <f>'III Plan Rates'!A62</f>
        <v>Plan 45</v>
      </c>
      <c r="B59" s="122">
        <f>'III Plan Rates'!B62</f>
        <v>0</v>
      </c>
      <c r="C59" s="128">
        <f>'III Plan Rates'!D62</f>
        <v>0</v>
      </c>
      <c r="D59" s="122">
        <f>'III Plan Rates'!E62</f>
        <v>0</v>
      </c>
      <c r="E59" s="122">
        <f>'III Plan Rates'!F62</f>
        <v>0</v>
      </c>
      <c r="F59" s="122">
        <f>'III Plan Rates'!G62</f>
        <v>0</v>
      </c>
      <c r="G59" s="122">
        <f>'III Plan Rates'!J62</f>
        <v>0</v>
      </c>
      <c r="H59" s="101"/>
      <c r="I59" s="111"/>
      <c r="J59" s="111"/>
      <c r="K59" s="111"/>
      <c r="L59" s="111"/>
      <c r="M59" s="111"/>
      <c r="N59" s="111"/>
      <c r="O59" s="111"/>
      <c r="P59" s="111"/>
      <c r="Q59" s="111"/>
      <c r="R59" s="112">
        <f>IF('III Plan Rates'!$AP62&gt;0,SUMPRODUCT(I59:Q59,'III Plan Rates'!$AG62:$AO62)/'III Plan Rates'!$AP62,0)</f>
        <v>0</v>
      </c>
      <c r="S59" s="123"/>
      <c r="T59" s="112" t="e">
        <f>'III Plan Rates'!$AA62*'V Consumer Factors'!$N$12*'II Rate Development &amp; Change'!$J$34</f>
        <v>#DIV/0!</v>
      </c>
      <c r="U59" s="112" t="e">
        <f>'III Plan Rates'!$AA62*'V Consumer Factors'!$N$13*'II Rate Development &amp; Change'!$J$34</f>
        <v>#DIV/0!</v>
      </c>
      <c r="V59" s="112" t="e">
        <f>'III Plan Rates'!$AA62*'V Consumer Factors'!$N$14*'II Rate Development &amp; Change'!$J$34</f>
        <v>#DIV/0!</v>
      </c>
      <c r="W59" s="112" t="e">
        <f>'III Plan Rates'!$AA62*'V Consumer Factors'!$N$15*'II Rate Development &amp; Change'!$J$34</f>
        <v>#DIV/0!</v>
      </c>
      <c r="X59" s="112" t="e">
        <f>'III Plan Rates'!$AA62*'V Consumer Factors'!$N$16*'II Rate Development &amp; Change'!$J$34</f>
        <v>#DIV/0!</v>
      </c>
      <c r="Y59" s="112" t="e">
        <f>'III Plan Rates'!$AA62*'V Consumer Factors'!$N$17*'II Rate Development &amp; Change'!$J$34</f>
        <v>#DIV/0!</v>
      </c>
      <c r="Z59" s="112" t="e">
        <f>'III Plan Rates'!$AA62*'V Consumer Factors'!$N$18*'II Rate Development &amp; Change'!$J$34</f>
        <v>#DIV/0!</v>
      </c>
      <c r="AA59" s="112" t="e">
        <f>'III Plan Rates'!$AA62*'V Consumer Factors'!$N$19*'II Rate Development &amp; Change'!$J$34</f>
        <v>#DIV/0!</v>
      </c>
      <c r="AB59" s="112" t="e">
        <f>'III Plan Rates'!$AA62*'V Consumer Factors'!$N$20*'II Rate Development &amp; Change'!$J$34</f>
        <v>#DIV/0!</v>
      </c>
      <c r="AC59" s="112">
        <f>IF('III Plan Rates'!$AP62&gt;0,SUMPRODUCT(T59:AB59,'III Plan Rates'!$AG62:$AO62)/'III Plan Rates'!$AP62,0)</f>
        <v>0</v>
      </c>
      <c r="AD59" s="119"/>
      <c r="AE59" s="120" t="e">
        <f t="shared" si="8"/>
        <v>#DIV/0!</v>
      </c>
      <c r="AF59" s="120" t="e">
        <f t="shared" si="8"/>
        <v>#DIV/0!</v>
      </c>
      <c r="AG59" s="120" t="e">
        <f t="shared" si="8"/>
        <v>#DIV/0!</v>
      </c>
      <c r="AH59" s="120" t="e">
        <f t="shared" si="8"/>
        <v>#DIV/0!</v>
      </c>
      <c r="AI59" s="120" t="e">
        <f t="shared" si="12"/>
        <v>#DIV/0!</v>
      </c>
      <c r="AJ59" s="120" t="e">
        <f t="shared" si="12"/>
        <v>#DIV/0!</v>
      </c>
      <c r="AK59" s="120" t="e">
        <f t="shared" si="12"/>
        <v>#DIV/0!</v>
      </c>
      <c r="AL59" s="120" t="e">
        <f t="shared" si="12"/>
        <v>#DIV/0!</v>
      </c>
      <c r="AM59" s="120" t="e">
        <f t="shared" si="12"/>
        <v>#DIV/0!</v>
      </c>
      <c r="AN59" s="120" t="str">
        <f t="shared" si="12"/>
        <v/>
      </c>
      <c r="AO59" s="119"/>
      <c r="AP59" s="111"/>
      <c r="AQ59" s="111"/>
      <c r="AR59" s="111"/>
      <c r="AS59" s="111"/>
      <c r="AT59" s="111"/>
      <c r="AU59" s="111"/>
      <c r="AV59" s="111"/>
      <c r="AW59" s="111"/>
      <c r="AX59" s="111"/>
      <c r="AY59" s="112">
        <f>IF('III Plan Rates'!$AP62&gt;0,SUMPRODUCT(AP59:AX59,'III Plan Rates'!$AG62:$AO62)/'III Plan Rates'!$AP62,0)</f>
        <v>0</v>
      </c>
      <c r="AZ59" s="123"/>
      <c r="BA59" s="112" t="e">
        <f>'III Plan Rates'!$AA62*'V Consumer Factors'!$N$12*'II Rate Development &amp; Change'!$K$34</f>
        <v>#DIV/0!</v>
      </c>
      <c r="BB59" s="112" t="e">
        <f>'III Plan Rates'!$AA62*'V Consumer Factors'!$N$13*'II Rate Development &amp; Change'!$K$34</f>
        <v>#DIV/0!</v>
      </c>
      <c r="BC59" s="112" t="e">
        <f>'III Plan Rates'!$AA62*'V Consumer Factors'!$N$14*'II Rate Development &amp; Change'!$K$34</f>
        <v>#DIV/0!</v>
      </c>
      <c r="BD59" s="112" t="e">
        <f>'III Plan Rates'!$AA62*'V Consumer Factors'!$N$15*'II Rate Development &amp; Change'!$K$34</f>
        <v>#DIV/0!</v>
      </c>
      <c r="BE59" s="112" t="e">
        <f>'III Plan Rates'!$AA62*'V Consumer Factors'!$N$16*'II Rate Development &amp; Change'!$K$34</f>
        <v>#DIV/0!</v>
      </c>
      <c r="BF59" s="112" t="e">
        <f>'III Plan Rates'!$AA62*'V Consumer Factors'!$N$17*'II Rate Development &amp; Change'!$K$34</f>
        <v>#DIV/0!</v>
      </c>
      <c r="BG59" s="112" t="e">
        <f>'III Plan Rates'!$AA62*'V Consumer Factors'!$N$18*'II Rate Development &amp; Change'!$K$34</f>
        <v>#DIV/0!</v>
      </c>
      <c r="BH59" s="112" t="e">
        <f>'III Plan Rates'!$AA62*'V Consumer Factors'!$N$19*'II Rate Development &amp; Change'!$K$34</f>
        <v>#DIV/0!</v>
      </c>
      <c r="BI59" s="112" t="e">
        <f>'III Plan Rates'!$AA62*'V Consumer Factors'!$N$20*'II Rate Development &amp; Change'!$K$34</f>
        <v>#DIV/0!</v>
      </c>
      <c r="BJ59" s="112">
        <f>IF('III Plan Rates'!$AP62&gt;0,SUMPRODUCT(BA59:BI59,'III Plan Rates'!$AG62:$AO62)/'III Plan Rates'!$AP62,0)</f>
        <v>0</v>
      </c>
      <c r="BK59" s="124"/>
      <c r="BL59" s="120" t="e">
        <f t="shared" si="9"/>
        <v>#DIV/0!</v>
      </c>
      <c r="BM59" s="120" t="e">
        <f t="shared" si="16"/>
        <v>#DIV/0!</v>
      </c>
      <c r="BN59" s="120" t="e">
        <f t="shared" si="17"/>
        <v>#DIV/0!</v>
      </c>
      <c r="BO59" s="120" t="e">
        <f t="shared" si="18"/>
        <v>#DIV/0!</v>
      </c>
      <c r="BP59" s="120" t="e">
        <f t="shared" si="13"/>
        <v>#DIV/0!</v>
      </c>
      <c r="BQ59" s="120" t="e">
        <f t="shared" si="13"/>
        <v>#DIV/0!</v>
      </c>
      <c r="BR59" s="120" t="e">
        <f t="shared" si="13"/>
        <v>#DIV/0!</v>
      </c>
      <c r="BS59" s="120" t="e">
        <f t="shared" si="13"/>
        <v>#DIV/0!</v>
      </c>
      <c r="BT59" s="120" t="e">
        <f t="shared" si="13"/>
        <v>#DIV/0!</v>
      </c>
      <c r="BU59" s="120" t="str">
        <f t="shared" si="13"/>
        <v/>
      </c>
      <c r="BV59" s="119"/>
      <c r="BW59" s="111"/>
      <c r="BX59" s="111"/>
      <c r="BY59" s="111"/>
      <c r="BZ59" s="111"/>
      <c r="CA59" s="111"/>
      <c r="CB59" s="111"/>
      <c r="CC59" s="111"/>
      <c r="CD59" s="111"/>
      <c r="CE59" s="111"/>
      <c r="CF59" s="112">
        <f>IF('III Plan Rates'!$AP62&gt;0,SUMPRODUCT(BW59:CE59,'III Plan Rates'!$AG62:$AO62)/'III Plan Rates'!$AP62,0)</f>
        <v>0</v>
      </c>
      <c r="CG59" s="123"/>
      <c r="CH59" s="112" t="e">
        <f>'III Plan Rates'!$AA62*'V Consumer Factors'!$N$12*'II Rate Development &amp; Change'!$L$34</f>
        <v>#DIV/0!</v>
      </c>
      <c r="CI59" s="112" t="e">
        <f>'III Plan Rates'!$AA62*'V Consumer Factors'!$N$13*'II Rate Development &amp; Change'!$L$34</f>
        <v>#DIV/0!</v>
      </c>
      <c r="CJ59" s="112" t="e">
        <f>'III Plan Rates'!$AA62*'V Consumer Factors'!$N$14*'II Rate Development &amp; Change'!$L$34</f>
        <v>#DIV/0!</v>
      </c>
      <c r="CK59" s="112" t="e">
        <f>'III Plan Rates'!$AA62*'V Consumer Factors'!$N$15*'II Rate Development &amp; Change'!$L$34</f>
        <v>#DIV/0!</v>
      </c>
      <c r="CL59" s="112" t="e">
        <f>'III Plan Rates'!$AA62*'V Consumer Factors'!$N$16*'II Rate Development &amp; Change'!$L$34</f>
        <v>#DIV/0!</v>
      </c>
      <c r="CM59" s="112" t="e">
        <f>'III Plan Rates'!$AA62*'V Consumer Factors'!$N$17*'II Rate Development &amp; Change'!$L$34</f>
        <v>#DIV/0!</v>
      </c>
      <c r="CN59" s="112" t="e">
        <f>'III Plan Rates'!$AA62*'V Consumer Factors'!$N$18*'II Rate Development &amp; Change'!$L$34</f>
        <v>#DIV/0!</v>
      </c>
      <c r="CO59" s="112" t="e">
        <f>'III Plan Rates'!$AA62*'V Consumer Factors'!$N$19*'II Rate Development &amp; Change'!$L$34</f>
        <v>#DIV/0!</v>
      </c>
      <c r="CP59" s="112" t="e">
        <f>'III Plan Rates'!$AA62*'V Consumer Factors'!$N$20*'II Rate Development &amp; Change'!$L$34</f>
        <v>#DIV/0!</v>
      </c>
      <c r="CQ59" s="112">
        <f>IF('III Plan Rates'!$AP62&gt;0,SUMPRODUCT(CH59:CP59,'III Plan Rates'!$AG62:$AO62)/'III Plan Rates'!$AP62,0)</f>
        <v>0</v>
      </c>
      <c r="CR59" s="124"/>
      <c r="CS59" s="120" t="e">
        <f t="shared" si="10"/>
        <v>#DIV/0!</v>
      </c>
      <c r="CT59" s="120" t="e">
        <f t="shared" si="19"/>
        <v>#DIV/0!</v>
      </c>
      <c r="CU59" s="120" t="e">
        <f t="shared" si="20"/>
        <v>#DIV/0!</v>
      </c>
      <c r="CV59" s="120" t="e">
        <f t="shared" si="21"/>
        <v>#DIV/0!</v>
      </c>
      <c r="CW59" s="120" t="e">
        <f t="shared" si="14"/>
        <v>#DIV/0!</v>
      </c>
      <c r="CX59" s="120" t="e">
        <f t="shared" si="14"/>
        <v>#DIV/0!</v>
      </c>
      <c r="CY59" s="120" t="e">
        <f t="shared" si="14"/>
        <v>#DIV/0!</v>
      </c>
      <c r="CZ59" s="120" t="e">
        <f t="shared" si="14"/>
        <v>#DIV/0!</v>
      </c>
      <c r="DA59" s="120" t="e">
        <f t="shared" si="14"/>
        <v>#DIV/0!</v>
      </c>
      <c r="DB59" s="120" t="str">
        <f t="shared" si="14"/>
        <v/>
      </c>
      <c r="DC59" s="119"/>
      <c r="DD59" s="111"/>
      <c r="DE59" s="111"/>
      <c r="DF59" s="111"/>
      <c r="DG59" s="111"/>
      <c r="DH59" s="111"/>
      <c r="DI59" s="111"/>
      <c r="DJ59" s="111"/>
      <c r="DK59" s="111"/>
      <c r="DL59" s="111"/>
      <c r="DM59" s="112">
        <f>IF('III Plan Rates'!$AP62&gt;0,SUMPRODUCT(DD59:DL59,'III Plan Rates'!$AG62:$AO62)/'III Plan Rates'!$AP62,0)</f>
        <v>0</v>
      </c>
      <c r="DN59" s="123"/>
      <c r="DO59" s="112" t="e">
        <f>'III Plan Rates'!$AA62*'V Consumer Factors'!$N$12*'II Rate Development &amp; Change'!$M$34</f>
        <v>#DIV/0!</v>
      </c>
      <c r="DP59" s="112" t="e">
        <f>'III Plan Rates'!$AA62*'V Consumer Factors'!$N$13*'II Rate Development &amp; Change'!$M$34</f>
        <v>#DIV/0!</v>
      </c>
      <c r="DQ59" s="112" t="e">
        <f>'III Plan Rates'!$AA62*'V Consumer Factors'!$N$14*'II Rate Development &amp; Change'!$M$34</f>
        <v>#DIV/0!</v>
      </c>
      <c r="DR59" s="112" t="e">
        <f>'III Plan Rates'!$AA62*'V Consumer Factors'!$N$15*'II Rate Development &amp; Change'!$M$34</f>
        <v>#DIV/0!</v>
      </c>
      <c r="DS59" s="112" t="e">
        <f>'III Plan Rates'!$AA62*'V Consumer Factors'!$N$16*'II Rate Development &amp; Change'!$M$34</f>
        <v>#DIV/0!</v>
      </c>
      <c r="DT59" s="112" t="e">
        <f>'III Plan Rates'!$AA62*'V Consumer Factors'!$N$17*'II Rate Development &amp; Change'!$M$34</f>
        <v>#DIV/0!</v>
      </c>
      <c r="DU59" s="112" t="e">
        <f>'III Plan Rates'!$AA62*'V Consumer Factors'!$N$18*'II Rate Development &amp; Change'!$M$34</f>
        <v>#DIV/0!</v>
      </c>
      <c r="DV59" s="112" t="e">
        <f>'III Plan Rates'!$AA62*'V Consumer Factors'!$N$19*'II Rate Development &amp; Change'!$M$34</f>
        <v>#DIV/0!</v>
      </c>
      <c r="DW59" s="112" t="e">
        <f>'III Plan Rates'!$AA62*'V Consumer Factors'!$N$20*'II Rate Development &amp; Change'!$M$34</f>
        <v>#DIV/0!</v>
      </c>
      <c r="DX59" s="112">
        <f>IF('III Plan Rates'!$AP62&gt;0,SUMPRODUCT(DO59:DW59,'III Plan Rates'!$AG62:$AO62)/'III Plan Rates'!$AP62,0)</f>
        <v>0</v>
      </c>
      <c r="DZ59" s="120" t="e">
        <f t="shared" si="11"/>
        <v>#DIV/0!</v>
      </c>
      <c r="EA59" s="120" t="e">
        <f t="shared" si="22"/>
        <v>#DIV/0!</v>
      </c>
      <c r="EB59" s="120" t="e">
        <f t="shared" si="23"/>
        <v>#DIV/0!</v>
      </c>
      <c r="EC59" s="120" t="e">
        <f t="shared" si="24"/>
        <v>#DIV/0!</v>
      </c>
      <c r="ED59" s="120" t="e">
        <f t="shared" si="15"/>
        <v>#DIV/0!</v>
      </c>
      <c r="EE59" s="120" t="e">
        <f t="shared" si="15"/>
        <v>#DIV/0!</v>
      </c>
      <c r="EF59" s="120" t="e">
        <f t="shared" si="15"/>
        <v>#DIV/0!</v>
      </c>
      <c r="EG59" s="120" t="e">
        <f t="shared" si="15"/>
        <v>#DIV/0!</v>
      </c>
      <c r="EH59" s="120" t="e">
        <f t="shared" si="15"/>
        <v>#DIV/0!</v>
      </c>
      <c r="EI59" s="120" t="str">
        <f t="shared" si="15"/>
        <v/>
      </c>
      <c r="EJ59" s="119"/>
    </row>
    <row r="60" spans="1:140" x14ac:dyDescent="0.25">
      <c r="A60" s="406" t="str">
        <f>'III Plan Rates'!A63</f>
        <v>Plan 46</v>
      </c>
      <c r="B60" s="122">
        <f>'III Plan Rates'!B63</f>
        <v>0</v>
      </c>
      <c r="C60" s="128">
        <f>'III Plan Rates'!D63</f>
        <v>0</v>
      </c>
      <c r="D60" s="122">
        <f>'III Plan Rates'!E63</f>
        <v>0</v>
      </c>
      <c r="E60" s="122">
        <f>'III Plan Rates'!F63</f>
        <v>0</v>
      </c>
      <c r="F60" s="122">
        <f>'III Plan Rates'!G63</f>
        <v>0</v>
      </c>
      <c r="G60" s="122">
        <f>'III Plan Rates'!J63</f>
        <v>0</v>
      </c>
      <c r="H60" s="101"/>
      <c r="I60" s="111"/>
      <c r="J60" s="111"/>
      <c r="K60" s="111"/>
      <c r="L60" s="111"/>
      <c r="M60" s="111"/>
      <c r="N60" s="111"/>
      <c r="O60" s="111"/>
      <c r="P60" s="111"/>
      <c r="Q60" s="111"/>
      <c r="R60" s="112">
        <f>IF('III Plan Rates'!$AP63&gt;0,SUMPRODUCT(I60:Q60,'III Plan Rates'!$AG63:$AO63)/'III Plan Rates'!$AP63,0)</f>
        <v>0</v>
      </c>
      <c r="S60" s="123"/>
      <c r="T60" s="112" t="e">
        <f>'III Plan Rates'!$AA63*'V Consumer Factors'!$N$12*'II Rate Development &amp; Change'!$J$34</f>
        <v>#DIV/0!</v>
      </c>
      <c r="U60" s="112" t="e">
        <f>'III Plan Rates'!$AA63*'V Consumer Factors'!$N$13*'II Rate Development &amp; Change'!$J$34</f>
        <v>#DIV/0!</v>
      </c>
      <c r="V60" s="112" t="e">
        <f>'III Plan Rates'!$AA63*'V Consumer Factors'!$N$14*'II Rate Development &amp; Change'!$J$34</f>
        <v>#DIV/0!</v>
      </c>
      <c r="W60" s="112" t="e">
        <f>'III Plan Rates'!$AA63*'V Consumer Factors'!$N$15*'II Rate Development &amp; Change'!$J$34</f>
        <v>#DIV/0!</v>
      </c>
      <c r="X60" s="112" t="e">
        <f>'III Plan Rates'!$AA63*'V Consumer Factors'!$N$16*'II Rate Development &amp; Change'!$J$34</f>
        <v>#DIV/0!</v>
      </c>
      <c r="Y60" s="112" t="e">
        <f>'III Plan Rates'!$AA63*'V Consumer Factors'!$N$17*'II Rate Development &amp; Change'!$J$34</f>
        <v>#DIV/0!</v>
      </c>
      <c r="Z60" s="112" t="e">
        <f>'III Plan Rates'!$AA63*'V Consumer Factors'!$N$18*'II Rate Development &amp; Change'!$J$34</f>
        <v>#DIV/0!</v>
      </c>
      <c r="AA60" s="112" t="e">
        <f>'III Plan Rates'!$AA63*'V Consumer Factors'!$N$19*'II Rate Development &amp; Change'!$J$34</f>
        <v>#DIV/0!</v>
      </c>
      <c r="AB60" s="112" t="e">
        <f>'III Plan Rates'!$AA63*'V Consumer Factors'!$N$20*'II Rate Development &amp; Change'!$J$34</f>
        <v>#DIV/0!</v>
      </c>
      <c r="AC60" s="112">
        <f>IF('III Plan Rates'!$AP63&gt;0,SUMPRODUCT(T60:AB60,'III Plan Rates'!$AG63:$AO63)/'III Plan Rates'!$AP63,0)</f>
        <v>0</v>
      </c>
      <c r="AD60" s="119"/>
      <c r="AE60" s="120" t="e">
        <f t="shared" si="8"/>
        <v>#DIV/0!</v>
      </c>
      <c r="AF60" s="120" t="e">
        <f t="shared" si="8"/>
        <v>#DIV/0!</v>
      </c>
      <c r="AG60" s="120" t="e">
        <f t="shared" si="8"/>
        <v>#DIV/0!</v>
      </c>
      <c r="AH60" s="120" t="e">
        <f t="shared" si="8"/>
        <v>#DIV/0!</v>
      </c>
      <c r="AI60" s="120" t="e">
        <f t="shared" si="12"/>
        <v>#DIV/0!</v>
      </c>
      <c r="AJ60" s="120" t="e">
        <f t="shared" si="12"/>
        <v>#DIV/0!</v>
      </c>
      <c r="AK60" s="120" t="e">
        <f t="shared" si="12"/>
        <v>#DIV/0!</v>
      </c>
      <c r="AL60" s="120" t="e">
        <f t="shared" si="12"/>
        <v>#DIV/0!</v>
      </c>
      <c r="AM60" s="120" t="e">
        <f t="shared" si="12"/>
        <v>#DIV/0!</v>
      </c>
      <c r="AN60" s="120" t="str">
        <f t="shared" si="12"/>
        <v/>
      </c>
      <c r="AO60" s="119"/>
      <c r="AP60" s="111"/>
      <c r="AQ60" s="111"/>
      <c r="AR60" s="111"/>
      <c r="AS60" s="111"/>
      <c r="AT60" s="111"/>
      <c r="AU60" s="111"/>
      <c r="AV60" s="111"/>
      <c r="AW60" s="111"/>
      <c r="AX60" s="111"/>
      <c r="AY60" s="112">
        <f>IF('III Plan Rates'!$AP63&gt;0,SUMPRODUCT(AP60:AX60,'III Plan Rates'!$AG63:$AO63)/'III Plan Rates'!$AP63,0)</f>
        <v>0</v>
      </c>
      <c r="AZ60" s="123"/>
      <c r="BA60" s="112" t="e">
        <f>'III Plan Rates'!$AA63*'V Consumer Factors'!$N$12*'II Rate Development &amp; Change'!$K$34</f>
        <v>#DIV/0!</v>
      </c>
      <c r="BB60" s="112" t="e">
        <f>'III Plan Rates'!$AA63*'V Consumer Factors'!$N$13*'II Rate Development &amp; Change'!$K$34</f>
        <v>#DIV/0!</v>
      </c>
      <c r="BC60" s="112" t="e">
        <f>'III Plan Rates'!$AA63*'V Consumer Factors'!$N$14*'II Rate Development &amp; Change'!$K$34</f>
        <v>#DIV/0!</v>
      </c>
      <c r="BD60" s="112" t="e">
        <f>'III Plan Rates'!$AA63*'V Consumer Factors'!$N$15*'II Rate Development &amp; Change'!$K$34</f>
        <v>#DIV/0!</v>
      </c>
      <c r="BE60" s="112" t="e">
        <f>'III Plan Rates'!$AA63*'V Consumer Factors'!$N$16*'II Rate Development &amp; Change'!$K$34</f>
        <v>#DIV/0!</v>
      </c>
      <c r="BF60" s="112" t="e">
        <f>'III Plan Rates'!$AA63*'V Consumer Factors'!$N$17*'II Rate Development &amp; Change'!$K$34</f>
        <v>#DIV/0!</v>
      </c>
      <c r="BG60" s="112" t="e">
        <f>'III Plan Rates'!$AA63*'V Consumer Factors'!$N$18*'II Rate Development &amp; Change'!$K$34</f>
        <v>#DIV/0!</v>
      </c>
      <c r="BH60" s="112" t="e">
        <f>'III Plan Rates'!$AA63*'V Consumer Factors'!$N$19*'II Rate Development &amp; Change'!$K$34</f>
        <v>#DIV/0!</v>
      </c>
      <c r="BI60" s="112" t="e">
        <f>'III Plan Rates'!$AA63*'V Consumer Factors'!$N$20*'II Rate Development &amp; Change'!$K$34</f>
        <v>#DIV/0!</v>
      </c>
      <c r="BJ60" s="112">
        <f>IF('III Plan Rates'!$AP63&gt;0,SUMPRODUCT(BA60:BI60,'III Plan Rates'!$AG63:$AO63)/'III Plan Rates'!$AP63,0)</f>
        <v>0</v>
      </c>
      <c r="BK60" s="124"/>
      <c r="BL60" s="120" t="e">
        <f t="shared" si="9"/>
        <v>#DIV/0!</v>
      </c>
      <c r="BM60" s="120" t="e">
        <f t="shared" si="16"/>
        <v>#DIV/0!</v>
      </c>
      <c r="BN60" s="120" t="e">
        <f t="shared" si="17"/>
        <v>#DIV/0!</v>
      </c>
      <c r="BO60" s="120" t="e">
        <f t="shared" si="18"/>
        <v>#DIV/0!</v>
      </c>
      <c r="BP60" s="120" t="e">
        <f t="shared" si="13"/>
        <v>#DIV/0!</v>
      </c>
      <c r="BQ60" s="120" t="e">
        <f t="shared" si="13"/>
        <v>#DIV/0!</v>
      </c>
      <c r="BR60" s="120" t="e">
        <f t="shared" si="13"/>
        <v>#DIV/0!</v>
      </c>
      <c r="BS60" s="120" t="e">
        <f t="shared" si="13"/>
        <v>#DIV/0!</v>
      </c>
      <c r="BT60" s="120" t="e">
        <f t="shared" si="13"/>
        <v>#DIV/0!</v>
      </c>
      <c r="BU60" s="120" t="str">
        <f t="shared" si="13"/>
        <v/>
      </c>
      <c r="BV60" s="119"/>
      <c r="BW60" s="111"/>
      <c r="BX60" s="111"/>
      <c r="BY60" s="111"/>
      <c r="BZ60" s="111"/>
      <c r="CA60" s="111"/>
      <c r="CB60" s="111"/>
      <c r="CC60" s="111"/>
      <c r="CD60" s="111"/>
      <c r="CE60" s="111"/>
      <c r="CF60" s="112">
        <f>IF('III Plan Rates'!$AP63&gt;0,SUMPRODUCT(BW60:CE60,'III Plan Rates'!$AG63:$AO63)/'III Plan Rates'!$AP63,0)</f>
        <v>0</v>
      </c>
      <c r="CG60" s="123"/>
      <c r="CH60" s="112" t="e">
        <f>'III Plan Rates'!$AA63*'V Consumer Factors'!$N$12*'II Rate Development &amp; Change'!$L$34</f>
        <v>#DIV/0!</v>
      </c>
      <c r="CI60" s="112" t="e">
        <f>'III Plan Rates'!$AA63*'V Consumer Factors'!$N$13*'II Rate Development &amp; Change'!$L$34</f>
        <v>#DIV/0!</v>
      </c>
      <c r="CJ60" s="112" t="e">
        <f>'III Plan Rates'!$AA63*'V Consumer Factors'!$N$14*'II Rate Development &amp; Change'!$L$34</f>
        <v>#DIV/0!</v>
      </c>
      <c r="CK60" s="112" t="e">
        <f>'III Plan Rates'!$AA63*'V Consumer Factors'!$N$15*'II Rate Development &amp; Change'!$L$34</f>
        <v>#DIV/0!</v>
      </c>
      <c r="CL60" s="112" t="e">
        <f>'III Plan Rates'!$AA63*'V Consumer Factors'!$N$16*'II Rate Development &amp; Change'!$L$34</f>
        <v>#DIV/0!</v>
      </c>
      <c r="CM60" s="112" t="e">
        <f>'III Plan Rates'!$AA63*'V Consumer Factors'!$N$17*'II Rate Development &amp; Change'!$L$34</f>
        <v>#DIV/0!</v>
      </c>
      <c r="CN60" s="112" t="e">
        <f>'III Plan Rates'!$AA63*'V Consumer Factors'!$N$18*'II Rate Development &amp; Change'!$L$34</f>
        <v>#DIV/0!</v>
      </c>
      <c r="CO60" s="112" t="e">
        <f>'III Plan Rates'!$AA63*'V Consumer Factors'!$N$19*'II Rate Development &amp; Change'!$L$34</f>
        <v>#DIV/0!</v>
      </c>
      <c r="CP60" s="112" t="e">
        <f>'III Plan Rates'!$AA63*'V Consumer Factors'!$N$20*'II Rate Development &amp; Change'!$L$34</f>
        <v>#DIV/0!</v>
      </c>
      <c r="CQ60" s="112">
        <f>IF('III Plan Rates'!$AP63&gt;0,SUMPRODUCT(CH60:CP60,'III Plan Rates'!$AG63:$AO63)/'III Plan Rates'!$AP63,0)</f>
        <v>0</v>
      </c>
      <c r="CR60" s="124"/>
      <c r="CS60" s="120" t="e">
        <f t="shared" si="10"/>
        <v>#DIV/0!</v>
      </c>
      <c r="CT60" s="120" t="e">
        <f t="shared" si="19"/>
        <v>#DIV/0!</v>
      </c>
      <c r="CU60" s="120" t="e">
        <f t="shared" si="20"/>
        <v>#DIV/0!</v>
      </c>
      <c r="CV60" s="120" t="e">
        <f t="shared" si="21"/>
        <v>#DIV/0!</v>
      </c>
      <c r="CW60" s="120" t="e">
        <f t="shared" si="14"/>
        <v>#DIV/0!</v>
      </c>
      <c r="CX60" s="120" t="e">
        <f t="shared" si="14"/>
        <v>#DIV/0!</v>
      </c>
      <c r="CY60" s="120" t="e">
        <f t="shared" si="14"/>
        <v>#DIV/0!</v>
      </c>
      <c r="CZ60" s="120" t="e">
        <f t="shared" si="14"/>
        <v>#DIV/0!</v>
      </c>
      <c r="DA60" s="120" t="e">
        <f t="shared" si="14"/>
        <v>#DIV/0!</v>
      </c>
      <c r="DB60" s="120" t="str">
        <f t="shared" si="14"/>
        <v/>
      </c>
      <c r="DC60" s="119"/>
      <c r="DD60" s="111"/>
      <c r="DE60" s="111"/>
      <c r="DF60" s="111"/>
      <c r="DG60" s="111"/>
      <c r="DH60" s="111"/>
      <c r="DI60" s="111"/>
      <c r="DJ60" s="111"/>
      <c r="DK60" s="111"/>
      <c r="DL60" s="111"/>
      <c r="DM60" s="112">
        <f>IF('III Plan Rates'!$AP63&gt;0,SUMPRODUCT(DD60:DL60,'III Plan Rates'!$AG63:$AO63)/'III Plan Rates'!$AP63,0)</f>
        <v>0</v>
      </c>
      <c r="DN60" s="123"/>
      <c r="DO60" s="112" t="e">
        <f>'III Plan Rates'!$AA63*'V Consumer Factors'!$N$12*'II Rate Development &amp; Change'!$M$34</f>
        <v>#DIV/0!</v>
      </c>
      <c r="DP60" s="112" t="e">
        <f>'III Plan Rates'!$AA63*'V Consumer Factors'!$N$13*'II Rate Development &amp; Change'!$M$34</f>
        <v>#DIV/0!</v>
      </c>
      <c r="DQ60" s="112" t="e">
        <f>'III Plan Rates'!$AA63*'V Consumer Factors'!$N$14*'II Rate Development &amp; Change'!$M$34</f>
        <v>#DIV/0!</v>
      </c>
      <c r="DR60" s="112" t="e">
        <f>'III Plan Rates'!$AA63*'V Consumer Factors'!$N$15*'II Rate Development &amp; Change'!$M$34</f>
        <v>#DIV/0!</v>
      </c>
      <c r="DS60" s="112" t="e">
        <f>'III Plan Rates'!$AA63*'V Consumer Factors'!$N$16*'II Rate Development &amp; Change'!$M$34</f>
        <v>#DIV/0!</v>
      </c>
      <c r="DT60" s="112" t="e">
        <f>'III Plan Rates'!$AA63*'V Consumer Factors'!$N$17*'II Rate Development &amp; Change'!$M$34</f>
        <v>#DIV/0!</v>
      </c>
      <c r="DU60" s="112" t="e">
        <f>'III Plan Rates'!$AA63*'V Consumer Factors'!$N$18*'II Rate Development &amp; Change'!$M$34</f>
        <v>#DIV/0!</v>
      </c>
      <c r="DV60" s="112" t="e">
        <f>'III Plan Rates'!$AA63*'V Consumer Factors'!$N$19*'II Rate Development &amp; Change'!$M$34</f>
        <v>#DIV/0!</v>
      </c>
      <c r="DW60" s="112" t="e">
        <f>'III Plan Rates'!$AA63*'V Consumer Factors'!$N$20*'II Rate Development &amp; Change'!$M$34</f>
        <v>#DIV/0!</v>
      </c>
      <c r="DX60" s="112">
        <f>IF('III Plan Rates'!$AP63&gt;0,SUMPRODUCT(DO60:DW60,'III Plan Rates'!$AG63:$AO63)/'III Plan Rates'!$AP63,0)</f>
        <v>0</v>
      </c>
      <c r="DZ60" s="120" t="e">
        <f t="shared" si="11"/>
        <v>#DIV/0!</v>
      </c>
      <c r="EA60" s="120" t="e">
        <f t="shared" si="22"/>
        <v>#DIV/0!</v>
      </c>
      <c r="EB60" s="120" t="e">
        <f t="shared" si="23"/>
        <v>#DIV/0!</v>
      </c>
      <c r="EC60" s="120" t="e">
        <f t="shared" si="24"/>
        <v>#DIV/0!</v>
      </c>
      <c r="ED60" s="120" t="e">
        <f t="shared" si="15"/>
        <v>#DIV/0!</v>
      </c>
      <c r="EE60" s="120" t="e">
        <f t="shared" si="15"/>
        <v>#DIV/0!</v>
      </c>
      <c r="EF60" s="120" t="e">
        <f t="shared" si="15"/>
        <v>#DIV/0!</v>
      </c>
      <c r="EG60" s="120" t="e">
        <f t="shared" si="15"/>
        <v>#DIV/0!</v>
      </c>
      <c r="EH60" s="120" t="e">
        <f t="shared" si="15"/>
        <v>#DIV/0!</v>
      </c>
      <c r="EI60" s="120" t="str">
        <f t="shared" si="15"/>
        <v/>
      </c>
      <c r="EJ60" s="119"/>
    </row>
    <row r="61" spans="1:140" x14ac:dyDescent="0.25">
      <c r="A61" s="406" t="str">
        <f>'III Plan Rates'!A64</f>
        <v>Plan 47</v>
      </c>
      <c r="B61" s="122">
        <f>'III Plan Rates'!B64</f>
        <v>0</v>
      </c>
      <c r="C61" s="128">
        <f>'III Plan Rates'!D64</f>
        <v>0</v>
      </c>
      <c r="D61" s="122">
        <f>'III Plan Rates'!E64</f>
        <v>0</v>
      </c>
      <c r="E61" s="122">
        <f>'III Plan Rates'!F64</f>
        <v>0</v>
      </c>
      <c r="F61" s="122">
        <f>'III Plan Rates'!G64</f>
        <v>0</v>
      </c>
      <c r="G61" s="122">
        <f>'III Plan Rates'!J64</f>
        <v>0</v>
      </c>
      <c r="H61" s="101"/>
      <c r="I61" s="111"/>
      <c r="J61" s="111"/>
      <c r="K61" s="111"/>
      <c r="L61" s="111"/>
      <c r="M61" s="111"/>
      <c r="N61" s="111"/>
      <c r="O61" s="111"/>
      <c r="P61" s="111"/>
      <c r="Q61" s="111"/>
      <c r="R61" s="112">
        <f>IF('III Plan Rates'!$AP64&gt;0,SUMPRODUCT(I61:Q61,'III Plan Rates'!$AG64:$AO64)/'III Plan Rates'!$AP64,0)</f>
        <v>0</v>
      </c>
      <c r="S61" s="123"/>
      <c r="T61" s="112" t="e">
        <f>'III Plan Rates'!$AA64*'V Consumer Factors'!$N$12*'II Rate Development &amp; Change'!$J$34</f>
        <v>#DIV/0!</v>
      </c>
      <c r="U61" s="112" t="e">
        <f>'III Plan Rates'!$AA64*'V Consumer Factors'!$N$13*'II Rate Development &amp; Change'!$J$34</f>
        <v>#DIV/0!</v>
      </c>
      <c r="V61" s="112" t="e">
        <f>'III Plan Rates'!$AA64*'V Consumer Factors'!$N$14*'II Rate Development &amp; Change'!$J$34</f>
        <v>#DIV/0!</v>
      </c>
      <c r="W61" s="112" t="e">
        <f>'III Plan Rates'!$AA64*'V Consumer Factors'!$N$15*'II Rate Development &amp; Change'!$J$34</f>
        <v>#DIV/0!</v>
      </c>
      <c r="X61" s="112" t="e">
        <f>'III Plan Rates'!$AA64*'V Consumer Factors'!$N$16*'II Rate Development &amp; Change'!$J$34</f>
        <v>#DIV/0!</v>
      </c>
      <c r="Y61" s="112" t="e">
        <f>'III Plan Rates'!$AA64*'V Consumer Factors'!$N$17*'II Rate Development &amp; Change'!$J$34</f>
        <v>#DIV/0!</v>
      </c>
      <c r="Z61" s="112" t="e">
        <f>'III Plan Rates'!$AA64*'V Consumer Factors'!$N$18*'II Rate Development &amp; Change'!$J$34</f>
        <v>#DIV/0!</v>
      </c>
      <c r="AA61" s="112" t="e">
        <f>'III Plan Rates'!$AA64*'V Consumer Factors'!$N$19*'II Rate Development &amp; Change'!$J$34</f>
        <v>#DIV/0!</v>
      </c>
      <c r="AB61" s="112" t="e">
        <f>'III Plan Rates'!$AA64*'V Consumer Factors'!$N$20*'II Rate Development &amp; Change'!$J$34</f>
        <v>#DIV/0!</v>
      </c>
      <c r="AC61" s="112">
        <f>IF('III Plan Rates'!$AP64&gt;0,SUMPRODUCT(T61:AB61,'III Plan Rates'!$AG64:$AO64)/'III Plan Rates'!$AP64,0)</f>
        <v>0</v>
      </c>
      <c r="AD61" s="119"/>
      <c r="AE61" s="120" t="e">
        <f t="shared" si="8"/>
        <v>#DIV/0!</v>
      </c>
      <c r="AF61" s="120" t="e">
        <f t="shared" si="8"/>
        <v>#DIV/0!</v>
      </c>
      <c r="AG61" s="120" t="e">
        <f t="shared" si="8"/>
        <v>#DIV/0!</v>
      </c>
      <c r="AH61" s="120" t="e">
        <f t="shared" si="8"/>
        <v>#DIV/0!</v>
      </c>
      <c r="AI61" s="120" t="e">
        <f t="shared" si="12"/>
        <v>#DIV/0!</v>
      </c>
      <c r="AJ61" s="120" t="e">
        <f t="shared" si="12"/>
        <v>#DIV/0!</v>
      </c>
      <c r="AK61" s="120" t="e">
        <f t="shared" si="12"/>
        <v>#DIV/0!</v>
      </c>
      <c r="AL61" s="120" t="e">
        <f t="shared" si="12"/>
        <v>#DIV/0!</v>
      </c>
      <c r="AM61" s="120" t="e">
        <f t="shared" si="12"/>
        <v>#DIV/0!</v>
      </c>
      <c r="AN61" s="120" t="str">
        <f t="shared" si="12"/>
        <v/>
      </c>
      <c r="AO61" s="119"/>
      <c r="AP61" s="111"/>
      <c r="AQ61" s="111"/>
      <c r="AR61" s="111"/>
      <c r="AS61" s="111"/>
      <c r="AT61" s="111"/>
      <c r="AU61" s="111"/>
      <c r="AV61" s="111"/>
      <c r="AW61" s="111"/>
      <c r="AX61" s="111"/>
      <c r="AY61" s="112">
        <f>IF('III Plan Rates'!$AP64&gt;0,SUMPRODUCT(AP61:AX61,'III Plan Rates'!$AG64:$AO64)/'III Plan Rates'!$AP64,0)</f>
        <v>0</v>
      </c>
      <c r="AZ61" s="123"/>
      <c r="BA61" s="112" t="e">
        <f>'III Plan Rates'!$AA64*'V Consumer Factors'!$N$12*'II Rate Development &amp; Change'!$K$34</f>
        <v>#DIV/0!</v>
      </c>
      <c r="BB61" s="112" t="e">
        <f>'III Plan Rates'!$AA64*'V Consumer Factors'!$N$13*'II Rate Development &amp; Change'!$K$34</f>
        <v>#DIV/0!</v>
      </c>
      <c r="BC61" s="112" t="e">
        <f>'III Plan Rates'!$AA64*'V Consumer Factors'!$N$14*'II Rate Development &amp; Change'!$K$34</f>
        <v>#DIV/0!</v>
      </c>
      <c r="BD61" s="112" t="e">
        <f>'III Plan Rates'!$AA64*'V Consumer Factors'!$N$15*'II Rate Development &amp; Change'!$K$34</f>
        <v>#DIV/0!</v>
      </c>
      <c r="BE61" s="112" t="e">
        <f>'III Plan Rates'!$AA64*'V Consumer Factors'!$N$16*'II Rate Development &amp; Change'!$K$34</f>
        <v>#DIV/0!</v>
      </c>
      <c r="BF61" s="112" t="e">
        <f>'III Plan Rates'!$AA64*'V Consumer Factors'!$N$17*'II Rate Development &amp; Change'!$K$34</f>
        <v>#DIV/0!</v>
      </c>
      <c r="BG61" s="112" t="e">
        <f>'III Plan Rates'!$AA64*'V Consumer Factors'!$N$18*'II Rate Development &amp; Change'!$K$34</f>
        <v>#DIV/0!</v>
      </c>
      <c r="BH61" s="112" t="e">
        <f>'III Plan Rates'!$AA64*'V Consumer Factors'!$N$19*'II Rate Development &amp; Change'!$K$34</f>
        <v>#DIV/0!</v>
      </c>
      <c r="BI61" s="112" t="e">
        <f>'III Plan Rates'!$AA64*'V Consumer Factors'!$N$20*'II Rate Development &amp; Change'!$K$34</f>
        <v>#DIV/0!</v>
      </c>
      <c r="BJ61" s="112">
        <f>IF('III Plan Rates'!$AP64&gt;0,SUMPRODUCT(BA61:BI61,'III Plan Rates'!$AG64:$AO64)/'III Plan Rates'!$AP64,0)</f>
        <v>0</v>
      </c>
      <c r="BK61" s="124"/>
      <c r="BL61" s="120" t="e">
        <f t="shared" si="9"/>
        <v>#DIV/0!</v>
      </c>
      <c r="BM61" s="120" t="e">
        <f t="shared" si="16"/>
        <v>#DIV/0!</v>
      </c>
      <c r="BN61" s="120" t="e">
        <f t="shared" si="17"/>
        <v>#DIV/0!</v>
      </c>
      <c r="BO61" s="120" t="e">
        <f t="shared" si="18"/>
        <v>#DIV/0!</v>
      </c>
      <c r="BP61" s="120" t="e">
        <f t="shared" si="13"/>
        <v>#DIV/0!</v>
      </c>
      <c r="BQ61" s="120" t="e">
        <f t="shared" si="13"/>
        <v>#DIV/0!</v>
      </c>
      <c r="BR61" s="120" t="e">
        <f t="shared" si="13"/>
        <v>#DIV/0!</v>
      </c>
      <c r="BS61" s="120" t="e">
        <f t="shared" si="13"/>
        <v>#DIV/0!</v>
      </c>
      <c r="BT61" s="120" t="e">
        <f t="shared" si="13"/>
        <v>#DIV/0!</v>
      </c>
      <c r="BU61" s="120" t="str">
        <f t="shared" si="13"/>
        <v/>
      </c>
      <c r="BV61" s="119"/>
      <c r="BW61" s="111"/>
      <c r="BX61" s="111"/>
      <c r="BY61" s="111"/>
      <c r="BZ61" s="111"/>
      <c r="CA61" s="111"/>
      <c r="CB61" s="111"/>
      <c r="CC61" s="111"/>
      <c r="CD61" s="111"/>
      <c r="CE61" s="111"/>
      <c r="CF61" s="112">
        <f>IF('III Plan Rates'!$AP64&gt;0,SUMPRODUCT(BW61:CE61,'III Plan Rates'!$AG64:$AO64)/'III Plan Rates'!$AP64,0)</f>
        <v>0</v>
      </c>
      <c r="CG61" s="123"/>
      <c r="CH61" s="112" t="e">
        <f>'III Plan Rates'!$AA64*'V Consumer Factors'!$N$12*'II Rate Development &amp; Change'!$L$34</f>
        <v>#DIV/0!</v>
      </c>
      <c r="CI61" s="112" t="e">
        <f>'III Plan Rates'!$AA64*'V Consumer Factors'!$N$13*'II Rate Development &amp; Change'!$L$34</f>
        <v>#DIV/0!</v>
      </c>
      <c r="CJ61" s="112" t="e">
        <f>'III Plan Rates'!$AA64*'V Consumer Factors'!$N$14*'II Rate Development &amp; Change'!$L$34</f>
        <v>#DIV/0!</v>
      </c>
      <c r="CK61" s="112" t="e">
        <f>'III Plan Rates'!$AA64*'V Consumer Factors'!$N$15*'II Rate Development &amp; Change'!$L$34</f>
        <v>#DIV/0!</v>
      </c>
      <c r="CL61" s="112" t="e">
        <f>'III Plan Rates'!$AA64*'V Consumer Factors'!$N$16*'II Rate Development &amp; Change'!$L$34</f>
        <v>#DIV/0!</v>
      </c>
      <c r="CM61" s="112" t="e">
        <f>'III Plan Rates'!$AA64*'V Consumer Factors'!$N$17*'II Rate Development &amp; Change'!$L$34</f>
        <v>#DIV/0!</v>
      </c>
      <c r="CN61" s="112" t="e">
        <f>'III Plan Rates'!$AA64*'V Consumer Factors'!$N$18*'II Rate Development &amp; Change'!$L$34</f>
        <v>#DIV/0!</v>
      </c>
      <c r="CO61" s="112" t="e">
        <f>'III Plan Rates'!$AA64*'V Consumer Factors'!$N$19*'II Rate Development &amp; Change'!$L$34</f>
        <v>#DIV/0!</v>
      </c>
      <c r="CP61" s="112" t="e">
        <f>'III Plan Rates'!$AA64*'V Consumer Factors'!$N$20*'II Rate Development &amp; Change'!$L$34</f>
        <v>#DIV/0!</v>
      </c>
      <c r="CQ61" s="112">
        <f>IF('III Plan Rates'!$AP64&gt;0,SUMPRODUCT(CH61:CP61,'III Plan Rates'!$AG64:$AO64)/'III Plan Rates'!$AP64,0)</f>
        <v>0</v>
      </c>
      <c r="CR61" s="124"/>
      <c r="CS61" s="120" t="e">
        <f t="shared" si="10"/>
        <v>#DIV/0!</v>
      </c>
      <c r="CT61" s="120" t="e">
        <f t="shared" si="19"/>
        <v>#DIV/0!</v>
      </c>
      <c r="CU61" s="120" t="e">
        <f t="shared" si="20"/>
        <v>#DIV/0!</v>
      </c>
      <c r="CV61" s="120" t="e">
        <f t="shared" si="21"/>
        <v>#DIV/0!</v>
      </c>
      <c r="CW61" s="120" t="e">
        <f t="shared" si="14"/>
        <v>#DIV/0!</v>
      </c>
      <c r="CX61" s="120" t="e">
        <f t="shared" si="14"/>
        <v>#DIV/0!</v>
      </c>
      <c r="CY61" s="120" t="e">
        <f t="shared" si="14"/>
        <v>#DIV/0!</v>
      </c>
      <c r="CZ61" s="120" t="e">
        <f t="shared" si="14"/>
        <v>#DIV/0!</v>
      </c>
      <c r="DA61" s="120" t="e">
        <f t="shared" si="14"/>
        <v>#DIV/0!</v>
      </c>
      <c r="DB61" s="120" t="str">
        <f t="shared" si="14"/>
        <v/>
      </c>
      <c r="DC61" s="119"/>
      <c r="DD61" s="111"/>
      <c r="DE61" s="111"/>
      <c r="DF61" s="111"/>
      <c r="DG61" s="111"/>
      <c r="DH61" s="111"/>
      <c r="DI61" s="111"/>
      <c r="DJ61" s="111"/>
      <c r="DK61" s="111"/>
      <c r="DL61" s="111"/>
      <c r="DM61" s="112">
        <f>IF('III Plan Rates'!$AP64&gt;0,SUMPRODUCT(DD61:DL61,'III Plan Rates'!$AG64:$AO64)/'III Plan Rates'!$AP64,0)</f>
        <v>0</v>
      </c>
      <c r="DN61" s="123"/>
      <c r="DO61" s="112" t="e">
        <f>'III Plan Rates'!$AA64*'V Consumer Factors'!$N$12*'II Rate Development &amp; Change'!$M$34</f>
        <v>#DIV/0!</v>
      </c>
      <c r="DP61" s="112" t="e">
        <f>'III Plan Rates'!$AA64*'V Consumer Factors'!$N$13*'II Rate Development &amp; Change'!$M$34</f>
        <v>#DIV/0!</v>
      </c>
      <c r="DQ61" s="112" t="e">
        <f>'III Plan Rates'!$AA64*'V Consumer Factors'!$N$14*'II Rate Development &amp; Change'!$M$34</f>
        <v>#DIV/0!</v>
      </c>
      <c r="DR61" s="112" t="e">
        <f>'III Plan Rates'!$AA64*'V Consumer Factors'!$N$15*'II Rate Development &amp; Change'!$M$34</f>
        <v>#DIV/0!</v>
      </c>
      <c r="DS61" s="112" t="e">
        <f>'III Plan Rates'!$AA64*'V Consumer Factors'!$N$16*'II Rate Development &amp; Change'!$M$34</f>
        <v>#DIV/0!</v>
      </c>
      <c r="DT61" s="112" t="e">
        <f>'III Plan Rates'!$AA64*'V Consumer Factors'!$N$17*'II Rate Development &amp; Change'!$M$34</f>
        <v>#DIV/0!</v>
      </c>
      <c r="DU61" s="112" t="e">
        <f>'III Plan Rates'!$AA64*'V Consumer Factors'!$N$18*'II Rate Development &amp; Change'!$M$34</f>
        <v>#DIV/0!</v>
      </c>
      <c r="DV61" s="112" t="e">
        <f>'III Plan Rates'!$AA64*'V Consumer Factors'!$N$19*'II Rate Development &amp; Change'!$M$34</f>
        <v>#DIV/0!</v>
      </c>
      <c r="DW61" s="112" t="e">
        <f>'III Plan Rates'!$AA64*'V Consumer Factors'!$N$20*'II Rate Development &amp; Change'!$M$34</f>
        <v>#DIV/0!</v>
      </c>
      <c r="DX61" s="112">
        <f>IF('III Plan Rates'!$AP64&gt;0,SUMPRODUCT(DO61:DW61,'III Plan Rates'!$AG64:$AO64)/'III Plan Rates'!$AP64,0)</f>
        <v>0</v>
      </c>
      <c r="DZ61" s="120" t="e">
        <f t="shared" si="11"/>
        <v>#DIV/0!</v>
      </c>
      <c r="EA61" s="120" t="e">
        <f t="shared" si="22"/>
        <v>#DIV/0!</v>
      </c>
      <c r="EB61" s="120" t="e">
        <f t="shared" si="23"/>
        <v>#DIV/0!</v>
      </c>
      <c r="EC61" s="120" t="e">
        <f t="shared" si="24"/>
        <v>#DIV/0!</v>
      </c>
      <c r="ED61" s="120" t="e">
        <f t="shared" si="15"/>
        <v>#DIV/0!</v>
      </c>
      <c r="EE61" s="120" t="e">
        <f t="shared" si="15"/>
        <v>#DIV/0!</v>
      </c>
      <c r="EF61" s="120" t="e">
        <f t="shared" si="15"/>
        <v>#DIV/0!</v>
      </c>
      <c r="EG61" s="120" t="e">
        <f t="shared" si="15"/>
        <v>#DIV/0!</v>
      </c>
      <c r="EH61" s="120" t="e">
        <f t="shared" si="15"/>
        <v>#DIV/0!</v>
      </c>
      <c r="EI61" s="120" t="str">
        <f t="shared" si="15"/>
        <v/>
      </c>
      <c r="EJ61" s="119"/>
    </row>
    <row r="62" spans="1:140" x14ac:dyDescent="0.25">
      <c r="A62" s="406" t="str">
        <f>'III Plan Rates'!A65</f>
        <v>Plan 48</v>
      </c>
      <c r="B62" s="122">
        <f>'III Plan Rates'!B65</f>
        <v>0</v>
      </c>
      <c r="C62" s="128">
        <f>'III Plan Rates'!D65</f>
        <v>0</v>
      </c>
      <c r="D62" s="122">
        <f>'III Plan Rates'!E65</f>
        <v>0</v>
      </c>
      <c r="E62" s="122">
        <f>'III Plan Rates'!F65</f>
        <v>0</v>
      </c>
      <c r="F62" s="122">
        <f>'III Plan Rates'!G65</f>
        <v>0</v>
      </c>
      <c r="G62" s="122">
        <f>'III Plan Rates'!J65</f>
        <v>0</v>
      </c>
      <c r="H62" s="101"/>
      <c r="I62" s="111"/>
      <c r="J62" s="111"/>
      <c r="K62" s="111"/>
      <c r="L62" s="111"/>
      <c r="M62" s="111"/>
      <c r="N62" s="111"/>
      <c r="O62" s="111"/>
      <c r="P62" s="111"/>
      <c r="Q62" s="111"/>
      <c r="R62" s="112">
        <f>IF('III Plan Rates'!$AP65&gt;0,SUMPRODUCT(I62:Q62,'III Plan Rates'!$AG65:$AO65)/'III Plan Rates'!$AP65,0)</f>
        <v>0</v>
      </c>
      <c r="S62" s="123"/>
      <c r="T62" s="112" t="e">
        <f>'III Plan Rates'!$AA65*'V Consumer Factors'!$N$12*'II Rate Development &amp; Change'!$J$34</f>
        <v>#DIV/0!</v>
      </c>
      <c r="U62" s="112" t="e">
        <f>'III Plan Rates'!$AA65*'V Consumer Factors'!$N$13*'II Rate Development &amp; Change'!$J$34</f>
        <v>#DIV/0!</v>
      </c>
      <c r="V62" s="112" t="e">
        <f>'III Plan Rates'!$AA65*'V Consumer Factors'!$N$14*'II Rate Development &amp; Change'!$J$34</f>
        <v>#DIV/0!</v>
      </c>
      <c r="W62" s="112" t="e">
        <f>'III Plan Rates'!$AA65*'V Consumer Factors'!$N$15*'II Rate Development &amp; Change'!$J$34</f>
        <v>#DIV/0!</v>
      </c>
      <c r="X62" s="112" t="e">
        <f>'III Plan Rates'!$AA65*'V Consumer Factors'!$N$16*'II Rate Development &amp; Change'!$J$34</f>
        <v>#DIV/0!</v>
      </c>
      <c r="Y62" s="112" t="e">
        <f>'III Plan Rates'!$AA65*'V Consumer Factors'!$N$17*'II Rate Development &amp; Change'!$J$34</f>
        <v>#DIV/0!</v>
      </c>
      <c r="Z62" s="112" t="e">
        <f>'III Plan Rates'!$AA65*'V Consumer Factors'!$N$18*'II Rate Development &amp; Change'!$J$34</f>
        <v>#DIV/0!</v>
      </c>
      <c r="AA62" s="112" t="e">
        <f>'III Plan Rates'!$AA65*'V Consumer Factors'!$N$19*'II Rate Development &amp; Change'!$J$34</f>
        <v>#DIV/0!</v>
      </c>
      <c r="AB62" s="112" t="e">
        <f>'III Plan Rates'!$AA65*'V Consumer Factors'!$N$20*'II Rate Development &amp; Change'!$J$34</f>
        <v>#DIV/0!</v>
      </c>
      <c r="AC62" s="112">
        <f>IF('III Plan Rates'!$AP65&gt;0,SUMPRODUCT(T62:AB62,'III Plan Rates'!$AG65:$AO65)/'III Plan Rates'!$AP65,0)</f>
        <v>0</v>
      </c>
      <c r="AD62" s="119"/>
      <c r="AE62" s="120" t="e">
        <f t="shared" si="8"/>
        <v>#DIV/0!</v>
      </c>
      <c r="AF62" s="120" t="e">
        <f t="shared" si="8"/>
        <v>#DIV/0!</v>
      </c>
      <c r="AG62" s="120" t="e">
        <f t="shared" si="8"/>
        <v>#DIV/0!</v>
      </c>
      <c r="AH62" s="120" t="e">
        <f t="shared" si="8"/>
        <v>#DIV/0!</v>
      </c>
      <c r="AI62" s="120" t="e">
        <f t="shared" si="12"/>
        <v>#DIV/0!</v>
      </c>
      <c r="AJ62" s="120" t="e">
        <f t="shared" si="12"/>
        <v>#DIV/0!</v>
      </c>
      <c r="AK62" s="120" t="e">
        <f t="shared" si="12"/>
        <v>#DIV/0!</v>
      </c>
      <c r="AL62" s="120" t="e">
        <f t="shared" si="12"/>
        <v>#DIV/0!</v>
      </c>
      <c r="AM62" s="120" t="e">
        <f t="shared" si="12"/>
        <v>#DIV/0!</v>
      </c>
      <c r="AN62" s="120" t="str">
        <f t="shared" si="12"/>
        <v/>
      </c>
      <c r="AO62" s="119"/>
      <c r="AP62" s="111"/>
      <c r="AQ62" s="111"/>
      <c r="AR62" s="111"/>
      <c r="AS62" s="111"/>
      <c r="AT62" s="111"/>
      <c r="AU62" s="111"/>
      <c r="AV62" s="111"/>
      <c r="AW62" s="111"/>
      <c r="AX62" s="111"/>
      <c r="AY62" s="112">
        <f>IF('III Plan Rates'!$AP65&gt;0,SUMPRODUCT(AP62:AX62,'III Plan Rates'!$AG65:$AO65)/'III Plan Rates'!$AP65,0)</f>
        <v>0</v>
      </c>
      <c r="AZ62" s="123"/>
      <c r="BA62" s="112" t="e">
        <f>'III Plan Rates'!$AA65*'V Consumer Factors'!$N$12*'II Rate Development &amp; Change'!$K$34</f>
        <v>#DIV/0!</v>
      </c>
      <c r="BB62" s="112" t="e">
        <f>'III Plan Rates'!$AA65*'V Consumer Factors'!$N$13*'II Rate Development &amp; Change'!$K$34</f>
        <v>#DIV/0!</v>
      </c>
      <c r="BC62" s="112" t="e">
        <f>'III Plan Rates'!$AA65*'V Consumer Factors'!$N$14*'II Rate Development &amp; Change'!$K$34</f>
        <v>#DIV/0!</v>
      </c>
      <c r="BD62" s="112" t="e">
        <f>'III Plan Rates'!$AA65*'V Consumer Factors'!$N$15*'II Rate Development &amp; Change'!$K$34</f>
        <v>#DIV/0!</v>
      </c>
      <c r="BE62" s="112" t="e">
        <f>'III Plan Rates'!$AA65*'V Consumer Factors'!$N$16*'II Rate Development &amp; Change'!$K$34</f>
        <v>#DIV/0!</v>
      </c>
      <c r="BF62" s="112" t="e">
        <f>'III Plan Rates'!$AA65*'V Consumer Factors'!$N$17*'II Rate Development &amp; Change'!$K$34</f>
        <v>#DIV/0!</v>
      </c>
      <c r="BG62" s="112" t="e">
        <f>'III Plan Rates'!$AA65*'V Consumer Factors'!$N$18*'II Rate Development &amp; Change'!$K$34</f>
        <v>#DIV/0!</v>
      </c>
      <c r="BH62" s="112" t="e">
        <f>'III Plan Rates'!$AA65*'V Consumer Factors'!$N$19*'II Rate Development &amp; Change'!$K$34</f>
        <v>#DIV/0!</v>
      </c>
      <c r="BI62" s="112" t="e">
        <f>'III Plan Rates'!$AA65*'V Consumer Factors'!$N$20*'II Rate Development &amp; Change'!$K$34</f>
        <v>#DIV/0!</v>
      </c>
      <c r="BJ62" s="112">
        <f>IF('III Plan Rates'!$AP65&gt;0,SUMPRODUCT(BA62:BI62,'III Plan Rates'!$AG65:$AO65)/'III Plan Rates'!$AP65,0)</f>
        <v>0</v>
      </c>
      <c r="BK62" s="124"/>
      <c r="BL62" s="120" t="e">
        <f t="shared" si="9"/>
        <v>#DIV/0!</v>
      </c>
      <c r="BM62" s="120" t="e">
        <f t="shared" si="16"/>
        <v>#DIV/0!</v>
      </c>
      <c r="BN62" s="120" t="e">
        <f t="shared" si="17"/>
        <v>#DIV/0!</v>
      </c>
      <c r="BO62" s="120" t="e">
        <f t="shared" si="18"/>
        <v>#DIV/0!</v>
      </c>
      <c r="BP62" s="120" t="e">
        <f t="shared" si="13"/>
        <v>#DIV/0!</v>
      </c>
      <c r="BQ62" s="120" t="e">
        <f t="shared" si="13"/>
        <v>#DIV/0!</v>
      </c>
      <c r="BR62" s="120" t="e">
        <f t="shared" si="13"/>
        <v>#DIV/0!</v>
      </c>
      <c r="BS62" s="120" t="e">
        <f t="shared" si="13"/>
        <v>#DIV/0!</v>
      </c>
      <c r="BT62" s="120" t="e">
        <f t="shared" si="13"/>
        <v>#DIV/0!</v>
      </c>
      <c r="BU62" s="120" t="str">
        <f t="shared" si="13"/>
        <v/>
      </c>
      <c r="BV62" s="119"/>
      <c r="BW62" s="111"/>
      <c r="BX62" s="111"/>
      <c r="BY62" s="111"/>
      <c r="BZ62" s="111"/>
      <c r="CA62" s="111"/>
      <c r="CB62" s="111"/>
      <c r="CC62" s="111"/>
      <c r="CD62" s="111"/>
      <c r="CE62" s="111"/>
      <c r="CF62" s="112">
        <f>IF('III Plan Rates'!$AP65&gt;0,SUMPRODUCT(BW62:CE62,'III Plan Rates'!$AG65:$AO65)/'III Plan Rates'!$AP65,0)</f>
        <v>0</v>
      </c>
      <c r="CG62" s="123"/>
      <c r="CH62" s="112" t="e">
        <f>'III Plan Rates'!$AA65*'V Consumer Factors'!$N$12*'II Rate Development &amp; Change'!$L$34</f>
        <v>#DIV/0!</v>
      </c>
      <c r="CI62" s="112" t="e">
        <f>'III Plan Rates'!$AA65*'V Consumer Factors'!$N$13*'II Rate Development &amp; Change'!$L$34</f>
        <v>#DIV/0!</v>
      </c>
      <c r="CJ62" s="112" t="e">
        <f>'III Plan Rates'!$AA65*'V Consumer Factors'!$N$14*'II Rate Development &amp; Change'!$L$34</f>
        <v>#DIV/0!</v>
      </c>
      <c r="CK62" s="112" t="e">
        <f>'III Plan Rates'!$AA65*'V Consumer Factors'!$N$15*'II Rate Development &amp; Change'!$L$34</f>
        <v>#DIV/0!</v>
      </c>
      <c r="CL62" s="112" t="e">
        <f>'III Plan Rates'!$AA65*'V Consumer Factors'!$N$16*'II Rate Development &amp; Change'!$L$34</f>
        <v>#DIV/0!</v>
      </c>
      <c r="CM62" s="112" t="e">
        <f>'III Plan Rates'!$AA65*'V Consumer Factors'!$N$17*'II Rate Development &amp; Change'!$L$34</f>
        <v>#DIV/0!</v>
      </c>
      <c r="CN62" s="112" t="e">
        <f>'III Plan Rates'!$AA65*'V Consumer Factors'!$N$18*'II Rate Development &amp; Change'!$L$34</f>
        <v>#DIV/0!</v>
      </c>
      <c r="CO62" s="112" t="e">
        <f>'III Plan Rates'!$AA65*'V Consumer Factors'!$N$19*'II Rate Development &amp; Change'!$L$34</f>
        <v>#DIV/0!</v>
      </c>
      <c r="CP62" s="112" t="e">
        <f>'III Plan Rates'!$AA65*'V Consumer Factors'!$N$20*'II Rate Development &amp; Change'!$L$34</f>
        <v>#DIV/0!</v>
      </c>
      <c r="CQ62" s="112">
        <f>IF('III Plan Rates'!$AP65&gt;0,SUMPRODUCT(CH62:CP62,'III Plan Rates'!$AG65:$AO65)/'III Plan Rates'!$AP65,0)</f>
        <v>0</v>
      </c>
      <c r="CR62" s="124"/>
      <c r="CS62" s="120" t="e">
        <f t="shared" si="10"/>
        <v>#DIV/0!</v>
      </c>
      <c r="CT62" s="120" t="e">
        <f t="shared" si="19"/>
        <v>#DIV/0!</v>
      </c>
      <c r="CU62" s="120" t="e">
        <f t="shared" si="20"/>
        <v>#DIV/0!</v>
      </c>
      <c r="CV62" s="120" t="e">
        <f t="shared" si="21"/>
        <v>#DIV/0!</v>
      </c>
      <c r="CW62" s="120" t="e">
        <f t="shared" si="14"/>
        <v>#DIV/0!</v>
      </c>
      <c r="CX62" s="120" t="e">
        <f t="shared" si="14"/>
        <v>#DIV/0!</v>
      </c>
      <c r="CY62" s="120" t="e">
        <f t="shared" si="14"/>
        <v>#DIV/0!</v>
      </c>
      <c r="CZ62" s="120" t="e">
        <f t="shared" si="14"/>
        <v>#DIV/0!</v>
      </c>
      <c r="DA62" s="120" t="e">
        <f t="shared" si="14"/>
        <v>#DIV/0!</v>
      </c>
      <c r="DB62" s="120" t="str">
        <f t="shared" si="14"/>
        <v/>
      </c>
      <c r="DC62" s="119"/>
      <c r="DD62" s="111"/>
      <c r="DE62" s="111"/>
      <c r="DF62" s="111"/>
      <c r="DG62" s="111"/>
      <c r="DH62" s="111"/>
      <c r="DI62" s="111"/>
      <c r="DJ62" s="111"/>
      <c r="DK62" s="111"/>
      <c r="DL62" s="111"/>
      <c r="DM62" s="112">
        <f>IF('III Plan Rates'!$AP65&gt;0,SUMPRODUCT(DD62:DL62,'III Plan Rates'!$AG65:$AO65)/'III Plan Rates'!$AP65,0)</f>
        <v>0</v>
      </c>
      <c r="DN62" s="123"/>
      <c r="DO62" s="112" t="e">
        <f>'III Plan Rates'!$AA65*'V Consumer Factors'!$N$12*'II Rate Development &amp; Change'!$M$34</f>
        <v>#DIV/0!</v>
      </c>
      <c r="DP62" s="112" t="e">
        <f>'III Plan Rates'!$AA65*'V Consumer Factors'!$N$13*'II Rate Development &amp; Change'!$M$34</f>
        <v>#DIV/0!</v>
      </c>
      <c r="DQ62" s="112" t="e">
        <f>'III Plan Rates'!$AA65*'V Consumer Factors'!$N$14*'II Rate Development &amp; Change'!$M$34</f>
        <v>#DIV/0!</v>
      </c>
      <c r="DR62" s="112" t="e">
        <f>'III Plan Rates'!$AA65*'V Consumer Factors'!$N$15*'II Rate Development &amp; Change'!$M$34</f>
        <v>#DIV/0!</v>
      </c>
      <c r="DS62" s="112" t="e">
        <f>'III Plan Rates'!$AA65*'V Consumer Factors'!$N$16*'II Rate Development &amp; Change'!$M$34</f>
        <v>#DIV/0!</v>
      </c>
      <c r="DT62" s="112" t="e">
        <f>'III Plan Rates'!$AA65*'V Consumer Factors'!$N$17*'II Rate Development &amp; Change'!$M$34</f>
        <v>#DIV/0!</v>
      </c>
      <c r="DU62" s="112" t="e">
        <f>'III Plan Rates'!$AA65*'V Consumer Factors'!$N$18*'II Rate Development &amp; Change'!$M$34</f>
        <v>#DIV/0!</v>
      </c>
      <c r="DV62" s="112" t="e">
        <f>'III Plan Rates'!$AA65*'V Consumer Factors'!$N$19*'II Rate Development &amp; Change'!$M$34</f>
        <v>#DIV/0!</v>
      </c>
      <c r="DW62" s="112" t="e">
        <f>'III Plan Rates'!$AA65*'V Consumer Factors'!$N$20*'II Rate Development &amp; Change'!$M$34</f>
        <v>#DIV/0!</v>
      </c>
      <c r="DX62" s="112">
        <f>IF('III Plan Rates'!$AP65&gt;0,SUMPRODUCT(DO62:DW62,'III Plan Rates'!$AG65:$AO65)/'III Plan Rates'!$AP65,0)</f>
        <v>0</v>
      </c>
      <c r="DZ62" s="120" t="e">
        <f t="shared" si="11"/>
        <v>#DIV/0!</v>
      </c>
      <c r="EA62" s="120" t="e">
        <f t="shared" si="22"/>
        <v>#DIV/0!</v>
      </c>
      <c r="EB62" s="120" t="e">
        <f t="shared" si="23"/>
        <v>#DIV/0!</v>
      </c>
      <c r="EC62" s="120" t="e">
        <f t="shared" si="24"/>
        <v>#DIV/0!</v>
      </c>
      <c r="ED62" s="120" t="e">
        <f t="shared" si="15"/>
        <v>#DIV/0!</v>
      </c>
      <c r="EE62" s="120" t="e">
        <f t="shared" si="15"/>
        <v>#DIV/0!</v>
      </c>
      <c r="EF62" s="120" t="e">
        <f t="shared" si="15"/>
        <v>#DIV/0!</v>
      </c>
      <c r="EG62" s="120" t="e">
        <f t="shared" si="15"/>
        <v>#DIV/0!</v>
      </c>
      <c r="EH62" s="120" t="e">
        <f t="shared" si="15"/>
        <v>#DIV/0!</v>
      </c>
      <c r="EI62" s="120" t="str">
        <f t="shared" si="15"/>
        <v/>
      </c>
      <c r="EJ62" s="119"/>
    </row>
    <row r="63" spans="1:140" x14ac:dyDescent="0.25">
      <c r="A63" s="406" t="str">
        <f>'III Plan Rates'!A66</f>
        <v>Plan 49</v>
      </c>
      <c r="B63" s="122">
        <f>'III Plan Rates'!B66</f>
        <v>0</v>
      </c>
      <c r="C63" s="128">
        <f>'III Plan Rates'!D66</f>
        <v>0</v>
      </c>
      <c r="D63" s="122">
        <f>'III Plan Rates'!E66</f>
        <v>0</v>
      </c>
      <c r="E63" s="122">
        <f>'III Plan Rates'!F66</f>
        <v>0</v>
      </c>
      <c r="F63" s="122">
        <f>'III Plan Rates'!G66</f>
        <v>0</v>
      </c>
      <c r="G63" s="122">
        <f>'III Plan Rates'!J66</f>
        <v>0</v>
      </c>
      <c r="H63" s="101"/>
      <c r="I63" s="111"/>
      <c r="J63" s="111"/>
      <c r="K63" s="111"/>
      <c r="L63" s="111"/>
      <c r="M63" s="111"/>
      <c r="N63" s="111"/>
      <c r="O63" s="111"/>
      <c r="P63" s="111"/>
      <c r="Q63" s="111"/>
      <c r="R63" s="112">
        <f>IF('III Plan Rates'!$AP66&gt;0,SUMPRODUCT(I63:Q63,'III Plan Rates'!$AG66:$AO66)/'III Plan Rates'!$AP66,0)</f>
        <v>0</v>
      </c>
      <c r="S63" s="123"/>
      <c r="T63" s="112" t="e">
        <f>'III Plan Rates'!$AA66*'V Consumer Factors'!$N$12*'II Rate Development &amp; Change'!$J$34</f>
        <v>#DIV/0!</v>
      </c>
      <c r="U63" s="112" t="e">
        <f>'III Plan Rates'!$AA66*'V Consumer Factors'!$N$13*'II Rate Development &amp; Change'!$J$34</f>
        <v>#DIV/0!</v>
      </c>
      <c r="V63" s="112" t="e">
        <f>'III Plan Rates'!$AA66*'V Consumer Factors'!$N$14*'II Rate Development &amp; Change'!$J$34</f>
        <v>#DIV/0!</v>
      </c>
      <c r="W63" s="112" t="e">
        <f>'III Plan Rates'!$AA66*'V Consumer Factors'!$N$15*'II Rate Development &amp; Change'!$J$34</f>
        <v>#DIV/0!</v>
      </c>
      <c r="X63" s="112" t="e">
        <f>'III Plan Rates'!$AA66*'V Consumer Factors'!$N$16*'II Rate Development &amp; Change'!$J$34</f>
        <v>#DIV/0!</v>
      </c>
      <c r="Y63" s="112" t="e">
        <f>'III Plan Rates'!$AA66*'V Consumer Factors'!$N$17*'II Rate Development &amp; Change'!$J$34</f>
        <v>#DIV/0!</v>
      </c>
      <c r="Z63" s="112" t="e">
        <f>'III Plan Rates'!$AA66*'V Consumer Factors'!$N$18*'II Rate Development &amp; Change'!$J$34</f>
        <v>#DIV/0!</v>
      </c>
      <c r="AA63" s="112" t="e">
        <f>'III Plan Rates'!$AA66*'V Consumer Factors'!$N$19*'II Rate Development &amp; Change'!$J$34</f>
        <v>#DIV/0!</v>
      </c>
      <c r="AB63" s="112" t="e">
        <f>'III Plan Rates'!$AA66*'V Consumer Factors'!$N$20*'II Rate Development &amp; Change'!$J$34</f>
        <v>#DIV/0!</v>
      </c>
      <c r="AC63" s="112">
        <f>IF('III Plan Rates'!$AP66&gt;0,SUMPRODUCT(T63:AB63,'III Plan Rates'!$AG66:$AO66)/'III Plan Rates'!$AP66,0)</f>
        <v>0</v>
      </c>
      <c r="AD63" s="119"/>
      <c r="AE63" s="120" t="e">
        <f t="shared" si="8"/>
        <v>#DIV/0!</v>
      </c>
      <c r="AF63" s="120" t="e">
        <f t="shared" si="8"/>
        <v>#DIV/0!</v>
      </c>
      <c r="AG63" s="120" t="e">
        <f t="shared" si="8"/>
        <v>#DIV/0!</v>
      </c>
      <c r="AH63" s="120" t="e">
        <f t="shared" si="8"/>
        <v>#DIV/0!</v>
      </c>
      <c r="AI63" s="120" t="e">
        <f t="shared" si="12"/>
        <v>#DIV/0!</v>
      </c>
      <c r="AJ63" s="120" t="e">
        <f t="shared" si="12"/>
        <v>#DIV/0!</v>
      </c>
      <c r="AK63" s="120" t="e">
        <f t="shared" si="12"/>
        <v>#DIV/0!</v>
      </c>
      <c r="AL63" s="120" t="e">
        <f t="shared" si="12"/>
        <v>#DIV/0!</v>
      </c>
      <c r="AM63" s="120" t="e">
        <f t="shared" si="12"/>
        <v>#DIV/0!</v>
      </c>
      <c r="AN63" s="120" t="str">
        <f t="shared" si="12"/>
        <v/>
      </c>
      <c r="AO63" s="119"/>
      <c r="AP63" s="111"/>
      <c r="AQ63" s="111"/>
      <c r="AR63" s="111"/>
      <c r="AS63" s="111"/>
      <c r="AT63" s="111"/>
      <c r="AU63" s="111"/>
      <c r="AV63" s="111"/>
      <c r="AW63" s="111"/>
      <c r="AX63" s="111"/>
      <c r="AY63" s="112">
        <f>IF('III Plan Rates'!$AP66&gt;0,SUMPRODUCT(AP63:AX63,'III Plan Rates'!$AG66:$AO66)/'III Plan Rates'!$AP66,0)</f>
        <v>0</v>
      </c>
      <c r="AZ63" s="123"/>
      <c r="BA63" s="112" t="e">
        <f>'III Plan Rates'!$AA66*'V Consumer Factors'!$N$12*'II Rate Development &amp; Change'!$K$34</f>
        <v>#DIV/0!</v>
      </c>
      <c r="BB63" s="112" t="e">
        <f>'III Plan Rates'!$AA66*'V Consumer Factors'!$N$13*'II Rate Development &amp; Change'!$K$34</f>
        <v>#DIV/0!</v>
      </c>
      <c r="BC63" s="112" t="e">
        <f>'III Plan Rates'!$AA66*'V Consumer Factors'!$N$14*'II Rate Development &amp; Change'!$K$34</f>
        <v>#DIV/0!</v>
      </c>
      <c r="BD63" s="112" t="e">
        <f>'III Plan Rates'!$AA66*'V Consumer Factors'!$N$15*'II Rate Development &amp; Change'!$K$34</f>
        <v>#DIV/0!</v>
      </c>
      <c r="BE63" s="112" t="e">
        <f>'III Plan Rates'!$AA66*'V Consumer Factors'!$N$16*'II Rate Development &amp; Change'!$K$34</f>
        <v>#DIV/0!</v>
      </c>
      <c r="BF63" s="112" t="e">
        <f>'III Plan Rates'!$AA66*'V Consumer Factors'!$N$17*'II Rate Development &amp; Change'!$K$34</f>
        <v>#DIV/0!</v>
      </c>
      <c r="BG63" s="112" t="e">
        <f>'III Plan Rates'!$AA66*'V Consumer Factors'!$N$18*'II Rate Development &amp; Change'!$K$34</f>
        <v>#DIV/0!</v>
      </c>
      <c r="BH63" s="112" t="e">
        <f>'III Plan Rates'!$AA66*'V Consumer Factors'!$N$19*'II Rate Development &amp; Change'!$K$34</f>
        <v>#DIV/0!</v>
      </c>
      <c r="BI63" s="112" t="e">
        <f>'III Plan Rates'!$AA66*'V Consumer Factors'!$N$20*'II Rate Development &amp; Change'!$K$34</f>
        <v>#DIV/0!</v>
      </c>
      <c r="BJ63" s="112">
        <f>IF('III Plan Rates'!$AP66&gt;0,SUMPRODUCT(BA63:BI63,'III Plan Rates'!$AG66:$AO66)/'III Plan Rates'!$AP66,0)</f>
        <v>0</v>
      </c>
      <c r="BK63" s="124"/>
      <c r="BL63" s="120" t="e">
        <f t="shared" si="9"/>
        <v>#DIV/0!</v>
      </c>
      <c r="BM63" s="120" t="e">
        <f t="shared" si="16"/>
        <v>#DIV/0!</v>
      </c>
      <c r="BN63" s="120" t="e">
        <f t="shared" si="17"/>
        <v>#DIV/0!</v>
      </c>
      <c r="BO63" s="120" t="e">
        <f t="shared" si="18"/>
        <v>#DIV/0!</v>
      </c>
      <c r="BP63" s="120" t="e">
        <f t="shared" si="13"/>
        <v>#DIV/0!</v>
      </c>
      <c r="BQ63" s="120" t="e">
        <f t="shared" si="13"/>
        <v>#DIV/0!</v>
      </c>
      <c r="BR63" s="120" t="e">
        <f t="shared" si="13"/>
        <v>#DIV/0!</v>
      </c>
      <c r="BS63" s="120" t="e">
        <f t="shared" si="13"/>
        <v>#DIV/0!</v>
      </c>
      <c r="BT63" s="120" t="e">
        <f t="shared" si="13"/>
        <v>#DIV/0!</v>
      </c>
      <c r="BU63" s="120" t="str">
        <f t="shared" si="13"/>
        <v/>
      </c>
      <c r="BV63" s="119"/>
      <c r="BW63" s="111"/>
      <c r="BX63" s="111"/>
      <c r="BY63" s="111"/>
      <c r="BZ63" s="111"/>
      <c r="CA63" s="111"/>
      <c r="CB63" s="111"/>
      <c r="CC63" s="111"/>
      <c r="CD63" s="111"/>
      <c r="CE63" s="111"/>
      <c r="CF63" s="112">
        <f>IF('III Plan Rates'!$AP66&gt;0,SUMPRODUCT(BW63:CE63,'III Plan Rates'!$AG66:$AO66)/'III Plan Rates'!$AP66,0)</f>
        <v>0</v>
      </c>
      <c r="CG63" s="123"/>
      <c r="CH63" s="112" t="e">
        <f>'III Plan Rates'!$AA66*'V Consumer Factors'!$N$12*'II Rate Development &amp; Change'!$L$34</f>
        <v>#DIV/0!</v>
      </c>
      <c r="CI63" s="112" t="e">
        <f>'III Plan Rates'!$AA66*'V Consumer Factors'!$N$13*'II Rate Development &amp; Change'!$L$34</f>
        <v>#DIV/0!</v>
      </c>
      <c r="CJ63" s="112" t="e">
        <f>'III Plan Rates'!$AA66*'V Consumer Factors'!$N$14*'II Rate Development &amp; Change'!$L$34</f>
        <v>#DIV/0!</v>
      </c>
      <c r="CK63" s="112" t="e">
        <f>'III Plan Rates'!$AA66*'V Consumer Factors'!$N$15*'II Rate Development &amp; Change'!$L$34</f>
        <v>#DIV/0!</v>
      </c>
      <c r="CL63" s="112" t="e">
        <f>'III Plan Rates'!$AA66*'V Consumer Factors'!$N$16*'II Rate Development &amp; Change'!$L$34</f>
        <v>#DIV/0!</v>
      </c>
      <c r="CM63" s="112" t="e">
        <f>'III Plan Rates'!$AA66*'V Consumer Factors'!$N$17*'II Rate Development &amp; Change'!$L$34</f>
        <v>#DIV/0!</v>
      </c>
      <c r="CN63" s="112" t="e">
        <f>'III Plan Rates'!$AA66*'V Consumer Factors'!$N$18*'II Rate Development &amp; Change'!$L$34</f>
        <v>#DIV/0!</v>
      </c>
      <c r="CO63" s="112" t="e">
        <f>'III Plan Rates'!$AA66*'V Consumer Factors'!$N$19*'II Rate Development &amp; Change'!$L$34</f>
        <v>#DIV/0!</v>
      </c>
      <c r="CP63" s="112" t="e">
        <f>'III Plan Rates'!$AA66*'V Consumer Factors'!$N$20*'II Rate Development &amp; Change'!$L$34</f>
        <v>#DIV/0!</v>
      </c>
      <c r="CQ63" s="112">
        <f>IF('III Plan Rates'!$AP66&gt;0,SUMPRODUCT(CH63:CP63,'III Plan Rates'!$AG66:$AO66)/'III Plan Rates'!$AP66,0)</f>
        <v>0</v>
      </c>
      <c r="CR63" s="124"/>
      <c r="CS63" s="120" t="e">
        <f t="shared" si="10"/>
        <v>#DIV/0!</v>
      </c>
      <c r="CT63" s="120" t="e">
        <f t="shared" si="19"/>
        <v>#DIV/0!</v>
      </c>
      <c r="CU63" s="120" t="e">
        <f t="shared" si="20"/>
        <v>#DIV/0!</v>
      </c>
      <c r="CV63" s="120" t="e">
        <f t="shared" si="21"/>
        <v>#DIV/0!</v>
      </c>
      <c r="CW63" s="120" t="e">
        <f t="shared" si="14"/>
        <v>#DIV/0!</v>
      </c>
      <c r="CX63" s="120" t="e">
        <f t="shared" si="14"/>
        <v>#DIV/0!</v>
      </c>
      <c r="CY63" s="120" t="e">
        <f t="shared" si="14"/>
        <v>#DIV/0!</v>
      </c>
      <c r="CZ63" s="120" t="e">
        <f t="shared" si="14"/>
        <v>#DIV/0!</v>
      </c>
      <c r="DA63" s="120" t="e">
        <f t="shared" si="14"/>
        <v>#DIV/0!</v>
      </c>
      <c r="DB63" s="120" t="str">
        <f t="shared" si="14"/>
        <v/>
      </c>
      <c r="DC63" s="119"/>
      <c r="DD63" s="111"/>
      <c r="DE63" s="111"/>
      <c r="DF63" s="111"/>
      <c r="DG63" s="111"/>
      <c r="DH63" s="111"/>
      <c r="DI63" s="111"/>
      <c r="DJ63" s="111"/>
      <c r="DK63" s="111"/>
      <c r="DL63" s="111"/>
      <c r="DM63" s="112">
        <f>IF('III Plan Rates'!$AP66&gt;0,SUMPRODUCT(DD63:DL63,'III Plan Rates'!$AG66:$AO66)/'III Plan Rates'!$AP66,0)</f>
        <v>0</v>
      </c>
      <c r="DN63" s="123"/>
      <c r="DO63" s="112" t="e">
        <f>'III Plan Rates'!$AA66*'V Consumer Factors'!$N$12*'II Rate Development &amp; Change'!$M$34</f>
        <v>#DIV/0!</v>
      </c>
      <c r="DP63" s="112" t="e">
        <f>'III Plan Rates'!$AA66*'V Consumer Factors'!$N$13*'II Rate Development &amp; Change'!$M$34</f>
        <v>#DIV/0!</v>
      </c>
      <c r="DQ63" s="112" t="e">
        <f>'III Plan Rates'!$AA66*'V Consumer Factors'!$N$14*'II Rate Development &amp; Change'!$M$34</f>
        <v>#DIV/0!</v>
      </c>
      <c r="DR63" s="112" t="e">
        <f>'III Plan Rates'!$AA66*'V Consumer Factors'!$N$15*'II Rate Development &amp; Change'!$M$34</f>
        <v>#DIV/0!</v>
      </c>
      <c r="DS63" s="112" t="e">
        <f>'III Plan Rates'!$AA66*'V Consumer Factors'!$N$16*'II Rate Development &amp; Change'!$M$34</f>
        <v>#DIV/0!</v>
      </c>
      <c r="DT63" s="112" t="e">
        <f>'III Plan Rates'!$AA66*'V Consumer Factors'!$N$17*'II Rate Development &amp; Change'!$M$34</f>
        <v>#DIV/0!</v>
      </c>
      <c r="DU63" s="112" t="e">
        <f>'III Plan Rates'!$AA66*'V Consumer Factors'!$N$18*'II Rate Development &amp; Change'!$M$34</f>
        <v>#DIV/0!</v>
      </c>
      <c r="DV63" s="112" t="e">
        <f>'III Plan Rates'!$AA66*'V Consumer Factors'!$N$19*'II Rate Development &amp; Change'!$M$34</f>
        <v>#DIV/0!</v>
      </c>
      <c r="DW63" s="112" t="e">
        <f>'III Plan Rates'!$AA66*'V Consumer Factors'!$N$20*'II Rate Development &amp; Change'!$M$34</f>
        <v>#DIV/0!</v>
      </c>
      <c r="DX63" s="112">
        <f>IF('III Plan Rates'!$AP66&gt;0,SUMPRODUCT(DO63:DW63,'III Plan Rates'!$AG66:$AO66)/'III Plan Rates'!$AP66,0)</f>
        <v>0</v>
      </c>
      <c r="DZ63" s="120" t="e">
        <f t="shared" si="11"/>
        <v>#DIV/0!</v>
      </c>
      <c r="EA63" s="120" t="e">
        <f t="shared" si="22"/>
        <v>#DIV/0!</v>
      </c>
      <c r="EB63" s="120" t="e">
        <f t="shared" si="23"/>
        <v>#DIV/0!</v>
      </c>
      <c r="EC63" s="120" t="e">
        <f t="shared" si="24"/>
        <v>#DIV/0!</v>
      </c>
      <c r="ED63" s="120" t="e">
        <f t="shared" si="15"/>
        <v>#DIV/0!</v>
      </c>
      <c r="EE63" s="120" t="e">
        <f t="shared" si="15"/>
        <v>#DIV/0!</v>
      </c>
      <c r="EF63" s="120" t="e">
        <f t="shared" si="15"/>
        <v>#DIV/0!</v>
      </c>
      <c r="EG63" s="120" t="e">
        <f t="shared" si="15"/>
        <v>#DIV/0!</v>
      </c>
      <c r="EH63" s="120" t="e">
        <f t="shared" si="15"/>
        <v>#DIV/0!</v>
      </c>
      <c r="EI63" s="120" t="str">
        <f t="shared" si="15"/>
        <v/>
      </c>
      <c r="EJ63" s="119"/>
    </row>
    <row r="64" spans="1:140" x14ac:dyDescent="0.25">
      <c r="A64" s="406" t="str">
        <f>'III Plan Rates'!A67</f>
        <v>Plan 50</v>
      </c>
      <c r="B64" s="122">
        <f>'III Plan Rates'!B67</f>
        <v>0</v>
      </c>
      <c r="C64" s="128">
        <f>'III Plan Rates'!D67</f>
        <v>0</v>
      </c>
      <c r="D64" s="122">
        <f>'III Plan Rates'!E67</f>
        <v>0</v>
      </c>
      <c r="E64" s="122">
        <f>'III Plan Rates'!F67</f>
        <v>0</v>
      </c>
      <c r="F64" s="122">
        <f>'III Plan Rates'!G67</f>
        <v>0</v>
      </c>
      <c r="G64" s="122">
        <f>'III Plan Rates'!J67</f>
        <v>0</v>
      </c>
      <c r="H64" s="101"/>
      <c r="I64" s="111"/>
      <c r="J64" s="111"/>
      <c r="K64" s="111"/>
      <c r="L64" s="111"/>
      <c r="M64" s="111"/>
      <c r="N64" s="111"/>
      <c r="O64" s="111"/>
      <c r="P64" s="111"/>
      <c r="Q64" s="111"/>
      <c r="R64" s="112">
        <f>IF('III Plan Rates'!$AP67&gt;0,SUMPRODUCT(I64:Q64,'III Plan Rates'!$AG67:$AO67)/'III Plan Rates'!$AP67,0)</f>
        <v>0</v>
      </c>
      <c r="S64" s="123"/>
      <c r="T64" s="112" t="e">
        <f>'III Plan Rates'!$AA67*'V Consumer Factors'!$N$12*'II Rate Development &amp; Change'!$J$34</f>
        <v>#DIV/0!</v>
      </c>
      <c r="U64" s="112" t="e">
        <f>'III Plan Rates'!$AA67*'V Consumer Factors'!$N$13*'II Rate Development &amp; Change'!$J$34</f>
        <v>#DIV/0!</v>
      </c>
      <c r="V64" s="112" t="e">
        <f>'III Plan Rates'!$AA67*'V Consumer Factors'!$N$14*'II Rate Development &amp; Change'!$J$34</f>
        <v>#DIV/0!</v>
      </c>
      <c r="W64" s="112" t="e">
        <f>'III Plan Rates'!$AA67*'V Consumer Factors'!$N$15*'II Rate Development &amp; Change'!$J$34</f>
        <v>#DIV/0!</v>
      </c>
      <c r="X64" s="112" t="e">
        <f>'III Plan Rates'!$AA67*'V Consumer Factors'!$N$16*'II Rate Development &amp; Change'!$J$34</f>
        <v>#DIV/0!</v>
      </c>
      <c r="Y64" s="112" t="e">
        <f>'III Plan Rates'!$AA67*'V Consumer Factors'!$N$17*'II Rate Development &amp; Change'!$J$34</f>
        <v>#DIV/0!</v>
      </c>
      <c r="Z64" s="112" t="e">
        <f>'III Plan Rates'!$AA67*'V Consumer Factors'!$N$18*'II Rate Development &amp; Change'!$J$34</f>
        <v>#DIV/0!</v>
      </c>
      <c r="AA64" s="112" t="e">
        <f>'III Plan Rates'!$AA67*'V Consumer Factors'!$N$19*'II Rate Development &amp; Change'!$J$34</f>
        <v>#DIV/0!</v>
      </c>
      <c r="AB64" s="112" t="e">
        <f>'III Plan Rates'!$AA67*'V Consumer Factors'!$N$20*'II Rate Development &amp; Change'!$J$34</f>
        <v>#DIV/0!</v>
      </c>
      <c r="AC64" s="112">
        <f>IF('III Plan Rates'!$AP67&gt;0,SUMPRODUCT(T64:AB64,'III Plan Rates'!$AG67:$AO67)/'III Plan Rates'!$AP67,0)</f>
        <v>0</v>
      </c>
      <c r="AD64" s="119"/>
      <c r="AE64" s="120" t="e">
        <f t="shared" si="8"/>
        <v>#DIV/0!</v>
      </c>
      <c r="AF64" s="120" t="e">
        <f t="shared" si="8"/>
        <v>#DIV/0!</v>
      </c>
      <c r="AG64" s="120" t="e">
        <f t="shared" si="8"/>
        <v>#DIV/0!</v>
      </c>
      <c r="AH64" s="120" t="e">
        <f t="shared" si="8"/>
        <v>#DIV/0!</v>
      </c>
      <c r="AI64" s="120" t="e">
        <f t="shared" si="12"/>
        <v>#DIV/0!</v>
      </c>
      <c r="AJ64" s="120" t="e">
        <f t="shared" si="12"/>
        <v>#DIV/0!</v>
      </c>
      <c r="AK64" s="120" t="e">
        <f t="shared" si="12"/>
        <v>#DIV/0!</v>
      </c>
      <c r="AL64" s="120" t="e">
        <f t="shared" si="12"/>
        <v>#DIV/0!</v>
      </c>
      <c r="AM64" s="120" t="e">
        <f t="shared" si="12"/>
        <v>#DIV/0!</v>
      </c>
      <c r="AN64" s="120" t="str">
        <f t="shared" si="12"/>
        <v/>
      </c>
      <c r="AO64" s="119"/>
      <c r="AP64" s="111"/>
      <c r="AQ64" s="111"/>
      <c r="AR64" s="111"/>
      <c r="AS64" s="111"/>
      <c r="AT64" s="111"/>
      <c r="AU64" s="111"/>
      <c r="AV64" s="111"/>
      <c r="AW64" s="111"/>
      <c r="AX64" s="111"/>
      <c r="AY64" s="112">
        <f>IF('III Plan Rates'!$AP67&gt;0,SUMPRODUCT(AP64:AX64,'III Plan Rates'!$AG67:$AO67)/'III Plan Rates'!$AP67,0)</f>
        <v>0</v>
      </c>
      <c r="AZ64" s="123"/>
      <c r="BA64" s="112" t="e">
        <f>'III Plan Rates'!$AA67*'V Consumer Factors'!$N$12*'II Rate Development &amp; Change'!$K$34</f>
        <v>#DIV/0!</v>
      </c>
      <c r="BB64" s="112" t="e">
        <f>'III Plan Rates'!$AA67*'V Consumer Factors'!$N$13*'II Rate Development &amp; Change'!$K$34</f>
        <v>#DIV/0!</v>
      </c>
      <c r="BC64" s="112" t="e">
        <f>'III Plan Rates'!$AA67*'V Consumer Factors'!$N$14*'II Rate Development &amp; Change'!$K$34</f>
        <v>#DIV/0!</v>
      </c>
      <c r="BD64" s="112" t="e">
        <f>'III Plan Rates'!$AA67*'V Consumer Factors'!$N$15*'II Rate Development &amp; Change'!$K$34</f>
        <v>#DIV/0!</v>
      </c>
      <c r="BE64" s="112" t="e">
        <f>'III Plan Rates'!$AA67*'V Consumer Factors'!$N$16*'II Rate Development &amp; Change'!$K$34</f>
        <v>#DIV/0!</v>
      </c>
      <c r="BF64" s="112" t="e">
        <f>'III Plan Rates'!$AA67*'V Consumer Factors'!$N$17*'II Rate Development &amp; Change'!$K$34</f>
        <v>#DIV/0!</v>
      </c>
      <c r="BG64" s="112" t="e">
        <f>'III Plan Rates'!$AA67*'V Consumer Factors'!$N$18*'II Rate Development &amp; Change'!$K$34</f>
        <v>#DIV/0!</v>
      </c>
      <c r="BH64" s="112" t="e">
        <f>'III Plan Rates'!$AA67*'V Consumer Factors'!$N$19*'II Rate Development &amp; Change'!$K$34</f>
        <v>#DIV/0!</v>
      </c>
      <c r="BI64" s="112" t="e">
        <f>'III Plan Rates'!$AA67*'V Consumer Factors'!$N$20*'II Rate Development &amp; Change'!$K$34</f>
        <v>#DIV/0!</v>
      </c>
      <c r="BJ64" s="112">
        <f>IF('III Plan Rates'!$AP67&gt;0,SUMPRODUCT(BA64:BI64,'III Plan Rates'!$AG67:$AO67)/'III Plan Rates'!$AP67,0)</f>
        <v>0</v>
      </c>
      <c r="BK64" s="124"/>
      <c r="BL64" s="120" t="e">
        <f t="shared" si="9"/>
        <v>#DIV/0!</v>
      </c>
      <c r="BM64" s="120" t="e">
        <f t="shared" si="16"/>
        <v>#DIV/0!</v>
      </c>
      <c r="BN64" s="120" t="e">
        <f t="shared" si="17"/>
        <v>#DIV/0!</v>
      </c>
      <c r="BO64" s="120" t="e">
        <f t="shared" si="18"/>
        <v>#DIV/0!</v>
      </c>
      <c r="BP64" s="120" t="e">
        <f t="shared" si="13"/>
        <v>#DIV/0!</v>
      </c>
      <c r="BQ64" s="120" t="e">
        <f t="shared" si="13"/>
        <v>#DIV/0!</v>
      </c>
      <c r="BR64" s="120" t="e">
        <f t="shared" si="13"/>
        <v>#DIV/0!</v>
      </c>
      <c r="BS64" s="120" t="e">
        <f t="shared" si="13"/>
        <v>#DIV/0!</v>
      </c>
      <c r="BT64" s="120" t="e">
        <f t="shared" si="13"/>
        <v>#DIV/0!</v>
      </c>
      <c r="BU64" s="120" t="str">
        <f t="shared" si="13"/>
        <v/>
      </c>
      <c r="BV64" s="119"/>
      <c r="BW64" s="111"/>
      <c r="BX64" s="111"/>
      <c r="BY64" s="111"/>
      <c r="BZ64" s="111"/>
      <c r="CA64" s="111"/>
      <c r="CB64" s="111"/>
      <c r="CC64" s="111"/>
      <c r="CD64" s="111"/>
      <c r="CE64" s="111"/>
      <c r="CF64" s="112">
        <f>IF('III Plan Rates'!$AP67&gt;0,SUMPRODUCT(BW64:CE64,'III Plan Rates'!$AG67:$AO67)/'III Plan Rates'!$AP67,0)</f>
        <v>0</v>
      </c>
      <c r="CG64" s="123"/>
      <c r="CH64" s="112" t="e">
        <f>'III Plan Rates'!$AA67*'V Consumer Factors'!$N$12*'II Rate Development &amp; Change'!$L$34</f>
        <v>#DIV/0!</v>
      </c>
      <c r="CI64" s="112" t="e">
        <f>'III Plan Rates'!$AA67*'V Consumer Factors'!$N$13*'II Rate Development &amp; Change'!$L$34</f>
        <v>#DIV/0!</v>
      </c>
      <c r="CJ64" s="112" t="e">
        <f>'III Plan Rates'!$AA67*'V Consumer Factors'!$N$14*'II Rate Development &amp; Change'!$L$34</f>
        <v>#DIV/0!</v>
      </c>
      <c r="CK64" s="112" t="e">
        <f>'III Plan Rates'!$AA67*'V Consumer Factors'!$N$15*'II Rate Development &amp; Change'!$L$34</f>
        <v>#DIV/0!</v>
      </c>
      <c r="CL64" s="112" t="e">
        <f>'III Plan Rates'!$AA67*'V Consumer Factors'!$N$16*'II Rate Development &amp; Change'!$L$34</f>
        <v>#DIV/0!</v>
      </c>
      <c r="CM64" s="112" t="e">
        <f>'III Plan Rates'!$AA67*'V Consumer Factors'!$N$17*'II Rate Development &amp; Change'!$L$34</f>
        <v>#DIV/0!</v>
      </c>
      <c r="CN64" s="112" t="e">
        <f>'III Plan Rates'!$AA67*'V Consumer Factors'!$N$18*'II Rate Development &amp; Change'!$L$34</f>
        <v>#DIV/0!</v>
      </c>
      <c r="CO64" s="112" t="e">
        <f>'III Plan Rates'!$AA67*'V Consumer Factors'!$N$19*'II Rate Development &amp; Change'!$L$34</f>
        <v>#DIV/0!</v>
      </c>
      <c r="CP64" s="112" t="e">
        <f>'III Plan Rates'!$AA67*'V Consumer Factors'!$N$20*'II Rate Development &amp; Change'!$L$34</f>
        <v>#DIV/0!</v>
      </c>
      <c r="CQ64" s="112">
        <f>IF('III Plan Rates'!$AP67&gt;0,SUMPRODUCT(CH64:CP64,'III Plan Rates'!$AG67:$AO67)/'III Plan Rates'!$AP67,0)</f>
        <v>0</v>
      </c>
      <c r="CR64" s="124"/>
      <c r="CS64" s="120" t="e">
        <f t="shared" si="10"/>
        <v>#DIV/0!</v>
      </c>
      <c r="CT64" s="120" t="e">
        <f t="shared" si="19"/>
        <v>#DIV/0!</v>
      </c>
      <c r="CU64" s="120" t="e">
        <f t="shared" si="20"/>
        <v>#DIV/0!</v>
      </c>
      <c r="CV64" s="120" t="e">
        <f t="shared" si="21"/>
        <v>#DIV/0!</v>
      </c>
      <c r="CW64" s="120" t="e">
        <f t="shared" si="14"/>
        <v>#DIV/0!</v>
      </c>
      <c r="CX64" s="120" t="e">
        <f t="shared" si="14"/>
        <v>#DIV/0!</v>
      </c>
      <c r="CY64" s="120" t="e">
        <f t="shared" si="14"/>
        <v>#DIV/0!</v>
      </c>
      <c r="CZ64" s="120" t="e">
        <f t="shared" si="14"/>
        <v>#DIV/0!</v>
      </c>
      <c r="DA64" s="120" t="e">
        <f t="shared" si="14"/>
        <v>#DIV/0!</v>
      </c>
      <c r="DB64" s="120" t="str">
        <f t="shared" si="14"/>
        <v/>
      </c>
      <c r="DC64" s="119"/>
      <c r="DD64" s="111"/>
      <c r="DE64" s="111"/>
      <c r="DF64" s="111"/>
      <c r="DG64" s="111"/>
      <c r="DH64" s="111"/>
      <c r="DI64" s="111"/>
      <c r="DJ64" s="111"/>
      <c r="DK64" s="111"/>
      <c r="DL64" s="111"/>
      <c r="DM64" s="112">
        <f>IF('III Plan Rates'!$AP67&gt;0,SUMPRODUCT(DD64:DL64,'III Plan Rates'!$AG67:$AO67)/'III Plan Rates'!$AP67,0)</f>
        <v>0</v>
      </c>
      <c r="DN64" s="123"/>
      <c r="DO64" s="112" t="e">
        <f>'III Plan Rates'!$AA67*'V Consumer Factors'!$N$12*'II Rate Development &amp; Change'!$M$34</f>
        <v>#DIV/0!</v>
      </c>
      <c r="DP64" s="112" t="e">
        <f>'III Plan Rates'!$AA67*'V Consumer Factors'!$N$13*'II Rate Development &amp; Change'!$M$34</f>
        <v>#DIV/0!</v>
      </c>
      <c r="DQ64" s="112" t="e">
        <f>'III Plan Rates'!$AA67*'V Consumer Factors'!$N$14*'II Rate Development &amp; Change'!$M$34</f>
        <v>#DIV/0!</v>
      </c>
      <c r="DR64" s="112" t="e">
        <f>'III Plan Rates'!$AA67*'V Consumer Factors'!$N$15*'II Rate Development &amp; Change'!$M$34</f>
        <v>#DIV/0!</v>
      </c>
      <c r="DS64" s="112" t="e">
        <f>'III Plan Rates'!$AA67*'V Consumer Factors'!$N$16*'II Rate Development &amp; Change'!$M$34</f>
        <v>#DIV/0!</v>
      </c>
      <c r="DT64" s="112" t="e">
        <f>'III Plan Rates'!$AA67*'V Consumer Factors'!$N$17*'II Rate Development &amp; Change'!$M$34</f>
        <v>#DIV/0!</v>
      </c>
      <c r="DU64" s="112" t="e">
        <f>'III Plan Rates'!$AA67*'V Consumer Factors'!$N$18*'II Rate Development &amp; Change'!$M$34</f>
        <v>#DIV/0!</v>
      </c>
      <c r="DV64" s="112" t="e">
        <f>'III Plan Rates'!$AA67*'V Consumer Factors'!$N$19*'II Rate Development &amp; Change'!$M$34</f>
        <v>#DIV/0!</v>
      </c>
      <c r="DW64" s="112" t="e">
        <f>'III Plan Rates'!$AA67*'V Consumer Factors'!$N$20*'II Rate Development &amp; Change'!$M$34</f>
        <v>#DIV/0!</v>
      </c>
      <c r="DX64" s="112">
        <f>IF('III Plan Rates'!$AP67&gt;0,SUMPRODUCT(DO64:DW64,'III Plan Rates'!$AG67:$AO67)/'III Plan Rates'!$AP67,0)</f>
        <v>0</v>
      </c>
      <c r="DZ64" s="120" t="e">
        <f t="shared" si="11"/>
        <v>#DIV/0!</v>
      </c>
      <c r="EA64" s="120" t="e">
        <f t="shared" si="22"/>
        <v>#DIV/0!</v>
      </c>
      <c r="EB64" s="120" t="e">
        <f t="shared" si="23"/>
        <v>#DIV/0!</v>
      </c>
      <c r="EC64" s="120" t="e">
        <f t="shared" si="24"/>
        <v>#DIV/0!</v>
      </c>
      <c r="ED64" s="120" t="e">
        <f t="shared" si="15"/>
        <v>#DIV/0!</v>
      </c>
      <c r="EE64" s="120" t="e">
        <f t="shared" si="15"/>
        <v>#DIV/0!</v>
      </c>
      <c r="EF64" s="120" t="e">
        <f t="shared" si="15"/>
        <v>#DIV/0!</v>
      </c>
      <c r="EG64" s="120" t="e">
        <f t="shared" si="15"/>
        <v>#DIV/0!</v>
      </c>
      <c r="EH64" s="120" t="e">
        <f t="shared" si="15"/>
        <v>#DIV/0!</v>
      </c>
      <c r="EI64" s="120" t="str">
        <f t="shared" si="15"/>
        <v/>
      </c>
      <c r="EJ64" s="119"/>
    </row>
    <row r="65" spans="1:140" x14ac:dyDescent="0.25">
      <c r="A65" s="406" t="str">
        <f>'III Plan Rates'!A68</f>
        <v>Plan 51</v>
      </c>
      <c r="B65" s="122">
        <f>'III Plan Rates'!B68</f>
        <v>0</v>
      </c>
      <c r="C65" s="128">
        <f>'III Plan Rates'!D68</f>
        <v>0</v>
      </c>
      <c r="D65" s="122">
        <f>'III Plan Rates'!E68</f>
        <v>0</v>
      </c>
      <c r="E65" s="122">
        <f>'III Plan Rates'!F68</f>
        <v>0</v>
      </c>
      <c r="F65" s="122">
        <f>'III Plan Rates'!G68</f>
        <v>0</v>
      </c>
      <c r="G65" s="122">
        <f>'III Plan Rates'!J68</f>
        <v>0</v>
      </c>
      <c r="H65" s="101"/>
      <c r="I65" s="111"/>
      <c r="J65" s="111"/>
      <c r="K65" s="111"/>
      <c r="L65" s="111"/>
      <c r="M65" s="111"/>
      <c r="N65" s="111"/>
      <c r="O65" s="111"/>
      <c r="P65" s="111"/>
      <c r="Q65" s="111"/>
      <c r="R65" s="112">
        <f>IF('III Plan Rates'!$AP68&gt;0,SUMPRODUCT(I65:Q65,'III Plan Rates'!$AG68:$AO68)/'III Plan Rates'!$AP68,0)</f>
        <v>0</v>
      </c>
      <c r="S65" s="123"/>
      <c r="T65" s="112" t="e">
        <f>'III Plan Rates'!$AA68*'V Consumer Factors'!$N$12*'II Rate Development &amp; Change'!$J$34</f>
        <v>#DIV/0!</v>
      </c>
      <c r="U65" s="112" t="e">
        <f>'III Plan Rates'!$AA68*'V Consumer Factors'!$N$13*'II Rate Development &amp; Change'!$J$34</f>
        <v>#DIV/0!</v>
      </c>
      <c r="V65" s="112" t="e">
        <f>'III Plan Rates'!$AA68*'V Consumer Factors'!$N$14*'II Rate Development &amp; Change'!$J$34</f>
        <v>#DIV/0!</v>
      </c>
      <c r="W65" s="112" t="e">
        <f>'III Plan Rates'!$AA68*'V Consumer Factors'!$N$15*'II Rate Development &amp; Change'!$J$34</f>
        <v>#DIV/0!</v>
      </c>
      <c r="X65" s="112" t="e">
        <f>'III Plan Rates'!$AA68*'V Consumer Factors'!$N$16*'II Rate Development &amp; Change'!$J$34</f>
        <v>#DIV/0!</v>
      </c>
      <c r="Y65" s="112" t="e">
        <f>'III Plan Rates'!$AA68*'V Consumer Factors'!$N$17*'II Rate Development &amp; Change'!$J$34</f>
        <v>#DIV/0!</v>
      </c>
      <c r="Z65" s="112" t="e">
        <f>'III Plan Rates'!$AA68*'V Consumer Factors'!$N$18*'II Rate Development &amp; Change'!$J$34</f>
        <v>#DIV/0!</v>
      </c>
      <c r="AA65" s="112" t="e">
        <f>'III Plan Rates'!$AA68*'V Consumer Factors'!$N$19*'II Rate Development &amp; Change'!$J$34</f>
        <v>#DIV/0!</v>
      </c>
      <c r="AB65" s="112" t="e">
        <f>'III Plan Rates'!$AA68*'V Consumer Factors'!$N$20*'II Rate Development &amp; Change'!$J$34</f>
        <v>#DIV/0!</v>
      </c>
      <c r="AC65" s="112">
        <f>IF('III Plan Rates'!$AP68&gt;0,SUMPRODUCT(T65:AB65,'III Plan Rates'!$AG68:$AO68)/'III Plan Rates'!$AP68,0)</f>
        <v>0</v>
      </c>
      <c r="AD65" s="119"/>
      <c r="AE65" s="120" t="e">
        <f t="shared" si="8"/>
        <v>#DIV/0!</v>
      </c>
      <c r="AF65" s="120" t="e">
        <f t="shared" si="8"/>
        <v>#DIV/0!</v>
      </c>
      <c r="AG65" s="120" t="e">
        <f t="shared" si="8"/>
        <v>#DIV/0!</v>
      </c>
      <c r="AH65" s="120" t="e">
        <f t="shared" si="8"/>
        <v>#DIV/0!</v>
      </c>
      <c r="AI65" s="120" t="e">
        <f t="shared" si="12"/>
        <v>#DIV/0!</v>
      </c>
      <c r="AJ65" s="120" t="e">
        <f t="shared" si="12"/>
        <v>#DIV/0!</v>
      </c>
      <c r="AK65" s="120" t="e">
        <f t="shared" si="12"/>
        <v>#DIV/0!</v>
      </c>
      <c r="AL65" s="120" t="e">
        <f t="shared" si="12"/>
        <v>#DIV/0!</v>
      </c>
      <c r="AM65" s="120" t="e">
        <f t="shared" si="12"/>
        <v>#DIV/0!</v>
      </c>
      <c r="AN65" s="120" t="str">
        <f t="shared" si="12"/>
        <v/>
      </c>
      <c r="AO65" s="119"/>
      <c r="AP65" s="111"/>
      <c r="AQ65" s="111"/>
      <c r="AR65" s="111"/>
      <c r="AS65" s="111"/>
      <c r="AT65" s="111"/>
      <c r="AU65" s="111"/>
      <c r="AV65" s="111"/>
      <c r="AW65" s="111"/>
      <c r="AX65" s="111"/>
      <c r="AY65" s="112">
        <f>IF('III Plan Rates'!$AP68&gt;0,SUMPRODUCT(AP65:AX65,'III Plan Rates'!$AG68:$AO68)/'III Plan Rates'!$AP68,0)</f>
        <v>0</v>
      </c>
      <c r="AZ65" s="123"/>
      <c r="BA65" s="112" t="e">
        <f>'III Plan Rates'!$AA68*'V Consumer Factors'!$N$12*'II Rate Development &amp; Change'!$K$34</f>
        <v>#DIV/0!</v>
      </c>
      <c r="BB65" s="112" t="e">
        <f>'III Plan Rates'!$AA68*'V Consumer Factors'!$N$13*'II Rate Development &amp; Change'!$K$34</f>
        <v>#DIV/0!</v>
      </c>
      <c r="BC65" s="112" t="e">
        <f>'III Plan Rates'!$AA68*'V Consumer Factors'!$N$14*'II Rate Development &amp; Change'!$K$34</f>
        <v>#DIV/0!</v>
      </c>
      <c r="BD65" s="112" t="e">
        <f>'III Plan Rates'!$AA68*'V Consumer Factors'!$N$15*'II Rate Development &amp; Change'!$K$34</f>
        <v>#DIV/0!</v>
      </c>
      <c r="BE65" s="112" t="e">
        <f>'III Plan Rates'!$AA68*'V Consumer Factors'!$N$16*'II Rate Development &amp; Change'!$K$34</f>
        <v>#DIV/0!</v>
      </c>
      <c r="BF65" s="112" t="e">
        <f>'III Plan Rates'!$AA68*'V Consumer Factors'!$N$17*'II Rate Development &amp; Change'!$K$34</f>
        <v>#DIV/0!</v>
      </c>
      <c r="BG65" s="112" t="e">
        <f>'III Plan Rates'!$AA68*'V Consumer Factors'!$N$18*'II Rate Development &amp; Change'!$K$34</f>
        <v>#DIV/0!</v>
      </c>
      <c r="BH65" s="112" t="e">
        <f>'III Plan Rates'!$AA68*'V Consumer Factors'!$N$19*'II Rate Development &amp; Change'!$K$34</f>
        <v>#DIV/0!</v>
      </c>
      <c r="BI65" s="112" t="e">
        <f>'III Plan Rates'!$AA68*'V Consumer Factors'!$N$20*'II Rate Development &amp; Change'!$K$34</f>
        <v>#DIV/0!</v>
      </c>
      <c r="BJ65" s="112">
        <f>IF('III Plan Rates'!$AP68&gt;0,SUMPRODUCT(BA65:BI65,'III Plan Rates'!$AG68:$AO68)/'III Plan Rates'!$AP68,0)</f>
        <v>0</v>
      </c>
      <c r="BK65" s="124"/>
      <c r="BL65" s="120" t="e">
        <f t="shared" si="9"/>
        <v>#DIV/0!</v>
      </c>
      <c r="BM65" s="120" t="e">
        <f t="shared" si="16"/>
        <v>#DIV/0!</v>
      </c>
      <c r="BN65" s="120" t="e">
        <f t="shared" si="17"/>
        <v>#DIV/0!</v>
      </c>
      <c r="BO65" s="120" t="e">
        <f t="shared" si="18"/>
        <v>#DIV/0!</v>
      </c>
      <c r="BP65" s="120" t="e">
        <f t="shared" si="13"/>
        <v>#DIV/0!</v>
      </c>
      <c r="BQ65" s="120" t="e">
        <f t="shared" si="13"/>
        <v>#DIV/0!</v>
      </c>
      <c r="BR65" s="120" t="e">
        <f t="shared" si="13"/>
        <v>#DIV/0!</v>
      </c>
      <c r="BS65" s="120" t="e">
        <f t="shared" si="13"/>
        <v>#DIV/0!</v>
      </c>
      <c r="BT65" s="120" t="e">
        <f t="shared" si="13"/>
        <v>#DIV/0!</v>
      </c>
      <c r="BU65" s="120" t="str">
        <f t="shared" si="13"/>
        <v/>
      </c>
      <c r="BV65" s="119"/>
      <c r="BW65" s="111"/>
      <c r="BX65" s="111"/>
      <c r="BY65" s="111"/>
      <c r="BZ65" s="111"/>
      <c r="CA65" s="111"/>
      <c r="CB65" s="111"/>
      <c r="CC65" s="111"/>
      <c r="CD65" s="111"/>
      <c r="CE65" s="111"/>
      <c r="CF65" s="112">
        <f>IF('III Plan Rates'!$AP68&gt;0,SUMPRODUCT(BW65:CE65,'III Plan Rates'!$AG68:$AO68)/'III Plan Rates'!$AP68,0)</f>
        <v>0</v>
      </c>
      <c r="CG65" s="123"/>
      <c r="CH65" s="112" t="e">
        <f>'III Plan Rates'!$AA68*'V Consumer Factors'!$N$12*'II Rate Development &amp; Change'!$L$34</f>
        <v>#DIV/0!</v>
      </c>
      <c r="CI65" s="112" t="e">
        <f>'III Plan Rates'!$AA68*'V Consumer Factors'!$N$13*'II Rate Development &amp; Change'!$L$34</f>
        <v>#DIV/0!</v>
      </c>
      <c r="CJ65" s="112" t="e">
        <f>'III Plan Rates'!$AA68*'V Consumer Factors'!$N$14*'II Rate Development &amp; Change'!$L$34</f>
        <v>#DIV/0!</v>
      </c>
      <c r="CK65" s="112" t="e">
        <f>'III Plan Rates'!$AA68*'V Consumer Factors'!$N$15*'II Rate Development &amp; Change'!$L$34</f>
        <v>#DIV/0!</v>
      </c>
      <c r="CL65" s="112" t="e">
        <f>'III Plan Rates'!$AA68*'V Consumer Factors'!$N$16*'II Rate Development &amp; Change'!$L$34</f>
        <v>#DIV/0!</v>
      </c>
      <c r="CM65" s="112" t="e">
        <f>'III Plan Rates'!$AA68*'V Consumer Factors'!$N$17*'II Rate Development &amp; Change'!$L$34</f>
        <v>#DIV/0!</v>
      </c>
      <c r="CN65" s="112" t="e">
        <f>'III Plan Rates'!$AA68*'V Consumer Factors'!$N$18*'II Rate Development &amp; Change'!$L$34</f>
        <v>#DIV/0!</v>
      </c>
      <c r="CO65" s="112" t="e">
        <f>'III Plan Rates'!$AA68*'V Consumer Factors'!$N$19*'II Rate Development &amp; Change'!$L$34</f>
        <v>#DIV/0!</v>
      </c>
      <c r="CP65" s="112" t="e">
        <f>'III Plan Rates'!$AA68*'V Consumer Factors'!$N$20*'II Rate Development &amp; Change'!$L$34</f>
        <v>#DIV/0!</v>
      </c>
      <c r="CQ65" s="112">
        <f>IF('III Plan Rates'!$AP68&gt;0,SUMPRODUCT(CH65:CP65,'III Plan Rates'!$AG68:$AO68)/'III Plan Rates'!$AP68,0)</f>
        <v>0</v>
      </c>
      <c r="CR65" s="124"/>
      <c r="CS65" s="120" t="e">
        <f t="shared" si="10"/>
        <v>#DIV/0!</v>
      </c>
      <c r="CT65" s="120" t="e">
        <f t="shared" si="19"/>
        <v>#DIV/0!</v>
      </c>
      <c r="CU65" s="120" t="e">
        <f t="shared" si="20"/>
        <v>#DIV/0!</v>
      </c>
      <c r="CV65" s="120" t="e">
        <f t="shared" si="21"/>
        <v>#DIV/0!</v>
      </c>
      <c r="CW65" s="120" t="e">
        <f t="shared" si="14"/>
        <v>#DIV/0!</v>
      </c>
      <c r="CX65" s="120" t="e">
        <f t="shared" si="14"/>
        <v>#DIV/0!</v>
      </c>
      <c r="CY65" s="120" t="e">
        <f t="shared" si="14"/>
        <v>#DIV/0!</v>
      </c>
      <c r="CZ65" s="120" t="e">
        <f t="shared" si="14"/>
        <v>#DIV/0!</v>
      </c>
      <c r="DA65" s="120" t="e">
        <f t="shared" si="14"/>
        <v>#DIV/0!</v>
      </c>
      <c r="DB65" s="120" t="str">
        <f t="shared" si="14"/>
        <v/>
      </c>
      <c r="DC65" s="119"/>
      <c r="DD65" s="111"/>
      <c r="DE65" s="111"/>
      <c r="DF65" s="111"/>
      <c r="DG65" s="111"/>
      <c r="DH65" s="111"/>
      <c r="DI65" s="111"/>
      <c r="DJ65" s="111"/>
      <c r="DK65" s="111"/>
      <c r="DL65" s="111"/>
      <c r="DM65" s="112">
        <f>IF('III Plan Rates'!$AP68&gt;0,SUMPRODUCT(DD65:DL65,'III Plan Rates'!$AG68:$AO68)/'III Plan Rates'!$AP68,0)</f>
        <v>0</v>
      </c>
      <c r="DN65" s="123"/>
      <c r="DO65" s="112" t="e">
        <f>'III Plan Rates'!$AA68*'V Consumer Factors'!$N$12*'II Rate Development &amp; Change'!$M$34</f>
        <v>#DIV/0!</v>
      </c>
      <c r="DP65" s="112" t="e">
        <f>'III Plan Rates'!$AA68*'V Consumer Factors'!$N$13*'II Rate Development &amp; Change'!$M$34</f>
        <v>#DIV/0!</v>
      </c>
      <c r="DQ65" s="112" t="e">
        <f>'III Plan Rates'!$AA68*'V Consumer Factors'!$N$14*'II Rate Development &amp; Change'!$M$34</f>
        <v>#DIV/0!</v>
      </c>
      <c r="DR65" s="112" t="e">
        <f>'III Plan Rates'!$AA68*'V Consumer Factors'!$N$15*'II Rate Development &amp; Change'!$M$34</f>
        <v>#DIV/0!</v>
      </c>
      <c r="DS65" s="112" t="e">
        <f>'III Plan Rates'!$AA68*'V Consumer Factors'!$N$16*'II Rate Development &amp; Change'!$M$34</f>
        <v>#DIV/0!</v>
      </c>
      <c r="DT65" s="112" t="e">
        <f>'III Plan Rates'!$AA68*'V Consumer Factors'!$N$17*'II Rate Development &amp; Change'!$M$34</f>
        <v>#DIV/0!</v>
      </c>
      <c r="DU65" s="112" t="e">
        <f>'III Plan Rates'!$AA68*'V Consumer Factors'!$N$18*'II Rate Development &amp; Change'!$M$34</f>
        <v>#DIV/0!</v>
      </c>
      <c r="DV65" s="112" t="e">
        <f>'III Plan Rates'!$AA68*'V Consumer Factors'!$N$19*'II Rate Development &amp; Change'!$M$34</f>
        <v>#DIV/0!</v>
      </c>
      <c r="DW65" s="112" t="e">
        <f>'III Plan Rates'!$AA68*'V Consumer Factors'!$N$20*'II Rate Development &amp; Change'!$M$34</f>
        <v>#DIV/0!</v>
      </c>
      <c r="DX65" s="112">
        <f>IF('III Plan Rates'!$AP68&gt;0,SUMPRODUCT(DO65:DW65,'III Plan Rates'!$AG68:$AO68)/'III Plan Rates'!$AP68,0)</f>
        <v>0</v>
      </c>
      <c r="DZ65" s="120" t="e">
        <f t="shared" si="11"/>
        <v>#DIV/0!</v>
      </c>
      <c r="EA65" s="120" t="e">
        <f t="shared" si="22"/>
        <v>#DIV/0!</v>
      </c>
      <c r="EB65" s="120" t="e">
        <f t="shared" si="23"/>
        <v>#DIV/0!</v>
      </c>
      <c r="EC65" s="120" t="e">
        <f t="shared" si="24"/>
        <v>#DIV/0!</v>
      </c>
      <c r="ED65" s="120" t="e">
        <f t="shared" si="15"/>
        <v>#DIV/0!</v>
      </c>
      <c r="EE65" s="120" t="e">
        <f t="shared" si="15"/>
        <v>#DIV/0!</v>
      </c>
      <c r="EF65" s="120" t="e">
        <f t="shared" si="15"/>
        <v>#DIV/0!</v>
      </c>
      <c r="EG65" s="120" t="e">
        <f t="shared" si="15"/>
        <v>#DIV/0!</v>
      </c>
      <c r="EH65" s="120" t="e">
        <f t="shared" si="15"/>
        <v>#DIV/0!</v>
      </c>
      <c r="EI65" s="120" t="str">
        <f t="shared" si="15"/>
        <v/>
      </c>
      <c r="EJ65" s="119"/>
    </row>
    <row r="66" spans="1:140" x14ac:dyDescent="0.25">
      <c r="A66" s="406" t="str">
        <f>'III Plan Rates'!A69</f>
        <v>Plan 52</v>
      </c>
      <c r="B66" s="122">
        <f>'III Plan Rates'!B69</f>
        <v>0</v>
      </c>
      <c r="C66" s="128">
        <f>'III Plan Rates'!D69</f>
        <v>0</v>
      </c>
      <c r="D66" s="122">
        <f>'III Plan Rates'!E69</f>
        <v>0</v>
      </c>
      <c r="E66" s="122">
        <f>'III Plan Rates'!F69</f>
        <v>0</v>
      </c>
      <c r="F66" s="122">
        <f>'III Plan Rates'!G69</f>
        <v>0</v>
      </c>
      <c r="G66" s="122">
        <f>'III Plan Rates'!J69</f>
        <v>0</v>
      </c>
      <c r="H66" s="101"/>
      <c r="I66" s="111"/>
      <c r="J66" s="111"/>
      <c r="K66" s="111"/>
      <c r="L66" s="111"/>
      <c r="M66" s="111"/>
      <c r="N66" s="111"/>
      <c r="O66" s="111"/>
      <c r="P66" s="111"/>
      <c r="Q66" s="111"/>
      <c r="R66" s="112">
        <f>IF('III Plan Rates'!$AP69&gt;0,SUMPRODUCT(I66:Q66,'III Plan Rates'!$AG69:$AO69)/'III Plan Rates'!$AP69,0)</f>
        <v>0</v>
      </c>
      <c r="S66" s="123"/>
      <c r="T66" s="112" t="e">
        <f>'III Plan Rates'!$AA69*'V Consumer Factors'!$N$12*'II Rate Development &amp; Change'!$J$34</f>
        <v>#DIV/0!</v>
      </c>
      <c r="U66" s="112" t="e">
        <f>'III Plan Rates'!$AA69*'V Consumer Factors'!$N$13*'II Rate Development &amp; Change'!$J$34</f>
        <v>#DIV/0!</v>
      </c>
      <c r="V66" s="112" t="e">
        <f>'III Plan Rates'!$AA69*'V Consumer Factors'!$N$14*'II Rate Development &amp; Change'!$J$34</f>
        <v>#DIV/0!</v>
      </c>
      <c r="W66" s="112" t="e">
        <f>'III Plan Rates'!$AA69*'V Consumer Factors'!$N$15*'II Rate Development &amp; Change'!$J$34</f>
        <v>#DIV/0!</v>
      </c>
      <c r="X66" s="112" t="e">
        <f>'III Plan Rates'!$AA69*'V Consumer Factors'!$N$16*'II Rate Development &amp; Change'!$J$34</f>
        <v>#DIV/0!</v>
      </c>
      <c r="Y66" s="112" t="e">
        <f>'III Plan Rates'!$AA69*'V Consumer Factors'!$N$17*'II Rate Development &amp; Change'!$J$34</f>
        <v>#DIV/0!</v>
      </c>
      <c r="Z66" s="112" t="e">
        <f>'III Plan Rates'!$AA69*'V Consumer Factors'!$N$18*'II Rate Development &amp; Change'!$J$34</f>
        <v>#DIV/0!</v>
      </c>
      <c r="AA66" s="112" t="e">
        <f>'III Plan Rates'!$AA69*'V Consumer Factors'!$N$19*'II Rate Development &amp; Change'!$J$34</f>
        <v>#DIV/0!</v>
      </c>
      <c r="AB66" s="112" t="e">
        <f>'III Plan Rates'!$AA69*'V Consumer Factors'!$N$20*'II Rate Development &amp; Change'!$J$34</f>
        <v>#DIV/0!</v>
      </c>
      <c r="AC66" s="112">
        <f>IF('III Plan Rates'!$AP69&gt;0,SUMPRODUCT(T66:AB66,'III Plan Rates'!$AG69:$AO69)/'III Plan Rates'!$AP69,0)</f>
        <v>0</v>
      </c>
      <c r="AD66" s="119"/>
      <c r="AE66" s="120" t="e">
        <f t="shared" si="8"/>
        <v>#DIV/0!</v>
      </c>
      <c r="AF66" s="120" t="e">
        <f t="shared" si="8"/>
        <v>#DIV/0!</v>
      </c>
      <c r="AG66" s="120" t="e">
        <f t="shared" si="8"/>
        <v>#DIV/0!</v>
      </c>
      <c r="AH66" s="120" t="e">
        <f t="shared" si="8"/>
        <v>#DIV/0!</v>
      </c>
      <c r="AI66" s="120" t="e">
        <f t="shared" si="12"/>
        <v>#DIV/0!</v>
      </c>
      <c r="AJ66" s="120" t="e">
        <f t="shared" si="12"/>
        <v>#DIV/0!</v>
      </c>
      <c r="AK66" s="120" t="e">
        <f t="shared" si="12"/>
        <v>#DIV/0!</v>
      </c>
      <c r="AL66" s="120" t="e">
        <f t="shared" si="12"/>
        <v>#DIV/0!</v>
      </c>
      <c r="AM66" s="120" t="e">
        <f t="shared" si="12"/>
        <v>#DIV/0!</v>
      </c>
      <c r="AN66" s="120" t="str">
        <f t="shared" si="12"/>
        <v/>
      </c>
      <c r="AO66" s="119"/>
      <c r="AP66" s="111"/>
      <c r="AQ66" s="111"/>
      <c r="AR66" s="111"/>
      <c r="AS66" s="111"/>
      <c r="AT66" s="111"/>
      <c r="AU66" s="111"/>
      <c r="AV66" s="111"/>
      <c r="AW66" s="111"/>
      <c r="AX66" s="111"/>
      <c r="AY66" s="112">
        <f>IF('III Plan Rates'!$AP69&gt;0,SUMPRODUCT(AP66:AX66,'III Plan Rates'!$AG69:$AO69)/'III Plan Rates'!$AP69,0)</f>
        <v>0</v>
      </c>
      <c r="AZ66" s="123"/>
      <c r="BA66" s="112" t="e">
        <f>'III Plan Rates'!$AA69*'V Consumer Factors'!$N$12*'II Rate Development &amp; Change'!$K$34</f>
        <v>#DIV/0!</v>
      </c>
      <c r="BB66" s="112" t="e">
        <f>'III Plan Rates'!$AA69*'V Consumer Factors'!$N$13*'II Rate Development &amp; Change'!$K$34</f>
        <v>#DIV/0!</v>
      </c>
      <c r="BC66" s="112" t="e">
        <f>'III Plan Rates'!$AA69*'V Consumer Factors'!$N$14*'II Rate Development &amp; Change'!$K$34</f>
        <v>#DIV/0!</v>
      </c>
      <c r="BD66" s="112" t="e">
        <f>'III Plan Rates'!$AA69*'V Consumer Factors'!$N$15*'II Rate Development &amp; Change'!$K$34</f>
        <v>#DIV/0!</v>
      </c>
      <c r="BE66" s="112" t="e">
        <f>'III Plan Rates'!$AA69*'V Consumer Factors'!$N$16*'II Rate Development &amp; Change'!$K$34</f>
        <v>#DIV/0!</v>
      </c>
      <c r="BF66" s="112" t="e">
        <f>'III Plan Rates'!$AA69*'V Consumer Factors'!$N$17*'II Rate Development &amp; Change'!$K$34</f>
        <v>#DIV/0!</v>
      </c>
      <c r="BG66" s="112" t="e">
        <f>'III Plan Rates'!$AA69*'V Consumer Factors'!$N$18*'II Rate Development &amp; Change'!$K$34</f>
        <v>#DIV/0!</v>
      </c>
      <c r="BH66" s="112" t="e">
        <f>'III Plan Rates'!$AA69*'V Consumer Factors'!$N$19*'II Rate Development &amp; Change'!$K$34</f>
        <v>#DIV/0!</v>
      </c>
      <c r="BI66" s="112" t="e">
        <f>'III Plan Rates'!$AA69*'V Consumer Factors'!$N$20*'II Rate Development &amp; Change'!$K$34</f>
        <v>#DIV/0!</v>
      </c>
      <c r="BJ66" s="112">
        <f>IF('III Plan Rates'!$AP69&gt;0,SUMPRODUCT(BA66:BI66,'III Plan Rates'!$AG69:$AO69)/'III Plan Rates'!$AP69,0)</f>
        <v>0</v>
      </c>
      <c r="BK66" s="124"/>
      <c r="BL66" s="120" t="e">
        <f t="shared" si="9"/>
        <v>#DIV/0!</v>
      </c>
      <c r="BM66" s="120" t="e">
        <f t="shared" si="16"/>
        <v>#DIV/0!</v>
      </c>
      <c r="BN66" s="120" t="e">
        <f t="shared" si="17"/>
        <v>#DIV/0!</v>
      </c>
      <c r="BO66" s="120" t="e">
        <f t="shared" si="18"/>
        <v>#DIV/0!</v>
      </c>
      <c r="BP66" s="120" t="e">
        <f t="shared" si="13"/>
        <v>#DIV/0!</v>
      </c>
      <c r="BQ66" s="120" t="e">
        <f t="shared" si="13"/>
        <v>#DIV/0!</v>
      </c>
      <c r="BR66" s="120" t="e">
        <f t="shared" si="13"/>
        <v>#DIV/0!</v>
      </c>
      <c r="BS66" s="120" t="e">
        <f t="shared" si="13"/>
        <v>#DIV/0!</v>
      </c>
      <c r="BT66" s="120" t="e">
        <f t="shared" si="13"/>
        <v>#DIV/0!</v>
      </c>
      <c r="BU66" s="120" t="str">
        <f t="shared" si="13"/>
        <v/>
      </c>
      <c r="BV66" s="119"/>
      <c r="BW66" s="111"/>
      <c r="BX66" s="111"/>
      <c r="BY66" s="111"/>
      <c r="BZ66" s="111"/>
      <c r="CA66" s="111"/>
      <c r="CB66" s="111"/>
      <c r="CC66" s="111"/>
      <c r="CD66" s="111"/>
      <c r="CE66" s="111"/>
      <c r="CF66" s="112">
        <f>IF('III Plan Rates'!$AP69&gt;0,SUMPRODUCT(BW66:CE66,'III Plan Rates'!$AG69:$AO69)/'III Plan Rates'!$AP69,0)</f>
        <v>0</v>
      </c>
      <c r="CG66" s="123"/>
      <c r="CH66" s="112" t="e">
        <f>'III Plan Rates'!$AA69*'V Consumer Factors'!$N$12*'II Rate Development &amp; Change'!$L$34</f>
        <v>#DIV/0!</v>
      </c>
      <c r="CI66" s="112" t="e">
        <f>'III Plan Rates'!$AA69*'V Consumer Factors'!$N$13*'II Rate Development &amp; Change'!$L$34</f>
        <v>#DIV/0!</v>
      </c>
      <c r="CJ66" s="112" t="e">
        <f>'III Plan Rates'!$AA69*'V Consumer Factors'!$N$14*'II Rate Development &amp; Change'!$L$34</f>
        <v>#DIV/0!</v>
      </c>
      <c r="CK66" s="112" t="e">
        <f>'III Plan Rates'!$AA69*'V Consumer Factors'!$N$15*'II Rate Development &amp; Change'!$L$34</f>
        <v>#DIV/0!</v>
      </c>
      <c r="CL66" s="112" t="e">
        <f>'III Plan Rates'!$AA69*'V Consumer Factors'!$N$16*'II Rate Development &amp; Change'!$L$34</f>
        <v>#DIV/0!</v>
      </c>
      <c r="CM66" s="112" t="e">
        <f>'III Plan Rates'!$AA69*'V Consumer Factors'!$N$17*'II Rate Development &amp; Change'!$L$34</f>
        <v>#DIV/0!</v>
      </c>
      <c r="CN66" s="112" t="e">
        <f>'III Plan Rates'!$AA69*'V Consumer Factors'!$N$18*'II Rate Development &amp; Change'!$L$34</f>
        <v>#DIV/0!</v>
      </c>
      <c r="CO66" s="112" t="e">
        <f>'III Plan Rates'!$AA69*'V Consumer Factors'!$N$19*'II Rate Development &amp; Change'!$L$34</f>
        <v>#DIV/0!</v>
      </c>
      <c r="CP66" s="112" t="e">
        <f>'III Plan Rates'!$AA69*'V Consumer Factors'!$N$20*'II Rate Development &amp; Change'!$L$34</f>
        <v>#DIV/0!</v>
      </c>
      <c r="CQ66" s="112">
        <f>IF('III Plan Rates'!$AP69&gt;0,SUMPRODUCT(CH66:CP66,'III Plan Rates'!$AG69:$AO69)/'III Plan Rates'!$AP69,0)</f>
        <v>0</v>
      </c>
      <c r="CR66" s="124"/>
      <c r="CS66" s="120" t="e">
        <f t="shared" si="10"/>
        <v>#DIV/0!</v>
      </c>
      <c r="CT66" s="120" t="e">
        <f t="shared" si="19"/>
        <v>#DIV/0!</v>
      </c>
      <c r="CU66" s="120" t="e">
        <f t="shared" si="20"/>
        <v>#DIV/0!</v>
      </c>
      <c r="CV66" s="120" t="e">
        <f t="shared" si="21"/>
        <v>#DIV/0!</v>
      </c>
      <c r="CW66" s="120" t="e">
        <f t="shared" si="14"/>
        <v>#DIV/0!</v>
      </c>
      <c r="CX66" s="120" t="e">
        <f t="shared" si="14"/>
        <v>#DIV/0!</v>
      </c>
      <c r="CY66" s="120" t="e">
        <f t="shared" si="14"/>
        <v>#DIV/0!</v>
      </c>
      <c r="CZ66" s="120" t="e">
        <f t="shared" si="14"/>
        <v>#DIV/0!</v>
      </c>
      <c r="DA66" s="120" t="e">
        <f t="shared" si="14"/>
        <v>#DIV/0!</v>
      </c>
      <c r="DB66" s="120" t="str">
        <f t="shared" si="14"/>
        <v/>
      </c>
      <c r="DC66" s="119"/>
      <c r="DD66" s="111"/>
      <c r="DE66" s="111"/>
      <c r="DF66" s="111"/>
      <c r="DG66" s="111"/>
      <c r="DH66" s="111"/>
      <c r="DI66" s="111"/>
      <c r="DJ66" s="111"/>
      <c r="DK66" s="111"/>
      <c r="DL66" s="111"/>
      <c r="DM66" s="112">
        <f>IF('III Plan Rates'!$AP69&gt;0,SUMPRODUCT(DD66:DL66,'III Plan Rates'!$AG69:$AO69)/'III Plan Rates'!$AP69,0)</f>
        <v>0</v>
      </c>
      <c r="DN66" s="123"/>
      <c r="DO66" s="112" t="e">
        <f>'III Plan Rates'!$AA69*'V Consumer Factors'!$N$12*'II Rate Development &amp; Change'!$M$34</f>
        <v>#DIV/0!</v>
      </c>
      <c r="DP66" s="112" t="e">
        <f>'III Plan Rates'!$AA69*'V Consumer Factors'!$N$13*'II Rate Development &amp; Change'!$M$34</f>
        <v>#DIV/0!</v>
      </c>
      <c r="DQ66" s="112" t="e">
        <f>'III Plan Rates'!$AA69*'V Consumer Factors'!$N$14*'II Rate Development &amp; Change'!$M$34</f>
        <v>#DIV/0!</v>
      </c>
      <c r="DR66" s="112" t="e">
        <f>'III Plan Rates'!$AA69*'V Consumer Factors'!$N$15*'II Rate Development &amp; Change'!$M$34</f>
        <v>#DIV/0!</v>
      </c>
      <c r="DS66" s="112" t="e">
        <f>'III Plan Rates'!$AA69*'V Consumer Factors'!$N$16*'II Rate Development &amp; Change'!$M$34</f>
        <v>#DIV/0!</v>
      </c>
      <c r="DT66" s="112" t="e">
        <f>'III Plan Rates'!$AA69*'V Consumer Factors'!$N$17*'II Rate Development &amp; Change'!$M$34</f>
        <v>#DIV/0!</v>
      </c>
      <c r="DU66" s="112" t="e">
        <f>'III Plan Rates'!$AA69*'V Consumer Factors'!$N$18*'II Rate Development &amp; Change'!$M$34</f>
        <v>#DIV/0!</v>
      </c>
      <c r="DV66" s="112" t="e">
        <f>'III Plan Rates'!$AA69*'V Consumer Factors'!$N$19*'II Rate Development &amp; Change'!$M$34</f>
        <v>#DIV/0!</v>
      </c>
      <c r="DW66" s="112" t="e">
        <f>'III Plan Rates'!$AA69*'V Consumer Factors'!$N$20*'II Rate Development &amp; Change'!$M$34</f>
        <v>#DIV/0!</v>
      </c>
      <c r="DX66" s="112">
        <f>IF('III Plan Rates'!$AP69&gt;0,SUMPRODUCT(DO66:DW66,'III Plan Rates'!$AG69:$AO69)/'III Plan Rates'!$AP69,0)</f>
        <v>0</v>
      </c>
      <c r="DZ66" s="120" t="e">
        <f t="shared" si="11"/>
        <v>#DIV/0!</v>
      </c>
      <c r="EA66" s="120" t="e">
        <f t="shared" si="22"/>
        <v>#DIV/0!</v>
      </c>
      <c r="EB66" s="120" t="e">
        <f t="shared" si="23"/>
        <v>#DIV/0!</v>
      </c>
      <c r="EC66" s="120" t="e">
        <f t="shared" si="24"/>
        <v>#DIV/0!</v>
      </c>
      <c r="ED66" s="120" t="e">
        <f t="shared" si="15"/>
        <v>#DIV/0!</v>
      </c>
      <c r="EE66" s="120" t="e">
        <f t="shared" si="15"/>
        <v>#DIV/0!</v>
      </c>
      <c r="EF66" s="120" t="e">
        <f t="shared" si="15"/>
        <v>#DIV/0!</v>
      </c>
      <c r="EG66" s="120" t="e">
        <f t="shared" si="15"/>
        <v>#DIV/0!</v>
      </c>
      <c r="EH66" s="120" t="e">
        <f t="shared" si="15"/>
        <v>#DIV/0!</v>
      </c>
      <c r="EI66" s="120" t="str">
        <f t="shared" si="15"/>
        <v/>
      </c>
      <c r="EJ66" s="119"/>
    </row>
    <row r="67" spans="1:140" x14ac:dyDescent="0.25">
      <c r="A67" s="406" t="str">
        <f>'III Plan Rates'!A70</f>
        <v>Plan 53</v>
      </c>
      <c r="B67" s="122">
        <f>'III Plan Rates'!B70</f>
        <v>0</v>
      </c>
      <c r="C67" s="128">
        <f>'III Plan Rates'!D70</f>
        <v>0</v>
      </c>
      <c r="D67" s="122">
        <f>'III Plan Rates'!E70</f>
        <v>0</v>
      </c>
      <c r="E67" s="122">
        <f>'III Plan Rates'!F70</f>
        <v>0</v>
      </c>
      <c r="F67" s="122">
        <f>'III Plan Rates'!G70</f>
        <v>0</v>
      </c>
      <c r="G67" s="122">
        <f>'III Plan Rates'!J70</f>
        <v>0</v>
      </c>
      <c r="H67" s="101"/>
      <c r="I67" s="111"/>
      <c r="J67" s="111"/>
      <c r="K67" s="111"/>
      <c r="L67" s="111"/>
      <c r="M67" s="111"/>
      <c r="N67" s="111"/>
      <c r="O67" s="111"/>
      <c r="P67" s="111"/>
      <c r="Q67" s="111"/>
      <c r="R67" s="112">
        <f>IF('III Plan Rates'!$AP70&gt;0,SUMPRODUCT(I67:Q67,'III Plan Rates'!$AG70:$AO70)/'III Plan Rates'!$AP70,0)</f>
        <v>0</v>
      </c>
      <c r="S67" s="123"/>
      <c r="T67" s="112" t="e">
        <f>'III Plan Rates'!$AA70*'V Consumer Factors'!$N$12*'II Rate Development &amp; Change'!$J$34</f>
        <v>#DIV/0!</v>
      </c>
      <c r="U67" s="112" t="e">
        <f>'III Plan Rates'!$AA70*'V Consumer Factors'!$N$13*'II Rate Development &amp; Change'!$J$34</f>
        <v>#DIV/0!</v>
      </c>
      <c r="V67" s="112" t="e">
        <f>'III Plan Rates'!$AA70*'V Consumer Factors'!$N$14*'II Rate Development &amp; Change'!$J$34</f>
        <v>#DIV/0!</v>
      </c>
      <c r="W67" s="112" t="e">
        <f>'III Plan Rates'!$AA70*'V Consumer Factors'!$N$15*'II Rate Development &amp; Change'!$J$34</f>
        <v>#DIV/0!</v>
      </c>
      <c r="X67" s="112" t="e">
        <f>'III Plan Rates'!$AA70*'V Consumer Factors'!$N$16*'II Rate Development &amp; Change'!$J$34</f>
        <v>#DIV/0!</v>
      </c>
      <c r="Y67" s="112" t="e">
        <f>'III Plan Rates'!$AA70*'V Consumer Factors'!$N$17*'II Rate Development &amp; Change'!$J$34</f>
        <v>#DIV/0!</v>
      </c>
      <c r="Z67" s="112" t="e">
        <f>'III Plan Rates'!$AA70*'V Consumer Factors'!$N$18*'II Rate Development &amp; Change'!$J$34</f>
        <v>#DIV/0!</v>
      </c>
      <c r="AA67" s="112" t="e">
        <f>'III Plan Rates'!$AA70*'V Consumer Factors'!$N$19*'II Rate Development &amp; Change'!$J$34</f>
        <v>#DIV/0!</v>
      </c>
      <c r="AB67" s="112" t="e">
        <f>'III Plan Rates'!$AA70*'V Consumer Factors'!$N$20*'II Rate Development &amp; Change'!$J$34</f>
        <v>#DIV/0!</v>
      </c>
      <c r="AC67" s="112">
        <f>IF('III Plan Rates'!$AP70&gt;0,SUMPRODUCT(T67:AB67,'III Plan Rates'!$AG70:$AO70)/'III Plan Rates'!$AP70,0)</f>
        <v>0</v>
      </c>
      <c r="AD67" s="119"/>
      <c r="AE67" s="120" t="e">
        <f t="shared" si="8"/>
        <v>#DIV/0!</v>
      </c>
      <c r="AF67" s="120" t="e">
        <f t="shared" si="8"/>
        <v>#DIV/0!</v>
      </c>
      <c r="AG67" s="120" t="e">
        <f t="shared" si="8"/>
        <v>#DIV/0!</v>
      </c>
      <c r="AH67" s="120" t="e">
        <f t="shared" si="8"/>
        <v>#DIV/0!</v>
      </c>
      <c r="AI67" s="120" t="e">
        <f t="shared" si="12"/>
        <v>#DIV/0!</v>
      </c>
      <c r="AJ67" s="120" t="e">
        <f t="shared" si="12"/>
        <v>#DIV/0!</v>
      </c>
      <c r="AK67" s="120" t="e">
        <f t="shared" si="12"/>
        <v>#DIV/0!</v>
      </c>
      <c r="AL67" s="120" t="e">
        <f t="shared" si="12"/>
        <v>#DIV/0!</v>
      </c>
      <c r="AM67" s="120" t="e">
        <f t="shared" si="12"/>
        <v>#DIV/0!</v>
      </c>
      <c r="AN67" s="120" t="str">
        <f t="shared" si="12"/>
        <v/>
      </c>
      <c r="AO67" s="119"/>
      <c r="AP67" s="111"/>
      <c r="AQ67" s="111"/>
      <c r="AR67" s="111"/>
      <c r="AS67" s="111"/>
      <c r="AT67" s="111"/>
      <c r="AU67" s="111"/>
      <c r="AV67" s="111"/>
      <c r="AW67" s="111"/>
      <c r="AX67" s="111"/>
      <c r="AY67" s="112">
        <f>IF('III Plan Rates'!$AP70&gt;0,SUMPRODUCT(AP67:AX67,'III Plan Rates'!$AG70:$AO70)/'III Plan Rates'!$AP70,0)</f>
        <v>0</v>
      </c>
      <c r="AZ67" s="123"/>
      <c r="BA67" s="112" t="e">
        <f>'III Plan Rates'!$AA70*'V Consumer Factors'!$N$12*'II Rate Development &amp; Change'!$K$34</f>
        <v>#DIV/0!</v>
      </c>
      <c r="BB67" s="112" t="e">
        <f>'III Plan Rates'!$AA70*'V Consumer Factors'!$N$13*'II Rate Development &amp; Change'!$K$34</f>
        <v>#DIV/0!</v>
      </c>
      <c r="BC67" s="112" t="e">
        <f>'III Plan Rates'!$AA70*'V Consumer Factors'!$N$14*'II Rate Development &amp; Change'!$K$34</f>
        <v>#DIV/0!</v>
      </c>
      <c r="BD67" s="112" t="e">
        <f>'III Plan Rates'!$AA70*'V Consumer Factors'!$N$15*'II Rate Development &amp; Change'!$K$34</f>
        <v>#DIV/0!</v>
      </c>
      <c r="BE67" s="112" t="e">
        <f>'III Plan Rates'!$AA70*'V Consumer Factors'!$N$16*'II Rate Development &amp; Change'!$K$34</f>
        <v>#DIV/0!</v>
      </c>
      <c r="BF67" s="112" t="e">
        <f>'III Plan Rates'!$AA70*'V Consumer Factors'!$N$17*'II Rate Development &amp; Change'!$K$34</f>
        <v>#DIV/0!</v>
      </c>
      <c r="BG67" s="112" t="e">
        <f>'III Plan Rates'!$AA70*'V Consumer Factors'!$N$18*'II Rate Development &amp; Change'!$K$34</f>
        <v>#DIV/0!</v>
      </c>
      <c r="BH67" s="112" t="e">
        <f>'III Plan Rates'!$AA70*'V Consumer Factors'!$N$19*'II Rate Development &amp; Change'!$K$34</f>
        <v>#DIV/0!</v>
      </c>
      <c r="BI67" s="112" t="e">
        <f>'III Plan Rates'!$AA70*'V Consumer Factors'!$N$20*'II Rate Development &amp; Change'!$K$34</f>
        <v>#DIV/0!</v>
      </c>
      <c r="BJ67" s="112">
        <f>IF('III Plan Rates'!$AP70&gt;0,SUMPRODUCT(BA67:BI67,'III Plan Rates'!$AG70:$AO70)/'III Plan Rates'!$AP70,0)</f>
        <v>0</v>
      </c>
      <c r="BK67" s="124"/>
      <c r="BL67" s="120" t="e">
        <f t="shared" si="9"/>
        <v>#DIV/0!</v>
      </c>
      <c r="BM67" s="120" t="e">
        <f t="shared" si="16"/>
        <v>#DIV/0!</v>
      </c>
      <c r="BN67" s="120" t="e">
        <f t="shared" si="17"/>
        <v>#DIV/0!</v>
      </c>
      <c r="BO67" s="120" t="e">
        <f t="shared" si="18"/>
        <v>#DIV/0!</v>
      </c>
      <c r="BP67" s="120" t="e">
        <f t="shared" si="13"/>
        <v>#DIV/0!</v>
      </c>
      <c r="BQ67" s="120" t="e">
        <f t="shared" si="13"/>
        <v>#DIV/0!</v>
      </c>
      <c r="BR67" s="120" t="e">
        <f t="shared" si="13"/>
        <v>#DIV/0!</v>
      </c>
      <c r="BS67" s="120" t="e">
        <f t="shared" si="13"/>
        <v>#DIV/0!</v>
      </c>
      <c r="BT67" s="120" t="e">
        <f t="shared" si="13"/>
        <v>#DIV/0!</v>
      </c>
      <c r="BU67" s="120" t="str">
        <f t="shared" si="13"/>
        <v/>
      </c>
      <c r="BV67" s="119"/>
      <c r="BW67" s="111"/>
      <c r="BX67" s="111"/>
      <c r="BY67" s="111"/>
      <c r="BZ67" s="111"/>
      <c r="CA67" s="111"/>
      <c r="CB67" s="111"/>
      <c r="CC67" s="111"/>
      <c r="CD67" s="111"/>
      <c r="CE67" s="111"/>
      <c r="CF67" s="112">
        <f>IF('III Plan Rates'!$AP70&gt;0,SUMPRODUCT(BW67:CE67,'III Plan Rates'!$AG70:$AO70)/'III Plan Rates'!$AP70,0)</f>
        <v>0</v>
      </c>
      <c r="CG67" s="123"/>
      <c r="CH67" s="112" t="e">
        <f>'III Plan Rates'!$AA70*'V Consumer Factors'!$N$12*'II Rate Development &amp; Change'!$L$34</f>
        <v>#DIV/0!</v>
      </c>
      <c r="CI67" s="112" t="e">
        <f>'III Plan Rates'!$AA70*'V Consumer Factors'!$N$13*'II Rate Development &amp; Change'!$L$34</f>
        <v>#DIV/0!</v>
      </c>
      <c r="CJ67" s="112" t="e">
        <f>'III Plan Rates'!$AA70*'V Consumer Factors'!$N$14*'II Rate Development &amp; Change'!$L$34</f>
        <v>#DIV/0!</v>
      </c>
      <c r="CK67" s="112" t="e">
        <f>'III Plan Rates'!$AA70*'V Consumer Factors'!$N$15*'II Rate Development &amp; Change'!$L$34</f>
        <v>#DIV/0!</v>
      </c>
      <c r="CL67" s="112" t="e">
        <f>'III Plan Rates'!$AA70*'V Consumer Factors'!$N$16*'II Rate Development &amp; Change'!$L$34</f>
        <v>#DIV/0!</v>
      </c>
      <c r="CM67" s="112" t="e">
        <f>'III Plan Rates'!$AA70*'V Consumer Factors'!$N$17*'II Rate Development &amp; Change'!$L$34</f>
        <v>#DIV/0!</v>
      </c>
      <c r="CN67" s="112" t="e">
        <f>'III Plan Rates'!$AA70*'V Consumer Factors'!$N$18*'II Rate Development &amp; Change'!$L$34</f>
        <v>#DIV/0!</v>
      </c>
      <c r="CO67" s="112" t="e">
        <f>'III Plan Rates'!$AA70*'V Consumer Factors'!$N$19*'II Rate Development &amp; Change'!$L$34</f>
        <v>#DIV/0!</v>
      </c>
      <c r="CP67" s="112" t="e">
        <f>'III Plan Rates'!$AA70*'V Consumer Factors'!$N$20*'II Rate Development &amp; Change'!$L$34</f>
        <v>#DIV/0!</v>
      </c>
      <c r="CQ67" s="112">
        <f>IF('III Plan Rates'!$AP70&gt;0,SUMPRODUCT(CH67:CP67,'III Plan Rates'!$AG70:$AO70)/'III Plan Rates'!$AP70,0)</f>
        <v>0</v>
      </c>
      <c r="CR67" s="124"/>
      <c r="CS67" s="120" t="e">
        <f t="shared" si="10"/>
        <v>#DIV/0!</v>
      </c>
      <c r="CT67" s="120" t="e">
        <f t="shared" si="19"/>
        <v>#DIV/0!</v>
      </c>
      <c r="CU67" s="120" t="e">
        <f t="shared" si="20"/>
        <v>#DIV/0!</v>
      </c>
      <c r="CV67" s="120" t="e">
        <f t="shared" si="21"/>
        <v>#DIV/0!</v>
      </c>
      <c r="CW67" s="120" t="e">
        <f t="shared" si="14"/>
        <v>#DIV/0!</v>
      </c>
      <c r="CX67" s="120" t="e">
        <f t="shared" si="14"/>
        <v>#DIV/0!</v>
      </c>
      <c r="CY67" s="120" t="e">
        <f t="shared" si="14"/>
        <v>#DIV/0!</v>
      </c>
      <c r="CZ67" s="120" t="e">
        <f t="shared" si="14"/>
        <v>#DIV/0!</v>
      </c>
      <c r="DA67" s="120" t="e">
        <f t="shared" si="14"/>
        <v>#DIV/0!</v>
      </c>
      <c r="DB67" s="120" t="str">
        <f t="shared" si="14"/>
        <v/>
      </c>
      <c r="DC67" s="119"/>
      <c r="DD67" s="111"/>
      <c r="DE67" s="111"/>
      <c r="DF67" s="111"/>
      <c r="DG67" s="111"/>
      <c r="DH67" s="111"/>
      <c r="DI67" s="111"/>
      <c r="DJ67" s="111"/>
      <c r="DK67" s="111"/>
      <c r="DL67" s="111"/>
      <c r="DM67" s="112">
        <f>IF('III Plan Rates'!$AP70&gt;0,SUMPRODUCT(DD67:DL67,'III Plan Rates'!$AG70:$AO70)/'III Plan Rates'!$AP70,0)</f>
        <v>0</v>
      </c>
      <c r="DN67" s="123"/>
      <c r="DO67" s="112" t="e">
        <f>'III Plan Rates'!$AA70*'V Consumer Factors'!$N$12*'II Rate Development &amp; Change'!$M$34</f>
        <v>#DIV/0!</v>
      </c>
      <c r="DP67" s="112" t="e">
        <f>'III Plan Rates'!$AA70*'V Consumer Factors'!$N$13*'II Rate Development &amp; Change'!$M$34</f>
        <v>#DIV/0!</v>
      </c>
      <c r="DQ67" s="112" t="e">
        <f>'III Plan Rates'!$AA70*'V Consumer Factors'!$N$14*'II Rate Development &amp; Change'!$M$34</f>
        <v>#DIV/0!</v>
      </c>
      <c r="DR67" s="112" t="e">
        <f>'III Plan Rates'!$AA70*'V Consumer Factors'!$N$15*'II Rate Development &amp; Change'!$M$34</f>
        <v>#DIV/0!</v>
      </c>
      <c r="DS67" s="112" t="e">
        <f>'III Plan Rates'!$AA70*'V Consumer Factors'!$N$16*'II Rate Development &amp; Change'!$M$34</f>
        <v>#DIV/0!</v>
      </c>
      <c r="DT67" s="112" t="e">
        <f>'III Plan Rates'!$AA70*'V Consumer Factors'!$N$17*'II Rate Development &amp; Change'!$M$34</f>
        <v>#DIV/0!</v>
      </c>
      <c r="DU67" s="112" t="e">
        <f>'III Plan Rates'!$AA70*'V Consumer Factors'!$N$18*'II Rate Development &amp; Change'!$M$34</f>
        <v>#DIV/0!</v>
      </c>
      <c r="DV67" s="112" t="e">
        <f>'III Plan Rates'!$AA70*'V Consumer Factors'!$N$19*'II Rate Development &amp; Change'!$M$34</f>
        <v>#DIV/0!</v>
      </c>
      <c r="DW67" s="112" t="e">
        <f>'III Plan Rates'!$AA70*'V Consumer Factors'!$N$20*'II Rate Development &amp; Change'!$M$34</f>
        <v>#DIV/0!</v>
      </c>
      <c r="DX67" s="112">
        <f>IF('III Plan Rates'!$AP70&gt;0,SUMPRODUCT(DO67:DW67,'III Plan Rates'!$AG70:$AO70)/'III Plan Rates'!$AP70,0)</f>
        <v>0</v>
      </c>
      <c r="DZ67" s="120" t="e">
        <f t="shared" si="11"/>
        <v>#DIV/0!</v>
      </c>
      <c r="EA67" s="120" t="e">
        <f t="shared" si="22"/>
        <v>#DIV/0!</v>
      </c>
      <c r="EB67" s="120" t="e">
        <f t="shared" si="23"/>
        <v>#DIV/0!</v>
      </c>
      <c r="EC67" s="120" t="e">
        <f t="shared" si="24"/>
        <v>#DIV/0!</v>
      </c>
      <c r="ED67" s="120" t="e">
        <f t="shared" si="15"/>
        <v>#DIV/0!</v>
      </c>
      <c r="EE67" s="120" t="e">
        <f t="shared" si="15"/>
        <v>#DIV/0!</v>
      </c>
      <c r="EF67" s="120" t="e">
        <f t="shared" si="15"/>
        <v>#DIV/0!</v>
      </c>
      <c r="EG67" s="120" t="e">
        <f t="shared" si="15"/>
        <v>#DIV/0!</v>
      </c>
      <c r="EH67" s="120" t="e">
        <f t="shared" si="15"/>
        <v>#DIV/0!</v>
      </c>
      <c r="EI67" s="120" t="str">
        <f t="shared" si="15"/>
        <v/>
      </c>
      <c r="EJ67" s="119"/>
    </row>
    <row r="68" spans="1:140" x14ac:dyDescent="0.25">
      <c r="A68" s="406" t="str">
        <f>'III Plan Rates'!A71</f>
        <v>Plan 54</v>
      </c>
      <c r="B68" s="122">
        <f>'III Plan Rates'!B71</f>
        <v>0</v>
      </c>
      <c r="C68" s="128">
        <f>'III Plan Rates'!D71</f>
        <v>0</v>
      </c>
      <c r="D68" s="122">
        <f>'III Plan Rates'!E71</f>
        <v>0</v>
      </c>
      <c r="E68" s="122">
        <f>'III Plan Rates'!F71</f>
        <v>0</v>
      </c>
      <c r="F68" s="122">
        <f>'III Plan Rates'!G71</f>
        <v>0</v>
      </c>
      <c r="G68" s="122">
        <f>'III Plan Rates'!J71</f>
        <v>0</v>
      </c>
      <c r="H68" s="101"/>
      <c r="I68" s="111"/>
      <c r="J68" s="111"/>
      <c r="K68" s="111"/>
      <c r="L68" s="111"/>
      <c r="M68" s="111"/>
      <c r="N68" s="111"/>
      <c r="O68" s="111"/>
      <c r="P68" s="111"/>
      <c r="Q68" s="111"/>
      <c r="R68" s="112">
        <f>IF('III Plan Rates'!$AP71&gt;0,SUMPRODUCT(I68:Q68,'III Plan Rates'!$AG71:$AO71)/'III Plan Rates'!$AP71,0)</f>
        <v>0</v>
      </c>
      <c r="S68" s="123"/>
      <c r="T68" s="112" t="e">
        <f>'III Plan Rates'!$AA71*'V Consumer Factors'!$N$12*'II Rate Development &amp; Change'!$J$34</f>
        <v>#DIV/0!</v>
      </c>
      <c r="U68" s="112" t="e">
        <f>'III Plan Rates'!$AA71*'V Consumer Factors'!$N$13*'II Rate Development &amp; Change'!$J$34</f>
        <v>#DIV/0!</v>
      </c>
      <c r="V68" s="112" t="e">
        <f>'III Plan Rates'!$AA71*'V Consumer Factors'!$N$14*'II Rate Development &amp; Change'!$J$34</f>
        <v>#DIV/0!</v>
      </c>
      <c r="W68" s="112" t="e">
        <f>'III Plan Rates'!$AA71*'V Consumer Factors'!$N$15*'II Rate Development &amp; Change'!$J$34</f>
        <v>#DIV/0!</v>
      </c>
      <c r="X68" s="112" t="e">
        <f>'III Plan Rates'!$AA71*'V Consumer Factors'!$N$16*'II Rate Development &amp; Change'!$J$34</f>
        <v>#DIV/0!</v>
      </c>
      <c r="Y68" s="112" t="e">
        <f>'III Plan Rates'!$AA71*'V Consumer Factors'!$N$17*'II Rate Development &amp; Change'!$J$34</f>
        <v>#DIV/0!</v>
      </c>
      <c r="Z68" s="112" t="e">
        <f>'III Plan Rates'!$AA71*'V Consumer Factors'!$N$18*'II Rate Development &amp; Change'!$J$34</f>
        <v>#DIV/0!</v>
      </c>
      <c r="AA68" s="112" t="e">
        <f>'III Plan Rates'!$AA71*'V Consumer Factors'!$N$19*'II Rate Development &amp; Change'!$J$34</f>
        <v>#DIV/0!</v>
      </c>
      <c r="AB68" s="112" t="e">
        <f>'III Plan Rates'!$AA71*'V Consumer Factors'!$N$20*'II Rate Development &amp; Change'!$J$34</f>
        <v>#DIV/0!</v>
      </c>
      <c r="AC68" s="112">
        <f>IF('III Plan Rates'!$AP71&gt;0,SUMPRODUCT(T68:AB68,'III Plan Rates'!$AG71:$AO71)/'III Plan Rates'!$AP71,0)</f>
        <v>0</v>
      </c>
      <c r="AD68" s="119"/>
      <c r="AE68" s="120" t="e">
        <f t="shared" si="8"/>
        <v>#DIV/0!</v>
      </c>
      <c r="AF68" s="120" t="e">
        <f t="shared" si="8"/>
        <v>#DIV/0!</v>
      </c>
      <c r="AG68" s="120" t="e">
        <f t="shared" si="8"/>
        <v>#DIV/0!</v>
      </c>
      <c r="AH68" s="120" t="e">
        <f t="shared" si="8"/>
        <v>#DIV/0!</v>
      </c>
      <c r="AI68" s="120" t="e">
        <f t="shared" si="12"/>
        <v>#DIV/0!</v>
      </c>
      <c r="AJ68" s="120" t="e">
        <f t="shared" si="12"/>
        <v>#DIV/0!</v>
      </c>
      <c r="AK68" s="120" t="e">
        <f t="shared" si="12"/>
        <v>#DIV/0!</v>
      </c>
      <c r="AL68" s="120" t="e">
        <f t="shared" si="12"/>
        <v>#DIV/0!</v>
      </c>
      <c r="AM68" s="120" t="e">
        <f t="shared" si="12"/>
        <v>#DIV/0!</v>
      </c>
      <c r="AN68" s="120" t="str">
        <f t="shared" si="12"/>
        <v/>
      </c>
      <c r="AO68" s="119"/>
      <c r="AP68" s="111"/>
      <c r="AQ68" s="111"/>
      <c r="AR68" s="111"/>
      <c r="AS68" s="111"/>
      <c r="AT68" s="111"/>
      <c r="AU68" s="111"/>
      <c r="AV68" s="111"/>
      <c r="AW68" s="111"/>
      <c r="AX68" s="111"/>
      <c r="AY68" s="112">
        <f>IF('III Plan Rates'!$AP71&gt;0,SUMPRODUCT(AP68:AX68,'III Plan Rates'!$AG71:$AO71)/'III Plan Rates'!$AP71,0)</f>
        <v>0</v>
      </c>
      <c r="AZ68" s="123"/>
      <c r="BA68" s="112" t="e">
        <f>'III Plan Rates'!$AA71*'V Consumer Factors'!$N$12*'II Rate Development &amp; Change'!$K$34</f>
        <v>#DIV/0!</v>
      </c>
      <c r="BB68" s="112" t="e">
        <f>'III Plan Rates'!$AA71*'V Consumer Factors'!$N$13*'II Rate Development &amp; Change'!$K$34</f>
        <v>#DIV/0!</v>
      </c>
      <c r="BC68" s="112" t="e">
        <f>'III Plan Rates'!$AA71*'V Consumer Factors'!$N$14*'II Rate Development &amp; Change'!$K$34</f>
        <v>#DIV/0!</v>
      </c>
      <c r="BD68" s="112" t="e">
        <f>'III Plan Rates'!$AA71*'V Consumer Factors'!$N$15*'II Rate Development &amp; Change'!$K$34</f>
        <v>#DIV/0!</v>
      </c>
      <c r="BE68" s="112" t="e">
        <f>'III Plan Rates'!$AA71*'V Consumer Factors'!$N$16*'II Rate Development &amp; Change'!$K$34</f>
        <v>#DIV/0!</v>
      </c>
      <c r="BF68" s="112" t="e">
        <f>'III Plan Rates'!$AA71*'V Consumer Factors'!$N$17*'II Rate Development &amp; Change'!$K$34</f>
        <v>#DIV/0!</v>
      </c>
      <c r="BG68" s="112" t="e">
        <f>'III Plan Rates'!$AA71*'V Consumer Factors'!$N$18*'II Rate Development &amp; Change'!$K$34</f>
        <v>#DIV/0!</v>
      </c>
      <c r="BH68" s="112" t="e">
        <f>'III Plan Rates'!$AA71*'V Consumer Factors'!$N$19*'II Rate Development &amp; Change'!$K$34</f>
        <v>#DIV/0!</v>
      </c>
      <c r="BI68" s="112" t="e">
        <f>'III Plan Rates'!$AA71*'V Consumer Factors'!$N$20*'II Rate Development &amp; Change'!$K$34</f>
        <v>#DIV/0!</v>
      </c>
      <c r="BJ68" s="112">
        <f>IF('III Plan Rates'!$AP71&gt;0,SUMPRODUCT(BA68:BI68,'III Plan Rates'!$AG71:$AO71)/'III Plan Rates'!$AP71,0)</f>
        <v>0</v>
      </c>
      <c r="BK68" s="124"/>
      <c r="BL68" s="120" t="e">
        <f t="shared" si="9"/>
        <v>#DIV/0!</v>
      </c>
      <c r="BM68" s="120" t="e">
        <f t="shared" si="16"/>
        <v>#DIV/0!</v>
      </c>
      <c r="BN68" s="120" t="e">
        <f t="shared" si="17"/>
        <v>#DIV/0!</v>
      </c>
      <c r="BO68" s="120" t="e">
        <f t="shared" si="18"/>
        <v>#DIV/0!</v>
      </c>
      <c r="BP68" s="120" t="e">
        <f t="shared" si="13"/>
        <v>#DIV/0!</v>
      </c>
      <c r="BQ68" s="120" t="e">
        <f t="shared" si="13"/>
        <v>#DIV/0!</v>
      </c>
      <c r="BR68" s="120" t="e">
        <f t="shared" si="13"/>
        <v>#DIV/0!</v>
      </c>
      <c r="BS68" s="120" t="e">
        <f t="shared" si="13"/>
        <v>#DIV/0!</v>
      </c>
      <c r="BT68" s="120" t="e">
        <f t="shared" si="13"/>
        <v>#DIV/0!</v>
      </c>
      <c r="BU68" s="120" t="str">
        <f t="shared" si="13"/>
        <v/>
      </c>
      <c r="BV68" s="119"/>
      <c r="BW68" s="111"/>
      <c r="BX68" s="111"/>
      <c r="BY68" s="111"/>
      <c r="BZ68" s="111"/>
      <c r="CA68" s="111"/>
      <c r="CB68" s="111"/>
      <c r="CC68" s="111"/>
      <c r="CD68" s="111"/>
      <c r="CE68" s="111"/>
      <c r="CF68" s="112">
        <f>IF('III Plan Rates'!$AP71&gt;0,SUMPRODUCT(BW68:CE68,'III Plan Rates'!$AG71:$AO71)/'III Plan Rates'!$AP71,0)</f>
        <v>0</v>
      </c>
      <c r="CG68" s="123"/>
      <c r="CH68" s="112" t="e">
        <f>'III Plan Rates'!$AA71*'V Consumer Factors'!$N$12*'II Rate Development &amp; Change'!$L$34</f>
        <v>#DIV/0!</v>
      </c>
      <c r="CI68" s="112" t="e">
        <f>'III Plan Rates'!$AA71*'V Consumer Factors'!$N$13*'II Rate Development &amp; Change'!$L$34</f>
        <v>#DIV/0!</v>
      </c>
      <c r="CJ68" s="112" t="e">
        <f>'III Plan Rates'!$AA71*'V Consumer Factors'!$N$14*'II Rate Development &amp; Change'!$L$34</f>
        <v>#DIV/0!</v>
      </c>
      <c r="CK68" s="112" t="e">
        <f>'III Plan Rates'!$AA71*'V Consumer Factors'!$N$15*'II Rate Development &amp; Change'!$L$34</f>
        <v>#DIV/0!</v>
      </c>
      <c r="CL68" s="112" t="e">
        <f>'III Plan Rates'!$AA71*'V Consumer Factors'!$N$16*'II Rate Development &amp; Change'!$L$34</f>
        <v>#DIV/0!</v>
      </c>
      <c r="CM68" s="112" t="e">
        <f>'III Plan Rates'!$AA71*'V Consumer Factors'!$N$17*'II Rate Development &amp; Change'!$L$34</f>
        <v>#DIV/0!</v>
      </c>
      <c r="CN68" s="112" t="e">
        <f>'III Plan Rates'!$AA71*'V Consumer Factors'!$N$18*'II Rate Development &amp; Change'!$L$34</f>
        <v>#DIV/0!</v>
      </c>
      <c r="CO68" s="112" t="e">
        <f>'III Plan Rates'!$AA71*'V Consumer Factors'!$N$19*'II Rate Development &amp; Change'!$L$34</f>
        <v>#DIV/0!</v>
      </c>
      <c r="CP68" s="112" t="e">
        <f>'III Plan Rates'!$AA71*'V Consumer Factors'!$N$20*'II Rate Development &amp; Change'!$L$34</f>
        <v>#DIV/0!</v>
      </c>
      <c r="CQ68" s="112">
        <f>IF('III Plan Rates'!$AP71&gt;0,SUMPRODUCT(CH68:CP68,'III Plan Rates'!$AG71:$AO71)/'III Plan Rates'!$AP71,0)</f>
        <v>0</v>
      </c>
      <c r="CR68" s="124"/>
      <c r="CS68" s="120" t="e">
        <f t="shared" si="10"/>
        <v>#DIV/0!</v>
      </c>
      <c r="CT68" s="120" t="e">
        <f t="shared" si="19"/>
        <v>#DIV/0!</v>
      </c>
      <c r="CU68" s="120" t="e">
        <f t="shared" si="20"/>
        <v>#DIV/0!</v>
      </c>
      <c r="CV68" s="120" t="e">
        <f t="shared" si="21"/>
        <v>#DIV/0!</v>
      </c>
      <c r="CW68" s="120" t="e">
        <f t="shared" si="14"/>
        <v>#DIV/0!</v>
      </c>
      <c r="CX68" s="120" t="e">
        <f t="shared" si="14"/>
        <v>#DIV/0!</v>
      </c>
      <c r="CY68" s="120" t="e">
        <f t="shared" si="14"/>
        <v>#DIV/0!</v>
      </c>
      <c r="CZ68" s="120" t="e">
        <f t="shared" si="14"/>
        <v>#DIV/0!</v>
      </c>
      <c r="DA68" s="120" t="e">
        <f t="shared" si="14"/>
        <v>#DIV/0!</v>
      </c>
      <c r="DB68" s="120" t="str">
        <f t="shared" si="14"/>
        <v/>
      </c>
      <c r="DC68" s="119"/>
      <c r="DD68" s="111"/>
      <c r="DE68" s="111"/>
      <c r="DF68" s="111"/>
      <c r="DG68" s="111"/>
      <c r="DH68" s="111"/>
      <c r="DI68" s="111"/>
      <c r="DJ68" s="111"/>
      <c r="DK68" s="111"/>
      <c r="DL68" s="111"/>
      <c r="DM68" s="112">
        <f>IF('III Plan Rates'!$AP71&gt;0,SUMPRODUCT(DD68:DL68,'III Plan Rates'!$AG71:$AO71)/'III Plan Rates'!$AP71,0)</f>
        <v>0</v>
      </c>
      <c r="DN68" s="123"/>
      <c r="DO68" s="112" t="e">
        <f>'III Plan Rates'!$AA71*'V Consumer Factors'!$N$12*'II Rate Development &amp; Change'!$M$34</f>
        <v>#DIV/0!</v>
      </c>
      <c r="DP68" s="112" t="e">
        <f>'III Plan Rates'!$AA71*'V Consumer Factors'!$N$13*'II Rate Development &amp; Change'!$M$34</f>
        <v>#DIV/0!</v>
      </c>
      <c r="DQ68" s="112" t="e">
        <f>'III Plan Rates'!$AA71*'V Consumer Factors'!$N$14*'II Rate Development &amp; Change'!$M$34</f>
        <v>#DIV/0!</v>
      </c>
      <c r="DR68" s="112" t="e">
        <f>'III Plan Rates'!$AA71*'V Consumer Factors'!$N$15*'II Rate Development &amp; Change'!$M$34</f>
        <v>#DIV/0!</v>
      </c>
      <c r="DS68" s="112" t="e">
        <f>'III Plan Rates'!$AA71*'V Consumer Factors'!$N$16*'II Rate Development &amp; Change'!$M$34</f>
        <v>#DIV/0!</v>
      </c>
      <c r="DT68" s="112" t="e">
        <f>'III Plan Rates'!$AA71*'V Consumer Factors'!$N$17*'II Rate Development &amp; Change'!$M$34</f>
        <v>#DIV/0!</v>
      </c>
      <c r="DU68" s="112" t="e">
        <f>'III Plan Rates'!$AA71*'V Consumer Factors'!$N$18*'II Rate Development &amp; Change'!$M$34</f>
        <v>#DIV/0!</v>
      </c>
      <c r="DV68" s="112" t="e">
        <f>'III Plan Rates'!$AA71*'V Consumer Factors'!$N$19*'II Rate Development &amp; Change'!$M$34</f>
        <v>#DIV/0!</v>
      </c>
      <c r="DW68" s="112" t="e">
        <f>'III Plan Rates'!$AA71*'V Consumer Factors'!$N$20*'II Rate Development &amp; Change'!$M$34</f>
        <v>#DIV/0!</v>
      </c>
      <c r="DX68" s="112">
        <f>IF('III Plan Rates'!$AP71&gt;0,SUMPRODUCT(DO68:DW68,'III Plan Rates'!$AG71:$AO71)/'III Plan Rates'!$AP71,0)</f>
        <v>0</v>
      </c>
      <c r="DZ68" s="120" t="e">
        <f t="shared" si="11"/>
        <v>#DIV/0!</v>
      </c>
      <c r="EA68" s="120" t="e">
        <f t="shared" si="22"/>
        <v>#DIV/0!</v>
      </c>
      <c r="EB68" s="120" t="e">
        <f t="shared" si="23"/>
        <v>#DIV/0!</v>
      </c>
      <c r="EC68" s="120" t="e">
        <f t="shared" si="24"/>
        <v>#DIV/0!</v>
      </c>
      <c r="ED68" s="120" t="e">
        <f t="shared" si="15"/>
        <v>#DIV/0!</v>
      </c>
      <c r="EE68" s="120" t="e">
        <f t="shared" si="15"/>
        <v>#DIV/0!</v>
      </c>
      <c r="EF68" s="120" t="e">
        <f t="shared" si="15"/>
        <v>#DIV/0!</v>
      </c>
      <c r="EG68" s="120" t="e">
        <f t="shared" si="15"/>
        <v>#DIV/0!</v>
      </c>
      <c r="EH68" s="120" t="e">
        <f t="shared" si="15"/>
        <v>#DIV/0!</v>
      </c>
      <c r="EI68" s="120" t="str">
        <f t="shared" si="15"/>
        <v/>
      </c>
      <c r="EJ68" s="119"/>
    </row>
    <row r="69" spans="1:140" x14ac:dyDescent="0.25">
      <c r="A69" s="406" t="str">
        <f>'III Plan Rates'!A72</f>
        <v>Plan 55</v>
      </c>
      <c r="B69" s="122">
        <f>'III Plan Rates'!B72</f>
        <v>0</v>
      </c>
      <c r="C69" s="128">
        <f>'III Plan Rates'!D72</f>
        <v>0</v>
      </c>
      <c r="D69" s="122">
        <f>'III Plan Rates'!E72</f>
        <v>0</v>
      </c>
      <c r="E69" s="122">
        <f>'III Plan Rates'!F72</f>
        <v>0</v>
      </c>
      <c r="F69" s="122">
        <f>'III Plan Rates'!G72</f>
        <v>0</v>
      </c>
      <c r="G69" s="122">
        <f>'III Plan Rates'!J72</f>
        <v>0</v>
      </c>
      <c r="H69" s="101"/>
      <c r="I69" s="111"/>
      <c r="J69" s="111"/>
      <c r="K69" s="111"/>
      <c r="L69" s="111"/>
      <c r="M69" s="111"/>
      <c r="N69" s="111"/>
      <c r="O69" s="111"/>
      <c r="P69" s="111"/>
      <c r="Q69" s="111"/>
      <c r="R69" s="112">
        <f>IF('III Plan Rates'!$AP72&gt;0,SUMPRODUCT(I69:Q69,'III Plan Rates'!$AG72:$AO72)/'III Plan Rates'!$AP72,0)</f>
        <v>0</v>
      </c>
      <c r="S69" s="123"/>
      <c r="T69" s="112" t="e">
        <f>'III Plan Rates'!$AA72*'V Consumer Factors'!$N$12*'II Rate Development &amp; Change'!$J$34</f>
        <v>#DIV/0!</v>
      </c>
      <c r="U69" s="112" t="e">
        <f>'III Plan Rates'!$AA72*'V Consumer Factors'!$N$13*'II Rate Development &amp; Change'!$J$34</f>
        <v>#DIV/0!</v>
      </c>
      <c r="V69" s="112" t="e">
        <f>'III Plan Rates'!$AA72*'V Consumer Factors'!$N$14*'II Rate Development &amp; Change'!$J$34</f>
        <v>#DIV/0!</v>
      </c>
      <c r="W69" s="112" t="e">
        <f>'III Plan Rates'!$AA72*'V Consumer Factors'!$N$15*'II Rate Development &amp; Change'!$J$34</f>
        <v>#DIV/0!</v>
      </c>
      <c r="X69" s="112" t="e">
        <f>'III Plan Rates'!$AA72*'V Consumer Factors'!$N$16*'II Rate Development &amp; Change'!$J$34</f>
        <v>#DIV/0!</v>
      </c>
      <c r="Y69" s="112" t="e">
        <f>'III Plan Rates'!$AA72*'V Consumer Factors'!$N$17*'II Rate Development &amp; Change'!$J$34</f>
        <v>#DIV/0!</v>
      </c>
      <c r="Z69" s="112" t="e">
        <f>'III Plan Rates'!$AA72*'V Consumer Factors'!$N$18*'II Rate Development &amp; Change'!$J$34</f>
        <v>#DIV/0!</v>
      </c>
      <c r="AA69" s="112" t="e">
        <f>'III Plan Rates'!$AA72*'V Consumer Factors'!$N$19*'II Rate Development &amp; Change'!$J$34</f>
        <v>#DIV/0!</v>
      </c>
      <c r="AB69" s="112" t="e">
        <f>'III Plan Rates'!$AA72*'V Consumer Factors'!$N$20*'II Rate Development &amp; Change'!$J$34</f>
        <v>#DIV/0!</v>
      </c>
      <c r="AC69" s="112">
        <f>IF('III Plan Rates'!$AP72&gt;0,SUMPRODUCT(T69:AB69,'III Plan Rates'!$AG72:$AO72)/'III Plan Rates'!$AP72,0)</f>
        <v>0</v>
      </c>
      <c r="AD69" s="119"/>
      <c r="AE69" s="120" t="e">
        <f t="shared" si="8"/>
        <v>#DIV/0!</v>
      </c>
      <c r="AF69" s="120" t="e">
        <f t="shared" si="8"/>
        <v>#DIV/0!</v>
      </c>
      <c r="AG69" s="120" t="e">
        <f t="shared" si="8"/>
        <v>#DIV/0!</v>
      </c>
      <c r="AH69" s="120" t="e">
        <f t="shared" si="8"/>
        <v>#DIV/0!</v>
      </c>
      <c r="AI69" s="120" t="e">
        <f t="shared" si="12"/>
        <v>#DIV/0!</v>
      </c>
      <c r="AJ69" s="120" t="e">
        <f t="shared" si="12"/>
        <v>#DIV/0!</v>
      </c>
      <c r="AK69" s="120" t="e">
        <f t="shared" si="12"/>
        <v>#DIV/0!</v>
      </c>
      <c r="AL69" s="120" t="e">
        <f t="shared" si="12"/>
        <v>#DIV/0!</v>
      </c>
      <c r="AM69" s="120" t="e">
        <f t="shared" si="12"/>
        <v>#DIV/0!</v>
      </c>
      <c r="AN69" s="120" t="str">
        <f t="shared" si="12"/>
        <v/>
      </c>
      <c r="AO69" s="119"/>
      <c r="AP69" s="111"/>
      <c r="AQ69" s="111"/>
      <c r="AR69" s="111"/>
      <c r="AS69" s="111"/>
      <c r="AT69" s="111"/>
      <c r="AU69" s="111"/>
      <c r="AV69" s="111"/>
      <c r="AW69" s="111"/>
      <c r="AX69" s="111"/>
      <c r="AY69" s="112">
        <f>IF('III Plan Rates'!$AP72&gt;0,SUMPRODUCT(AP69:AX69,'III Plan Rates'!$AG72:$AO72)/'III Plan Rates'!$AP72,0)</f>
        <v>0</v>
      </c>
      <c r="AZ69" s="123"/>
      <c r="BA69" s="112" t="e">
        <f>'III Plan Rates'!$AA72*'V Consumer Factors'!$N$12*'II Rate Development &amp; Change'!$K$34</f>
        <v>#DIV/0!</v>
      </c>
      <c r="BB69" s="112" t="e">
        <f>'III Plan Rates'!$AA72*'V Consumer Factors'!$N$13*'II Rate Development &amp; Change'!$K$34</f>
        <v>#DIV/0!</v>
      </c>
      <c r="BC69" s="112" t="e">
        <f>'III Plan Rates'!$AA72*'V Consumer Factors'!$N$14*'II Rate Development &amp; Change'!$K$34</f>
        <v>#DIV/0!</v>
      </c>
      <c r="BD69" s="112" t="e">
        <f>'III Plan Rates'!$AA72*'V Consumer Factors'!$N$15*'II Rate Development &amp; Change'!$K$34</f>
        <v>#DIV/0!</v>
      </c>
      <c r="BE69" s="112" t="e">
        <f>'III Plan Rates'!$AA72*'V Consumer Factors'!$N$16*'II Rate Development &amp; Change'!$K$34</f>
        <v>#DIV/0!</v>
      </c>
      <c r="BF69" s="112" t="e">
        <f>'III Plan Rates'!$AA72*'V Consumer Factors'!$N$17*'II Rate Development &amp; Change'!$K$34</f>
        <v>#DIV/0!</v>
      </c>
      <c r="BG69" s="112" t="e">
        <f>'III Plan Rates'!$AA72*'V Consumer Factors'!$N$18*'II Rate Development &amp; Change'!$K$34</f>
        <v>#DIV/0!</v>
      </c>
      <c r="BH69" s="112" t="e">
        <f>'III Plan Rates'!$AA72*'V Consumer Factors'!$N$19*'II Rate Development &amp; Change'!$K$34</f>
        <v>#DIV/0!</v>
      </c>
      <c r="BI69" s="112" t="e">
        <f>'III Plan Rates'!$AA72*'V Consumer Factors'!$N$20*'II Rate Development &amp; Change'!$K$34</f>
        <v>#DIV/0!</v>
      </c>
      <c r="BJ69" s="112">
        <f>IF('III Plan Rates'!$AP72&gt;0,SUMPRODUCT(BA69:BI69,'III Plan Rates'!$AG72:$AO72)/'III Plan Rates'!$AP72,0)</f>
        <v>0</v>
      </c>
      <c r="BK69" s="124"/>
      <c r="BL69" s="120" t="e">
        <f t="shared" si="9"/>
        <v>#DIV/0!</v>
      </c>
      <c r="BM69" s="120" t="e">
        <f t="shared" si="16"/>
        <v>#DIV/0!</v>
      </c>
      <c r="BN69" s="120" t="e">
        <f t="shared" si="17"/>
        <v>#DIV/0!</v>
      </c>
      <c r="BO69" s="120" t="e">
        <f t="shared" si="18"/>
        <v>#DIV/0!</v>
      </c>
      <c r="BP69" s="120" t="e">
        <f t="shared" si="13"/>
        <v>#DIV/0!</v>
      </c>
      <c r="BQ69" s="120" t="e">
        <f t="shared" si="13"/>
        <v>#DIV/0!</v>
      </c>
      <c r="BR69" s="120" t="e">
        <f t="shared" si="13"/>
        <v>#DIV/0!</v>
      </c>
      <c r="BS69" s="120" t="e">
        <f t="shared" si="13"/>
        <v>#DIV/0!</v>
      </c>
      <c r="BT69" s="120" t="e">
        <f t="shared" si="13"/>
        <v>#DIV/0!</v>
      </c>
      <c r="BU69" s="120" t="str">
        <f t="shared" si="13"/>
        <v/>
      </c>
      <c r="BV69" s="119"/>
      <c r="BW69" s="111"/>
      <c r="BX69" s="111"/>
      <c r="BY69" s="111"/>
      <c r="BZ69" s="111"/>
      <c r="CA69" s="111"/>
      <c r="CB69" s="111"/>
      <c r="CC69" s="111"/>
      <c r="CD69" s="111"/>
      <c r="CE69" s="111"/>
      <c r="CF69" s="112">
        <f>IF('III Plan Rates'!$AP72&gt;0,SUMPRODUCT(BW69:CE69,'III Plan Rates'!$AG72:$AO72)/'III Plan Rates'!$AP72,0)</f>
        <v>0</v>
      </c>
      <c r="CG69" s="123"/>
      <c r="CH69" s="112" t="e">
        <f>'III Plan Rates'!$AA72*'V Consumer Factors'!$N$12*'II Rate Development &amp; Change'!$L$34</f>
        <v>#DIV/0!</v>
      </c>
      <c r="CI69" s="112" t="e">
        <f>'III Plan Rates'!$AA72*'V Consumer Factors'!$N$13*'II Rate Development &amp; Change'!$L$34</f>
        <v>#DIV/0!</v>
      </c>
      <c r="CJ69" s="112" t="e">
        <f>'III Plan Rates'!$AA72*'V Consumer Factors'!$N$14*'II Rate Development &amp; Change'!$L$34</f>
        <v>#DIV/0!</v>
      </c>
      <c r="CK69" s="112" t="e">
        <f>'III Plan Rates'!$AA72*'V Consumer Factors'!$N$15*'II Rate Development &amp; Change'!$L$34</f>
        <v>#DIV/0!</v>
      </c>
      <c r="CL69" s="112" t="e">
        <f>'III Plan Rates'!$AA72*'V Consumer Factors'!$N$16*'II Rate Development &amp; Change'!$L$34</f>
        <v>#DIV/0!</v>
      </c>
      <c r="CM69" s="112" t="e">
        <f>'III Plan Rates'!$AA72*'V Consumer Factors'!$N$17*'II Rate Development &amp; Change'!$L$34</f>
        <v>#DIV/0!</v>
      </c>
      <c r="CN69" s="112" t="e">
        <f>'III Plan Rates'!$AA72*'V Consumer Factors'!$N$18*'II Rate Development &amp; Change'!$L$34</f>
        <v>#DIV/0!</v>
      </c>
      <c r="CO69" s="112" t="e">
        <f>'III Plan Rates'!$AA72*'V Consumer Factors'!$N$19*'II Rate Development &amp; Change'!$L$34</f>
        <v>#DIV/0!</v>
      </c>
      <c r="CP69" s="112" t="e">
        <f>'III Plan Rates'!$AA72*'V Consumer Factors'!$N$20*'II Rate Development &amp; Change'!$L$34</f>
        <v>#DIV/0!</v>
      </c>
      <c r="CQ69" s="112">
        <f>IF('III Plan Rates'!$AP72&gt;0,SUMPRODUCT(CH69:CP69,'III Plan Rates'!$AG72:$AO72)/'III Plan Rates'!$AP72,0)</f>
        <v>0</v>
      </c>
      <c r="CR69" s="124"/>
      <c r="CS69" s="120" t="e">
        <f t="shared" si="10"/>
        <v>#DIV/0!</v>
      </c>
      <c r="CT69" s="120" t="e">
        <f t="shared" si="19"/>
        <v>#DIV/0!</v>
      </c>
      <c r="CU69" s="120" t="e">
        <f t="shared" si="20"/>
        <v>#DIV/0!</v>
      </c>
      <c r="CV69" s="120" t="e">
        <f t="shared" si="21"/>
        <v>#DIV/0!</v>
      </c>
      <c r="CW69" s="120" t="e">
        <f t="shared" si="14"/>
        <v>#DIV/0!</v>
      </c>
      <c r="CX69" s="120" t="e">
        <f t="shared" si="14"/>
        <v>#DIV/0!</v>
      </c>
      <c r="CY69" s="120" t="e">
        <f t="shared" si="14"/>
        <v>#DIV/0!</v>
      </c>
      <c r="CZ69" s="120" t="e">
        <f t="shared" si="14"/>
        <v>#DIV/0!</v>
      </c>
      <c r="DA69" s="120" t="e">
        <f t="shared" si="14"/>
        <v>#DIV/0!</v>
      </c>
      <c r="DB69" s="120" t="str">
        <f t="shared" si="14"/>
        <v/>
      </c>
      <c r="DC69" s="119"/>
      <c r="DD69" s="111"/>
      <c r="DE69" s="111"/>
      <c r="DF69" s="111"/>
      <c r="DG69" s="111"/>
      <c r="DH69" s="111"/>
      <c r="DI69" s="111"/>
      <c r="DJ69" s="111"/>
      <c r="DK69" s="111"/>
      <c r="DL69" s="111"/>
      <c r="DM69" s="112">
        <f>IF('III Plan Rates'!$AP72&gt;0,SUMPRODUCT(DD69:DL69,'III Plan Rates'!$AG72:$AO72)/'III Plan Rates'!$AP72,0)</f>
        <v>0</v>
      </c>
      <c r="DN69" s="123"/>
      <c r="DO69" s="112" t="e">
        <f>'III Plan Rates'!$AA72*'V Consumer Factors'!$N$12*'II Rate Development &amp; Change'!$M$34</f>
        <v>#DIV/0!</v>
      </c>
      <c r="DP69" s="112" t="e">
        <f>'III Plan Rates'!$AA72*'V Consumer Factors'!$N$13*'II Rate Development &amp; Change'!$M$34</f>
        <v>#DIV/0!</v>
      </c>
      <c r="DQ69" s="112" t="e">
        <f>'III Plan Rates'!$AA72*'V Consumer Factors'!$N$14*'II Rate Development &amp; Change'!$M$34</f>
        <v>#DIV/0!</v>
      </c>
      <c r="DR69" s="112" t="e">
        <f>'III Plan Rates'!$AA72*'V Consumer Factors'!$N$15*'II Rate Development &amp; Change'!$M$34</f>
        <v>#DIV/0!</v>
      </c>
      <c r="DS69" s="112" t="e">
        <f>'III Plan Rates'!$AA72*'V Consumer Factors'!$N$16*'II Rate Development &amp; Change'!$M$34</f>
        <v>#DIV/0!</v>
      </c>
      <c r="DT69" s="112" t="e">
        <f>'III Plan Rates'!$AA72*'V Consumer Factors'!$N$17*'II Rate Development &amp; Change'!$M$34</f>
        <v>#DIV/0!</v>
      </c>
      <c r="DU69" s="112" t="e">
        <f>'III Plan Rates'!$AA72*'V Consumer Factors'!$N$18*'II Rate Development &amp; Change'!$M$34</f>
        <v>#DIV/0!</v>
      </c>
      <c r="DV69" s="112" t="e">
        <f>'III Plan Rates'!$AA72*'V Consumer Factors'!$N$19*'II Rate Development &amp; Change'!$M$34</f>
        <v>#DIV/0!</v>
      </c>
      <c r="DW69" s="112" t="e">
        <f>'III Plan Rates'!$AA72*'V Consumer Factors'!$N$20*'II Rate Development &amp; Change'!$M$34</f>
        <v>#DIV/0!</v>
      </c>
      <c r="DX69" s="112">
        <f>IF('III Plan Rates'!$AP72&gt;0,SUMPRODUCT(DO69:DW69,'III Plan Rates'!$AG72:$AO72)/'III Plan Rates'!$AP72,0)</f>
        <v>0</v>
      </c>
      <c r="DZ69" s="120" t="e">
        <f t="shared" si="11"/>
        <v>#DIV/0!</v>
      </c>
      <c r="EA69" s="120" t="e">
        <f t="shared" si="22"/>
        <v>#DIV/0!</v>
      </c>
      <c r="EB69" s="120" t="e">
        <f t="shared" si="23"/>
        <v>#DIV/0!</v>
      </c>
      <c r="EC69" s="120" t="e">
        <f t="shared" si="24"/>
        <v>#DIV/0!</v>
      </c>
      <c r="ED69" s="120" t="e">
        <f t="shared" si="15"/>
        <v>#DIV/0!</v>
      </c>
      <c r="EE69" s="120" t="e">
        <f t="shared" si="15"/>
        <v>#DIV/0!</v>
      </c>
      <c r="EF69" s="120" t="e">
        <f t="shared" si="15"/>
        <v>#DIV/0!</v>
      </c>
      <c r="EG69" s="120" t="e">
        <f t="shared" si="15"/>
        <v>#DIV/0!</v>
      </c>
      <c r="EH69" s="120" t="e">
        <f t="shared" si="15"/>
        <v>#DIV/0!</v>
      </c>
      <c r="EI69" s="120" t="str">
        <f t="shared" si="15"/>
        <v/>
      </c>
      <c r="EJ69" s="119"/>
    </row>
    <row r="70" spans="1:140" x14ac:dyDescent="0.25">
      <c r="A70" s="406" t="str">
        <f>'III Plan Rates'!A73</f>
        <v>Plan 56</v>
      </c>
      <c r="B70" s="122">
        <f>'III Plan Rates'!B73</f>
        <v>0</v>
      </c>
      <c r="C70" s="128">
        <f>'III Plan Rates'!D73</f>
        <v>0</v>
      </c>
      <c r="D70" s="122">
        <f>'III Plan Rates'!E73</f>
        <v>0</v>
      </c>
      <c r="E70" s="122">
        <f>'III Plan Rates'!F73</f>
        <v>0</v>
      </c>
      <c r="F70" s="122">
        <f>'III Plan Rates'!G73</f>
        <v>0</v>
      </c>
      <c r="G70" s="122">
        <f>'III Plan Rates'!J73</f>
        <v>0</v>
      </c>
      <c r="H70" s="101"/>
      <c r="I70" s="111"/>
      <c r="J70" s="111"/>
      <c r="K70" s="111"/>
      <c r="L70" s="111"/>
      <c r="M70" s="111"/>
      <c r="N70" s="111"/>
      <c r="O70" s="111"/>
      <c r="P70" s="111"/>
      <c r="Q70" s="111"/>
      <c r="R70" s="112">
        <f>IF('III Plan Rates'!$AP73&gt;0,SUMPRODUCT(I70:Q70,'III Plan Rates'!$AG73:$AO73)/'III Plan Rates'!$AP73,0)</f>
        <v>0</v>
      </c>
      <c r="S70" s="123"/>
      <c r="T70" s="112" t="e">
        <f>'III Plan Rates'!$AA73*'V Consumer Factors'!$N$12*'II Rate Development &amp; Change'!$J$34</f>
        <v>#DIV/0!</v>
      </c>
      <c r="U70" s="112" t="e">
        <f>'III Plan Rates'!$AA73*'V Consumer Factors'!$N$13*'II Rate Development &amp; Change'!$J$34</f>
        <v>#DIV/0!</v>
      </c>
      <c r="V70" s="112" t="e">
        <f>'III Plan Rates'!$AA73*'V Consumer Factors'!$N$14*'II Rate Development &amp; Change'!$J$34</f>
        <v>#DIV/0!</v>
      </c>
      <c r="W70" s="112" t="e">
        <f>'III Plan Rates'!$AA73*'V Consumer Factors'!$N$15*'II Rate Development &amp; Change'!$J$34</f>
        <v>#DIV/0!</v>
      </c>
      <c r="X70" s="112" t="e">
        <f>'III Plan Rates'!$AA73*'V Consumer Factors'!$N$16*'II Rate Development &amp; Change'!$J$34</f>
        <v>#DIV/0!</v>
      </c>
      <c r="Y70" s="112" t="e">
        <f>'III Plan Rates'!$AA73*'V Consumer Factors'!$N$17*'II Rate Development &amp; Change'!$J$34</f>
        <v>#DIV/0!</v>
      </c>
      <c r="Z70" s="112" t="e">
        <f>'III Plan Rates'!$AA73*'V Consumer Factors'!$N$18*'II Rate Development &amp; Change'!$J$34</f>
        <v>#DIV/0!</v>
      </c>
      <c r="AA70" s="112" t="e">
        <f>'III Plan Rates'!$AA73*'V Consumer Factors'!$N$19*'II Rate Development &amp; Change'!$J$34</f>
        <v>#DIV/0!</v>
      </c>
      <c r="AB70" s="112" t="e">
        <f>'III Plan Rates'!$AA73*'V Consumer Factors'!$N$20*'II Rate Development &amp; Change'!$J$34</f>
        <v>#DIV/0!</v>
      </c>
      <c r="AC70" s="112">
        <f>IF('III Plan Rates'!$AP73&gt;0,SUMPRODUCT(T70:AB70,'III Plan Rates'!$AG73:$AO73)/'III Plan Rates'!$AP73,0)</f>
        <v>0</v>
      </c>
      <c r="AD70" s="119"/>
      <c r="AE70" s="120" t="e">
        <f t="shared" si="8"/>
        <v>#DIV/0!</v>
      </c>
      <c r="AF70" s="120" t="e">
        <f t="shared" si="8"/>
        <v>#DIV/0!</v>
      </c>
      <c r="AG70" s="120" t="e">
        <f t="shared" si="8"/>
        <v>#DIV/0!</v>
      </c>
      <c r="AH70" s="120" t="e">
        <f t="shared" si="8"/>
        <v>#DIV/0!</v>
      </c>
      <c r="AI70" s="120" t="e">
        <f t="shared" si="12"/>
        <v>#DIV/0!</v>
      </c>
      <c r="AJ70" s="120" t="e">
        <f t="shared" si="12"/>
        <v>#DIV/0!</v>
      </c>
      <c r="AK70" s="120" t="e">
        <f t="shared" si="12"/>
        <v>#DIV/0!</v>
      </c>
      <c r="AL70" s="120" t="e">
        <f t="shared" si="12"/>
        <v>#DIV/0!</v>
      </c>
      <c r="AM70" s="120" t="e">
        <f t="shared" si="12"/>
        <v>#DIV/0!</v>
      </c>
      <c r="AN70" s="120" t="str">
        <f t="shared" si="12"/>
        <v/>
      </c>
      <c r="AO70" s="119"/>
      <c r="AP70" s="111"/>
      <c r="AQ70" s="111"/>
      <c r="AR70" s="111"/>
      <c r="AS70" s="111"/>
      <c r="AT70" s="111"/>
      <c r="AU70" s="111"/>
      <c r="AV70" s="111"/>
      <c r="AW70" s="111"/>
      <c r="AX70" s="111"/>
      <c r="AY70" s="112">
        <f>IF('III Plan Rates'!$AP73&gt;0,SUMPRODUCT(AP70:AX70,'III Plan Rates'!$AG73:$AO73)/'III Plan Rates'!$AP73,0)</f>
        <v>0</v>
      </c>
      <c r="AZ70" s="123"/>
      <c r="BA70" s="112" t="e">
        <f>'III Plan Rates'!$AA73*'V Consumer Factors'!$N$12*'II Rate Development &amp; Change'!$K$34</f>
        <v>#DIV/0!</v>
      </c>
      <c r="BB70" s="112" t="e">
        <f>'III Plan Rates'!$AA73*'V Consumer Factors'!$N$13*'II Rate Development &amp; Change'!$K$34</f>
        <v>#DIV/0!</v>
      </c>
      <c r="BC70" s="112" t="e">
        <f>'III Plan Rates'!$AA73*'V Consumer Factors'!$N$14*'II Rate Development &amp; Change'!$K$34</f>
        <v>#DIV/0!</v>
      </c>
      <c r="BD70" s="112" t="e">
        <f>'III Plan Rates'!$AA73*'V Consumer Factors'!$N$15*'II Rate Development &amp; Change'!$K$34</f>
        <v>#DIV/0!</v>
      </c>
      <c r="BE70" s="112" t="e">
        <f>'III Plan Rates'!$AA73*'V Consumer Factors'!$N$16*'II Rate Development &amp; Change'!$K$34</f>
        <v>#DIV/0!</v>
      </c>
      <c r="BF70" s="112" t="e">
        <f>'III Plan Rates'!$AA73*'V Consumer Factors'!$N$17*'II Rate Development &amp; Change'!$K$34</f>
        <v>#DIV/0!</v>
      </c>
      <c r="BG70" s="112" t="e">
        <f>'III Plan Rates'!$AA73*'V Consumer Factors'!$N$18*'II Rate Development &amp; Change'!$K$34</f>
        <v>#DIV/0!</v>
      </c>
      <c r="BH70" s="112" t="e">
        <f>'III Plan Rates'!$AA73*'V Consumer Factors'!$N$19*'II Rate Development &amp; Change'!$K$34</f>
        <v>#DIV/0!</v>
      </c>
      <c r="BI70" s="112" t="e">
        <f>'III Plan Rates'!$AA73*'V Consumer Factors'!$N$20*'II Rate Development &amp; Change'!$K$34</f>
        <v>#DIV/0!</v>
      </c>
      <c r="BJ70" s="112">
        <f>IF('III Plan Rates'!$AP73&gt;0,SUMPRODUCT(BA70:BI70,'III Plan Rates'!$AG73:$AO73)/'III Plan Rates'!$AP73,0)</f>
        <v>0</v>
      </c>
      <c r="BK70" s="124"/>
      <c r="BL70" s="120" t="e">
        <f t="shared" si="9"/>
        <v>#DIV/0!</v>
      </c>
      <c r="BM70" s="120" t="e">
        <f t="shared" si="16"/>
        <v>#DIV/0!</v>
      </c>
      <c r="BN70" s="120" t="e">
        <f t="shared" si="17"/>
        <v>#DIV/0!</v>
      </c>
      <c r="BO70" s="120" t="e">
        <f t="shared" si="18"/>
        <v>#DIV/0!</v>
      </c>
      <c r="BP70" s="120" t="e">
        <f t="shared" si="13"/>
        <v>#DIV/0!</v>
      </c>
      <c r="BQ70" s="120" t="e">
        <f t="shared" si="13"/>
        <v>#DIV/0!</v>
      </c>
      <c r="BR70" s="120" t="e">
        <f t="shared" si="13"/>
        <v>#DIV/0!</v>
      </c>
      <c r="BS70" s="120" t="e">
        <f t="shared" si="13"/>
        <v>#DIV/0!</v>
      </c>
      <c r="BT70" s="120" t="e">
        <f t="shared" si="13"/>
        <v>#DIV/0!</v>
      </c>
      <c r="BU70" s="120" t="str">
        <f t="shared" si="13"/>
        <v/>
      </c>
      <c r="BV70" s="119"/>
      <c r="BW70" s="111"/>
      <c r="BX70" s="111"/>
      <c r="BY70" s="111"/>
      <c r="BZ70" s="111"/>
      <c r="CA70" s="111"/>
      <c r="CB70" s="111"/>
      <c r="CC70" s="111"/>
      <c r="CD70" s="111"/>
      <c r="CE70" s="111"/>
      <c r="CF70" s="112">
        <f>IF('III Plan Rates'!$AP73&gt;0,SUMPRODUCT(BW70:CE70,'III Plan Rates'!$AG73:$AO73)/'III Plan Rates'!$AP73,0)</f>
        <v>0</v>
      </c>
      <c r="CG70" s="123"/>
      <c r="CH70" s="112" t="e">
        <f>'III Plan Rates'!$AA73*'V Consumer Factors'!$N$12*'II Rate Development &amp; Change'!$L$34</f>
        <v>#DIV/0!</v>
      </c>
      <c r="CI70" s="112" t="e">
        <f>'III Plan Rates'!$AA73*'V Consumer Factors'!$N$13*'II Rate Development &amp; Change'!$L$34</f>
        <v>#DIV/0!</v>
      </c>
      <c r="CJ70" s="112" t="e">
        <f>'III Plan Rates'!$AA73*'V Consumer Factors'!$N$14*'II Rate Development &amp; Change'!$L$34</f>
        <v>#DIV/0!</v>
      </c>
      <c r="CK70" s="112" t="e">
        <f>'III Plan Rates'!$AA73*'V Consumer Factors'!$N$15*'II Rate Development &amp; Change'!$L$34</f>
        <v>#DIV/0!</v>
      </c>
      <c r="CL70" s="112" t="e">
        <f>'III Plan Rates'!$AA73*'V Consumer Factors'!$N$16*'II Rate Development &amp; Change'!$L$34</f>
        <v>#DIV/0!</v>
      </c>
      <c r="CM70" s="112" t="e">
        <f>'III Plan Rates'!$AA73*'V Consumer Factors'!$N$17*'II Rate Development &amp; Change'!$L$34</f>
        <v>#DIV/0!</v>
      </c>
      <c r="CN70" s="112" t="e">
        <f>'III Plan Rates'!$AA73*'V Consumer Factors'!$N$18*'II Rate Development &amp; Change'!$L$34</f>
        <v>#DIV/0!</v>
      </c>
      <c r="CO70" s="112" t="e">
        <f>'III Plan Rates'!$AA73*'V Consumer Factors'!$N$19*'II Rate Development &amp; Change'!$L$34</f>
        <v>#DIV/0!</v>
      </c>
      <c r="CP70" s="112" t="e">
        <f>'III Plan Rates'!$AA73*'V Consumer Factors'!$N$20*'II Rate Development &amp; Change'!$L$34</f>
        <v>#DIV/0!</v>
      </c>
      <c r="CQ70" s="112">
        <f>IF('III Plan Rates'!$AP73&gt;0,SUMPRODUCT(CH70:CP70,'III Plan Rates'!$AG73:$AO73)/'III Plan Rates'!$AP73,0)</f>
        <v>0</v>
      </c>
      <c r="CR70" s="124"/>
      <c r="CS70" s="120" t="e">
        <f t="shared" si="10"/>
        <v>#DIV/0!</v>
      </c>
      <c r="CT70" s="120" t="e">
        <f t="shared" si="19"/>
        <v>#DIV/0!</v>
      </c>
      <c r="CU70" s="120" t="e">
        <f t="shared" si="20"/>
        <v>#DIV/0!</v>
      </c>
      <c r="CV70" s="120" t="e">
        <f t="shared" si="21"/>
        <v>#DIV/0!</v>
      </c>
      <c r="CW70" s="120" t="e">
        <f t="shared" si="14"/>
        <v>#DIV/0!</v>
      </c>
      <c r="CX70" s="120" t="e">
        <f t="shared" si="14"/>
        <v>#DIV/0!</v>
      </c>
      <c r="CY70" s="120" t="e">
        <f t="shared" si="14"/>
        <v>#DIV/0!</v>
      </c>
      <c r="CZ70" s="120" t="e">
        <f t="shared" si="14"/>
        <v>#DIV/0!</v>
      </c>
      <c r="DA70" s="120" t="e">
        <f t="shared" si="14"/>
        <v>#DIV/0!</v>
      </c>
      <c r="DB70" s="120" t="str">
        <f t="shared" si="14"/>
        <v/>
      </c>
      <c r="DC70" s="119"/>
      <c r="DD70" s="111"/>
      <c r="DE70" s="111"/>
      <c r="DF70" s="111"/>
      <c r="DG70" s="111"/>
      <c r="DH70" s="111"/>
      <c r="DI70" s="111"/>
      <c r="DJ70" s="111"/>
      <c r="DK70" s="111"/>
      <c r="DL70" s="111"/>
      <c r="DM70" s="112">
        <f>IF('III Plan Rates'!$AP73&gt;0,SUMPRODUCT(DD70:DL70,'III Plan Rates'!$AG73:$AO73)/'III Plan Rates'!$AP73,0)</f>
        <v>0</v>
      </c>
      <c r="DN70" s="123"/>
      <c r="DO70" s="112" t="e">
        <f>'III Plan Rates'!$AA73*'V Consumer Factors'!$N$12*'II Rate Development &amp; Change'!$M$34</f>
        <v>#DIV/0!</v>
      </c>
      <c r="DP70" s="112" t="e">
        <f>'III Plan Rates'!$AA73*'V Consumer Factors'!$N$13*'II Rate Development &amp; Change'!$M$34</f>
        <v>#DIV/0!</v>
      </c>
      <c r="DQ70" s="112" t="e">
        <f>'III Plan Rates'!$AA73*'V Consumer Factors'!$N$14*'II Rate Development &amp; Change'!$M$34</f>
        <v>#DIV/0!</v>
      </c>
      <c r="DR70" s="112" t="e">
        <f>'III Plan Rates'!$AA73*'V Consumer Factors'!$N$15*'II Rate Development &amp; Change'!$M$34</f>
        <v>#DIV/0!</v>
      </c>
      <c r="DS70" s="112" t="e">
        <f>'III Plan Rates'!$AA73*'V Consumer Factors'!$N$16*'II Rate Development &amp; Change'!$M$34</f>
        <v>#DIV/0!</v>
      </c>
      <c r="DT70" s="112" t="e">
        <f>'III Plan Rates'!$AA73*'V Consumer Factors'!$N$17*'II Rate Development &amp; Change'!$M$34</f>
        <v>#DIV/0!</v>
      </c>
      <c r="DU70" s="112" t="e">
        <f>'III Plan Rates'!$AA73*'V Consumer Factors'!$N$18*'II Rate Development &amp; Change'!$M$34</f>
        <v>#DIV/0!</v>
      </c>
      <c r="DV70" s="112" t="e">
        <f>'III Plan Rates'!$AA73*'V Consumer Factors'!$N$19*'II Rate Development &amp; Change'!$M$34</f>
        <v>#DIV/0!</v>
      </c>
      <c r="DW70" s="112" t="e">
        <f>'III Plan Rates'!$AA73*'V Consumer Factors'!$N$20*'II Rate Development &amp; Change'!$M$34</f>
        <v>#DIV/0!</v>
      </c>
      <c r="DX70" s="112">
        <f>IF('III Plan Rates'!$AP73&gt;0,SUMPRODUCT(DO70:DW70,'III Plan Rates'!$AG73:$AO73)/'III Plan Rates'!$AP73,0)</f>
        <v>0</v>
      </c>
      <c r="DZ70" s="120" t="e">
        <f t="shared" si="11"/>
        <v>#DIV/0!</v>
      </c>
      <c r="EA70" s="120" t="e">
        <f t="shared" si="22"/>
        <v>#DIV/0!</v>
      </c>
      <c r="EB70" s="120" t="e">
        <f t="shared" si="23"/>
        <v>#DIV/0!</v>
      </c>
      <c r="EC70" s="120" t="e">
        <f t="shared" si="24"/>
        <v>#DIV/0!</v>
      </c>
      <c r="ED70" s="120" t="e">
        <f t="shared" si="15"/>
        <v>#DIV/0!</v>
      </c>
      <c r="EE70" s="120" t="e">
        <f t="shared" si="15"/>
        <v>#DIV/0!</v>
      </c>
      <c r="EF70" s="120" t="e">
        <f t="shared" si="15"/>
        <v>#DIV/0!</v>
      </c>
      <c r="EG70" s="120" t="e">
        <f t="shared" si="15"/>
        <v>#DIV/0!</v>
      </c>
      <c r="EH70" s="120" t="e">
        <f t="shared" si="15"/>
        <v>#DIV/0!</v>
      </c>
      <c r="EI70" s="120" t="str">
        <f t="shared" si="15"/>
        <v/>
      </c>
      <c r="EJ70" s="119"/>
    </row>
    <row r="71" spans="1:140" x14ac:dyDescent="0.25">
      <c r="A71" s="406" t="str">
        <f>'III Plan Rates'!A74</f>
        <v>Plan 57</v>
      </c>
      <c r="B71" s="122">
        <f>'III Plan Rates'!B74</f>
        <v>0</v>
      </c>
      <c r="C71" s="128">
        <f>'III Plan Rates'!D74</f>
        <v>0</v>
      </c>
      <c r="D71" s="122">
        <f>'III Plan Rates'!E74</f>
        <v>0</v>
      </c>
      <c r="E71" s="122">
        <f>'III Plan Rates'!F74</f>
        <v>0</v>
      </c>
      <c r="F71" s="122">
        <f>'III Plan Rates'!G74</f>
        <v>0</v>
      </c>
      <c r="G71" s="122">
        <f>'III Plan Rates'!J74</f>
        <v>0</v>
      </c>
      <c r="H71" s="101"/>
      <c r="I71" s="111"/>
      <c r="J71" s="111"/>
      <c r="K71" s="111"/>
      <c r="L71" s="111"/>
      <c r="M71" s="111"/>
      <c r="N71" s="111"/>
      <c r="O71" s="111"/>
      <c r="P71" s="111"/>
      <c r="Q71" s="111"/>
      <c r="R71" s="112">
        <f>IF('III Plan Rates'!$AP74&gt;0,SUMPRODUCT(I71:Q71,'III Plan Rates'!$AG74:$AO74)/'III Plan Rates'!$AP74,0)</f>
        <v>0</v>
      </c>
      <c r="S71" s="123"/>
      <c r="T71" s="112" t="e">
        <f>'III Plan Rates'!$AA74*'V Consumer Factors'!$N$12*'II Rate Development &amp; Change'!$J$34</f>
        <v>#DIV/0!</v>
      </c>
      <c r="U71" s="112" t="e">
        <f>'III Plan Rates'!$AA74*'V Consumer Factors'!$N$13*'II Rate Development &amp; Change'!$J$34</f>
        <v>#DIV/0!</v>
      </c>
      <c r="V71" s="112" t="e">
        <f>'III Plan Rates'!$AA74*'V Consumer Factors'!$N$14*'II Rate Development &amp; Change'!$J$34</f>
        <v>#DIV/0!</v>
      </c>
      <c r="W71" s="112" t="e">
        <f>'III Plan Rates'!$AA74*'V Consumer Factors'!$N$15*'II Rate Development &amp; Change'!$J$34</f>
        <v>#DIV/0!</v>
      </c>
      <c r="X71" s="112" t="e">
        <f>'III Plan Rates'!$AA74*'V Consumer Factors'!$N$16*'II Rate Development &amp; Change'!$J$34</f>
        <v>#DIV/0!</v>
      </c>
      <c r="Y71" s="112" t="e">
        <f>'III Plan Rates'!$AA74*'V Consumer Factors'!$N$17*'II Rate Development &amp; Change'!$J$34</f>
        <v>#DIV/0!</v>
      </c>
      <c r="Z71" s="112" t="e">
        <f>'III Plan Rates'!$AA74*'V Consumer Factors'!$N$18*'II Rate Development &amp; Change'!$J$34</f>
        <v>#DIV/0!</v>
      </c>
      <c r="AA71" s="112" t="e">
        <f>'III Plan Rates'!$AA74*'V Consumer Factors'!$N$19*'II Rate Development &amp; Change'!$J$34</f>
        <v>#DIV/0!</v>
      </c>
      <c r="AB71" s="112" t="e">
        <f>'III Plan Rates'!$AA74*'V Consumer Factors'!$N$20*'II Rate Development &amp; Change'!$J$34</f>
        <v>#DIV/0!</v>
      </c>
      <c r="AC71" s="112">
        <f>IF('III Plan Rates'!$AP74&gt;0,SUMPRODUCT(T71:AB71,'III Plan Rates'!$AG74:$AO74)/'III Plan Rates'!$AP74,0)</f>
        <v>0</v>
      </c>
      <c r="AD71" s="119"/>
      <c r="AE71" s="120" t="e">
        <f t="shared" si="8"/>
        <v>#DIV/0!</v>
      </c>
      <c r="AF71" s="120" t="e">
        <f t="shared" si="8"/>
        <v>#DIV/0!</v>
      </c>
      <c r="AG71" s="120" t="e">
        <f t="shared" si="8"/>
        <v>#DIV/0!</v>
      </c>
      <c r="AH71" s="120" t="e">
        <f t="shared" si="8"/>
        <v>#DIV/0!</v>
      </c>
      <c r="AI71" s="120" t="e">
        <f t="shared" si="12"/>
        <v>#DIV/0!</v>
      </c>
      <c r="AJ71" s="120" t="e">
        <f t="shared" si="12"/>
        <v>#DIV/0!</v>
      </c>
      <c r="AK71" s="120" t="e">
        <f t="shared" si="12"/>
        <v>#DIV/0!</v>
      </c>
      <c r="AL71" s="120" t="e">
        <f t="shared" si="12"/>
        <v>#DIV/0!</v>
      </c>
      <c r="AM71" s="120" t="e">
        <f t="shared" si="12"/>
        <v>#DIV/0!</v>
      </c>
      <c r="AN71" s="120" t="str">
        <f t="shared" si="12"/>
        <v/>
      </c>
      <c r="AO71" s="119"/>
      <c r="AP71" s="111"/>
      <c r="AQ71" s="111"/>
      <c r="AR71" s="111"/>
      <c r="AS71" s="111"/>
      <c r="AT71" s="111"/>
      <c r="AU71" s="111"/>
      <c r="AV71" s="111"/>
      <c r="AW71" s="111"/>
      <c r="AX71" s="111"/>
      <c r="AY71" s="112">
        <f>IF('III Plan Rates'!$AP74&gt;0,SUMPRODUCT(AP71:AX71,'III Plan Rates'!$AG74:$AO74)/'III Plan Rates'!$AP74,0)</f>
        <v>0</v>
      </c>
      <c r="AZ71" s="123"/>
      <c r="BA71" s="112" t="e">
        <f>'III Plan Rates'!$AA74*'V Consumer Factors'!$N$12*'II Rate Development &amp; Change'!$K$34</f>
        <v>#DIV/0!</v>
      </c>
      <c r="BB71" s="112" t="e">
        <f>'III Plan Rates'!$AA74*'V Consumer Factors'!$N$13*'II Rate Development &amp; Change'!$K$34</f>
        <v>#DIV/0!</v>
      </c>
      <c r="BC71" s="112" t="e">
        <f>'III Plan Rates'!$AA74*'V Consumer Factors'!$N$14*'II Rate Development &amp; Change'!$K$34</f>
        <v>#DIV/0!</v>
      </c>
      <c r="BD71" s="112" t="e">
        <f>'III Plan Rates'!$AA74*'V Consumer Factors'!$N$15*'II Rate Development &amp; Change'!$K$34</f>
        <v>#DIV/0!</v>
      </c>
      <c r="BE71" s="112" t="e">
        <f>'III Plan Rates'!$AA74*'V Consumer Factors'!$N$16*'II Rate Development &amp; Change'!$K$34</f>
        <v>#DIV/0!</v>
      </c>
      <c r="BF71" s="112" t="e">
        <f>'III Plan Rates'!$AA74*'V Consumer Factors'!$N$17*'II Rate Development &amp; Change'!$K$34</f>
        <v>#DIV/0!</v>
      </c>
      <c r="BG71" s="112" t="e">
        <f>'III Plan Rates'!$AA74*'V Consumer Factors'!$N$18*'II Rate Development &amp; Change'!$K$34</f>
        <v>#DIV/0!</v>
      </c>
      <c r="BH71" s="112" t="e">
        <f>'III Plan Rates'!$AA74*'V Consumer Factors'!$N$19*'II Rate Development &amp; Change'!$K$34</f>
        <v>#DIV/0!</v>
      </c>
      <c r="BI71" s="112" t="e">
        <f>'III Plan Rates'!$AA74*'V Consumer Factors'!$N$20*'II Rate Development &amp; Change'!$K$34</f>
        <v>#DIV/0!</v>
      </c>
      <c r="BJ71" s="112">
        <f>IF('III Plan Rates'!$AP74&gt;0,SUMPRODUCT(BA71:BI71,'III Plan Rates'!$AG74:$AO74)/'III Plan Rates'!$AP74,0)</f>
        <v>0</v>
      </c>
      <c r="BK71" s="124"/>
      <c r="BL71" s="120" t="e">
        <f t="shared" si="9"/>
        <v>#DIV/0!</v>
      </c>
      <c r="BM71" s="120" t="e">
        <f t="shared" si="16"/>
        <v>#DIV/0!</v>
      </c>
      <c r="BN71" s="120" t="e">
        <f t="shared" si="17"/>
        <v>#DIV/0!</v>
      </c>
      <c r="BO71" s="120" t="e">
        <f t="shared" si="18"/>
        <v>#DIV/0!</v>
      </c>
      <c r="BP71" s="120" t="e">
        <f t="shared" si="13"/>
        <v>#DIV/0!</v>
      </c>
      <c r="BQ71" s="120" t="e">
        <f t="shared" si="13"/>
        <v>#DIV/0!</v>
      </c>
      <c r="BR71" s="120" t="e">
        <f t="shared" si="13"/>
        <v>#DIV/0!</v>
      </c>
      <c r="BS71" s="120" t="e">
        <f t="shared" si="13"/>
        <v>#DIV/0!</v>
      </c>
      <c r="BT71" s="120" t="e">
        <f t="shared" si="13"/>
        <v>#DIV/0!</v>
      </c>
      <c r="BU71" s="120" t="str">
        <f t="shared" si="13"/>
        <v/>
      </c>
      <c r="BV71" s="119"/>
      <c r="BW71" s="111"/>
      <c r="BX71" s="111"/>
      <c r="BY71" s="111"/>
      <c r="BZ71" s="111"/>
      <c r="CA71" s="111"/>
      <c r="CB71" s="111"/>
      <c r="CC71" s="111"/>
      <c r="CD71" s="111"/>
      <c r="CE71" s="111"/>
      <c r="CF71" s="112">
        <f>IF('III Plan Rates'!$AP74&gt;0,SUMPRODUCT(BW71:CE71,'III Plan Rates'!$AG74:$AO74)/'III Plan Rates'!$AP74,0)</f>
        <v>0</v>
      </c>
      <c r="CG71" s="123"/>
      <c r="CH71" s="112" t="e">
        <f>'III Plan Rates'!$AA74*'V Consumer Factors'!$N$12*'II Rate Development &amp; Change'!$L$34</f>
        <v>#DIV/0!</v>
      </c>
      <c r="CI71" s="112" t="e">
        <f>'III Plan Rates'!$AA74*'V Consumer Factors'!$N$13*'II Rate Development &amp; Change'!$L$34</f>
        <v>#DIV/0!</v>
      </c>
      <c r="CJ71" s="112" t="e">
        <f>'III Plan Rates'!$AA74*'V Consumer Factors'!$N$14*'II Rate Development &amp; Change'!$L$34</f>
        <v>#DIV/0!</v>
      </c>
      <c r="CK71" s="112" t="e">
        <f>'III Plan Rates'!$AA74*'V Consumer Factors'!$N$15*'II Rate Development &amp; Change'!$L$34</f>
        <v>#DIV/0!</v>
      </c>
      <c r="CL71" s="112" t="e">
        <f>'III Plan Rates'!$AA74*'V Consumer Factors'!$N$16*'II Rate Development &amp; Change'!$L$34</f>
        <v>#DIV/0!</v>
      </c>
      <c r="CM71" s="112" t="e">
        <f>'III Plan Rates'!$AA74*'V Consumer Factors'!$N$17*'II Rate Development &amp; Change'!$L$34</f>
        <v>#DIV/0!</v>
      </c>
      <c r="CN71" s="112" t="e">
        <f>'III Plan Rates'!$AA74*'V Consumer Factors'!$N$18*'II Rate Development &amp; Change'!$L$34</f>
        <v>#DIV/0!</v>
      </c>
      <c r="CO71" s="112" t="e">
        <f>'III Plan Rates'!$AA74*'V Consumer Factors'!$N$19*'II Rate Development &amp; Change'!$L$34</f>
        <v>#DIV/0!</v>
      </c>
      <c r="CP71" s="112" t="e">
        <f>'III Plan Rates'!$AA74*'V Consumer Factors'!$N$20*'II Rate Development &amp; Change'!$L$34</f>
        <v>#DIV/0!</v>
      </c>
      <c r="CQ71" s="112">
        <f>IF('III Plan Rates'!$AP74&gt;0,SUMPRODUCT(CH71:CP71,'III Plan Rates'!$AG74:$AO74)/'III Plan Rates'!$AP74,0)</f>
        <v>0</v>
      </c>
      <c r="CR71" s="124"/>
      <c r="CS71" s="120" t="e">
        <f t="shared" si="10"/>
        <v>#DIV/0!</v>
      </c>
      <c r="CT71" s="120" t="e">
        <f t="shared" si="19"/>
        <v>#DIV/0!</v>
      </c>
      <c r="CU71" s="120" t="e">
        <f t="shared" si="20"/>
        <v>#DIV/0!</v>
      </c>
      <c r="CV71" s="120" t="e">
        <f t="shared" si="21"/>
        <v>#DIV/0!</v>
      </c>
      <c r="CW71" s="120" t="e">
        <f t="shared" si="14"/>
        <v>#DIV/0!</v>
      </c>
      <c r="CX71" s="120" t="e">
        <f t="shared" si="14"/>
        <v>#DIV/0!</v>
      </c>
      <c r="CY71" s="120" t="e">
        <f t="shared" si="14"/>
        <v>#DIV/0!</v>
      </c>
      <c r="CZ71" s="120" t="e">
        <f t="shared" si="14"/>
        <v>#DIV/0!</v>
      </c>
      <c r="DA71" s="120" t="e">
        <f t="shared" si="14"/>
        <v>#DIV/0!</v>
      </c>
      <c r="DB71" s="120" t="str">
        <f t="shared" si="14"/>
        <v/>
      </c>
      <c r="DC71" s="119"/>
      <c r="DD71" s="111"/>
      <c r="DE71" s="111"/>
      <c r="DF71" s="111"/>
      <c r="DG71" s="111"/>
      <c r="DH71" s="111"/>
      <c r="DI71" s="111"/>
      <c r="DJ71" s="111"/>
      <c r="DK71" s="111"/>
      <c r="DL71" s="111"/>
      <c r="DM71" s="112">
        <f>IF('III Plan Rates'!$AP74&gt;0,SUMPRODUCT(DD71:DL71,'III Plan Rates'!$AG74:$AO74)/'III Plan Rates'!$AP74,0)</f>
        <v>0</v>
      </c>
      <c r="DN71" s="123"/>
      <c r="DO71" s="112" t="e">
        <f>'III Plan Rates'!$AA74*'V Consumer Factors'!$N$12*'II Rate Development &amp; Change'!$M$34</f>
        <v>#DIV/0!</v>
      </c>
      <c r="DP71" s="112" t="e">
        <f>'III Plan Rates'!$AA74*'V Consumer Factors'!$N$13*'II Rate Development &amp; Change'!$M$34</f>
        <v>#DIV/0!</v>
      </c>
      <c r="DQ71" s="112" t="e">
        <f>'III Plan Rates'!$AA74*'V Consumer Factors'!$N$14*'II Rate Development &amp; Change'!$M$34</f>
        <v>#DIV/0!</v>
      </c>
      <c r="DR71" s="112" t="e">
        <f>'III Plan Rates'!$AA74*'V Consumer Factors'!$N$15*'II Rate Development &amp; Change'!$M$34</f>
        <v>#DIV/0!</v>
      </c>
      <c r="DS71" s="112" t="e">
        <f>'III Plan Rates'!$AA74*'V Consumer Factors'!$N$16*'II Rate Development &amp; Change'!$M$34</f>
        <v>#DIV/0!</v>
      </c>
      <c r="DT71" s="112" t="e">
        <f>'III Plan Rates'!$AA74*'V Consumer Factors'!$N$17*'II Rate Development &amp; Change'!$M$34</f>
        <v>#DIV/0!</v>
      </c>
      <c r="DU71" s="112" t="e">
        <f>'III Plan Rates'!$AA74*'V Consumer Factors'!$N$18*'II Rate Development &amp; Change'!$M$34</f>
        <v>#DIV/0!</v>
      </c>
      <c r="DV71" s="112" t="e">
        <f>'III Plan Rates'!$AA74*'V Consumer Factors'!$N$19*'II Rate Development &amp; Change'!$M$34</f>
        <v>#DIV/0!</v>
      </c>
      <c r="DW71" s="112" t="e">
        <f>'III Plan Rates'!$AA74*'V Consumer Factors'!$N$20*'II Rate Development &amp; Change'!$M$34</f>
        <v>#DIV/0!</v>
      </c>
      <c r="DX71" s="112">
        <f>IF('III Plan Rates'!$AP74&gt;0,SUMPRODUCT(DO71:DW71,'III Plan Rates'!$AG74:$AO74)/'III Plan Rates'!$AP74,0)</f>
        <v>0</v>
      </c>
      <c r="DZ71" s="120" t="e">
        <f t="shared" si="11"/>
        <v>#DIV/0!</v>
      </c>
      <c r="EA71" s="120" t="e">
        <f t="shared" si="22"/>
        <v>#DIV/0!</v>
      </c>
      <c r="EB71" s="120" t="e">
        <f t="shared" si="23"/>
        <v>#DIV/0!</v>
      </c>
      <c r="EC71" s="120" t="e">
        <f t="shared" si="24"/>
        <v>#DIV/0!</v>
      </c>
      <c r="ED71" s="120" t="e">
        <f t="shared" si="15"/>
        <v>#DIV/0!</v>
      </c>
      <c r="EE71" s="120" t="e">
        <f t="shared" si="15"/>
        <v>#DIV/0!</v>
      </c>
      <c r="EF71" s="120" t="e">
        <f t="shared" si="15"/>
        <v>#DIV/0!</v>
      </c>
      <c r="EG71" s="120" t="e">
        <f t="shared" si="15"/>
        <v>#DIV/0!</v>
      </c>
      <c r="EH71" s="120" t="e">
        <f t="shared" si="15"/>
        <v>#DIV/0!</v>
      </c>
      <c r="EI71" s="120" t="str">
        <f t="shared" si="15"/>
        <v/>
      </c>
      <c r="EJ71" s="119"/>
    </row>
    <row r="72" spans="1:140" x14ac:dyDescent="0.25">
      <c r="A72" s="406" t="str">
        <f>'III Plan Rates'!A75</f>
        <v>Plan 58</v>
      </c>
      <c r="B72" s="122">
        <f>'III Plan Rates'!B75</f>
        <v>0</v>
      </c>
      <c r="C72" s="128">
        <f>'III Plan Rates'!D75</f>
        <v>0</v>
      </c>
      <c r="D72" s="122">
        <f>'III Plan Rates'!E75</f>
        <v>0</v>
      </c>
      <c r="E72" s="122">
        <f>'III Plan Rates'!F75</f>
        <v>0</v>
      </c>
      <c r="F72" s="122">
        <f>'III Plan Rates'!G75</f>
        <v>0</v>
      </c>
      <c r="G72" s="122">
        <f>'III Plan Rates'!J75</f>
        <v>0</v>
      </c>
      <c r="H72" s="101"/>
      <c r="I72" s="111"/>
      <c r="J72" s="111"/>
      <c r="K72" s="111"/>
      <c r="L72" s="111"/>
      <c r="M72" s="111"/>
      <c r="N72" s="111"/>
      <c r="O72" s="111"/>
      <c r="P72" s="111"/>
      <c r="Q72" s="111"/>
      <c r="R72" s="112">
        <f>IF('III Plan Rates'!$AP75&gt;0,SUMPRODUCT(I72:Q72,'III Plan Rates'!$AG75:$AO75)/'III Plan Rates'!$AP75,0)</f>
        <v>0</v>
      </c>
      <c r="S72" s="123"/>
      <c r="T72" s="112" t="e">
        <f>'III Plan Rates'!$AA75*'V Consumer Factors'!$N$12*'II Rate Development &amp; Change'!$J$34</f>
        <v>#DIV/0!</v>
      </c>
      <c r="U72" s="112" t="e">
        <f>'III Plan Rates'!$AA75*'V Consumer Factors'!$N$13*'II Rate Development &amp; Change'!$J$34</f>
        <v>#DIV/0!</v>
      </c>
      <c r="V72" s="112" t="e">
        <f>'III Plan Rates'!$AA75*'V Consumer Factors'!$N$14*'II Rate Development &amp; Change'!$J$34</f>
        <v>#DIV/0!</v>
      </c>
      <c r="W72" s="112" t="e">
        <f>'III Plan Rates'!$AA75*'V Consumer Factors'!$N$15*'II Rate Development &amp; Change'!$J$34</f>
        <v>#DIV/0!</v>
      </c>
      <c r="X72" s="112" t="e">
        <f>'III Plan Rates'!$AA75*'V Consumer Factors'!$N$16*'II Rate Development &amp; Change'!$J$34</f>
        <v>#DIV/0!</v>
      </c>
      <c r="Y72" s="112" t="e">
        <f>'III Plan Rates'!$AA75*'V Consumer Factors'!$N$17*'II Rate Development &amp; Change'!$J$34</f>
        <v>#DIV/0!</v>
      </c>
      <c r="Z72" s="112" t="e">
        <f>'III Plan Rates'!$AA75*'V Consumer Factors'!$N$18*'II Rate Development &amp; Change'!$J$34</f>
        <v>#DIV/0!</v>
      </c>
      <c r="AA72" s="112" t="e">
        <f>'III Plan Rates'!$AA75*'V Consumer Factors'!$N$19*'II Rate Development &amp; Change'!$J$34</f>
        <v>#DIV/0!</v>
      </c>
      <c r="AB72" s="112" t="e">
        <f>'III Plan Rates'!$AA75*'V Consumer Factors'!$N$20*'II Rate Development &amp; Change'!$J$34</f>
        <v>#DIV/0!</v>
      </c>
      <c r="AC72" s="112">
        <f>IF('III Plan Rates'!$AP75&gt;0,SUMPRODUCT(T72:AB72,'III Plan Rates'!$AG75:$AO75)/'III Plan Rates'!$AP75,0)</f>
        <v>0</v>
      </c>
      <c r="AD72" s="119"/>
      <c r="AE72" s="120" t="e">
        <f t="shared" si="8"/>
        <v>#DIV/0!</v>
      </c>
      <c r="AF72" s="120" t="e">
        <f t="shared" si="8"/>
        <v>#DIV/0!</v>
      </c>
      <c r="AG72" s="120" t="e">
        <f t="shared" si="8"/>
        <v>#DIV/0!</v>
      </c>
      <c r="AH72" s="120" t="e">
        <f t="shared" si="8"/>
        <v>#DIV/0!</v>
      </c>
      <c r="AI72" s="120" t="e">
        <f t="shared" si="12"/>
        <v>#DIV/0!</v>
      </c>
      <c r="AJ72" s="120" t="e">
        <f t="shared" si="12"/>
        <v>#DIV/0!</v>
      </c>
      <c r="AK72" s="120" t="e">
        <f t="shared" si="12"/>
        <v>#DIV/0!</v>
      </c>
      <c r="AL72" s="120" t="e">
        <f t="shared" si="12"/>
        <v>#DIV/0!</v>
      </c>
      <c r="AM72" s="120" t="e">
        <f t="shared" si="12"/>
        <v>#DIV/0!</v>
      </c>
      <c r="AN72" s="120" t="str">
        <f t="shared" si="12"/>
        <v/>
      </c>
      <c r="AO72" s="119"/>
      <c r="AP72" s="111"/>
      <c r="AQ72" s="111"/>
      <c r="AR72" s="111"/>
      <c r="AS72" s="111"/>
      <c r="AT72" s="111"/>
      <c r="AU72" s="111"/>
      <c r="AV72" s="111"/>
      <c r="AW72" s="111"/>
      <c r="AX72" s="111"/>
      <c r="AY72" s="112">
        <f>IF('III Plan Rates'!$AP75&gt;0,SUMPRODUCT(AP72:AX72,'III Plan Rates'!$AG75:$AO75)/'III Plan Rates'!$AP75,0)</f>
        <v>0</v>
      </c>
      <c r="AZ72" s="123"/>
      <c r="BA72" s="112" t="e">
        <f>'III Plan Rates'!$AA75*'V Consumer Factors'!$N$12*'II Rate Development &amp; Change'!$K$34</f>
        <v>#DIV/0!</v>
      </c>
      <c r="BB72" s="112" t="e">
        <f>'III Plan Rates'!$AA75*'V Consumer Factors'!$N$13*'II Rate Development &amp; Change'!$K$34</f>
        <v>#DIV/0!</v>
      </c>
      <c r="BC72" s="112" t="e">
        <f>'III Plan Rates'!$AA75*'V Consumer Factors'!$N$14*'II Rate Development &amp; Change'!$K$34</f>
        <v>#DIV/0!</v>
      </c>
      <c r="BD72" s="112" t="e">
        <f>'III Plan Rates'!$AA75*'V Consumer Factors'!$N$15*'II Rate Development &amp; Change'!$K$34</f>
        <v>#DIV/0!</v>
      </c>
      <c r="BE72" s="112" t="e">
        <f>'III Plan Rates'!$AA75*'V Consumer Factors'!$N$16*'II Rate Development &amp; Change'!$K$34</f>
        <v>#DIV/0!</v>
      </c>
      <c r="BF72" s="112" t="e">
        <f>'III Plan Rates'!$AA75*'V Consumer Factors'!$N$17*'II Rate Development &amp; Change'!$K$34</f>
        <v>#DIV/0!</v>
      </c>
      <c r="BG72" s="112" t="e">
        <f>'III Plan Rates'!$AA75*'V Consumer Factors'!$N$18*'II Rate Development &amp; Change'!$K$34</f>
        <v>#DIV/0!</v>
      </c>
      <c r="BH72" s="112" t="e">
        <f>'III Plan Rates'!$AA75*'V Consumer Factors'!$N$19*'II Rate Development &amp; Change'!$K$34</f>
        <v>#DIV/0!</v>
      </c>
      <c r="BI72" s="112" t="e">
        <f>'III Plan Rates'!$AA75*'V Consumer Factors'!$N$20*'II Rate Development &amp; Change'!$K$34</f>
        <v>#DIV/0!</v>
      </c>
      <c r="BJ72" s="112">
        <f>IF('III Plan Rates'!$AP75&gt;0,SUMPRODUCT(BA72:BI72,'III Plan Rates'!$AG75:$AO75)/'III Plan Rates'!$AP75,0)</f>
        <v>0</v>
      </c>
      <c r="BK72" s="124"/>
      <c r="BL72" s="120" t="e">
        <f t="shared" si="9"/>
        <v>#DIV/0!</v>
      </c>
      <c r="BM72" s="120" t="e">
        <f t="shared" si="16"/>
        <v>#DIV/0!</v>
      </c>
      <c r="BN72" s="120" t="e">
        <f t="shared" si="17"/>
        <v>#DIV/0!</v>
      </c>
      <c r="BO72" s="120" t="e">
        <f t="shared" si="18"/>
        <v>#DIV/0!</v>
      </c>
      <c r="BP72" s="120" t="e">
        <f t="shared" si="13"/>
        <v>#DIV/0!</v>
      </c>
      <c r="BQ72" s="120" t="e">
        <f t="shared" si="13"/>
        <v>#DIV/0!</v>
      </c>
      <c r="BR72" s="120" t="e">
        <f t="shared" si="13"/>
        <v>#DIV/0!</v>
      </c>
      <c r="BS72" s="120" t="e">
        <f t="shared" si="13"/>
        <v>#DIV/0!</v>
      </c>
      <c r="BT72" s="120" t="e">
        <f t="shared" si="13"/>
        <v>#DIV/0!</v>
      </c>
      <c r="BU72" s="120" t="str">
        <f t="shared" si="13"/>
        <v/>
      </c>
      <c r="BV72" s="119"/>
      <c r="BW72" s="111"/>
      <c r="BX72" s="111"/>
      <c r="BY72" s="111"/>
      <c r="BZ72" s="111"/>
      <c r="CA72" s="111"/>
      <c r="CB72" s="111"/>
      <c r="CC72" s="111"/>
      <c r="CD72" s="111"/>
      <c r="CE72" s="111"/>
      <c r="CF72" s="112">
        <f>IF('III Plan Rates'!$AP75&gt;0,SUMPRODUCT(BW72:CE72,'III Plan Rates'!$AG75:$AO75)/'III Plan Rates'!$AP75,0)</f>
        <v>0</v>
      </c>
      <c r="CG72" s="123"/>
      <c r="CH72" s="112" t="e">
        <f>'III Plan Rates'!$AA75*'V Consumer Factors'!$N$12*'II Rate Development &amp; Change'!$L$34</f>
        <v>#DIV/0!</v>
      </c>
      <c r="CI72" s="112" t="e">
        <f>'III Plan Rates'!$AA75*'V Consumer Factors'!$N$13*'II Rate Development &amp; Change'!$L$34</f>
        <v>#DIV/0!</v>
      </c>
      <c r="CJ72" s="112" t="e">
        <f>'III Plan Rates'!$AA75*'V Consumer Factors'!$N$14*'II Rate Development &amp; Change'!$L$34</f>
        <v>#DIV/0!</v>
      </c>
      <c r="CK72" s="112" t="e">
        <f>'III Plan Rates'!$AA75*'V Consumer Factors'!$N$15*'II Rate Development &amp; Change'!$L$34</f>
        <v>#DIV/0!</v>
      </c>
      <c r="CL72" s="112" t="e">
        <f>'III Plan Rates'!$AA75*'V Consumer Factors'!$N$16*'II Rate Development &amp; Change'!$L$34</f>
        <v>#DIV/0!</v>
      </c>
      <c r="CM72" s="112" t="e">
        <f>'III Plan Rates'!$AA75*'V Consumer Factors'!$N$17*'II Rate Development &amp; Change'!$L$34</f>
        <v>#DIV/0!</v>
      </c>
      <c r="CN72" s="112" t="e">
        <f>'III Plan Rates'!$AA75*'V Consumer Factors'!$N$18*'II Rate Development &amp; Change'!$L$34</f>
        <v>#DIV/0!</v>
      </c>
      <c r="CO72" s="112" t="e">
        <f>'III Plan Rates'!$AA75*'V Consumer Factors'!$N$19*'II Rate Development &amp; Change'!$L$34</f>
        <v>#DIV/0!</v>
      </c>
      <c r="CP72" s="112" t="e">
        <f>'III Plan Rates'!$AA75*'V Consumer Factors'!$N$20*'II Rate Development &amp; Change'!$L$34</f>
        <v>#DIV/0!</v>
      </c>
      <c r="CQ72" s="112">
        <f>IF('III Plan Rates'!$AP75&gt;0,SUMPRODUCT(CH72:CP72,'III Plan Rates'!$AG75:$AO75)/'III Plan Rates'!$AP75,0)</f>
        <v>0</v>
      </c>
      <c r="CR72" s="124"/>
      <c r="CS72" s="120" t="e">
        <f t="shared" si="10"/>
        <v>#DIV/0!</v>
      </c>
      <c r="CT72" s="120" t="e">
        <f t="shared" si="19"/>
        <v>#DIV/0!</v>
      </c>
      <c r="CU72" s="120" t="e">
        <f t="shared" si="20"/>
        <v>#DIV/0!</v>
      </c>
      <c r="CV72" s="120" t="e">
        <f t="shared" si="21"/>
        <v>#DIV/0!</v>
      </c>
      <c r="CW72" s="120" t="e">
        <f t="shared" si="14"/>
        <v>#DIV/0!</v>
      </c>
      <c r="CX72" s="120" t="e">
        <f t="shared" si="14"/>
        <v>#DIV/0!</v>
      </c>
      <c r="CY72" s="120" t="e">
        <f t="shared" si="14"/>
        <v>#DIV/0!</v>
      </c>
      <c r="CZ72" s="120" t="e">
        <f t="shared" si="14"/>
        <v>#DIV/0!</v>
      </c>
      <c r="DA72" s="120" t="e">
        <f t="shared" si="14"/>
        <v>#DIV/0!</v>
      </c>
      <c r="DB72" s="120" t="str">
        <f t="shared" si="14"/>
        <v/>
      </c>
      <c r="DC72" s="119"/>
      <c r="DD72" s="111"/>
      <c r="DE72" s="111"/>
      <c r="DF72" s="111"/>
      <c r="DG72" s="111"/>
      <c r="DH72" s="111"/>
      <c r="DI72" s="111"/>
      <c r="DJ72" s="111"/>
      <c r="DK72" s="111"/>
      <c r="DL72" s="111"/>
      <c r="DM72" s="112">
        <f>IF('III Plan Rates'!$AP75&gt;0,SUMPRODUCT(DD72:DL72,'III Plan Rates'!$AG75:$AO75)/'III Plan Rates'!$AP75,0)</f>
        <v>0</v>
      </c>
      <c r="DN72" s="123"/>
      <c r="DO72" s="112" t="e">
        <f>'III Plan Rates'!$AA75*'V Consumer Factors'!$N$12*'II Rate Development &amp; Change'!$M$34</f>
        <v>#DIV/0!</v>
      </c>
      <c r="DP72" s="112" t="e">
        <f>'III Plan Rates'!$AA75*'V Consumer Factors'!$N$13*'II Rate Development &amp; Change'!$M$34</f>
        <v>#DIV/0!</v>
      </c>
      <c r="DQ72" s="112" t="e">
        <f>'III Plan Rates'!$AA75*'V Consumer Factors'!$N$14*'II Rate Development &amp; Change'!$M$34</f>
        <v>#DIV/0!</v>
      </c>
      <c r="DR72" s="112" t="e">
        <f>'III Plan Rates'!$AA75*'V Consumer Factors'!$N$15*'II Rate Development &amp; Change'!$M$34</f>
        <v>#DIV/0!</v>
      </c>
      <c r="DS72" s="112" t="e">
        <f>'III Plan Rates'!$AA75*'V Consumer Factors'!$N$16*'II Rate Development &amp; Change'!$M$34</f>
        <v>#DIV/0!</v>
      </c>
      <c r="DT72" s="112" t="e">
        <f>'III Plan Rates'!$AA75*'V Consumer Factors'!$N$17*'II Rate Development &amp; Change'!$M$34</f>
        <v>#DIV/0!</v>
      </c>
      <c r="DU72" s="112" t="e">
        <f>'III Plan Rates'!$AA75*'V Consumer Factors'!$N$18*'II Rate Development &amp; Change'!$M$34</f>
        <v>#DIV/0!</v>
      </c>
      <c r="DV72" s="112" t="e">
        <f>'III Plan Rates'!$AA75*'V Consumer Factors'!$N$19*'II Rate Development &amp; Change'!$M$34</f>
        <v>#DIV/0!</v>
      </c>
      <c r="DW72" s="112" t="e">
        <f>'III Plan Rates'!$AA75*'V Consumer Factors'!$N$20*'II Rate Development &amp; Change'!$M$34</f>
        <v>#DIV/0!</v>
      </c>
      <c r="DX72" s="112">
        <f>IF('III Plan Rates'!$AP75&gt;0,SUMPRODUCT(DO72:DW72,'III Plan Rates'!$AG75:$AO75)/'III Plan Rates'!$AP75,0)</f>
        <v>0</v>
      </c>
      <c r="DZ72" s="120" t="e">
        <f t="shared" si="11"/>
        <v>#DIV/0!</v>
      </c>
      <c r="EA72" s="120" t="e">
        <f t="shared" si="22"/>
        <v>#DIV/0!</v>
      </c>
      <c r="EB72" s="120" t="e">
        <f t="shared" si="23"/>
        <v>#DIV/0!</v>
      </c>
      <c r="EC72" s="120" t="e">
        <f t="shared" si="24"/>
        <v>#DIV/0!</v>
      </c>
      <c r="ED72" s="120" t="e">
        <f t="shared" si="15"/>
        <v>#DIV/0!</v>
      </c>
      <c r="EE72" s="120" t="e">
        <f t="shared" si="15"/>
        <v>#DIV/0!</v>
      </c>
      <c r="EF72" s="120" t="e">
        <f t="shared" si="15"/>
        <v>#DIV/0!</v>
      </c>
      <c r="EG72" s="120" t="e">
        <f t="shared" si="15"/>
        <v>#DIV/0!</v>
      </c>
      <c r="EH72" s="120" t="e">
        <f t="shared" si="15"/>
        <v>#DIV/0!</v>
      </c>
      <c r="EI72" s="120" t="str">
        <f t="shared" si="15"/>
        <v/>
      </c>
      <c r="EJ72" s="119"/>
    </row>
    <row r="73" spans="1:140" x14ac:dyDescent="0.25">
      <c r="A73" s="406" t="str">
        <f>'III Plan Rates'!A76</f>
        <v>Plan 59</v>
      </c>
      <c r="B73" s="122">
        <f>'III Plan Rates'!B76</f>
        <v>0</v>
      </c>
      <c r="C73" s="128">
        <f>'III Plan Rates'!D76</f>
        <v>0</v>
      </c>
      <c r="D73" s="122">
        <f>'III Plan Rates'!E76</f>
        <v>0</v>
      </c>
      <c r="E73" s="122">
        <f>'III Plan Rates'!F76</f>
        <v>0</v>
      </c>
      <c r="F73" s="122">
        <f>'III Plan Rates'!G76</f>
        <v>0</v>
      </c>
      <c r="G73" s="122">
        <f>'III Plan Rates'!J76</f>
        <v>0</v>
      </c>
      <c r="H73" s="101"/>
      <c r="I73" s="111"/>
      <c r="J73" s="111"/>
      <c r="K73" s="111"/>
      <c r="L73" s="111"/>
      <c r="M73" s="111"/>
      <c r="N73" s="111"/>
      <c r="O73" s="111"/>
      <c r="P73" s="111"/>
      <c r="Q73" s="111"/>
      <c r="R73" s="112">
        <f>IF('III Plan Rates'!$AP76&gt;0,SUMPRODUCT(I73:Q73,'III Plan Rates'!$AG76:$AO76)/'III Plan Rates'!$AP76,0)</f>
        <v>0</v>
      </c>
      <c r="S73" s="123"/>
      <c r="T73" s="112" t="e">
        <f>'III Plan Rates'!$AA76*'V Consumer Factors'!$N$12*'II Rate Development &amp; Change'!$J$34</f>
        <v>#DIV/0!</v>
      </c>
      <c r="U73" s="112" t="e">
        <f>'III Plan Rates'!$AA76*'V Consumer Factors'!$N$13*'II Rate Development &amp; Change'!$J$34</f>
        <v>#DIV/0!</v>
      </c>
      <c r="V73" s="112" t="e">
        <f>'III Plan Rates'!$AA76*'V Consumer Factors'!$N$14*'II Rate Development &amp; Change'!$J$34</f>
        <v>#DIV/0!</v>
      </c>
      <c r="W73" s="112" t="e">
        <f>'III Plan Rates'!$AA76*'V Consumer Factors'!$N$15*'II Rate Development &amp; Change'!$J$34</f>
        <v>#DIV/0!</v>
      </c>
      <c r="X73" s="112" t="e">
        <f>'III Plan Rates'!$AA76*'V Consumer Factors'!$N$16*'II Rate Development &amp; Change'!$J$34</f>
        <v>#DIV/0!</v>
      </c>
      <c r="Y73" s="112" t="e">
        <f>'III Plan Rates'!$AA76*'V Consumer Factors'!$N$17*'II Rate Development &amp; Change'!$J$34</f>
        <v>#DIV/0!</v>
      </c>
      <c r="Z73" s="112" t="e">
        <f>'III Plan Rates'!$AA76*'V Consumer Factors'!$N$18*'II Rate Development &amp; Change'!$J$34</f>
        <v>#DIV/0!</v>
      </c>
      <c r="AA73" s="112" t="e">
        <f>'III Plan Rates'!$AA76*'V Consumer Factors'!$N$19*'II Rate Development &amp; Change'!$J$34</f>
        <v>#DIV/0!</v>
      </c>
      <c r="AB73" s="112" t="e">
        <f>'III Plan Rates'!$AA76*'V Consumer Factors'!$N$20*'II Rate Development &amp; Change'!$J$34</f>
        <v>#DIV/0!</v>
      </c>
      <c r="AC73" s="112">
        <f>IF('III Plan Rates'!$AP76&gt;0,SUMPRODUCT(T73:AB73,'III Plan Rates'!$AG76:$AO76)/'III Plan Rates'!$AP76,0)</f>
        <v>0</v>
      </c>
      <c r="AD73" s="119"/>
      <c r="AE73" s="120" t="e">
        <f t="shared" si="8"/>
        <v>#DIV/0!</v>
      </c>
      <c r="AF73" s="120" t="e">
        <f t="shared" si="8"/>
        <v>#DIV/0!</v>
      </c>
      <c r="AG73" s="120" t="e">
        <f t="shared" si="8"/>
        <v>#DIV/0!</v>
      </c>
      <c r="AH73" s="120" t="e">
        <f t="shared" si="8"/>
        <v>#DIV/0!</v>
      </c>
      <c r="AI73" s="120" t="e">
        <f t="shared" si="12"/>
        <v>#DIV/0!</v>
      </c>
      <c r="AJ73" s="120" t="e">
        <f t="shared" si="12"/>
        <v>#DIV/0!</v>
      </c>
      <c r="AK73" s="120" t="e">
        <f t="shared" si="12"/>
        <v>#DIV/0!</v>
      </c>
      <c r="AL73" s="120" t="e">
        <f t="shared" si="12"/>
        <v>#DIV/0!</v>
      </c>
      <c r="AM73" s="120" t="e">
        <f t="shared" si="12"/>
        <v>#DIV/0!</v>
      </c>
      <c r="AN73" s="120" t="str">
        <f t="shared" si="12"/>
        <v/>
      </c>
      <c r="AO73" s="119"/>
      <c r="AP73" s="111"/>
      <c r="AQ73" s="111"/>
      <c r="AR73" s="111"/>
      <c r="AS73" s="111"/>
      <c r="AT73" s="111"/>
      <c r="AU73" s="111"/>
      <c r="AV73" s="111"/>
      <c r="AW73" s="111"/>
      <c r="AX73" s="111"/>
      <c r="AY73" s="112">
        <f>IF('III Plan Rates'!$AP76&gt;0,SUMPRODUCT(AP73:AX73,'III Plan Rates'!$AG76:$AO76)/'III Plan Rates'!$AP76,0)</f>
        <v>0</v>
      </c>
      <c r="AZ73" s="123"/>
      <c r="BA73" s="112" t="e">
        <f>'III Plan Rates'!$AA76*'V Consumer Factors'!$N$12*'II Rate Development &amp; Change'!$K$34</f>
        <v>#DIV/0!</v>
      </c>
      <c r="BB73" s="112" t="e">
        <f>'III Plan Rates'!$AA76*'V Consumer Factors'!$N$13*'II Rate Development &amp; Change'!$K$34</f>
        <v>#DIV/0!</v>
      </c>
      <c r="BC73" s="112" t="e">
        <f>'III Plan Rates'!$AA76*'V Consumer Factors'!$N$14*'II Rate Development &amp; Change'!$K$34</f>
        <v>#DIV/0!</v>
      </c>
      <c r="BD73" s="112" t="e">
        <f>'III Plan Rates'!$AA76*'V Consumer Factors'!$N$15*'II Rate Development &amp; Change'!$K$34</f>
        <v>#DIV/0!</v>
      </c>
      <c r="BE73" s="112" t="e">
        <f>'III Plan Rates'!$AA76*'V Consumer Factors'!$N$16*'II Rate Development &amp; Change'!$K$34</f>
        <v>#DIV/0!</v>
      </c>
      <c r="BF73" s="112" t="e">
        <f>'III Plan Rates'!$AA76*'V Consumer Factors'!$N$17*'II Rate Development &amp; Change'!$K$34</f>
        <v>#DIV/0!</v>
      </c>
      <c r="BG73" s="112" t="e">
        <f>'III Plan Rates'!$AA76*'V Consumer Factors'!$N$18*'II Rate Development &amp; Change'!$K$34</f>
        <v>#DIV/0!</v>
      </c>
      <c r="BH73" s="112" t="e">
        <f>'III Plan Rates'!$AA76*'V Consumer Factors'!$N$19*'II Rate Development &amp; Change'!$K$34</f>
        <v>#DIV/0!</v>
      </c>
      <c r="BI73" s="112" t="e">
        <f>'III Plan Rates'!$AA76*'V Consumer Factors'!$N$20*'II Rate Development &amp; Change'!$K$34</f>
        <v>#DIV/0!</v>
      </c>
      <c r="BJ73" s="112">
        <f>IF('III Plan Rates'!$AP76&gt;0,SUMPRODUCT(BA73:BI73,'III Plan Rates'!$AG76:$AO76)/'III Plan Rates'!$AP76,0)</f>
        <v>0</v>
      </c>
      <c r="BK73" s="124"/>
      <c r="BL73" s="120" t="e">
        <f t="shared" si="9"/>
        <v>#DIV/0!</v>
      </c>
      <c r="BM73" s="120" t="e">
        <f t="shared" si="16"/>
        <v>#DIV/0!</v>
      </c>
      <c r="BN73" s="120" t="e">
        <f t="shared" si="17"/>
        <v>#DIV/0!</v>
      </c>
      <c r="BO73" s="120" t="e">
        <f t="shared" si="18"/>
        <v>#DIV/0!</v>
      </c>
      <c r="BP73" s="120" t="e">
        <f t="shared" si="13"/>
        <v>#DIV/0!</v>
      </c>
      <c r="BQ73" s="120" t="e">
        <f t="shared" si="13"/>
        <v>#DIV/0!</v>
      </c>
      <c r="BR73" s="120" t="e">
        <f t="shared" si="13"/>
        <v>#DIV/0!</v>
      </c>
      <c r="BS73" s="120" t="e">
        <f t="shared" si="13"/>
        <v>#DIV/0!</v>
      </c>
      <c r="BT73" s="120" t="e">
        <f t="shared" si="13"/>
        <v>#DIV/0!</v>
      </c>
      <c r="BU73" s="120" t="str">
        <f t="shared" si="13"/>
        <v/>
      </c>
      <c r="BV73" s="119"/>
      <c r="BW73" s="111"/>
      <c r="BX73" s="111"/>
      <c r="BY73" s="111"/>
      <c r="BZ73" s="111"/>
      <c r="CA73" s="111"/>
      <c r="CB73" s="111"/>
      <c r="CC73" s="111"/>
      <c r="CD73" s="111"/>
      <c r="CE73" s="111"/>
      <c r="CF73" s="112">
        <f>IF('III Plan Rates'!$AP76&gt;0,SUMPRODUCT(BW73:CE73,'III Plan Rates'!$AG76:$AO76)/'III Plan Rates'!$AP76,0)</f>
        <v>0</v>
      </c>
      <c r="CG73" s="123"/>
      <c r="CH73" s="112" t="e">
        <f>'III Plan Rates'!$AA76*'V Consumer Factors'!$N$12*'II Rate Development &amp; Change'!$L$34</f>
        <v>#DIV/0!</v>
      </c>
      <c r="CI73" s="112" t="e">
        <f>'III Plan Rates'!$AA76*'V Consumer Factors'!$N$13*'II Rate Development &amp; Change'!$L$34</f>
        <v>#DIV/0!</v>
      </c>
      <c r="CJ73" s="112" t="e">
        <f>'III Plan Rates'!$AA76*'V Consumer Factors'!$N$14*'II Rate Development &amp; Change'!$L$34</f>
        <v>#DIV/0!</v>
      </c>
      <c r="CK73" s="112" t="e">
        <f>'III Plan Rates'!$AA76*'V Consumer Factors'!$N$15*'II Rate Development &amp; Change'!$L$34</f>
        <v>#DIV/0!</v>
      </c>
      <c r="CL73" s="112" t="e">
        <f>'III Plan Rates'!$AA76*'V Consumer Factors'!$N$16*'II Rate Development &amp; Change'!$L$34</f>
        <v>#DIV/0!</v>
      </c>
      <c r="CM73" s="112" t="e">
        <f>'III Plan Rates'!$AA76*'V Consumer Factors'!$N$17*'II Rate Development &amp; Change'!$L$34</f>
        <v>#DIV/0!</v>
      </c>
      <c r="CN73" s="112" t="e">
        <f>'III Plan Rates'!$AA76*'V Consumer Factors'!$N$18*'II Rate Development &amp; Change'!$L$34</f>
        <v>#DIV/0!</v>
      </c>
      <c r="CO73" s="112" t="e">
        <f>'III Plan Rates'!$AA76*'V Consumer Factors'!$N$19*'II Rate Development &amp; Change'!$L$34</f>
        <v>#DIV/0!</v>
      </c>
      <c r="CP73" s="112" t="e">
        <f>'III Plan Rates'!$AA76*'V Consumer Factors'!$N$20*'II Rate Development &amp; Change'!$L$34</f>
        <v>#DIV/0!</v>
      </c>
      <c r="CQ73" s="112">
        <f>IF('III Plan Rates'!$AP76&gt;0,SUMPRODUCT(CH73:CP73,'III Plan Rates'!$AG76:$AO76)/'III Plan Rates'!$AP76,0)</f>
        <v>0</v>
      </c>
      <c r="CR73" s="124"/>
      <c r="CS73" s="120" t="e">
        <f t="shared" si="10"/>
        <v>#DIV/0!</v>
      </c>
      <c r="CT73" s="120" t="e">
        <f t="shared" si="19"/>
        <v>#DIV/0!</v>
      </c>
      <c r="CU73" s="120" t="e">
        <f t="shared" si="20"/>
        <v>#DIV/0!</v>
      </c>
      <c r="CV73" s="120" t="e">
        <f t="shared" si="21"/>
        <v>#DIV/0!</v>
      </c>
      <c r="CW73" s="120" t="e">
        <f t="shared" si="14"/>
        <v>#DIV/0!</v>
      </c>
      <c r="CX73" s="120" t="e">
        <f t="shared" si="14"/>
        <v>#DIV/0!</v>
      </c>
      <c r="CY73" s="120" t="e">
        <f t="shared" si="14"/>
        <v>#DIV/0!</v>
      </c>
      <c r="CZ73" s="120" t="e">
        <f t="shared" si="14"/>
        <v>#DIV/0!</v>
      </c>
      <c r="DA73" s="120" t="e">
        <f t="shared" si="14"/>
        <v>#DIV/0!</v>
      </c>
      <c r="DB73" s="120" t="str">
        <f t="shared" si="14"/>
        <v/>
      </c>
      <c r="DC73" s="119"/>
      <c r="DD73" s="111"/>
      <c r="DE73" s="111"/>
      <c r="DF73" s="111"/>
      <c r="DG73" s="111"/>
      <c r="DH73" s="111"/>
      <c r="DI73" s="111"/>
      <c r="DJ73" s="111"/>
      <c r="DK73" s="111"/>
      <c r="DL73" s="111"/>
      <c r="DM73" s="112">
        <f>IF('III Plan Rates'!$AP76&gt;0,SUMPRODUCT(DD73:DL73,'III Plan Rates'!$AG76:$AO76)/'III Plan Rates'!$AP76,0)</f>
        <v>0</v>
      </c>
      <c r="DN73" s="123"/>
      <c r="DO73" s="112" t="e">
        <f>'III Plan Rates'!$AA76*'V Consumer Factors'!$N$12*'II Rate Development &amp; Change'!$M$34</f>
        <v>#DIV/0!</v>
      </c>
      <c r="DP73" s="112" t="e">
        <f>'III Plan Rates'!$AA76*'V Consumer Factors'!$N$13*'II Rate Development &amp; Change'!$M$34</f>
        <v>#DIV/0!</v>
      </c>
      <c r="DQ73" s="112" t="e">
        <f>'III Plan Rates'!$AA76*'V Consumer Factors'!$N$14*'II Rate Development &amp; Change'!$M$34</f>
        <v>#DIV/0!</v>
      </c>
      <c r="DR73" s="112" t="e">
        <f>'III Plan Rates'!$AA76*'V Consumer Factors'!$N$15*'II Rate Development &amp; Change'!$M$34</f>
        <v>#DIV/0!</v>
      </c>
      <c r="DS73" s="112" t="e">
        <f>'III Plan Rates'!$AA76*'V Consumer Factors'!$N$16*'II Rate Development &amp; Change'!$M$34</f>
        <v>#DIV/0!</v>
      </c>
      <c r="DT73" s="112" t="e">
        <f>'III Plan Rates'!$AA76*'V Consumer Factors'!$N$17*'II Rate Development &amp; Change'!$M$34</f>
        <v>#DIV/0!</v>
      </c>
      <c r="DU73" s="112" t="e">
        <f>'III Plan Rates'!$AA76*'V Consumer Factors'!$N$18*'II Rate Development &amp; Change'!$M$34</f>
        <v>#DIV/0!</v>
      </c>
      <c r="DV73" s="112" t="e">
        <f>'III Plan Rates'!$AA76*'V Consumer Factors'!$N$19*'II Rate Development &amp; Change'!$M$34</f>
        <v>#DIV/0!</v>
      </c>
      <c r="DW73" s="112" t="e">
        <f>'III Plan Rates'!$AA76*'V Consumer Factors'!$N$20*'II Rate Development &amp; Change'!$M$34</f>
        <v>#DIV/0!</v>
      </c>
      <c r="DX73" s="112">
        <f>IF('III Plan Rates'!$AP76&gt;0,SUMPRODUCT(DO73:DW73,'III Plan Rates'!$AG76:$AO76)/'III Plan Rates'!$AP76,0)</f>
        <v>0</v>
      </c>
      <c r="DZ73" s="120" t="e">
        <f t="shared" si="11"/>
        <v>#DIV/0!</v>
      </c>
      <c r="EA73" s="120" t="e">
        <f t="shared" si="22"/>
        <v>#DIV/0!</v>
      </c>
      <c r="EB73" s="120" t="e">
        <f t="shared" si="23"/>
        <v>#DIV/0!</v>
      </c>
      <c r="EC73" s="120" t="e">
        <f t="shared" si="24"/>
        <v>#DIV/0!</v>
      </c>
      <c r="ED73" s="120" t="e">
        <f t="shared" si="15"/>
        <v>#DIV/0!</v>
      </c>
      <c r="EE73" s="120" t="e">
        <f t="shared" si="15"/>
        <v>#DIV/0!</v>
      </c>
      <c r="EF73" s="120" t="e">
        <f t="shared" si="15"/>
        <v>#DIV/0!</v>
      </c>
      <c r="EG73" s="120" t="e">
        <f t="shared" si="15"/>
        <v>#DIV/0!</v>
      </c>
      <c r="EH73" s="120" t="e">
        <f t="shared" si="15"/>
        <v>#DIV/0!</v>
      </c>
      <c r="EI73" s="120" t="str">
        <f t="shared" si="15"/>
        <v/>
      </c>
      <c r="EJ73" s="119"/>
    </row>
    <row r="74" spans="1:140" x14ac:dyDescent="0.25">
      <c r="A74" s="406" t="str">
        <f>'III Plan Rates'!A77</f>
        <v>Plan 60</v>
      </c>
      <c r="B74" s="122">
        <f>'III Plan Rates'!B77</f>
        <v>0</v>
      </c>
      <c r="C74" s="128">
        <f>'III Plan Rates'!D77</f>
        <v>0</v>
      </c>
      <c r="D74" s="122">
        <f>'III Plan Rates'!E77</f>
        <v>0</v>
      </c>
      <c r="E74" s="122">
        <f>'III Plan Rates'!F77</f>
        <v>0</v>
      </c>
      <c r="F74" s="122">
        <f>'III Plan Rates'!G77</f>
        <v>0</v>
      </c>
      <c r="G74" s="122">
        <f>'III Plan Rates'!J77</f>
        <v>0</v>
      </c>
      <c r="H74" s="101"/>
      <c r="I74" s="111"/>
      <c r="J74" s="111"/>
      <c r="K74" s="111"/>
      <c r="L74" s="111"/>
      <c r="M74" s="111"/>
      <c r="N74" s="111"/>
      <c r="O74" s="111"/>
      <c r="P74" s="111"/>
      <c r="Q74" s="111"/>
      <c r="R74" s="112">
        <f>IF('III Plan Rates'!$AP77&gt;0,SUMPRODUCT(I74:Q74,'III Plan Rates'!$AG77:$AO77)/'III Plan Rates'!$AP77,0)</f>
        <v>0</v>
      </c>
      <c r="S74" s="123"/>
      <c r="T74" s="112" t="e">
        <f>'III Plan Rates'!$AA77*'V Consumer Factors'!$N$12*'II Rate Development &amp; Change'!$J$34</f>
        <v>#DIV/0!</v>
      </c>
      <c r="U74" s="112" t="e">
        <f>'III Plan Rates'!$AA77*'V Consumer Factors'!$N$13*'II Rate Development &amp; Change'!$J$34</f>
        <v>#DIV/0!</v>
      </c>
      <c r="V74" s="112" t="e">
        <f>'III Plan Rates'!$AA77*'V Consumer Factors'!$N$14*'II Rate Development &amp; Change'!$J$34</f>
        <v>#DIV/0!</v>
      </c>
      <c r="W74" s="112" t="e">
        <f>'III Plan Rates'!$AA77*'V Consumer Factors'!$N$15*'II Rate Development &amp; Change'!$J$34</f>
        <v>#DIV/0!</v>
      </c>
      <c r="X74" s="112" t="e">
        <f>'III Plan Rates'!$AA77*'V Consumer Factors'!$N$16*'II Rate Development &amp; Change'!$J$34</f>
        <v>#DIV/0!</v>
      </c>
      <c r="Y74" s="112" t="e">
        <f>'III Plan Rates'!$AA77*'V Consumer Factors'!$N$17*'II Rate Development &amp; Change'!$J$34</f>
        <v>#DIV/0!</v>
      </c>
      <c r="Z74" s="112" t="e">
        <f>'III Plan Rates'!$AA77*'V Consumer Factors'!$N$18*'II Rate Development &amp; Change'!$J$34</f>
        <v>#DIV/0!</v>
      </c>
      <c r="AA74" s="112" t="e">
        <f>'III Plan Rates'!$AA77*'V Consumer Factors'!$N$19*'II Rate Development &amp; Change'!$J$34</f>
        <v>#DIV/0!</v>
      </c>
      <c r="AB74" s="112" t="e">
        <f>'III Plan Rates'!$AA77*'V Consumer Factors'!$N$20*'II Rate Development &amp; Change'!$J$34</f>
        <v>#DIV/0!</v>
      </c>
      <c r="AC74" s="112">
        <f>IF('III Plan Rates'!$AP77&gt;0,SUMPRODUCT(T74:AB74,'III Plan Rates'!$AG77:$AO77)/'III Plan Rates'!$AP77,0)</f>
        <v>0</v>
      </c>
      <c r="AD74" s="119"/>
      <c r="AE74" s="120" t="e">
        <f t="shared" si="8"/>
        <v>#DIV/0!</v>
      </c>
      <c r="AF74" s="120" t="e">
        <f t="shared" si="8"/>
        <v>#DIV/0!</v>
      </c>
      <c r="AG74" s="120" t="e">
        <f t="shared" si="8"/>
        <v>#DIV/0!</v>
      </c>
      <c r="AH74" s="120" t="e">
        <f t="shared" si="8"/>
        <v>#DIV/0!</v>
      </c>
      <c r="AI74" s="120" t="e">
        <f t="shared" si="12"/>
        <v>#DIV/0!</v>
      </c>
      <c r="AJ74" s="120" t="e">
        <f t="shared" si="12"/>
        <v>#DIV/0!</v>
      </c>
      <c r="AK74" s="120" t="e">
        <f t="shared" si="12"/>
        <v>#DIV/0!</v>
      </c>
      <c r="AL74" s="120" t="e">
        <f t="shared" si="12"/>
        <v>#DIV/0!</v>
      </c>
      <c r="AM74" s="120" t="e">
        <f t="shared" si="12"/>
        <v>#DIV/0!</v>
      </c>
      <c r="AN74" s="120" t="str">
        <f t="shared" si="12"/>
        <v/>
      </c>
      <c r="AO74" s="119"/>
      <c r="AP74" s="111"/>
      <c r="AQ74" s="111"/>
      <c r="AR74" s="111"/>
      <c r="AS74" s="111"/>
      <c r="AT74" s="111"/>
      <c r="AU74" s="111"/>
      <c r="AV74" s="111"/>
      <c r="AW74" s="111"/>
      <c r="AX74" s="111"/>
      <c r="AY74" s="112">
        <f>IF('III Plan Rates'!$AP77&gt;0,SUMPRODUCT(AP74:AX74,'III Plan Rates'!$AG77:$AO77)/'III Plan Rates'!$AP77,0)</f>
        <v>0</v>
      </c>
      <c r="AZ74" s="123"/>
      <c r="BA74" s="112" t="e">
        <f>'III Plan Rates'!$AA77*'V Consumer Factors'!$N$12*'II Rate Development &amp; Change'!$K$34</f>
        <v>#DIV/0!</v>
      </c>
      <c r="BB74" s="112" t="e">
        <f>'III Plan Rates'!$AA77*'V Consumer Factors'!$N$13*'II Rate Development &amp; Change'!$K$34</f>
        <v>#DIV/0!</v>
      </c>
      <c r="BC74" s="112" t="e">
        <f>'III Plan Rates'!$AA77*'V Consumer Factors'!$N$14*'II Rate Development &amp; Change'!$K$34</f>
        <v>#DIV/0!</v>
      </c>
      <c r="BD74" s="112" t="e">
        <f>'III Plan Rates'!$AA77*'V Consumer Factors'!$N$15*'II Rate Development &amp; Change'!$K$34</f>
        <v>#DIV/0!</v>
      </c>
      <c r="BE74" s="112" t="e">
        <f>'III Plan Rates'!$AA77*'V Consumer Factors'!$N$16*'II Rate Development &amp; Change'!$K$34</f>
        <v>#DIV/0!</v>
      </c>
      <c r="BF74" s="112" t="e">
        <f>'III Plan Rates'!$AA77*'V Consumer Factors'!$N$17*'II Rate Development &amp; Change'!$K$34</f>
        <v>#DIV/0!</v>
      </c>
      <c r="BG74" s="112" t="e">
        <f>'III Plan Rates'!$AA77*'V Consumer Factors'!$N$18*'II Rate Development &amp; Change'!$K$34</f>
        <v>#DIV/0!</v>
      </c>
      <c r="BH74" s="112" t="e">
        <f>'III Plan Rates'!$AA77*'V Consumer Factors'!$N$19*'II Rate Development &amp; Change'!$K$34</f>
        <v>#DIV/0!</v>
      </c>
      <c r="BI74" s="112" t="e">
        <f>'III Plan Rates'!$AA77*'V Consumer Factors'!$N$20*'II Rate Development &amp; Change'!$K$34</f>
        <v>#DIV/0!</v>
      </c>
      <c r="BJ74" s="112">
        <f>IF('III Plan Rates'!$AP77&gt;0,SUMPRODUCT(BA74:BI74,'III Plan Rates'!$AG77:$AO77)/'III Plan Rates'!$AP77,0)</f>
        <v>0</v>
      </c>
      <c r="BK74" s="124"/>
      <c r="BL74" s="120" t="e">
        <f t="shared" si="9"/>
        <v>#DIV/0!</v>
      </c>
      <c r="BM74" s="120" t="e">
        <f t="shared" si="16"/>
        <v>#DIV/0!</v>
      </c>
      <c r="BN74" s="120" t="e">
        <f t="shared" si="17"/>
        <v>#DIV/0!</v>
      </c>
      <c r="BO74" s="120" t="e">
        <f t="shared" si="18"/>
        <v>#DIV/0!</v>
      </c>
      <c r="BP74" s="120" t="e">
        <f t="shared" si="13"/>
        <v>#DIV/0!</v>
      </c>
      <c r="BQ74" s="120" t="e">
        <f t="shared" si="13"/>
        <v>#DIV/0!</v>
      </c>
      <c r="BR74" s="120" t="e">
        <f t="shared" si="13"/>
        <v>#DIV/0!</v>
      </c>
      <c r="BS74" s="120" t="e">
        <f t="shared" si="13"/>
        <v>#DIV/0!</v>
      </c>
      <c r="BT74" s="120" t="e">
        <f t="shared" si="13"/>
        <v>#DIV/0!</v>
      </c>
      <c r="BU74" s="120" t="str">
        <f t="shared" si="13"/>
        <v/>
      </c>
      <c r="BV74" s="119"/>
      <c r="BW74" s="111"/>
      <c r="BX74" s="111"/>
      <c r="BY74" s="111"/>
      <c r="BZ74" s="111"/>
      <c r="CA74" s="111"/>
      <c r="CB74" s="111"/>
      <c r="CC74" s="111"/>
      <c r="CD74" s="111"/>
      <c r="CE74" s="111"/>
      <c r="CF74" s="112">
        <f>IF('III Plan Rates'!$AP77&gt;0,SUMPRODUCT(BW74:CE74,'III Plan Rates'!$AG77:$AO77)/'III Plan Rates'!$AP77,0)</f>
        <v>0</v>
      </c>
      <c r="CG74" s="123"/>
      <c r="CH74" s="112" t="e">
        <f>'III Plan Rates'!$AA77*'V Consumer Factors'!$N$12*'II Rate Development &amp; Change'!$L$34</f>
        <v>#DIV/0!</v>
      </c>
      <c r="CI74" s="112" t="e">
        <f>'III Plan Rates'!$AA77*'V Consumer Factors'!$N$13*'II Rate Development &amp; Change'!$L$34</f>
        <v>#DIV/0!</v>
      </c>
      <c r="CJ74" s="112" t="e">
        <f>'III Plan Rates'!$AA77*'V Consumer Factors'!$N$14*'II Rate Development &amp; Change'!$L$34</f>
        <v>#DIV/0!</v>
      </c>
      <c r="CK74" s="112" t="e">
        <f>'III Plan Rates'!$AA77*'V Consumer Factors'!$N$15*'II Rate Development &amp; Change'!$L$34</f>
        <v>#DIV/0!</v>
      </c>
      <c r="CL74" s="112" t="e">
        <f>'III Plan Rates'!$AA77*'V Consumer Factors'!$N$16*'II Rate Development &amp; Change'!$L$34</f>
        <v>#DIV/0!</v>
      </c>
      <c r="CM74" s="112" t="e">
        <f>'III Plan Rates'!$AA77*'V Consumer Factors'!$N$17*'II Rate Development &amp; Change'!$L$34</f>
        <v>#DIV/0!</v>
      </c>
      <c r="CN74" s="112" t="e">
        <f>'III Plan Rates'!$AA77*'V Consumer Factors'!$N$18*'II Rate Development &amp; Change'!$L$34</f>
        <v>#DIV/0!</v>
      </c>
      <c r="CO74" s="112" t="e">
        <f>'III Plan Rates'!$AA77*'V Consumer Factors'!$N$19*'II Rate Development &amp; Change'!$L$34</f>
        <v>#DIV/0!</v>
      </c>
      <c r="CP74" s="112" t="e">
        <f>'III Plan Rates'!$AA77*'V Consumer Factors'!$N$20*'II Rate Development &amp; Change'!$L$34</f>
        <v>#DIV/0!</v>
      </c>
      <c r="CQ74" s="112">
        <f>IF('III Plan Rates'!$AP77&gt;0,SUMPRODUCT(CH74:CP74,'III Plan Rates'!$AG77:$AO77)/'III Plan Rates'!$AP77,0)</f>
        <v>0</v>
      </c>
      <c r="CR74" s="124"/>
      <c r="CS74" s="120" t="e">
        <f t="shared" si="10"/>
        <v>#DIV/0!</v>
      </c>
      <c r="CT74" s="120" t="e">
        <f t="shared" si="19"/>
        <v>#DIV/0!</v>
      </c>
      <c r="CU74" s="120" t="e">
        <f t="shared" si="20"/>
        <v>#DIV/0!</v>
      </c>
      <c r="CV74" s="120" t="e">
        <f t="shared" si="21"/>
        <v>#DIV/0!</v>
      </c>
      <c r="CW74" s="120" t="e">
        <f t="shared" si="14"/>
        <v>#DIV/0!</v>
      </c>
      <c r="CX74" s="120" t="e">
        <f t="shared" si="14"/>
        <v>#DIV/0!</v>
      </c>
      <c r="CY74" s="120" t="e">
        <f t="shared" si="14"/>
        <v>#DIV/0!</v>
      </c>
      <c r="CZ74" s="120" t="e">
        <f t="shared" si="14"/>
        <v>#DIV/0!</v>
      </c>
      <c r="DA74" s="120" t="e">
        <f t="shared" si="14"/>
        <v>#DIV/0!</v>
      </c>
      <c r="DB74" s="120" t="str">
        <f t="shared" si="14"/>
        <v/>
      </c>
      <c r="DC74" s="119"/>
      <c r="DD74" s="111"/>
      <c r="DE74" s="111"/>
      <c r="DF74" s="111"/>
      <c r="DG74" s="111"/>
      <c r="DH74" s="111"/>
      <c r="DI74" s="111"/>
      <c r="DJ74" s="111"/>
      <c r="DK74" s="111"/>
      <c r="DL74" s="111"/>
      <c r="DM74" s="112">
        <f>IF('III Plan Rates'!$AP77&gt;0,SUMPRODUCT(DD74:DL74,'III Plan Rates'!$AG77:$AO77)/'III Plan Rates'!$AP77,0)</f>
        <v>0</v>
      </c>
      <c r="DN74" s="123"/>
      <c r="DO74" s="112" t="e">
        <f>'III Plan Rates'!$AA77*'V Consumer Factors'!$N$12*'II Rate Development &amp; Change'!$M$34</f>
        <v>#DIV/0!</v>
      </c>
      <c r="DP74" s="112" t="e">
        <f>'III Plan Rates'!$AA77*'V Consumer Factors'!$N$13*'II Rate Development &amp; Change'!$M$34</f>
        <v>#DIV/0!</v>
      </c>
      <c r="DQ74" s="112" t="e">
        <f>'III Plan Rates'!$AA77*'V Consumer Factors'!$N$14*'II Rate Development &amp; Change'!$M$34</f>
        <v>#DIV/0!</v>
      </c>
      <c r="DR74" s="112" t="e">
        <f>'III Plan Rates'!$AA77*'V Consumer Factors'!$N$15*'II Rate Development &amp; Change'!$M$34</f>
        <v>#DIV/0!</v>
      </c>
      <c r="DS74" s="112" t="e">
        <f>'III Plan Rates'!$AA77*'V Consumer Factors'!$N$16*'II Rate Development &amp; Change'!$M$34</f>
        <v>#DIV/0!</v>
      </c>
      <c r="DT74" s="112" t="e">
        <f>'III Plan Rates'!$AA77*'V Consumer Factors'!$N$17*'II Rate Development &amp; Change'!$M$34</f>
        <v>#DIV/0!</v>
      </c>
      <c r="DU74" s="112" t="e">
        <f>'III Plan Rates'!$AA77*'V Consumer Factors'!$N$18*'II Rate Development &amp; Change'!$M$34</f>
        <v>#DIV/0!</v>
      </c>
      <c r="DV74" s="112" t="e">
        <f>'III Plan Rates'!$AA77*'V Consumer Factors'!$N$19*'II Rate Development &amp; Change'!$M$34</f>
        <v>#DIV/0!</v>
      </c>
      <c r="DW74" s="112" t="e">
        <f>'III Plan Rates'!$AA77*'V Consumer Factors'!$N$20*'II Rate Development &amp; Change'!$M$34</f>
        <v>#DIV/0!</v>
      </c>
      <c r="DX74" s="112">
        <f>IF('III Plan Rates'!$AP77&gt;0,SUMPRODUCT(DO74:DW74,'III Plan Rates'!$AG77:$AO77)/'III Plan Rates'!$AP77,0)</f>
        <v>0</v>
      </c>
      <c r="DZ74" s="120" t="e">
        <f t="shared" si="11"/>
        <v>#DIV/0!</v>
      </c>
      <c r="EA74" s="120" t="e">
        <f t="shared" si="22"/>
        <v>#DIV/0!</v>
      </c>
      <c r="EB74" s="120" t="e">
        <f t="shared" si="23"/>
        <v>#DIV/0!</v>
      </c>
      <c r="EC74" s="120" t="e">
        <f t="shared" si="24"/>
        <v>#DIV/0!</v>
      </c>
      <c r="ED74" s="120" t="e">
        <f t="shared" si="15"/>
        <v>#DIV/0!</v>
      </c>
      <c r="EE74" s="120" t="e">
        <f t="shared" si="15"/>
        <v>#DIV/0!</v>
      </c>
      <c r="EF74" s="120" t="e">
        <f t="shared" si="15"/>
        <v>#DIV/0!</v>
      </c>
      <c r="EG74" s="120" t="e">
        <f t="shared" si="15"/>
        <v>#DIV/0!</v>
      </c>
      <c r="EH74" s="120" t="e">
        <f t="shared" si="15"/>
        <v>#DIV/0!</v>
      </c>
      <c r="EI74" s="120" t="str">
        <f t="shared" si="15"/>
        <v/>
      </c>
      <c r="EJ74" s="119"/>
    </row>
    <row r="75" spans="1:140" x14ac:dyDescent="0.25">
      <c r="A75" s="406" t="str">
        <f>'III Plan Rates'!A78</f>
        <v>Plan 61</v>
      </c>
      <c r="B75" s="122">
        <f>'III Plan Rates'!B78</f>
        <v>0</v>
      </c>
      <c r="C75" s="128">
        <f>'III Plan Rates'!D78</f>
        <v>0</v>
      </c>
      <c r="D75" s="122">
        <f>'III Plan Rates'!E78</f>
        <v>0</v>
      </c>
      <c r="E75" s="122">
        <f>'III Plan Rates'!F78</f>
        <v>0</v>
      </c>
      <c r="F75" s="122">
        <f>'III Plan Rates'!G78</f>
        <v>0</v>
      </c>
      <c r="G75" s="122">
        <f>'III Plan Rates'!J78</f>
        <v>0</v>
      </c>
      <c r="H75" s="101"/>
      <c r="I75" s="111"/>
      <c r="J75" s="111"/>
      <c r="K75" s="111"/>
      <c r="L75" s="111"/>
      <c r="M75" s="111"/>
      <c r="N75" s="111"/>
      <c r="O75" s="111"/>
      <c r="P75" s="111"/>
      <c r="Q75" s="111"/>
      <c r="R75" s="112">
        <f>IF('III Plan Rates'!$AP78&gt;0,SUMPRODUCT(I75:Q75,'III Plan Rates'!$AG78:$AO78)/'III Plan Rates'!$AP78,0)</f>
        <v>0</v>
      </c>
      <c r="S75" s="123"/>
      <c r="T75" s="112" t="e">
        <f>'III Plan Rates'!$AA78*'V Consumer Factors'!$N$12*'II Rate Development &amp; Change'!$J$34</f>
        <v>#DIV/0!</v>
      </c>
      <c r="U75" s="112" t="e">
        <f>'III Plan Rates'!$AA78*'V Consumer Factors'!$N$13*'II Rate Development &amp; Change'!$J$34</f>
        <v>#DIV/0!</v>
      </c>
      <c r="V75" s="112" t="e">
        <f>'III Plan Rates'!$AA78*'V Consumer Factors'!$N$14*'II Rate Development &amp; Change'!$J$34</f>
        <v>#DIV/0!</v>
      </c>
      <c r="W75" s="112" t="e">
        <f>'III Plan Rates'!$AA78*'V Consumer Factors'!$N$15*'II Rate Development &amp; Change'!$J$34</f>
        <v>#DIV/0!</v>
      </c>
      <c r="X75" s="112" t="e">
        <f>'III Plan Rates'!$AA78*'V Consumer Factors'!$N$16*'II Rate Development &amp; Change'!$J$34</f>
        <v>#DIV/0!</v>
      </c>
      <c r="Y75" s="112" t="e">
        <f>'III Plan Rates'!$AA78*'V Consumer Factors'!$N$17*'II Rate Development &amp; Change'!$J$34</f>
        <v>#DIV/0!</v>
      </c>
      <c r="Z75" s="112" t="e">
        <f>'III Plan Rates'!$AA78*'V Consumer Factors'!$N$18*'II Rate Development &amp; Change'!$J$34</f>
        <v>#DIV/0!</v>
      </c>
      <c r="AA75" s="112" t="e">
        <f>'III Plan Rates'!$AA78*'V Consumer Factors'!$N$19*'II Rate Development &amp; Change'!$J$34</f>
        <v>#DIV/0!</v>
      </c>
      <c r="AB75" s="112" t="e">
        <f>'III Plan Rates'!$AA78*'V Consumer Factors'!$N$20*'II Rate Development &amp; Change'!$J$34</f>
        <v>#DIV/0!</v>
      </c>
      <c r="AC75" s="112">
        <f>IF('III Plan Rates'!$AP78&gt;0,SUMPRODUCT(T75:AB75,'III Plan Rates'!$AG78:$AO78)/'III Plan Rates'!$AP78,0)</f>
        <v>0</v>
      </c>
      <c r="AD75" s="119"/>
      <c r="AE75" s="120" t="e">
        <f t="shared" si="8"/>
        <v>#DIV/0!</v>
      </c>
      <c r="AF75" s="120" t="e">
        <f t="shared" si="8"/>
        <v>#DIV/0!</v>
      </c>
      <c r="AG75" s="120" t="e">
        <f t="shared" si="8"/>
        <v>#DIV/0!</v>
      </c>
      <c r="AH75" s="120" t="e">
        <f t="shared" si="8"/>
        <v>#DIV/0!</v>
      </c>
      <c r="AI75" s="120" t="e">
        <f t="shared" si="12"/>
        <v>#DIV/0!</v>
      </c>
      <c r="AJ75" s="120" t="e">
        <f t="shared" si="12"/>
        <v>#DIV/0!</v>
      </c>
      <c r="AK75" s="120" t="e">
        <f t="shared" si="12"/>
        <v>#DIV/0!</v>
      </c>
      <c r="AL75" s="120" t="e">
        <f t="shared" si="12"/>
        <v>#DIV/0!</v>
      </c>
      <c r="AM75" s="120" t="e">
        <f t="shared" si="12"/>
        <v>#DIV/0!</v>
      </c>
      <c r="AN75" s="120" t="str">
        <f t="shared" si="12"/>
        <v/>
      </c>
      <c r="AO75" s="119"/>
      <c r="AP75" s="111"/>
      <c r="AQ75" s="111"/>
      <c r="AR75" s="111"/>
      <c r="AS75" s="111"/>
      <c r="AT75" s="111"/>
      <c r="AU75" s="111"/>
      <c r="AV75" s="111"/>
      <c r="AW75" s="111"/>
      <c r="AX75" s="111"/>
      <c r="AY75" s="112">
        <f>IF('III Plan Rates'!$AP78&gt;0,SUMPRODUCT(AP75:AX75,'III Plan Rates'!$AG78:$AO78)/'III Plan Rates'!$AP78,0)</f>
        <v>0</v>
      </c>
      <c r="AZ75" s="123"/>
      <c r="BA75" s="112" t="e">
        <f>'III Plan Rates'!$AA78*'V Consumer Factors'!$N$12*'II Rate Development &amp; Change'!$K$34</f>
        <v>#DIV/0!</v>
      </c>
      <c r="BB75" s="112" t="e">
        <f>'III Plan Rates'!$AA78*'V Consumer Factors'!$N$13*'II Rate Development &amp; Change'!$K$34</f>
        <v>#DIV/0!</v>
      </c>
      <c r="BC75" s="112" t="e">
        <f>'III Plan Rates'!$AA78*'V Consumer Factors'!$N$14*'II Rate Development &amp; Change'!$K$34</f>
        <v>#DIV/0!</v>
      </c>
      <c r="BD75" s="112" t="e">
        <f>'III Plan Rates'!$AA78*'V Consumer Factors'!$N$15*'II Rate Development &amp; Change'!$K$34</f>
        <v>#DIV/0!</v>
      </c>
      <c r="BE75" s="112" t="e">
        <f>'III Plan Rates'!$AA78*'V Consumer Factors'!$N$16*'II Rate Development &amp; Change'!$K$34</f>
        <v>#DIV/0!</v>
      </c>
      <c r="BF75" s="112" t="e">
        <f>'III Plan Rates'!$AA78*'V Consumer Factors'!$N$17*'II Rate Development &amp; Change'!$K$34</f>
        <v>#DIV/0!</v>
      </c>
      <c r="BG75" s="112" t="e">
        <f>'III Plan Rates'!$AA78*'V Consumer Factors'!$N$18*'II Rate Development &amp; Change'!$K$34</f>
        <v>#DIV/0!</v>
      </c>
      <c r="BH75" s="112" t="e">
        <f>'III Plan Rates'!$AA78*'V Consumer Factors'!$N$19*'II Rate Development &amp; Change'!$K$34</f>
        <v>#DIV/0!</v>
      </c>
      <c r="BI75" s="112" t="e">
        <f>'III Plan Rates'!$AA78*'V Consumer Factors'!$N$20*'II Rate Development &amp; Change'!$K$34</f>
        <v>#DIV/0!</v>
      </c>
      <c r="BJ75" s="112">
        <f>IF('III Plan Rates'!$AP78&gt;0,SUMPRODUCT(BA75:BI75,'III Plan Rates'!$AG78:$AO78)/'III Plan Rates'!$AP78,0)</f>
        <v>0</v>
      </c>
      <c r="BK75" s="124"/>
      <c r="BL75" s="120" t="e">
        <f t="shared" si="9"/>
        <v>#DIV/0!</v>
      </c>
      <c r="BM75" s="120" t="e">
        <f t="shared" si="16"/>
        <v>#DIV/0!</v>
      </c>
      <c r="BN75" s="120" t="e">
        <f t="shared" si="17"/>
        <v>#DIV/0!</v>
      </c>
      <c r="BO75" s="120" t="e">
        <f t="shared" si="18"/>
        <v>#DIV/0!</v>
      </c>
      <c r="BP75" s="120" t="e">
        <f t="shared" si="13"/>
        <v>#DIV/0!</v>
      </c>
      <c r="BQ75" s="120" t="e">
        <f t="shared" si="13"/>
        <v>#DIV/0!</v>
      </c>
      <c r="BR75" s="120" t="e">
        <f t="shared" si="13"/>
        <v>#DIV/0!</v>
      </c>
      <c r="BS75" s="120" t="e">
        <f t="shared" si="13"/>
        <v>#DIV/0!</v>
      </c>
      <c r="BT75" s="120" t="e">
        <f t="shared" si="13"/>
        <v>#DIV/0!</v>
      </c>
      <c r="BU75" s="120" t="str">
        <f t="shared" si="13"/>
        <v/>
      </c>
      <c r="BV75" s="119"/>
      <c r="BW75" s="111"/>
      <c r="BX75" s="111"/>
      <c r="BY75" s="111"/>
      <c r="BZ75" s="111"/>
      <c r="CA75" s="111"/>
      <c r="CB75" s="111"/>
      <c r="CC75" s="111"/>
      <c r="CD75" s="111"/>
      <c r="CE75" s="111"/>
      <c r="CF75" s="112">
        <f>IF('III Plan Rates'!$AP78&gt;0,SUMPRODUCT(BW75:CE75,'III Plan Rates'!$AG78:$AO78)/'III Plan Rates'!$AP78,0)</f>
        <v>0</v>
      </c>
      <c r="CG75" s="123"/>
      <c r="CH75" s="112" t="e">
        <f>'III Plan Rates'!$AA78*'V Consumer Factors'!$N$12*'II Rate Development &amp; Change'!$L$34</f>
        <v>#DIV/0!</v>
      </c>
      <c r="CI75" s="112" t="e">
        <f>'III Plan Rates'!$AA78*'V Consumer Factors'!$N$13*'II Rate Development &amp; Change'!$L$34</f>
        <v>#DIV/0!</v>
      </c>
      <c r="CJ75" s="112" t="e">
        <f>'III Plan Rates'!$AA78*'V Consumer Factors'!$N$14*'II Rate Development &amp; Change'!$L$34</f>
        <v>#DIV/0!</v>
      </c>
      <c r="CK75" s="112" t="e">
        <f>'III Plan Rates'!$AA78*'V Consumer Factors'!$N$15*'II Rate Development &amp; Change'!$L$34</f>
        <v>#DIV/0!</v>
      </c>
      <c r="CL75" s="112" t="e">
        <f>'III Plan Rates'!$AA78*'V Consumer Factors'!$N$16*'II Rate Development &amp; Change'!$L$34</f>
        <v>#DIV/0!</v>
      </c>
      <c r="CM75" s="112" t="e">
        <f>'III Plan Rates'!$AA78*'V Consumer Factors'!$N$17*'II Rate Development &amp; Change'!$L$34</f>
        <v>#DIV/0!</v>
      </c>
      <c r="CN75" s="112" t="e">
        <f>'III Plan Rates'!$AA78*'V Consumer Factors'!$N$18*'II Rate Development &amp; Change'!$L$34</f>
        <v>#DIV/0!</v>
      </c>
      <c r="CO75" s="112" t="e">
        <f>'III Plan Rates'!$AA78*'V Consumer Factors'!$N$19*'II Rate Development &amp; Change'!$L$34</f>
        <v>#DIV/0!</v>
      </c>
      <c r="CP75" s="112" t="e">
        <f>'III Plan Rates'!$AA78*'V Consumer Factors'!$N$20*'II Rate Development &amp; Change'!$L$34</f>
        <v>#DIV/0!</v>
      </c>
      <c r="CQ75" s="112">
        <f>IF('III Plan Rates'!$AP78&gt;0,SUMPRODUCT(CH75:CP75,'III Plan Rates'!$AG78:$AO78)/'III Plan Rates'!$AP78,0)</f>
        <v>0</v>
      </c>
      <c r="CR75" s="124"/>
      <c r="CS75" s="120" t="e">
        <f t="shared" si="10"/>
        <v>#DIV/0!</v>
      </c>
      <c r="CT75" s="120" t="e">
        <f t="shared" si="19"/>
        <v>#DIV/0!</v>
      </c>
      <c r="CU75" s="120" t="e">
        <f t="shared" si="20"/>
        <v>#DIV/0!</v>
      </c>
      <c r="CV75" s="120" t="e">
        <f t="shared" si="21"/>
        <v>#DIV/0!</v>
      </c>
      <c r="CW75" s="120" t="e">
        <f t="shared" si="14"/>
        <v>#DIV/0!</v>
      </c>
      <c r="CX75" s="120" t="e">
        <f t="shared" si="14"/>
        <v>#DIV/0!</v>
      </c>
      <c r="CY75" s="120" t="e">
        <f t="shared" si="14"/>
        <v>#DIV/0!</v>
      </c>
      <c r="CZ75" s="120" t="e">
        <f t="shared" si="14"/>
        <v>#DIV/0!</v>
      </c>
      <c r="DA75" s="120" t="e">
        <f t="shared" si="14"/>
        <v>#DIV/0!</v>
      </c>
      <c r="DB75" s="120" t="str">
        <f t="shared" si="14"/>
        <v/>
      </c>
      <c r="DC75" s="119"/>
      <c r="DD75" s="111"/>
      <c r="DE75" s="111"/>
      <c r="DF75" s="111"/>
      <c r="DG75" s="111"/>
      <c r="DH75" s="111"/>
      <c r="DI75" s="111"/>
      <c r="DJ75" s="111"/>
      <c r="DK75" s="111"/>
      <c r="DL75" s="111"/>
      <c r="DM75" s="112">
        <f>IF('III Plan Rates'!$AP78&gt;0,SUMPRODUCT(DD75:DL75,'III Plan Rates'!$AG78:$AO78)/'III Plan Rates'!$AP78,0)</f>
        <v>0</v>
      </c>
      <c r="DN75" s="123"/>
      <c r="DO75" s="112" t="e">
        <f>'III Plan Rates'!$AA78*'V Consumer Factors'!$N$12*'II Rate Development &amp; Change'!$M$34</f>
        <v>#DIV/0!</v>
      </c>
      <c r="DP75" s="112" t="e">
        <f>'III Plan Rates'!$AA78*'V Consumer Factors'!$N$13*'II Rate Development &amp; Change'!$M$34</f>
        <v>#DIV/0!</v>
      </c>
      <c r="DQ75" s="112" t="e">
        <f>'III Plan Rates'!$AA78*'V Consumer Factors'!$N$14*'II Rate Development &amp; Change'!$M$34</f>
        <v>#DIV/0!</v>
      </c>
      <c r="DR75" s="112" t="e">
        <f>'III Plan Rates'!$AA78*'V Consumer Factors'!$N$15*'II Rate Development &amp; Change'!$M$34</f>
        <v>#DIV/0!</v>
      </c>
      <c r="DS75" s="112" t="e">
        <f>'III Plan Rates'!$AA78*'V Consumer Factors'!$N$16*'II Rate Development &amp; Change'!$M$34</f>
        <v>#DIV/0!</v>
      </c>
      <c r="DT75" s="112" t="e">
        <f>'III Plan Rates'!$AA78*'V Consumer Factors'!$N$17*'II Rate Development &amp; Change'!$M$34</f>
        <v>#DIV/0!</v>
      </c>
      <c r="DU75" s="112" t="e">
        <f>'III Plan Rates'!$AA78*'V Consumer Factors'!$N$18*'II Rate Development &amp; Change'!$M$34</f>
        <v>#DIV/0!</v>
      </c>
      <c r="DV75" s="112" t="e">
        <f>'III Plan Rates'!$AA78*'V Consumer Factors'!$N$19*'II Rate Development &amp; Change'!$M$34</f>
        <v>#DIV/0!</v>
      </c>
      <c r="DW75" s="112" t="e">
        <f>'III Plan Rates'!$AA78*'V Consumer Factors'!$N$20*'II Rate Development &amp; Change'!$M$34</f>
        <v>#DIV/0!</v>
      </c>
      <c r="DX75" s="112">
        <f>IF('III Plan Rates'!$AP78&gt;0,SUMPRODUCT(DO75:DW75,'III Plan Rates'!$AG78:$AO78)/'III Plan Rates'!$AP78,0)</f>
        <v>0</v>
      </c>
      <c r="DZ75" s="120" t="e">
        <f t="shared" si="11"/>
        <v>#DIV/0!</v>
      </c>
      <c r="EA75" s="120" t="e">
        <f t="shared" si="22"/>
        <v>#DIV/0!</v>
      </c>
      <c r="EB75" s="120" t="e">
        <f t="shared" si="23"/>
        <v>#DIV/0!</v>
      </c>
      <c r="EC75" s="120" t="e">
        <f t="shared" si="24"/>
        <v>#DIV/0!</v>
      </c>
      <c r="ED75" s="120" t="e">
        <f t="shared" si="15"/>
        <v>#DIV/0!</v>
      </c>
      <c r="EE75" s="120" t="e">
        <f t="shared" si="15"/>
        <v>#DIV/0!</v>
      </c>
      <c r="EF75" s="120" t="e">
        <f t="shared" si="15"/>
        <v>#DIV/0!</v>
      </c>
      <c r="EG75" s="120" t="e">
        <f t="shared" si="15"/>
        <v>#DIV/0!</v>
      </c>
      <c r="EH75" s="120" t="e">
        <f t="shared" si="15"/>
        <v>#DIV/0!</v>
      </c>
      <c r="EI75" s="120" t="str">
        <f t="shared" si="15"/>
        <v/>
      </c>
      <c r="EJ75" s="119"/>
    </row>
    <row r="76" spans="1:140" x14ac:dyDescent="0.25">
      <c r="A76" s="406" t="str">
        <f>'III Plan Rates'!A79</f>
        <v>Plan 62</v>
      </c>
      <c r="B76" s="122">
        <f>'III Plan Rates'!B79</f>
        <v>0</v>
      </c>
      <c r="C76" s="128">
        <f>'III Plan Rates'!D79</f>
        <v>0</v>
      </c>
      <c r="D76" s="122">
        <f>'III Plan Rates'!E79</f>
        <v>0</v>
      </c>
      <c r="E76" s="122">
        <f>'III Plan Rates'!F79</f>
        <v>0</v>
      </c>
      <c r="F76" s="122">
        <f>'III Plan Rates'!G79</f>
        <v>0</v>
      </c>
      <c r="G76" s="122">
        <f>'III Plan Rates'!J79</f>
        <v>0</v>
      </c>
      <c r="H76" s="101"/>
      <c r="I76" s="111"/>
      <c r="J76" s="111"/>
      <c r="K76" s="111"/>
      <c r="L76" s="111"/>
      <c r="M76" s="111"/>
      <c r="N76" s="111"/>
      <c r="O76" s="111"/>
      <c r="P76" s="111"/>
      <c r="Q76" s="111"/>
      <c r="R76" s="112">
        <f>IF('III Plan Rates'!$AP79&gt;0,SUMPRODUCT(I76:Q76,'III Plan Rates'!$AG79:$AO79)/'III Plan Rates'!$AP79,0)</f>
        <v>0</v>
      </c>
      <c r="S76" s="123"/>
      <c r="T76" s="112" t="e">
        <f>'III Plan Rates'!$AA79*'V Consumer Factors'!$N$12*'II Rate Development &amp; Change'!$J$34</f>
        <v>#DIV/0!</v>
      </c>
      <c r="U76" s="112" t="e">
        <f>'III Plan Rates'!$AA79*'V Consumer Factors'!$N$13*'II Rate Development &amp; Change'!$J$34</f>
        <v>#DIV/0!</v>
      </c>
      <c r="V76" s="112" t="e">
        <f>'III Plan Rates'!$AA79*'V Consumer Factors'!$N$14*'II Rate Development &amp; Change'!$J$34</f>
        <v>#DIV/0!</v>
      </c>
      <c r="W76" s="112" t="e">
        <f>'III Plan Rates'!$AA79*'V Consumer Factors'!$N$15*'II Rate Development &amp; Change'!$J$34</f>
        <v>#DIV/0!</v>
      </c>
      <c r="X76" s="112" t="e">
        <f>'III Plan Rates'!$AA79*'V Consumer Factors'!$N$16*'II Rate Development &amp; Change'!$J$34</f>
        <v>#DIV/0!</v>
      </c>
      <c r="Y76" s="112" t="e">
        <f>'III Plan Rates'!$AA79*'V Consumer Factors'!$N$17*'II Rate Development &amp; Change'!$J$34</f>
        <v>#DIV/0!</v>
      </c>
      <c r="Z76" s="112" t="e">
        <f>'III Plan Rates'!$AA79*'V Consumer Factors'!$N$18*'II Rate Development &amp; Change'!$J$34</f>
        <v>#DIV/0!</v>
      </c>
      <c r="AA76" s="112" t="e">
        <f>'III Plan Rates'!$AA79*'V Consumer Factors'!$N$19*'II Rate Development &amp; Change'!$J$34</f>
        <v>#DIV/0!</v>
      </c>
      <c r="AB76" s="112" t="e">
        <f>'III Plan Rates'!$AA79*'V Consumer Factors'!$N$20*'II Rate Development &amp; Change'!$J$34</f>
        <v>#DIV/0!</v>
      </c>
      <c r="AC76" s="112">
        <f>IF('III Plan Rates'!$AP79&gt;0,SUMPRODUCT(T76:AB76,'III Plan Rates'!$AG79:$AO79)/'III Plan Rates'!$AP79,0)</f>
        <v>0</v>
      </c>
      <c r="AD76" s="119"/>
      <c r="AE76" s="120" t="e">
        <f t="shared" si="8"/>
        <v>#DIV/0!</v>
      </c>
      <c r="AF76" s="120" t="e">
        <f t="shared" si="8"/>
        <v>#DIV/0!</v>
      </c>
      <c r="AG76" s="120" t="e">
        <f t="shared" si="8"/>
        <v>#DIV/0!</v>
      </c>
      <c r="AH76" s="120" t="e">
        <f t="shared" si="8"/>
        <v>#DIV/0!</v>
      </c>
      <c r="AI76" s="120" t="e">
        <f t="shared" si="12"/>
        <v>#DIV/0!</v>
      </c>
      <c r="AJ76" s="120" t="e">
        <f t="shared" si="12"/>
        <v>#DIV/0!</v>
      </c>
      <c r="AK76" s="120" t="e">
        <f t="shared" si="12"/>
        <v>#DIV/0!</v>
      </c>
      <c r="AL76" s="120" t="e">
        <f t="shared" si="12"/>
        <v>#DIV/0!</v>
      </c>
      <c r="AM76" s="120" t="e">
        <f t="shared" si="12"/>
        <v>#DIV/0!</v>
      </c>
      <c r="AN76" s="120" t="str">
        <f t="shared" si="12"/>
        <v/>
      </c>
      <c r="AO76" s="119"/>
      <c r="AP76" s="111"/>
      <c r="AQ76" s="111"/>
      <c r="AR76" s="111"/>
      <c r="AS76" s="111"/>
      <c r="AT76" s="111"/>
      <c r="AU76" s="111"/>
      <c r="AV76" s="111"/>
      <c r="AW76" s="111"/>
      <c r="AX76" s="111"/>
      <c r="AY76" s="112">
        <f>IF('III Plan Rates'!$AP79&gt;0,SUMPRODUCT(AP76:AX76,'III Plan Rates'!$AG79:$AO79)/'III Plan Rates'!$AP79,0)</f>
        <v>0</v>
      </c>
      <c r="AZ76" s="123"/>
      <c r="BA76" s="112" t="e">
        <f>'III Plan Rates'!$AA79*'V Consumer Factors'!$N$12*'II Rate Development &amp; Change'!$K$34</f>
        <v>#DIV/0!</v>
      </c>
      <c r="BB76" s="112" t="e">
        <f>'III Plan Rates'!$AA79*'V Consumer Factors'!$N$13*'II Rate Development &amp; Change'!$K$34</f>
        <v>#DIV/0!</v>
      </c>
      <c r="BC76" s="112" t="e">
        <f>'III Plan Rates'!$AA79*'V Consumer Factors'!$N$14*'II Rate Development &amp; Change'!$K$34</f>
        <v>#DIV/0!</v>
      </c>
      <c r="BD76" s="112" t="e">
        <f>'III Plan Rates'!$AA79*'V Consumer Factors'!$N$15*'II Rate Development &amp; Change'!$K$34</f>
        <v>#DIV/0!</v>
      </c>
      <c r="BE76" s="112" t="e">
        <f>'III Plan Rates'!$AA79*'V Consumer Factors'!$N$16*'II Rate Development &amp; Change'!$K$34</f>
        <v>#DIV/0!</v>
      </c>
      <c r="BF76" s="112" t="e">
        <f>'III Plan Rates'!$AA79*'V Consumer Factors'!$N$17*'II Rate Development &amp; Change'!$K$34</f>
        <v>#DIV/0!</v>
      </c>
      <c r="BG76" s="112" t="e">
        <f>'III Plan Rates'!$AA79*'V Consumer Factors'!$N$18*'II Rate Development &amp; Change'!$K$34</f>
        <v>#DIV/0!</v>
      </c>
      <c r="BH76" s="112" t="e">
        <f>'III Plan Rates'!$AA79*'V Consumer Factors'!$N$19*'II Rate Development &amp; Change'!$K$34</f>
        <v>#DIV/0!</v>
      </c>
      <c r="BI76" s="112" t="e">
        <f>'III Plan Rates'!$AA79*'V Consumer Factors'!$N$20*'II Rate Development &amp; Change'!$K$34</f>
        <v>#DIV/0!</v>
      </c>
      <c r="BJ76" s="112">
        <f>IF('III Plan Rates'!$AP79&gt;0,SUMPRODUCT(BA76:BI76,'III Plan Rates'!$AG79:$AO79)/'III Plan Rates'!$AP79,0)</f>
        <v>0</v>
      </c>
      <c r="BK76" s="124"/>
      <c r="BL76" s="120" t="e">
        <f t="shared" si="9"/>
        <v>#DIV/0!</v>
      </c>
      <c r="BM76" s="120" t="e">
        <f t="shared" si="16"/>
        <v>#DIV/0!</v>
      </c>
      <c r="BN76" s="120" t="e">
        <f t="shared" si="17"/>
        <v>#DIV/0!</v>
      </c>
      <c r="BO76" s="120" t="e">
        <f t="shared" si="18"/>
        <v>#DIV/0!</v>
      </c>
      <c r="BP76" s="120" t="e">
        <f t="shared" si="13"/>
        <v>#DIV/0!</v>
      </c>
      <c r="BQ76" s="120" t="e">
        <f t="shared" si="13"/>
        <v>#DIV/0!</v>
      </c>
      <c r="BR76" s="120" t="e">
        <f t="shared" si="13"/>
        <v>#DIV/0!</v>
      </c>
      <c r="BS76" s="120" t="e">
        <f t="shared" si="13"/>
        <v>#DIV/0!</v>
      </c>
      <c r="BT76" s="120" t="e">
        <f t="shared" si="13"/>
        <v>#DIV/0!</v>
      </c>
      <c r="BU76" s="120" t="str">
        <f t="shared" si="13"/>
        <v/>
      </c>
      <c r="BV76" s="119"/>
      <c r="BW76" s="111"/>
      <c r="BX76" s="111"/>
      <c r="BY76" s="111"/>
      <c r="BZ76" s="111"/>
      <c r="CA76" s="111"/>
      <c r="CB76" s="111"/>
      <c r="CC76" s="111"/>
      <c r="CD76" s="111"/>
      <c r="CE76" s="111"/>
      <c r="CF76" s="112">
        <f>IF('III Plan Rates'!$AP79&gt;0,SUMPRODUCT(BW76:CE76,'III Plan Rates'!$AG79:$AO79)/'III Plan Rates'!$AP79,0)</f>
        <v>0</v>
      </c>
      <c r="CG76" s="123"/>
      <c r="CH76" s="112" t="e">
        <f>'III Plan Rates'!$AA79*'V Consumer Factors'!$N$12*'II Rate Development &amp; Change'!$L$34</f>
        <v>#DIV/0!</v>
      </c>
      <c r="CI76" s="112" t="e">
        <f>'III Plan Rates'!$AA79*'V Consumer Factors'!$N$13*'II Rate Development &amp; Change'!$L$34</f>
        <v>#DIV/0!</v>
      </c>
      <c r="CJ76" s="112" t="e">
        <f>'III Plan Rates'!$AA79*'V Consumer Factors'!$N$14*'II Rate Development &amp; Change'!$L$34</f>
        <v>#DIV/0!</v>
      </c>
      <c r="CK76" s="112" t="e">
        <f>'III Plan Rates'!$AA79*'V Consumer Factors'!$N$15*'II Rate Development &amp; Change'!$L$34</f>
        <v>#DIV/0!</v>
      </c>
      <c r="CL76" s="112" t="e">
        <f>'III Plan Rates'!$AA79*'V Consumer Factors'!$N$16*'II Rate Development &amp; Change'!$L$34</f>
        <v>#DIV/0!</v>
      </c>
      <c r="CM76" s="112" t="e">
        <f>'III Plan Rates'!$AA79*'V Consumer Factors'!$N$17*'II Rate Development &amp; Change'!$L$34</f>
        <v>#DIV/0!</v>
      </c>
      <c r="CN76" s="112" t="e">
        <f>'III Plan Rates'!$AA79*'V Consumer Factors'!$N$18*'II Rate Development &amp; Change'!$L$34</f>
        <v>#DIV/0!</v>
      </c>
      <c r="CO76" s="112" t="e">
        <f>'III Plan Rates'!$AA79*'V Consumer Factors'!$N$19*'II Rate Development &amp; Change'!$L$34</f>
        <v>#DIV/0!</v>
      </c>
      <c r="CP76" s="112" t="e">
        <f>'III Plan Rates'!$AA79*'V Consumer Factors'!$N$20*'II Rate Development &amp; Change'!$L$34</f>
        <v>#DIV/0!</v>
      </c>
      <c r="CQ76" s="112">
        <f>IF('III Plan Rates'!$AP79&gt;0,SUMPRODUCT(CH76:CP76,'III Plan Rates'!$AG79:$AO79)/'III Plan Rates'!$AP79,0)</f>
        <v>0</v>
      </c>
      <c r="CR76" s="124"/>
      <c r="CS76" s="120" t="e">
        <f t="shared" si="10"/>
        <v>#DIV/0!</v>
      </c>
      <c r="CT76" s="120" t="e">
        <f t="shared" si="19"/>
        <v>#DIV/0!</v>
      </c>
      <c r="CU76" s="120" t="e">
        <f t="shared" si="20"/>
        <v>#DIV/0!</v>
      </c>
      <c r="CV76" s="120" t="e">
        <f t="shared" si="21"/>
        <v>#DIV/0!</v>
      </c>
      <c r="CW76" s="120" t="e">
        <f t="shared" si="14"/>
        <v>#DIV/0!</v>
      </c>
      <c r="CX76" s="120" t="e">
        <f t="shared" si="14"/>
        <v>#DIV/0!</v>
      </c>
      <c r="CY76" s="120" t="e">
        <f t="shared" si="14"/>
        <v>#DIV/0!</v>
      </c>
      <c r="CZ76" s="120" t="e">
        <f t="shared" si="14"/>
        <v>#DIV/0!</v>
      </c>
      <c r="DA76" s="120" t="e">
        <f t="shared" si="14"/>
        <v>#DIV/0!</v>
      </c>
      <c r="DB76" s="120" t="str">
        <f t="shared" si="14"/>
        <v/>
      </c>
      <c r="DC76" s="119"/>
      <c r="DD76" s="111"/>
      <c r="DE76" s="111"/>
      <c r="DF76" s="111"/>
      <c r="DG76" s="111"/>
      <c r="DH76" s="111"/>
      <c r="DI76" s="111"/>
      <c r="DJ76" s="111"/>
      <c r="DK76" s="111"/>
      <c r="DL76" s="111"/>
      <c r="DM76" s="112">
        <f>IF('III Plan Rates'!$AP79&gt;0,SUMPRODUCT(DD76:DL76,'III Plan Rates'!$AG79:$AO79)/'III Plan Rates'!$AP79,0)</f>
        <v>0</v>
      </c>
      <c r="DN76" s="123"/>
      <c r="DO76" s="112" t="e">
        <f>'III Plan Rates'!$AA79*'V Consumer Factors'!$N$12*'II Rate Development &amp; Change'!$M$34</f>
        <v>#DIV/0!</v>
      </c>
      <c r="DP76" s="112" t="e">
        <f>'III Plan Rates'!$AA79*'V Consumer Factors'!$N$13*'II Rate Development &amp; Change'!$M$34</f>
        <v>#DIV/0!</v>
      </c>
      <c r="DQ76" s="112" t="e">
        <f>'III Plan Rates'!$AA79*'V Consumer Factors'!$N$14*'II Rate Development &amp; Change'!$M$34</f>
        <v>#DIV/0!</v>
      </c>
      <c r="DR76" s="112" t="e">
        <f>'III Plan Rates'!$AA79*'V Consumer Factors'!$N$15*'II Rate Development &amp; Change'!$M$34</f>
        <v>#DIV/0!</v>
      </c>
      <c r="DS76" s="112" t="e">
        <f>'III Plan Rates'!$AA79*'V Consumer Factors'!$N$16*'II Rate Development &amp; Change'!$M$34</f>
        <v>#DIV/0!</v>
      </c>
      <c r="DT76" s="112" t="e">
        <f>'III Plan Rates'!$AA79*'V Consumer Factors'!$N$17*'II Rate Development &amp; Change'!$M$34</f>
        <v>#DIV/0!</v>
      </c>
      <c r="DU76" s="112" t="e">
        <f>'III Plan Rates'!$AA79*'V Consumer Factors'!$N$18*'II Rate Development &amp; Change'!$M$34</f>
        <v>#DIV/0!</v>
      </c>
      <c r="DV76" s="112" t="e">
        <f>'III Plan Rates'!$AA79*'V Consumer Factors'!$N$19*'II Rate Development &amp; Change'!$M$34</f>
        <v>#DIV/0!</v>
      </c>
      <c r="DW76" s="112" t="e">
        <f>'III Plan Rates'!$AA79*'V Consumer Factors'!$N$20*'II Rate Development &amp; Change'!$M$34</f>
        <v>#DIV/0!</v>
      </c>
      <c r="DX76" s="112">
        <f>IF('III Plan Rates'!$AP79&gt;0,SUMPRODUCT(DO76:DW76,'III Plan Rates'!$AG79:$AO79)/'III Plan Rates'!$AP79,0)</f>
        <v>0</v>
      </c>
      <c r="DZ76" s="120" t="e">
        <f t="shared" si="11"/>
        <v>#DIV/0!</v>
      </c>
      <c r="EA76" s="120" t="e">
        <f t="shared" si="22"/>
        <v>#DIV/0!</v>
      </c>
      <c r="EB76" s="120" t="e">
        <f t="shared" si="23"/>
        <v>#DIV/0!</v>
      </c>
      <c r="EC76" s="120" t="e">
        <f t="shared" si="24"/>
        <v>#DIV/0!</v>
      </c>
      <c r="ED76" s="120" t="e">
        <f t="shared" si="15"/>
        <v>#DIV/0!</v>
      </c>
      <c r="EE76" s="120" t="e">
        <f t="shared" si="15"/>
        <v>#DIV/0!</v>
      </c>
      <c r="EF76" s="120" t="e">
        <f t="shared" si="15"/>
        <v>#DIV/0!</v>
      </c>
      <c r="EG76" s="120" t="e">
        <f t="shared" si="15"/>
        <v>#DIV/0!</v>
      </c>
      <c r="EH76" s="120" t="e">
        <f t="shared" si="15"/>
        <v>#DIV/0!</v>
      </c>
      <c r="EI76" s="120" t="str">
        <f t="shared" si="15"/>
        <v/>
      </c>
      <c r="EJ76" s="119"/>
    </row>
    <row r="77" spans="1:140" x14ac:dyDescent="0.25">
      <c r="A77" s="406" t="str">
        <f>'III Plan Rates'!A80</f>
        <v>Plan 63</v>
      </c>
      <c r="B77" s="122">
        <f>'III Plan Rates'!B80</f>
        <v>0</v>
      </c>
      <c r="C77" s="128">
        <f>'III Plan Rates'!D80</f>
        <v>0</v>
      </c>
      <c r="D77" s="122">
        <f>'III Plan Rates'!E80</f>
        <v>0</v>
      </c>
      <c r="E77" s="122">
        <f>'III Plan Rates'!F80</f>
        <v>0</v>
      </c>
      <c r="F77" s="122">
        <f>'III Plan Rates'!G80</f>
        <v>0</v>
      </c>
      <c r="G77" s="122">
        <f>'III Plan Rates'!J80</f>
        <v>0</v>
      </c>
      <c r="H77" s="101"/>
      <c r="I77" s="111"/>
      <c r="J77" s="111"/>
      <c r="K77" s="111"/>
      <c r="L77" s="111"/>
      <c r="M77" s="111"/>
      <c r="N77" s="111"/>
      <c r="O77" s="111"/>
      <c r="P77" s="111"/>
      <c r="Q77" s="111"/>
      <c r="R77" s="112">
        <f>IF('III Plan Rates'!$AP80&gt;0,SUMPRODUCT(I77:Q77,'III Plan Rates'!$AG80:$AO80)/'III Plan Rates'!$AP80,0)</f>
        <v>0</v>
      </c>
      <c r="S77" s="123"/>
      <c r="T77" s="112" t="e">
        <f>'III Plan Rates'!$AA80*'V Consumer Factors'!$N$12*'II Rate Development &amp; Change'!$J$34</f>
        <v>#DIV/0!</v>
      </c>
      <c r="U77" s="112" t="e">
        <f>'III Plan Rates'!$AA80*'V Consumer Factors'!$N$13*'II Rate Development &amp; Change'!$J$34</f>
        <v>#DIV/0!</v>
      </c>
      <c r="V77" s="112" t="e">
        <f>'III Plan Rates'!$AA80*'V Consumer Factors'!$N$14*'II Rate Development &amp; Change'!$J$34</f>
        <v>#DIV/0!</v>
      </c>
      <c r="W77" s="112" t="e">
        <f>'III Plan Rates'!$AA80*'V Consumer Factors'!$N$15*'II Rate Development &amp; Change'!$J$34</f>
        <v>#DIV/0!</v>
      </c>
      <c r="X77" s="112" t="e">
        <f>'III Plan Rates'!$AA80*'V Consumer Factors'!$N$16*'II Rate Development &amp; Change'!$J$34</f>
        <v>#DIV/0!</v>
      </c>
      <c r="Y77" s="112" t="e">
        <f>'III Plan Rates'!$AA80*'V Consumer Factors'!$N$17*'II Rate Development &amp; Change'!$J$34</f>
        <v>#DIV/0!</v>
      </c>
      <c r="Z77" s="112" t="e">
        <f>'III Plan Rates'!$AA80*'V Consumer Factors'!$N$18*'II Rate Development &amp; Change'!$J$34</f>
        <v>#DIV/0!</v>
      </c>
      <c r="AA77" s="112" t="e">
        <f>'III Plan Rates'!$AA80*'V Consumer Factors'!$N$19*'II Rate Development &amp; Change'!$J$34</f>
        <v>#DIV/0!</v>
      </c>
      <c r="AB77" s="112" t="e">
        <f>'III Plan Rates'!$AA80*'V Consumer Factors'!$N$20*'II Rate Development &amp; Change'!$J$34</f>
        <v>#DIV/0!</v>
      </c>
      <c r="AC77" s="112">
        <f>IF('III Plan Rates'!$AP80&gt;0,SUMPRODUCT(T77:AB77,'III Plan Rates'!$AG80:$AO80)/'III Plan Rates'!$AP80,0)</f>
        <v>0</v>
      </c>
      <c r="AD77" s="119"/>
      <c r="AE77" s="120" t="e">
        <f t="shared" si="8"/>
        <v>#DIV/0!</v>
      </c>
      <c r="AF77" s="120" t="e">
        <f t="shared" si="8"/>
        <v>#DIV/0!</v>
      </c>
      <c r="AG77" s="120" t="e">
        <f t="shared" si="8"/>
        <v>#DIV/0!</v>
      </c>
      <c r="AH77" s="120" t="e">
        <f t="shared" si="8"/>
        <v>#DIV/0!</v>
      </c>
      <c r="AI77" s="120" t="e">
        <f t="shared" si="12"/>
        <v>#DIV/0!</v>
      </c>
      <c r="AJ77" s="120" t="e">
        <f t="shared" si="12"/>
        <v>#DIV/0!</v>
      </c>
      <c r="AK77" s="120" t="e">
        <f t="shared" si="12"/>
        <v>#DIV/0!</v>
      </c>
      <c r="AL77" s="120" t="e">
        <f t="shared" si="12"/>
        <v>#DIV/0!</v>
      </c>
      <c r="AM77" s="120" t="e">
        <f t="shared" si="12"/>
        <v>#DIV/0!</v>
      </c>
      <c r="AN77" s="120" t="str">
        <f t="shared" si="12"/>
        <v/>
      </c>
      <c r="AO77" s="119"/>
      <c r="AP77" s="111"/>
      <c r="AQ77" s="111"/>
      <c r="AR77" s="111"/>
      <c r="AS77" s="111"/>
      <c r="AT77" s="111"/>
      <c r="AU77" s="111"/>
      <c r="AV77" s="111"/>
      <c r="AW77" s="111"/>
      <c r="AX77" s="111"/>
      <c r="AY77" s="112">
        <f>IF('III Plan Rates'!$AP80&gt;0,SUMPRODUCT(AP77:AX77,'III Plan Rates'!$AG80:$AO80)/'III Plan Rates'!$AP80,0)</f>
        <v>0</v>
      </c>
      <c r="AZ77" s="123"/>
      <c r="BA77" s="112" t="e">
        <f>'III Plan Rates'!$AA80*'V Consumer Factors'!$N$12*'II Rate Development &amp; Change'!$K$34</f>
        <v>#DIV/0!</v>
      </c>
      <c r="BB77" s="112" t="e">
        <f>'III Plan Rates'!$AA80*'V Consumer Factors'!$N$13*'II Rate Development &amp; Change'!$K$34</f>
        <v>#DIV/0!</v>
      </c>
      <c r="BC77" s="112" t="e">
        <f>'III Plan Rates'!$AA80*'V Consumer Factors'!$N$14*'II Rate Development &amp; Change'!$K$34</f>
        <v>#DIV/0!</v>
      </c>
      <c r="BD77" s="112" t="e">
        <f>'III Plan Rates'!$AA80*'V Consumer Factors'!$N$15*'II Rate Development &amp; Change'!$K$34</f>
        <v>#DIV/0!</v>
      </c>
      <c r="BE77" s="112" t="e">
        <f>'III Plan Rates'!$AA80*'V Consumer Factors'!$N$16*'II Rate Development &amp; Change'!$K$34</f>
        <v>#DIV/0!</v>
      </c>
      <c r="BF77" s="112" t="e">
        <f>'III Plan Rates'!$AA80*'V Consumer Factors'!$N$17*'II Rate Development &amp; Change'!$K$34</f>
        <v>#DIV/0!</v>
      </c>
      <c r="BG77" s="112" t="e">
        <f>'III Plan Rates'!$AA80*'V Consumer Factors'!$N$18*'II Rate Development &amp; Change'!$K$34</f>
        <v>#DIV/0!</v>
      </c>
      <c r="BH77" s="112" t="e">
        <f>'III Plan Rates'!$AA80*'V Consumer Factors'!$N$19*'II Rate Development &amp; Change'!$K$34</f>
        <v>#DIV/0!</v>
      </c>
      <c r="BI77" s="112" t="e">
        <f>'III Plan Rates'!$AA80*'V Consumer Factors'!$N$20*'II Rate Development &amp; Change'!$K$34</f>
        <v>#DIV/0!</v>
      </c>
      <c r="BJ77" s="112">
        <f>IF('III Plan Rates'!$AP80&gt;0,SUMPRODUCT(BA77:BI77,'III Plan Rates'!$AG80:$AO80)/'III Plan Rates'!$AP80,0)</f>
        <v>0</v>
      </c>
      <c r="BK77" s="124"/>
      <c r="BL77" s="120" t="e">
        <f t="shared" si="9"/>
        <v>#DIV/0!</v>
      </c>
      <c r="BM77" s="120" t="e">
        <f t="shared" si="16"/>
        <v>#DIV/0!</v>
      </c>
      <c r="BN77" s="120" t="e">
        <f t="shared" si="17"/>
        <v>#DIV/0!</v>
      </c>
      <c r="BO77" s="120" t="e">
        <f t="shared" si="18"/>
        <v>#DIV/0!</v>
      </c>
      <c r="BP77" s="120" t="e">
        <f t="shared" si="13"/>
        <v>#DIV/0!</v>
      </c>
      <c r="BQ77" s="120" t="e">
        <f t="shared" si="13"/>
        <v>#DIV/0!</v>
      </c>
      <c r="BR77" s="120" t="e">
        <f t="shared" si="13"/>
        <v>#DIV/0!</v>
      </c>
      <c r="BS77" s="120" t="e">
        <f t="shared" si="13"/>
        <v>#DIV/0!</v>
      </c>
      <c r="BT77" s="120" t="e">
        <f t="shared" si="13"/>
        <v>#DIV/0!</v>
      </c>
      <c r="BU77" s="120" t="str">
        <f t="shared" si="13"/>
        <v/>
      </c>
      <c r="BV77" s="119"/>
      <c r="BW77" s="111"/>
      <c r="BX77" s="111"/>
      <c r="BY77" s="111"/>
      <c r="BZ77" s="111"/>
      <c r="CA77" s="111"/>
      <c r="CB77" s="111"/>
      <c r="CC77" s="111"/>
      <c r="CD77" s="111"/>
      <c r="CE77" s="111"/>
      <c r="CF77" s="112">
        <f>IF('III Plan Rates'!$AP80&gt;0,SUMPRODUCT(BW77:CE77,'III Plan Rates'!$AG80:$AO80)/'III Plan Rates'!$AP80,0)</f>
        <v>0</v>
      </c>
      <c r="CG77" s="123"/>
      <c r="CH77" s="112" t="e">
        <f>'III Plan Rates'!$AA80*'V Consumer Factors'!$N$12*'II Rate Development &amp; Change'!$L$34</f>
        <v>#DIV/0!</v>
      </c>
      <c r="CI77" s="112" t="e">
        <f>'III Plan Rates'!$AA80*'V Consumer Factors'!$N$13*'II Rate Development &amp; Change'!$L$34</f>
        <v>#DIV/0!</v>
      </c>
      <c r="CJ77" s="112" t="e">
        <f>'III Plan Rates'!$AA80*'V Consumer Factors'!$N$14*'II Rate Development &amp; Change'!$L$34</f>
        <v>#DIV/0!</v>
      </c>
      <c r="CK77" s="112" t="e">
        <f>'III Plan Rates'!$AA80*'V Consumer Factors'!$N$15*'II Rate Development &amp; Change'!$L$34</f>
        <v>#DIV/0!</v>
      </c>
      <c r="CL77" s="112" t="e">
        <f>'III Plan Rates'!$AA80*'V Consumer Factors'!$N$16*'II Rate Development &amp; Change'!$L$34</f>
        <v>#DIV/0!</v>
      </c>
      <c r="CM77" s="112" t="e">
        <f>'III Plan Rates'!$AA80*'V Consumer Factors'!$N$17*'II Rate Development &amp; Change'!$L$34</f>
        <v>#DIV/0!</v>
      </c>
      <c r="CN77" s="112" t="e">
        <f>'III Plan Rates'!$AA80*'V Consumer Factors'!$N$18*'II Rate Development &amp; Change'!$L$34</f>
        <v>#DIV/0!</v>
      </c>
      <c r="CO77" s="112" t="e">
        <f>'III Plan Rates'!$AA80*'V Consumer Factors'!$N$19*'II Rate Development &amp; Change'!$L$34</f>
        <v>#DIV/0!</v>
      </c>
      <c r="CP77" s="112" t="e">
        <f>'III Plan Rates'!$AA80*'V Consumer Factors'!$N$20*'II Rate Development &amp; Change'!$L$34</f>
        <v>#DIV/0!</v>
      </c>
      <c r="CQ77" s="112">
        <f>IF('III Plan Rates'!$AP80&gt;0,SUMPRODUCT(CH77:CP77,'III Plan Rates'!$AG80:$AO80)/'III Plan Rates'!$AP80,0)</f>
        <v>0</v>
      </c>
      <c r="CR77" s="124"/>
      <c r="CS77" s="120" t="e">
        <f t="shared" si="10"/>
        <v>#DIV/0!</v>
      </c>
      <c r="CT77" s="120" t="e">
        <f t="shared" si="19"/>
        <v>#DIV/0!</v>
      </c>
      <c r="CU77" s="120" t="e">
        <f t="shared" si="20"/>
        <v>#DIV/0!</v>
      </c>
      <c r="CV77" s="120" t="e">
        <f t="shared" si="21"/>
        <v>#DIV/0!</v>
      </c>
      <c r="CW77" s="120" t="e">
        <f t="shared" si="14"/>
        <v>#DIV/0!</v>
      </c>
      <c r="CX77" s="120" t="e">
        <f t="shared" si="14"/>
        <v>#DIV/0!</v>
      </c>
      <c r="CY77" s="120" t="e">
        <f t="shared" si="14"/>
        <v>#DIV/0!</v>
      </c>
      <c r="CZ77" s="120" t="e">
        <f t="shared" si="14"/>
        <v>#DIV/0!</v>
      </c>
      <c r="DA77" s="120" t="e">
        <f t="shared" si="14"/>
        <v>#DIV/0!</v>
      </c>
      <c r="DB77" s="120" t="str">
        <f t="shared" si="14"/>
        <v/>
      </c>
      <c r="DC77" s="119"/>
      <c r="DD77" s="111"/>
      <c r="DE77" s="111"/>
      <c r="DF77" s="111"/>
      <c r="DG77" s="111"/>
      <c r="DH77" s="111"/>
      <c r="DI77" s="111"/>
      <c r="DJ77" s="111"/>
      <c r="DK77" s="111"/>
      <c r="DL77" s="111"/>
      <c r="DM77" s="112">
        <f>IF('III Plan Rates'!$AP80&gt;0,SUMPRODUCT(DD77:DL77,'III Plan Rates'!$AG80:$AO80)/'III Plan Rates'!$AP80,0)</f>
        <v>0</v>
      </c>
      <c r="DN77" s="123"/>
      <c r="DO77" s="112" t="e">
        <f>'III Plan Rates'!$AA80*'V Consumer Factors'!$N$12*'II Rate Development &amp; Change'!$M$34</f>
        <v>#DIV/0!</v>
      </c>
      <c r="DP77" s="112" t="e">
        <f>'III Plan Rates'!$AA80*'V Consumer Factors'!$N$13*'II Rate Development &amp; Change'!$M$34</f>
        <v>#DIV/0!</v>
      </c>
      <c r="DQ77" s="112" t="e">
        <f>'III Plan Rates'!$AA80*'V Consumer Factors'!$N$14*'II Rate Development &amp; Change'!$M$34</f>
        <v>#DIV/0!</v>
      </c>
      <c r="DR77" s="112" t="e">
        <f>'III Plan Rates'!$AA80*'V Consumer Factors'!$N$15*'II Rate Development &amp; Change'!$M$34</f>
        <v>#DIV/0!</v>
      </c>
      <c r="DS77" s="112" t="e">
        <f>'III Plan Rates'!$AA80*'V Consumer Factors'!$N$16*'II Rate Development &amp; Change'!$M$34</f>
        <v>#DIV/0!</v>
      </c>
      <c r="DT77" s="112" t="e">
        <f>'III Plan Rates'!$AA80*'V Consumer Factors'!$N$17*'II Rate Development &amp; Change'!$M$34</f>
        <v>#DIV/0!</v>
      </c>
      <c r="DU77" s="112" t="e">
        <f>'III Plan Rates'!$AA80*'V Consumer Factors'!$N$18*'II Rate Development &amp; Change'!$M$34</f>
        <v>#DIV/0!</v>
      </c>
      <c r="DV77" s="112" t="e">
        <f>'III Plan Rates'!$AA80*'V Consumer Factors'!$N$19*'II Rate Development &amp; Change'!$M$34</f>
        <v>#DIV/0!</v>
      </c>
      <c r="DW77" s="112" t="e">
        <f>'III Plan Rates'!$AA80*'V Consumer Factors'!$N$20*'II Rate Development &amp; Change'!$M$34</f>
        <v>#DIV/0!</v>
      </c>
      <c r="DX77" s="112">
        <f>IF('III Plan Rates'!$AP80&gt;0,SUMPRODUCT(DO77:DW77,'III Plan Rates'!$AG80:$AO80)/'III Plan Rates'!$AP80,0)</f>
        <v>0</v>
      </c>
      <c r="DZ77" s="120" t="e">
        <f t="shared" si="11"/>
        <v>#DIV/0!</v>
      </c>
      <c r="EA77" s="120" t="e">
        <f t="shared" si="22"/>
        <v>#DIV/0!</v>
      </c>
      <c r="EB77" s="120" t="e">
        <f t="shared" si="23"/>
        <v>#DIV/0!</v>
      </c>
      <c r="EC77" s="120" t="e">
        <f t="shared" si="24"/>
        <v>#DIV/0!</v>
      </c>
      <c r="ED77" s="120" t="e">
        <f t="shared" si="15"/>
        <v>#DIV/0!</v>
      </c>
      <c r="EE77" s="120" t="e">
        <f t="shared" si="15"/>
        <v>#DIV/0!</v>
      </c>
      <c r="EF77" s="120" t="e">
        <f t="shared" si="15"/>
        <v>#DIV/0!</v>
      </c>
      <c r="EG77" s="120" t="e">
        <f t="shared" si="15"/>
        <v>#DIV/0!</v>
      </c>
      <c r="EH77" s="120" t="e">
        <f t="shared" si="15"/>
        <v>#DIV/0!</v>
      </c>
      <c r="EI77" s="120" t="str">
        <f t="shared" si="15"/>
        <v/>
      </c>
      <c r="EJ77" s="119"/>
    </row>
    <row r="78" spans="1:140" x14ac:dyDescent="0.25">
      <c r="A78" s="406" t="str">
        <f>'III Plan Rates'!A81</f>
        <v>Plan 64</v>
      </c>
      <c r="B78" s="122">
        <f>'III Plan Rates'!B81</f>
        <v>0</v>
      </c>
      <c r="C78" s="128">
        <f>'III Plan Rates'!D81</f>
        <v>0</v>
      </c>
      <c r="D78" s="122">
        <f>'III Plan Rates'!E81</f>
        <v>0</v>
      </c>
      <c r="E78" s="122">
        <f>'III Plan Rates'!F81</f>
        <v>0</v>
      </c>
      <c r="F78" s="122">
        <f>'III Plan Rates'!G81</f>
        <v>0</v>
      </c>
      <c r="G78" s="122">
        <f>'III Plan Rates'!J81</f>
        <v>0</v>
      </c>
      <c r="H78" s="101"/>
      <c r="I78" s="111"/>
      <c r="J78" s="111"/>
      <c r="K78" s="111"/>
      <c r="L78" s="111"/>
      <c r="M78" s="111"/>
      <c r="N78" s="111"/>
      <c r="O78" s="111"/>
      <c r="P78" s="111"/>
      <c r="Q78" s="111"/>
      <c r="R78" s="112">
        <f>IF('III Plan Rates'!$AP81&gt;0,SUMPRODUCT(I78:Q78,'III Plan Rates'!$AG81:$AO81)/'III Plan Rates'!$AP81,0)</f>
        <v>0</v>
      </c>
      <c r="S78" s="123"/>
      <c r="T78" s="112" t="e">
        <f>'III Plan Rates'!$AA81*'V Consumer Factors'!$N$12*'II Rate Development &amp; Change'!$J$34</f>
        <v>#DIV/0!</v>
      </c>
      <c r="U78" s="112" t="e">
        <f>'III Plan Rates'!$AA81*'V Consumer Factors'!$N$13*'II Rate Development &amp; Change'!$J$34</f>
        <v>#DIV/0!</v>
      </c>
      <c r="V78" s="112" t="e">
        <f>'III Plan Rates'!$AA81*'V Consumer Factors'!$N$14*'II Rate Development &amp; Change'!$J$34</f>
        <v>#DIV/0!</v>
      </c>
      <c r="W78" s="112" t="e">
        <f>'III Plan Rates'!$AA81*'V Consumer Factors'!$N$15*'II Rate Development &amp; Change'!$J$34</f>
        <v>#DIV/0!</v>
      </c>
      <c r="X78" s="112" t="e">
        <f>'III Plan Rates'!$AA81*'V Consumer Factors'!$N$16*'II Rate Development &amp; Change'!$J$34</f>
        <v>#DIV/0!</v>
      </c>
      <c r="Y78" s="112" t="e">
        <f>'III Plan Rates'!$AA81*'V Consumer Factors'!$N$17*'II Rate Development &amp; Change'!$J$34</f>
        <v>#DIV/0!</v>
      </c>
      <c r="Z78" s="112" t="e">
        <f>'III Plan Rates'!$AA81*'V Consumer Factors'!$N$18*'II Rate Development &amp; Change'!$J$34</f>
        <v>#DIV/0!</v>
      </c>
      <c r="AA78" s="112" t="e">
        <f>'III Plan Rates'!$AA81*'V Consumer Factors'!$N$19*'II Rate Development &amp; Change'!$J$34</f>
        <v>#DIV/0!</v>
      </c>
      <c r="AB78" s="112" t="e">
        <f>'III Plan Rates'!$AA81*'V Consumer Factors'!$N$20*'II Rate Development &amp; Change'!$J$34</f>
        <v>#DIV/0!</v>
      </c>
      <c r="AC78" s="112">
        <f>IF('III Plan Rates'!$AP81&gt;0,SUMPRODUCT(T78:AB78,'III Plan Rates'!$AG81:$AO81)/'III Plan Rates'!$AP81,0)</f>
        <v>0</v>
      </c>
      <c r="AD78" s="119"/>
      <c r="AE78" s="120" t="e">
        <f t="shared" si="8"/>
        <v>#DIV/0!</v>
      </c>
      <c r="AF78" s="120" t="e">
        <f t="shared" si="8"/>
        <v>#DIV/0!</v>
      </c>
      <c r="AG78" s="120" t="e">
        <f t="shared" si="8"/>
        <v>#DIV/0!</v>
      </c>
      <c r="AH78" s="120" t="e">
        <f t="shared" si="8"/>
        <v>#DIV/0!</v>
      </c>
      <c r="AI78" s="120" t="e">
        <f t="shared" si="12"/>
        <v>#DIV/0!</v>
      </c>
      <c r="AJ78" s="120" t="e">
        <f t="shared" si="12"/>
        <v>#DIV/0!</v>
      </c>
      <c r="AK78" s="120" t="e">
        <f t="shared" si="12"/>
        <v>#DIV/0!</v>
      </c>
      <c r="AL78" s="120" t="e">
        <f t="shared" si="12"/>
        <v>#DIV/0!</v>
      </c>
      <c r="AM78" s="120" t="e">
        <f t="shared" si="12"/>
        <v>#DIV/0!</v>
      </c>
      <c r="AN78" s="120" t="str">
        <f t="shared" si="12"/>
        <v/>
      </c>
      <c r="AO78" s="119"/>
      <c r="AP78" s="111"/>
      <c r="AQ78" s="111"/>
      <c r="AR78" s="111"/>
      <c r="AS78" s="111"/>
      <c r="AT78" s="111"/>
      <c r="AU78" s="111"/>
      <c r="AV78" s="111"/>
      <c r="AW78" s="111"/>
      <c r="AX78" s="111"/>
      <c r="AY78" s="112">
        <f>IF('III Plan Rates'!$AP81&gt;0,SUMPRODUCT(AP78:AX78,'III Plan Rates'!$AG81:$AO81)/'III Plan Rates'!$AP81,0)</f>
        <v>0</v>
      </c>
      <c r="AZ78" s="123"/>
      <c r="BA78" s="112" t="e">
        <f>'III Plan Rates'!$AA81*'V Consumer Factors'!$N$12*'II Rate Development &amp; Change'!$K$34</f>
        <v>#DIV/0!</v>
      </c>
      <c r="BB78" s="112" t="e">
        <f>'III Plan Rates'!$AA81*'V Consumer Factors'!$N$13*'II Rate Development &amp; Change'!$K$34</f>
        <v>#DIV/0!</v>
      </c>
      <c r="BC78" s="112" t="e">
        <f>'III Plan Rates'!$AA81*'V Consumer Factors'!$N$14*'II Rate Development &amp; Change'!$K$34</f>
        <v>#DIV/0!</v>
      </c>
      <c r="BD78" s="112" t="e">
        <f>'III Plan Rates'!$AA81*'V Consumer Factors'!$N$15*'II Rate Development &amp; Change'!$K$34</f>
        <v>#DIV/0!</v>
      </c>
      <c r="BE78" s="112" t="e">
        <f>'III Plan Rates'!$AA81*'V Consumer Factors'!$N$16*'II Rate Development &amp; Change'!$K$34</f>
        <v>#DIV/0!</v>
      </c>
      <c r="BF78" s="112" t="e">
        <f>'III Plan Rates'!$AA81*'V Consumer Factors'!$N$17*'II Rate Development &amp; Change'!$K$34</f>
        <v>#DIV/0!</v>
      </c>
      <c r="BG78" s="112" t="e">
        <f>'III Plan Rates'!$AA81*'V Consumer Factors'!$N$18*'II Rate Development &amp; Change'!$K$34</f>
        <v>#DIV/0!</v>
      </c>
      <c r="BH78" s="112" t="e">
        <f>'III Plan Rates'!$AA81*'V Consumer Factors'!$N$19*'II Rate Development &amp; Change'!$K$34</f>
        <v>#DIV/0!</v>
      </c>
      <c r="BI78" s="112" t="e">
        <f>'III Plan Rates'!$AA81*'V Consumer Factors'!$N$20*'II Rate Development &amp; Change'!$K$34</f>
        <v>#DIV/0!</v>
      </c>
      <c r="BJ78" s="112">
        <f>IF('III Plan Rates'!$AP81&gt;0,SUMPRODUCT(BA78:BI78,'III Plan Rates'!$AG81:$AO81)/'III Plan Rates'!$AP81,0)</f>
        <v>0</v>
      </c>
      <c r="BK78" s="124"/>
      <c r="BL78" s="120" t="e">
        <f t="shared" si="9"/>
        <v>#DIV/0!</v>
      </c>
      <c r="BM78" s="120" t="e">
        <f t="shared" si="16"/>
        <v>#DIV/0!</v>
      </c>
      <c r="BN78" s="120" t="e">
        <f t="shared" si="17"/>
        <v>#DIV/0!</v>
      </c>
      <c r="BO78" s="120" t="e">
        <f t="shared" si="18"/>
        <v>#DIV/0!</v>
      </c>
      <c r="BP78" s="120" t="e">
        <f t="shared" si="13"/>
        <v>#DIV/0!</v>
      </c>
      <c r="BQ78" s="120" t="e">
        <f t="shared" si="13"/>
        <v>#DIV/0!</v>
      </c>
      <c r="BR78" s="120" t="e">
        <f t="shared" si="13"/>
        <v>#DIV/0!</v>
      </c>
      <c r="BS78" s="120" t="e">
        <f t="shared" si="13"/>
        <v>#DIV/0!</v>
      </c>
      <c r="BT78" s="120" t="e">
        <f t="shared" si="13"/>
        <v>#DIV/0!</v>
      </c>
      <c r="BU78" s="120" t="str">
        <f t="shared" si="13"/>
        <v/>
      </c>
      <c r="BV78" s="119"/>
      <c r="BW78" s="111"/>
      <c r="BX78" s="111"/>
      <c r="BY78" s="111"/>
      <c r="BZ78" s="111"/>
      <c r="CA78" s="111"/>
      <c r="CB78" s="111"/>
      <c r="CC78" s="111"/>
      <c r="CD78" s="111"/>
      <c r="CE78" s="111"/>
      <c r="CF78" s="112">
        <f>IF('III Plan Rates'!$AP81&gt;0,SUMPRODUCT(BW78:CE78,'III Plan Rates'!$AG81:$AO81)/'III Plan Rates'!$AP81,0)</f>
        <v>0</v>
      </c>
      <c r="CG78" s="123"/>
      <c r="CH78" s="112" t="e">
        <f>'III Plan Rates'!$AA81*'V Consumer Factors'!$N$12*'II Rate Development &amp; Change'!$L$34</f>
        <v>#DIV/0!</v>
      </c>
      <c r="CI78" s="112" t="e">
        <f>'III Plan Rates'!$AA81*'V Consumer Factors'!$N$13*'II Rate Development &amp; Change'!$L$34</f>
        <v>#DIV/0!</v>
      </c>
      <c r="CJ78" s="112" t="e">
        <f>'III Plan Rates'!$AA81*'V Consumer Factors'!$N$14*'II Rate Development &amp; Change'!$L$34</f>
        <v>#DIV/0!</v>
      </c>
      <c r="CK78" s="112" t="e">
        <f>'III Plan Rates'!$AA81*'V Consumer Factors'!$N$15*'II Rate Development &amp; Change'!$L$34</f>
        <v>#DIV/0!</v>
      </c>
      <c r="CL78" s="112" t="e">
        <f>'III Plan Rates'!$AA81*'V Consumer Factors'!$N$16*'II Rate Development &amp; Change'!$L$34</f>
        <v>#DIV/0!</v>
      </c>
      <c r="CM78" s="112" t="e">
        <f>'III Plan Rates'!$AA81*'V Consumer Factors'!$N$17*'II Rate Development &amp; Change'!$L$34</f>
        <v>#DIV/0!</v>
      </c>
      <c r="CN78" s="112" t="e">
        <f>'III Plan Rates'!$AA81*'V Consumer Factors'!$N$18*'II Rate Development &amp; Change'!$L$34</f>
        <v>#DIV/0!</v>
      </c>
      <c r="CO78" s="112" t="e">
        <f>'III Plan Rates'!$AA81*'V Consumer Factors'!$N$19*'II Rate Development &amp; Change'!$L$34</f>
        <v>#DIV/0!</v>
      </c>
      <c r="CP78" s="112" t="e">
        <f>'III Plan Rates'!$AA81*'V Consumer Factors'!$N$20*'II Rate Development &amp; Change'!$L$34</f>
        <v>#DIV/0!</v>
      </c>
      <c r="CQ78" s="112">
        <f>IF('III Plan Rates'!$AP81&gt;0,SUMPRODUCT(CH78:CP78,'III Plan Rates'!$AG81:$AO81)/'III Plan Rates'!$AP81,0)</f>
        <v>0</v>
      </c>
      <c r="CR78" s="124"/>
      <c r="CS78" s="120" t="e">
        <f t="shared" si="10"/>
        <v>#DIV/0!</v>
      </c>
      <c r="CT78" s="120" t="e">
        <f t="shared" si="19"/>
        <v>#DIV/0!</v>
      </c>
      <c r="CU78" s="120" t="e">
        <f t="shared" si="20"/>
        <v>#DIV/0!</v>
      </c>
      <c r="CV78" s="120" t="e">
        <f t="shared" si="21"/>
        <v>#DIV/0!</v>
      </c>
      <c r="CW78" s="120" t="e">
        <f t="shared" si="14"/>
        <v>#DIV/0!</v>
      </c>
      <c r="CX78" s="120" t="e">
        <f t="shared" si="14"/>
        <v>#DIV/0!</v>
      </c>
      <c r="CY78" s="120" t="e">
        <f t="shared" si="14"/>
        <v>#DIV/0!</v>
      </c>
      <c r="CZ78" s="120" t="e">
        <f t="shared" si="14"/>
        <v>#DIV/0!</v>
      </c>
      <c r="DA78" s="120" t="e">
        <f t="shared" si="14"/>
        <v>#DIV/0!</v>
      </c>
      <c r="DB78" s="120" t="str">
        <f t="shared" si="14"/>
        <v/>
      </c>
      <c r="DC78" s="119"/>
      <c r="DD78" s="111"/>
      <c r="DE78" s="111"/>
      <c r="DF78" s="111"/>
      <c r="DG78" s="111"/>
      <c r="DH78" s="111"/>
      <c r="DI78" s="111"/>
      <c r="DJ78" s="111"/>
      <c r="DK78" s="111"/>
      <c r="DL78" s="111"/>
      <c r="DM78" s="112">
        <f>IF('III Plan Rates'!$AP81&gt;0,SUMPRODUCT(DD78:DL78,'III Plan Rates'!$AG81:$AO81)/'III Plan Rates'!$AP81,0)</f>
        <v>0</v>
      </c>
      <c r="DN78" s="123"/>
      <c r="DO78" s="112" t="e">
        <f>'III Plan Rates'!$AA81*'V Consumer Factors'!$N$12*'II Rate Development &amp; Change'!$M$34</f>
        <v>#DIV/0!</v>
      </c>
      <c r="DP78" s="112" t="e">
        <f>'III Plan Rates'!$AA81*'V Consumer Factors'!$N$13*'II Rate Development &amp; Change'!$M$34</f>
        <v>#DIV/0!</v>
      </c>
      <c r="DQ78" s="112" t="e">
        <f>'III Plan Rates'!$AA81*'V Consumer Factors'!$N$14*'II Rate Development &amp; Change'!$M$34</f>
        <v>#DIV/0!</v>
      </c>
      <c r="DR78" s="112" t="e">
        <f>'III Plan Rates'!$AA81*'V Consumer Factors'!$N$15*'II Rate Development &amp; Change'!$M$34</f>
        <v>#DIV/0!</v>
      </c>
      <c r="DS78" s="112" t="e">
        <f>'III Plan Rates'!$AA81*'V Consumer Factors'!$N$16*'II Rate Development &amp; Change'!$M$34</f>
        <v>#DIV/0!</v>
      </c>
      <c r="DT78" s="112" t="e">
        <f>'III Plan Rates'!$AA81*'V Consumer Factors'!$N$17*'II Rate Development &amp; Change'!$M$34</f>
        <v>#DIV/0!</v>
      </c>
      <c r="DU78" s="112" t="e">
        <f>'III Plan Rates'!$AA81*'V Consumer Factors'!$N$18*'II Rate Development &amp; Change'!$M$34</f>
        <v>#DIV/0!</v>
      </c>
      <c r="DV78" s="112" t="e">
        <f>'III Plan Rates'!$AA81*'V Consumer Factors'!$N$19*'II Rate Development &amp; Change'!$M$34</f>
        <v>#DIV/0!</v>
      </c>
      <c r="DW78" s="112" t="e">
        <f>'III Plan Rates'!$AA81*'V Consumer Factors'!$N$20*'II Rate Development &amp; Change'!$M$34</f>
        <v>#DIV/0!</v>
      </c>
      <c r="DX78" s="112">
        <f>IF('III Plan Rates'!$AP81&gt;0,SUMPRODUCT(DO78:DW78,'III Plan Rates'!$AG81:$AO81)/'III Plan Rates'!$AP81,0)</f>
        <v>0</v>
      </c>
      <c r="DZ78" s="120" t="e">
        <f t="shared" si="11"/>
        <v>#DIV/0!</v>
      </c>
      <c r="EA78" s="120" t="e">
        <f t="shared" si="22"/>
        <v>#DIV/0!</v>
      </c>
      <c r="EB78" s="120" t="e">
        <f t="shared" si="23"/>
        <v>#DIV/0!</v>
      </c>
      <c r="EC78" s="120" t="e">
        <f t="shared" si="24"/>
        <v>#DIV/0!</v>
      </c>
      <c r="ED78" s="120" t="e">
        <f t="shared" si="15"/>
        <v>#DIV/0!</v>
      </c>
      <c r="EE78" s="120" t="e">
        <f t="shared" si="15"/>
        <v>#DIV/0!</v>
      </c>
      <c r="EF78" s="120" t="e">
        <f t="shared" si="15"/>
        <v>#DIV/0!</v>
      </c>
      <c r="EG78" s="120" t="e">
        <f t="shared" si="15"/>
        <v>#DIV/0!</v>
      </c>
      <c r="EH78" s="120" t="e">
        <f t="shared" si="15"/>
        <v>#DIV/0!</v>
      </c>
      <c r="EI78" s="120" t="str">
        <f t="shared" si="15"/>
        <v/>
      </c>
      <c r="EJ78" s="119"/>
    </row>
    <row r="79" spans="1:140" x14ac:dyDescent="0.25">
      <c r="A79" s="406" t="str">
        <f>'III Plan Rates'!A82</f>
        <v>Plan 65</v>
      </c>
      <c r="B79" s="122">
        <f>'III Plan Rates'!B82</f>
        <v>0</v>
      </c>
      <c r="C79" s="128">
        <f>'III Plan Rates'!D82</f>
        <v>0</v>
      </c>
      <c r="D79" s="122">
        <f>'III Plan Rates'!E82</f>
        <v>0</v>
      </c>
      <c r="E79" s="122">
        <f>'III Plan Rates'!F82</f>
        <v>0</v>
      </c>
      <c r="F79" s="122">
        <f>'III Plan Rates'!G82</f>
        <v>0</v>
      </c>
      <c r="G79" s="122">
        <f>'III Plan Rates'!J82</f>
        <v>0</v>
      </c>
      <c r="H79" s="101"/>
      <c r="I79" s="111"/>
      <c r="J79" s="111"/>
      <c r="K79" s="111"/>
      <c r="L79" s="111"/>
      <c r="M79" s="111"/>
      <c r="N79" s="111"/>
      <c r="O79" s="111"/>
      <c r="P79" s="111"/>
      <c r="Q79" s="111"/>
      <c r="R79" s="112">
        <f>IF('III Plan Rates'!$AP82&gt;0,SUMPRODUCT(I79:Q79,'III Plan Rates'!$AG82:$AO82)/'III Plan Rates'!$AP82,0)</f>
        <v>0</v>
      </c>
      <c r="S79" s="123"/>
      <c r="T79" s="112" t="e">
        <f>'III Plan Rates'!$AA82*'V Consumer Factors'!$N$12*'II Rate Development &amp; Change'!$J$34</f>
        <v>#DIV/0!</v>
      </c>
      <c r="U79" s="112" t="e">
        <f>'III Plan Rates'!$AA82*'V Consumer Factors'!$N$13*'II Rate Development &amp; Change'!$J$34</f>
        <v>#DIV/0!</v>
      </c>
      <c r="V79" s="112" t="e">
        <f>'III Plan Rates'!$AA82*'V Consumer Factors'!$N$14*'II Rate Development &amp; Change'!$J$34</f>
        <v>#DIV/0!</v>
      </c>
      <c r="W79" s="112" t="e">
        <f>'III Plan Rates'!$AA82*'V Consumer Factors'!$N$15*'II Rate Development &amp; Change'!$J$34</f>
        <v>#DIV/0!</v>
      </c>
      <c r="X79" s="112" t="e">
        <f>'III Plan Rates'!$AA82*'V Consumer Factors'!$N$16*'II Rate Development &amp; Change'!$J$34</f>
        <v>#DIV/0!</v>
      </c>
      <c r="Y79" s="112" t="e">
        <f>'III Plan Rates'!$AA82*'V Consumer Factors'!$N$17*'II Rate Development &amp; Change'!$J$34</f>
        <v>#DIV/0!</v>
      </c>
      <c r="Z79" s="112" t="e">
        <f>'III Plan Rates'!$AA82*'V Consumer Factors'!$N$18*'II Rate Development &amp; Change'!$J$34</f>
        <v>#DIV/0!</v>
      </c>
      <c r="AA79" s="112" t="e">
        <f>'III Plan Rates'!$AA82*'V Consumer Factors'!$N$19*'II Rate Development &amp; Change'!$J$34</f>
        <v>#DIV/0!</v>
      </c>
      <c r="AB79" s="112" t="e">
        <f>'III Plan Rates'!$AA82*'V Consumer Factors'!$N$20*'II Rate Development &amp; Change'!$J$34</f>
        <v>#DIV/0!</v>
      </c>
      <c r="AC79" s="112">
        <f>IF('III Plan Rates'!$AP82&gt;0,SUMPRODUCT(T79:AB79,'III Plan Rates'!$AG82:$AO82)/'III Plan Rates'!$AP82,0)</f>
        <v>0</v>
      </c>
      <c r="AD79" s="119"/>
      <c r="AE79" s="120" t="e">
        <f t="shared" si="8"/>
        <v>#DIV/0!</v>
      </c>
      <c r="AF79" s="120" t="e">
        <f t="shared" si="8"/>
        <v>#DIV/0!</v>
      </c>
      <c r="AG79" s="120" t="e">
        <f t="shared" si="8"/>
        <v>#DIV/0!</v>
      </c>
      <c r="AH79" s="120" t="e">
        <f t="shared" si="8"/>
        <v>#DIV/0!</v>
      </c>
      <c r="AI79" s="120" t="e">
        <f t="shared" si="12"/>
        <v>#DIV/0!</v>
      </c>
      <c r="AJ79" s="120" t="e">
        <f t="shared" si="12"/>
        <v>#DIV/0!</v>
      </c>
      <c r="AK79" s="120" t="e">
        <f t="shared" si="12"/>
        <v>#DIV/0!</v>
      </c>
      <c r="AL79" s="120" t="e">
        <f t="shared" si="12"/>
        <v>#DIV/0!</v>
      </c>
      <c r="AM79" s="120" t="e">
        <f t="shared" si="12"/>
        <v>#DIV/0!</v>
      </c>
      <c r="AN79" s="120" t="str">
        <f t="shared" si="12"/>
        <v/>
      </c>
      <c r="AO79" s="119"/>
      <c r="AP79" s="111"/>
      <c r="AQ79" s="111"/>
      <c r="AR79" s="111"/>
      <c r="AS79" s="111"/>
      <c r="AT79" s="111"/>
      <c r="AU79" s="111"/>
      <c r="AV79" s="111"/>
      <c r="AW79" s="111"/>
      <c r="AX79" s="111"/>
      <c r="AY79" s="112">
        <f>IF('III Plan Rates'!$AP82&gt;0,SUMPRODUCT(AP79:AX79,'III Plan Rates'!$AG82:$AO82)/'III Plan Rates'!$AP82,0)</f>
        <v>0</v>
      </c>
      <c r="AZ79" s="123"/>
      <c r="BA79" s="112" t="e">
        <f>'III Plan Rates'!$AA82*'V Consumer Factors'!$N$12*'II Rate Development &amp; Change'!$K$34</f>
        <v>#DIV/0!</v>
      </c>
      <c r="BB79" s="112" t="e">
        <f>'III Plan Rates'!$AA82*'V Consumer Factors'!$N$13*'II Rate Development &amp; Change'!$K$34</f>
        <v>#DIV/0!</v>
      </c>
      <c r="BC79" s="112" t="e">
        <f>'III Plan Rates'!$AA82*'V Consumer Factors'!$N$14*'II Rate Development &amp; Change'!$K$34</f>
        <v>#DIV/0!</v>
      </c>
      <c r="BD79" s="112" t="e">
        <f>'III Plan Rates'!$AA82*'V Consumer Factors'!$N$15*'II Rate Development &amp; Change'!$K$34</f>
        <v>#DIV/0!</v>
      </c>
      <c r="BE79" s="112" t="e">
        <f>'III Plan Rates'!$AA82*'V Consumer Factors'!$N$16*'II Rate Development &amp; Change'!$K$34</f>
        <v>#DIV/0!</v>
      </c>
      <c r="BF79" s="112" t="e">
        <f>'III Plan Rates'!$AA82*'V Consumer Factors'!$N$17*'II Rate Development &amp; Change'!$K$34</f>
        <v>#DIV/0!</v>
      </c>
      <c r="BG79" s="112" t="e">
        <f>'III Plan Rates'!$AA82*'V Consumer Factors'!$N$18*'II Rate Development &amp; Change'!$K$34</f>
        <v>#DIV/0!</v>
      </c>
      <c r="BH79" s="112" t="e">
        <f>'III Plan Rates'!$AA82*'V Consumer Factors'!$N$19*'II Rate Development &amp; Change'!$K$34</f>
        <v>#DIV/0!</v>
      </c>
      <c r="BI79" s="112" t="e">
        <f>'III Plan Rates'!$AA82*'V Consumer Factors'!$N$20*'II Rate Development &amp; Change'!$K$34</f>
        <v>#DIV/0!</v>
      </c>
      <c r="BJ79" s="112">
        <f>IF('III Plan Rates'!$AP82&gt;0,SUMPRODUCT(BA79:BI79,'III Plan Rates'!$AG82:$AO82)/'III Plan Rates'!$AP82,0)</f>
        <v>0</v>
      </c>
      <c r="BK79" s="124"/>
      <c r="BL79" s="120" t="e">
        <f t="shared" si="9"/>
        <v>#DIV/0!</v>
      </c>
      <c r="BM79" s="120" t="e">
        <f t="shared" si="16"/>
        <v>#DIV/0!</v>
      </c>
      <c r="BN79" s="120" t="e">
        <f t="shared" si="17"/>
        <v>#DIV/0!</v>
      </c>
      <c r="BO79" s="120" t="e">
        <f t="shared" si="18"/>
        <v>#DIV/0!</v>
      </c>
      <c r="BP79" s="120" t="e">
        <f t="shared" si="13"/>
        <v>#DIV/0!</v>
      </c>
      <c r="BQ79" s="120" t="e">
        <f t="shared" si="13"/>
        <v>#DIV/0!</v>
      </c>
      <c r="BR79" s="120" t="e">
        <f t="shared" si="13"/>
        <v>#DIV/0!</v>
      </c>
      <c r="BS79" s="120" t="e">
        <f t="shared" si="13"/>
        <v>#DIV/0!</v>
      </c>
      <c r="BT79" s="120" t="e">
        <f t="shared" si="13"/>
        <v>#DIV/0!</v>
      </c>
      <c r="BU79" s="120" t="str">
        <f t="shared" si="13"/>
        <v/>
      </c>
      <c r="BV79" s="119"/>
      <c r="BW79" s="111"/>
      <c r="BX79" s="111"/>
      <c r="BY79" s="111"/>
      <c r="BZ79" s="111"/>
      <c r="CA79" s="111"/>
      <c r="CB79" s="111"/>
      <c r="CC79" s="111"/>
      <c r="CD79" s="111"/>
      <c r="CE79" s="111"/>
      <c r="CF79" s="112">
        <f>IF('III Plan Rates'!$AP82&gt;0,SUMPRODUCT(BW79:CE79,'III Plan Rates'!$AG82:$AO82)/'III Plan Rates'!$AP82,0)</f>
        <v>0</v>
      </c>
      <c r="CG79" s="123"/>
      <c r="CH79" s="112" t="e">
        <f>'III Plan Rates'!$AA82*'V Consumer Factors'!$N$12*'II Rate Development &amp; Change'!$L$34</f>
        <v>#DIV/0!</v>
      </c>
      <c r="CI79" s="112" t="e">
        <f>'III Plan Rates'!$AA82*'V Consumer Factors'!$N$13*'II Rate Development &amp; Change'!$L$34</f>
        <v>#DIV/0!</v>
      </c>
      <c r="CJ79" s="112" t="e">
        <f>'III Plan Rates'!$AA82*'V Consumer Factors'!$N$14*'II Rate Development &amp; Change'!$L$34</f>
        <v>#DIV/0!</v>
      </c>
      <c r="CK79" s="112" t="e">
        <f>'III Plan Rates'!$AA82*'V Consumer Factors'!$N$15*'II Rate Development &amp; Change'!$L$34</f>
        <v>#DIV/0!</v>
      </c>
      <c r="CL79" s="112" t="e">
        <f>'III Plan Rates'!$AA82*'V Consumer Factors'!$N$16*'II Rate Development &amp; Change'!$L$34</f>
        <v>#DIV/0!</v>
      </c>
      <c r="CM79" s="112" t="e">
        <f>'III Plan Rates'!$AA82*'V Consumer Factors'!$N$17*'II Rate Development &amp; Change'!$L$34</f>
        <v>#DIV/0!</v>
      </c>
      <c r="CN79" s="112" t="e">
        <f>'III Plan Rates'!$AA82*'V Consumer Factors'!$N$18*'II Rate Development &amp; Change'!$L$34</f>
        <v>#DIV/0!</v>
      </c>
      <c r="CO79" s="112" t="e">
        <f>'III Plan Rates'!$AA82*'V Consumer Factors'!$N$19*'II Rate Development &amp; Change'!$L$34</f>
        <v>#DIV/0!</v>
      </c>
      <c r="CP79" s="112" t="e">
        <f>'III Plan Rates'!$AA82*'V Consumer Factors'!$N$20*'II Rate Development &amp; Change'!$L$34</f>
        <v>#DIV/0!</v>
      </c>
      <c r="CQ79" s="112">
        <f>IF('III Plan Rates'!$AP82&gt;0,SUMPRODUCT(CH79:CP79,'III Plan Rates'!$AG82:$AO82)/'III Plan Rates'!$AP82,0)</f>
        <v>0</v>
      </c>
      <c r="CR79" s="124"/>
      <c r="CS79" s="120" t="e">
        <f t="shared" si="10"/>
        <v>#DIV/0!</v>
      </c>
      <c r="CT79" s="120" t="e">
        <f t="shared" si="19"/>
        <v>#DIV/0!</v>
      </c>
      <c r="CU79" s="120" t="e">
        <f t="shared" si="20"/>
        <v>#DIV/0!</v>
      </c>
      <c r="CV79" s="120" t="e">
        <f t="shared" si="21"/>
        <v>#DIV/0!</v>
      </c>
      <c r="CW79" s="120" t="e">
        <f t="shared" si="14"/>
        <v>#DIV/0!</v>
      </c>
      <c r="CX79" s="120" t="e">
        <f t="shared" si="14"/>
        <v>#DIV/0!</v>
      </c>
      <c r="CY79" s="120" t="e">
        <f t="shared" si="14"/>
        <v>#DIV/0!</v>
      </c>
      <c r="CZ79" s="120" t="e">
        <f t="shared" si="14"/>
        <v>#DIV/0!</v>
      </c>
      <c r="DA79" s="120" t="e">
        <f t="shared" si="14"/>
        <v>#DIV/0!</v>
      </c>
      <c r="DB79" s="120" t="str">
        <f t="shared" si="14"/>
        <v/>
      </c>
      <c r="DC79" s="119"/>
      <c r="DD79" s="111"/>
      <c r="DE79" s="111"/>
      <c r="DF79" s="111"/>
      <c r="DG79" s="111"/>
      <c r="DH79" s="111"/>
      <c r="DI79" s="111"/>
      <c r="DJ79" s="111"/>
      <c r="DK79" s="111"/>
      <c r="DL79" s="111"/>
      <c r="DM79" s="112">
        <f>IF('III Plan Rates'!$AP82&gt;0,SUMPRODUCT(DD79:DL79,'III Plan Rates'!$AG82:$AO82)/'III Plan Rates'!$AP82,0)</f>
        <v>0</v>
      </c>
      <c r="DN79" s="123"/>
      <c r="DO79" s="112" t="e">
        <f>'III Plan Rates'!$AA82*'V Consumer Factors'!$N$12*'II Rate Development &amp; Change'!$M$34</f>
        <v>#DIV/0!</v>
      </c>
      <c r="DP79" s="112" t="e">
        <f>'III Plan Rates'!$AA82*'V Consumer Factors'!$N$13*'II Rate Development &amp; Change'!$M$34</f>
        <v>#DIV/0!</v>
      </c>
      <c r="DQ79" s="112" t="e">
        <f>'III Plan Rates'!$AA82*'V Consumer Factors'!$N$14*'II Rate Development &amp; Change'!$M$34</f>
        <v>#DIV/0!</v>
      </c>
      <c r="DR79" s="112" t="e">
        <f>'III Plan Rates'!$AA82*'V Consumer Factors'!$N$15*'II Rate Development &amp; Change'!$M$34</f>
        <v>#DIV/0!</v>
      </c>
      <c r="DS79" s="112" t="e">
        <f>'III Plan Rates'!$AA82*'V Consumer Factors'!$N$16*'II Rate Development &amp; Change'!$M$34</f>
        <v>#DIV/0!</v>
      </c>
      <c r="DT79" s="112" t="e">
        <f>'III Plan Rates'!$AA82*'V Consumer Factors'!$N$17*'II Rate Development &amp; Change'!$M$34</f>
        <v>#DIV/0!</v>
      </c>
      <c r="DU79" s="112" t="e">
        <f>'III Plan Rates'!$AA82*'V Consumer Factors'!$N$18*'II Rate Development &amp; Change'!$M$34</f>
        <v>#DIV/0!</v>
      </c>
      <c r="DV79" s="112" t="e">
        <f>'III Plan Rates'!$AA82*'V Consumer Factors'!$N$19*'II Rate Development &amp; Change'!$M$34</f>
        <v>#DIV/0!</v>
      </c>
      <c r="DW79" s="112" t="e">
        <f>'III Plan Rates'!$AA82*'V Consumer Factors'!$N$20*'II Rate Development &amp; Change'!$M$34</f>
        <v>#DIV/0!</v>
      </c>
      <c r="DX79" s="112">
        <f>IF('III Plan Rates'!$AP82&gt;0,SUMPRODUCT(DO79:DW79,'III Plan Rates'!$AG82:$AO82)/'III Plan Rates'!$AP82,0)</f>
        <v>0</v>
      </c>
      <c r="DZ79" s="120" t="e">
        <f t="shared" si="11"/>
        <v>#DIV/0!</v>
      </c>
      <c r="EA79" s="120" t="e">
        <f t="shared" si="22"/>
        <v>#DIV/0!</v>
      </c>
      <c r="EB79" s="120" t="e">
        <f t="shared" si="23"/>
        <v>#DIV/0!</v>
      </c>
      <c r="EC79" s="120" t="e">
        <f t="shared" si="24"/>
        <v>#DIV/0!</v>
      </c>
      <c r="ED79" s="120" t="e">
        <f t="shared" si="15"/>
        <v>#DIV/0!</v>
      </c>
      <c r="EE79" s="120" t="e">
        <f t="shared" si="15"/>
        <v>#DIV/0!</v>
      </c>
      <c r="EF79" s="120" t="e">
        <f t="shared" si="15"/>
        <v>#DIV/0!</v>
      </c>
      <c r="EG79" s="120" t="e">
        <f t="shared" si="15"/>
        <v>#DIV/0!</v>
      </c>
      <c r="EH79" s="120" t="e">
        <f t="shared" si="15"/>
        <v>#DIV/0!</v>
      </c>
      <c r="EI79" s="120" t="str">
        <f t="shared" si="15"/>
        <v/>
      </c>
      <c r="EJ79" s="119"/>
    </row>
    <row r="80" spans="1:140" x14ac:dyDescent="0.25">
      <c r="A80" s="406" t="str">
        <f>'III Plan Rates'!A83</f>
        <v>Plan 66</v>
      </c>
      <c r="B80" s="122">
        <f>'III Plan Rates'!B83</f>
        <v>0</v>
      </c>
      <c r="C80" s="128">
        <f>'III Plan Rates'!D83</f>
        <v>0</v>
      </c>
      <c r="D80" s="122">
        <f>'III Plan Rates'!E83</f>
        <v>0</v>
      </c>
      <c r="E80" s="122">
        <f>'III Plan Rates'!F83</f>
        <v>0</v>
      </c>
      <c r="F80" s="122">
        <f>'III Plan Rates'!G83</f>
        <v>0</v>
      </c>
      <c r="G80" s="122">
        <f>'III Plan Rates'!J83</f>
        <v>0</v>
      </c>
      <c r="H80" s="101"/>
      <c r="I80" s="111"/>
      <c r="J80" s="111"/>
      <c r="K80" s="111"/>
      <c r="L80" s="111"/>
      <c r="M80" s="111"/>
      <c r="N80" s="111"/>
      <c r="O80" s="111"/>
      <c r="P80" s="111"/>
      <c r="Q80" s="111"/>
      <c r="R80" s="112">
        <f>IF('III Plan Rates'!$AP83&gt;0,SUMPRODUCT(I80:Q80,'III Plan Rates'!$AG83:$AO83)/'III Plan Rates'!$AP83,0)</f>
        <v>0</v>
      </c>
      <c r="S80" s="123"/>
      <c r="T80" s="112" t="e">
        <f>'III Plan Rates'!$AA83*'V Consumer Factors'!$N$12*'II Rate Development &amp; Change'!$J$34</f>
        <v>#DIV/0!</v>
      </c>
      <c r="U80" s="112" t="e">
        <f>'III Plan Rates'!$AA83*'V Consumer Factors'!$N$13*'II Rate Development &amp; Change'!$J$34</f>
        <v>#DIV/0!</v>
      </c>
      <c r="V80" s="112" t="e">
        <f>'III Plan Rates'!$AA83*'V Consumer Factors'!$N$14*'II Rate Development &amp; Change'!$J$34</f>
        <v>#DIV/0!</v>
      </c>
      <c r="W80" s="112" t="e">
        <f>'III Plan Rates'!$AA83*'V Consumer Factors'!$N$15*'II Rate Development &amp; Change'!$J$34</f>
        <v>#DIV/0!</v>
      </c>
      <c r="X80" s="112" t="e">
        <f>'III Plan Rates'!$AA83*'V Consumer Factors'!$N$16*'II Rate Development &amp; Change'!$J$34</f>
        <v>#DIV/0!</v>
      </c>
      <c r="Y80" s="112" t="e">
        <f>'III Plan Rates'!$AA83*'V Consumer Factors'!$N$17*'II Rate Development &amp; Change'!$J$34</f>
        <v>#DIV/0!</v>
      </c>
      <c r="Z80" s="112" t="e">
        <f>'III Plan Rates'!$AA83*'V Consumer Factors'!$N$18*'II Rate Development &amp; Change'!$J$34</f>
        <v>#DIV/0!</v>
      </c>
      <c r="AA80" s="112" t="e">
        <f>'III Plan Rates'!$AA83*'V Consumer Factors'!$N$19*'II Rate Development &amp; Change'!$J$34</f>
        <v>#DIV/0!</v>
      </c>
      <c r="AB80" s="112" t="e">
        <f>'III Plan Rates'!$AA83*'V Consumer Factors'!$N$20*'II Rate Development &amp; Change'!$J$34</f>
        <v>#DIV/0!</v>
      </c>
      <c r="AC80" s="112">
        <f>IF('III Plan Rates'!$AP83&gt;0,SUMPRODUCT(T80:AB80,'III Plan Rates'!$AG83:$AO83)/'III Plan Rates'!$AP83,0)</f>
        <v>0</v>
      </c>
      <c r="AD80" s="119"/>
      <c r="AE80" s="120" t="e">
        <f t="shared" ref="AE80:AK113" si="25">IF(AND(I80&gt;0,T80&gt;0),T80/I80-1,"")</f>
        <v>#DIV/0!</v>
      </c>
      <c r="AF80" s="120" t="e">
        <f t="shared" si="25"/>
        <v>#DIV/0!</v>
      </c>
      <c r="AG80" s="120" t="e">
        <f t="shared" si="25"/>
        <v>#DIV/0!</v>
      </c>
      <c r="AH80" s="120" t="e">
        <f t="shared" si="25"/>
        <v>#DIV/0!</v>
      </c>
      <c r="AI80" s="120" t="e">
        <f t="shared" si="12"/>
        <v>#DIV/0!</v>
      </c>
      <c r="AJ80" s="120" t="e">
        <f t="shared" si="12"/>
        <v>#DIV/0!</v>
      </c>
      <c r="AK80" s="120" t="e">
        <f t="shared" si="12"/>
        <v>#DIV/0!</v>
      </c>
      <c r="AL80" s="120" t="e">
        <f t="shared" si="12"/>
        <v>#DIV/0!</v>
      </c>
      <c r="AM80" s="120" t="e">
        <f t="shared" si="12"/>
        <v>#DIV/0!</v>
      </c>
      <c r="AN80" s="120" t="str">
        <f t="shared" si="12"/>
        <v/>
      </c>
      <c r="AO80" s="119"/>
      <c r="AP80" s="111"/>
      <c r="AQ80" s="111"/>
      <c r="AR80" s="111"/>
      <c r="AS80" s="111"/>
      <c r="AT80" s="111"/>
      <c r="AU80" s="111"/>
      <c r="AV80" s="111"/>
      <c r="AW80" s="111"/>
      <c r="AX80" s="111"/>
      <c r="AY80" s="112">
        <f>IF('III Plan Rates'!$AP83&gt;0,SUMPRODUCT(AP80:AX80,'III Plan Rates'!$AG83:$AO83)/'III Plan Rates'!$AP83,0)</f>
        <v>0</v>
      </c>
      <c r="AZ80" s="123"/>
      <c r="BA80" s="112" t="e">
        <f>'III Plan Rates'!$AA83*'V Consumer Factors'!$N$12*'II Rate Development &amp; Change'!$K$34</f>
        <v>#DIV/0!</v>
      </c>
      <c r="BB80" s="112" t="e">
        <f>'III Plan Rates'!$AA83*'V Consumer Factors'!$N$13*'II Rate Development &amp; Change'!$K$34</f>
        <v>#DIV/0!</v>
      </c>
      <c r="BC80" s="112" t="e">
        <f>'III Plan Rates'!$AA83*'V Consumer Factors'!$N$14*'II Rate Development &amp; Change'!$K$34</f>
        <v>#DIV/0!</v>
      </c>
      <c r="BD80" s="112" t="e">
        <f>'III Plan Rates'!$AA83*'V Consumer Factors'!$N$15*'II Rate Development &amp; Change'!$K$34</f>
        <v>#DIV/0!</v>
      </c>
      <c r="BE80" s="112" t="e">
        <f>'III Plan Rates'!$AA83*'V Consumer Factors'!$N$16*'II Rate Development &amp; Change'!$K$34</f>
        <v>#DIV/0!</v>
      </c>
      <c r="BF80" s="112" t="e">
        <f>'III Plan Rates'!$AA83*'V Consumer Factors'!$N$17*'II Rate Development &amp; Change'!$K$34</f>
        <v>#DIV/0!</v>
      </c>
      <c r="BG80" s="112" t="e">
        <f>'III Plan Rates'!$AA83*'V Consumer Factors'!$N$18*'II Rate Development &amp; Change'!$K$34</f>
        <v>#DIV/0!</v>
      </c>
      <c r="BH80" s="112" t="e">
        <f>'III Plan Rates'!$AA83*'V Consumer Factors'!$N$19*'II Rate Development &amp; Change'!$K$34</f>
        <v>#DIV/0!</v>
      </c>
      <c r="BI80" s="112" t="e">
        <f>'III Plan Rates'!$AA83*'V Consumer Factors'!$N$20*'II Rate Development &amp; Change'!$K$34</f>
        <v>#DIV/0!</v>
      </c>
      <c r="BJ80" s="112">
        <f>IF('III Plan Rates'!$AP83&gt;0,SUMPRODUCT(BA80:BI80,'III Plan Rates'!$AG83:$AO83)/'III Plan Rates'!$AP83,0)</f>
        <v>0</v>
      </c>
      <c r="BK80" s="124"/>
      <c r="BL80" s="120" t="e">
        <f t="shared" ref="BL80:BR114" si="26">IF(AND(AP80&gt;0,BA80&gt;0),BA80/AP80-1,"")</f>
        <v>#DIV/0!</v>
      </c>
      <c r="BM80" s="120" t="e">
        <f t="shared" si="16"/>
        <v>#DIV/0!</v>
      </c>
      <c r="BN80" s="120" t="e">
        <f t="shared" si="17"/>
        <v>#DIV/0!</v>
      </c>
      <c r="BO80" s="120" t="e">
        <f t="shared" si="18"/>
        <v>#DIV/0!</v>
      </c>
      <c r="BP80" s="120" t="e">
        <f t="shared" si="13"/>
        <v>#DIV/0!</v>
      </c>
      <c r="BQ80" s="120" t="e">
        <f t="shared" si="13"/>
        <v>#DIV/0!</v>
      </c>
      <c r="BR80" s="120" t="e">
        <f t="shared" si="13"/>
        <v>#DIV/0!</v>
      </c>
      <c r="BS80" s="120" t="e">
        <f t="shared" si="13"/>
        <v>#DIV/0!</v>
      </c>
      <c r="BT80" s="120" t="e">
        <f t="shared" si="13"/>
        <v>#DIV/0!</v>
      </c>
      <c r="BU80" s="120" t="str">
        <f t="shared" si="13"/>
        <v/>
      </c>
      <c r="BV80" s="119"/>
      <c r="BW80" s="111"/>
      <c r="BX80" s="111"/>
      <c r="BY80" s="111"/>
      <c r="BZ80" s="111"/>
      <c r="CA80" s="111"/>
      <c r="CB80" s="111"/>
      <c r="CC80" s="111"/>
      <c r="CD80" s="111"/>
      <c r="CE80" s="111"/>
      <c r="CF80" s="112">
        <f>IF('III Plan Rates'!$AP83&gt;0,SUMPRODUCT(BW80:CE80,'III Plan Rates'!$AG83:$AO83)/'III Plan Rates'!$AP83,0)</f>
        <v>0</v>
      </c>
      <c r="CG80" s="123"/>
      <c r="CH80" s="112" t="e">
        <f>'III Plan Rates'!$AA83*'V Consumer Factors'!$N$12*'II Rate Development &amp; Change'!$L$34</f>
        <v>#DIV/0!</v>
      </c>
      <c r="CI80" s="112" t="e">
        <f>'III Plan Rates'!$AA83*'V Consumer Factors'!$N$13*'II Rate Development &amp; Change'!$L$34</f>
        <v>#DIV/0!</v>
      </c>
      <c r="CJ80" s="112" t="e">
        <f>'III Plan Rates'!$AA83*'V Consumer Factors'!$N$14*'II Rate Development &amp; Change'!$L$34</f>
        <v>#DIV/0!</v>
      </c>
      <c r="CK80" s="112" t="e">
        <f>'III Plan Rates'!$AA83*'V Consumer Factors'!$N$15*'II Rate Development &amp; Change'!$L$34</f>
        <v>#DIV/0!</v>
      </c>
      <c r="CL80" s="112" t="e">
        <f>'III Plan Rates'!$AA83*'V Consumer Factors'!$N$16*'II Rate Development &amp; Change'!$L$34</f>
        <v>#DIV/0!</v>
      </c>
      <c r="CM80" s="112" t="e">
        <f>'III Plan Rates'!$AA83*'V Consumer Factors'!$N$17*'II Rate Development &amp; Change'!$L$34</f>
        <v>#DIV/0!</v>
      </c>
      <c r="CN80" s="112" t="e">
        <f>'III Plan Rates'!$AA83*'V Consumer Factors'!$N$18*'II Rate Development &amp; Change'!$L$34</f>
        <v>#DIV/0!</v>
      </c>
      <c r="CO80" s="112" t="e">
        <f>'III Plan Rates'!$AA83*'V Consumer Factors'!$N$19*'II Rate Development &amp; Change'!$L$34</f>
        <v>#DIV/0!</v>
      </c>
      <c r="CP80" s="112" t="e">
        <f>'III Plan Rates'!$AA83*'V Consumer Factors'!$N$20*'II Rate Development &amp; Change'!$L$34</f>
        <v>#DIV/0!</v>
      </c>
      <c r="CQ80" s="112">
        <f>IF('III Plan Rates'!$AP83&gt;0,SUMPRODUCT(CH80:CP80,'III Plan Rates'!$AG83:$AO83)/'III Plan Rates'!$AP83,0)</f>
        <v>0</v>
      </c>
      <c r="CR80" s="124"/>
      <c r="CS80" s="120" t="e">
        <f t="shared" ref="CS80:CY115" si="27">IF(AND(BW80&gt;0,CH80&gt;0),CH80/BW80-1,"")</f>
        <v>#DIV/0!</v>
      </c>
      <c r="CT80" s="120" t="e">
        <f t="shared" si="19"/>
        <v>#DIV/0!</v>
      </c>
      <c r="CU80" s="120" t="e">
        <f t="shared" si="20"/>
        <v>#DIV/0!</v>
      </c>
      <c r="CV80" s="120" t="e">
        <f t="shared" si="21"/>
        <v>#DIV/0!</v>
      </c>
      <c r="CW80" s="120" t="e">
        <f t="shared" si="14"/>
        <v>#DIV/0!</v>
      </c>
      <c r="CX80" s="120" t="e">
        <f t="shared" si="14"/>
        <v>#DIV/0!</v>
      </c>
      <c r="CY80" s="120" t="e">
        <f t="shared" si="14"/>
        <v>#DIV/0!</v>
      </c>
      <c r="CZ80" s="120" t="e">
        <f t="shared" si="14"/>
        <v>#DIV/0!</v>
      </c>
      <c r="DA80" s="120" t="e">
        <f t="shared" si="14"/>
        <v>#DIV/0!</v>
      </c>
      <c r="DB80" s="120" t="str">
        <f t="shared" si="14"/>
        <v/>
      </c>
      <c r="DC80" s="119"/>
      <c r="DD80" s="111"/>
      <c r="DE80" s="111"/>
      <c r="DF80" s="111"/>
      <c r="DG80" s="111"/>
      <c r="DH80" s="111"/>
      <c r="DI80" s="111"/>
      <c r="DJ80" s="111"/>
      <c r="DK80" s="111"/>
      <c r="DL80" s="111"/>
      <c r="DM80" s="112">
        <f>IF('III Plan Rates'!$AP83&gt;0,SUMPRODUCT(DD80:DL80,'III Plan Rates'!$AG83:$AO83)/'III Plan Rates'!$AP83,0)</f>
        <v>0</v>
      </c>
      <c r="DN80" s="123"/>
      <c r="DO80" s="112" t="e">
        <f>'III Plan Rates'!$AA83*'V Consumer Factors'!$N$12*'II Rate Development &amp; Change'!$M$34</f>
        <v>#DIV/0!</v>
      </c>
      <c r="DP80" s="112" t="e">
        <f>'III Plan Rates'!$AA83*'V Consumer Factors'!$N$13*'II Rate Development &amp; Change'!$M$34</f>
        <v>#DIV/0!</v>
      </c>
      <c r="DQ80" s="112" t="e">
        <f>'III Plan Rates'!$AA83*'V Consumer Factors'!$N$14*'II Rate Development &amp; Change'!$M$34</f>
        <v>#DIV/0!</v>
      </c>
      <c r="DR80" s="112" t="e">
        <f>'III Plan Rates'!$AA83*'V Consumer Factors'!$N$15*'II Rate Development &amp; Change'!$M$34</f>
        <v>#DIV/0!</v>
      </c>
      <c r="DS80" s="112" t="e">
        <f>'III Plan Rates'!$AA83*'V Consumer Factors'!$N$16*'II Rate Development &amp; Change'!$M$34</f>
        <v>#DIV/0!</v>
      </c>
      <c r="DT80" s="112" t="e">
        <f>'III Plan Rates'!$AA83*'V Consumer Factors'!$N$17*'II Rate Development &amp; Change'!$M$34</f>
        <v>#DIV/0!</v>
      </c>
      <c r="DU80" s="112" t="e">
        <f>'III Plan Rates'!$AA83*'V Consumer Factors'!$N$18*'II Rate Development &amp; Change'!$M$34</f>
        <v>#DIV/0!</v>
      </c>
      <c r="DV80" s="112" t="e">
        <f>'III Plan Rates'!$AA83*'V Consumer Factors'!$N$19*'II Rate Development &amp; Change'!$M$34</f>
        <v>#DIV/0!</v>
      </c>
      <c r="DW80" s="112" t="e">
        <f>'III Plan Rates'!$AA83*'V Consumer Factors'!$N$20*'II Rate Development &amp; Change'!$M$34</f>
        <v>#DIV/0!</v>
      </c>
      <c r="DX80" s="112">
        <f>IF('III Plan Rates'!$AP83&gt;0,SUMPRODUCT(DO80:DW80,'III Plan Rates'!$AG83:$AO83)/'III Plan Rates'!$AP83,0)</f>
        <v>0</v>
      </c>
      <c r="DZ80" s="120" t="e">
        <f t="shared" ref="DZ80:EF116" si="28">IF(AND(DD80&gt;0,DO80&gt;0),DO80/DD80-1,"")</f>
        <v>#DIV/0!</v>
      </c>
      <c r="EA80" s="120" t="e">
        <f t="shared" si="22"/>
        <v>#DIV/0!</v>
      </c>
      <c r="EB80" s="120" t="e">
        <f t="shared" si="23"/>
        <v>#DIV/0!</v>
      </c>
      <c r="EC80" s="120" t="e">
        <f t="shared" si="24"/>
        <v>#DIV/0!</v>
      </c>
      <c r="ED80" s="120" t="e">
        <f t="shared" si="15"/>
        <v>#DIV/0!</v>
      </c>
      <c r="EE80" s="120" t="e">
        <f t="shared" si="15"/>
        <v>#DIV/0!</v>
      </c>
      <c r="EF80" s="120" t="e">
        <f t="shared" si="15"/>
        <v>#DIV/0!</v>
      </c>
      <c r="EG80" s="120" t="e">
        <f t="shared" si="15"/>
        <v>#DIV/0!</v>
      </c>
      <c r="EH80" s="120" t="e">
        <f t="shared" si="15"/>
        <v>#DIV/0!</v>
      </c>
      <c r="EI80" s="120" t="str">
        <f t="shared" si="15"/>
        <v/>
      </c>
      <c r="EJ80" s="119"/>
    </row>
    <row r="81" spans="1:140" x14ac:dyDescent="0.25">
      <c r="A81" s="406" t="str">
        <f>'III Plan Rates'!A84</f>
        <v>Plan 67</v>
      </c>
      <c r="B81" s="122">
        <f>'III Plan Rates'!B84</f>
        <v>0</v>
      </c>
      <c r="C81" s="128">
        <f>'III Plan Rates'!D84</f>
        <v>0</v>
      </c>
      <c r="D81" s="122">
        <f>'III Plan Rates'!E84</f>
        <v>0</v>
      </c>
      <c r="E81" s="122">
        <f>'III Plan Rates'!F84</f>
        <v>0</v>
      </c>
      <c r="F81" s="122">
        <f>'III Plan Rates'!G84</f>
        <v>0</v>
      </c>
      <c r="G81" s="122">
        <f>'III Plan Rates'!J84</f>
        <v>0</v>
      </c>
      <c r="H81" s="101"/>
      <c r="I81" s="111"/>
      <c r="J81" s="111"/>
      <c r="K81" s="111"/>
      <c r="L81" s="111"/>
      <c r="M81" s="111"/>
      <c r="N81" s="111"/>
      <c r="O81" s="111"/>
      <c r="P81" s="111"/>
      <c r="Q81" s="111"/>
      <c r="R81" s="112">
        <f>IF('III Plan Rates'!$AP84&gt;0,SUMPRODUCT(I81:Q81,'III Plan Rates'!$AG84:$AO84)/'III Plan Rates'!$AP84,0)</f>
        <v>0</v>
      </c>
      <c r="S81" s="123"/>
      <c r="T81" s="112" t="e">
        <f>'III Plan Rates'!$AA84*'V Consumer Factors'!$N$12*'II Rate Development &amp; Change'!$J$34</f>
        <v>#DIV/0!</v>
      </c>
      <c r="U81" s="112" t="e">
        <f>'III Plan Rates'!$AA84*'V Consumer Factors'!$N$13*'II Rate Development &amp; Change'!$J$34</f>
        <v>#DIV/0!</v>
      </c>
      <c r="V81" s="112" t="e">
        <f>'III Plan Rates'!$AA84*'V Consumer Factors'!$N$14*'II Rate Development &amp; Change'!$J$34</f>
        <v>#DIV/0!</v>
      </c>
      <c r="W81" s="112" t="e">
        <f>'III Plan Rates'!$AA84*'V Consumer Factors'!$N$15*'II Rate Development &amp; Change'!$J$34</f>
        <v>#DIV/0!</v>
      </c>
      <c r="X81" s="112" t="e">
        <f>'III Plan Rates'!$AA84*'V Consumer Factors'!$N$16*'II Rate Development &amp; Change'!$J$34</f>
        <v>#DIV/0!</v>
      </c>
      <c r="Y81" s="112" t="e">
        <f>'III Plan Rates'!$AA84*'V Consumer Factors'!$N$17*'II Rate Development &amp; Change'!$J$34</f>
        <v>#DIV/0!</v>
      </c>
      <c r="Z81" s="112" t="e">
        <f>'III Plan Rates'!$AA84*'V Consumer Factors'!$N$18*'II Rate Development &amp; Change'!$J$34</f>
        <v>#DIV/0!</v>
      </c>
      <c r="AA81" s="112" t="e">
        <f>'III Plan Rates'!$AA84*'V Consumer Factors'!$N$19*'II Rate Development &amp; Change'!$J$34</f>
        <v>#DIV/0!</v>
      </c>
      <c r="AB81" s="112" t="e">
        <f>'III Plan Rates'!$AA84*'V Consumer Factors'!$N$20*'II Rate Development &amp; Change'!$J$34</f>
        <v>#DIV/0!</v>
      </c>
      <c r="AC81" s="112">
        <f>IF('III Plan Rates'!$AP84&gt;0,SUMPRODUCT(T81:AB81,'III Plan Rates'!$AG84:$AO84)/'III Plan Rates'!$AP84,0)</f>
        <v>0</v>
      </c>
      <c r="AD81" s="119"/>
      <c r="AE81" s="120" t="e">
        <f t="shared" si="25"/>
        <v>#DIV/0!</v>
      </c>
      <c r="AF81" s="120" t="e">
        <f t="shared" si="25"/>
        <v>#DIV/0!</v>
      </c>
      <c r="AG81" s="120" t="e">
        <f t="shared" si="25"/>
        <v>#DIV/0!</v>
      </c>
      <c r="AH81" s="120" t="e">
        <f t="shared" si="25"/>
        <v>#DIV/0!</v>
      </c>
      <c r="AI81" s="120" t="e">
        <f t="shared" si="12"/>
        <v>#DIV/0!</v>
      </c>
      <c r="AJ81" s="120" t="e">
        <f t="shared" si="12"/>
        <v>#DIV/0!</v>
      </c>
      <c r="AK81" s="120" t="e">
        <f t="shared" si="12"/>
        <v>#DIV/0!</v>
      </c>
      <c r="AL81" s="120" t="e">
        <f t="shared" si="12"/>
        <v>#DIV/0!</v>
      </c>
      <c r="AM81" s="120" t="e">
        <f t="shared" si="12"/>
        <v>#DIV/0!</v>
      </c>
      <c r="AN81" s="120" t="str">
        <f t="shared" si="12"/>
        <v/>
      </c>
      <c r="AO81" s="119"/>
      <c r="AP81" s="111"/>
      <c r="AQ81" s="111"/>
      <c r="AR81" s="111"/>
      <c r="AS81" s="111"/>
      <c r="AT81" s="111"/>
      <c r="AU81" s="111"/>
      <c r="AV81" s="111"/>
      <c r="AW81" s="111"/>
      <c r="AX81" s="111"/>
      <c r="AY81" s="112">
        <f>IF('III Plan Rates'!$AP84&gt;0,SUMPRODUCT(AP81:AX81,'III Plan Rates'!$AG84:$AO84)/'III Plan Rates'!$AP84,0)</f>
        <v>0</v>
      </c>
      <c r="AZ81" s="123"/>
      <c r="BA81" s="112" t="e">
        <f>'III Plan Rates'!$AA84*'V Consumer Factors'!$N$12*'II Rate Development &amp; Change'!$K$34</f>
        <v>#DIV/0!</v>
      </c>
      <c r="BB81" s="112" t="e">
        <f>'III Plan Rates'!$AA84*'V Consumer Factors'!$N$13*'II Rate Development &amp; Change'!$K$34</f>
        <v>#DIV/0!</v>
      </c>
      <c r="BC81" s="112" t="e">
        <f>'III Plan Rates'!$AA84*'V Consumer Factors'!$N$14*'II Rate Development &amp; Change'!$K$34</f>
        <v>#DIV/0!</v>
      </c>
      <c r="BD81" s="112" t="e">
        <f>'III Plan Rates'!$AA84*'V Consumer Factors'!$N$15*'II Rate Development &amp; Change'!$K$34</f>
        <v>#DIV/0!</v>
      </c>
      <c r="BE81" s="112" t="e">
        <f>'III Plan Rates'!$AA84*'V Consumer Factors'!$N$16*'II Rate Development &amp; Change'!$K$34</f>
        <v>#DIV/0!</v>
      </c>
      <c r="BF81" s="112" t="e">
        <f>'III Plan Rates'!$AA84*'V Consumer Factors'!$N$17*'II Rate Development &amp; Change'!$K$34</f>
        <v>#DIV/0!</v>
      </c>
      <c r="BG81" s="112" t="e">
        <f>'III Plan Rates'!$AA84*'V Consumer Factors'!$N$18*'II Rate Development &amp; Change'!$K$34</f>
        <v>#DIV/0!</v>
      </c>
      <c r="BH81" s="112" t="e">
        <f>'III Plan Rates'!$AA84*'V Consumer Factors'!$N$19*'II Rate Development &amp; Change'!$K$34</f>
        <v>#DIV/0!</v>
      </c>
      <c r="BI81" s="112" t="e">
        <f>'III Plan Rates'!$AA84*'V Consumer Factors'!$N$20*'II Rate Development &amp; Change'!$K$34</f>
        <v>#DIV/0!</v>
      </c>
      <c r="BJ81" s="112">
        <f>IF('III Plan Rates'!$AP84&gt;0,SUMPRODUCT(BA81:BI81,'III Plan Rates'!$AG84:$AO84)/'III Plan Rates'!$AP84,0)</f>
        <v>0</v>
      </c>
      <c r="BK81" s="124"/>
      <c r="BL81" s="120" t="e">
        <f t="shared" si="26"/>
        <v>#DIV/0!</v>
      </c>
      <c r="BM81" s="120" t="e">
        <f t="shared" si="16"/>
        <v>#DIV/0!</v>
      </c>
      <c r="BN81" s="120" t="e">
        <f t="shared" si="17"/>
        <v>#DIV/0!</v>
      </c>
      <c r="BO81" s="120" t="e">
        <f t="shared" si="18"/>
        <v>#DIV/0!</v>
      </c>
      <c r="BP81" s="120" t="e">
        <f t="shared" si="13"/>
        <v>#DIV/0!</v>
      </c>
      <c r="BQ81" s="120" t="e">
        <f t="shared" si="13"/>
        <v>#DIV/0!</v>
      </c>
      <c r="BR81" s="120" t="e">
        <f t="shared" si="13"/>
        <v>#DIV/0!</v>
      </c>
      <c r="BS81" s="120" t="e">
        <f t="shared" si="13"/>
        <v>#DIV/0!</v>
      </c>
      <c r="BT81" s="120" t="e">
        <f t="shared" si="13"/>
        <v>#DIV/0!</v>
      </c>
      <c r="BU81" s="120" t="str">
        <f t="shared" si="13"/>
        <v/>
      </c>
      <c r="BV81" s="119"/>
      <c r="BW81" s="111"/>
      <c r="BX81" s="111"/>
      <c r="BY81" s="111"/>
      <c r="BZ81" s="111"/>
      <c r="CA81" s="111"/>
      <c r="CB81" s="111"/>
      <c r="CC81" s="111"/>
      <c r="CD81" s="111"/>
      <c r="CE81" s="111"/>
      <c r="CF81" s="112">
        <f>IF('III Plan Rates'!$AP84&gt;0,SUMPRODUCT(BW81:CE81,'III Plan Rates'!$AG84:$AO84)/'III Plan Rates'!$AP84,0)</f>
        <v>0</v>
      </c>
      <c r="CG81" s="123"/>
      <c r="CH81" s="112" t="e">
        <f>'III Plan Rates'!$AA84*'V Consumer Factors'!$N$12*'II Rate Development &amp; Change'!$L$34</f>
        <v>#DIV/0!</v>
      </c>
      <c r="CI81" s="112" t="e">
        <f>'III Plan Rates'!$AA84*'V Consumer Factors'!$N$13*'II Rate Development &amp; Change'!$L$34</f>
        <v>#DIV/0!</v>
      </c>
      <c r="CJ81" s="112" t="e">
        <f>'III Plan Rates'!$AA84*'V Consumer Factors'!$N$14*'II Rate Development &amp; Change'!$L$34</f>
        <v>#DIV/0!</v>
      </c>
      <c r="CK81" s="112" t="e">
        <f>'III Plan Rates'!$AA84*'V Consumer Factors'!$N$15*'II Rate Development &amp; Change'!$L$34</f>
        <v>#DIV/0!</v>
      </c>
      <c r="CL81" s="112" t="e">
        <f>'III Plan Rates'!$AA84*'V Consumer Factors'!$N$16*'II Rate Development &amp; Change'!$L$34</f>
        <v>#DIV/0!</v>
      </c>
      <c r="CM81" s="112" t="e">
        <f>'III Plan Rates'!$AA84*'V Consumer Factors'!$N$17*'II Rate Development &amp; Change'!$L$34</f>
        <v>#DIV/0!</v>
      </c>
      <c r="CN81" s="112" t="e">
        <f>'III Plan Rates'!$AA84*'V Consumer Factors'!$N$18*'II Rate Development &amp; Change'!$L$34</f>
        <v>#DIV/0!</v>
      </c>
      <c r="CO81" s="112" t="e">
        <f>'III Plan Rates'!$AA84*'V Consumer Factors'!$N$19*'II Rate Development &amp; Change'!$L$34</f>
        <v>#DIV/0!</v>
      </c>
      <c r="CP81" s="112" t="e">
        <f>'III Plan Rates'!$AA84*'V Consumer Factors'!$N$20*'II Rate Development &amp; Change'!$L$34</f>
        <v>#DIV/0!</v>
      </c>
      <c r="CQ81" s="112">
        <f>IF('III Plan Rates'!$AP84&gt;0,SUMPRODUCT(CH81:CP81,'III Plan Rates'!$AG84:$AO84)/'III Plan Rates'!$AP84,0)</f>
        <v>0</v>
      </c>
      <c r="CR81" s="124"/>
      <c r="CS81" s="120" t="e">
        <f t="shared" si="27"/>
        <v>#DIV/0!</v>
      </c>
      <c r="CT81" s="120" t="e">
        <f t="shared" si="19"/>
        <v>#DIV/0!</v>
      </c>
      <c r="CU81" s="120" t="e">
        <f t="shared" si="20"/>
        <v>#DIV/0!</v>
      </c>
      <c r="CV81" s="120" t="e">
        <f t="shared" si="21"/>
        <v>#DIV/0!</v>
      </c>
      <c r="CW81" s="120" t="e">
        <f t="shared" si="14"/>
        <v>#DIV/0!</v>
      </c>
      <c r="CX81" s="120" t="e">
        <f t="shared" si="14"/>
        <v>#DIV/0!</v>
      </c>
      <c r="CY81" s="120" t="e">
        <f t="shared" si="14"/>
        <v>#DIV/0!</v>
      </c>
      <c r="CZ81" s="120" t="e">
        <f t="shared" si="14"/>
        <v>#DIV/0!</v>
      </c>
      <c r="DA81" s="120" t="e">
        <f t="shared" si="14"/>
        <v>#DIV/0!</v>
      </c>
      <c r="DB81" s="120" t="str">
        <f t="shared" si="14"/>
        <v/>
      </c>
      <c r="DC81" s="119"/>
      <c r="DD81" s="111"/>
      <c r="DE81" s="111"/>
      <c r="DF81" s="111"/>
      <c r="DG81" s="111"/>
      <c r="DH81" s="111"/>
      <c r="DI81" s="111"/>
      <c r="DJ81" s="111"/>
      <c r="DK81" s="111"/>
      <c r="DL81" s="111"/>
      <c r="DM81" s="112">
        <f>IF('III Plan Rates'!$AP84&gt;0,SUMPRODUCT(DD81:DL81,'III Plan Rates'!$AG84:$AO84)/'III Plan Rates'!$AP84,0)</f>
        <v>0</v>
      </c>
      <c r="DN81" s="123"/>
      <c r="DO81" s="112" t="e">
        <f>'III Plan Rates'!$AA84*'V Consumer Factors'!$N$12*'II Rate Development &amp; Change'!$M$34</f>
        <v>#DIV/0!</v>
      </c>
      <c r="DP81" s="112" t="e">
        <f>'III Plan Rates'!$AA84*'V Consumer Factors'!$N$13*'II Rate Development &amp; Change'!$M$34</f>
        <v>#DIV/0!</v>
      </c>
      <c r="DQ81" s="112" t="e">
        <f>'III Plan Rates'!$AA84*'V Consumer Factors'!$N$14*'II Rate Development &amp; Change'!$M$34</f>
        <v>#DIV/0!</v>
      </c>
      <c r="DR81" s="112" t="e">
        <f>'III Plan Rates'!$AA84*'V Consumer Factors'!$N$15*'II Rate Development &amp; Change'!$M$34</f>
        <v>#DIV/0!</v>
      </c>
      <c r="DS81" s="112" t="e">
        <f>'III Plan Rates'!$AA84*'V Consumer Factors'!$N$16*'II Rate Development &amp; Change'!$M$34</f>
        <v>#DIV/0!</v>
      </c>
      <c r="DT81" s="112" t="e">
        <f>'III Plan Rates'!$AA84*'V Consumer Factors'!$N$17*'II Rate Development &amp; Change'!$M$34</f>
        <v>#DIV/0!</v>
      </c>
      <c r="DU81" s="112" t="e">
        <f>'III Plan Rates'!$AA84*'V Consumer Factors'!$N$18*'II Rate Development &amp; Change'!$M$34</f>
        <v>#DIV/0!</v>
      </c>
      <c r="DV81" s="112" t="e">
        <f>'III Plan Rates'!$AA84*'V Consumer Factors'!$N$19*'II Rate Development &amp; Change'!$M$34</f>
        <v>#DIV/0!</v>
      </c>
      <c r="DW81" s="112" t="e">
        <f>'III Plan Rates'!$AA84*'V Consumer Factors'!$N$20*'II Rate Development &amp; Change'!$M$34</f>
        <v>#DIV/0!</v>
      </c>
      <c r="DX81" s="112">
        <f>IF('III Plan Rates'!$AP84&gt;0,SUMPRODUCT(DO81:DW81,'III Plan Rates'!$AG84:$AO84)/'III Plan Rates'!$AP84,0)</f>
        <v>0</v>
      </c>
      <c r="DZ81" s="120" t="e">
        <f t="shared" si="28"/>
        <v>#DIV/0!</v>
      </c>
      <c r="EA81" s="120" t="e">
        <f t="shared" si="22"/>
        <v>#DIV/0!</v>
      </c>
      <c r="EB81" s="120" t="e">
        <f t="shared" si="23"/>
        <v>#DIV/0!</v>
      </c>
      <c r="EC81" s="120" t="e">
        <f t="shared" si="24"/>
        <v>#DIV/0!</v>
      </c>
      <c r="ED81" s="120" t="e">
        <f t="shared" si="15"/>
        <v>#DIV/0!</v>
      </c>
      <c r="EE81" s="120" t="e">
        <f t="shared" si="15"/>
        <v>#DIV/0!</v>
      </c>
      <c r="EF81" s="120" t="e">
        <f t="shared" si="15"/>
        <v>#DIV/0!</v>
      </c>
      <c r="EG81" s="120" t="e">
        <f t="shared" si="15"/>
        <v>#DIV/0!</v>
      </c>
      <c r="EH81" s="120" t="e">
        <f t="shared" si="15"/>
        <v>#DIV/0!</v>
      </c>
      <c r="EI81" s="120" t="str">
        <f t="shared" si="15"/>
        <v/>
      </c>
      <c r="EJ81" s="119"/>
    </row>
    <row r="82" spans="1:140" x14ac:dyDescent="0.25">
      <c r="A82" s="406" t="str">
        <f>'III Plan Rates'!A85</f>
        <v>Plan 68</v>
      </c>
      <c r="B82" s="122">
        <f>'III Plan Rates'!B85</f>
        <v>0</v>
      </c>
      <c r="C82" s="128">
        <f>'III Plan Rates'!D85</f>
        <v>0</v>
      </c>
      <c r="D82" s="122">
        <f>'III Plan Rates'!E85</f>
        <v>0</v>
      </c>
      <c r="E82" s="122">
        <f>'III Plan Rates'!F85</f>
        <v>0</v>
      </c>
      <c r="F82" s="122">
        <f>'III Plan Rates'!G85</f>
        <v>0</v>
      </c>
      <c r="G82" s="122">
        <f>'III Plan Rates'!J85</f>
        <v>0</v>
      </c>
      <c r="H82" s="101"/>
      <c r="I82" s="111"/>
      <c r="J82" s="111"/>
      <c r="K82" s="111"/>
      <c r="L82" s="111"/>
      <c r="M82" s="111"/>
      <c r="N82" s="111"/>
      <c r="O82" s="111"/>
      <c r="P82" s="111"/>
      <c r="Q82" s="111"/>
      <c r="R82" s="112">
        <f>IF('III Plan Rates'!$AP85&gt;0,SUMPRODUCT(I82:Q82,'III Plan Rates'!$AG85:$AO85)/'III Plan Rates'!$AP85,0)</f>
        <v>0</v>
      </c>
      <c r="S82" s="123"/>
      <c r="T82" s="112" t="e">
        <f>'III Plan Rates'!$AA85*'V Consumer Factors'!$N$12*'II Rate Development &amp; Change'!$J$34</f>
        <v>#DIV/0!</v>
      </c>
      <c r="U82" s="112" t="e">
        <f>'III Plan Rates'!$AA85*'V Consumer Factors'!$N$13*'II Rate Development &amp; Change'!$J$34</f>
        <v>#DIV/0!</v>
      </c>
      <c r="V82" s="112" t="e">
        <f>'III Plan Rates'!$AA85*'V Consumer Factors'!$N$14*'II Rate Development &amp; Change'!$J$34</f>
        <v>#DIV/0!</v>
      </c>
      <c r="W82" s="112" t="e">
        <f>'III Plan Rates'!$AA85*'V Consumer Factors'!$N$15*'II Rate Development &amp; Change'!$J$34</f>
        <v>#DIV/0!</v>
      </c>
      <c r="X82" s="112" t="e">
        <f>'III Plan Rates'!$AA85*'V Consumer Factors'!$N$16*'II Rate Development &amp; Change'!$J$34</f>
        <v>#DIV/0!</v>
      </c>
      <c r="Y82" s="112" t="e">
        <f>'III Plan Rates'!$AA85*'V Consumer Factors'!$N$17*'II Rate Development &amp; Change'!$J$34</f>
        <v>#DIV/0!</v>
      </c>
      <c r="Z82" s="112" t="e">
        <f>'III Plan Rates'!$AA85*'V Consumer Factors'!$N$18*'II Rate Development &amp; Change'!$J$34</f>
        <v>#DIV/0!</v>
      </c>
      <c r="AA82" s="112" t="e">
        <f>'III Plan Rates'!$AA85*'V Consumer Factors'!$N$19*'II Rate Development &amp; Change'!$J$34</f>
        <v>#DIV/0!</v>
      </c>
      <c r="AB82" s="112" t="e">
        <f>'III Plan Rates'!$AA85*'V Consumer Factors'!$N$20*'II Rate Development &amp; Change'!$J$34</f>
        <v>#DIV/0!</v>
      </c>
      <c r="AC82" s="112">
        <f>IF('III Plan Rates'!$AP85&gt;0,SUMPRODUCT(T82:AB82,'III Plan Rates'!$AG85:$AO85)/'III Plan Rates'!$AP85,0)</f>
        <v>0</v>
      </c>
      <c r="AD82" s="119"/>
      <c r="AE82" s="120" t="e">
        <f t="shared" si="25"/>
        <v>#DIV/0!</v>
      </c>
      <c r="AF82" s="120" t="e">
        <f t="shared" si="25"/>
        <v>#DIV/0!</v>
      </c>
      <c r="AG82" s="120" t="e">
        <f t="shared" si="25"/>
        <v>#DIV/0!</v>
      </c>
      <c r="AH82" s="120" t="e">
        <f t="shared" si="25"/>
        <v>#DIV/0!</v>
      </c>
      <c r="AI82" s="120" t="e">
        <f t="shared" si="12"/>
        <v>#DIV/0!</v>
      </c>
      <c r="AJ82" s="120" t="e">
        <f t="shared" si="12"/>
        <v>#DIV/0!</v>
      </c>
      <c r="AK82" s="120" t="e">
        <f t="shared" si="12"/>
        <v>#DIV/0!</v>
      </c>
      <c r="AL82" s="120" t="e">
        <f t="shared" si="12"/>
        <v>#DIV/0!</v>
      </c>
      <c r="AM82" s="120" t="e">
        <f t="shared" si="12"/>
        <v>#DIV/0!</v>
      </c>
      <c r="AN82" s="120" t="str">
        <f t="shared" si="12"/>
        <v/>
      </c>
      <c r="AO82" s="119"/>
      <c r="AP82" s="111"/>
      <c r="AQ82" s="111"/>
      <c r="AR82" s="111"/>
      <c r="AS82" s="111"/>
      <c r="AT82" s="111"/>
      <c r="AU82" s="111"/>
      <c r="AV82" s="111"/>
      <c r="AW82" s="111"/>
      <c r="AX82" s="111"/>
      <c r="AY82" s="112">
        <f>IF('III Plan Rates'!$AP85&gt;0,SUMPRODUCT(AP82:AX82,'III Plan Rates'!$AG85:$AO85)/'III Plan Rates'!$AP85,0)</f>
        <v>0</v>
      </c>
      <c r="AZ82" s="123"/>
      <c r="BA82" s="112" t="e">
        <f>'III Plan Rates'!$AA85*'V Consumer Factors'!$N$12*'II Rate Development &amp; Change'!$K$34</f>
        <v>#DIV/0!</v>
      </c>
      <c r="BB82" s="112" t="e">
        <f>'III Plan Rates'!$AA85*'V Consumer Factors'!$N$13*'II Rate Development &amp; Change'!$K$34</f>
        <v>#DIV/0!</v>
      </c>
      <c r="BC82" s="112" t="e">
        <f>'III Plan Rates'!$AA85*'V Consumer Factors'!$N$14*'II Rate Development &amp; Change'!$K$34</f>
        <v>#DIV/0!</v>
      </c>
      <c r="BD82" s="112" t="e">
        <f>'III Plan Rates'!$AA85*'V Consumer Factors'!$N$15*'II Rate Development &amp; Change'!$K$34</f>
        <v>#DIV/0!</v>
      </c>
      <c r="BE82" s="112" t="e">
        <f>'III Plan Rates'!$AA85*'V Consumer Factors'!$N$16*'II Rate Development &amp; Change'!$K$34</f>
        <v>#DIV/0!</v>
      </c>
      <c r="BF82" s="112" t="e">
        <f>'III Plan Rates'!$AA85*'V Consumer Factors'!$N$17*'II Rate Development &amp; Change'!$K$34</f>
        <v>#DIV/0!</v>
      </c>
      <c r="BG82" s="112" t="e">
        <f>'III Plan Rates'!$AA85*'V Consumer Factors'!$N$18*'II Rate Development &amp; Change'!$K$34</f>
        <v>#DIV/0!</v>
      </c>
      <c r="BH82" s="112" t="e">
        <f>'III Plan Rates'!$AA85*'V Consumer Factors'!$N$19*'II Rate Development &amp; Change'!$K$34</f>
        <v>#DIV/0!</v>
      </c>
      <c r="BI82" s="112" t="e">
        <f>'III Plan Rates'!$AA85*'V Consumer Factors'!$N$20*'II Rate Development &amp; Change'!$K$34</f>
        <v>#DIV/0!</v>
      </c>
      <c r="BJ82" s="112">
        <f>IF('III Plan Rates'!$AP85&gt;0,SUMPRODUCT(BA82:BI82,'III Plan Rates'!$AG85:$AO85)/'III Plan Rates'!$AP85,0)</f>
        <v>0</v>
      </c>
      <c r="BK82" s="124"/>
      <c r="BL82" s="120" t="e">
        <f t="shared" si="26"/>
        <v>#DIV/0!</v>
      </c>
      <c r="BM82" s="120" t="e">
        <f t="shared" si="16"/>
        <v>#DIV/0!</v>
      </c>
      <c r="BN82" s="120" t="e">
        <f t="shared" si="17"/>
        <v>#DIV/0!</v>
      </c>
      <c r="BO82" s="120" t="e">
        <f t="shared" si="18"/>
        <v>#DIV/0!</v>
      </c>
      <c r="BP82" s="120" t="e">
        <f t="shared" si="13"/>
        <v>#DIV/0!</v>
      </c>
      <c r="BQ82" s="120" t="e">
        <f t="shared" si="13"/>
        <v>#DIV/0!</v>
      </c>
      <c r="BR82" s="120" t="e">
        <f t="shared" si="13"/>
        <v>#DIV/0!</v>
      </c>
      <c r="BS82" s="120" t="e">
        <f t="shared" si="13"/>
        <v>#DIV/0!</v>
      </c>
      <c r="BT82" s="120" t="e">
        <f t="shared" si="13"/>
        <v>#DIV/0!</v>
      </c>
      <c r="BU82" s="120" t="str">
        <f t="shared" si="13"/>
        <v/>
      </c>
      <c r="BV82" s="119"/>
      <c r="BW82" s="111"/>
      <c r="BX82" s="111"/>
      <c r="BY82" s="111"/>
      <c r="BZ82" s="111"/>
      <c r="CA82" s="111"/>
      <c r="CB82" s="111"/>
      <c r="CC82" s="111"/>
      <c r="CD82" s="111"/>
      <c r="CE82" s="111"/>
      <c r="CF82" s="112">
        <f>IF('III Plan Rates'!$AP85&gt;0,SUMPRODUCT(BW82:CE82,'III Plan Rates'!$AG85:$AO85)/'III Plan Rates'!$AP85,0)</f>
        <v>0</v>
      </c>
      <c r="CG82" s="123"/>
      <c r="CH82" s="112" t="e">
        <f>'III Plan Rates'!$AA85*'V Consumer Factors'!$N$12*'II Rate Development &amp; Change'!$L$34</f>
        <v>#DIV/0!</v>
      </c>
      <c r="CI82" s="112" t="e">
        <f>'III Plan Rates'!$AA85*'V Consumer Factors'!$N$13*'II Rate Development &amp; Change'!$L$34</f>
        <v>#DIV/0!</v>
      </c>
      <c r="CJ82" s="112" t="e">
        <f>'III Plan Rates'!$AA85*'V Consumer Factors'!$N$14*'II Rate Development &amp; Change'!$L$34</f>
        <v>#DIV/0!</v>
      </c>
      <c r="CK82" s="112" t="e">
        <f>'III Plan Rates'!$AA85*'V Consumer Factors'!$N$15*'II Rate Development &amp; Change'!$L$34</f>
        <v>#DIV/0!</v>
      </c>
      <c r="CL82" s="112" t="e">
        <f>'III Plan Rates'!$AA85*'V Consumer Factors'!$N$16*'II Rate Development &amp; Change'!$L$34</f>
        <v>#DIV/0!</v>
      </c>
      <c r="CM82" s="112" t="e">
        <f>'III Plan Rates'!$AA85*'V Consumer Factors'!$N$17*'II Rate Development &amp; Change'!$L$34</f>
        <v>#DIV/0!</v>
      </c>
      <c r="CN82" s="112" t="e">
        <f>'III Plan Rates'!$AA85*'V Consumer Factors'!$N$18*'II Rate Development &amp; Change'!$L$34</f>
        <v>#DIV/0!</v>
      </c>
      <c r="CO82" s="112" t="e">
        <f>'III Plan Rates'!$AA85*'V Consumer Factors'!$N$19*'II Rate Development &amp; Change'!$L$34</f>
        <v>#DIV/0!</v>
      </c>
      <c r="CP82" s="112" t="e">
        <f>'III Plan Rates'!$AA85*'V Consumer Factors'!$N$20*'II Rate Development &amp; Change'!$L$34</f>
        <v>#DIV/0!</v>
      </c>
      <c r="CQ82" s="112">
        <f>IF('III Plan Rates'!$AP85&gt;0,SUMPRODUCT(CH82:CP82,'III Plan Rates'!$AG85:$AO85)/'III Plan Rates'!$AP85,0)</f>
        <v>0</v>
      </c>
      <c r="CR82" s="124"/>
      <c r="CS82" s="120" t="e">
        <f t="shared" si="27"/>
        <v>#DIV/0!</v>
      </c>
      <c r="CT82" s="120" t="e">
        <f t="shared" si="19"/>
        <v>#DIV/0!</v>
      </c>
      <c r="CU82" s="120" t="e">
        <f t="shared" si="20"/>
        <v>#DIV/0!</v>
      </c>
      <c r="CV82" s="120" t="e">
        <f t="shared" si="21"/>
        <v>#DIV/0!</v>
      </c>
      <c r="CW82" s="120" t="e">
        <f t="shared" si="14"/>
        <v>#DIV/0!</v>
      </c>
      <c r="CX82" s="120" t="e">
        <f t="shared" si="14"/>
        <v>#DIV/0!</v>
      </c>
      <c r="CY82" s="120" t="e">
        <f t="shared" si="14"/>
        <v>#DIV/0!</v>
      </c>
      <c r="CZ82" s="120" t="e">
        <f t="shared" si="14"/>
        <v>#DIV/0!</v>
      </c>
      <c r="DA82" s="120" t="e">
        <f t="shared" si="14"/>
        <v>#DIV/0!</v>
      </c>
      <c r="DB82" s="120" t="str">
        <f t="shared" si="14"/>
        <v/>
      </c>
      <c r="DC82" s="119"/>
      <c r="DD82" s="111"/>
      <c r="DE82" s="111"/>
      <c r="DF82" s="111"/>
      <c r="DG82" s="111"/>
      <c r="DH82" s="111"/>
      <c r="DI82" s="111"/>
      <c r="DJ82" s="111"/>
      <c r="DK82" s="111"/>
      <c r="DL82" s="111"/>
      <c r="DM82" s="112">
        <f>IF('III Plan Rates'!$AP85&gt;0,SUMPRODUCT(DD82:DL82,'III Plan Rates'!$AG85:$AO85)/'III Plan Rates'!$AP85,0)</f>
        <v>0</v>
      </c>
      <c r="DN82" s="123"/>
      <c r="DO82" s="112" t="e">
        <f>'III Plan Rates'!$AA85*'V Consumer Factors'!$N$12*'II Rate Development &amp; Change'!$M$34</f>
        <v>#DIV/0!</v>
      </c>
      <c r="DP82" s="112" t="e">
        <f>'III Plan Rates'!$AA85*'V Consumer Factors'!$N$13*'II Rate Development &amp; Change'!$M$34</f>
        <v>#DIV/0!</v>
      </c>
      <c r="DQ82" s="112" t="e">
        <f>'III Plan Rates'!$AA85*'V Consumer Factors'!$N$14*'II Rate Development &amp; Change'!$M$34</f>
        <v>#DIV/0!</v>
      </c>
      <c r="DR82" s="112" t="e">
        <f>'III Plan Rates'!$AA85*'V Consumer Factors'!$N$15*'II Rate Development &amp; Change'!$M$34</f>
        <v>#DIV/0!</v>
      </c>
      <c r="DS82" s="112" t="e">
        <f>'III Plan Rates'!$AA85*'V Consumer Factors'!$N$16*'II Rate Development &amp; Change'!$M$34</f>
        <v>#DIV/0!</v>
      </c>
      <c r="DT82" s="112" t="e">
        <f>'III Plan Rates'!$AA85*'V Consumer Factors'!$N$17*'II Rate Development &amp; Change'!$M$34</f>
        <v>#DIV/0!</v>
      </c>
      <c r="DU82" s="112" t="e">
        <f>'III Plan Rates'!$AA85*'V Consumer Factors'!$N$18*'II Rate Development &amp; Change'!$M$34</f>
        <v>#DIV/0!</v>
      </c>
      <c r="DV82" s="112" t="e">
        <f>'III Plan Rates'!$AA85*'V Consumer Factors'!$N$19*'II Rate Development &amp; Change'!$M$34</f>
        <v>#DIV/0!</v>
      </c>
      <c r="DW82" s="112" t="e">
        <f>'III Plan Rates'!$AA85*'V Consumer Factors'!$N$20*'II Rate Development &amp; Change'!$M$34</f>
        <v>#DIV/0!</v>
      </c>
      <c r="DX82" s="112">
        <f>IF('III Plan Rates'!$AP85&gt;0,SUMPRODUCT(DO82:DW82,'III Plan Rates'!$AG85:$AO85)/'III Plan Rates'!$AP85,0)</f>
        <v>0</v>
      </c>
      <c r="DZ82" s="120" t="e">
        <f t="shared" si="28"/>
        <v>#DIV/0!</v>
      </c>
      <c r="EA82" s="120" t="e">
        <f t="shared" si="22"/>
        <v>#DIV/0!</v>
      </c>
      <c r="EB82" s="120" t="e">
        <f t="shared" si="23"/>
        <v>#DIV/0!</v>
      </c>
      <c r="EC82" s="120" t="e">
        <f t="shared" si="24"/>
        <v>#DIV/0!</v>
      </c>
      <c r="ED82" s="120" t="e">
        <f t="shared" si="15"/>
        <v>#DIV/0!</v>
      </c>
      <c r="EE82" s="120" t="e">
        <f t="shared" si="15"/>
        <v>#DIV/0!</v>
      </c>
      <c r="EF82" s="120" t="e">
        <f t="shared" si="15"/>
        <v>#DIV/0!</v>
      </c>
      <c r="EG82" s="120" t="e">
        <f t="shared" si="15"/>
        <v>#DIV/0!</v>
      </c>
      <c r="EH82" s="120" t="e">
        <f t="shared" si="15"/>
        <v>#DIV/0!</v>
      </c>
      <c r="EI82" s="120" t="str">
        <f t="shared" si="15"/>
        <v/>
      </c>
      <c r="EJ82" s="119"/>
    </row>
    <row r="83" spans="1:140" x14ac:dyDescent="0.25">
      <c r="A83" s="406" t="str">
        <f>'III Plan Rates'!A86</f>
        <v>Plan 69</v>
      </c>
      <c r="B83" s="122">
        <f>'III Plan Rates'!B86</f>
        <v>0</v>
      </c>
      <c r="C83" s="128">
        <f>'III Plan Rates'!D86</f>
        <v>0</v>
      </c>
      <c r="D83" s="122">
        <f>'III Plan Rates'!E86</f>
        <v>0</v>
      </c>
      <c r="E83" s="122">
        <f>'III Plan Rates'!F86</f>
        <v>0</v>
      </c>
      <c r="F83" s="122">
        <f>'III Plan Rates'!G86</f>
        <v>0</v>
      </c>
      <c r="G83" s="122">
        <f>'III Plan Rates'!J86</f>
        <v>0</v>
      </c>
      <c r="H83" s="101"/>
      <c r="I83" s="111"/>
      <c r="J83" s="111"/>
      <c r="K83" s="111"/>
      <c r="L83" s="111"/>
      <c r="M83" s="111"/>
      <c r="N83" s="111"/>
      <c r="O83" s="111"/>
      <c r="P83" s="111"/>
      <c r="Q83" s="111"/>
      <c r="R83" s="112">
        <f>IF('III Plan Rates'!$AP86&gt;0,SUMPRODUCT(I83:Q83,'III Plan Rates'!$AG86:$AO86)/'III Plan Rates'!$AP86,0)</f>
        <v>0</v>
      </c>
      <c r="S83" s="123"/>
      <c r="T83" s="112" t="e">
        <f>'III Plan Rates'!$AA86*'V Consumer Factors'!$N$12*'II Rate Development &amp; Change'!$J$34</f>
        <v>#DIV/0!</v>
      </c>
      <c r="U83" s="112" t="e">
        <f>'III Plan Rates'!$AA86*'V Consumer Factors'!$N$13*'II Rate Development &amp; Change'!$J$34</f>
        <v>#DIV/0!</v>
      </c>
      <c r="V83" s="112" t="e">
        <f>'III Plan Rates'!$AA86*'V Consumer Factors'!$N$14*'II Rate Development &amp; Change'!$J$34</f>
        <v>#DIV/0!</v>
      </c>
      <c r="W83" s="112" t="e">
        <f>'III Plan Rates'!$AA86*'V Consumer Factors'!$N$15*'II Rate Development &amp; Change'!$J$34</f>
        <v>#DIV/0!</v>
      </c>
      <c r="X83" s="112" t="e">
        <f>'III Plan Rates'!$AA86*'V Consumer Factors'!$N$16*'II Rate Development &amp; Change'!$J$34</f>
        <v>#DIV/0!</v>
      </c>
      <c r="Y83" s="112" t="e">
        <f>'III Plan Rates'!$AA86*'V Consumer Factors'!$N$17*'II Rate Development &amp; Change'!$J$34</f>
        <v>#DIV/0!</v>
      </c>
      <c r="Z83" s="112" t="e">
        <f>'III Plan Rates'!$AA86*'V Consumer Factors'!$N$18*'II Rate Development &amp; Change'!$J$34</f>
        <v>#DIV/0!</v>
      </c>
      <c r="AA83" s="112" t="e">
        <f>'III Plan Rates'!$AA86*'V Consumer Factors'!$N$19*'II Rate Development &amp; Change'!$J$34</f>
        <v>#DIV/0!</v>
      </c>
      <c r="AB83" s="112" t="e">
        <f>'III Plan Rates'!$AA86*'V Consumer Factors'!$N$20*'II Rate Development &amp; Change'!$J$34</f>
        <v>#DIV/0!</v>
      </c>
      <c r="AC83" s="112">
        <f>IF('III Plan Rates'!$AP86&gt;0,SUMPRODUCT(T83:AB83,'III Plan Rates'!$AG86:$AO86)/'III Plan Rates'!$AP86,0)</f>
        <v>0</v>
      </c>
      <c r="AD83" s="119"/>
      <c r="AE83" s="120" t="e">
        <f t="shared" si="25"/>
        <v>#DIV/0!</v>
      </c>
      <c r="AF83" s="120" t="e">
        <f t="shared" si="25"/>
        <v>#DIV/0!</v>
      </c>
      <c r="AG83" s="120" t="e">
        <f t="shared" si="25"/>
        <v>#DIV/0!</v>
      </c>
      <c r="AH83" s="120" t="e">
        <f t="shared" si="25"/>
        <v>#DIV/0!</v>
      </c>
      <c r="AI83" s="120" t="e">
        <f t="shared" si="12"/>
        <v>#DIV/0!</v>
      </c>
      <c r="AJ83" s="120" t="e">
        <f t="shared" si="12"/>
        <v>#DIV/0!</v>
      </c>
      <c r="AK83" s="120" t="e">
        <f t="shared" si="12"/>
        <v>#DIV/0!</v>
      </c>
      <c r="AL83" s="120" t="e">
        <f t="shared" si="12"/>
        <v>#DIV/0!</v>
      </c>
      <c r="AM83" s="120" t="e">
        <f t="shared" si="12"/>
        <v>#DIV/0!</v>
      </c>
      <c r="AN83" s="120" t="str">
        <f t="shared" si="12"/>
        <v/>
      </c>
      <c r="AO83" s="119"/>
      <c r="AP83" s="111"/>
      <c r="AQ83" s="111"/>
      <c r="AR83" s="111"/>
      <c r="AS83" s="111"/>
      <c r="AT83" s="111"/>
      <c r="AU83" s="111"/>
      <c r="AV83" s="111"/>
      <c r="AW83" s="111"/>
      <c r="AX83" s="111"/>
      <c r="AY83" s="112">
        <f>IF('III Plan Rates'!$AP86&gt;0,SUMPRODUCT(AP83:AX83,'III Plan Rates'!$AG86:$AO86)/'III Plan Rates'!$AP86,0)</f>
        <v>0</v>
      </c>
      <c r="AZ83" s="123"/>
      <c r="BA83" s="112" t="e">
        <f>'III Plan Rates'!$AA86*'V Consumer Factors'!$N$12*'II Rate Development &amp; Change'!$K$34</f>
        <v>#DIV/0!</v>
      </c>
      <c r="BB83" s="112" t="e">
        <f>'III Plan Rates'!$AA86*'V Consumer Factors'!$N$13*'II Rate Development &amp; Change'!$K$34</f>
        <v>#DIV/0!</v>
      </c>
      <c r="BC83" s="112" t="e">
        <f>'III Plan Rates'!$AA86*'V Consumer Factors'!$N$14*'II Rate Development &amp; Change'!$K$34</f>
        <v>#DIV/0!</v>
      </c>
      <c r="BD83" s="112" t="e">
        <f>'III Plan Rates'!$AA86*'V Consumer Factors'!$N$15*'II Rate Development &amp; Change'!$K$34</f>
        <v>#DIV/0!</v>
      </c>
      <c r="BE83" s="112" t="e">
        <f>'III Plan Rates'!$AA86*'V Consumer Factors'!$N$16*'II Rate Development &amp; Change'!$K$34</f>
        <v>#DIV/0!</v>
      </c>
      <c r="BF83" s="112" t="e">
        <f>'III Plan Rates'!$AA86*'V Consumer Factors'!$N$17*'II Rate Development &amp; Change'!$K$34</f>
        <v>#DIV/0!</v>
      </c>
      <c r="BG83" s="112" t="e">
        <f>'III Plan Rates'!$AA86*'V Consumer Factors'!$N$18*'II Rate Development &amp; Change'!$K$34</f>
        <v>#DIV/0!</v>
      </c>
      <c r="BH83" s="112" t="e">
        <f>'III Plan Rates'!$AA86*'V Consumer Factors'!$N$19*'II Rate Development &amp; Change'!$K$34</f>
        <v>#DIV/0!</v>
      </c>
      <c r="BI83" s="112" t="e">
        <f>'III Plan Rates'!$AA86*'V Consumer Factors'!$N$20*'II Rate Development &amp; Change'!$K$34</f>
        <v>#DIV/0!</v>
      </c>
      <c r="BJ83" s="112">
        <f>IF('III Plan Rates'!$AP86&gt;0,SUMPRODUCT(BA83:BI83,'III Plan Rates'!$AG86:$AO86)/'III Plan Rates'!$AP86,0)</f>
        <v>0</v>
      </c>
      <c r="BK83" s="124"/>
      <c r="BL83" s="120" t="e">
        <f t="shared" si="26"/>
        <v>#DIV/0!</v>
      </c>
      <c r="BM83" s="120" t="e">
        <f t="shared" si="16"/>
        <v>#DIV/0!</v>
      </c>
      <c r="BN83" s="120" t="e">
        <f t="shared" si="17"/>
        <v>#DIV/0!</v>
      </c>
      <c r="BO83" s="120" t="e">
        <f t="shared" si="18"/>
        <v>#DIV/0!</v>
      </c>
      <c r="BP83" s="120" t="e">
        <f t="shared" si="13"/>
        <v>#DIV/0!</v>
      </c>
      <c r="BQ83" s="120" t="e">
        <f t="shared" si="13"/>
        <v>#DIV/0!</v>
      </c>
      <c r="BR83" s="120" t="e">
        <f t="shared" si="13"/>
        <v>#DIV/0!</v>
      </c>
      <c r="BS83" s="120" t="e">
        <f t="shared" si="13"/>
        <v>#DIV/0!</v>
      </c>
      <c r="BT83" s="120" t="e">
        <f t="shared" si="13"/>
        <v>#DIV/0!</v>
      </c>
      <c r="BU83" s="120" t="str">
        <f t="shared" si="13"/>
        <v/>
      </c>
      <c r="BV83" s="119"/>
      <c r="BW83" s="111"/>
      <c r="BX83" s="111"/>
      <c r="BY83" s="111"/>
      <c r="BZ83" s="111"/>
      <c r="CA83" s="111"/>
      <c r="CB83" s="111"/>
      <c r="CC83" s="111"/>
      <c r="CD83" s="111"/>
      <c r="CE83" s="111"/>
      <c r="CF83" s="112">
        <f>IF('III Plan Rates'!$AP86&gt;0,SUMPRODUCT(BW83:CE83,'III Plan Rates'!$AG86:$AO86)/'III Plan Rates'!$AP86,0)</f>
        <v>0</v>
      </c>
      <c r="CG83" s="123"/>
      <c r="CH83" s="112" t="e">
        <f>'III Plan Rates'!$AA86*'V Consumer Factors'!$N$12*'II Rate Development &amp; Change'!$L$34</f>
        <v>#DIV/0!</v>
      </c>
      <c r="CI83" s="112" t="e">
        <f>'III Plan Rates'!$AA86*'V Consumer Factors'!$N$13*'II Rate Development &amp; Change'!$L$34</f>
        <v>#DIV/0!</v>
      </c>
      <c r="CJ83" s="112" t="e">
        <f>'III Plan Rates'!$AA86*'V Consumer Factors'!$N$14*'II Rate Development &amp; Change'!$L$34</f>
        <v>#DIV/0!</v>
      </c>
      <c r="CK83" s="112" t="e">
        <f>'III Plan Rates'!$AA86*'V Consumer Factors'!$N$15*'II Rate Development &amp; Change'!$L$34</f>
        <v>#DIV/0!</v>
      </c>
      <c r="CL83" s="112" t="e">
        <f>'III Plan Rates'!$AA86*'V Consumer Factors'!$N$16*'II Rate Development &amp; Change'!$L$34</f>
        <v>#DIV/0!</v>
      </c>
      <c r="CM83" s="112" t="e">
        <f>'III Plan Rates'!$AA86*'V Consumer Factors'!$N$17*'II Rate Development &amp; Change'!$L$34</f>
        <v>#DIV/0!</v>
      </c>
      <c r="CN83" s="112" t="e">
        <f>'III Plan Rates'!$AA86*'V Consumer Factors'!$N$18*'II Rate Development &amp; Change'!$L$34</f>
        <v>#DIV/0!</v>
      </c>
      <c r="CO83" s="112" t="e">
        <f>'III Plan Rates'!$AA86*'V Consumer Factors'!$N$19*'II Rate Development &amp; Change'!$L$34</f>
        <v>#DIV/0!</v>
      </c>
      <c r="CP83" s="112" t="e">
        <f>'III Plan Rates'!$AA86*'V Consumer Factors'!$N$20*'II Rate Development &amp; Change'!$L$34</f>
        <v>#DIV/0!</v>
      </c>
      <c r="CQ83" s="112">
        <f>IF('III Plan Rates'!$AP86&gt;0,SUMPRODUCT(CH83:CP83,'III Plan Rates'!$AG86:$AO86)/'III Plan Rates'!$AP86,0)</f>
        <v>0</v>
      </c>
      <c r="CR83" s="124"/>
      <c r="CS83" s="120" t="e">
        <f t="shared" si="27"/>
        <v>#DIV/0!</v>
      </c>
      <c r="CT83" s="120" t="e">
        <f t="shared" si="19"/>
        <v>#DIV/0!</v>
      </c>
      <c r="CU83" s="120" t="e">
        <f t="shared" si="20"/>
        <v>#DIV/0!</v>
      </c>
      <c r="CV83" s="120" t="e">
        <f t="shared" si="21"/>
        <v>#DIV/0!</v>
      </c>
      <c r="CW83" s="120" t="e">
        <f t="shared" si="14"/>
        <v>#DIV/0!</v>
      </c>
      <c r="CX83" s="120" t="e">
        <f t="shared" si="14"/>
        <v>#DIV/0!</v>
      </c>
      <c r="CY83" s="120" t="e">
        <f t="shared" si="14"/>
        <v>#DIV/0!</v>
      </c>
      <c r="CZ83" s="120" t="e">
        <f t="shared" si="14"/>
        <v>#DIV/0!</v>
      </c>
      <c r="DA83" s="120" t="e">
        <f t="shared" si="14"/>
        <v>#DIV/0!</v>
      </c>
      <c r="DB83" s="120" t="str">
        <f t="shared" si="14"/>
        <v/>
      </c>
      <c r="DC83" s="119"/>
      <c r="DD83" s="111"/>
      <c r="DE83" s="111"/>
      <c r="DF83" s="111"/>
      <c r="DG83" s="111"/>
      <c r="DH83" s="111"/>
      <c r="DI83" s="111"/>
      <c r="DJ83" s="111"/>
      <c r="DK83" s="111"/>
      <c r="DL83" s="111"/>
      <c r="DM83" s="112">
        <f>IF('III Plan Rates'!$AP86&gt;0,SUMPRODUCT(DD83:DL83,'III Plan Rates'!$AG86:$AO86)/'III Plan Rates'!$AP86,0)</f>
        <v>0</v>
      </c>
      <c r="DN83" s="123"/>
      <c r="DO83" s="112" t="e">
        <f>'III Plan Rates'!$AA86*'V Consumer Factors'!$N$12*'II Rate Development &amp; Change'!$M$34</f>
        <v>#DIV/0!</v>
      </c>
      <c r="DP83" s="112" t="e">
        <f>'III Plan Rates'!$AA86*'V Consumer Factors'!$N$13*'II Rate Development &amp; Change'!$M$34</f>
        <v>#DIV/0!</v>
      </c>
      <c r="DQ83" s="112" t="e">
        <f>'III Plan Rates'!$AA86*'V Consumer Factors'!$N$14*'II Rate Development &amp; Change'!$M$34</f>
        <v>#DIV/0!</v>
      </c>
      <c r="DR83" s="112" t="e">
        <f>'III Plan Rates'!$AA86*'V Consumer Factors'!$N$15*'II Rate Development &amp; Change'!$M$34</f>
        <v>#DIV/0!</v>
      </c>
      <c r="DS83" s="112" t="e">
        <f>'III Plan Rates'!$AA86*'V Consumer Factors'!$N$16*'II Rate Development &amp; Change'!$M$34</f>
        <v>#DIV/0!</v>
      </c>
      <c r="DT83" s="112" t="e">
        <f>'III Plan Rates'!$AA86*'V Consumer Factors'!$N$17*'II Rate Development &amp; Change'!$M$34</f>
        <v>#DIV/0!</v>
      </c>
      <c r="DU83" s="112" t="e">
        <f>'III Plan Rates'!$AA86*'V Consumer Factors'!$N$18*'II Rate Development &amp; Change'!$M$34</f>
        <v>#DIV/0!</v>
      </c>
      <c r="DV83" s="112" t="e">
        <f>'III Plan Rates'!$AA86*'V Consumer Factors'!$N$19*'II Rate Development &amp; Change'!$M$34</f>
        <v>#DIV/0!</v>
      </c>
      <c r="DW83" s="112" t="e">
        <f>'III Plan Rates'!$AA86*'V Consumer Factors'!$N$20*'II Rate Development &amp; Change'!$M$34</f>
        <v>#DIV/0!</v>
      </c>
      <c r="DX83" s="112">
        <f>IF('III Plan Rates'!$AP86&gt;0,SUMPRODUCT(DO83:DW83,'III Plan Rates'!$AG86:$AO86)/'III Plan Rates'!$AP86,0)</f>
        <v>0</v>
      </c>
      <c r="DZ83" s="120" t="e">
        <f t="shared" si="28"/>
        <v>#DIV/0!</v>
      </c>
      <c r="EA83" s="120" t="e">
        <f t="shared" si="22"/>
        <v>#DIV/0!</v>
      </c>
      <c r="EB83" s="120" t="e">
        <f t="shared" si="23"/>
        <v>#DIV/0!</v>
      </c>
      <c r="EC83" s="120" t="e">
        <f t="shared" si="24"/>
        <v>#DIV/0!</v>
      </c>
      <c r="ED83" s="120" t="e">
        <f t="shared" si="15"/>
        <v>#DIV/0!</v>
      </c>
      <c r="EE83" s="120" t="e">
        <f t="shared" si="15"/>
        <v>#DIV/0!</v>
      </c>
      <c r="EF83" s="120" t="e">
        <f t="shared" si="15"/>
        <v>#DIV/0!</v>
      </c>
      <c r="EG83" s="120" t="e">
        <f t="shared" si="15"/>
        <v>#DIV/0!</v>
      </c>
      <c r="EH83" s="120" t="e">
        <f t="shared" si="15"/>
        <v>#DIV/0!</v>
      </c>
      <c r="EI83" s="120" t="str">
        <f t="shared" si="15"/>
        <v/>
      </c>
      <c r="EJ83" s="119"/>
    </row>
    <row r="84" spans="1:140" x14ac:dyDescent="0.25">
      <c r="A84" s="406" t="str">
        <f>'III Plan Rates'!A87</f>
        <v>Plan 70</v>
      </c>
      <c r="B84" s="122">
        <f>'III Plan Rates'!B87</f>
        <v>0</v>
      </c>
      <c r="C84" s="128">
        <f>'III Plan Rates'!D87</f>
        <v>0</v>
      </c>
      <c r="D84" s="122">
        <f>'III Plan Rates'!E87</f>
        <v>0</v>
      </c>
      <c r="E84" s="122">
        <f>'III Plan Rates'!F87</f>
        <v>0</v>
      </c>
      <c r="F84" s="122">
        <f>'III Plan Rates'!G87</f>
        <v>0</v>
      </c>
      <c r="G84" s="122">
        <f>'III Plan Rates'!J87</f>
        <v>0</v>
      </c>
      <c r="H84" s="101"/>
      <c r="I84" s="111"/>
      <c r="J84" s="111"/>
      <c r="K84" s="111"/>
      <c r="L84" s="111"/>
      <c r="M84" s="111"/>
      <c r="N84" s="111"/>
      <c r="O84" s="111"/>
      <c r="P84" s="111"/>
      <c r="Q84" s="111"/>
      <c r="R84" s="112">
        <f>IF('III Plan Rates'!$AP87&gt;0,SUMPRODUCT(I84:Q84,'III Plan Rates'!$AG87:$AO87)/'III Plan Rates'!$AP87,0)</f>
        <v>0</v>
      </c>
      <c r="S84" s="123"/>
      <c r="T84" s="112" t="e">
        <f>'III Plan Rates'!$AA87*'V Consumer Factors'!$N$12*'II Rate Development &amp; Change'!$J$34</f>
        <v>#DIV/0!</v>
      </c>
      <c r="U84" s="112" t="e">
        <f>'III Plan Rates'!$AA87*'V Consumer Factors'!$N$13*'II Rate Development &amp; Change'!$J$34</f>
        <v>#DIV/0!</v>
      </c>
      <c r="V84" s="112" t="e">
        <f>'III Plan Rates'!$AA87*'V Consumer Factors'!$N$14*'II Rate Development &amp; Change'!$J$34</f>
        <v>#DIV/0!</v>
      </c>
      <c r="W84" s="112" t="e">
        <f>'III Plan Rates'!$AA87*'V Consumer Factors'!$N$15*'II Rate Development &amp; Change'!$J$34</f>
        <v>#DIV/0!</v>
      </c>
      <c r="X84" s="112" t="e">
        <f>'III Plan Rates'!$AA87*'V Consumer Factors'!$N$16*'II Rate Development &amp; Change'!$J$34</f>
        <v>#DIV/0!</v>
      </c>
      <c r="Y84" s="112" t="e">
        <f>'III Plan Rates'!$AA87*'V Consumer Factors'!$N$17*'II Rate Development &amp; Change'!$J$34</f>
        <v>#DIV/0!</v>
      </c>
      <c r="Z84" s="112" t="e">
        <f>'III Plan Rates'!$AA87*'V Consumer Factors'!$N$18*'II Rate Development &amp; Change'!$J$34</f>
        <v>#DIV/0!</v>
      </c>
      <c r="AA84" s="112" t="e">
        <f>'III Plan Rates'!$AA87*'V Consumer Factors'!$N$19*'II Rate Development &amp; Change'!$J$34</f>
        <v>#DIV/0!</v>
      </c>
      <c r="AB84" s="112" t="e">
        <f>'III Plan Rates'!$AA87*'V Consumer Factors'!$N$20*'II Rate Development &amp; Change'!$J$34</f>
        <v>#DIV/0!</v>
      </c>
      <c r="AC84" s="112">
        <f>IF('III Plan Rates'!$AP87&gt;0,SUMPRODUCT(T84:AB84,'III Plan Rates'!$AG87:$AO87)/'III Plan Rates'!$AP87,0)</f>
        <v>0</v>
      </c>
      <c r="AD84" s="119"/>
      <c r="AE84" s="120" t="e">
        <f t="shared" si="25"/>
        <v>#DIV/0!</v>
      </c>
      <c r="AF84" s="120" t="e">
        <f t="shared" si="25"/>
        <v>#DIV/0!</v>
      </c>
      <c r="AG84" s="120" t="e">
        <f t="shared" si="25"/>
        <v>#DIV/0!</v>
      </c>
      <c r="AH84" s="120" t="e">
        <f t="shared" si="25"/>
        <v>#DIV/0!</v>
      </c>
      <c r="AI84" s="120" t="e">
        <f t="shared" si="12"/>
        <v>#DIV/0!</v>
      </c>
      <c r="AJ84" s="120" t="e">
        <f t="shared" si="12"/>
        <v>#DIV/0!</v>
      </c>
      <c r="AK84" s="120" t="e">
        <f t="shared" si="12"/>
        <v>#DIV/0!</v>
      </c>
      <c r="AL84" s="120" t="e">
        <f t="shared" si="12"/>
        <v>#DIV/0!</v>
      </c>
      <c r="AM84" s="120" t="e">
        <f t="shared" si="12"/>
        <v>#DIV/0!</v>
      </c>
      <c r="AN84" s="120" t="str">
        <f t="shared" si="12"/>
        <v/>
      </c>
      <c r="AO84" s="119"/>
      <c r="AP84" s="111"/>
      <c r="AQ84" s="111"/>
      <c r="AR84" s="111"/>
      <c r="AS84" s="111"/>
      <c r="AT84" s="111"/>
      <c r="AU84" s="111"/>
      <c r="AV84" s="111"/>
      <c r="AW84" s="111"/>
      <c r="AX84" s="111"/>
      <c r="AY84" s="112">
        <f>IF('III Plan Rates'!$AP87&gt;0,SUMPRODUCT(AP84:AX84,'III Plan Rates'!$AG87:$AO87)/'III Plan Rates'!$AP87,0)</f>
        <v>0</v>
      </c>
      <c r="AZ84" s="123"/>
      <c r="BA84" s="112" t="e">
        <f>'III Plan Rates'!$AA87*'V Consumer Factors'!$N$12*'II Rate Development &amp; Change'!$K$34</f>
        <v>#DIV/0!</v>
      </c>
      <c r="BB84" s="112" t="e">
        <f>'III Plan Rates'!$AA87*'V Consumer Factors'!$N$13*'II Rate Development &amp; Change'!$K$34</f>
        <v>#DIV/0!</v>
      </c>
      <c r="BC84" s="112" t="e">
        <f>'III Plan Rates'!$AA87*'V Consumer Factors'!$N$14*'II Rate Development &amp; Change'!$K$34</f>
        <v>#DIV/0!</v>
      </c>
      <c r="BD84" s="112" t="e">
        <f>'III Plan Rates'!$AA87*'V Consumer Factors'!$N$15*'II Rate Development &amp; Change'!$K$34</f>
        <v>#DIV/0!</v>
      </c>
      <c r="BE84" s="112" t="e">
        <f>'III Plan Rates'!$AA87*'V Consumer Factors'!$N$16*'II Rate Development &amp; Change'!$K$34</f>
        <v>#DIV/0!</v>
      </c>
      <c r="BF84" s="112" t="e">
        <f>'III Plan Rates'!$AA87*'V Consumer Factors'!$N$17*'II Rate Development &amp; Change'!$K$34</f>
        <v>#DIV/0!</v>
      </c>
      <c r="BG84" s="112" t="e">
        <f>'III Plan Rates'!$AA87*'V Consumer Factors'!$N$18*'II Rate Development &amp; Change'!$K$34</f>
        <v>#DIV/0!</v>
      </c>
      <c r="BH84" s="112" t="e">
        <f>'III Plan Rates'!$AA87*'V Consumer Factors'!$N$19*'II Rate Development &amp; Change'!$K$34</f>
        <v>#DIV/0!</v>
      </c>
      <c r="BI84" s="112" t="e">
        <f>'III Plan Rates'!$AA87*'V Consumer Factors'!$N$20*'II Rate Development &amp; Change'!$K$34</f>
        <v>#DIV/0!</v>
      </c>
      <c r="BJ84" s="112">
        <f>IF('III Plan Rates'!$AP87&gt;0,SUMPRODUCT(BA84:BI84,'III Plan Rates'!$AG87:$AO87)/'III Plan Rates'!$AP87,0)</f>
        <v>0</v>
      </c>
      <c r="BK84" s="124"/>
      <c r="BL84" s="120" t="e">
        <f t="shared" si="26"/>
        <v>#DIV/0!</v>
      </c>
      <c r="BM84" s="120" t="e">
        <f t="shared" si="16"/>
        <v>#DIV/0!</v>
      </c>
      <c r="BN84" s="120" t="e">
        <f t="shared" si="17"/>
        <v>#DIV/0!</v>
      </c>
      <c r="BO84" s="120" t="e">
        <f t="shared" si="18"/>
        <v>#DIV/0!</v>
      </c>
      <c r="BP84" s="120" t="e">
        <f t="shared" si="13"/>
        <v>#DIV/0!</v>
      </c>
      <c r="BQ84" s="120" t="e">
        <f t="shared" si="13"/>
        <v>#DIV/0!</v>
      </c>
      <c r="BR84" s="120" t="e">
        <f t="shared" si="13"/>
        <v>#DIV/0!</v>
      </c>
      <c r="BS84" s="120" t="e">
        <f t="shared" si="13"/>
        <v>#DIV/0!</v>
      </c>
      <c r="BT84" s="120" t="e">
        <f t="shared" si="13"/>
        <v>#DIV/0!</v>
      </c>
      <c r="BU84" s="120" t="str">
        <f t="shared" si="13"/>
        <v/>
      </c>
      <c r="BV84" s="119"/>
      <c r="BW84" s="111"/>
      <c r="BX84" s="111"/>
      <c r="BY84" s="111"/>
      <c r="BZ84" s="111"/>
      <c r="CA84" s="111"/>
      <c r="CB84" s="111"/>
      <c r="CC84" s="111"/>
      <c r="CD84" s="111"/>
      <c r="CE84" s="111"/>
      <c r="CF84" s="112">
        <f>IF('III Plan Rates'!$AP87&gt;0,SUMPRODUCT(BW84:CE84,'III Plan Rates'!$AG87:$AO87)/'III Plan Rates'!$AP87,0)</f>
        <v>0</v>
      </c>
      <c r="CG84" s="123"/>
      <c r="CH84" s="112" t="e">
        <f>'III Plan Rates'!$AA87*'V Consumer Factors'!$N$12*'II Rate Development &amp; Change'!$L$34</f>
        <v>#DIV/0!</v>
      </c>
      <c r="CI84" s="112" t="e">
        <f>'III Plan Rates'!$AA87*'V Consumer Factors'!$N$13*'II Rate Development &amp; Change'!$L$34</f>
        <v>#DIV/0!</v>
      </c>
      <c r="CJ84" s="112" t="e">
        <f>'III Plan Rates'!$AA87*'V Consumer Factors'!$N$14*'II Rate Development &amp; Change'!$L$34</f>
        <v>#DIV/0!</v>
      </c>
      <c r="CK84" s="112" t="e">
        <f>'III Plan Rates'!$AA87*'V Consumer Factors'!$N$15*'II Rate Development &amp; Change'!$L$34</f>
        <v>#DIV/0!</v>
      </c>
      <c r="CL84" s="112" t="e">
        <f>'III Plan Rates'!$AA87*'V Consumer Factors'!$N$16*'II Rate Development &amp; Change'!$L$34</f>
        <v>#DIV/0!</v>
      </c>
      <c r="CM84" s="112" t="e">
        <f>'III Plan Rates'!$AA87*'V Consumer Factors'!$N$17*'II Rate Development &amp; Change'!$L$34</f>
        <v>#DIV/0!</v>
      </c>
      <c r="CN84" s="112" t="e">
        <f>'III Plan Rates'!$AA87*'V Consumer Factors'!$N$18*'II Rate Development &amp; Change'!$L$34</f>
        <v>#DIV/0!</v>
      </c>
      <c r="CO84" s="112" t="e">
        <f>'III Plan Rates'!$AA87*'V Consumer Factors'!$N$19*'II Rate Development &amp; Change'!$L$34</f>
        <v>#DIV/0!</v>
      </c>
      <c r="CP84" s="112" t="e">
        <f>'III Plan Rates'!$AA87*'V Consumer Factors'!$N$20*'II Rate Development &amp; Change'!$L$34</f>
        <v>#DIV/0!</v>
      </c>
      <c r="CQ84" s="112">
        <f>IF('III Plan Rates'!$AP87&gt;0,SUMPRODUCT(CH84:CP84,'III Plan Rates'!$AG87:$AO87)/'III Plan Rates'!$AP87,0)</f>
        <v>0</v>
      </c>
      <c r="CR84" s="124"/>
      <c r="CS84" s="120" t="e">
        <f t="shared" si="27"/>
        <v>#DIV/0!</v>
      </c>
      <c r="CT84" s="120" t="e">
        <f t="shared" si="19"/>
        <v>#DIV/0!</v>
      </c>
      <c r="CU84" s="120" t="e">
        <f t="shared" si="20"/>
        <v>#DIV/0!</v>
      </c>
      <c r="CV84" s="120" t="e">
        <f t="shared" si="21"/>
        <v>#DIV/0!</v>
      </c>
      <c r="CW84" s="120" t="e">
        <f t="shared" si="14"/>
        <v>#DIV/0!</v>
      </c>
      <c r="CX84" s="120" t="e">
        <f t="shared" si="14"/>
        <v>#DIV/0!</v>
      </c>
      <c r="CY84" s="120" t="e">
        <f t="shared" si="14"/>
        <v>#DIV/0!</v>
      </c>
      <c r="CZ84" s="120" t="e">
        <f t="shared" si="14"/>
        <v>#DIV/0!</v>
      </c>
      <c r="DA84" s="120" t="e">
        <f t="shared" si="14"/>
        <v>#DIV/0!</v>
      </c>
      <c r="DB84" s="120" t="str">
        <f t="shared" si="14"/>
        <v/>
      </c>
      <c r="DC84" s="119"/>
      <c r="DD84" s="111"/>
      <c r="DE84" s="111"/>
      <c r="DF84" s="111"/>
      <c r="DG84" s="111"/>
      <c r="DH84" s="111"/>
      <c r="DI84" s="111"/>
      <c r="DJ84" s="111"/>
      <c r="DK84" s="111"/>
      <c r="DL84" s="111"/>
      <c r="DM84" s="112">
        <f>IF('III Plan Rates'!$AP87&gt;0,SUMPRODUCT(DD84:DL84,'III Plan Rates'!$AG87:$AO87)/'III Plan Rates'!$AP87,0)</f>
        <v>0</v>
      </c>
      <c r="DN84" s="123"/>
      <c r="DO84" s="112" t="e">
        <f>'III Plan Rates'!$AA87*'V Consumer Factors'!$N$12*'II Rate Development &amp; Change'!$M$34</f>
        <v>#DIV/0!</v>
      </c>
      <c r="DP84" s="112" t="e">
        <f>'III Plan Rates'!$AA87*'V Consumer Factors'!$N$13*'II Rate Development &amp; Change'!$M$34</f>
        <v>#DIV/0!</v>
      </c>
      <c r="DQ84" s="112" t="e">
        <f>'III Plan Rates'!$AA87*'V Consumer Factors'!$N$14*'II Rate Development &amp; Change'!$M$34</f>
        <v>#DIV/0!</v>
      </c>
      <c r="DR84" s="112" t="e">
        <f>'III Plan Rates'!$AA87*'V Consumer Factors'!$N$15*'II Rate Development &amp; Change'!$M$34</f>
        <v>#DIV/0!</v>
      </c>
      <c r="DS84" s="112" t="e">
        <f>'III Plan Rates'!$AA87*'V Consumer Factors'!$N$16*'II Rate Development &amp; Change'!$M$34</f>
        <v>#DIV/0!</v>
      </c>
      <c r="DT84" s="112" t="e">
        <f>'III Plan Rates'!$AA87*'V Consumer Factors'!$N$17*'II Rate Development &amp; Change'!$M$34</f>
        <v>#DIV/0!</v>
      </c>
      <c r="DU84" s="112" t="e">
        <f>'III Plan Rates'!$AA87*'V Consumer Factors'!$N$18*'II Rate Development &amp; Change'!$M$34</f>
        <v>#DIV/0!</v>
      </c>
      <c r="DV84" s="112" t="e">
        <f>'III Plan Rates'!$AA87*'V Consumer Factors'!$N$19*'II Rate Development &amp; Change'!$M$34</f>
        <v>#DIV/0!</v>
      </c>
      <c r="DW84" s="112" t="e">
        <f>'III Plan Rates'!$AA87*'V Consumer Factors'!$N$20*'II Rate Development &amp; Change'!$M$34</f>
        <v>#DIV/0!</v>
      </c>
      <c r="DX84" s="112">
        <f>IF('III Plan Rates'!$AP87&gt;0,SUMPRODUCT(DO84:DW84,'III Plan Rates'!$AG87:$AO87)/'III Plan Rates'!$AP87,0)</f>
        <v>0</v>
      </c>
      <c r="DZ84" s="120" t="e">
        <f t="shared" si="28"/>
        <v>#DIV/0!</v>
      </c>
      <c r="EA84" s="120" t="e">
        <f t="shared" si="22"/>
        <v>#DIV/0!</v>
      </c>
      <c r="EB84" s="120" t="e">
        <f t="shared" si="23"/>
        <v>#DIV/0!</v>
      </c>
      <c r="EC84" s="120" t="e">
        <f t="shared" si="24"/>
        <v>#DIV/0!</v>
      </c>
      <c r="ED84" s="120" t="e">
        <f t="shared" si="15"/>
        <v>#DIV/0!</v>
      </c>
      <c r="EE84" s="120" t="e">
        <f t="shared" si="15"/>
        <v>#DIV/0!</v>
      </c>
      <c r="EF84" s="120" t="e">
        <f t="shared" si="15"/>
        <v>#DIV/0!</v>
      </c>
      <c r="EG84" s="120" t="e">
        <f t="shared" si="15"/>
        <v>#DIV/0!</v>
      </c>
      <c r="EH84" s="120" t="e">
        <f t="shared" si="15"/>
        <v>#DIV/0!</v>
      </c>
      <c r="EI84" s="120" t="str">
        <f t="shared" si="15"/>
        <v/>
      </c>
      <c r="EJ84" s="119"/>
    </row>
    <row r="85" spans="1:140" x14ac:dyDescent="0.25">
      <c r="A85" s="406" t="str">
        <f>'III Plan Rates'!A88</f>
        <v>Plan 71</v>
      </c>
      <c r="B85" s="122">
        <f>'III Plan Rates'!B88</f>
        <v>0</v>
      </c>
      <c r="C85" s="128">
        <f>'III Plan Rates'!D88</f>
        <v>0</v>
      </c>
      <c r="D85" s="122">
        <f>'III Plan Rates'!E88</f>
        <v>0</v>
      </c>
      <c r="E85" s="122">
        <f>'III Plan Rates'!F88</f>
        <v>0</v>
      </c>
      <c r="F85" s="122">
        <f>'III Plan Rates'!G88</f>
        <v>0</v>
      </c>
      <c r="G85" s="122">
        <f>'III Plan Rates'!J88</f>
        <v>0</v>
      </c>
      <c r="H85" s="101"/>
      <c r="I85" s="111"/>
      <c r="J85" s="111"/>
      <c r="K85" s="111"/>
      <c r="L85" s="111"/>
      <c r="M85" s="111"/>
      <c r="N85" s="111"/>
      <c r="O85" s="111"/>
      <c r="P85" s="111"/>
      <c r="Q85" s="111"/>
      <c r="R85" s="112">
        <f>IF('III Plan Rates'!$AP88&gt;0,SUMPRODUCT(I85:Q85,'III Plan Rates'!$AG88:$AO88)/'III Plan Rates'!$AP88,0)</f>
        <v>0</v>
      </c>
      <c r="S85" s="123"/>
      <c r="T85" s="112" t="e">
        <f>'III Plan Rates'!$AA88*'V Consumer Factors'!$N$12*'II Rate Development &amp; Change'!$J$34</f>
        <v>#DIV/0!</v>
      </c>
      <c r="U85" s="112" t="e">
        <f>'III Plan Rates'!$AA88*'V Consumer Factors'!$N$13*'II Rate Development &amp; Change'!$J$34</f>
        <v>#DIV/0!</v>
      </c>
      <c r="V85" s="112" t="e">
        <f>'III Plan Rates'!$AA88*'V Consumer Factors'!$N$14*'II Rate Development &amp; Change'!$J$34</f>
        <v>#DIV/0!</v>
      </c>
      <c r="W85" s="112" t="e">
        <f>'III Plan Rates'!$AA88*'V Consumer Factors'!$N$15*'II Rate Development &amp; Change'!$J$34</f>
        <v>#DIV/0!</v>
      </c>
      <c r="X85" s="112" t="e">
        <f>'III Plan Rates'!$AA88*'V Consumer Factors'!$N$16*'II Rate Development &amp; Change'!$J$34</f>
        <v>#DIV/0!</v>
      </c>
      <c r="Y85" s="112" t="e">
        <f>'III Plan Rates'!$AA88*'V Consumer Factors'!$N$17*'II Rate Development &amp; Change'!$J$34</f>
        <v>#DIV/0!</v>
      </c>
      <c r="Z85" s="112" t="e">
        <f>'III Plan Rates'!$AA88*'V Consumer Factors'!$N$18*'II Rate Development &amp; Change'!$J$34</f>
        <v>#DIV/0!</v>
      </c>
      <c r="AA85" s="112" t="e">
        <f>'III Plan Rates'!$AA88*'V Consumer Factors'!$N$19*'II Rate Development &amp; Change'!$J$34</f>
        <v>#DIV/0!</v>
      </c>
      <c r="AB85" s="112" t="e">
        <f>'III Plan Rates'!$AA88*'V Consumer Factors'!$N$20*'II Rate Development &amp; Change'!$J$34</f>
        <v>#DIV/0!</v>
      </c>
      <c r="AC85" s="112">
        <f>IF('III Plan Rates'!$AP88&gt;0,SUMPRODUCT(T85:AB85,'III Plan Rates'!$AG88:$AO88)/'III Plan Rates'!$AP88,0)</f>
        <v>0</v>
      </c>
      <c r="AD85" s="119"/>
      <c r="AE85" s="120" t="e">
        <f t="shared" si="25"/>
        <v>#DIV/0!</v>
      </c>
      <c r="AF85" s="120" t="e">
        <f t="shared" si="25"/>
        <v>#DIV/0!</v>
      </c>
      <c r="AG85" s="120" t="e">
        <f t="shared" si="25"/>
        <v>#DIV/0!</v>
      </c>
      <c r="AH85" s="120" t="e">
        <f t="shared" si="25"/>
        <v>#DIV/0!</v>
      </c>
      <c r="AI85" s="120" t="e">
        <f t="shared" si="12"/>
        <v>#DIV/0!</v>
      </c>
      <c r="AJ85" s="120" t="e">
        <f t="shared" si="12"/>
        <v>#DIV/0!</v>
      </c>
      <c r="AK85" s="120" t="e">
        <f t="shared" si="12"/>
        <v>#DIV/0!</v>
      </c>
      <c r="AL85" s="120" t="e">
        <f t="shared" ref="AL85:AN119" si="29">IF(AND(P85&gt;0,AA85&gt;0),AA85/P85-1,"")</f>
        <v>#DIV/0!</v>
      </c>
      <c r="AM85" s="120" t="e">
        <f t="shared" si="29"/>
        <v>#DIV/0!</v>
      </c>
      <c r="AN85" s="120" t="str">
        <f t="shared" si="29"/>
        <v/>
      </c>
      <c r="AO85" s="119"/>
      <c r="AP85" s="111"/>
      <c r="AQ85" s="111"/>
      <c r="AR85" s="111"/>
      <c r="AS85" s="111"/>
      <c r="AT85" s="111"/>
      <c r="AU85" s="111"/>
      <c r="AV85" s="111"/>
      <c r="AW85" s="111"/>
      <c r="AX85" s="111"/>
      <c r="AY85" s="112">
        <f>IF('III Plan Rates'!$AP88&gt;0,SUMPRODUCT(AP85:AX85,'III Plan Rates'!$AG88:$AO88)/'III Plan Rates'!$AP88,0)</f>
        <v>0</v>
      </c>
      <c r="AZ85" s="123"/>
      <c r="BA85" s="112" t="e">
        <f>'III Plan Rates'!$AA88*'V Consumer Factors'!$N$12*'II Rate Development &amp; Change'!$K$34</f>
        <v>#DIV/0!</v>
      </c>
      <c r="BB85" s="112" t="e">
        <f>'III Plan Rates'!$AA88*'V Consumer Factors'!$N$13*'II Rate Development &amp; Change'!$K$34</f>
        <v>#DIV/0!</v>
      </c>
      <c r="BC85" s="112" t="e">
        <f>'III Plan Rates'!$AA88*'V Consumer Factors'!$N$14*'II Rate Development &amp; Change'!$K$34</f>
        <v>#DIV/0!</v>
      </c>
      <c r="BD85" s="112" t="e">
        <f>'III Plan Rates'!$AA88*'V Consumer Factors'!$N$15*'II Rate Development &amp; Change'!$K$34</f>
        <v>#DIV/0!</v>
      </c>
      <c r="BE85" s="112" t="e">
        <f>'III Plan Rates'!$AA88*'V Consumer Factors'!$N$16*'II Rate Development &amp; Change'!$K$34</f>
        <v>#DIV/0!</v>
      </c>
      <c r="BF85" s="112" t="e">
        <f>'III Plan Rates'!$AA88*'V Consumer Factors'!$N$17*'II Rate Development &amp; Change'!$K$34</f>
        <v>#DIV/0!</v>
      </c>
      <c r="BG85" s="112" t="e">
        <f>'III Plan Rates'!$AA88*'V Consumer Factors'!$N$18*'II Rate Development &amp; Change'!$K$34</f>
        <v>#DIV/0!</v>
      </c>
      <c r="BH85" s="112" t="e">
        <f>'III Plan Rates'!$AA88*'V Consumer Factors'!$N$19*'II Rate Development &amp; Change'!$K$34</f>
        <v>#DIV/0!</v>
      </c>
      <c r="BI85" s="112" t="e">
        <f>'III Plan Rates'!$AA88*'V Consumer Factors'!$N$20*'II Rate Development &amp; Change'!$K$34</f>
        <v>#DIV/0!</v>
      </c>
      <c r="BJ85" s="112">
        <f>IF('III Plan Rates'!$AP88&gt;0,SUMPRODUCT(BA85:BI85,'III Plan Rates'!$AG88:$AO88)/'III Plan Rates'!$AP88,0)</f>
        <v>0</v>
      </c>
      <c r="BK85" s="124"/>
      <c r="BL85" s="120" t="e">
        <f t="shared" si="26"/>
        <v>#DIV/0!</v>
      </c>
      <c r="BM85" s="120" t="e">
        <f t="shared" si="16"/>
        <v>#DIV/0!</v>
      </c>
      <c r="BN85" s="120" t="e">
        <f t="shared" si="17"/>
        <v>#DIV/0!</v>
      </c>
      <c r="BO85" s="120" t="e">
        <f t="shared" si="18"/>
        <v>#DIV/0!</v>
      </c>
      <c r="BP85" s="120" t="e">
        <f t="shared" si="13"/>
        <v>#DIV/0!</v>
      </c>
      <c r="BQ85" s="120" t="e">
        <f t="shared" si="13"/>
        <v>#DIV/0!</v>
      </c>
      <c r="BR85" s="120" t="e">
        <f t="shared" si="13"/>
        <v>#DIV/0!</v>
      </c>
      <c r="BS85" s="120" t="e">
        <f t="shared" ref="BS85:BS119" si="30">IF(AND(AW85&gt;0,BH85&gt;0),BH85/AW85-1,"")</f>
        <v>#DIV/0!</v>
      </c>
      <c r="BT85" s="120" t="e">
        <f t="shared" ref="BT85:BT119" si="31">IF(AND(AX85&gt;0,BI85&gt;0),BI85/AX85-1,"")</f>
        <v>#DIV/0!</v>
      </c>
      <c r="BU85" s="120" t="str">
        <f t="shared" ref="BU85:BU119" si="32">IF(AND(AY85&gt;0,BJ85&gt;0),BJ85/AY85-1,"")</f>
        <v/>
      </c>
      <c r="BV85" s="119"/>
      <c r="BW85" s="111"/>
      <c r="BX85" s="111"/>
      <c r="BY85" s="111"/>
      <c r="BZ85" s="111"/>
      <c r="CA85" s="111"/>
      <c r="CB85" s="111"/>
      <c r="CC85" s="111"/>
      <c r="CD85" s="111"/>
      <c r="CE85" s="111"/>
      <c r="CF85" s="112">
        <f>IF('III Plan Rates'!$AP88&gt;0,SUMPRODUCT(BW85:CE85,'III Plan Rates'!$AG88:$AO88)/'III Plan Rates'!$AP88,0)</f>
        <v>0</v>
      </c>
      <c r="CG85" s="123"/>
      <c r="CH85" s="112" t="e">
        <f>'III Plan Rates'!$AA88*'V Consumer Factors'!$N$12*'II Rate Development &amp; Change'!$L$34</f>
        <v>#DIV/0!</v>
      </c>
      <c r="CI85" s="112" t="e">
        <f>'III Plan Rates'!$AA88*'V Consumer Factors'!$N$13*'II Rate Development &amp; Change'!$L$34</f>
        <v>#DIV/0!</v>
      </c>
      <c r="CJ85" s="112" t="e">
        <f>'III Plan Rates'!$AA88*'V Consumer Factors'!$N$14*'II Rate Development &amp; Change'!$L$34</f>
        <v>#DIV/0!</v>
      </c>
      <c r="CK85" s="112" t="e">
        <f>'III Plan Rates'!$AA88*'V Consumer Factors'!$N$15*'II Rate Development &amp; Change'!$L$34</f>
        <v>#DIV/0!</v>
      </c>
      <c r="CL85" s="112" t="e">
        <f>'III Plan Rates'!$AA88*'V Consumer Factors'!$N$16*'II Rate Development &amp; Change'!$L$34</f>
        <v>#DIV/0!</v>
      </c>
      <c r="CM85" s="112" t="e">
        <f>'III Plan Rates'!$AA88*'V Consumer Factors'!$N$17*'II Rate Development &amp; Change'!$L$34</f>
        <v>#DIV/0!</v>
      </c>
      <c r="CN85" s="112" t="e">
        <f>'III Plan Rates'!$AA88*'V Consumer Factors'!$N$18*'II Rate Development &amp; Change'!$L$34</f>
        <v>#DIV/0!</v>
      </c>
      <c r="CO85" s="112" t="e">
        <f>'III Plan Rates'!$AA88*'V Consumer Factors'!$N$19*'II Rate Development &amp; Change'!$L$34</f>
        <v>#DIV/0!</v>
      </c>
      <c r="CP85" s="112" t="e">
        <f>'III Plan Rates'!$AA88*'V Consumer Factors'!$N$20*'II Rate Development &amp; Change'!$L$34</f>
        <v>#DIV/0!</v>
      </c>
      <c r="CQ85" s="112">
        <f>IF('III Plan Rates'!$AP88&gt;0,SUMPRODUCT(CH85:CP85,'III Plan Rates'!$AG88:$AO88)/'III Plan Rates'!$AP88,0)</f>
        <v>0</v>
      </c>
      <c r="CR85" s="124"/>
      <c r="CS85" s="120" t="e">
        <f t="shared" si="27"/>
        <v>#DIV/0!</v>
      </c>
      <c r="CT85" s="120" t="e">
        <f t="shared" si="19"/>
        <v>#DIV/0!</v>
      </c>
      <c r="CU85" s="120" t="e">
        <f t="shared" si="20"/>
        <v>#DIV/0!</v>
      </c>
      <c r="CV85" s="120" t="e">
        <f t="shared" si="21"/>
        <v>#DIV/0!</v>
      </c>
      <c r="CW85" s="120" t="e">
        <f t="shared" si="14"/>
        <v>#DIV/0!</v>
      </c>
      <c r="CX85" s="120" t="e">
        <f t="shared" si="14"/>
        <v>#DIV/0!</v>
      </c>
      <c r="CY85" s="120" t="e">
        <f t="shared" si="14"/>
        <v>#DIV/0!</v>
      </c>
      <c r="CZ85" s="120" t="e">
        <f t="shared" si="14"/>
        <v>#DIV/0!</v>
      </c>
      <c r="DA85" s="120" t="e">
        <f t="shared" ref="DA85:DA119" si="33">IF(AND(CE85&gt;0,CP85&gt;0),CP85/CE85-1,"")</f>
        <v>#DIV/0!</v>
      </c>
      <c r="DB85" s="120" t="str">
        <f t="shared" ref="DB85:DB119" si="34">IF(AND(CF85&gt;0,CQ85&gt;0),CQ85/CF85-1,"")</f>
        <v/>
      </c>
      <c r="DC85" s="119"/>
      <c r="DD85" s="111"/>
      <c r="DE85" s="111"/>
      <c r="DF85" s="111"/>
      <c r="DG85" s="111"/>
      <c r="DH85" s="111"/>
      <c r="DI85" s="111"/>
      <c r="DJ85" s="111"/>
      <c r="DK85" s="111"/>
      <c r="DL85" s="111"/>
      <c r="DM85" s="112">
        <f>IF('III Plan Rates'!$AP88&gt;0,SUMPRODUCT(DD85:DL85,'III Plan Rates'!$AG88:$AO88)/'III Plan Rates'!$AP88,0)</f>
        <v>0</v>
      </c>
      <c r="DN85" s="123"/>
      <c r="DO85" s="112" t="e">
        <f>'III Plan Rates'!$AA88*'V Consumer Factors'!$N$12*'II Rate Development &amp; Change'!$M$34</f>
        <v>#DIV/0!</v>
      </c>
      <c r="DP85" s="112" t="e">
        <f>'III Plan Rates'!$AA88*'V Consumer Factors'!$N$13*'II Rate Development &amp; Change'!$M$34</f>
        <v>#DIV/0!</v>
      </c>
      <c r="DQ85" s="112" t="e">
        <f>'III Plan Rates'!$AA88*'V Consumer Factors'!$N$14*'II Rate Development &amp; Change'!$M$34</f>
        <v>#DIV/0!</v>
      </c>
      <c r="DR85" s="112" t="e">
        <f>'III Plan Rates'!$AA88*'V Consumer Factors'!$N$15*'II Rate Development &amp; Change'!$M$34</f>
        <v>#DIV/0!</v>
      </c>
      <c r="DS85" s="112" t="e">
        <f>'III Plan Rates'!$AA88*'V Consumer Factors'!$N$16*'II Rate Development &amp; Change'!$M$34</f>
        <v>#DIV/0!</v>
      </c>
      <c r="DT85" s="112" t="e">
        <f>'III Plan Rates'!$AA88*'V Consumer Factors'!$N$17*'II Rate Development &amp; Change'!$M$34</f>
        <v>#DIV/0!</v>
      </c>
      <c r="DU85" s="112" t="e">
        <f>'III Plan Rates'!$AA88*'V Consumer Factors'!$N$18*'II Rate Development &amp; Change'!$M$34</f>
        <v>#DIV/0!</v>
      </c>
      <c r="DV85" s="112" t="e">
        <f>'III Plan Rates'!$AA88*'V Consumer Factors'!$N$19*'II Rate Development &amp; Change'!$M$34</f>
        <v>#DIV/0!</v>
      </c>
      <c r="DW85" s="112" t="e">
        <f>'III Plan Rates'!$AA88*'V Consumer Factors'!$N$20*'II Rate Development &amp; Change'!$M$34</f>
        <v>#DIV/0!</v>
      </c>
      <c r="DX85" s="112">
        <f>IF('III Plan Rates'!$AP88&gt;0,SUMPRODUCT(DO85:DW85,'III Plan Rates'!$AG88:$AO88)/'III Plan Rates'!$AP88,0)</f>
        <v>0</v>
      </c>
      <c r="DZ85" s="120" t="e">
        <f t="shared" si="28"/>
        <v>#DIV/0!</v>
      </c>
      <c r="EA85" s="120" t="e">
        <f t="shared" si="22"/>
        <v>#DIV/0!</v>
      </c>
      <c r="EB85" s="120" t="e">
        <f t="shared" si="23"/>
        <v>#DIV/0!</v>
      </c>
      <c r="EC85" s="120" t="e">
        <f t="shared" si="24"/>
        <v>#DIV/0!</v>
      </c>
      <c r="ED85" s="120" t="e">
        <f t="shared" si="15"/>
        <v>#DIV/0!</v>
      </c>
      <c r="EE85" s="120" t="e">
        <f t="shared" si="15"/>
        <v>#DIV/0!</v>
      </c>
      <c r="EF85" s="120" t="e">
        <f t="shared" si="15"/>
        <v>#DIV/0!</v>
      </c>
      <c r="EG85" s="120" t="e">
        <f t="shared" si="15"/>
        <v>#DIV/0!</v>
      </c>
      <c r="EH85" s="120" t="e">
        <f t="shared" ref="EH85:EH119" si="35">IF(AND(DL85&gt;0,DW85&gt;0),DW85/DL85-1,"")</f>
        <v>#DIV/0!</v>
      </c>
      <c r="EI85" s="120" t="str">
        <f t="shared" ref="EI85:EI119" si="36">IF(AND(DM85&gt;0,DX85&gt;0),DX85/DM85-1,"")</f>
        <v/>
      </c>
      <c r="EJ85" s="119"/>
    </row>
    <row r="86" spans="1:140" x14ac:dyDescent="0.25">
      <c r="A86" s="406" t="str">
        <f>'III Plan Rates'!A89</f>
        <v>Plan 72</v>
      </c>
      <c r="B86" s="122">
        <f>'III Plan Rates'!B89</f>
        <v>0</v>
      </c>
      <c r="C86" s="128">
        <f>'III Plan Rates'!D89</f>
        <v>0</v>
      </c>
      <c r="D86" s="122">
        <f>'III Plan Rates'!E89</f>
        <v>0</v>
      </c>
      <c r="E86" s="122"/>
      <c r="F86" s="122">
        <f>'III Plan Rates'!G89</f>
        <v>0</v>
      </c>
      <c r="G86" s="122">
        <f>'III Plan Rates'!J89</f>
        <v>0</v>
      </c>
      <c r="H86" s="101"/>
      <c r="I86" s="111"/>
      <c r="J86" s="111"/>
      <c r="K86" s="111"/>
      <c r="L86" s="111"/>
      <c r="M86" s="111"/>
      <c r="N86" s="111"/>
      <c r="O86" s="111"/>
      <c r="P86" s="111"/>
      <c r="Q86" s="111"/>
      <c r="R86" s="112">
        <f>IF('III Plan Rates'!$AP89&gt;0,SUMPRODUCT(I86:Q86,'III Plan Rates'!$AG89:$AO89)/'III Plan Rates'!$AP89,0)</f>
        <v>0</v>
      </c>
      <c r="S86" s="123"/>
      <c r="T86" s="112" t="e">
        <f>'III Plan Rates'!$AA89*'V Consumer Factors'!$N$12*'II Rate Development &amp; Change'!$J$34</f>
        <v>#DIV/0!</v>
      </c>
      <c r="U86" s="112" t="e">
        <f>'III Plan Rates'!$AA89*'V Consumer Factors'!$N$13*'II Rate Development &amp; Change'!$J$34</f>
        <v>#DIV/0!</v>
      </c>
      <c r="V86" s="112" t="e">
        <f>'III Plan Rates'!$AA89*'V Consumer Factors'!$N$14*'II Rate Development &amp; Change'!$J$34</f>
        <v>#DIV/0!</v>
      </c>
      <c r="W86" s="112" t="e">
        <f>'III Plan Rates'!$AA89*'V Consumer Factors'!$N$15*'II Rate Development &amp; Change'!$J$34</f>
        <v>#DIV/0!</v>
      </c>
      <c r="X86" s="112" t="e">
        <f>'III Plan Rates'!$AA89*'V Consumer Factors'!$N$16*'II Rate Development &amp; Change'!$J$34</f>
        <v>#DIV/0!</v>
      </c>
      <c r="Y86" s="112" t="e">
        <f>'III Plan Rates'!$AA89*'V Consumer Factors'!$N$17*'II Rate Development &amp; Change'!$J$34</f>
        <v>#DIV/0!</v>
      </c>
      <c r="Z86" s="112" t="e">
        <f>'III Plan Rates'!$AA89*'V Consumer Factors'!$N$18*'II Rate Development &amp; Change'!$J$34</f>
        <v>#DIV/0!</v>
      </c>
      <c r="AA86" s="112" t="e">
        <f>'III Plan Rates'!$AA89*'V Consumer Factors'!$N$19*'II Rate Development &amp; Change'!$J$34</f>
        <v>#DIV/0!</v>
      </c>
      <c r="AB86" s="112" t="e">
        <f>'III Plan Rates'!$AA89*'V Consumer Factors'!$N$20*'II Rate Development &amp; Change'!$J$34</f>
        <v>#DIV/0!</v>
      </c>
      <c r="AC86" s="112">
        <f>IF('III Plan Rates'!$AP89&gt;0,SUMPRODUCT(T86:AB86,'III Plan Rates'!$AG89:$AO89)/'III Plan Rates'!$AP89,0)</f>
        <v>0</v>
      </c>
      <c r="AD86" s="119"/>
      <c r="AE86" s="120" t="e">
        <f t="shared" si="25"/>
        <v>#DIV/0!</v>
      </c>
      <c r="AF86" s="120" t="e">
        <f t="shared" si="25"/>
        <v>#DIV/0!</v>
      </c>
      <c r="AG86" s="120" t="e">
        <f t="shared" si="25"/>
        <v>#DIV/0!</v>
      </c>
      <c r="AH86" s="120" t="e">
        <f t="shared" si="25"/>
        <v>#DIV/0!</v>
      </c>
      <c r="AI86" s="120" t="e">
        <f t="shared" si="25"/>
        <v>#DIV/0!</v>
      </c>
      <c r="AJ86" s="120" t="e">
        <f t="shared" si="25"/>
        <v>#DIV/0!</v>
      </c>
      <c r="AK86" s="120" t="e">
        <f t="shared" si="25"/>
        <v>#DIV/0!</v>
      </c>
      <c r="AL86" s="120" t="e">
        <f t="shared" si="29"/>
        <v>#DIV/0!</v>
      </c>
      <c r="AM86" s="120" t="e">
        <f t="shared" si="29"/>
        <v>#DIV/0!</v>
      </c>
      <c r="AN86" s="120" t="str">
        <f t="shared" si="29"/>
        <v/>
      </c>
      <c r="AO86" s="119"/>
      <c r="AP86" s="111"/>
      <c r="AQ86" s="111"/>
      <c r="AR86" s="111"/>
      <c r="AS86" s="111"/>
      <c r="AT86" s="111"/>
      <c r="AU86" s="111"/>
      <c r="AV86" s="111"/>
      <c r="AW86" s="111"/>
      <c r="AX86" s="111"/>
      <c r="AY86" s="112">
        <f>IF('III Plan Rates'!$AP89&gt;0,SUMPRODUCT(AP86:AX86,'III Plan Rates'!$AG89:$AO89)/'III Plan Rates'!$AP89,0)</f>
        <v>0</v>
      </c>
      <c r="AZ86" s="123"/>
      <c r="BA86" s="112" t="e">
        <f>'III Plan Rates'!$AA89*'V Consumer Factors'!$N$12*'II Rate Development &amp; Change'!$K$34</f>
        <v>#DIV/0!</v>
      </c>
      <c r="BB86" s="112" t="e">
        <f>'III Plan Rates'!$AA89*'V Consumer Factors'!$N$13*'II Rate Development &amp; Change'!$K$34</f>
        <v>#DIV/0!</v>
      </c>
      <c r="BC86" s="112" t="e">
        <f>'III Plan Rates'!$AA89*'V Consumer Factors'!$N$14*'II Rate Development &amp; Change'!$K$34</f>
        <v>#DIV/0!</v>
      </c>
      <c r="BD86" s="112" t="e">
        <f>'III Plan Rates'!$AA89*'V Consumer Factors'!$N$15*'II Rate Development &amp; Change'!$K$34</f>
        <v>#DIV/0!</v>
      </c>
      <c r="BE86" s="112" t="e">
        <f>'III Plan Rates'!$AA89*'V Consumer Factors'!$N$16*'II Rate Development &amp; Change'!$K$34</f>
        <v>#DIV/0!</v>
      </c>
      <c r="BF86" s="112" t="e">
        <f>'III Plan Rates'!$AA89*'V Consumer Factors'!$N$17*'II Rate Development &amp; Change'!$K$34</f>
        <v>#DIV/0!</v>
      </c>
      <c r="BG86" s="112" t="e">
        <f>'III Plan Rates'!$AA89*'V Consumer Factors'!$N$18*'II Rate Development &amp; Change'!$K$34</f>
        <v>#DIV/0!</v>
      </c>
      <c r="BH86" s="112" t="e">
        <f>'III Plan Rates'!$AA89*'V Consumer Factors'!$N$19*'II Rate Development &amp; Change'!$K$34</f>
        <v>#DIV/0!</v>
      </c>
      <c r="BI86" s="112" t="e">
        <f>'III Plan Rates'!$AA89*'V Consumer Factors'!$N$20*'II Rate Development &amp; Change'!$K$34</f>
        <v>#DIV/0!</v>
      </c>
      <c r="BJ86" s="112">
        <f>IF('III Plan Rates'!$AP89&gt;0,SUMPRODUCT(BA86:BI86,'III Plan Rates'!$AG89:$AO89)/'III Plan Rates'!$AP89,0)</f>
        <v>0</v>
      </c>
      <c r="BK86" s="124"/>
      <c r="BL86" s="120" t="e">
        <f t="shared" si="26"/>
        <v>#DIV/0!</v>
      </c>
      <c r="BM86" s="120" t="e">
        <f t="shared" si="16"/>
        <v>#DIV/0!</v>
      </c>
      <c r="BN86" s="120" t="e">
        <f t="shared" si="17"/>
        <v>#DIV/0!</v>
      </c>
      <c r="BO86" s="120" t="e">
        <f t="shared" si="18"/>
        <v>#DIV/0!</v>
      </c>
      <c r="BP86" s="120" t="e">
        <f t="shared" ref="BP86:BP113" si="37">IF(AND(AT86&gt;0,BE86&gt;0),BE86/AT86-1,"")</f>
        <v>#DIV/0!</v>
      </c>
      <c r="BQ86" s="120" t="e">
        <f t="shared" ref="BQ86:BQ113" si="38">IF(AND(AU86&gt;0,BF86&gt;0),BF86/AU86-1,"")</f>
        <v>#DIV/0!</v>
      </c>
      <c r="BR86" s="120" t="e">
        <f t="shared" ref="BR86:BR113" si="39">IF(AND(AV86&gt;0,BG86&gt;0),BG86/AV86-1,"")</f>
        <v>#DIV/0!</v>
      </c>
      <c r="BS86" s="120" t="e">
        <f t="shared" si="30"/>
        <v>#DIV/0!</v>
      </c>
      <c r="BT86" s="120" t="e">
        <f t="shared" si="31"/>
        <v>#DIV/0!</v>
      </c>
      <c r="BU86" s="120" t="str">
        <f t="shared" si="32"/>
        <v/>
      </c>
      <c r="BV86" s="119"/>
      <c r="BW86" s="111"/>
      <c r="BX86" s="111"/>
      <c r="BY86" s="111"/>
      <c r="BZ86" s="111"/>
      <c r="CA86" s="111"/>
      <c r="CB86" s="111"/>
      <c r="CC86" s="111"/>
      <c r="CD86" s="111"/>
      <c r="CE86" s="111"/>
      <c r="CF86" s="112">
        <f>IF('III Plan Rates'!$AP89&gt;0,SUMPRODUCT(BW86:CE86,'III Plan Rates'!$AG89:$AO89)/'III Plan Rates'!$AP89,0)</f>
        <v>0</v>
      </c>
      <c r="CG86" s="123"/>
      <c r="CH86" s="112" t="e">
        <f>'III Plan Rates'!$AA89*'V Consumer Factors'!$N$12*'II Rate Development &amp; Change'!$L$34</f>
        <v>#DIV/0!</v>
      </c>
      <c r="CI86" s="112" t="e">
        <f>'III Plan Rates'!$AA89*'V Consumer Factors'!$N$13*'II Rate Development &amp; Change'!$L$34</f>
        <v>#DIV/0!</v>
      </c>
      <c r="CJ86" s="112" t="e">
        <f>'III Plan Rates'!$AA89*'V Consumer Factors'!$N$14*'II Rate Development &amp; Change'!$L$34</f>
        <v>#DIV/0!</v>
      </c>
      <c r="CK86" s="112" t="e">
        <f>'III Plan Rates'!$AA89*'V Consumer Factors'!$N$15*'II Rate Development &amp; Change'!$L$34</f>
        <v>#DIV/0!</v>
      </c>
      <c r="CL86" s="112" t="e">
        <f>'III Plan Rates'!$AA89*'V Consumer Factors'!$N$16*'II Rate Development &amp; Change'!$L$34</f>
        <v>#DIV/0!</v>
      </c>
      <c r="CM86" s="112" t="e">
        <f>'III Plan Rates'!$AA89*'V Consumer Factors'!$N$17*'II Rate Development &amp; Change'!$L$34</f>
        <v>#DIV/0!</v>
      </c>
      <c r="CN86" s="112" t="e">
        <f>'III Plan Rates'!$AA89*'V Consumer Factors'!$N$18*'II Rate Development &amp; Change'!$L$34</f>
        <v>#DIV/0!</v>
      </c>
      <c r="CO86" s="112" t="e">
        <f>'III Plan Rates'!$AA89*'V Consumer Factors'!$N$19*'II Rate Development &amp; Change'!$L$34</f>
        <v>#DIV/0!</v>
      </c>
      <c r="CP86" s="112" t="e">
        <f>'III Plan Rates'!$AA89*'V Consumer Factors'!$N$20*'II Rate Development &amp; Change'!$L$34</f>
        <v>#DIV/0!</v>
      </c>
      <c r="CQ86" s="112">
        <f>IF('III Plan Rates'!$AP89&gt;0,SUMPRODUCT(CH86:CP86,'III Plan Rates'!$AG89:$AO89)/'III Plan Rates'!$AP89,0)</f>
        <v>0</v>
      </c>
      <c r="CR86" s="124"/>
      <c r="CS86" s="120" t="e">
        <f t="shared" si="27"/>
        <v>#DIV/0!</v>
      </c>
      <c r="CT86" s="120" t="e">
        <f t="shared" si="19"/>
        <v>#DIV/0!</v>
      </c>
      <c r="CU86" s="120" t="e">
        <f t="shared" si="20"/>
        <v>#DIV/0!</v>
      </c>
      <c r="CV86" s="120" t="e">
        <f t="shared" si="21"/>
        <v>#DIV/0!</v>
      </c>
      <c r="CW86" s="120" t="e">
        <f t="shared" ref="CW86:CW114" si="40">IF(AND(CA86&gt;0,CL86&gt;0),CL86/CA86-1,"")</f>
        <v>#DIV/0!</v>
      </c>
      <c r="CX86" s="120" t="e">
        <f t="shared" ref="CX86:CX114" si="41">IF(AND(CB86&gt;0,CM86&gt;0),CM86/CB86-1,"")</f>
        <v>#DIV/0!</v>
      </c>
      <c r="CY86" s="120" t="e">
        <f t="shared" ref="CY86:CY114" si="42">IF(AND(CC86&gt;0,CN86&gt;0),CN86/CC86-1,"")</f>
        <v>#DIV/0!</v>
      </c>
      <c r="CZ86" s="120" t="e">
        <f t="shared" ref="CZ86:CZ119" si="43">IF(AND(CD86&gt;0,CO86&gt;0),CO86/CD86-1,"")</f>
        <v>#DIV/0!</v>
      </c>
      <c r="DA86" s="120" t="e">
        <f t="shared" si="33"/>
        <v>#DIV/0!</v>
      </c>
      <c r="DB86" s="120" t="str">
        <f t="shared" si="34"/>
        <v/>
      </c>
      <c r="DC86" s="119"/>
      <c r="DD86" s="111"/>
      <c r="DE86" s="111"/>
      <c r="DF86" s="111"/>
      <c r="DG86" s="111"/>
      <c r="DH86" s="111"/>
      <c r="DI86" s="111"/>
      <c r="DJ86" s="111"/>
      <c r="DK86" s="111"/>
      <c r="DL86" s="111"/>
      <c r="DM86" s="112">
        <f>IF('III Plan Rates'!$AP89&gt;0,SUMPRODUCT(DD86:DL86,'III Plan Rates'!$AG89:$AO89)/'III Plan Rates'!$AP89,0)</f>
        <v>0</v>
      </c>
      <c r="DN86" s="123"/>
      <c r="DO86" s="112" t="e">
        <f>'III Plan Rates'!$AA89*'V Consumer Factors'!$N$12*'II Rate Development &amp; Change'!$M$34</f>
        <v>#DIV/0!</v>
      </c>
      <c r="DP86" s="112" t="e">
        <f>'III Plan Rates'!$AA89*'V Consumer Factors'!$N$13*'II Rate Development &amp; Change'!$M$34</f>
        <v>#DIV/0!</v>
      </c>
      <c r="DQ86" s="112" t="e">
        <f>'III Plan Rates'!$AA89*'V Consumer Factors'!$N$14*'II Rate Development &amp; Change'!$M$34</f>
        <v>#DIV/0!</v>
      </c>
      <c r="DR86" s="112" t="e">
        <f>'III Plan Rates'!$AA89*'V Consumer Factors'!$N$15*'II Rate Development &amp; Change'!$M$34</f>
        <v>#DIV/0!</v>
      </c>
      <c r="DS86" s="112" t="e">
        <f>'III Plan Rates'!$AA89*'V Consumer Factors'!$N$16*'II Rate Development &amp; Change'!$M$34</f>
        <v>#DIV/0!</v>
      </c>
      <c r="DT86" s="112" t="e">
        <f>'III Plan Rates'!$AA89*'V Consumer Factors'!$N$17*'II Rate Development &amp; Change'!$M$34</f>
        <v>#DIV/0!</v>
      </c>
      <c r="DU86" s="112" t="e">
        <f>'III Plan Rates'!$AA89*'V Consumer Factors'!$N$18*'II Rate Development &amp; Change'!$M$34</f>
        <v>#DIV/0!</v>
      </c>
      <c r="DV86" s="112" t="e">
        <f>'III Plan Rates'!$AA89*'V Consumer Factors'!$N$19*'II Rate Development &amp; Change'!$M$34</f>
        <v>#DIV/0!</v>
      </c>
      <c r="DW86" s="112" t="e">
        <f>'III Plan Rates'!$AA89*'V Consumer Factors'!$N$20*'II Rate Development &amp; Change'!$M$34</f>
        <v>#DIV/0!</v>
      </c>
      <c r="DX86" s="112">
        <f>IF('III Plan Rates'!$AP89&gt;0,SUMPRODUCT(DO86:DW86,'III Plan Rates'!$AG89:$AO89)/'III Plan Rates'!$AP89,0)</f>
        <v>0</v>
      </c>
      <c r="DZ86" s="120" t="e">
        <f t="shared" si="28"/>
        <v>#DIV/0!</v>
      </c>
      <c r="EA86" s="120" t="e">
        <f t="shared" si="22"/>
        <v>#DIV/0!</v>
      </c>
      <c r="EB86" s="120" t="e">
        <f t="shared" si="23"/>
        <v>#DIV/0!</v>
      </c>
      <c r="EC86" s="120" t="e">
        <f t="shared" si="24"/>
        <v>#DIV/0!</v>
      </c>
      <c r="ED86" s="120" t="e">
        <f t="shared" ref="ED86:ED115" si="44">IF(AND(DH86&gt;0,DS86&gt;0),DS86/DH86-1,"")</f>
        <v>#DIV/0!</v>
      </c>
      <c r="EE86" s="120" t="e">
        <f t="shared" ref="EE86:EE115" si="45">IF(AND(DI86&gt;0,DT86&gt;0),DT86/DI86-1,"")</f>
        <v>#DIV/0!</v>
      </c>
      <c r="EF86" s="120" t="e">
        <f t="shared" ref="EF86:EF115" si="46">IF(AND(DJ86&gt;0,DU86&gt;0),DU86/DJ86-1,"")</f>
        <v>#DIV/0!</v>
      </c>
      <c r="EG86" s="120" t="e">
        <f t="shared" ref="EG86:EG119" si="47">IF(AND(DK86&gt;0,DV86&gt;0),DV86/DK86-1,"")</f>
        <v>#DIV/0!</v>
      </c>
      <c r="EH86" s="120" t="e">
        <f t="shared" si="35"/>
        <v>#DIV/0!</v>
      </c>
      <c r="EI86" s="120" t="str">
        <f t="shared" si="36"/>
        <v/>
      </c>
      <c r="EJ86" s="119"/>
    </row>
    <row r="87" spans="1:140" x14ac:dyDescent="0.25">
      <c r="A87" s="406" t="str">
        <f>'III Plan Rates'!A90</f>
        <v>Plan 73</v>
      </c>
      <c r="B87" s="122">
        <f>'III Plan Rates'!B90</f>
        <v>0</v>
      </c>
      <c r="C87" s="128">
        <f>'III Plan Rates'!D90</f>
        <v>0</v>
      </c>
      <c r="D87" s="122">
        <f>'III Plan Rates'!E90</f>
        <v>0</v>
      </c>
      <c r="E87" s="122">
        <f>'III Plan Rates'!F90</f>
        <v>0</v>
      </c>
      <c r="F87" s="122">
        <f>'III Plan Rates'!G90</f>
        <v>0</v>
      </c>
      <c r="G87" s="122">
        <f>'III Plan Rates'!J90</f>
        <v>0</v>
      </c>
      <c r="H87" s="101"/>
      <c r="I87" s="111"/>
      <c r="J87" s="111"/>
      <c r="K87" s="111"/>
      <c r="L87" s="111"/>
      <c r="M87" s="111"/>
      <c r="N87" s="111"/>
      <c r="O87" s="111"/>
      <c r="P87" s="111"/>
      <c r="Q87" s="111"/>
      <c r="R87" s="112">
        <f>IF('III Plan Rates'!$AP90&gt;0,SUMPRODUCT(I87:Q87,'III Plan Rates'!$AG90:$AO90)/'III Plan Rates'!$AP90,0)</f>
        <v>0</v>
      </c>
      <c r="S87" s="123"/>
      <c r="T87" s="112" t="e">
        <f>'III Plan Rates'!$AA90*'V Consumer Factors'!$N$12*'II Rate Development &amp; Change'!$J$34</f>
        <v>#DIV/0!</v>
      </c>
      <c r="U87" s="112" t="e">
        <f>'III Plan Rates'!$AA90*'V Consumer Factors'!$N$13*'II Rate Development &amp; Change'!$J$34</f>
        <v>#DIV/0!</v>
      </c>
      <c r="V87" s="112" t="e">
        <f>'III Plan Rates'!$AA90*'V Consumer Factors'!$N$14*'II Rate Development &amp; Change'!$J$34</f>
        <v>#DIV/0!</v>
      </c>
      <c r="W87" s="112" t="e">
        <f>'III Plan Rates'!$AA90*'V Consumer Factors'!$N$15*'II Rate Development &amp; Change'!$J$34</f>
        <v>#DIV/0!</v>
      </c>
      <c r="X87" s="112" t="e">
        <f>'III Plan Rates'!$AA90*'V Consumer Factors'!$N$16*'II Rate Development &amp; Change'!$J$34</f>
        <v>#DIV/0!</v>
      </c>
      <c r="Y87" s="112" t="e">
        <f>'III Plan Rates'!$AA90*'V Consumer Factors'!$N$17*'II Rate Development &amp; Change'!$J$34</f>
        <v>#DIV/0!</v>
      </c>
      <c r="Z87" s="112" t="e">
        <f>'III Plan Rates'!$AA90*'V Consumer Factors'!$N$18*'II Rate Development &amp; Change'!$J$34</f>
        <v>#DIV/0!</v>
      </c>
      <c r="AA87" s="112" t="e">
        <f>'III Plan Rates'!$AA90*'V Consumer Factors'!$N$19*'II Rate Development &amp; Change'!$J$34</f>
        <v>#DIV/0!</v>
      </c>
      <c r="AB87" s="112" t="e">
        <f>'III Plan Rates'!$AA90*'V Consumer Factors'!$N$20*'II Rate Development &amp; Change'!$J$34</f>
        <v>#DIV/0!</v>
      </c>
      <c r="AC87" s="112">
        <f>IF('III Plan Rates'!$AP90&gt;0,SUMPRODUCT(T87:AB87,'III Plan Rates'!$AG90:$AO90)/'III Plan Rates'!$AP90,0)</f>
        <v>0</v>
      </c>
      <c r="AD87" s="119"/>
      <c r="AE87" s="120" t="e">
        <f t="shared" si="25"/>
        <v>#DIV/0!</v>
      </c>
      <c r="AF87" s="120" t="e">
        <f t="shared" si="25"/>
        <v>#DIV/0!</v>
      </c>
      <c r="AG87" s="120" t="e">
        <f t="shared" si="25"/>
        <v>#DIV/0!</v>
      </c>
      <c r="AH87" s="120" t="e">
        <f t="shared" si="25"/>
        <v>#DIV/0!</v>
      </c>
      <c r="AI87" s="120" t="e">
        <f t="shared" si="25"/>
        <v>#DIV/0!</v>
      </c>
      <c r="AJ87" s="120" t="e">
        <f t="shared" si="25"/>
        <v>#DIV/0!</v>
      </c>
      <c r="AK87" s="120" t="e">
        <f t="shared" si="25"/>
        <v>#DIV/0!</v>
      </c>
      <c r="AL87" s="120" t="e">
        <f t="shared" si="29"/>
        <v>#DIV/0!</v>
      </c>
      <c r="AM87" s="120" t="e">
        <f t="shared" si="29"/>
        <v>#DIV/0!</v>
      </c>
      <c r="AN87" s="120" t="str">
        <f t="shared" si="29"/>
        <v/>
      </c>
      <c r="AO87" s="119"/>
      <c r="AP87" s="111"/>
      <c r="AQ87" s="111"/>
      <c r="AR87" s="111"/>
      <c r="AS87" s="111"/>
      <c r="AT87" s="111"/>
      <c r="AU87" s="111"/>
      <c r="AV87" s="111"/>
      <c r="AW87" s="111"/>
      <c r="AX87" s="111"/>
      <c r="AY87" s="112">
        <f>IF('III Plan Rates'!$AP90&gt;0,SUMPRODUCT(AP87:AX87,'III Plan Rates'!$AG90:$AO90)/'III Plan Rates'!$AP90,0)</f>
        <v>0</v>
      </c>
      <c r="AZ87" s="123"/>
      <c r="BA87" s="112" t="e">
        <f>'III Plan Rates'!$AA90*'V Consumer Factors'!$N$12*'II Rate Development &amp; Change'!$K$34</f>
        <v>#DIV/0!</v>
      </c>
      <c r="BB87" s="112" t="e">
        <f>'III Plan Rates'!$AA90*'V Consumer Factors'!$N$13*'II Rate Development &amp; Change'!$K$34</f>
        <v>#DIV/0!</v>
      </c>
      <c r="BC87" s="112" t="e">
        <f>'III Plan Rates'!$AA90*'V Consumer Factors'!$N$14*'II Rate Development &amp; Change'!$K$34</f>
        <v>#DIV/0!</v>
      </c>
      <c r="BD87" s="112" t="e">
        <f>'III Plan Rates'!$AA90*'V Consumer Factors'!$N$15*'II Rate Development &amp; Change'!$K$34</f>
        <v>#DIV/0!</v>
      </c>
      <c r="BE87" s="112" t="e">
        <f>'III Plan Rates'!$AA90*'V Consumer Factors'!$N$16*'II Rate Development &amp; Change'!$K$34</f>
        <v>#DIV/0!</v>
      </c>
      <c r="BF87" s="112" t="e">
        <f>'III Plan Rates'!$AA90*'V Consumer Factors'!$N$17*'II Rate Development &amp; Change'!$K$34</f>
        <v>#DIV/0!</v>
      </c>
      <c r="BG87" s="112" t="e">
        <f>'III Plan Rates'!$AA90*'V Consumer Factors'!$N$18*'II Rate Development &amp; Change'!$K$34</f>
        <v>#DIV/0!</v>
      </c>
      <c r="BH87" s="112" t="e">
        <f>'III Plan Rates'!$AA90*'V Consumer Factors'!$N$19*'II Rate Development &amp; Change'!$K$34</f>
        <v>#DIV/0!</v>
      </c>
      <c r="BI87" s="112" t="e">
        <f>'III Plan Rates'!$AA90*'V Consumer Factors'!$N$20*'II Rate Development &amp; Change'!$K$34</f>
        <v>#DIV/0!</v>
      </c>
      <c r="BJ87" s="112">
        <f>IF('III Plan Rates'!$AP90&gt;0,SUMPRODUCT(BA87:BI87,'III Plan Rates'!$AG90:$AO90)/'III Plan Rates'!$AP90,0)</f>
        <v>0</v>
      </c>
      <c r="BK87" s="124"/>
      <c r="BL87" s="120" t="e">
        <f t="shared" si="26"/>
        <v>#DIV/0!</v>
      </c>
      <c r="BM87" s="120" t="e">
        <f t="shared" si="16"/>
        <v>#DIV/0!</v>
      </c>
      <c r="BN87" s="120" t="e">
        <f t="shared" si="17"/>
        <v>#DIV/0!</v>
      </c>
      <c r="BO87" s="120" t="e">
        <f t="shared" si="18"/>
        <v>#DIV/0!</v>
      </c>
      <c r="BP87" s="120" t="e">
        <f t="shared" si="37"/>
        <v>#DIV/0!</v>
      </c>
      <c r="BQ87" s="120" t="e">
        <f t="shared" si="38"/>
        <v>#DIV/0!</v>
      </c>
      <c r="BR87" s="120" t="e">
        <f t="shared" si="39"/>
        <v>#DIV/0!</v>
      </c>
      <c r="BS87" s="120" t="e">
        <f t="shared" si="30"/>
        <v>#DIV/0!</v>
      </c>
      <c r="BT87" s="120" t="e">
        <f t="shared" si="31"/>
        <v>#DIV/0!</v>
      </c>
      <c r="BU87" s="120" t="str">
        <f t="shared" si="32"/>
        <v/>
      </c>
      <c r="BV87" s="119"/>
      <c r="BW87" s="111"/>
      <c r="BX87" s="111"/>
      <c r="BY87" s="111"/>
      <c r="BZ87" s="111"/>
      <c r="CA87" s="111"/>
      <c r="CB87" s="111"/>
      <c r="CC87" s="111"/>
      <c r="CD87" s="111"/>
      <c r="CE87" s="111"/>
      <c r="CF87" s="112">
        <f>IF('III Plan Rates'!$AP90&gt;0,SUMPRODUCT(BW87:CE87,'III Plan Rates'!$AG90:$AO90)/'III Plan Rates'!$AP90,0)</f>
        <v>0</v>
      </c>
      <c r="CG87" s="123"/>
      <c r="CH87" s="112" t="e">
        <f>'III Plan Rates'!$AA90*'V Consumer Factors'!$N$12*'II Rate Development &amp; Change'!$L$34</f>
        <v>#DIV/0!</v>
      </c>
      <c r="CI87" s="112" t="e">
        <f>'III Plan Rates'!$AA90*'V Consumer Factors'!$N$13*'II Rate Development &amp; Change'!$L$34</f>
        <v>#DIV/0!</v>
      </c>
      <c r="CJ87" s="112" t="e">
        <f>'III Plan Rates'!$AA90*'V Consumer Factors'!$N$14*'II Rate Development &amp; Change'!$L$34</f>
        <v>#DIV/0!</v>
      </c>
      <c r="CK87" s="112" t="e">
        <f>'III Plan Rates'!$AA90*'V Consumer Factors'!$N$15*'II Rate Development &amp; Change'!$L$34</f>
        <v>#DIV/0!</v>
      </c>
      <c r="CL87" s="112" t="e">
        <f>'III Plan Rates'!$AA90*'V Consumer Factors'!$N$16*'II Rate Development &amp; Change'!$L$34</f>
        <v>#DIV/0!</v>
      </c>
      <c r="CM87" s="112" t="e">
        <f>'III Plan Rates'!$AA90*'V Consumer Factors'!$N$17*'II Rate Development &amp; Change'!$L$34</f>
        <v>#DIV/0!</v>
      </c>
      <c r="CN87" s="112" t="e">
        <f>'III Plan Rates'!$AA90*'V Consumer Factors'!$N$18*'II Rate Development &amp; Change'!$L$34</f>
        <v>#DIV/0!</v>
      </c>
      <c r="CO87" s="112" t="e">
        <f>'III Plan Rates'!$AA90*'V Consumer Factors'!$N$19*'II Rate Development &amp; Change'!$L$34</f>
        <v>#DIV/0!</v>
      </c>
      <c r="CP87" s="112" t="e">
        <f>'III Plan Rates'!$AA90*'V Consumer Factors'!$N$20*'II Rate Development &amp; Change'!$L$34</f>
        <v>#DIV/0!</v>
      </c>
      <c r="CQ87" s="112">
        <f>IF('III Plan Rates'!$AP90&gt;0,SUMPRODUCT(CH87:CP87,'III Plan Rates'!$AG90:$AO90)/'III Plan Rates'!$AP90,0)</f>
        <v>0</v>
      </c>
      <c r="CR87" s="124"/>
      <c r="CS87" s="120" t="e">
        <f t="shared" si="27"/>
        <v>#DIV/0!</v>
      </c>
      <c r="CT87" s="120" t="e">
        <f t="shared" si="19"/>
        <v>#DIV/0!</v>
      </c>
      <c r="CU87" s="120" t="e">
        <f t="shared" si="20"/>
        <v>#DIV/0!</v>
      </c>
      <c r="CV87" s="120" t="e">
        <f t="shared" si="21"/>
        <v>#DIV/0!</v>
      </c>
      <c r="CW87" s="120" t="e">
        <f t="shared" si="40"/>
        <v>#DIV/0!</v>
      </c>
      <c r="CX87" s="120" t="e">
        <f t="shared" si="41"/>
        <v>#DIV/0!</v>
      </c>
      <c r="CY87" s="120" t="e">
        <f t="shared" si="42"/>
        <v>#DIV/0!</v>
      </c>
      <c r="CZ87" s="120" t="e">
        <f t="shared" si="43"/>
        <v>#DIV/0!</v>
      </c>
      <c r="DA87" s="120" t="e">
        <f t="shared" si="33"/>
        <v>#DIV/0!</v>
      </c>
      <c r="DB87" s="120" t="str">
        <f t="shared" si="34"/>
        <v/>
      </c>
      <c r="DC87" s="119"/>
      <c r="DD87" s="111"/>
      <c r="DE87" s="111"/>
      <c r="DF87" s="111"/>
      <c r="DG87" s="111"/>
      <c r="DH87" s="111"/>
      <c r="DI87" s="111"/>
      <c r="DJ87" s="111"/>
      <c r="DK87" s="111"/>
      <c r="DL87" s="111"/>
      <c r="DM87" s="112">
        <f>IF('III Plan Rates'!$AP90&gt;0,SUMPRODUCT(DD87:DL87,'III Plan Rates'!$AG90:$AO90)/'III Plan Rates'!$AP90,0)</f>
        <v>0</v>
      </c>
      <c r="DN87" s="123"/>
      <c r="DO87" s="112" t="e">
        <f>'III Plan Rates'!$AA90*'V Consumer Factors'!$N$12*'II Rate Development &amp; Change'!$M$34</f>
        <v>#DIV/0!</v>
      </c>
      <c r="DP87" s="112" t="e">
        <f>'III Plan Rates'!$AA90*'V Consumer Factors'!$N$13*'II Rate Development &amp; Change'!$M$34</f>
        <v>#DIV/0!</v>
      </c>
      <c r="DQ87" s="112" t="e">
        <f>'III Plan Rates'!$AA90*'V Consumer Factors'!$N$14*'II Rate Development &amp; Change'!$M$34</f>
        <v>#DIV/0!</v>
      </c>
      <c r="DR87" s="112" t="e">
        <f>'III Plan Rates'!$AA90*'V Consumer Factors'!$N$15*'II Rate Development &amp; Change'!$M$34</f>
        <v>#DIV/0!</v>
      </c>
      <c r="DS87" s="112" t="e">
        <f>'III Plan Rates'!$AA90*'V Consumer Factors'!$N$16*'II Rate Development &amp; Change'!$M$34</f>
        <v>#DIV/0!</v>
      </c>
      <c r="DT87" s="112" t="e">
        <f>'III Plan Rates'!$AA90*'V Consumer Factors'!$N$17*'II Rate Development &amp; Change'!$M$34</f>
        <v>#DIV/0!</v>
      </c>
      <c r="DU87" s="112" t="e">
        <f>'III Plan Rates'!$AA90*'V Consumer Factors'!$N$18*'II Rate Development &amp; Change'!$M$34</f>
        <v>#DIV/0!</v>
      </c>
      <c r="DV87" s="112" t="e">
        <f>'III Plan Rates'!$AA90*'V Consumer Factors'!$N$19*'II Rate Development &amp; Change'!$M$34</f>
        <v>#DIV/0!</v>
      </c>
      <c r="DW87" s="112" t="e">
        <f>'III Plan Rates'!$AA90*'V Consumer Factors'!$N$20*'II Rate Development &amp; Change'!$M$34</f>
        <v>#DIV/0!</v>
      </c>
      <c r="DX87" s="112">
        <f>IF('III Plan Rates'!$AP90&gt;0,SUMPRODUCT(DO87:DW87,'III Plan Rates'!$AG90:$AO90)/'III Plan Rates'!$AP90,0)</f>
        <v>0</v>
      </c>
      <c r="DZ87" s="120" t="e">
        <f t="shared" si="28"/>
        <v>#DIV/0!</v>
      </c>
      <c r="EA87" s="120" t="e">
        <f t="shared" si="22"/>
        <v>#DIV/0!</v>
      </c>
      <c r="EB87" s="120" t="e">
        <f t="shared" si="23"/>
        <v>#DIV/0!</v>
      </c>
      <c r="EC87" s="120" t="e">
        <f t="shared" si="24"/>
        <v>#DIV/0!</v>
      </c>
      <c r="ED87" s="120" t="e">
        <f t="shared" si="44"/>
        <v>#DIV/0!</v>
      </c>
      <c r="EE87" s="120" t="e">
        <f t="shared" si="45"/>
        <v>#DIV/0!</v>
      </c>
      <c r="EF87" s="120" t="e">
        <f t="shared" si="46"/>
        <v>#DIV/0!</v>
      </c>
      <c r="EG87" s="120" t="e">
        <f t="shared" si="47"/>
        <v>#DIV/0!</v>
      </c>
      <c r="EH87" s="120" t="e">
        <f t="shared" si="35"/>
        <v>#DIV/0!</v>
      </c>
      <c r="EI87" s="120" t="str">
        <f t="shared" si="36"/>
        <v/>
      </c>
      <c r="EJ87" s="119"/>
    </row>
    <row r="88" spans="1:140" x14ac:dyDescent="0.25">
      <c r="A88" s="406" t="str">
        <f>'III Plan Rates'!A91</f>
        <v>Plan 74</v>
      </c>
      <c r="B88" s="122">
        <f>'III Plan Rates'!B91</f>
        <v>0</v>
      </c>
      <c r="C88" s="128">
        <f>'III Plan Rates'!D91</f>
        <v>0</v>
      </c>
      <c r="D88" s="122">
        <f>'III Plan Rates'!E91</f>
        <v>0</v>
      </c>
      <c r="E88" s="122">
        <f>'III Plan Rates'!F91</f>
        <v>0</v>
      </c>
      <c r="F88" s="122">
        <f>'III Plan Rates'!G91</f>
        <v>0</v>
      </c>
      <c r="G88" s="122">
        <f>'III Plan Rates'!J91</f>
        <v>0</v>
      </c>
      <c r="H88" s="101"/>
      <c r="I88" s="111"/>
      <c r="J88" s="111"/>
      <c r="K88" s="111"/>
      <c r="L88" s="111"/>
      <c r="M88" s="111"/>
      <c r="N88" s="111"/>
      <c r="O88" s="111"/>
      <c r="P88" s="111"/>
      <c r="Q88" s="111"/>
      <c r="R88" s="112">
        <f>IF('III Plan Rates'!$AP91&gt;0,SUMPRODUCT(I88:Q88,'III Plan Rates'!$AG91:$AO91)/'III Plan Rates'!$AP91,0)</f>
        <v>0</v>
      </c>
      <c r="S88" s="123"/>
      <c r="T88" s="112" t="e">
        <f>'III Plan Rates'!$AA91*'V Consumer Factors'!$N$12*'II Rate Development &amp; Change'!$J$34</f>
        <v>#DIV/0!</v>
      </c>
      <c r="U88" s="112" t="e">
        <f>'III Plan Rates'!$AA91*'V Consumer Factors'!$N$13*'II Rate Development &amp; Change'!$J$34</f>
        <v>#DIV/0!</v>
      </c>
      <c r="V88" s="112" t="e">
        <f>'III Plan Rates'!$AA91*'V Consumer Factors'!$N$14*'II Rate Development &amp; Change'!$J$34</f>
        <v>#DIV/0!</v>
      </c>
      <c r="W88" s="112" t="e">
        <f>'III Plan Rates'!$AA91*'V Consumer Factors'!$N$15*'II Rate Development &amp; Change'!$J$34</f>
        <v>#DIV/0!</v>
      </c>
      <c r="X88" s="112" t="e">
        <f>'III Plan Rates'!$AA91*'V Consumer Factors'!$N$16*'II Rate Development &amp; Change'!$J$34</f>
        <v>#DIV/0!</v>
      </c>
      <c r="Y88" s="112" t="e">
        <f>'III Plan Rates'!$AA91*'V Consumer Factors'!$N$17*'II Rate Development &amp; Change'!$J$34</f>
        <v>#DIV/0!</v>
      </c>
      <c r="Z88" s="112" t="e">
        <f>'III Plan Rates'!$AA91*'V Consumer Factors'!$N$18*'II Rate Development &amp; Change'!$J$34</f>
        <v>#DIV/0!</v>
      </c>
      <c r="AA88" s="112" t="e">
        <f>'III Plan Rates'!$AA91*'V Consumer Factors'!$N$19*'II Rate Development &amp; Change'!$J$34</f>
        <v>#DIV/0!</v>
      </c>
      <c r="AB88" s="112" t="e">
        <f>'III Plan Rates'!$AA91*'V Consumer Factors'!$N$20*'II Rate Development &amp; Change'!$J$34</f>
        <v>#DIV/0!</v>
      </c>
      <c r="AC88" s="112">
        <f>IF('III Plan Rates'!$AP91&gt;0,SUMPRODUCT(T88:AB88,'III Plan Rates'!$AG91:$AO91)/'III Plan Rates'!$AP91,0)</f>
        <v>0</v>
      </c>
      <c r="AD88" s="119"/>
      <c r="AE88" s="120" t="e">
        <f t="shared" si="25"/>
        <v>#DIV/0!</v>
      </c>
      <c r="AF88" s="120" t="e">
        <f t="shared" si="25"/>
        <v>#DIV/0!</v>
      </c>
      <c r="AG88" s="120" t="e">
        <f t="shared" si="25"/>
        <v>#DIV/0!</v>
      </c>
      <c r="AH88" s="120" t="e">
        <f t="shared" si="25"/>
        <v>#DIV/0!</v>
      </c>
      <c r="AI88" s="120" t="e">
        <f t="shared" si="25"/>
        <v>#DIV/0!</v>
      </c>
      <c r="AJ88" s="120" t="e">
        <f t="shared" si="25"/>
        <v>#DIV/0!</v>
      </c>
      <c r="AK88" s="120" t="e">
        <f t="shared" si="25"/>
        <v>#DIV/0!</v>
      </c>
      <c r="AL88" s="120" t="e">
        <f t="shared" si="29"/>
        <v>#DIV/0!</v>
      </c>
      <c r="AM88" s="120" t="e">
        <f t="shared" si="29"/>
        <v>#DIV/0!</v>
      </c>
      <c r="AN88" s="120" t="str">
        <f t="shared" si="29"/>
        <v/>
      </c>
      <c r="AO88" s="119"/>
      <c r="AP88" s="111"/>
      <c r="AQ88" s="111"/>
      <c r="AR88" s="111"/>
      <c r="AS88" s="111"/>
      <c r="AT88" s="111"/>
      <c r="AU88" s="111"/>
      <c r="AV88" s="111"/>
      <c r="AW88" s="111"/>
      <c r="AX88" s="111"/>
      <c r="AY88" s="112">
        <f>IF('III Plan Rates'!$AP91&gt;0,SUMPRODUCT(AP88:AX88,'III Plan Rates'!$AG91:$AO91)/'III Plan Rates'!$AP91,0)</f>
        <v>0</v>
      </c>
      <c r="AZ88" s="123"/>
      <c r="BA88" s="112" t="e">
        <f>'III Plan Rates'!$AA91*'V Consumer Factors'!$N$12*'II Rate Development &amp; Change'!$K$34</f>
        <v>#DIV/0!</v>
      </c>
      <c r="BB88" s="112" t="e">
        <f>'III Plan Rates'!$AA91*'V Consumer Factors'!$N$13*'II Rate Development &amp; Change'!$K$34</f>
        <v>#DIV/0!</v>
      </c>
      <c r="BC88" s="112" t="e">
        <f>'III Plan Rates'!$AA91*'V Consumer Factors'!$N$14*'II Rate Development &amp; Change'!$K$34</f>
        <v>#DIV/0!</v>
      </c>
      <c r="BD88" s="112" t="e">
        <f>'III Plan Rates'!$AA91*'V Consumer Factors'!$N$15*'II Rate Development &amp; Change'!$K$34</f>
        <v>#DIV/0!</v>
      </c>
      <c r="BE88" s="112" t="e">
        <f>'III Plan Rates'!$AA91*'V Consumer Factors'!$N$16*'II Rate Development &amp; Change'!$K$34</f>
        <v>#DIV/0!</v>
      </c>
      <c r="BF88" s="112" t="e">
        <f>'III Plan Rates'!$AA91*'V Consumer Factors'!$N$17*'II Rate Development &amp; Change'!$K$34</f>
        <v>#DIV/0!</v>
      </c>
      <c r="BG88" s="112" t="e">
        <f>'III Plan Rates'!$AA91*'V Consumer Factors'!$N$18*'II Rate Development &amp; Change'!$K$34</f>
        <v>#DIV/0!</v>
      </c>
      <c r="BH88" s="112" t="e">
        <f>'III Plan Rates'!$AA91*'V Consumer Factors'!$N$19*'II Rate Development &amp; Change'!$K$34</f>
        <v>#DIV/0!</v>
      </c>
      <c r="BI88" s="112" t="e">
        <f>'III Plan Rates'!$AA91*'V Consumer Factors'!$N$20*'II Rate Development &amp; Change'!$K$34</f>
        <v>#DIV/0!</v>
      </c>
      <c r="BJ88" s="112">
        <f>IF('III Plan Rates'!$AP91&gt;0,SUMPRODUCT(BA88:BI88,'III Plan Rates'!$AG91:$AO91)/'III Plan Rates'!$AP91,0)</f>
        <v>0</v>
      </c>
      <c r="BK88" s="124"/>
      <c r="BL88" s="120" t="e">
        <f t="shared" si="26"/>
        <v>#DIV/0!</v>
      </c>
      <c r="BM88" s="120" t="e">
        <f t="shared" si="16"/>
        <v>#DIV/0!</v>
      </c>
      <c r="BN88" s="120" t="e">
        <f t="shared" si="17"/>
        <v>#DIV/0!</v>
      </c>
      <c r="BO88" s="120" t="e">
        <f t="shared" si="18"/>
        <v>#DIV/0!</v>
      </c>
      <c r="BP88" s="120" t="e">
        <f t="shared" si="37"/>
        <v>#DIV/0!</v>
      </c>
      <c r="BQ88" s="120" t="e">
        <f t="shared" si="38"/>
        <v>#DIV/0!</v>
      </c>
      <c r="BR88" s="120" t="e">
        <f t="shared" si="39"/>
        <v>#DIV/0!</v>
      </c>
      <c r="BS88" s="120" t="e">
        <f t="shared" si="30"/>
        <v>#DIV/0!</v>
      </c>
      <c r="BT88" s="120" t="e">
        <f t="shared" si="31"/>
        <v>#DIV/0!</v>
      </c>
      <c r="BU88" s="120" t="str">
        <f t="shared" si="32"/>
        <v/>
      </c>
      <c r="BV88" s="119"/>
      <c r="BW88" s="111"/>
      <c r="BX88" s="111"/>
      <c r="BY88" s="111"/>
      <c r="BZ88" s="111"/>
      <c r="CA88" s="111"/>
      <c r="CB88" s="111"/>
      <c r="CC88" s="111"/>
      <c r="CD88" s="111"/>
      <c r="CE88" s="111"/>
      <c r="CF88" s="112">
        <f>IF('III Plan Rates'!$AP91&gt;0,SUMPRODUCT(BW88:CE88,'III Plan Rates'!$AG91:$AO91)/'III Plan Rates'!$AP91,0)</f>
        <v>0</v>
      </c>
      <c r="CG88" s="123"/>
      <c r="CH88" s="112" t="e">
        <f>'III Plan Rates'!$AA91*'V Consumer Factors'!$N$12*'II Rate Development &amp; Change'!$L$34</f>
        <v>#DIV/0!</v>
      </c>
      <c r="CI88" s="112" t="e">
        <f>'III Plan Rates'!$AA91*'V Consumer Factors'!$N$13*'II Rate Development &amp; Change'!$L$34</f>
        <v>#DIV/0!</v>
      </c>
      <c r="CJ88" s="112" t="e">
        <f>'III Plan Rates'!$AA91*'V Consumer Factors'!$N$14*'II Rate Development &amp; Change'!$L$34</f>
        <v>#DIV/0!</v>
      </c>
      <c r="CK88" s="112" t="e">
        <f>'III Plan Rates'!$AA91*'V Consumer Factors'!$N$15*'II Rate Development &amp; Change'!$L$34</f>
        <v>#DIV/0!</v>
      </c>
      <c r="CL88" s="112" t="e">
        <f>'III Plan Rates'!$AA91*'V Consumer Factors'!$N$16*'II Rate Development &amp; Change'!$L$34</f>
        <v>#DIV/0!</v>
      </c>
      <c r="CM88" s="112" t="e">
        <f>'III Plan Rates'!$AA91*'V Consumer Factors'!$N$17*'II Rate Development &amp; Change'!$L$34</f>
        <v>#DIV/0!</v>
      </c>
      <c r="CN88" s="112" t="e">
        <f>'III Plan Rates'!$AA91*'V Consumer Factors'!$N$18*'II Rate Development &amp; Change'!$L$34</f>
        <v>#DIV/0!</v>
      </c>
      <c r="CO88" s="112" t="e">
        <f>'III Plan Rates'!$AA91*'V Consumer Factors'!$N$19*'II Rate Development &amp; Change'!$L$34</f>
        <v>#DIV/0!</v>
      </c>
      <c r="CP88" s="112" t="e">
        <f>'III Plan Rates'!$AA91*'V Consumer Factors'!$N$20*'II Rate Development &amp; Change'!$L$34</f>
        <v>#DIV/0!</v>
      </c>
      <c r="CQ88" s="112">
        <f>IF('III Plan Rates'!$AP91&gt;0,SUMPRODUCT(CH88:CP88,'III Plan Rates'!$AG91:$AO91)/'III Plan Rates'!$AP91,0)</f>
        <v>0</v>
      </c>
      <c r="CR88" s="124"/>
      <c r="CS88" s="120" t="e">
        <f t="shared" si="27"/>
        <v>#DIV/0!</v>
      </c>
      <c r="CT88" s="120" t="e">
        <f t="shared" si="19"/>
        <v>#DIV/0!</v>
      </c>
      <c r="CU88" s="120" t="e">
        <f t="shared" si="20"/>
        <v>#DIV/0!</v>
      </c>
      <c r="CV88" s="120" t="e">
        <f t="shared" si="21"/>
        <v>#DIV/0!</v>
      </c>
      <c r="CW88" s="120" t="e">
        <f t="shared" si="40"/>
        <v>#DIV/0!</v>
      </c>
      <c r="CX88" s="120" t="e">
        <f t="shared" si="41"/>
        <v>#DIV/0!</v>
      </c>
      <c r="CY88" s="120" t="e">
        <f t="shared" si="42"/>
        <v>#DIV/0!</v>
      </c>
      <c r="CZ88" s="120" t="e">
        <f t="shared" si="43"/>
        <v>#DIV/0!</v>
      </c>
      <c r="DA88" s="120" t="e">
        <f t="shared" si="33"/>
        <v>#DIV/0!</v>
      </c>
      <c r="DB88" s="120" t="str">
        <f t="shared" si="34"/>
        <v/>
      </c>
      <c r="DC88" s="119"/>
      <c r="DD88" s="111"/>
      <c r="DE88" s="111"/>
      <c r="DF88" s="111"/>
      <c r="DG88" s="111"/>
      <c r="DH88" s="111"/>
      <c r="DI88" s="111"/>
      <c r="DJ88" s="111"/>
      <c r="DK88" s="111"/>
      <c r="DL88" s="111"/>
      <c r="DM88" s="112">
        <f>IF('III Plan Rates'!$AP91&gt;0,SUMPRODUCT(DD88:DL88,'III Plan Rates'!$AG91:$AO91)/'III Plan Rates'!$AP91,0)</f>
        <v>0</v>
      </c>
      <c r="DN88" s="123"/>
      <c r="DO88" s="112" t="e">
        <f>'III Plan Rates'!$AA91*'V Consumer Factors'!$N$12*'II Rate Development &amp; Change'!$M$34</f>
        <v>#DIV/0!</v>
      </c>
      <c r="DP88" s="112" t="e">
        <f>'III Plan Rates'!$AA91*'V Consumer Factors'!$N$13*'II Rate Development &amp; Change'!$M$34</f>
        <v>#DIV/0!</v>
      </c>
      <c r="DQ88" s="112" t="e">
        <f>'III Plan Rates'!$AA91*'V Consumer Factors'!$N$14*'II Rate Development &amp; Change'!$M$34</f>
        <v>#DIV/0!</v>
      </c>
      <c r="DR88" s="112" t="e">
        <f>'III Plan Rates'!$AA91*'V Consumer Factors'!$N$15*'II Rate Development &amp; Change'!$M$34</f>
        <v>#DIV/0!</v>
      </c>
      <c r="DS88" s="112" t="e">
        <f>'III Plan Rates'!$AA91*'V Consumer Factors'!$N$16*'II Rate Development &amp; Change'!$M$34</f>
        <v>#DIV/0!</v>
      </c>
      <c r="DT88" s="112" t="e">
        <f>'III Plan Rates'!$AA91*'V Consumer Factors'!$N$17*'II Rate Development &amp; Change'!$M$34</f>
        <v>#DIV/0!</v>
      </c>
      <c r="DU88" s="112" t="e">
        <f>'III Plan Rates'!$AA91*'V Consumer Factors'!$N$18*'II Rate Development &amp; Change'!$M$34</f>
        <v>#DIV/0!</v>
      </c>
      <c r="DV88" s="112" t="e">
        <f>'III Plan Rates'!$AA91*'V Consumer Factors'!$N$19*'II Rate Development &amp; Change'!$M$34</f>
        <v>#DIV/0!</v>
      </c>
      <c r="DW88" s="112" t="e">
        <f>'III Plan Rates'!$AA91*'V Consumer Factors'!$N$20*'II Rate Development &amp; Change'!$M$34</f>
        <v>#DIV/0!</v>
      </c>
      <c r="DX88" s="112">
        <f>IF('III Plan Rates'!$AP91&gt;0,SUMPRODUCT(DO88:DW88,'III Plan Rates'!$AG91:$AO91)/'III Plan Rates'!$AP91,0)</f>
        <v>0</v>
      </c>
      <c r="DZ88" s="120" t="e">
        <f t="shared" si="28"/>
        <v>#DIV/0!</v>
      </c>
      <c r="EA88" s="120" t="e">
        <f t="shared" si="22"/>
        <v>#DIV/0!</v>
      </c>
      <c r="EB88" s="120" t="e">
        <f t="shared" si="23"/>
        <v>#DIV/0!</v>
      </c>
      <c r="EC88" s="120" t="e">
        <f t="shared" si="24"/>
        <v>#DIV/0!</v>
      </c>
      <c r="ED88" s="120" t="e">
        <f t="shared" si="44"/>
        <v>#DIV/0!</v>
      </c>
      <c r="EE88" s="120" t="e">
        <f t="shared" si="45"/>
        <v>#DIV/0!</v>
      </c>
      <c r="EF88" s="120" t="e">
        <f t="shared" si="46"/>
        <v>#DIV/0!</v>
      </c>
      <c r="EG88" s="120" t="e">
        <f t="shared" si="47"/>
        <v>#DIV/0!</v>
      </c>
      <c r="EH88" s="120" t="e">
        <f t="shared" si="35"/>
        <v>#DIV/0!</v>
      </c>
      <c r="EI88" s="120" t="str">
        <f t="shared" si="36"/>
        <v/>
      </c>
      <c r="EJ88" s="119"/>
    </row>
    <row r="89" spans="1:140" x14ac:dyDescent="0.25">
      <c r="A89" s="406" t="str">
        <f>'III Plan Rates'!A92</f>
        <v>Plan 75</v>
      </c>
      <c r="B89" s="122">
        <f>'III Plan Rates'!B92</f>
        <v>0</v>
      </c>
      <c r="C89" s="128">
        <f>'III Plan Rates'!D92</f>
        <v>0</v>
      </c>
      <c r="D89" s="122">
        <f>'III Plan Rates'!E92</f>
        <v>0</v>
      </c>
      <c r="E89" s="122">
        <f>'III Plan Rates'!F92</f>
        <v>0</v>
      </c>
      <c r="F89" s="122">
        <f>'III Plan Rates'!G92</f>
        <v>0</v>
      </c>
      <c r="G89" s="122">
        <f>'III Plan Rates'!J92</f>
        <v>0</v>
      </c>
      <c r="H89" s="101"/>
      <c r="I89" s="111"/>
      <c r="J89" s="111"/>
      <c r="K89" s="111"/>
      <c r="L89" s="111"/>
      <c r="M89" s="111"/>
      <c r="N89" s="111"/>
      <c r="O89" s="111"/>
      <c r="P89" s="111"/>
      <c r="Q89" s="111"/>
      <c r="R89" s="112">
        <f>IF('III Plan Rates'!$AP92&gt;0,SUMPRODUCT(I89:Q89,'III Plan Rates'!$AG92:$AO92)/'III Plan Rates'!$AP92,0)</f>
        <v>0</v>
      </c>
      <c r="S89" s="123"/>
      <c r="T89" s="112" t="e">
        <f>'III Plan Rates'!$AA92*'V Consumer Factors'!$N$12*'II Rate Development &amp; Change'!$J$34</f>
        <v>#DIV/0!</v>
      </c>
      <c r="U89" s="112" t="e">
        <f>'III Plan Rates'!$AA92*'V Consumer Factors'!$N$13*'II Rate Development &amp; Change'!$J$34</f>
        <v>#DIV/0!</v>
      </c>
      <c r="V89" s="112" t="e">
        <f>'III Plan Rates'!$AA92*'V Consumer Factors'!$N$14*'II Rate Development &amp; Change'!$J$34</f>
        <v>#DIV/0!</v>
      </c>
      <c r="W89" s="112" t="e">
        <f>'III Plan Rates'!$AA92*'V Consumer Factors'!$N$15*'II Rate Development &amp; Change'!$J$34</f>
        <v>#DIV/0!</v>
      </c>
      <c r="X89" s="112" t="e">
        <f>'III Plan Rates'!$AA92*'V Consumer Factors'!$N$16*'II Rate Development &amp; Change'!$J$34</f>
        <v>#DIV/0!</v>
      </c>
      <c r="Y89" s="112" t="e">
        <f>'III Plan Rates'!$AA92*'V Consumer Factors'!$N$17*'II Rate Development &amp; Change'!$J$34</f>
        <v>#DIV/0!</v>
      </c>
      <c r="Z89" s="112" t="e">
        <f>'III Plan Rates'!$AA92*'V Consumer Factors'!$N$18*'II Rate Development &amp; Change'!$J$34</f>
        <v>#DIV/0!</v>
      </c>
      <c r="AA89" s="112" t="e">
        <f>'III Plan Rates'!$AA92*'V Consumer Factors'!$N$19*'II Rate Development &amp; Change'!$J$34</f>
        <v>#DIV/0!</v>
      </c>
      <c r="AB89" s="112" t="e">
        <f>'III Plan Rates'!$AA92*'V Consumer Factors'!$N$20*'II Rate Development &amp; Change'!$J$34</f>
        <v>#DIV/0!</v>
      </c>
      <c r="AC89" s="112">
        <f>IF('III Plan Rates'!$AP92&gt;0,SUMPRODUCT(T89:AB89,'III Plan Rates'!$AG92:$AO92)/'III Plan Rates'!$AP92,0)</f>
        <v>0</v>
      </c>
      <c r="AD89" s="119"/>
      <c r="AE89" s="120" t="e">
        <f t="shared" si="25"/>
        <v>#DIV/0!</v>
      </c>
      <c r="AF89" s="120" t="e">
        <f t="shared" si="25"/>
        <v>#DIV/0!</v>
      </c>
      <c r="AG89" s="120" t="e">
        <f t="shared" si="25"/>
        <v>#DIV/0!</v>
      </c>
      <c r="AH89" s="120" t="e">
        <f t="shared" si="25"/>
        <v>#DIV/0!</v>
      </c>
      <c r="AI89" s="120" t="e">
        <f t="shared" si="25"/>
        <v>#DIV/0!</v>
      </c>
      <c r="AJ89" s="120" t="e">
        <f t="shared" si="25"/>
        <v>#DIV/0!</v>
      </c>
      <c r="AK89" s="120" t="e">
        <f t="shared" si="25"/>
        <v>#DIV/0!</v>
      </c>
      <c r="AL89" s="120" t="e">
        <f t="shared" si="29"/>
        <v>#DIV/0!</v>
      </c>
      <c r="AM89" s="120" t="e">
        <f t="shared" si="29"/>
        <v>#DIV/0!</v>
      </c>
      <c r="AN89" s="120" t="str">
        <f t="shared" si="29"/>
        <v/>
      </c>
      <c r="AO89" s="119"/>
      <c r="AP89" s="111"/>
      <c r="AQ89" s="111"/>
      <c r="AR89" s="111"/>
      <c r="AS89" s="111"/>
      <c r="AT89" s="111"/>
      <c r="AU89" s="111"/>
      <c r="AV89" s="111"/>
      <c r="AW89" s="111"/>
      <c r="AX89" s="111"/>
      <c r="AY89" s="112">
        <f>IF('III Plan Rates'!$AP92&gt;0,SUMPRODUCT(AP89:AX89,'III Plan Rates'!$AG92:$AO92)/'III Plan Rates'!$AP92,0)</f>
        <v>0</v>
      </c>
      <c r="AZ89" s="123"/>
      <c r="BA89" s="112" t="e">
        <f>'III Plan Rates'!$AA92*'V Consumer Factors'!$N$12*'II Rate Development &amp; Change'!$K$34</f>
        <v>#DIV/0!</v>
      </c>
      <c r="BB89" s="112" t="e">
        <f>'III Plan Rates'!$AA92*'V Consumer Factors'!$N$13*'II Rate Development &amp; Change'!$K$34</f>
        <v>#DIV/0!</v>
      </c>
      <c r="BC89" s="112" t="e">
        <f>'III Plan Rates'!$AA92*'V Consumer Factors'!$N$14*'II Rate Development &amp; Change'!$K$34</f>
        <v>#DIV/0!</v>
      </c>
      <c r="BD89" s="112" t="e">
        <f>'III Plan Rates'!$AA92*'V Consumer Factors'!$N$15*'II Rate Development &amp; Change'!$K$34</f>
        <v>#DIV/0!</v>
      </c>
      <c r="BE89" s="112" t="e">
        <f>'III Plan Rates'!$AA92*'V Consumer Factors'!$N$16*'II Rate Development &amp; Change'!$K$34</f>
        <v>#DIV/0!</v>
      </c>
      <c r="BF89" s="112" t="e">
        <f>'III Plan Rates'!$AA92*'V Consumer Factors'!$N$17*'II Rate Development &amp; Change'!$K$34</f>
        <v>#DIV/0!</v>
      </c>
      <c r="BG89" s="112" t="e">
        <f>'III Plan Rates'!$AA92*'V Consumer Factors'!$N$18*'II Rate Development &amp; Change'!$K$34</f>
        <v>#DIV/0!</v>
      </c>
      <c r="BH89" s="112" t="e">
        <f>'III Plan Rates'!$AA92*'V Consumer Factors'!$N$19*'II Rate Development &amp; Change'!$K$34</f>
        <v>#DIV/0!</v>
      </c>
      <c r="BI89" s="112" t="e">
        <f>'III Plan Rates'!$AA92*'V Consumer Factors'!$N$20*'II Rate Development &amp; Change'!$K$34</f>
        <v>#DIV/0!</v>
      </c>
      <c r="BJ89" s="112">
        <f>IF('III Plan Rates'!$AP92&gt;0,SUMPRODUCT(BA89:BI89,'III Plan Rates'!$AG92:$AO92)/'III Plan Rates'!$AP92,0)</f>
        <v>0</v>
      </c>
      <c r="BK89" s="124"/>
      <c r="BL89" s="120" t="e">
        <f t="shared" si="26"/>
        <v>#DIV/0!</v>
      </c>
      <c r="BM89" s="120" t="e">
        <f t="shared" si="16"/>
        <v>#DIV/0!</v>
      </c>
      <c r="BN89" s="120" t="e">
        <f t="shared" si="17"/>
        <v>#DIV/0!</v>
      </c>
      <c r="BO89" s="120" t="e">
        <f t="shared" si="18"/>
        <v>#DIV/0!</v>
      </c>
      <c r="BP89" s="120" t="e">
        <f t="shared" si="37"/>
        <v>#DIV/0!</v>
      </c>
      <c r="BQ89" s="120" t="e">
        <f t="shared" si="38"/>
        <v>#DIV/0!</v>
      </c>
      <c r="BR89" s="120" t="e">
        <f t="shared" si="39"/>
        <v>#DIV/0!</v>
      </c>
      <c r="BS89" s="120" t="e">
        <f t="shared" si="30"/>
        <v>#DIV/0!</v>
      </c>
      <c r="BT89" s="120" t="e">
        <f t="shared" si="31"/>
        <v>#DIV/0!</v>
      </c>
      <c r="BU89" s="120" t="str">
        <f t="shared" si="32"/>
        <v/>
      </c>
      <c r="BV89" s="119"/>
      <c r="BW89" s="111"/>
      <c r="BX89" s="111"/>
      <c r="BY89" s="111"/>
      <c r="BZ89" s="111"/>
      <c r="CA89" s="111"/>
      <c r="CB89" s="111"/>
      <c r="CC89" s="111"/>
      <c r="CD89" s="111"/>
      <c r="CE89" s="111"/>
      <c r="CF89" s="112">
        <f>IF('III Plan Rates'!$AP92&gt;0,SUMPRODUCT(BW89:CE89,'III Plan Rates'!$AG92:$AO92)/'III Plan Rates'!$AP92,0)</f>
        <v>0</v>
      </c>
      <c r="CG89" s="123"/>
      <c r="CH89" s="112" t="e">
        <f>'III Plan Rates'!$AA92*'V Consumer Factors'!$N$12*'II Rate Development &amp; Change'!$L$34</f>
        <v>#DIV/0!</v>
      </c>
      <c r="CI89" s="112" t="e">
        <f>'III Plan Rates'!$AA92*'V Consumer Factors'!$N$13*'II Rate Development &amp; Change'!$L$34</f>
        <v>#DIV/0!</v>
      </c>
      <c r="CJ89" s="112" t="e">
        <f>'III Plan Rates'!$AA92*'V Consumer Factors'!$N$14*'II Rate Development &amp; Change'!$L$34</f>
        <v>#DIV/0!</v>
      </c>
      <c r="CK89" s="112" t="e">
        <f>'III Plan Rates'!$AA92*'V Consumer Factors'!$N$15*'II Rate Development &amp; Change'!$L$34</f>
        <v>#DIV/0!</v>
      </c>
      <c r="CL89" s="112" t="e">
        <f>'III Plan Rates'!$AA92*'V Consumer Factors'!$N$16*'II Rate Development &amp; Change'!$L$34</f>
        <v>#DIV/0!</v>
      </c>
      <c r="CM89" s="112" t="e">
        <f>'III Plan Rates'!$AA92*'V Consumer Factors'!$N$17*'II Rate Development &amp; Change'!$L$34</f>
        <v>#DIV/0!</v>
      </c>
      <c r="CN89" s="112" t="e">
        <f>'III Plan Rates'!$AA92*'V Consumer Factors'!$N$18*'II Rate Development &amp; Change'!$L$34</f>
        <v>#DIV/0!</v>
      </c>
      <c r="CO89" s="112" t="e">
        <f>'III Plan Rates'!$AA92*'V Consumer Factors'!$N$19*'II Rate Development &amp; Change'!$L$34</f>
        <v>#DIV/0!</v>
      </c>
      <c r="CP89" s="112" t="e">
        <f>'III Plan Rates'!$AA92*'V Consumer Factors'!$N$20*'II Rate Development &amp; Change'!$L$34</f>
        <v>#DIV/0!</v>
      </c>
      <c r="CQ89" s="112">
        <f>IF('III Plan Rates'!$AP92&gt;0,SUMPRODUCT(CH89:CP89,'III Plan Rates'!$AG92:$AO92)/'III Plan Rates'!$AP92,0)</f>
        <v>0</v>
      </c>
      <c r="CR89" s="124"/>
      <c r="CS89" s="120" t="e">
        <f t="shared" si="27"/>
        <v>#DIV/0!</v>
      </c>
      <c r="CT89" s="120" t="e">
        <f t="shared" si="19"/>
        <v>#DIV/0!</v>
      </c>
      <c r="CU89" s="120" t="e">
        <f t="shared" si="20"/>
        <v>#DIV/0!</v>
      </c>
      <c r="CV89" s="120" t="e">
        <f t="shared" si="21"/>
        <v>#DIV/0!</v>
      </c>
      <c r="CW89" s="120" t="e">
        <f t="shared" si="40"/>
        <v>#DIV/0!</v>
      </c>
      <c r="CX89" s="120" t="e">
        <f t="shared" si="41"/>
        <v>#DIV/0!</v>
      </c>
      <c r="CY89" s="120" t="e">
        <f t="shared" si="42"/>
        <v>#DIV/0!</v>
      </c>
      <c r="CZ89" s="120" t="e">
        <f t="shared" si="43"/>
        <v>#DIV/0!</v>
      </c>
      <c r="DA89" s="120" t="e">
        <f t="shared" si="33"/>
        <v>#DIV/0!</v>
      </c>
      <c r="DB89" s="120" t="str">
        <f t="shared" si="34"/>
        <v/>
      </c>
      <c r="DC89" s="119"/>
      <c r="DD89" s="111"/>
      <c r="DE89" s="111"/>
      <c r="DF89" s="111"/>
      <c r="DG89" s="111"/>
      <c r="DH89" s="111"/>
      <c r="DI89" s="111"/>
      <c r="DJ89" s="111"/>
      <c r="DK89" s="111"/>
      <c r="DL89" s="111"/>
      <c r="DM89" s="112">
        <f>IF('III Plan Rates'!$AP92&gt;0,SUMPRODUCT(DD89:DL89,'III Plan Rates'!$AG92:$AO92)/'III Plan Rates'!$AP92,0)</f>
        <v>0</v>
      </c>
      <c r="DN89" s="123"/>
      <c r="DO89" s="112" t="e">
        <f>'III Plan Rates'!$AA92*'V Consumer Factors'!$N$12*'II Rate Development &amp; Change'!$M$34</f>
        <v>#DIV/0!</v>
      </c>
      <c r="DP89" s="112" t="e">
        <f>'III Plan Rates'!$AA92*'V Consumer Factors'!$N$13*'II Rate Development &amp; Change'!$M$34</f>
        <v>#DIV/0!</v>
      </c>
      <c r="DQ89" s="112" t="e">
        <f>'III Plan Rates'!$AA92*'V Consumer Factors'!$N$14*'II Rate Development &amp; Change'!$M$34</f>
        <v>#DIV/0!</v>
      </c>
      <c r="DR89" s="112" t="e">
        <f>'III Plan Rates'!$AA92*'V Consumer Factors'!$N$15*'II Rate Development &amp; Change'!$M$34</f>
        <v>#DIV/0!</v>
      </c>
      <c r="DS89" s="112" t="e">
        <f>'III Plan Rates'!$AA92*'V Consumer Factors'!$N$16*'II Rate Development &amp; Change'!$M$34</f>
        <v>#DIV/0!</v>
      </c>
      <c r="DT89" s="112" t="e">
        <f>'III Plan Rates'!$AA92*'V Consumer Factors'!$N$17*'II Rate Development &amp; Change'!$M$34</f>
        <v>#DIV/0!</v>
      </c>
      <c r="DU89" s="112" t="e">
        <f>'III Plan Rates'!$AA92*'V Consumer Factors'!$N$18*'II Rate Development &amp; Change'!$M$34</f>
        <v>#DIV/0!</v>
      </c>
      <c r="DV89" s="112" t="e">
        <f>'III Plan Rates'!$AA92*'V Consumer Factors'!$N$19*'II Rate Development &amp; Change'!$M$34</f>
        <v>#DIV/0!</v>
      </c>
      <c r="DW89" s="112" t="e">
        <f>'III Plan Rates'!$AA92*'V Consumer Factors'!$N$20*'II Rate Development &amp; Change'!$M$34</f>
        <v>#DIV/0!</v>
      </c>
      <c r="DX89" s="112">
        <f>IF('III Plan Rates'!$AP92&gt;0,SUMPRODUCT(DO89:DW89,'III Plan Rates'!$AG92:$AO92)/'III Plan Rates'!$AP92,0)</f>
        <v>0</v>
      </c>
      <c r="DZ89" s="120" t="e">
        <f t="shared" si="28"/>
        <v>#DIV/0!</v>
      </c>
      <c r="EA89" s="120" t="e">
        <f t="shared" si="22"/>
        <v>#DIV/0!</v>
      </c>
      <c r="EB89" s="120" t="e">
        <f t="shared" si="23"/>
        <v>#DIV/0!</v>
      </c>
      <c r="EC89" s="120" t="e">
        <f t="shared" si="24"/>
        <v>#DIV/0!</v>
      </c>
      <c r="ED89" s="120" t="e">
        <f t="shared" si="44"/>
        <v>#DIV/0!</v>
      </c>
      <c r="EE89" s="120" t="e">
        <f t="shared" si="45"/>
        <v>#DIV/0!</v>
      </c>
      <c r="EF89" s="120" t="e">
        <f t="shared" si="46"/>
        <v>#DIV/0!</v>
      </c>
      <c r="EG89" s="120" t="e">
        <f t="shared" si="47"/>
        <v>#DIV/0!</v>
      </c>
      <c r="EH89" s="120" t="e">
        <f t="shared" si="35"/>
        <v>#DIV/0!</v>
      </c>
      <c r="EI89" s="120" t="str">
        <f t="shared" si="36"/>
        <v/>
      </c>
      <c r="EJ89" s="119"/>
    </row>
    <row r="90" spans="1:140" x14ac:dyDescent="0.25">
      <c r="A90" s="406" t="str">
        <f>'III Plan Rates'!A93</f>
        <v>Plan 76</v>
      </c>
      <c r="B90" s="122">
        <f>'III Plan Rates'!B93</f>
        <v>0</v>
      </c>
      <c r="C90" s="128">
        <f>'III Plan Rates'!D93</f>
        <v>0</v>
      </c>
      <c r="D90" s="122">
        <f>'III Plan Rates'!E93</f>
        <v>0</v>
      </c>
      <c r="E90" s="122">
        <f>'III Plan Rates'!F93</f>
        <v>0</v>
      </c>
      <c r="F90" s="122">
        <f>'III Plan Rates'!G93</f>
        <v>0</v>
      </c>
      <c r="G90" s="122">
        <f>'III Plan Rates'!J93</f>
        <v>0</v>
      </c>
      <c r="H90" s="101"/>
      <c r="I90" s="111"/>
      <c r="J90" s="111"/>
      <c r="K90" s="111"/>
      <c r="L90" s="111"/>
      <c r="M90" s="111"/>
      <c r="N90" s="111"/>
      <c r="O90" s="111"/>
      <c r="P90" s="111"/>
      <c r="Q90" s="111"/>
      <c r="R90" s="112">
        <f>IF('III Plan Rates'!$AP93&gt;0,SUMPRODUCT(I90:Q90,'III Plan Rates'!$AG93:$AO93)/'III Plan Rates'!$AP93,0)</f>
        <v>0</v>
      </c>
      <c r="S90" s="123"/>
      <c r="T90" s="112" t="e">
        <f>'III Plan Rates'!$AA93*'V Consumer Factors'!$N$12*'II Rate Development &amp; Change'!$J$34</f>
        <v>#DIV/0!</v>
      </c>
      <c r="U90" s="112" t="e">
        <f>'III Plan Rates'!$AA93*'V Consumer Factors'!$N$13*'II Rate Development &amp; Change'!$J$34</f>
        <v>#DIV/0!</v>
      </c>
      <c r="V90" s="112" t="e">
        <f>'III Plan Rates'!$AA93*'V Consumer Factors'!$N$14*'II Rate Development &amp; Change'!$J$34</f>
        <v>#DIV/0!</v>
      </c>
      <c r="W90" s="112" t="e">
        <f>'III Plan Rates'!$AA93*'V Consumer Factors'!$N$15*'II Rate Development &amp; Change'!$J$34</f>
        <v>#DIV/0!</v>
      </c>
      <c r="X90" s="112" t="e">
        <f>'III Plan Rates'!$AA93*'V Consumer Factors'!$N$16*'II Rate Development &amp; Change'!$J$34</f>
        <v>#DIV/0!</v>
      </c>
      <c r="Y90" s="112" t="e">
        <f>'III Plan Rates'!$AA93*'V Consumer Factors'!$N$17*'II Rate Development &amp; Change'!$J$34</f>
        <v>#DIV/0!</v>
      </c>
      <c r="Z90" s="112" t="e">
        <f>'III Plan Rates'!$AA93*'V Consumer Factors'!$N$18*'II Rate Development &amp; Change'!$J$34</f>
        <v>#DIV/0!</v>
      </c>
      <c r="AA90" s="112" t="e">
        <f>'III Plan Rates'!$AA93*'V Consumer Factors'!$N$19*'II Rate Development &amp; Change'!$J$34</f>
        <v>#DIV/0!</v>
      </c>
      <c r="AB90" s="112" t="e">
        <f>'III Plan Rates'!$AA93*'V Consumer Factors'!$N$20*'II Rate Development &amp; Change'!$J$34</f>
        <v>#DIV/0!</v>
      </c>
      <c r="AC90" s="112">
        <f>IF('III Plan Rates'!$AP93&gt;0,SUMPRODUCT(T90:AB90,'III Plan Rates'!$AG93:$AO93)/'III Plan Rates'!$AP93,0)</f>
        <v>0</v>
      </c>
      <c r="AD90" s="119"/>
      <c r="AE90" s="120" t="e">
        <f t="shared" si="25"/>
        <v>#DIV/0!</v>
      </c>
      <c r="AF90" s="120" t="e">
        <f t="shared" si="25"/>
        <v>#DIV/0!</v>
      </c>
      <c r="AG90" s="120" t="e">
        <f t="shared" si="25"/>
        <v>#DIV/0!</v>
      </c>
      <c r="AH90" s="120" t="e">
        <f t="shared" si="25"/>
        <v>#DIV/0!</v>
      </c>
      <c r="AI90" s="120" t="e">
        <f t="shared" si="25"/>
        <v>#DIV/0!</v>
      </c>
      <c r="AJ90" s="120" t="e">
        <f t="shared" si="25"/>
        <v>#DIV/0!</v>
      </c>
      <c r="AK90" s="120" t="e">
        <f t="shared" si="25"/>
        <v>#DIV/0!</v>
      </c>
      <c r="AL90" s="120" t="e">
        <f t="shared" si="29"/>
        <v>#DIV/0!</v>
      </c>
      <c r="AM90" s="120" t="e">
        <f t="shared" si="29"/>
        <v>#DIV/0!</v>
      </c>
      <c r="AN90" s="120" t="str">
        <f t="shared" si="29"/>
        <v/>
      </c>
      <c r="AO90" s="119"/>
      <c r="AP90" s="111"/>
      <c r="AQ90" s="111"/>
      <c r="AR90" s="111"/>
      <c r="AS90" s="111"/>
      <c r="AT90" s="111"/>
      <c r="AU90" s="111"/>
      <c r="AV90" s="111"/>
      <c r="AW90" s="111"/>
      <c r="AX90" s="111"/>
      <c r="AY90" s="112">
        <f>IF('III Plan Rates'!$AP93&gt;0,SUMPRODUCT(AP90:AX90,'III Plan Rates'!$AG93:$AO93)/'III Plan Rates'!$AP93,0)</f>
        <v>0</v>
      </c>
      <c r="AZ90" s="123"/>
      <c r="BA90" s="112" t="e">
        <f>'III Plan Rates'!$AA93*'V Consumer Factors'!$N$12*'II Rate Development &amp; Change'!$K$34</f>
        <v>#DIV/0!</v>
      </c>
      <c r="BB90" s="112" t="e">
        <f>'III Plan Rates'!$AA93*'V Consumer Factors'!$N$13*'II Rate Development &amp; Change'!$K$34</f>
        <v>#DIV/0!</v>
      </c>
      <c r="BC90" s="112" t="e">
        <f>'III Plan Rates'!$AA93*'V Consumer Factors'!$N$14*'II Rate Development &amp; Change'!$K$34</f>
        <v>#DIV/0!</v>
      </c>
      <c r="BD90" s="112" t="e">
        <f>'III Plan Rates'!$AA93*'V Consumer Factors'!$N$15*'II Rate Development &amp; Change'!$K$34</f>
        <v>#DIV/0!</v>
      </c>
      <c r="BE90" s="112" t="e">
        <f>'III Plan Rates'!$AA93*'V Consumer Factors'!$N$16*'II Rate Development &amp; Change'!$K$34</f>
        <v>#DIV/0!</v>
      </c>
      <c r="BF90" s="112" t="e">
        <f>'III Plan Rates'!$AA93*'V Consumer Factors'!$N$17*'II Rate Development &amp; Change'!$K$34</f>
        <v>#DIV/0!</v>
      </c>
      <c r="BG90" s="112" t="e">
        <f>'III Plan Rates'!$AA93*'V Consumer Factors'!$N$18*'II Rate Development &amp; Change'!$K$34</f>
        <v>#DIV/0!</v>
      </c>
      <c r="BH90" s="112" t="e">
        <f>'III Plan Rates'!$AA93*'V Consumer Factors'!$N$19*'II Rate Development &amp; Change'!$K$34</f>
        <v>#DIV/0!</v>
      </c>
      <c r="BI90" s="112" t="e">
        <f>'III Plan Rates'!$AA93*'V Consumer Factors'!$N$20*'II Rate Development &amp; Change'!$K$34</f>
        <v>#DIV/0!</v>
      </c>
      <c r="BJ90" s="112">
        <f>IF('III Plan Rates'!$AP93&gt;0,SUMPRODUCT(BA90:BI90,'III Plan Rates'!$AG93:$AO93)/'III Plan Rates'!$AP93,0)</f>
        <v>0</v>
      </c>
      <c r="BK90" s="124"/>
      <c r="BL90" s="120" t="e">
        <f t="shared" si="26"/>
        <v>#DIV/0!</v>
      </c>
      <c r="BM90" s="120" t="e">
        <f t="shared" si="16"/>
        <v>#DIV/0!</v>
      </c>
      <c r="BN90" s="120" t="e">
        <f t="shared" si="17"/>
        <v>#DIV/0!</v>
      </c>
      <c r="BO90" s="120" t="e">
        <f t="shared" si="18"/>
        <v>#DIV/0!</v>
      </c>
      <c r="BP90" s="120" t="e">
        <f t="shared" si="37"/>
        <v>#DIV/0!</v>
      </c>
      <c r="BQ90" s="120" t="e">
        <f t="shared" si="38"/>
        <v>#DIV/0!</v>
      </c>
      <c r="BR90" s="120" t="e">
        <f t="shared" si="39"/>
        <v>#DIV/0!</v>
      </c>
      <c r="BS90" s="120" t="e">
        <f t="shared" si="30"/>
        <v>#DIV/0!</v>
      </c>
      <c r="BT90" s="120" t="e">
        <f t="shared" si="31"/>
        <v>#DIV/0!</v>
      </c>
      <c r="BU90" s="120" t="str">
        <f t="shared" si="32"/>
        <v/>
      </c>
      <c r="BV90" s="119"/>
      <c r="BW90" s="111"/>
      <c r="BX90" s="111"/>
      <c r="BY90" s="111"/>
      <c r="BZ90" s="111"/>
      <c r="CA90" s="111"/>
      <c r="CB90" s="111"/>
      <c r="CC90" s="111"/>
      <c r="CD90" s="111"/>
      <c r="CE90" s="111"/>
      <c r="CF90" s="112">
        <f>IF('III Plan Rates'!$AP93&gt;0,SUMPRODUCT(BW90:CE90,'III Plan Rates'!$AG93:$AO93)/'III Plan Rates'!$AP93,0)</f>
        <v>0</v>
      </c>
      <c r="CG90" s="123"/>
      <c r="CH90" s="112" t="e">
        <f>'III Plan Rates'!$AA93*'V Consumer Factors'!$N$12*'II Rate Development &amp; Change'!$L$34</f>
        <v>#DIV/0!</v>
      </c>
      <c r="CI90" s="112" t="e">
        <f>'III Plan Rates'!$AA93*'V Consumer Factors'!$N$13*'II Rate Development &amp; Change'!$L$34</f>
        <v>#DIV/0!</v>
      </c>
      <c r="CJ90" s="112" t="e">
        <f>'III Plan Rates'!$AA93*'V Consumer Factors'!$N$14*'II Rate Development &amp; Change'!$L$34</f>
        <v>#DIV/0!</v>
      </c>
      <c r="CK90" s="112" t="e">
        <f>'III Plan Rates'!$AA93*'V Consumer Factors'!$N$15*'II Rate Development &amp; Change'!$L$34</f>
        <v>#DIV/0!</v>
      </c>
      <c r="CL90" s="112" t="e">
        <f>'III Plan Rates'!$AA93*'V Consumer Factors'!$N$16*'II Rate Development &amp; Change'!$L$34</f>
        <v>#DIV/0!</v>
      </c>
      <c r="CM90" s="112" t="e">
        <f>'III Plan Rates'!$AA93*'V Consumer Factors'!$N$17*'II Rate Development &amp; Change'!$L$34</f>
        <v>#DIV/0!</v>
      </c>
      <c r="CN90" s="112" t="e">
        <f>'III Plan Rates'!$AA93*'V Consumer Factors'!$N$18*'II Rate Development &amp; Change'!$L$34</f>
        <v>#DIV/0!</v>
      </c>
      <c r="CO90" s="112" t="e">
        <f>'III Plan Rates'!$AA93*'V Consumer Factors'!$N$19*'II Rate Development &amp; Change'!$L$34</f>
        <v>#DIV/0!</v>
      </c>
      <c r="CP90" s="112" t="e">
        <f>'III Plan Rates'!$AA93*'V Consumer Factors'!$N$20*'II Rate Development &amp; Change'!$L$34</f>
        <v>#DIV/0!</v>
      </c>
      <c r="CQ90" s="112">
        <f>IF('III Plan Rates'!$AP93&gt;0,SUMPRODUCT(CH90:CP90,'III Plan Rates'!$AG93:$AO93)/'III Plan Rates'!$AP93,0)</f>
        <v>0</v>
      </c>
      <c r="CR90" s="124"/>
      <c r="CS90" s="120" t="e">
        <f t="shared" si="27"/>
        <v>#DIV/0!</v>
      </c>
      <c r="CT90" s="120" t="e">
        <f t="shared" si="19"/>
        <v>#DIV/0!</v>
      </c>
      <c r="CU90" s="120" t="e">
        <f t="shared" si="20"/>
        <v>#DIV/0!</v>
      </c>
      <c r="CV90" s="120" t="e">
        <f t="shared" si="21"/>
        <v>#DIV/0!</v>
      </c>
      <c r="CW90" s="120" t="e">
        <f t="shared" si="40"/>
        <v>#DIV/0!</v>
      </c>
      <c r="CX90" s="120" t="e">
        <f t="shared" si="41"/>
        <v>#DIV/0!</v>
      </c>
      <c r="CY90" s="120" t="e">
        <f t="shared" si="42"/>
        <v>#DIV/0!</v>
      </c>
      <c r="CZ90" s="120" t="e">
        <f t="shared" si="43"/>
        <v>#DIV/0!</v>
      </c>
      <c r="DA90" s="120" t="e">
        <f t="shared" si="33"/>
        <v>#DIV/0!</v>
      </c>
      <c r="DB90" s="120" t="str">
        <f t="shared" si="34"/>
        <v/>
      </c>
      <c r="DC90" s="119"/>
      <c r="DD90" s="111"/>
      <c r="DE90" s="111"/>
      <c r="DF90" s="111"/>
      <c r="DG90" s="111"/>
      <c r="DH90" s="111"/>
      <c r="DI90" s="111"/>
      <c r="DJ90" s="111"/>
      <c r="DK90" s="111"/>
      <c r="DL90" s="111"/>
      <c r="DM90" s="112">
        <f>IF('III Plan Rates'!$AP93&gt;0,SUMPRODUCT(DD90:DL90,'III Plan Rates'!$AG93:$AO93)/'III Plan Rates'!$AP93,0)</f>
        <v>0</v>
      </c>
      <c r="DN90" s="123"/>
      <c r="DO90" s="112" t="e">
        <f>'III Plan Rates'!$AA93*'V Consumer Factors'!$N$12*'II Rate Development &amp; Change'!$M$34</f>
        <v>#DIV/0!</v>
      </c>
      <c r="DP90" s="112" t="e">
        <f>'III Plan Rates'!$AA93*'V Consumer Factors'!$N$13*'II Rate Development &amp; Change'!$M$34</f>
        <v>#DIV/0!</v>
      </c>
      <c r="DQ90" s="112" t="e">
        <f>'III Plan Rates'!$AA93*'V Consumer Factors'!$N$14*'II Rate Development &amp; Change'!$M$34</f>
        <v>#DIV/0!</v>
      </c>
      <c r="DR90" s="112" t="e">
        <f>'III Plan Rates'!$AA93*'V Consumer Factors'!$N$15*'II Rate Development &amp; Change'!$M$34</f>
        <v>#DIV/0!</v>
      </c>
      <c r="DS90" s="112" t="e">
        <f>'III Plan Rates'!$AA93*'V Consumer Factors'!$N$16*'II Rate Development &amp; Change'!$M$34</f>
        <v>#DIV/0!</v>
      </c>
      <c r="DT90" s="112" t="e">
        <f>'III Plan Rates'!$AA93*'V Consumer Factors'!$N$17*'II Rate Development &amp; Change'!$M$34</f>
        <v>#DIV/0!</v>
      </c>
      <c r="DU90" s="112" t="e">
        <f>'III Plan Rates'!$AA93*'V Consumer Factors'!$N$18*'II Rate Development &amp; Change'!$M$34</f>
        <v>#DIV/0!</v>
      </c>
      <c r="DV90" s="112" t="e">
        <f>'III Plan Rates'!$AA93*'V Consumer Factors'!$N$19*'II Rate Development &amp; Change'!$M$34</f>
        <v>#DIV/0!</v>
      </c>
      <c r="DW90" s="112" t="e">
        <f>'III Plan Rates'!$AA93*'V Consumer Factors'!$N$20*'II Rate Development &amp; Change'!$M$34</f>
        <v>#DIV/0!</v>
      </c>
      <c r="DX90" s="112">
        <f>IF('III Plan Rates'!$AP93&gt;0,SUMPRODUCT(DO90:DW90,'III Plan Rates'!$AG93:$AO93)/'III Plan Rates'!$AP93,0)</f>
        <v>0</v>
      </c>
      <c r="DZ90" s="120" t="e">
        <f t="shared" si="28"/>
        <v>#DIV/0!</v>
      </c>
      <c r="EA90" s="120" t="e">
        <f t="shared" si="22"/>
        <v>#DIV/0!</v>
      </c>
      <c r="EB90" s="120" t="e">
        <f t="shared" si="23"/>
        <v>#DIV/0!</v>
      </c>
      <c r="EC90" s="120" t="e">
        <f t="shared" si="24"/>
        <v>#DIV/0!</v>
      </c>
      <c r="ED90" s="120" t="e">
        <f t="shared" si="44"/>
        <v>#DIV/0!</v>
      </c>
      <c r="EE90" s="120" t="e">
        <f t="shared" si="45"/>
        <v>#DIV/0!</v>
      </c>
      <c r="EF90" s="120" t="e">
        <f t="shared" si="46"/>
        <v>#DIV/0!</v>
      </c>
      <c r="EG90" s="120" t="e">
        <f t="shared" si="47"/>
        <v>#DIV/0!</v>
      </c>
      <c r="EH90" s="120" t="e">
        <f t="shared" si="35"/>
        <v>#DIV/0!</v>
      </c>
      <c r="EI90" s="120" t="str">
        <f t="shared" si="36"/>
        <v/>
      </c>
      <c r="EJ90" s="119"/>
    </row>
    <row r="91" spans="1:140" x14ac:dyDescent="0.25">
      <c r="A91" s="406" t="str">
        <f>'III Plan Rates'!A94</f>
        <v>Plan 77</v>
      </c>
      <c r="B91" s="122">
        <f>'III Plan Rates'!B94</f>
        <v>0</v>
      </c>
      <c r="C91" s="128">
        <f>'III Plan Rates'!D94</f>
        <v>0</v>
      </c>
      <c r="D91" s="122">
        <f>'III Plan Rates'!E94</f>
        <v>0</v>
      </c>
      <c r="E91" s="122">
        <f>'III Plan Rates'!F94</f>
        <v>0</v>
      </c>
      <c r="F91" s="122">
        <f>'III Plan Rates'!G94</f>
        <v>0</v>
      </c>
      <c r="G91" s="122">
        <f>'III Plan Rates'!J94</f>
        <v>0</v>
      </c>
      <c r="H91" s="101"/>
      <c r="I91" s="111"/>
      <c r="J91" s="111"/>
      <c r="K91" s="111"/>
      <c r="L91" s="111"/>
      <c r="M91" s="111"/>
      <c r="N91" s="111"/>
      <c r="O91" s="111"/>
      <c r="P91" s="111"/>
      <c r="Q91" s="111"/>
      <c r="R91" s="112">
        <f>IF('III Plan Rates'!$AP94&gt;0,SUMPRODUCT(I91:Q91,'III Plan Rates'!$AG94:$AO94)/'III Plan Rates'!$AP94,0)</f>
        <v>0</v>
      </c>
      <c r="S91" s="123"/>
      <c r="T91" s="112" t="e">
        <f>'III Plan Rates'!$AA94*'V Consumer Factors'!$N$12*'II Rate Development &amp; Change'!$J$34</f>
        <v>#DIV/0!</v>
      </c>
      <c r="U91" s="112" t="e">
        <f>'III Plan Rates'!$AA94*'V Consumer Factors'!$N$13*'II Rate Development &amp; Change'!$J$34</f>
        <v>#DIV/0!</v>
      </c>
      <c r="V91" s="112" t="e">
        <f>'III Plan Rates'!$AA94*'V Consumer Factors'!$N$14*'II Rate Development &amp; Change'!$J$34</f>
        <v>#DIV/0!</v>
      </c>
      <c r="W91" s="112" t="e">
        <f>'III Plan Rates'!$AA94*'V Consumer Factors'!$N$15*'II Rate Development &amp; Change'!$J$34</f>
        <v>#DIV/0!</v>
      </c>
      <c r="X91" s="112" t="e">
        <f>'III Plan Rates'!$AA94*'V Consumer Factors'!$N$16*'II Rate Development &amp; Change'!$J$34</f>
        <v>#DIV/0!</v>
      </c>
      <c r="Y91" s="112" t="e">
        <f>'III Plan Rates'!$AA94*'V Consumer Factors'!$N$17*'II Rate Development &amp; Change'!$J$34</f>
        <v>#DIV/0!</v>
      </c>
      <c r="Z91" s="112" t="e">
        <f>'III Plan Rates'!$AA94*'V Consumer Factors'!$N$18*'II Rate Development &amp; Change'!$J$34</f>
        <v>#DIV/0!</v>
      </c>
      <c r="AA91" s="112" t="e">
        <f>'III Plan Rates'!$AA94*'V Consumer Factors'!$N$19*'II Rate Development &amp; Change'!$J$34</f>
        <v>#DIV/0!</v>
      </c>
      <c r="AB91" s="112" t="e">
        <f>'III Plan Rates'!$AA94*'V Consumer Factors'!$N$20*'II Rate Development &amp; Change'!$J$34</f>
        <v>#DIV/0!</v>
      </c>
      <c r="AC91" s="112">
        <f>IF('III Plan Rates'!$AP94&gt;0,SUMPRODUCT(T91:AB91,'III Plan Rates'!$AG94:$AO94)/'III Plan Rates'!$AP94,0)</f>
        <v>0</v>
      </c>
      <c r="AD91" s="119"/>
      <c r="AE91" s="120" t="e">
        <f t="shared" si="25"/>
        <v>#DIV/0!</v>
      </c>
      <c r="AF91" s="120" t="e">
        <f t="shared" si="25"/>
        <v>#DIV/0!</v>
      </c>
      <c r="AG91" s="120" t="e">
        <f t="shared" si="25"/>
        <v>#DIV/0!</v>
      </c>
      <c r="AH91" s="120" t="e">
        <f t="shared" si="25"/>
        <v>#DIV/0!</v>
      </c>
      <c r="AI91" s="120" t="e">
        <f t="shared" si="25"/>
        <v>#DIV/0!</v>
      </c>
      <c r="AJ91" s="120" t="e">
        <f t="shared" si="25"/>
        <v>#DIV/0!</v>
      </c>
      <c r="AK91" s="120" t="e">
        <f t="shared" si="25"/>
        <v>#DIV/0!</v>
      </c>
      <c r="AL91" s="120" t="e">
        <f t="shared" si="29"/>
        <v>#DIV/0!</v>
      </c>
      <c r="AM91" s="120" t="e">
        <f t="shared" si="29"/>
        <v>#DIV/0!</v>
      </c>
      <c r="AN91" s="120" t="str">
        <f t="shared" si="29"/>
        <v/>
      </c>
      <c r="AO91" s="119"/>
      <c r="AP91" s="111"/>
      <c r="AQ91" s="111"/>
      <c r="AR91" s="111"/>
      <c r="AS91" s="111"/>
      <c r="AT91" s="111"/>
      <c r="AU91" s="111"/>
      <c r="AV91" s="111"/>
      <c r="AW91" s="111"/>
      <c r="AX91" s="111"/>
      <c r="AY91" s="112">
        <f>IF('III Plan Rates'!$AP94&gt;0,SUMPRODUCT(AP91:AX91,'III Plan Rates'!$AG94:$AO94)/'III Plan Rates'!$AP94,0)</f>
        <v>0</v>
      </c>
      <c r="AZ91" s="123"/>
      <c r="BA91" s="112" t="e">
        <f>'III Plan Rates'!$AA94*'V Consumer Factors'!$N$12*'II Rate Development &amp; Change'!$K$34</f>
        <v>#DIV/0!</v>
      </c>
      <c r="BB91" s="112" t="e">
        <f>'III Plan Rates'!$AA94*'V Consumer Factors'!$N$13*'II Rate Development &amp; Change'!$K$34</f>
        <v>#DIV/0!</v>
      </c>
      <c r="BC91" s="112" t="e">
        <f>'III Plan Rates'!$AA94*'V Consumer Factors'!$N$14*'II Rate Development &amp; Change'!$K$34</f>
        <v>#DIV/0!</v>
      </c>
      <c r="BD91" s="112" t="e">
        <f>'III Plan Rates'!$AA94*'V Consumer Factors'!$N$15*'II Rate Development &amp; Change'!$K$34</f>
        <v>#DIV/0!</v>
      </c>
      <c r="BE91" s="112" t="e">
        <f>'III Plan Rates'!$AA94*'V Consumer Factors'!$N$16*'II Rate Development &amp; Change'!$K$34</f>
        <v>#DIV/0!</v>
      </c>
      <c r="BF91" s="112" t="e">
        <f>'III Plan Rates'!$AA94*'V Consumer Factors'!$N$17*'II Rate Development &amp; Change'!$K$34</f>
        <v>#DIV/0!</v>
      </c>
      <c r="BG91" s="112" t="e">
        <f>'III Plan Rates'!$AA94*'V Consumer Factors'!$N$18*'II Rate Development &amp; Change'!$K$34</f>
        <v>#DIV/0!</v>
      </c>
      <c r="BH91" s="112" t="e">
        <f>'III Plan Rates'!$AA94*'V Consumer Factors'!$N$19*'II Rate Development &amp; Change'!$K$34</f>
        <v>#DIV/0!</v>
      </c>
      <c r="BI91" s="112" t="e">
        <f>'III Plan Rates'!$AA94*'V Consumer Factors'!$N$20*'II Rate Development &amp; Change'!$K$34</f>
        <v>#DIV/0!</v>
      </c>
      <c r="BJ91" s="112">
        <f>IF('III Plan Rates'!$AP94&gt;0,SUMPRODUCT(BA91:BI91,'III Plan Rates'!$AG94:$AO94)/'III Plan Rates'!$AP94,0)</f>
        <v>0</v>
      </c>
      <c r="BK91" s="124"/>
      <c r="BL91" s="120" t="e">
        <f t="shared" si="26"/>
        <v>#DIV/0!</v>
      </c>
      <c r="BM91" s="120" t="e">
        <f t="shared" si="16"/>
        <v>#DIV/0!</v>
      </c>
      <c r="BN91" s="120" t="e">
        <f t="shared" si="17"/>
        <v>#DIV/0!</v>
      </c>
      <c r="BO91" s="120" t="e">
        <f t="shared" si="18"/>
        <v>#DIV/0!</v>
      </c>
      <c r="BP91" s="120" t="e">
        <f t="shared" si="37"/>
        <v>#DIV/0!</v>
      </c>
      <c r="BQ91" s="120" t="e">
        <f t="shared" si="38"/>
        <v>#DIV/0!</v>
      </c>
      <c r="BR91" s="120" t="e">
        <f t="shared" si="39"/>
        <v>#DIV/0!</v>
      </c>
      <c r="BS91" s="120" t="e">
        <f t="shared" si="30"/>
        <v>#DIV/0!</v>
      </c>
      <c r="BT91" s="120" t="e">
        <f t="shared" si="31"/>
        <v>#DIV/0!</v>
      </c>
      <c r="BU91" s="120" t="str">
        <f t="shared" si="32"/>
        <v/>
      </c>
      <c r="BV91" s="119"/>
      <c r="BW91" s="111"/>
      <c r="BX91" s="111"/>
      <c r="BY91" s="111"/>
      <c r="BZ91" s="111"/>
      <c r="CA91" s="111"/>
      <c r="CB91" s="111"/>
      <c r="CC91" s="111"/>
      <c r="CD91" s="111"/>
      <c r="CE91" s="111"/>
      <c r="CF91" s="112">
        <f>IF('III Plan Rates'!$AP94&gt;0,SUMPRODUCT(BW91:CE91,'III Plan Rates'!$AG94:$AO94)/'III Plan Rates'!$AP94,0)</f>
        <v>0</v>
      </c>
      <c r="CG91" s="123"/>
      <c r="CH91" s="112" t="e">
        <f>'III Plan Rates'!$AA94*'V Consumer Factors'!$N$12*'II Rate Development &amp; Change'!$L$34</f>
        <v>#DIV/0!</v>
      </c>
      <c r="CI91" s="112" t="e">
        <f>'III Plan Rates'!$AA94*'V Consumer Factors'!$N$13*'II Rate Development &amp; Change'!$L$34</f>
        <v>#DIV/0!</v>
      </c>
      <c r="CJ91" s="112" t="e">
        <f>'III Plan Rates'!$AA94*'V Consumer Factors'!$N$14*'II Rate Development &amp; Change'!$L$34</f>
        <v>#DIV/0!</v>
      </c>
      <c r="CK91" s="112" t="e">
        <f>'III Plan Rates'!$AA94*'V Consumer Factors'!$N$15*'II Rate Development &amp; Change'!$L$34</f>
        <v>#DIV/0!</v>
      </c>
      <c r="CL91" s="112" t="e">
        <f>'III Plan Rates'!$AA94*'V Consumer Factors'!$N$16*'II Rate Development &amp; Change'!$L$34</f>
        <v>#DIV/0!</v>
      </c>
      <c r="CM91" s="112" t="e">
        <f>'III Plan Rates'!$AA94*'V Consumer Factors'!$N$17*'II Rate Development &amp; Change'!$L$34</f>
        <v>#DIV/0!</v>
      </c>
      <c r="CN91" s="112" t="e">
        <f>'III Plan Rates'!$AA94*'V Consumer Factors'!$N$18*'II Rate Development &amp; Change'!$L$34</f>
        <v>#DIV/0!</v>
      </c>
      <c r="CO91" s="112" t="e">
        <f>'III Plan Rates'!$AA94*'V Consumer Factors'!$N$19*'II Rate Development &amp; Change'!$L$34</f>
        <v>#DIV/0!</v>
      </c>
      <c r="CP91" s="112" t="e">
        <f>'III Plan Rates'!$AA94*'V Consumer Factors'!$N$20*'II Rate Development &amp; Change'!$L$34</f>
        <v>#DIV/0!</v>
      </c>
      <c r="CQ91" s="112">
        <f>IF('III Plan Rates'!$AP94&gt;0,SUMPRODUCT(CH91:CP91,'III Plan Rates'!$AG94:$AO94)/'III Plan Rates'!$AP94,0)</f>
        <v>0</v>
      </c>
      <c r="CR91" s="124"/>
      <c r="CS91" s="120" t="e">
        <f t="shared" si="27"/>
        <v>#DIV/0!</v>
      </c>
      <c r="CT91" s="120" t="e">
        <f t="shared" si="19"/>
        <v>#DIV/0!</v>
      </c>
      <c r="CU91" s="120" t="e">
        <f t="shared" si="20"/>
        <v>#DIV/0!</v>
      </c>
      <c r="CV91" s="120" t="e">
        <f t="shared" si="21"/>
        <v>#DIV/0!</v>
      </c>
      <c r="CW91" s="120" t="e">
        <f t="shared" si="40"/>
        <v>#DIV/0!</v>
      </c>
      <c r="CX91" s="120" t="e">
        <f t="shared" si="41"/>
        <v>#DIV/0!</v>
      </c>
      <c r="CY91" s="120" t="e">
        <f t="shared" si="42"/>
        <v>#DIV/0!</v>
      </c>
      <c r="CZ91" s="120" t="e">
        <f t="shared" si="43"/>
        <v>#DIV/0!</v>
      </c>
      <c r="DA91" s="120" t="e">
        <f t="shared" si="33"/>
        <v>#DIV/0!</v>
      </c>
      <c r="DB91" s="120" t="str">
        <f t="shared" si="34"/>
        <v/>
      </c>
      <c r="DC91" s="119"/>
      <c r="DD91" s="111"/>
      <c r="DE91" s="111"/>
      <c r="DF91" s="111"/>
      <c r="DG91" s="111"/>
      <c r="DH91" s="111"/>
      <c r="DI91" s="111"/>
      <c r="DJ91" s="111"/>
      <c r="DK91" s="111"/>
      <c r="DL91" s="111"/>
      <c r="DM91" s="112">
        <f>IF('III Plan Rates'!$AP94&gt;0,SUMPRODUCT(DD91:DL91,'III Plan Rates'!$AG94:$AO94)/'III Plan Rates'!$AP94,0)</f>
        <v>0</v>
      </c>
      <c r="DN91" s="123"/>
      <c r="DO91" s="112" t="e">
        <f>'III Plan Rates'!$AA94*'V Consumer Factors'!$N$12*'II Rate Development &amp; Change'!$M$34</f>
        <v>#DIV/0!</v>
      </c>
      <c r="DP91" s="112" t="e">
        <f>'III Plan Rates'!$AA94*'V Consumer Factors'!$N$13*'II Rate Development &amp; Change'!$M$34</f>
        <v>#DIV/0!</v>
      </c>
      <c r="DQ91" s="112" t="e">
        <f>'III Plan Rates'!$AA94*'V Consumer Factors'!$N$14*'II Rate Development &amp; Change'!$M$34</f>
        <v>#DIV/0!</v>
      </c>
      <c r="DR91" s="112" t="e">
        <f>'III Plan Rates'!$AA94*'V Consumer Factors'!$N$15*'II Rate Development &amp; Change'!$M$34</f>
        <v>#DIV/0!</v>
      </c>
      <c r="DS91" s="112" t="e">
        <f>'III Plan Rates'!$AA94*'V Consumer Factors'!$N$16*'II Rate Development &amp; Change'!$M$34</f>
        <v>#DIV/0!</v>
      </c>
      <c r="DT91" s="112" t="e">
        <f>'III Plan Rates'!$AA94*'V Consumer Factors'!$N$17*'II Rate Development &amp; Change'!$M$34</f>
        <v>#DIV/0!</v>
      </c>
      <c r="DU91" s="112" t="e">
        <f>'III Plan Rates'!$AA94*'V Consumer Factors'!$N$18*'II Rate Development &amp; Change'!$M$34</f>
        <v>#DIV/0!</v>
      </c>
      <c r="DV91" s="112" t="e">
        <f>'III Plan Rates'!$AA94*'V Consumer Factors'!$N$19*'II Rate Development &amp; Change'!$M$34</f>
        <v>#DIV/0!</v>
      </c>
      <c r="DW91" s="112" t="e">
        <f>'III Plan Rates'!$AA94*'V Consumer Factors'!$N$20*'II Rate Development &amp; Change'!$M$34</f>
        <v>#DIV/0!</v>
      </c>
      <c r="DX91" s="112">
        <f>IF('III Plan Rates'!$AP94&gt;0,SUMPRODUCT(DO91:DW91,'III Plan Rates'!$AG94:$AO94)/'III Plan Rates'!$AP94,0)</f>
        <v>0</v>
      </c>
      <c r="DZ91" s="120" t="e">
        <f t="shared" si="28"/>
        <v>#DIV/0!</v>
      </c>
      <c r="EA91" s="120" t="e">
        <f t="shared" si="22"/>
        <v>#DIV/0!</v>
      </c>
      <c r="EB91" s="120" t="e">
        <f t="shared" si="23"/>
        <v>#DIV/0!</v>
      </c>
      <c r="EC91" s="120" t="e">
        <f t="shared" si="24"/>
        <v>#DIV/0!</v>
      </c>
      <c r="ED91" s="120" t="e">
        <f t="shared" si="44"/>
        <v>#DIV/0!</v>
      </c>
      <c r="EE91" s="120" t="e">
        <f t="shared" si="45"/>
        <v>#DIV/0!</v>
      </c>
      <c r="EF91" s="120" t="e">
        <f t="shared" si="46"/>
        <v>#DIV/0!</v>
      </c>
      <c r="EG91" s="120" t="e">
        <f t="shared" si="47"/>
        <v>#DIV/0!</v>
      </c>
      <c r="EH91" s="120" t="e">
        <f t="shared" si="35"/>
        <v>#DIV/0!</v>
      </c>
      <c r="EI91" s="120" t="str">
        <f t="shared" si="36"/>
        <v/>
      </c>
      <c r="EJ91" s="119"/>
    </row>
    <row r="92" spans="1:140" x14ac:dyDescent="0.25">
      <c r="A92" s="406" t="str">
        <f>'III Plan Rates'!A95</f>
        <v>Plan 78</v>
      </c>
      <c r="B92" s="122">
        <f>'III Plan Rates'!B95</f>
        <v>0</v>
      </c>
      <c r="C92" s="128">
        <f>'III Plan Rates'!D95</f>
        <v>0</v>
      </c>
      <c r="D92" s="122">
        <f>'III Plan Rates'!E95</f>
        <v>0</v>
      </c>
      <c r="E92" s="122">
        <f>'III Plan Rates'!F95</f>
        <v>0</v>
      </c>
      <c r="F92" s="122">
        <f>'III Plan Rates'!G95</f>
        <v>0</v>
      </c>
      <c r="G92" s="122">
        <f>'III Plan Rates'!J95</f>
        <v>0</v>
      </c>
      <c r="H92" s="101"/>
      <c r="I92" s="111"/>
      <c r="J92" s="111"/>
      <c r="K92" s="111"/>
      <c r="L92" s="111"/>
      <c r="M92" s="111"/>
      <c r="N92" s="111"/>
      <c r="O92" s="111"/>
      <c r="P92" s="111"/>
      <c r="Q92" s="111"/>
      <c r="R92" s="112">
        <f>IF('III Plan Rates'!$AP95&gt;0,SUMPRODUCT(I92:Q92,'III Plan Rates'!$AG95:$AO95)/'III Plan Rates'!$AP95,0)</f>
        <v>0</v>
      </c>
      <c r="S92" s="123"/>
      <c r="T92" s="112" t="e">
        <f>'III Plan Rates'!$AA95*'V Consumer Factors'!$N$12*'II Rate Development &amp; Change'!$J$34</f>
        <v>#DIV/0!</v>
      </c>
      <c r="U92" s="112" t="e">
        <f>'III Plan Rates'!$AA95*'V Consumer Factors'!$N$13*'II Rate Development &amp; Change'!$J$34</f>
        <v>#DIV/0!</v>
      </c>
      <c r="V92" s="112" t="e">
        <f>'III Plan Rates'!$AA95*'V Consumer Factors'!$N$14*'II Rate Development &amp; Change'!$J$34</f>
        <v>#DIV/0!</v>
      </c>
      <c r="W92" s="112" t="e">
        <f>'III Plan Rates'!$AA95*'V Consumer Factors'!$N$15*'II Rate Development &amp; Change'!$J$34</f>
        <v>#DIV/0!</v>
      </c>
      <c r="X92" s="112" t="e">
        <f>'III Plan Rates'!$AA95*'V Consumer Factors'!$N$16*'II Rate Development &amp; Change'!$J$34</f>
        <v>#DIV/0!</v>
      </c>
      <c r="Y92" s="112" t="e">
        <f>'III Plan Rates'!$AA95*'V Consumer Factors'!$N$17*'II Rate Development &amp; Change'!$J$34</f>
        <v>#DIV/0!</v>
      </c>
      <c r="Z92" s="112" t="e">
        <f>'III Plan Rates'!$AA95*'V Consumer Factors'!$N$18*'II Rate Development &amp; Change'!$J$34</f>
        <v>#DIV/0!</v>
      </c>
      <c r="AA92" s="112" t="e">
        <f>'III Plan Rates'!$AA95*'V Consumer Factors'!$N$19*'II Rate Development &amp; Change'!$J$34</f>
        <v>#DIV/0!</v>
      </c>
      <c r="AB92" s="112" t="e">
        <f>'III Plan Rates'!$AA95*'V Consumer Factors'!$N$20*'II Rate Development &amp; Change'!$J$34</f>
        <v>#DIV/0!</v>
      </c>
      <c r="AC92" s="112">
        <f>IF('III Plan Rates'!$AP95&gt;0,SUMPRODUCT(T92:AB92,'III Plan Rates'!$AG95:$AO95)/'III Plan Rates'!$AP95,0)</f>
        <v>0</v>
      </c>
      <c r="AD92" s="119"/>
      <c r="AE92" s="120" t="e">
        <f t="shared" si="25"/>
        <v>#DIV/0!</v>
      </c>
      <c r="AF92" s="120" t="e">
        <f t="shared" si="25"/>
        <v>#DIV/0!</v>
      </c>
      <c r="AG92" s="120" t="e">
        <f t="shared" si="25"/>
        <v>#DIV/0!</v>
      </c>
      <c r="AH92" s="120" t="e">
        <f t="shared" si="25"/>
        <v>#DIV/0!</v>
      </c>
      <c r="AI92" s="120" t="e">
        <f t="shared" si="25"/>
        <v>#DIV/0!</v>
      </c>
      <c r="AJ92" s="120" t="e">
        <f t="shared" si="25"/>
        <v>#DIV/0!</v>
      </c>
      <c r="AK92" s="120" t="e">
        <f t="shared" si="25"/>
        <v>#DIV/0!</v>
      </c>
      <c r="AL92" s="120" t="e">
        <f t="shared" si="29"/>
        <v>#DIV/0!</v>
      </c>
      <c r="AM92" s="120" t="e">
        <f t="shared" si="29"/>
        <v>#DIV/0!</v>
      </c>
      <c r="AN92" s="120" t="str">
        <f t="shared" si="29"/>
        <v/>
      </c>
      <c r="AO92" s="119"/>
      <c r="AP92" s="111"/>
      <c r="AQ92" s="111"/>
      <c r="AR92" s="111"/>
      <c r="AS92" s="111"/>
      <c r="AT92" s="111"/>
      <c r="AU92" s="111"/>
      <c r="AV92" s="111"/>
      <c r="AW92" s="111"/>
      <c r="AX92" s="111"/>
      <c r="AY92" s="112">
        <f>IF('III Plan Rates'!$AP95&gt;0,SUMPRODUCT(AP92:AX92,'III Plan Rates'!$AG95:$AO95)/'III Plan Rates'!$AP95,0)</f>
        <v>0</v>
      </c>
      <c r="AZ92" s="123"/>
      <c r="BA92" s="112" t="e">
        <f>'III Plan Rates'!$AA95*'V Consumer Factors'!$N$12*'II Rate Development &amp; Change'!$K$34</f>
        <v>#DIV/0!</v>
      </c>
      <c r="BB92" s="112" t="e">
        <f>'III Plan Rates'!$AA95*'V Consumer Factors'!$N$13*'II Rate Development &amp; Change'!$K$34</f>
        <v>#DIV/0!</v>
      </c>
      <c r="BC92" s="112" t="e">
        <f>'III Plan Rates'!$AA95*'V Consumer Factors'!$N$14*'II Rate Development &amp; Change'!$K$34</f>
        <v>#DIV/0!</v>
      </c>
      <c r="BD92" s="112" t="e">
        <f>'III Plan Rates'!$AA95*'V Consumer Factors'!$N$15*'II Rate Development &amp; Change'!$K$34</f>
        <v>#DIV/0!</v>
      </c>
      <c r="BE92" s="112" t="e">
        <f>'III Plan Rates'!$AA95*'V Consumer Factors'!$N$16*'II Rate Development &amp; Change'!$K$34</f>
        <v>#DIV/0!</v>
      </c>
      <c r="BF92" s="112" t="e">
        <f>'III Plan Rates'!$AA95*'V Consumer Factors'!$N$17*'II Rate Development &amp; Change'!$K$34</f>
        <v>#DIV/0!</v>
      </c>
      <c r="BG92" s="112" t="e">
        <f>'III Plan Rates'!$AA95*'V Consumer Factors'!$N$18*'II Rate Development &amp; Change'!$K$34</f>
        <v>#DIV/0!</v>
      </c>
      <c r="BH92" s="112" t="e">
        <f>'III Plan Rates'!$AA95*'V Consumer Factors'!$N$19*'II Rate Development &amp; Change'!$K$34</f>
        <v>#DIV/0!</v>
      </c>
      <c r="BI92" s="112" t="e">
        <f>'III Plan Rates'!$AA95*'V Consumer Factors'!$N$20*'II Rate Development &amp; Change'!$K$34</f>
        <v>#DIV/0!</v>
      </c>
      <c r="BJ92" s="112">
        <f>IF('III Plan Rates'!$AP95&gt;0,SUMPRODUCT(BA92:BI92,'III Plan Rates'!$AG95:$AO95)/'III Plan Rates'!$AP95,0)</f>
        <v>0</v>
      </c>
      <c r="BK92" s="124"/>
      <c r="BL92" s="120" t="e">
        <f t="shared" si="26"/>
        <v>#DIV/0!</v>
      </c>
      <c r="BM92" s="120" t="e">
        <f t="shared" si="16"/>
        <v>#DIV/0!</v>
      </c>
      <c r="BN92" s="120" t="e">
        <f t="shared" si="17"/>
        <v>#DIV/0!</v>
      </c>
      <c r="BO92" s="120" t="e">
        <f t="shared" si="18"/>
        <v>#DIV/0!</v>
      </c>
      <c r="BP92" s="120" t="e">
        <f t="shared" si="37"/>
        <v>#DIV/0!</v>
      </c>
      <c r="BQ92" s="120" t="e">
        <f t="shared" si="38"/>
        <v>#DIV/0!</v>
      </c>
      <c r="BR92" s="120" t="e">
        <f t="shared" si="39"/>
        <v>#DIV/0!</v>
      </c>
      <c r="BS92" s="120" t="e">
        <f t="shared" si="30"/>
        <v>#DIV/0!</v>
      </c>
      <c r="BT92" s="120" t="e">
        <f t="shared" si="31"/>
        <v>#DIV/0!</v>
      </c>
      <c r="BU92" s="120" t="str">
        <f t="shared" si="32"/>
        <v/>
      </c>
      <c r="BV92" s="119"/>
      <c r="BW92" s="111"/>
      <c r="BX92" s="111"/>
      <c r="BY92" s="111"/>
      <c r="BZ92" s="111"/>
      <c r="CA92" s="111"/>
      <c r="CB92" s="111"/>
      <c r="CC92" s="111"/>
      <c r="CD92" s="111"/>
      <c r="CE92" s="111"/>
      <c r="CF92" s="112">
        <f>IF('III Plan Rates'!$AP95&gt;0,SUMPRODUCT(BW92:CE92,'III Plan Rates'!$AG95:$AO95)/'III Plan Rates'!$AP95,0)</f>
        <v>0</v>
      </c>
      <c r="CG92" s="123"/>
      <c r="CH92" s="112" t="e">
        <f>'III Plan Rates'!$AA95*'V Consumer Factors'!$N$12*'II Rate Development &amp; Change'!$L$34</f>
        <v>#DIV/0!</v>
      </c>
      <c r="CI92" s="112" t="e">
        <f>'III Plan Rates'!$AA95*'V Consumer Factors'!$N$13*'II Rate Development &amp; Change'!$L$34</f>
        <v>#DIV/0!</v>
      </c>
      <c r="CJ92" s="112" t="e">
        <f>'III Plan Rates'!$AA95*'V Consumer Factors'!$N$14*'II Rate Development &amp; Change'!$L$34</f>
        <v>#DIV/0!</v>
      </c>
      <c r="CK92" s="112" t="e">
        <f>'III Plan Rates'!$AA95*'V Consumer Factors'!$N$15*'II Rate Development &amp; Change'!$L$34</f>
        <v>#DIV/0!</v>
      </c>
      <c r="CL92" s="112" t="e">
        <f>'III Plan Rates'!$AA95*'V Consumer Factors'!$N$16*'II Rate Development &amp; Change'!$L$34</f>
        <v>#DIV/0!</v>
      </c>
      <c r="CM92" s="112" t="e">
        <f>'III Plan Rates'!$AA95*'V Consumer Factors'!$N$17*'II Rate Development &amp; Change'!$L$34</f>
        <v>#DIV/0!</v>
      </c>
      <c r="CN92" s="112" t="e">
        <f>'III Plan Rates'!$AA95*'V Consumer Factors'!$N$18*'II Rate Development &amp; Change'!$L$34</f>
        <v>#DIV/0!</v>
      </c>
      <c r="CO92" s="112" t="e">
        <f>'III Plan Rates'!$AA95*'V Consumer Factors'!$N$19*'II Rate Development &amp; Change'!$L$34</f>
        <v>#DIV/0!</v>
      </c>
      <c r="CP92" s="112" t="e">
        <f>'III Plan Rates'!$AA95*'V Consumer Factors'!$N$20*'II Rate Development &amp; Change'!$L$34</f>
        <v>#DIV/0!</v>
      </c>
      <c r="CQ92" s="112">
        <f>IF('III Plan Rates'!$AP95&gt;0,SUMPRODUCT(CH92:CP92,'III Plan Rates'!$AG95:$AO95)/'III Plan Rates'!$AP95,0)</f>
        <v>0</v>
      </c>
      <c r="CR92" s="124"/>
      <c r="CS92" s="120" t="e">
        <f t="shared" si="27"/>
        <v>#DIV/0!</v>
      </c>
      <c r="CT92" s="120" t="e">
        <f t="shared" si="19"/>
        <v>#DIV/0!</v>
      </c>
      <c r="CU92" s="120" t="e">
        <f t="shared" si="20"/>
        <v>#DIV/0!</v>
      </c>
      <c r="CV92" s="120" t="e">
        <f t="shared" si="21"/>
        <v>#DIV/0!</v>
      </c>
      <c r="CW92" s="120" t="e">
        <f t="shared" si="40"/>
        <v>#DIV/0!</v>
      </c>
      <c r="CX92" s="120" t="e">
        <f t="shared" si="41"/>
        <v>#DIV/0!</v>
      </c>
      <c r="CY92" s="120" t="e">
        <f t="shared" si="42"/>
        <v>#DIV/0!</v>
      </c>
      <c r="CZ92" s="120" t="e">
        <f t="shared" si="43"/>
        <v>#DIV/0!</v>
      </c>
      <c r="DA92" s="120" t="e">
        <f t="shared" si="33"/>
        <v>#DIV/0!</v>
      </c>
      <c r="DB92" s="120" t="str">
        <f t="shared" si="34"/>
        <v/>
      </c>
      <c r="DC92" s="119"/>
      <c r="DD92" s="111"/>
      <c r="DE92" s="111"/>
      <c r="DF92" s="111"/>
      <c r="DG92" s="111"/>
      <c r="DH92" s="111"/>
      <c r="DI92" s="111"/>
      <c r="DJ92" s="111"/>
      <c r="DK92" s="111"/>
      <c r="DL92" s="111"/>
      <c r="DM92" s="112">
        <f>IF('III Plan Rates'!$AP95&gt;0,SUMPRODUCT(DD92:DL92,'III Plan Rates'!$AG95:$AO95)/'III Plan Rates'!$AP95,0)</f>
        <v>0</v>
      </c>
      <c r="DN92" s="123"/>
      <c r="DO92" s="112" t="e">
        <f>'III Plan Rates'!$AA95*'V Consumer Factors'!$N$12*'II Rate Development &amp; Change'!$M$34</f>
        <v>#DIV/0!</v>
      </c>
      <c r="DP92" s="112" t="e">
        <f>'III Plan Rates'!$AA95*'V Consumer Factors'!$N$13*'II Rate Development &amp; Change'!$M$34</f>
        <v>#DIV/0!</v>
      </c>
      <c r="DQ92" s="112" t="e">
        <f>'III Plan Rates'!$AA95*'V Consumer Factors'!$N$14*'II Rate Development &amp; Change'!$M$34</f>
        <v>#DIV/0!</v>
      </c>
      <c r="DR92" s="112" t="e">
        <f>'III Plan Rates'!$AA95*'V Consumer Factors'!$N$15*'II Rate Development &amp; Change'!$M$34</f>
        <v>#DIV/0!</v>
      </c>
      <c r="DS92" s="112" t="e">
        <f>'III Plan Rates'!$AA95*'V Consumer Factors'!$N$16*'II Rate Development &amp; Change'!$M$34</f>
        <v>#DIV/0!</v>
      </c>
      <c r="DT92" s="112" t="e">
        <f>'III Plan Rates'!$AA95*'V Consumer Factors'!$N$17*'II Rate Development &amp; Change'!$M$34</f>
        <v>#DIV/0!</v>
      </c>
      <c r="DU92" s="112" t="e">
        <f>'III Plan Rates'!$AA95*'V Consumer Factors'!$N$18*'II Rate Development &amp; Change'!$M$34</f>
        <v>#DIV/0!</v>
      </c>
      <c r="DV92" s="112" t="e">
        <f>'III Plan Rates'!$AA95*'V Consumer Factors'!$N$19*'II Rate Development &amp; Change'!$M$34</f>
        <v>#DIV/0!</v>
      </c>
      <c r="DW92" s="112" t="e">
        <f>'III Plan Rates'!$AA95*'V Consumer Factors'!$N$20*'II Rate Development &amp; Change'!$M$34</f>
        <v>#DIV/0!</v>
      </c>
      <c r="DX92" s="112">
        <f>IF('III Plan Rates'!$AP95&gt;0,SUMPRODUCT(DO92:DW92,'III Plan Rates'!$AG95:$AO95)/'III Plan Rates'!$AP95,0)</f>
        <v>0</v>
      </c>
      <c r="DZ92" s="120" t="e">
        <f t="shared" si="28"/>
        <v>#DIV/0!</v>
      </c>
      <c r="EA92" s="120" t="e">
        <f t="shared" si="22"/>
        <v>#DIV/0!</v>
      </c>
      <c r="EB92" s="120" t="e">
        <f t="shared" si="23"/>
        <v>#DIV/0!</v>
      </c>
      <c r="EC92" s="120" t="e">
        <f t="shared" si="24"/>
        <v>#DIV/0!</v>
      </c>
      <c r="ED92" s="120" t="e">
        <f t="shared" si="44"/>
        <v>#DIV/0!</v>
      </c>
      <c r="EE92" s="120" t="e">
        <f t="shared" si="45"/>
        <v>#DIV/0!</v>
      </c>
      <c r="EF92" s="120" t="e">
        <f t="shared" si="46"/>
        <v>#DIV/0!</v>
      </c>
      <c r="EG92" s="120" t="e">
        <f t="shared" si="47"/>
        <v>#DIV/0!</v>
      </c>
      <c r="EH92" s="120" t="e">
        <f t="shared" si="35"/>
        <v>#DIV/0!</v>
      </c>
      <c r="EI92" s="120" t="str">
        <f t="shared" si="36"/>
        <v/>
      </c>
      <c r="EJ92" s="119"/>
    </row>
    <row r="93" spans="1:140" x14ac:dyDescent="0.25">
      <c r="A93" s="406" t="str">
        <f>'III Plan Rates'!A96</f>
        <v>Plan 79</v>
      </c>
      <c r="B93" s="122">
        <f>'III Plan Rates'!B96</f>
        <v>0</v>
      </c>
      <c r="C93" s="128">
        <f>'III Plan Rates'!D96</f>
        <v>0</v>
      </c>
      <c r="D93" s="122">
        <f>'III Plan Rates'!E96</f>
        <v>0</v>
      </c>
      <c r="E93" s="122">
        <f>'III Plan Rates'!F96</f>
        <v>0</v>
      </c>
      <c r="F93" s="122">
        <f>'III Plan Rates'!G96</f>
        <v>0</v>
      </c>
      <c r="G93" s="122">
        <f>'III Plan Rates'!J96</f>
        <v>0</v>
      </c>
      <c r="H93" s="101"/>
      <c r="I93" s="111"/>
      <c r="J93" s="111"/>
      <c r="K93" s="111"/>
      <c r="L93" s="111"/>
      <c r="M93" s="111"/>
      <c r="N93" s="111"/>
      <c r="O93" s="111"/>
      <c r="P93" s="111"/>
      <c r="Q93" s="111"/>
      <c r="R93" s="112">
        <f>IF('III Plan Rates'!$AP96&gt;0,SUMPRODUCT(I93:Q93,'III Plan Rates'!$AG96:$AO96)/'III Plan Rates'!$AP96,0)</f>
        <v>0</v>
      </c>
      <c r="S93" s="123"/>
      <c r="T93" s="112" t="e">
        <f>'III Plan Rates'!$AA96*'V Consumer Factors'!$N$12*'II Rate Development &amp; Change'!$J$34</f>
        <v>#DIV/0!</v>
      </c>
      <c r="U93" s="112" t="e">
        <f>'III Plan Rates'!$AA96*'V Consumer Factors'!$N$13*'II Rate Development &amp; Change'!$J$34</f>
        <v>#DIV/0!</v>
      </c>
      <c r="V93" s="112" t="e">
        <f>'III Plan Rates'!$AA96*'V Consumer Factors'!$N$14*'II Rate Development &amp; Change'!$J$34</f>
        <v>#DIV/0!</v>
      </c>
      <c r="W93" s="112" t="e">
        <f>'III Plan Rates'!$AA96*'V Consumer Factors'!$N$15*'II Rate Development &amp; Change'!$J$34</f>
        <v>#DIV/0!</v>
      </c>
      <c r="X93" s="112" t="e">
        <f>'III Plan Rates'!$AA96*'V Consumer Factors'!$N$16*'II Rate Development &amp; Change'!$J$34</f>
        <v>#DIV/0!</v>
      </c>
      <c r="Y93" s="112" t="e">
        <f>'III Plan Rates'!$AA96*'V Consumer Factors'!$N$17*'II Rate Development &amp; Change'!$J$34</f>
        <v>#DIV/0!</v>
      </c>
      <c r="Z93" s="112" t="e">
        <f>'III Plan Rates'!$AA96*'V Consumer Factors'!$N$18*'II Rate Development &amp; Change'!$J$34</f>
        <v>#DIV/0!</v>
      </c>
      <c r="AA93" s="112" t="e">
        <f>'III Plan Rates'!$AA96*'V Consumer Factors'!$N$19*'II Rate Development &amp; Change'!$J$34</f>
        <v>#DIV/0!</v>
      </c>
      <c r="AB93" s="112" t="e">
        <f>'III Plan Rates'!$AA96*'V Consumer Factors'!$N$20*'II Rate Development &amp; Change'!$J$34</f>
        <v>#DIV/0!</v>
      </c>
      <c r="AC93" s="112">
        <f>IF('III Plan Rates'!$AP96&gt;0,SUMPRODUCT(T93:AB93,'III Plan Rates'!$AG96:$AO96)/'III Plan Rates'!$AP96,0)</f>
        <v>0</v>
      </c>
      <c r="AD93" s="119"/>
      <c r="AE93" s="120" t="e">
        <f t="shared" si="25"/>
        <v>#DIV/0!</v>
      </c>
      <c r="AF93" s="120" t="e">
        <f t="shared" si="25"/>
        <v>#DIV/0!</v>
      </c>
      <c r="AG93" s="120" t="e">
        <f t="shared" si="25"/>
        <v>#DIV/0!</v>
      </c>
      <c r="AH93" s="120" t="e">
        <f t="shared" si="25"/>
        <v>#DIV/0!</v>
      </c>
      <c r="AI93" s="120" t="e">
        <f t="shared" si="25"/>
        <v>#DIV/0!</v>
      </c>
      <c r="AJ93" s="120" t="e">
        <f t="shared" si="25"/>
        <v>#DIV/0!</v>
      </c>
      <c r="AK93" s="120" t="e">
        <f t="shared" si="25"/>
        <v>#DIV/0!</v>
      </c>
      <c r="AL93" s="120" t="e">
        <f t="shared" si="29"/>
        <v>#DIV/0!</v>
      </c>
      <c r="AM93" s="120" t="e">
        <f t="shared" si="29"/>
        <v>#DIV/0!</v>
      </c>
      <c r="AN93" s="120" t="str">
        <f t="shared" si="29"/>
        <v/>
      </c>
      <c r="AO93" s="119"/>
      <c r="AP93" s="111"/>
      <c r="AQ93" s="111"/>
      <c r="AR93" s="111"/>
      <c r="AS93" s="111"/>
      <c r="AT93" s="111"/>
      <c r="AU93" s="111"/>
      <c r="AV93" s="111"/>
      <c r="AW93" s="111"/>
      <c r="AX93" s="111"/>
      <c r="AY93" s="112">
        <f>IF('III Plan Rates'!$AP96&gt;0,SUMPRODUCT(AP93:AX93,'III Plan Rates'!$AG96:$AO96)/'III Plan Rates'!$AP96,0)</f>
        <v>0</v>
      </c>
      <c r="AZ93" s="123"/>
      <c r="BA93" s="112" t="e">
        <f>'III Plan Rates'!$AA96*'V Consumer Factors'!$N$12*'II Rate Development &amp; Change'!$K$34</f>
        <v>#DIV/0!</v>
      </c>
      <c r="BB93" s="112" t="e">
        <f>'III Plan Rates'!$AA96*'V Consumer Factors'!$N$13*'II Rate Development &amp; Change'!$K$34</f>
        <v>#DIV/0!</v>
      </c>
      <c r="BC93" s="112" t="e">
        <f>'III Plan Rates'!$AA96*'V Consumer Factors'!$N$14*'II Rate Development &amp; Change'!$K$34</f>
        <v>#DIV/0!</v>
      </c>
      <c r="BD93" s="112" t="e">
        <f>'III Plan Rates'!$AA96*'V Consumer Factors'!$N$15*'II Rate Development &amp; Change'!$K$34</f>
        <v>#DIV/0!</v>
      </c>
      <c r="BE93" s="112" t="e">
        <f>'III Plan Rates'!$AA96*'V Consumer Factors'!$N$16*'II Rate Development &amp; Change'!$K$34</f>
        <v>#DIV/0!</v>
      </c>
      <c r="BF93" s="112" t="e">
        <f>'III Plan Rates'!$AA96*'V Consumer Factors'!$N$17*'II Rate Development &amp; Change'!$K$34</f>
        <v>#DIV/0!</v>
      </c>
      <c r="BG93" s="112" t="e">
        <f>'III Plan Rates'!$AA96*'V Consumer Factors'!$N$18*'II Rate Development &amp; Change'!$K$34</f>
        <v>#DIV/0!</v>
      </c>
      <c r="BH93" s="112" t="e">
        <f>'III Plan Rates'!$AA96*'V Consumer Factors'!$N$19*'II Rate Development &amp; Change'!$K$34</f>
        <v>#DIV/0!</v>
      </c>
      <c r="BI93" s="112" t="e">
        <f>'III Plan Rates'!$AA96*'V Consumer Factors'!$N$20*'II Rate Development &amp; Change'!$K$34</f>
        <v>#DIV/0!</v>
      </c>
      <c r="BJ93" s="112">
        <f>IF('III Plan Rates'!$AP96&gt;0,SUMPRODUCT(BA93:BI93,'III Plan Rates'!$AG96:$AO96)/'III Plan Rates'!$AP96,0)</f>
        <v>0</v>
      </c>
      <c r="BK93" s="124"/>
      <c r="BL93" s="120" t="e">
        <f t="shared" si="26"/>
        <v>#DIV/0!</v>
      </c>
      <c r="BM93" s="120" t="e">
        <f t="shared" si="16"/>
        <v>#DIV/0!</v>
      </c>
      <c r="BN93" s="120" t="e">
        <f t="shared" si="17"/>
        <v>#DIV/0!</v>
      </c>
      <c r="BO93" s="120" t="e">
        <f t="shared" si="18"/>
        <v>#DIV/0!</v>
      </c>
      <c r="BP93" s="120" t="e">
        <f t="shared" si="37"/>
        <v>#DIV/0!</v>
      </c>
      <c r="BQ93" s="120" t="e">
        <f t="shared" si="38"/>
        <v>#DIV/0!</v>
      </c>
      <c r="BR93" s="120" t="e">
        <f t="shared" si="39"/>
        <v>#DIV/0!</v>
      </c>
      <c r="BS93" s="120" t="e">
        <f t="shared" si="30"/>
        <v>#DIV/0!</v>
      </c>
      <c r="BT93" s="120" t="e">
        <f t="shared" si="31"/>
        <v>#DIV/0!</v>
      </c>
      <c r="BU93" s="120" t="str">
        <f t="shared" si="32"/>
        <v/>
      </c>
      <c r="BV93" s="119"/>
      <c r="BW93" s="111"/>
      <c r="BX93" s="111"/>
      <c r="BY93" s="111"/>
      <c r="BZ93" s="111"/>
      <c r="CA93" s="111"/>
      <c r="CB93" s="111"/>
      <c r="CC93" s="111"/>
      <c r="CD93" s="111"/>
      <c r="CE93" s="111"/>
      <c r="CF93" s="112">
        <f>IF('III Plan Rates'!$AP96&gt;0,SUMPRODUCT(BW93:CE93,'III Plan Rates'!$AG96:$AO96)/'III Plan Rates'!$AP96,0)</f>
        <v>0</v>
      </c>
      <c r="CG93" s="123"/>
      <c r="CH93" s="112" t="e">
        <f>'III Plan Rates'!$AA96*'V Consumer Factors'!$N$12*'II Rate Development &amp; Change'!$L$34</f>
        <v>#DIV/0!</v>
      </c>
      <c r="CI93" s="112" t="e">
        <f>'III Plan Rates'!$AA96*'V Consumer Factors'!$N$13*'II Rate Development &amp; Change'!$L$34</f>
        <v>#DIV/0!</v>
      </c>
      <c r="CJ93" s="112" t="e">
        <f>'III Plan Rates'!$AA96*'V Consumer Factors'!$N$14*'II Rate Development &amp; Change'!$L$34</f>
        <v>#DIV/0!</v>
      </c>
      <c r="CK93" s="112" t="e">
        <f>'III Plan Rates'!$AA96*'V Consumer Factors'!$N$15*'II Rate Development &amp; Change'!$L$34</f>
        <v>#DIV/0!</v>
      </c>
      <c r="CL93" s="112" t="e">
        <f>'III Plan Rates'!$AA96*'V Consumer Factors'!$N$16*'II Rate Development &amp; Change'!$L$34</f>
        <v>#DIV/0!</v>
      </c>
      <c r="CM93" s="112" t="e">
        <f>'III Plan Rates'!$AA96*'V Consumer Factors'!$N$17*'II Rate Development &amp; Change'!$L$34</f>
        <v>#DIV/0!</v>
      </c>
      <c r="CN93" s="112" t="e">
        <f>'III Plan Rates'!$AA96*'V Consumer Factors'!$N$18*'II Rate Development &amp; Change'!$L$34</f>
        <v>#DIV/0!</v>
      </c>
      <c r="CO93" s="112" t="e">
        <f>'III Plan Rates'!$AA96*'V Consumer Factors'!$N$19*'II Rate Development &amp; Change'!$L$34</f>
        <v>#DIV/0!</v>
      </c>
      <c r="CP93" s="112" t="e">
        <f>'III Plan Rates'!$AA96*'V Consumer Factors'!$N$20*'II Rate Development &amp; Change'!$L$34</f>
        <v>#DIV/0!</v>
      </c>
      <c r="CQ93" s="112">
        <f>IF('III Plan Rates'!$AP96&gt;0,SUMPRODUCT(CH93:CP93,'III Plan Rates'!$AG96:$AO96)/'III Plan Rates'!$AP96,0)</f>
        <v>0</v>
      </c>
      <c r="CR93" s="124"/>
      <c r="CS93" s="120" t="e">
        <f t="shared" si="27"/>
        <v>#DIV/0!</v>
      </c>
      <c r="CT93" s="120" t="e">
        <f t="shared" si="19"/>
        <v>#DIV/0!</v>
      </c>
      <c r="CU93" s="120" t="e">
        <f t="shared" si="20"/>
        <v>#DIV/0!</v>
      </c>
      <c r="CV93" s="120" t="e">
        <f t="shared" si="21"/>
        <v>#DIV/0!</v>
      </c>
      <c r="CW93" s="120" t="e">
        <f t="shared" si="40"/>
        <v>#DIV/0!</v>
      </c>
      <c r="CX93" s="120" t="e">
        <f t="shared" si="41"/>
        <v>#DIV/0!</v>
      </c>
      <c r="CY93" s="120" t="e">
        <f t="shared" si="42"/>
        <v>#DIV/0!</v>
      </c>
      <c r="CZ93" s="120" t="e">
        <f t="shared" si="43"/>
        <v>#DIV/0!</v>
      </c>
      <c r="DA93" s="120" t="e">
        <f t="shared" si="33"/>
        <v>#DIV/0!</v>
      </c>
      <c r="DB93" s="120" t="str">
        <f t="shared" si="34"/>
        <v/>
      </c>
      <c r="DC93" s="119"/>
      <c r="DD93" s="111"/>
      <c r="DE93" s="111"/>
      <c r="DF93" s="111"/>
      <c r="DG93" s="111"/>
      <c r="DH93" s="111"/>
      <c r="DI93" s="111"/>
      <c r="DJ93" s="111"/>
      <c r="DK93" s="111"/>
      <c r="DL93" s="111"/>
      <c r="DM93" s="112">
        <f>IF('III Plan Rates'!$AP96&gt;0,SUMPRODUCT(DD93:DL93,'III Plan Rates'!$AG96:$AO96)/'III Plan Rates'!$AP96,0)</f>
        <v>0</v>
      </c>
      <c r="DN93" s="123"/>
      <c r="DO93" s="112" t="e">
        <f>'III Plan Rates'!$AA96*'V Consumer Factors'!$N$12*'II Rate Development &amp; Change'!$M$34</f>
        <v>#DIV/0!</v>
      </c>
      <c r="DP93" s="112" t="e">
        <f>'III Plan Rates'!$AA96*'V Consumer Factors'!$N$13*'II Rate Development &amp; Change'!$M$34</f>
        <v>#DIV/0!</v>
      </c>
      <c r="DQ93" s="112" t="e">
        <f>'III Plan Rates'!$AA96*'V Consumer Factors'!$N$14*'II Rate Development &amp; Change'!$M$34</f>
        <v>#DIV/0!</v>
      </c>
      <c r="DR93" s="112" t="e">
        <f>'III Plan Rates'!$AA96*'V Consumer Factors'!$N$15*'II Rate Development &amp; Change'!$M$34</f>
        <v>#DIV/0!</v>
      </c>
      <c r="DS93" s="112" t="e">
        <f>'III Plan Rates'!$AA96*'V Consumer Factors'!$N$16*'II Rate Development &amp; Change'!$M$34</f>
        <v>#DIV/0!</v>
      </c>
      <c r="DT93" s="112" t="e">
        <f>'III Plan Rates'!$AA96*'V Consumer Factors'!$N$17*'II Rate Development &amp; Change'!$M$34</f>
        <v>#DIV/0!</v>
      </c>
      <c r="DU93" s="112" t="e">
        <f>'III Plan Rates'!$AA96*'V Consumer Factors'!$N$18*'II Rate Development &amp; Change'!$M$34</f>
        <v>#DIV/0!</v>
      </c>
      <c r="DV93" s="112" t="e">
        <f>'III Plan Rates'!$AA96*'V Consumer Factors'!$N$19*'II Rate Development &amp; Change'!$M$34</f>
        <v>#DIV/0!</v>
      </c>
      <c r="DW93" s="112" t="e">
        <f>'III Plan Rates'!$AA96*'V Consumer Factors'!$N$20*'II Rate Development &amp; Change'!$M$34</f>
        <v>#DIV/0!</v>
      </c>
      <c r="DX93" s="112">
        <f>IF('III Plan Rates'!$AP96&gt;0,SUMPRODUCT(DO93:DW93,'III Plan Rates'!$AG96:$AO96)/'III Plan Rates'!$AP96,0)</f>
        <v>0</v>
      </c>
      <c r="DZ93" s="120" t="e">
        <f t="shared" si="28"/>
        <v>#DIV/0!</v>
      </c>
      <c r="EA93" s="120" t="e">
        <f t="shared" si="22"/>
        <v>#DIV/0!</v>
      </c>
      <c r="EB93" s="120" t="e">
        <f t="shared" si="23"/>
        <v>#DIV/0!</v>
      </c>
      <c r="EC93" s="120" t="e">
        <f t="shared" si="24"/>
        <v>#DIV/0!</v>
      </c>
      <c r="ED93" s="120" t="e">
        <f t="shared" si="44"/>
        <v>#DIV/0!</v>
      </c>
      <c r="EE93" s="120" t="e">
        <f t="shared" si="45"/>
        <v>#DIV/0!</v>
      </c>
      <c r="EF93" s="120" t="e">
        <f t="shared" si="46"/>
        <v>#DIV/0!</v>
      </c>
      <c r="EG93" s="120" t="e">
        <f t="shared" si="47"/>
        <v>#DIV/0!</v>
      </c>
      <c r="EH93" s="120" t="e">
        <f t="shared" si="35"/>
        <v>#DIV/0!</v>
      </c>
      <c r="EI93" s="120" t="str">
        <f t="shared" si="36"/>
        <v/>
      </c>
      <c r="EJ93" s="119"/>
    </row>
    <row r="94" spans="1:140" x14ac:dyDescent="0.25">
      <c r="A94" s="406" t="str">
        <f>'III Plan Rates'!A97</f>
        <v>Plan 80</v>
      </c>
      <c r="B94" s="122">
        <f>'III Plan Rates'!B97</f>
        <v>0</v>
      </c>
      <c r="C94" s="128">
        <f>'III Plan Rates'!D97</f>
        <v>0</v>
      </c>
      <c r="D94" s="122">
        <f>'III Plan Rates'!E97</f>
        <v>0</v>
      </c>
      <c r="E94" s="122">
        <f>'III Plan Rates'!F97</f>
        <v>0</v>
      </c>
      <c r="F94" s="122">
        <f>'III Plan Rates'!G97</f>
        <v>0</v>
      </c>
      <c r="G94" s="122">
        <f>'III Plan Rates'!J97</f>
        <v>0</v>
      </c>
      <c r="H94" s="101"/>
      <c r="I94" s="111"/>
      <c r="J94" s="111"/>
      <c r="K94" s="111"/>
      <c r="L94" s="111"/>
      <c r="M94" s="111"/>
      <c r="N94" s="111"/>
      <c r="O94" s="111"/>
      <c r="P94" s="111"/>
      <c r="Q94" s="111"/>
      <c r="R94" s="112">
        <f>IF('III Plan Rates'!$AP97&gt;0,SUMPRODUCT(I94:Q94,'III Plan Rates'!$AG97:$AO97)/'III Plan Rates'!$AP97,0)</f>
        <v>0</v>
      </c>
      <c r="S94" s="123"/>
      <c r="T94" s="112" t="e">
        <f>'III Plan Rates'!$AA97*'V Consumer Factors'!$N$12*'II Rate Development &amp; Change'!$J$34</f>
        <v>#DIV/0!</v>
      </c>
      <c r="U94" s="112" t="e">
        <f>'III Plan Rates'!$AA97*'V Consumer Factors'!$N$13*'II Rate Development &amp; Change'!$J$34</f>
        <v>#DIV/0!</v>
      </c>
      <c r="V94" s="112" t="e">
        <f>'III Plan Rates'!$AA97*'V Consumer Factors'!$N$14*'II Rate Development &amp; Change'!$J$34</f>
        <v>#DIV/0!</v>
      </c>
      <c r="W94" s="112" t="e">
        <f>'III Plan Rates'!$AA97*'V Consumer Factors'!$N$15*'II Rate Development &amp; Change'!$J$34</f>
        <v>#DIV/0!</v>
      </c>
      <c r="X94" s="112" t="e">
        <f>'III Plan Rates'!$AA97*'V Consumer Factors'!$N$16*'II Rate Development &amp; Change'!$J$34</f>
        <v>#DIV/0!</v>
      </c>
      <c r="Y94" s="112" t="e">
        <f>'III Plan Rates'!$AA97*'V Consumer Factors'!$N$17*'II Rate Development &amp; Change'!$J$34</f>
        <v>#DIV/0!</v>
      </c>
      <c r="Z94" s="112" t="e">
        <f>'III Plan Rates'!$AA97*'V Consumer Factors'!$N$18*'II Rate Development &amp; Change'!$J$34</f>
        <v>#DIV/0!</v>
      </c>
      <c r="AA94" s="112" t="e">
        <f>'III Plan Rates'!$AA97*'V Consumer Factors'!$N$19*'II Rate Development &amp; Change'!$J$34</f>
        <v>#DIV/0!</v>
      </c>
      <c r="AB94" s="112" t="e">
        <f>'III Plan Rates'!$AA97*'V Consumer Factors'!$N$20*'II Rate Development &amp; Change'!$J$34</f>
        <v>#DIV/0!</v>
      </c>
      <c r="AC94" s="112">
        <f>IF('III Plan Rates'!$AP97&gt;0,SUMPRODUCT(T94:AB94,'III Plan Rates'!$AG97:$AO97)/'III Plan Rates'!$AP97,0)</f>
        <v>0</v>
      </c>
      <c r="AD94" s="119"/>
      <c r="AE94" s="120" t="e">
        <f t="shared" si="25"/>
        <v>#DIV/0!</v>
      </c>
      <c r="AF94" s="120" t="e">
        <f t="shared" si="25"/>
        <v>#DIV/0!</v>
      </c>
      <c r="AG94" s="120" t="e">
        <f t="shared" si="25"/>
        <v>#DIV/0!</v>
      </c>
      <c r="AH94" s="120" t="e">
        <f t="shared" si="25"/>
        <v>#DIV/0!</v>
      </c>
      <c r="AI94" s="120" t="e">
        <f t="shared" si="25"/>
        <v>#DIV/0!</v>
      </c>
      <c r="AJ94" s="120" t="e">
        <f t="shared" si="25"/>
        <v>#DIV/0!</v>
      </c>
      <c r="AK94" s="120" t="e">
        <f t="shared" si="25"/>
        <v>#DIV/0!</v>
      </c>
      <c r="AL94" s="120" t="e">
        <f t="shared" si="29"/>
        <v>#DIV/0!</v>
      </c>
      <c r="AM94" s="120" t="e">
        <f t="shared" si="29"/>
        <v>#DIV/0!</v>
      </c>
      <c r="AN94" s="120" t="str">
        <f t="shared" si="29"/>
        <v/>
      </c>
      <c r="AO94" s="119"/>
      <c r="AP94" s="111"/>
      <c r="AQ94" s="111"/>
      <c r="AR94" s="111"/>
      <c r="AS94" s="111"/>
      <c r="AT94" s="111"/>
      <c r="AU94" s="111"/>
      <c r="AV94" s="111"/>
      <c r="AW94" s="111"/>
      <c r="AX94" s="111"/>
      <c r="AY94" s="112">
        <f>IF('III Plan Rates'!$AP97&gt;0,SUMPRODUCT(AP94:AX94,'III Plan Rates'!$AG97:$AO97)/'III Plan Rates'!$AP97,0)</f>
        <v>0</v>
      </c>
      <c r="AZ94" s="123"/>
      <c r="BA94" s="112" t="e">
        <f>'III Plan Rates'!$AA97*'V Consumer Factors'!$N$12*'II Rate Development &amp; Change'!$K$34</f>
        <v>#DIV/0!</v>
      </c>
      <c r="BB94" s="112" t="e">
        <f>'III Plan Rates'!$AA97*'V Consumer Factors'!$N$13*'II Rate Development &amp; Change'!$K$34</f>
        <v>#DIV/0!</v>
      </c>
      <c r="BC94" s="112" t="e">
        <f>'III Plan Rates'!$AA97*'V Consumer Factors'!$N$14*'II Rate Development &amp; Change'!$K$34</f>
        <v>#DIV/0!</v>
      </c>
      <c r="BD94" s="112" t="e">
        <f>'III Plan Rates'!$AA97*'V Consumer Factors'!$N$15*'II Rate Development &amp; Change'!$K$34</f>
        <v>#DIV/0!</v>
      </c>
      <c r="BE94" s="112" t="e">
        <f>'III Plan Rates'!$AA97*'V Consumer Factors'!$N$16*'II Rate Development &amp; Change'!$K$34</f>
        <v>#DIV/0!</v>
      </c>
      <c r="BF94" s="112" t="e">
        <f>'III Plan Rates'!$AA97*'V Consumer Factors'!$N$17*'II Rate Development &amp; Change'!$K$34</f>
        <v>#DIV/0!</v>
      </c>
      <c r="BG94" s="112" t="e">
        <f>'III Plan Rates'!$AA97*'V Consumer Factors'!$N$18*'II Rate Development &amp; Change'!$K$34</f>
        <v>#DIV/0!</v>
      </c>
      <c r="BH94" s="112" t="e">
        <f>'III Plan Rates'!$AA97*'V Consumer Factors'!$N$19*'II Rate Development &amp; Change'!$K$34</f>
        <v>#DIV/0!</v>
      </c>
      <c r="BI94" s="112" t="e">
        <f>'III Plan Rates'!$AA97*'V Consumer Factors'!$N$20*'II Rate Development &amp; Change'!$K$34</f>
        <v>#DIV/0!</v>
      </c>
      <c r="BJ94" s="112">
        <f>IF('III Plan Rates'!$AP97&gt;0,SUMPRODUCT(BA94:BI94,'III Plan Rates'!$AG97:$AO97)/'III Plan Rates'!$AP97,0)</f>
        <v>0</v>
      </c>
      <c r="BK94" s="124"/>
      <c r="BL94" s="120" t="e">
        <f t="shared" si="26"/>
        <v>#DIV/0!</v>
      </c>
      <c r="BM94" s="120" t="e">
        <f t="shared" si="16"/>
        <v>#DIV/0!</v>
      </c>
      <c r="BN94" s="120" t="e">
        <f t="shared" si="17"/>
        <v>#DIV/0!</v>
      </c>
      <c r="BO94" s="120" t="e">
        <f t="shared" si="18"/>
        <v>#DIV/0!</v>
      </c>
      <c r="BP94" s="120" t="e">
        <f t="shared" si="37"/>
        <v>#DIV/0!</v>
      </c>
      <c r="BQ94" s="120" t="e">
        <f t="shared" si="38"/>
        <v>#DIV/0!</v>
      </c>
      <c r="BR94" s="120" t="e">
        <f t="shared" si="39"/>
        <v>#DIV/0!</v>
      </c>
      <c r="BS94" s="120" t="e">
        <f t="shared" si="30"/>
        <v>#DIV/0!</v>
      </c>
      <c r="BT94" s="120" t="e">
        <f t="shared" si="31"/>
        <v>#DIV/0!</v>
      </c>
      <c r="BU94" s="120" t="str">
        <f t="shared" si="32"/>
        <v/>
      </c>
      <c r="BV94" s="119"/>
      <c r="BW94" s="111"/>
      <c r="BX94" s="111"/>
      <c r="BY94" s="111"/>
      <c r="BZ94" s="111"/>
      <c r="CA94" s="111"/>
      <c r="CB94" s="111"/>
      <c r="CC94" s="111"/>
      <c r="CD94" s="111"/>
      <c r="CE94" s="111"/>
      <c r="CF94" s="112">
        <f>IF('III Plan Rates'!$AP97&gt;0,SUMPRODUCT(BW94:CE94,'III Plan Rates'!$AG97:$AO97)/'III Plan Rates'!$AP97,0)</f>
        <v>0</v>
      </c>
      <c r="CG94" s="123"/>
      <c r="CH94" s="112" t="e">
        <f>'III Plan Rates'!$AA97*'V Consumer Factors'!$N$12*'II Rate Development &amp; Change'!$L$34</f>
        <v>#DIV/0!</v>
      </c>
      <c r="CI94" s="112" t="e">
        <f>'III Plan Rates'!$AA97*'V Consumer Factors'!$N$13*'II Rate Development &amp; Change'!$L$34</f>
        <v>#DIV/0!</v>
      </c>
      <c r="CJ94" s="112" t="e">
        <f>'III Plan Rates'!$AA97*'V Consumer Factors'!$N$14*'II Rate Development &amp; Change'!$L$34</f>
        <v>#DIV/0!</v>
      </c>
      <c r="CK94" s="112" t="e">
        <f>'III Plan Rates'!$AA97*'V Consumer Factors'!$N$15*'II Rate Development &amp; Change'!$L$34</f>
        <v>#DIV/0!</v>
      </c>
      <c r="CL94" s="112" t="e">
        <f>'III Plan Rates'!$AA97*'V Consumer Factors'!$N$16*'II Rate Development &amp; Change'!$L$34</f>
        <v>#DIV/0!</v>
      </c>
      <c r="CM94" s="112" t="e">
        <f>'III Plan Rates'!$AA97*'V Consumer Factors'!$N$17*'II Rate Development &amp; Change'!$L$34</f>
        <v>#DIV/0!</v>
      </c>
      <c r="CN94" s="112" t="e">
        <f>'III Plan Rates'!$AA97*'V Consumer Factors'!$N$18*'II Rate Development &amp; Change'!$L$34</f>
        <v>#DIV/0!</v>
      </c>
      <c r="CO94" s="112" t="e">
        <f>'III Plan Rates'!$AA97*'V Consumer Factors'!$N$19*'II Rate Development &amp; Change'!$L$34</f>
        <v>#DIV/0!</v>
      </c>
      <c r="CP94" s="112" t="e">
        <f>'III Plan Rates'!$AA97*'V Consumer Factors'!$N$20*'II Rate Development &amp; Change'!$L$34</f>
        <v>#DIV/0!</v>
      </c>
      <c r="CQ94" s="112">
        <f>IF('III Plan Rates'!$AP97&gt;0,SUMPRODUCT(CH94:CP94,'III Plan Rates'!$AG97:$AO97)/'III Plan Rates'!$AP97,0)</f>
        <v>0</v>
      </c>
      <c r="CR94" s="124"/>
      <c r="CS94" s="120" t="e">
        <f t="shared" si="27"/>
        <v>#DIV/0!</v>
      </c>
      <c r="CT94" s="120" t="e">
        <f t="shared" si="19"/>
        <v>#DIV/0!</v>
      </c>
      <c r="CU94" s="120" t="e">
        <f t="shared" si="20"/>
        <v>#DIV/0!</v>
      </c>
      <c r="CV94" s="120" t="e">
        <f t="shared" si="21"/>
        <v>#DIV/0!</v>
      </c>
      <c r="CW94" s="120" t="e">
        <f t="shared" si="40"/>
        <v>#DIV/0!</v>
      </c>
      <c r="CX94" s="120" t="e">
        <f t="shared" si="41"/>
        <v>#DIV/0!</v>
      </c>
      <c r="CY94" s="120" t="e">
        <f t="shared" si="42"/>
        <v>#DIV/0!</v>
      </c>
      <c r="CZ94" s="120" t="e">
        <f t="shared" si="43"/>
        <v>#DIV/0!</v>
      </c>
      <c r="DA94" s="120" t="e">
        <f t="shared" si="33"/>
        <v>#DIV/0!</v>
      </c>
      <c r="DB94" s="120" t="str">
        <f t="shared" si="34"/>
        <v/>
      </c>
      <c r="DC94" s="119"/>
      <c r="DD94" s="111"/>
      <c r="DE94" s="111"/>
      <c r="DF94" s="111"/>
      <c r="DG94" s="111"/>
      <c r="DH94" s="111"/>
      <c r="DI94" s="111"/>
      <c r="DJ94" s="111"/>
      <c r="DK94" s="111"/>
      <c r="DL94" s="111"/>
      <c r="DM94" s="112">
        <f>IF('III Plan Rates'!$AP97&gt;0,SUMPRODUCT(DD94:DL94,'III Plan Rates'!$AG97:$AO97)/'III Plan Rates'!$AP97,0)</f>
        <v>0</v>
      </c>
      <c r="DN94" s="123"/>
      <c r="DO94" s="112" t="e">
        <f>'III Plan Rates'!$AA97*'V Consumer Factors'!$N$12*'II Rate Development &amp; Change'!$M$34</f>
        <v>#DIV/0!</v>
      </c>
      <c r="DP94" s="112" t="e">
        <f>'III Plan Rates'!$AA97*'V Consumer Factors'!$N$13*'II Rate Development &amp; Change'!$M$34</f>
        <v>#DIV/0!</v>
      </c>
      <c r="DQ94" s="112" t="e">
        <f>'III Plan Rates'!$AA97*'V Consumer Factors'!$N$14*'II Rate Development &amp; Change'!$M$34</f>
        <v>#DIV/0!</v>
      </c>
      <c r="DR94" s="112" t="e">
        <f>'III Plan Rates'!$AA97*'V Consumer Factors'!$N$15*'II Rate Development &amp; Change'!$M$34</f>
        <v>#DIV/0!</v>
      </c>
      <c r="DS94" s="112" t="e">
        <f>'III Plan Rates'!$AA97*'V Consumer Factors'!$N$16*'II Rate Development &amp; Change'!$M$34</f>
        <v>#DIV/0!</v>
      </c>
      <c r="DT94" s="112" t="e">
        <f>'III Plan Rates'!$AA97*'V Consumer Factors'!$N$17*'II Rate Development &amp; Change'!$M$34</f>
        <v>#DIV/0!</v>
      </c>
      <c r="DU94" s="112" t="e">
        <f>'III Plan Rates'!$AA97*'V Consumer Factors'!$N$18*'II Rate Development &amp; Change'!$M$34</f>
        <v>#DIV/0!</v>
      </c>
      <c r="DV94" s="112" t="e">
        <f>'III Plan Rates'!$AA97*'V Consumer Factors'!$N$19*'II Rate Development &amp; Change'!$M$34</f>
        <v>#DIV/0!</v>
      </c>
      <c r="DW94" s="112" t="e">
        <f>'III Plan Rates'!$AA97*'V Consumer Factors'!$N$20*'II Rate Development &amp; Change'!$M$34</f>
        <v>#DIV/0!</v>
      </c>
      <c r="DX94" s="112">
        <f>IF('III Plan Rates'!$AP97&gt;0,SUMPRODUCT(DO94:DW94,'III Plan Rates'!$AG97:$AO97)/'III Plan Rates'!$AP97,0)</f>
        <v>0</v>
      </c>
      <c r="DZ94" s="120" t="e">
        <f t="shared" si="28"/>
        <v>#DIV/0!</v>
      </c>
      <c r="EA94" s="120" t="e">
        <f t="shared" si="22"/>
        <v>#DIV/0!</v>
      </c>
      <c r="EB94" s="120" t="e">
        <f t="shared" si="23"/>
        <v>#DIV/0!</v>
      </c>
      <c r="EC94" s="120" t="e">
        <f t="shared" si="24"/>
        <v>#DIV/0!</v>
      </c>
      <c r="ED94" s="120" t="e">
        <f t="shared" si="44"/>
        <v>#DIV/0!</v>
      </c>
      <c r="EE94" s="120" t="e">
        <f t="shared" si="45"/>
        <v>#DIV/0!</v>
      </c>
      <c r="EF94" s="120" t="e">
        <f t="shared" si="46"/>
        <v>#DIV/0!</v>
      </c>
      <c r="EG94" s="120" t="e">
        <f t="shared" si="47"/>
        <v>#DIV/0!</v>
      </c>
      <c r="EH94" s="120" t="e">
        <f t="shared" si="35"/>
        <v>#DIV/0!</v>
      </c>
      <c r="EI94" s="120" t="str">
        <f t="shared" si="36"/>
        <v/>
      </c>
      <c r="EJ94" s="119"/>
    </row>
    <row r="95" spans="1:140" x14ac:dyDescent="0.25">
      <c r="A95" s="406" t="str">
        <f>'III Plan Rates'!A98</f>
        <v>Plan 81</v>
      </c>
      <c r="B95" s="122">
        <f>'III Plan Rates'!B98</f>
        <v>0</v>
      </c>
      <c r="C95" s="128">
        <f>'III Plan Rates'!D98</f>
        <v>0</v>
      </c>
      <c r="D95" s="122">
        <f>'III Plan Rates'!E98</f>
        <v>0</v>
      </c>
      <c r="E95" s="122">
        <f>'III Plan Rates'!F98</f>
        <v>0</v>
      </c>
      <c r="F95" s="122">
        <f>'III Plan Rates'!G98</f>
        <v>0</v>
      </c>
      <c r="G95" s="122">
        <f>'III Plan Rates'!J98</f>
        <v>0</v>
      </c>
      <c r="H95" s="101"/>
      <c r="I95" s="111"/>
      <c r="J95" s="111"/>
      <c r="K95" s="111"/>
      <c r="L95" s="111"/>
      <c r="M95" s="111"/>
      <c r="N95" s="111"/>
      <c r="O95" s="111"/>
      <c r="P95" s="111"/>
      <c r="Q95" s="111"/>
      <c r="R95" s="112">
        <f>IF('III Plan Rates'!$AP98&gt;0,SUMPRODUCT(I95:Q95,'III Plan Rates'!$AG98:$AO98)/'III Plan Rates'!$AP98,0)</f>
        <v>0</v>
      </c>
      <c r="S95" s="123"/>
      <c r="T95" s="112" t="e">
        <f>'III Plan Rates'!$AA98*'V Consumer Factors'!$N$12*'II Rate Development &amp; Change'!$J$34</f>
        <v>#DIV/0!</v>
      </c>
      <c r="U95" s="112" t="e">
        <f>'III Plan Rates'!$AA98*'V Consumer Factors'!$N$13*'II Rate Development &amp; Change'!$J$34</f>
        <v>#DIV/0!</v>
      </c>
      <c r="V95" s="112" t="e">
        <f>'III Plan Rates'!$AA98*'V Consumer Factors'!$N$14*'II Rate Development &amp; Change'!$J$34</f>
        <v>#DIV/0!</v>
      </c>
      <c r="W95" s="112" t="e">
        <f>'III Plan Rates'!$AA98*'V Consumer Factors'!$N$15*'II Rate Development &amp; Change'!$J$34</f>
        <v>#DIV/0!</v>
      </c>
      <c r="X95" s="112" t="e">
        <f>'III Plan Rates'!$AA98*'V Consumer Factors'!$N$16*'II Rate Development &amp; Change'!$J$34</f>
        <v>#DIV/0!</v>
      </c>
      <c r="Y95" s="112" t="e">
        <f>'III Plan Rates'!$AA98*'V Consumer Factors'!$N$17*'II Rate Development &amp; Change'!$J$34</f>
        <v>#DIV/0!</v>
      </c>
      <c r="Z95" s="112" t="e">
        <f>'III Plan Rates'!$AA98*'V Consumer Factors'!$N$18*'II Rate Development &amp; Change'!$J$34</f>
        <v>#DIV/0!</v>
      </c>
      <c r="AA95" s="112" t="e">
        <f>'III Plan Rates'!$AA98*'V Consumer Factors'!$N$19*'II Rate Development &amp; Change'!$J$34</f>
        <v>#DIV/0!</v>
      </c>
      <c r="AB95" s="112" t="e">
        <f>'III Plan Rates'!$AA98*'V Consumer Factors'!$N$20*'II Rate Development &amp; Change'!$J$34</f>
        <v>#DIV/0!</v>
      </c>
      <c r="AC95" s="112">
        <f>IF('III Plan Rates'!$AP98&gt;0,SUMPRODUCT(T95:AB95,'III Plan Rates'!$AG98:$AO98)/'III Plan Rates'!$AP98,0)</f>
        <v>0</v>
      </c>
      <c r="AD95" s="119"/>
      <c r="AE95" s="120" t="e">
        <f t="shared" si="25"/>
        <v>#DIV/0!</v>
      </c>
      <c r="AF95" s="120" t="e">
        <f t="shared" si="25"/>
        <v>#DIV/0!</v>
      </c>
      <c r="AG95" s="120" t="e">
        <f t="shared" si="25"/>
        <v>#DIV/0!</v>
      </c>
      <c r="AH95" s="120" t="e">
        <f t="shared" si="25"/>
        <v>#DIV/0!</v>
      </c>
      <c r="AI95" s="120" t="e">
        <f t="shared" si="25"/>
        <v>#DIV/0!</v>
      </c>
      <c r="AJ95" s="120" t="e">
        <f t="shared" si="25"/>
        <v>#DIV/0!</v>
      </c>
      <c r="AK95" s="120" t="e">
        <f t="shared" si="25"/>
        <v>#DIV/0!</v>
      </c>
      <c r="AL95" s="120" t="e">
        <f t="shared" si="29"/>
        <v>#DIV/0!</v>
      </c>
      <c r="AM95" s="120" t="e">
        <f t="shared" si="29"/>
        <v>#DIV/0!</v>
      </c>
      <c r="AN95" s="120" t="str">
        <f t="shared" si="29"/>
        <v/>
      </c>
      <c r="AO95" s="119"/>
      <c r="AP95" s="111"/>
      <c r="AQ95" s="111"/>
      <c r="AR95" s="111"/>
      <c r="AS95" s="111"/>
      <c r="AT95" s="111"/>
      <c r="AU95" s="111"/>
      <c r="AV95" s="111"/>
      <c r="AW95" s="111"/>
      <c r="AX95" s="111"/>
      <c r="AY95" s="112">
        <f>IF('III Plan Rates'!$AP98&gt;0,SUMPRODUCT(AP95:AX95,'III Plan Rates'!$AG98:$AO98)/'III Plan Rates'!$AP98,0)</f>
        <v>0</v>
      </c>
      <c r="AZ95" s="123"/>
      <c r="BA95" s="112" t="e">
        <f>'III Plan Rates'!$AA98*'V Consumer Factors'!$N$12*'II Rate Development &amp; Change'!$K$34</f>
        <v>#DIV/0!</v>
      </c>
      <c r="BB95" s="112" t="e">
        <f>'III Plan Rates'!$AA98*'V Consumer Factors'!$N$13*'II Rate Development &amp; Change'!$K$34</f>
        <v>#DIV/0!</v>
      </c>
      <c r="BC95" s="112" t="e">
        <f>'III Plan Rates'!$AA98*'V Consumer Factors'!$N$14*'II Rate Development &amp; Change'!$K$34</f>
        <v>#DIV/0!</v>
      </c>
      <c r="BD95" s="112" t="e">
        <f>'III Plan Rates'!$AA98*'V Consumer Factors'!$N$15*'II Rate Development &amp; Change'!$K$34</f>
        <v>#DIV/0!</v>
      </c>
      <c r="BE95" s="112" t="e">
        <f>'III Plan Rates'!$AA98*'V Consumer Factors'!$N$16*'II Rate Development &amp; Change'!$K$34</f>
        <v>#DIV/0!</v>
      </c>
      <c r="BF95" s="112" t="e">
        <f>'III Plan Rates'!$AA98*'V Consumer Factors'!$N$17*'II Rate Development &amp; Change'!$K$34</f>
        <v>#DIV/0!</v>
      </c>
      <c r="BG95" s="112" t="e">
        <f>'III Plan Rates'!$AA98*'V Consumer Factors'!$N$18*'II Rate Development &amp; Change'!$K$34</f>
        <v>#DIV/0!</v>
      </c>
      <c r="BH95" s="112" t="e">
        <f>'III Plan Rates'!$AA98*'V Consumer Factors'!$N$19*'II Rate Development &amp; Change'!$K$34</f>
        <v>#DIV/0!</v>
      </c>
      <c r="BI95" s="112" t="e">
        <f>'III Plan Rates'!$AA98*'V Consumer Factors'!$N$20*'II Rate Development &amp; Change'!$K$34</f>
        <v>#DIV/0!</v>
      </c>
      <c r="BJ95" s="112">
        <f>IF('III Plan Rates'!$AP98&gt;0,SUMPRODUCT(BA95:BI95,'III Plan Rates'!$AG98:$AO98)/'III Plan Rates'!$AP98,0)</f>
        <v>0</v>
      </c>
      <c r="BK95" s="124"/>
      <c r="BL95" s="120" t="e">
        <f t="shared" si="26"/>
        <v>#DIV/0!</v>
      </c>
      <c r="BM95" s="120" t="e">
        <f t="shared" si="16"/>
        <v>#DIV/0!</v>
      </c>
      <c r="BN95" s="120" t="e">
        <f t="shared" si="17"/>
        <v>#DIV/0!</v>
      </c>
      <c r="BO95" s="120" t="e">
        <f t="shared" si="18"/>
        <v>#DIV/0!</v>
      </c>
      <c r="BP95" s="120" t="e">
        <f t="shared" si="37"/>
        <v>#DIV/0!</v>
      </c>
      <c r="BQ95" s="120" t="e">
        <f t="shared" si="38"/>
        <v>#DIV/0!</v>
      </c>
      <c r="BR95" s="120" t="e">
        <f t="shared" si="39"/>
        <v>#DIV/0!</v>
      </c>
      <c r="BS95" s="120" t="e">
        <f t="shared" si="30"/>
        <v>#DIV/0!</v>
      </c>
      <c r="BT95" s="120" t="e">
        <f t="shared" si="31"/>
        <v>#DIV/0!</v>
      </c>
      <c r="BU95" s="120" t="str">
        <f t="shared" si="32"/>
        <v/>
      </c>
      <c r="BV95" s="119"/>
      <c r="BW95" s="111"/>
      <c r="BX95" s="111"/>
      <c r="BY95" s="111"/>
      <c r="BZ95" s="111"/>
      <c r="CA95" s="111"/>
      <c r="CB95" s="111"/>
      <c r="CC95" s="111"/>
      <c r="CD95" s="111"/>
      <c r="CE95" s="111"/>
      <c r="CF95" s="112">
        <f>IF('III Plan Rates'!$AP98&gt;0,SUMPRODUCT(BW95:CE95,'III Plan Rates'!$AG98:$AO98)/'III Plan Rates'!$AP98,0)</f>
        <v>0</v>
      </c>
      <c r="CG95" s="123"/>
      <c r="CH95" s="112" t="e">
        <f>'III Plan Rates'!$AA98*'V Consumer Factors'!$N$12*'II Rate Development &amp; Change'!$L$34</f>
        <v>#DIV/0!</v>
      </c>
      <c r="CI95" s="112" t="e">
        <f>'III Plan Rates'!$AA98*'V Consumer Factors'!$N$13*'II Rate Development &amp; Change'!$L$34</f>
        <v>#DIV/0!</v>
      </c>
      <c r="CJ95" s="112" t="e">
        <f>'III Plan Rates'!$AA98*'V Consumer Factors'!$N$14*'II Rate Development &amp; Change'!$L$34</f>
        <v>#DIV/0!</v>
      </c>
      <c r="CK95" s="112" t="e">
        <f>'III Plan Rates'!$AA98*'V Consumer Factors'!$N$15*'II Rate Development &amp; Change'!$L$34</f>
        <v>#DIV/0!</v>
      </c>
      <c r="CL95" s="112" t="e">
        <f>'III Plan Rates'!$AA98*'V Consumer Factors'!$N$16*'II Rate Development &amp; Change'!$L$34</f>
        <v>#DIV/0!</v>
      </c>
      <c r="CM95" s="112" t="e">
        <f>'III Plan Rates'!$AA98*'V Consumer Factors'!$N$17*'II Rate Development &amp; Change'!$L$34</f>
        <v>#DIV/0!</v>
      </c>
      <c r="CN95" s="112" t="e">
        <f>'III Plan Rates'!$AA98*'V Consumer Factors'!$N$18*'II Rate Development &amp; Change'!$L$34</f>
        <v>#DIV/0!</v>
      </c>
      <c r="CO95" s="112" t="e">
        <f>'III Plan Rates'!$AA98*'V Consumer Factors'!$N$19*'II Rate Development &amp; Change'!$L$34</f>
        <v>#DIV/0!</v>
      </c>
      <c r="CP95" s="112" t="e">
        <f>'III Plan Rates'!$AA98*'V Consumer Factors'!$N$20*'II Rate Development &amp; Change'!$L$34</f>
        <v>#DIV/0!</v>
      </c>
      <c r="CQ95" s="112">
        <f>IF('III Plan Rates'!$AP98&gt;0,SUMPRODUCT(CH95:CP95,'III Plan Rates'!$AG98:$AO98)/'III Plan Rates'!$AP98,0)</f>
        <v>0</v>
      </c>
      <c r="CR95" s="124"/>
      <c r="CS95" s="120" t="e">
        <f t="shared" si="27"/>
        <v>#DIV/0!</v>
      </c>
      <c r="CT95" s="120" t="e">
        <f t="shared" si="19"/>
        <v>#DIV/0!</v>
      </c>
      <c r="CU95" s="120" t="e">
        <f t="shared" si="20"/>
        <v>#DIV/0!</v>
      </c>
      <c r="CV95" s="120" t="e">
        <f t="shared" si="21"/>
        <v>#DIV/0!</v>
      </c>
      <c r="CW95" s="120" t="e">
        <f t="shared" si="40"/>
        <v>#DIV/0!</v>
      </c>
      <c r="CX95" s="120" t="e">
        <f t="shared" si="41"/>
        <v>#DIV/0!</v>
      </c>
      <c r="CY95" s="120" t="e">
        <f t="shared" si="42"/>
        <v>#DIV/0!</v>
      </c>
      <c r="CZ95" s="120" t="e">
        <f t="shared" si="43"/>
        <v>#DIV/0!</v>
      </c>
      <c r="DA95" s="120" t="e">
        <f t="shared" si="33"/>
        <v>#DIV/0!</v>
      </c>
      <c r="DB95" s="120" t="str">
        <f t="shared" si="34"/>
        <v/>
      </c>
      <c r="DC95" s="119"/>
      <c r="DD95" s="111"/>
      <c r="DE95" s="111"/>
      <c r="DF95" s="111"/>
      <c r="DG95" s="111"/>
      <c r="DH95" s="111"/>
      <c r="DI95" s="111"/>
      <c r="DJ95" s="111"/>
      <c r="DK95" s="111"/>
      <c r="DL95" s="111"/>
      <c r="DM95" s="112">
        <f>IF('III Plan Rates'!$AP98&gt;0,SUMPRODUCT(DD95:DL95,'III Plan Rates'!$AG98:$AO98)/'III Plan Rates'!$AP98,0)</f>
        <v>0</v>
      </c>
      <c r="DN95" s="123"/>
      <c r="DO95" s="112" t="e">
        <f>'III Plan Rates'!$AA98*'V Consumer Factors'!$N$12*'II Rate Development &amp; Change'!$M$34</f>
        <v>#DIV/0!</v>
      </c>
      <c r="DP95" s="112" t="e">
        <f>'III Plan Rates'!$AA98*'V Consumer Factors'!$N$13*'II Rate Development &amp; Change'!$M$34</f>
        <v>#DIV/0!</v>
      </c>
      <c r="DQ95" s="112" t="e">
        <f>'III Plan Rates'!$AA98*'V Consumer Factors'!$N$14*'II Rate Development &amp; Change'!$M$34</f>
        <v>#DIV/0!</v>
      </c>
      <c r="DR95" s="112" t="e">
        <f>'III Plan Rates'!$AA98*'V Consumer Factors'!$N$15*'II Rate Development &amp; Change'!$M$34</f>
        <v>#DIV/0!</v>
      </c>
      <c r="DS95" s="112" t="e">
        <f>'III Plan Rates'!$AA98*'V Consumer Factors'!$N$16*'II Rate Development &amp; Change'!$M$34</f>
        <v>#DIV/0!</v>
      </c>
      <c r="DT95" s="112" t="e">
        <f>'III Plan Rates'!$AA98*'V Consumer Factors'!$N$17*'II Rate Development &amp; Change'!$M$34</f>
        <v>#DIV/0!</v>
      </c>
      <c r="DU95" s="112" t="e">
        <f>'III Plan Rates'!$AA98*'V Consumer Factors'!$N$18*'II Rate Development &amp; Change'!$M$34</f>
        <v>#DIV/0!</v>
      </c>
      <c r="DV95" s="112" t="e">
        <f>'III Plan Rates'!$AA98*'V Consumer Factors'!$N$19*'II Rate Development &amp; Change'!$M$34</f>
        <v>#DIV/0!</v>
      </c>
      <c r="DW95" s="112" t="e">
        <f>'III Plan Rates'!$AA98*'V Consumer Factors'!$N$20*'II Rate Development &amp; Change'!$M$34</f>
        <v>#DIV/0!</v>
      </c>
      <c r="DX95" s="112">
        <f>IF('III Plan Rates'!$AP98&gt;0,SUMPRODUCT(DO95:DW95,'III Plan Rates'!$AG98:$AO98)/'III Plan Rates'!$AP98,0)</f>
        <v>0</v>
      </c>
      <c r="DZ95" s="120" t="e">
        <f t="shared" si="28"/>
        <v>#DIV/0!</v>
      </c>
      <c r="EA95" s="120" t="e">
        <f t="shared" si="22"/>
        <v>#DIV/0!</v>
      </c>
      <c r="EB95" s="120" t="e">
        <f t="shared" si="23"/>
        <v>#DIV/0!</v>
      </c>
      <c r="EC95" s="120" t="e">
        <f t="shared" si="24"/>
        <v>#DIV/0!</v>
      </c>
      <c r="ED95" s="120" t="e">
        <f t="shared" si="44"/>
        <v>#DIV/0!</v>
      </c>
      <c r="EE95" s="120" t="e">
        <f t="shared" si="45"/>
        <v>#DIV/0!</v>
      </c>
      <c r="EF95" s="120" t="e">
        <f t="shared" si="46"/>
        <v>#DIV/0!</v>
      </c>
      <c r="EG95" s="120" t="e">
        <f t="shared" si="47"/>
        <v>#DIV/0!</v>
      </c>
      <c r="EH95" s="120" t="e">
        <f t="shared" si="35"/>
        <v>#DIV/0!</v>
      </c>
      <c r="EI95" s="120" t="str">
        <f t="shared" si="36"/>
        <v/>
      </c>
      <c r="EJ95" s="119"/>
    </row>
    <row r="96" spans="1:140" x14ac:dyDescent="0.25">
      <c r="A96" s="406" t="str">
        <f>'III Plan Rates'!A99</f>
        <v>Plan 82</v>
      </c>
      <c r="B96" s="122">
        <f>'III Plan Rates'!B99</f>
        <v>0</v>
      </c>
      <c r="C96" s="128">
        <f>'III Plan Rates'!D99</f>
        <v>0</v>
      </c>
      <c r="D96" s="122">
        <f>'III Plan Rates'!E99</f>
        <v>0</v>
      </c>
      <c r="E96" s="122">
        <f>'III Plan Rates'!F99</f>
        <v>0</v>
      </c>
      <c r="F96" s="122">
        <f>'III Plan Rates'!G99</f>
        <v>0</v>
      </c>
      <c r="G96" s="122">
        <f>'III Plan Rates'!J99</f>
        <v>0</v>
      </c>
      <c r="H96" s="101"/>
      <c r="I96" s="111"/>
      <c r="J96" s="111"/>
      <c r="K96" s="111"/>
      <c r="L96" s="111"/>
      <c r="M96" s="111"/>
      <c r="N96" s="111"/>
      <c r="O96" s="111"/>
      <c r="P96" s="111"/>
      <c r="Q96" s="111"/>
      <c r="R96" s="112">
        <f>IF('III Plan Rates'!$AP99&gt;0,SUMPRODUCT(I96:Q96,'III Plan Rates'!$AG99:$AO99)/'III Plan Rates'!$AP99,0)</f>
        <v>0</v>
      </c>
      <c r="S96" s="123"/>
      <c r="T96" s="112" t="e">
        <f>'III Plan Rates'!$AA99*'V Consumer Factors'!$N$12*'II Rate Development &amp; Change'!$J$34</f>
        <v>#DIV/0!</v>
      </c>
      <c r="U96" s="112" t="e">
        <f>'III Plan Rates'!$AA99*'V Consumer Factors'!$N$13*'II Rate Development &amp; Change'!$J$34</f>
        <v>#DIV/0!</v>
      </c>
      <c r="V96" s="112" t="e">
        <f>'III Plan Rates'!$AA99*'V Consumer Factors'!$N$14*'II Rate Development &amp; Change'!$J$34</f>
        <v>#DIV/0!</v>
      </c>
      <c r="W96" s="112" t="e">
        <f>'III Plan Rates'!$AA99*'V Consumer Factors'!$N$15*'II Rate Development &amp; Change'!$J$34</f>
        <v>#DIV/0!</v>
      </c>
      <c r="X96" s="112" t="e">
        <f>'III Plan Rates'!$AA99*'V Consumer Factors'!$N$16*'II Rate Development &amp; Change'!$J$34</f>
        <v>#DIV/0!</v>
      </c>
      <c r="Y96" s="112" t="e">
        <f>'III Plan Rates'!$AA99*'V Consumer Factors'!$N$17*'II Rate Development &amp; Change'!$J$34</f>
        <v>#DIV/0!</v>
      </c>
      <c r="Z96" s="112" t="e">
        <f>'III Plan Rates'!$AA99*'V Consumer Factors'!$N$18*'II Rate Development &amp; Change'!$J$34</f>
        <v>#DIV/0!</v>
      </c>
      <c r="AA96" s="112" t="e">
        <f>'III Plan Rates'!$AA99*'V Consumer Factors'!$N$19*'II Rate Development &amp; Change'!$J$34</f>
        <v>#DIV/0!</v>
      </c>
      <c r="AB96" s="112" t="e">
        <f>'III Plan Rates'!$AA99*'V Consumer Factors'!$N$20*'II Rate Development &amp; Change'!$J$34</f>
        <v>#DIV/0!</v>
      </c>
      <c r="AC96" s="112">
        <f>IF('III Plan Rates'!$AP99&gt;0,SUMPRODUCT(T96:AB96,'III Plan Rates'!$AG99:$AO99)/'III Plan Rates'!$AP99,0)</f>
        <v>0</v>
      </c>
      <c r="AD96" s="119"/>
      <c r="AE96" s="120" t="e">
        <f t="shared" si="25"/>
        <v>#DIV/0!</v>
      </c>
      <c r="AF96" s="120" t="e">
        <f t="shared" si="25"/>
        <v>#DIV/0!</v>
      </c>
      <c r="AG96" s="120" t="e">
        <f t="shared" si="25"/>
        <v>#DIV/0!</v>
      </c>
      <c r="AH96" s="120" t="e">
        <f t="shared" si="25"/>
        <v>#DIV/0!</v>
      </c>
      <c r="AI96" s="120" t="e">
        <f t="shared" si="25"/>
        <v>#DIV/0!</v>
      </c>
      <c r="AJ96" s="120" t="e">
        <f t="shared" si="25"/>
        <v>#DIV/0!</v>
      </c>
      <c r="AK96" s="120" t="e">
        <f t="shared" si="25"/>
        <v>#DIV/0!</v>
      </c>
      <c r="AL96" s="120" t="e">
        <f t="shared" si="29"/>
        <v>#DIV/0!</v>
      </c>
      <c r="AM96" s="120" t="e">
        <f t="shared" si="29"/>
        <v>#DIV/0!</v>
      </c>
      <c r="AN96" s="120" t="str">
        <f t="shared" si="29"/>
        <v/>
      </c>
      <c r="AO96" s="119"/>
      <c r="AP96" s="111"/>
      <c r="AQ96" s="111"/>
      <c r="AR96" s="111"/>
      <c r="AS96" s="111"/>
      <c r="AT96" s="111"/>
      <c r="AU96" s="111"/>
      <c r="AV96" s="111"/>
      <c r="AW96" s="111"/>
      <c r="AX96" s="111"/>
      <c r="AY96" s="112">
        <f>IF('III Plan Rates'!$AP99&gt;0,SUMPRODUCT(AP96:AX96,'III Plan Rates'!$AG99:$AO99)/'III Plan Rates'!$AP99,0)</f>
        <v>0</v>
      </c>
      <c r="AZ96" s="123"/>
      <c r="BA96" s="112" t="e">
        <f>'III Plan Rates'!$AA99*'V Consumer Factors'!$N$12*'II Rate Development &amp; Change'!$K$34</f>
        <v>#DIV/0!</v>
      </c>
      <c r="BB96" s="112" t="e">
        <f>'III Plan Rates'!$AA99*'V Consumer Factors'!$N$13*'II Rate Development &amp; Change'!$K$34</f>
        <v>#DIV/0!</v>
      </c>
      <c r="BC96" s="112" t="e">
        <f>'III Plan Rates'!$AA99*'V Consumer Factors'!$N$14*'II Rate Development &amp; Change'!$K$34</f>
        <v>#DIV/0!</v>
      </c>
      <c r="BD96" s="112" t="e">
        <f>'III Plan Rates'!$AA99*'V Consumer Factors'!$N$15*'II Rate Development &amp; Change'!$K$34</f>
        <v>#DIV/0!</v>
      </c>
      <c r="BE96" s="112" t="e">
        <f>'III Plan Rates'!$AA99*'V Consumer Factors'!$N$16*'II Rate Development &amp; Change'!$K$34</f>
        <v>#DIV/0!</v>
      </c>
      <c r="BF96" s="112" t="e">
        <f>'III Plan Rates'!$AA99*'V Consumer Factors'!$N$17*'II Rate Development &amp; Change'!$K$34</f>
        <v>#DIV/0!</v>
      </c>
      <c r="BG96" s="112" t="e">
        <f>'III Plan Rates'!$AA99*'V Consumer Factors'!$N$18*'II Rate Development &amp; Change'!$K$34</f>
        <v>#DIV/0!</v>
      </c>
      <c r="BH96" s="112" t="e">
        <f>'III Plan Rates'!$AA99*'V Consumer Factors'!$N$19*'II Rate Development &amp; Change'!$K$34</f>
        <v>#DIV/0!</v>
      </c>
      <c r="BI96" s="112" t="e">
        <f>'III Plan Rates'!$AA99*'V Consumer Factors'!$N$20*'II Rate Development &amp; Change'!$K$34</f>
        <v>#DIV/0!</v>
      </c>
      <c r="BJ96" s="112">
        <f>IF('III Plan Rates'!$AP99&gt;0,SUMPRODUCT(BA96:BI96,'III Plan Rates'!$AG99:$AO99)/'III Plan Rates'!$AP99,0)</f>
        <v>0</v>
      </c>
      <c r="BK96" s="124"/>
      <c r="BL96" s="120" t="e">
        <f t="shared" si="26"/>
        <v>#DIV/0!</v>
      </c>
      <c r="BM96" s="120" t="e">
        <f t="shared" si="16"/>
        <v>#DIV/0!</v>
      </c>
      <c r="BN96" s="120" t="e">
        <f t="shared" si="17"/>
        <v>#DIV/0!</v>
      </c>
      <c r="BO96" s="120" t="e">
        <f t="shared" si="18"/>
        <v>#DIV/0!</v>
      </c>
      <c r="BP96" s="120" t="e">
        <f t="shared" si="37"/>
        <v>#DIV/0!</v>
      </c>
      <c r="BQ96" s="120" t="e">
        <f t="shared" si="38"/>
        <v>#DIV/0!</v>
      </c>
      <c r="BR96" s="120" t="e">
        <f t="shared" si="39"/>
        <v>#DIV/0!</v>
      </c>
      <c r="BS96" s="120" t="e">
        <f t="shared" si="30"/>
        <v>#DIV/0!</v>
      </c>
      <c r="BT96" s="120" t="e">
        <f t="shared" si="31"/>
        <v>#DIV/0!</v>
      </c>
      <c r="BU96" s="120" t="str">
        <f t="shared" si="32"/>
        <v/>
      </c>
      <c r="BV96" s="119"/>
      <c r="BW96" s="111"/>
      <c r="BX96" s="111"/>
      <c r="BY96" s="111"/>
      <c r="BZ96" s="111"/>
      <c r="CA96" s="111"/>
      <c r="CB96" s="111"/>
      <c r="CC96" s="111"/>
      <c r="CD96" s="111"/>
      <c r="CE96" s="111"/>
      <c r="CF96" s="112">
        <f>IF('III Plan Rates'!$AP99&gt;0,SUMPRODUCT(BW96:CE96,'III Plan Rates'!$AG99:$AO99)/'III Plan Rates'!$AP99,0)</f>
        <v>0</v>
      </c>
      <c r="CG96" s="123"/>
      <c r="CH96" s="112" t="e">
        <f>'III Plan Rates'!$AA99*'V Consumer Factors'!$N$12*'II Rate Development &amp; Change'!$L$34</f>
        <v>#DIV/0!</v>
      </c>
      <c r="CI96" s="112" t="e">
        <f>'III Plan Rates'!$AA99*'V Consumer Factors'!$N$13*'II Rate Development &amp; Change'!$L$34</f>
        <v>#DIV/0!</v>
      </c>
      <c r="CJ96" s="112" t="e">
        <f>'III Plan Rates'!$AA99*'V Consumer Factors'!$N$14*'II Rate Development &amp; Change'!$L$34</f>
        <v>#DIV/0!</v>
      </c>
      <c r="CK96" s="112" t="e">
        <f>'III Plan Rates'!$AA99*'V Consumer Factors'!$N$15*'II Rate Development &amp; Change'!$L$34</f>
        <v>#DIV/0!</v>
      </c>
      <c r="CL96" s="112" t="e">
        <f>'III Plan Rates'!$AA99*'V Consumer Factors'!$N$16*'II Rate Development &amp; Change'!$L$34</f>
        <v>#DIV/0!</v>
      </c>
      <c r="CM96" s="112" t="e">
        <f>'III Plan Rates'!$AA99*'V Consumer Factors'!$N$17*'II Rate Development &amp; Change'!$L$34</f>
        <v>#DIV/0!</v>
      </c>
      <c r="CN96" s="112" t="e">
        <f>'III Plan Rates'!$AA99*'V Consumer Factors'!$N$18*'II Rate Development &amp; Change'!$L$34</f>
        <v>#DIV/0!</v>
      </c>
      <c r="CO96" s="112" t="e">
        <f>'III Plan Rates'!$AA99*'V Consumer Factors'!$N$19*'II Rate Development &amp; Change'!$L$34</f>
        <v>#DIV/0!</v>
      </c>
      <c r="CP96" s="112" t="e">
        <f>'III Plan Rates'!$AA99*'V Consumer Factors'!$N$20*'II Rate Development &amp; Change'!$L$34</f>
        <v>#DIV/0!</v>
      </c>
      <c r="CQ96" s="112">
        <f>IF('III Plan Rates'!$AP99&gt;0,SUMPRODUCT(CH96:CP96,'III Plan Rates'!$AG99:$AO99)/'III Plan Rates'!$AP99,0)</f>
        <v>0</v>
      </c>
      <c r="CR96" s="124"/>
      <c r="CS96" s="120" t="e">
        <f t="shared" si="27"/>
        <v>#DIV/0!</v>
      </c>
      <c r="CT96" s="120" t="e">
        <f t="shared" si="19"/>
        <v>#DIV/0!</v>
      </c>
      <c r="CU96" s="120" t="e">
        <f t="shared" si="20"/>
        <v>#DIV/0!</v>
      </c>
      <c r="CV96" s="120" t="e">
        <f t="shared" si="21"/>
        <v>#DIV/0!</v>
      </c>
      <c r="CW96" s="120" t="e">
        <f t="shared" si="40"/>
        <v>#DIV/0!</v>
      </c>
      <c r="CX96" s="120" t="e">
        <f t="shared" si="41"/>
        <v>#DIV/0!</v>
      </c>
      <c r="CY96" s="120" t="e">
        <f t="shared" si="42"/>
        <v>#DIV/0!</v>
      </c>
      <c r="CZ96" s="120" t="e">
        <f t="shared" si="43"/>
        <v>#DIV/0!</v>
      </c>
      <c r="DA96" s="120" t="e">
        <f t="shared" si="33"/>
        <v>#DIV/0!</v>
      </c>
      <c r="DB96" s="120" t="str">
        <f t="shared" si="34"/>
        <v/>
      </c>
      <c r="DC96" s="119"/>
      <c r="DD96" s="111"/>
      <c r="DE96" s="111"/>
      <c r="DF96" s="111"/>
      <c r="DG96" s="111"/>
      <c r="DH96" s="111"/>
      <c r="DI96" s="111"/>
      <c r="DJ96" s="111"/>
      <c r="DK96" s="111"/>
      <c r="DL96" s="111"/>
      <c r="DM96" s="112">
        <f>IF('III Plan Rates'!$AP99&gt;0,SUMPRODUCT(DD96:DL96,'III Plan Rates'!$AG99:$AO99)/'III Plan Rates'!$AP99,0)</f>
        <v>0</v>
      </c>
      <c r="DN96" s="123"/>
      <c r="DO96" s="112" t="e">
        <f>'III Plan Rates'!$AA99*'V Consumer Factors'!$N$12*'II Rate Development &amp; Change'!$M$34</f>
        <v>#DIV/0!</v>
      </c>
      <c r="DP96" s="112" t="e">
        <f>'III Plan Rates'!$AA99*'V Consumer Factors'!$N$13*'II Rate Development &amp; Change'!$M$34</f>
        <v>#DIV/0!</v>
      </c>
      <c r="DQ96" s="112" t="e">
        <f>'III Plan Rates'!$AA99*'V Consumer Factors'!$N$14*'II Rate Development &amp; Change'!$M$34</f>
        <v>#DIV/0!</v>
      </c>
      <c r="DR96" s="112" t="e">
        <f>'III Plan Rates'!$AA99*'V Consumer Factors'!$N$15*'II Rate Development &amp; Change'!$M$34</f>
        <v>#DIV/0!</v>
      </c>
      <c r="DS96" s="112" t="e">
        <f>'III Plan Rates'!$AA99*'V Consumer Factors'!$N$16*'II Rate Development &amp; Change'!$M$34</f>
        <v>#DIV/0!</v>
      </c>
      <c r="DT96" s="112" t="e">
        <f>'III Plan Rates'!$AA99*'V Consumer Factors'!$N$17*'II Rate Development &amp; Change'!$M$34</f>
        <v>#DIV/0!</v>
      </c>
      <c r="DU96" s="112" t="e">
        <f>'III Plan Rates'!$AA99*'V Consumer Factors'!$N$18*'II Rate Development &amp; Change'!$M$34</f>
        <v>#DIV/0!</v>
      </c>
      <c r="DV96" s="112" t="e">
        <f>'III Plan Rates'!$AA99*'V Consumer Factors'!$N$19*'II Rate Development &amp; Change'!$M$34</f>
        <v>#DIV/0!</v>
      </c>
      <c r="DW96" s="112" t="e">
        <f>'III Plan Rates'!$AA99*'V Consumer Factors'!$N$20*'II Rate Development &amp; Change'!$M$34</f>
        <v>#DIV/0!</v>
      </c>
      <c r="DX96" s="112">
        <f>IF('III Plan Rates'!$AP99&gt;0,SUMPRODUCT(DO96:DW96,'III Plan Rates'!$AG99:$AO99)/'III Plan Rates'!$AP99,0)</f>
        <v>0</v>
      </c>
      <c r="DZ96" s="120" t="e">
        <f t="shared" si="28"/>
        <v>#DIV/0!</v>
      </c>
      <c r="EA96" s="120" t="e">
        <f t="shared" si="22"/>
        <v>#DIV/0!</v>
      </c>
      <c r="EB96" s="120" t="e">
        <f t="shared" si="23"/>
        <v>#DIV/0!</v>
      </c>
      <c r="EC96" s="120" t="e">
        <f t="shared" si="24"/>
        <v>#DIV/0!</v>
      </c>
      <c r="ED96" s="120" t="e">
        <f t="shared" si="44"/>
        <v>#DIV/0!</v>
      </c>
      <c r="EE96" s="120" t="e">
        <f t="shared" si="45"/>
        <v>#DIV/0!</v>
      </c>
      <c r="EF96" s="120" t="e">
        <f t="shared" si="46"/>
        <v>#DIV/0!</v>
      </c>
      <c r="EG96" s="120" t="e">
        <f t="shared" si="47"/>
        <v>#DIV/0!</v>
      </c>
      <c r="EH96" s="120" t="e">
        <f t="shared" si="35"/>
        <v>#DIV/0!</v>
      </c>
      <c r="EI96" s="120" t="str">
        <f t="shared" si="36"/>
        <v/>
      </c>
      <c r="EJ96" s="119"/>
    </row>
    <row r="97" spans="1:140" x14ac:dyDescent="0.25">
      <c r="A97" s="406" t="str">
        <f>'III Plan Rates'!A100</f>
        <v>Plan 83</v>
      </c>
      <c r="B97" s="122">
        <f>'III Plan Rates'!B100</f>
        <v>0</v>
      </c>
      <c r="C97" s="128">
        <f>'III Plan Rates'!D100</f>
        <v>0</v>
      </c>
      <c r="D97" s="122">
        <f>'III Plan Rates'!E100</f>
        <v>0</v>
      </c>
      <c r="E97" s="122">
        <f>'III Plan Rates'!F100</f>
        <v>0</v>
      </c>
      <c r="F97" s="122">
        <f>'III Plan Rates'!G100</f>
        <v>0</v>
      </c>
      <c r="G97" s="122">
        <f>'III Plan Rates'!J100</f>
        <v>0</v>
      </c>
      <c r="H97" s="101"/>
      <c r="I97" s="111"/>
      <c r="J97" s="111"/>
      <c r="K97" s="111"/>
      <c r="L97" s="111"/>
      <c r="M97" s="111"/>
      <c r="N97" s="111"/>
      <c r="O97" s="111"/>
      <c r="P97" s="111"/>
      <c r="Q97" s="111"/>
      <c r="R97" s="112">
        <f>IF('III Plan Rates'!$AP100&gt;0,SUMPRODUCT(I97:Q97,'III Plan Rates'!$AG100:$AO100)/'III Plan Rates'!$AP100,0)</f>
        <v>0</v>
      </c>
      <c r="S97" s="123"/>
      <c r="T97" s="112" t="e">
        <f>'III Plan Rates'!$AA100*'V Consumer Factors'!$N$12*'II Rate Development &amp; Change'!$J$34</f>
        <v>#DIV/0!</v>
      </c>
      <c r="U97" s="112" t="e">
        <f>'III Plan Rates'!$AA100*'V Consumer Factors'!$N$13*'II Rate Development &amp; Change'!$J$34</f>
        <v>#DIV/0!</v>
      </c>
      <c r="V97" s="112" t="e">
        <f>'III Plan Rates'!$AA100*'V Consumer Factors'!$N$14*'II Rate Development &amp; Change'!$J$34</f>
        <v>#DIV/0!</v>
      </c>
      <c r="W97" s="112" t="e">
        <f>'III Plan Rates'!$AA100*'V Consumer Factors'!$N$15*'II Rate Development &amp; Change'!$J$34</f>
        <v>#DIV/0!</v>
      </c>
      <c r="X97" s="112" t="e">
        <f>'III Plan Rates'!$AA100*'V Consumer Factors'!$N$16*'II Rate Development &amp; Change'!$J$34</f>
        <v>#DIV/0!</v>
      </c>
      <c r="Y97" s="112" t="e">
        <f>'III Plan Rates'!$AA100*'V Consumer Factors'!$N$17*'II Rate Development &amp; Change'!$J$34</f>
        <v>#DIV/0!</v>
      </c>
      <c r="Z97" s="112" t="e">
        <f>'III Plan Rates'!$AA100*'V Consumer Factors'!$N$18*'II Rate Development &amp; Change'!$J$34</f>
        <v>#DIV/0!</v>
      </c>
      <c r="AA97" s="112" t="e">
        <f>'III Plan Rates'!$AA100*'V Consumer Factors'!$N$19*'II Rate Development &amp; Change'!$J$34</f>
        <v>#DIV/0!</v>
      </c>
      <c r="AB97" s="112" t="e">
        <f>'III Plan Rates'!$AA100*'V Consumer Factors'!$N$20*'II Rate Development &amp; Change'!$J$34</f>
        <v>#DIV/0!</v>
      </c>
      <c r="AC97" s="112">
        <f>IF('III Plan Rates'!$AP100&gt;0,SUMPRODUCT(T97:AB97,'III Plan Rates'!$AG100:$AO100)/'III Plan Rates'!$AP100,0)</f>
        <v>0</v>
      </c>
      <c r="AD97" s="119"/>
      <c r="AE97" s="120" t="e">
        <f t="shared" si="25"/>
        <v>#DIV/0!</v>
      </c>
      <c r="AF97" s="120" t="e">
        <f t="shared" si="25"/>
        <v>#DIV/0!</v>
      </c>
      <c r="AG97" s="120" t="e">
        <f t="shared" si="25"/>
        <v>#DIV/0!</v>
      </c>
      <c r="AH97" s="120" t="e">
        <f t="shared" si="25"/>
        <v>#DIV/0!</v>
      </c>
      <c r="AI97" s="120" t="e">
        <f t="shared" si="25"/>
        <v>#DIV/0!</v>
      </c>
      <c r="AJ97" s="120" t="e">
        <f t="shared" si="25"/>
        <v>#DIV/0!</v>
      </c>
      <c r="AK97" s="120" t="e">
        <f t="shared" si="25"/>
        <v>#DIV/0!</v>
      </c>
      <c r="AL97" s="120" t="e">
        <f t="shared" si="29"/>
        <v>#DIV/0!</v>
      </c>
      <c r="AM97" s="120" t="e">
        <f t="shared" si="29"/>
        <v>#DIV/0!</v>
      </c>
      <c r="AN97" s="120" t="str">
        <f t="shared" si="29"/>
        <v/>
      </c>
      <c r="AO97" s="119"/>
      <c r="AP97" s="111"/>
      <c r="AQ97" s="111"/>
      <c r="AR97" s="111"/>
      <c r="AS97" s="111"/>
      <c r="AT97" s="111"/>
      <c r="AU97" s="111"/>
      <c r="AV97" s="111"/>
      <c r="AW97" s="111"/>
      <c r="AX97" s="111"/>
      <c r="AY97" s="112">
        <f>IF('III Plan Rates'!$AP100&gt;0,SUMPRODUCT(AP97:AX97,'III Plan Rates'!$AG100:$AO100)/'III Plan Rates'!$AP100,0)</f>
        <v>0</v>
      </c>
      <c r="AZ97" s="123"/>
      <c r="BA97" s="112" t="e">
        <f>'III Plan Rates'!$AA100*'V Consumer Factors'!$N$12*'II Rate Development &amp; Change'!$K$34</f>
        <v>#DIV/0!</v>
      </c>
      <c r="BB97" s="112" t="e">
        <f>'III Plan Rates'!$AA100*'V Consumer Factors'!$N$13*'II Rate Development &amp; Change'!$K$34</f>
        <v>#DIV/0!</v>
      </c>
      <c r="BC97" s="112" t="e">
        <f>'III Plan Rates'!$AA100*'V Consumer Factors'!$N$14*'II Rate Development &amp; Change'!$K$34</f>
        <v>#DIV/0!</v>
      </c>
      <c r="BD97" s="112" t="e">
        <f>'III Plan Rates'!$AA100*'V Consumer Factors'!$N$15*'II Rate Development &amp; Change'!$K$34</f>
        <v>#DIV/0!</v>
      </c>
      <c r="BE97" s="112" t="e">
        <f>'III Plan Rates'!$AA100*'V Consumer Factors'!$N$16*'II Rate Development &amp; Change'!$K$34</f>
        <v>#DIV/0!</v>
      </c>
      <c r="BF97" s="112" t="e">
        <f>'III Plan Rates'!$AA100*'V Consumer Factors'!$N$17*'II Rate Development &amp; Change'!$K$34</f>
        <v>#DIV/0!</v>
      </c>
      <c r="BG97" s="112" t="e">
        <f>'III Plan Rates'!$AA100*'V Consumer Factors'!$N$18*'II Rate Development &amp; Change'!$K$34</f>
        <v>#DIV/0!</v>
      </c>
      <c r="BH97" s="112" t="e">
        <f>'III Plan Rates'!$AA100*'V Consumer Factors'!$N$19*'II Rate Development &amp; Change'!$K$34</f>
        <v>#DIV/0!</v>
      </c>
      <c r="BI97" s="112" t="e">
        <f>'III Plan Rates'!$AA100*'V Consumer Factors'!$N$20*'II Rate Development &amp; Change'!$K$34</f>
        <v>#DIV/0!</v>
      </c>
      <c r="BJ97" s="112">
        <f>IF('III Plan Rates'!$AP100&gt;0,SUMPRODUCT(BA97:BI97,'III Plan Rates'!$AG100:$AO100)/'III Plan Rates'!$AP100,0)</f>
        <v>0</v>
      </c>
      <c r="BK97" s="124"/>
      <c r="BL97" s="120" t="e">
        <f t="shared" si="26"/>
        <v>#DIV/0!</v>
      </c>
      <c r="BM97" s="120" t="e">
        <f t="shared" si="16"/>
        <v>#DIV/0!</v>
      </c>
      <c r="BN97" s="120" t="e">
        <f t="shared" si="17"/>
        <v>#DIV/0!</v>
      </c>
      <c r="BO97" s="120" t="e">
        <f t="shared" si="18"/>
        <v>#DIV/0!</v>
      </c>
      <c r="BP97" s="120" t="e">
        <f t="shared" si="37"/>
        <v>#DIV/0!</v>
      </c>
      <c r="BQ97" s="120" t="e">
        <f t="shared" si="38"/>
        <v>#DIV/0!</v>
      </c>
      <c r="BR97" s="120" t="e">
        <f t="shared" si="39"/>
        <v>#DIV/0!</v>
      </c>
      <c r="BS97" s="120" t="e">
        <f t="shared" si="30"/>
        <v>#DIV/0!</v>
      </c>
      <c r="BT97" s="120" t="e">
        <f t="shared" si="31"/>
        <v>#DIV/0!</v>
      </c>
      <c r="BU97" s="120" t="str">
        <f t="shared" si="32"/>
        <v/>
      </c>
      <c r="BV97" s="119"/>
      <c r="BW97" s="111"/>
      <c r="BX97" s="111"/>
      <c r="BY97" s="111"/>
      <c r="BZ97" s="111"/>
      <c r="CA97" s="111"/>
      <c r="CB97" s="111"/>
      <c r="CC97" s="111"/>
      <c r="CD97" s="111"/>
      <c r="CE97" s="111"/>
      <c r="CF97" s="112">
        <f>IF('III Plan Rates'!$AP100&gt;0,SUMPRODUCT(BW97:CE97,'III Plan Rates'!$AG100:$AO100)/'III Plan Rates'!$AP100,0)</f>
        <v>0</v>
      </c>
      <c r="CG97" s="123"/>
      <c r="CH97" s="112" t="e">
        <f>'III Plan Rates'!$AA100*'V Consumer Factors'!$N$12*'II Rate Development &amp; Change'!$L$34</f>
        <v>#DIV/0!</v>
      </c>
      <c r="CI97" s="112" t="e">
        <f>'III Plan Rates'!$AA100*'V Consumer Factors'!$N$13*'II Rate Development &amp; Change'!$L$34</f>
        <v>#DIV/0!</v>
      </c>
      <c r="CJ97" s="112" t="e">
        <f>'III Plan Rates'!$AA100*'V Consumer Factors'!$N$14*'II Rate Development &amp; Change'!$L$34</f>
        <v>#DIV/0!</v>
      </c>
      <c r="CK97" s="112" t="e">
        <f>'III Plan Rates'!$AA100*'V Consumer Factors'!$N$15*'II Rate Development &amp; Change'!$L$34</f>
        <v>#DIV/0!</v>
      </c>
      <c r="CL97" s="112" t="e">
        <f>'III Plan Rates'!$AA100*'V Consumer Factors'!$N$16*'II Rate Development &amp; Change'!$L$34</f>
        <v>#DIV/0!</v>
      </c>
      <c r="CM97" s="112" t="e">
        <f>'III Plan Rates'!$AA100*'V Consumer Factors'!$N$17*'II Rate Development &amp; Change'!$L$34</f>
        <v>#DIV/0!</v>
      </c>
      <c r="CN97" s="112" t="e">
        <f>'III Plan Rates'!$AA100*'V Consumer Factors'!$N$18*'II Rate Development &amp; Change'!$L$34</f>
        <v>#DIV/0!</v>
      </c>
      <c r="CO97" s="112" t="e">
        <f>'III Plan Rates'!$AA100*'V Consumer Factors'!$N$19*'II Rate Development &amp; Change'!$L$34</f>
        <v>#DIV/0!</v>
      </c>
      <c r="CP97" s="112" t="e">
        <f>'III Plan Rates'!$AA100*'V Consumer Factors'!$N$20*'II Rate Development &amp; Change'!$L$34</f>
        <v>#DIV/0!</v>
      </c>
      <c r="CQ97" s="112">
        <f>IF('III Plan Rates'!$AP100&gt;0,SUMPRODUCT(CH97:CP97,'III Plan Rates'!$AG100:$AO100)/'III Plan Rates'!$AP100,0)</f>
        <v>0</v>
      </c>
      <c r="CR97" s="124"/>
      <c r="CS97" s="120" t="e">
        <f t="shared" si="27"/>
        <v>#DIV/0!</v>
      </c>
      <c r="CT97" s="120" t="e">
        <f t="shared" si="19"/>
        <v>#DIV/0!</v>
      </c>
      <c r="CU97" s="120" t="e">
        <f t="shared" si="20"/>
        <v>#DIV/0!</v>
      </c>
      <c r="CV97" s="120" t="e">
        <f t="shared" si="21"/>
        <v>#DIV/0!</v>
      </c>
      <c r="CW97" s="120" t="e">
        <f t="shared" si="40"/>
        <v>#DIV/0!</v>
      </c>
      <c r="CX97" s="120" t="e">
        <f t="shared" si="41"/>
        <v>#DIV/0!</v>
      </c>
      <c r="CY97" s="120" t="e">
        <f t="shared" si="42"/>
        <v>#DIV/0!</v>
      </c>
      <c r="CZ97" s="120" t="e">
        <f t="shared" si="43"/>
        <v>#DIV/0!</v>
      </c>
      <c r="DA97" s="120" t="e">
        <f t="shared" si="33"/>
        <v>#DIV/0!</v>
      </c>
      <c r="DB97" s="120" t="str">
        <f t="shared" si="34"/>
        <v/>
      </c>
      <c r="DC97" s="119"/>
      <c r="DD97" s="111"/>
      <c r="DE97" s="111"/>
      <c r="DF97" s="111"/>
      <c r="DG97" s="111"/>
      <c r="DH97" s="111"/>
      <c r="DI97" s="111"/>
      <c r="DJ97" s="111"/>
      <c r="DK97" s="111"/>
      <c r="DL97" s="111"/>
      <c r="DM97" s="112">
        <f>IF('III Plan Rates'!$AP100&gt;0,SUMPRODUCT(DD97:DL97,'III Plan Rates'!$AG100:$AO100)/'III Plan Rates'!$AP100,0)</f>
        <v>0</v>
      </c>
      <c r="DN97" s="123"/>
      <c r="DO97" s="112" t="e">
        <f>'III Plan Rates'!$AA100*'V Consumer Factors'!$N$12*'II Rate Development &amp; Change'!$M$34</f>
        <v>#DIV/0!</v>
      </c>
      <c r="DP97" s="112" t="e">
        <f>'III Plan Rates'!$AA100*'V Consumer Factors'!$N$13*'II Rate Development &amp; Change'!$M$34</f>
        <v>#DIV/0!</v>
      </c>
      <c r="DQ97" s="112" t="e">
        <f>'III Plan Rates'!$AA100*'V Consumer Factors'!$N$14*'II Rate Development &amp; Change'!$M$34</f>
        <v>#DIV/0!</v>
      </c>
      <c r="DR97" s="112" t="e">
        <f>'III Plan Rates'!$AA100*'V Consumer Factors'!$N$15*'II Rate Development &amp; Change'!$M$34</f>
        <v>#DIV/0!</v>
      </c>
      <c r="DS97" s="112" t="e">
        <f>'III Plan Rates'!$AA100*'V Consumer Factors'!$N$16*'II Rate Development &amp; Change'!$M$34</f>
        <v>#DIV/0!</v>
      </c>
      <c r="DT97" s="112" t="e">
        <f>'III Plan Rates'!$AA100*'V Consumer Factors'!$N$17*'II Rate Development &amp; Change'!$M$34</f>
        <v>#DIV/0!</v>
      </c>
      <c r="DU97" s="112" t="e">
        <f>'III Plan Rates'!$AA100*'V Consumer Factors'!$N$18*'II Rate Development &amp; Change'!$M$34</f>
        <v>#DIV/0!</v>
      </c>
      <c r="DV97" s="112" t="e">
        <f>'III Plan Rates'!$AA100*'V Consumer Factors'!$N$19*'II Rate Development &amp; Change'!$M$34</f>
        <v>#DIV/0!</v>
      </c>
      <c r="DW97" s="112" t="e">
        <f>'III Plan Rates'!$AA100*'V Consumer Factors'!$N$20*'II Rate Development &amp; Change'!$M$34</f>
        <v>#DIV/0!</v>
      </c>
      <c r="DX97" s="112">
        <f>IF('III Plan Rates'!$AP100&gt;0,SUMPRODUCT(DO97:DW97,'III Plan Rates'!$AG100:$AO100)/'III Plan Rates'!$AP100,0)</f>
        <v>0</v>
      </c>
      <c r="DZ97" s="120" t="e">
        <f t="shared" si="28"/>
        <v>#DIV/0!</v>
      </c>
      <c r="EA97" s="120" t="e">
        <f t="shared" si="22"/>
        <v>#DIV/0!</v>
      </c>
      <c r="EB97" s="120" t="e">
        <f t="shared" si="23"/>
        <v>#DIV/0!</v>
      </c>
      <c r="EC97" s="120" t="e">
        <f t="shared" si="24"/>
        <v>#DIV/0!</v>
      </c>
      <c r="ED97" s="120" t="e">
        <f t="shared" si="44"/>
        <v>#DIV/0!</v>
      </c>
      <c r="EE97" s="120" t="e">
        <f t="shared" si="45"/>
        <v>#DIV/0!</v>
      </c>
      <c r="EF97" s="120" t="e">
        <f t="shared" si="46"/>
        <v>#DIV/0!</v>
      </c>
      <c r="EG97" s="120" t="e">
        <f t="shared" si="47"/>
        <v>#DIV/0!</v>
      </c>
      <c r="EH97" s="120" t="e">
        <f t="shared" si="35"/>
        <v>#DIV/0!</v>
      </c>
      <c r="EI97" s="120" t="str">
        <f t="shared" si="36"/>
        <v/>
      </c>
      <c r="EJ97" s="119"/>
    </row>
    <row r="98" spans="1:140" x14ac:dyDescent="0.25">
      <c r="A98" s="406" t="str">
        <f>'III Plan Rates'!A101</f>
        <v>Plan 84</v>
      </c>
      <c r="B98" s="122">
        <f>'III Plan Rates'!B101</f>
        <v>0</v>
      </c>
      <c r="C98" s="128">
        <f>'III Plan Rates'!D101</f>
        <v>0</v>
      </c>
      <c r="D98" s="122">
        <f>'III Plan Rates'!E101</f>
        <v>0</v>
      </c>
      <c r="E98" s="122">
        <f>'III Plan Rates'!F101</f>
        <v>0</v>
      </c>
      <c r="F98" s="122">
        <f>'III Plan Rates'!G101</f>
        <v>0</v>
      </c>
      <c r="G98" s="122">
        <f>'III Plan Rates'!J101</f>
        <v>0</v>
      </c>
      <c r="H98" s="101"/>
      <c r="I98" s="111"/>
      <c r="J98" s="111"/>
      <c r="K98" s="111"/>
      <c r="L98" s="111"/>
      <c r="M98" s="111"/>
      <c r="N98" s="111"/>
      <c r="O98" s="111"/>
      <c r="P98" s="111"/>
      <c r="Q98" s="111"/>
      <c r="R98" s="112">
        <f>IF('III Plan Rates'!$AP101&gt;0,SUMPRODUCT(I98:Q98,'III Plan Rates'!$AG101:$AO101)/'III Plan Rates'!$AP101,0)</f>
        <v>0</v>
      </c>
      <c r="S98" s="123"/>
      <c r="T98" s="112" t="e">
        <f>'III Plan Rates'!$AA101*'V Consumer Factors'!$N$12*'II Rate Development &amp; Change'!$J$34</f>
        <v>#DIV/0!</v>
      </c>
      <c r="U98" s="112" t="e">
        <f>'III Plan Rates'!$AA101*'V Consumer Factors'!$N$13*'II Rate Development &amp; Change'!$J$34</f>
        <v>#DIV/0!</v>
      </c>
      <c r="V98" s="112" t="e">
        <f>'III Plan Rates'!$AA101*'V Consumer Factors'!$N$14*'II Rate Development &amp; Change'!$J$34</f>
        <v>#DIV/0!</v>
      </c>
      <c r="W98" s="112" t="e">
        <f>'III Plan Rates'!$AA101*'V Consumer Factors'!$N$15*'II Rate Development &amp; Change'!$J$34</f>
        <v>#DIV/0!</v>
      </c>
      <c r="X98" s="112" t="e">
        <f>'III Plan Rates'!$AA101*'V Consumer Factors'!$N$16*'II Rate Development &amp; Change'!$J$34</f>
        <v>#DIV/0!</v>
      </c>
      <c r="Y98" s="112" t="e">
        <f>'III Plan Rates'!$AA101*'V Consumer Factors'!$N$17*'II Rate Development &amp; Change'!$J$34</f>
        <v>#DIV/0!</v>
      </c>
      <c r="Z98" s="112" t="e">
        <f>'III Plan Rates'!$AA101*'V Consumer Factors'!$N$18*'II Rate Development &amp; Change'!$J$34</f>
        <v>#DIV/0!</v>
      </c>
      <c r="AA98" s="112" t="e">
        <f>'III Plan Rates'!$AA101*'V Consumer Factors'!$N$19*'II Rate Development &amp; Change'!$J$34</f>
        <v>#DIV/0!</v>
      </c>
      <c r="AB98" s="112" t="e">
        <f>'III Plan Rates'!$AA101*'V Consumer Factors'!$N$20*'II Rate Development &amp; Change'!$J$34</f>
        <v>#DIV/0!</v>
      </c>
      <c r="AC98" s="112">
        <f>IF('III Plan Rates'!$AP101&gt;0,SUMPRODUCT(T98:AB98,'III Plan Rates'!$AG101:$AO101)/'III Plan Rates'!$AP101,0)</f>
        <v>0</v>
      </c>
      <c r="AD98" s="119"/>
      <c r="AE98" s="120" t="e">
        <f t="shared" si="25"/>
        <v>#DIV/0!</v>
      </c>
      <c r="AF98" s="120" t="e">
        <f t="shared" si="25"/>
        <v>#DIV/0!</v>
      </c>
      <c r="AG98" s="120" t="e">
        <f t="shared" si="25"/>
        <v>#DIV/0!</v>
      </c>
      <c r="AH98" s="120" t="e">
        <f t="shared" si="25"/>
        <v>#DIV/0!</v>
      </c>
      <c r="AI98" s="120" t="e">
        <f t="shared" si="25"/>
        <v>#DIV/0!</v>
      </c>
      <c r="AJ98" s="120" t="e">
        <f t="shared" si="25"/>
        <v>#DIV/0!</v>
      </c>
      <c r="AK98" s="120" t="e">
        <f t="shared" si="25"/>
        <v>#DIV/0!</v>
      </c>
      <c r="AL98" s="120" t="e">
        <f t="shared" si="29"/>
        <v>#DIV/0!</v>
      </c>
      <c r="AM98" s="120" t="e">
        <f t="shared" si="29"/>
        <v>#DIV/0!</v>
      </c>
      <c r="AN98" s="120" t="str">
        <f t="shared" si="29"/>
        <v/>
      </c>
      <c r="AO98" s="119"/>
      <c r="AP98" s="111"/>
      <c r="AQ98" s="111"/>
      <c r="AR98" s="111"/>
      <c r="AS98" s="111"/>
      <c r="AT98" s="111"/>
      <c r="AU98" s="111"/>
      <c r="AV98" s="111"/>
      <c r="AW98" s="111"/>
      <c r="AX98" s="111"/>
      <c r="AY98" s="112">
        <f>IF('III Plan Rates'!$AP101&gt;0,SUMPRODUCT(AP98:AX98,'III Plan Rates'!$AG101:$AO101)/'III Plan Rates'!$AP101,0)</f>
        <v>0</v>
      </c>
      <c r="AZ98" s="123"/>
      <c r="BA98" s="112" t="e">
        <f>'III Plan Rates'!$AA101*'V Consumer Factors'!$N$12*'II Rate Development &amp; Change'!$K$34</f>
        <v>#DIV/0!</v>
      </c>
      <c r="BB98" s="112" t="e">
        <f>'III Plan Rates'!$AA101*'V Consumer Factors'!$N$13*'II Rate Development &amp; Change'!$K$34</f>
        <v>#DIV/0!</v>
      </c>
      <c r="BC98" s="112" t="e">
        <f>'III Plan Rates'!$AA101*'V Consumer Factors'!$N$14*'II Rate Development &amp; Change'!$K$34</f>
        <v>#DIV/0!</v>
      </c>
      <c r="BD98" s="112" t="e">
        <f>'III Plan Rates'!$AA101*'V Consumer Factors'!$N$15*'II Rate Development &amp; Change'!$K$34</f>
        <v>#DIV/0!</v>
      </c>
      <c r="BE98" s="112" t="e">
        <f>'III Plan Rates'!$AA101*'V Consumer Factors'!$N$16*'II Rate Development &amp; Change'!$K$34</f>
        <v>#DIV/0!</v>
      </c>
      <c r="BF98" s="112" t="e">
        <f>'III Plan Rates'!$AA101*'V Consumer Factors'!$N$17*'II Rate Development &amp; Change'!$K$34</f>
        <v>#DIV/0!</v>
      </c>
      <c r="BG98" s="112" t="e">
        <f>'III Plan Rates'!$AA101*'V Consumer Factors'!$N$18*'II Rate Development &amp; Change'!$K$34</f>
        <v>#DIV/0!</v>
      </c>
      <c r="BH98" s="112" t="e">
        <f>'III Plan Rates'!$AA101*'V Consumer Factors'!$N$19*'II Rate Development &amp; Change'!$K$34</f>
        <v>#DIV/0!</v>
      </c>
      <c r="BI98" s="112" t="e">
        <f>'III Plan Rates'!$AA101*'V Consumer Factors'!$N$20*'II Rate Development &amp; Change'!$K$34</f>
        <v>#DIV/0!</v>
      </c>
      <c r="BJ98" s="112">
        <f>IF('III Plan Rates'!$AP101&gt;0,SUMPRODUCT(BA98:BI98,'III Plan Rates'!$AG101:$AO101)/'III Plan Rates'!$AP101,0)</f>
        <v>0</v>
      </c>
      <c r="BK98" s="124"/>
      <c r="BL98" s="120" t="e">
        <f t="shared" si="26"/>
        <v>#DIV/0!</v>
      </c>
      <c r="BM98" s="120" t="e">
        <f t="shared" si="16"/>
        <v>#DIV/0!</v>
      </c>
      <c r="BN98" s="120" t="e">
        <f t="shared" si="17"/>
        <v>#DIV/0!</v>
      </c>
      <c r="BO98" s="120" t="e">
        <f t="shared" si="18"/>
        <v>#DIV/0!</v>
      </c>
      <c r="BP98" s="120" t="e">
        <f t="shared" si="37"/>
        <v>#DIV/0!</v>
      </c>
      <c r="BQ98" s="120" t="e">
        <f t="shared" si="38"/>
        <v>#DIV/0!</v>
      </c>
      <c r="BR98" s="120" t="e">
        <f t="shared" si="39"/>
        <v>#DIV/0!</v>
      </c>
      <c r="BS98" s="120" t="e">
        <f t="shared" si="30"/>
        <v>#DIV/0!</v>
      </c>
      <c r="BT98" s="120" t="e">
        <f t="shared" si="31"/>
        <v>#DIV/0!</v>
      </c>
      <c r="BU98" s="120" t="str">
        <f t="shared" si="32"/>
        <v/>
      </c>
      <c r="BV98" s="119"/>
      <c r="BW98" s="111"/>
      <c r="BX98" s="111"/>
      <c r="BY98" s="111"/>
      <c r="BZ98" s="111"/>
      <c r="CA98" s="111"/>
      <c r="CB98" s="111"/>
      <c r="CC98" s="111"/>
      <c r="CD98" s="111"/>
      <c r="CE98" s="111"/>
      <c r="CF98" s="112">
        <f>IF('III Plan Rates'!$AP101&gt;0,SUMPRODUCT(BW98:CE98,'III Plan Rates'!$AG101:$AO101)/'III Plan Rates'!$AP101,0)</f>
        <v>0</v>
      </c>
      <c r="CG98" s="123"/>
      <c r="CH98" s="112" t="e">
        <f>'III Plan Rates'!$AA101*'V Consumer Factors'!$N$12*'II Rate Development &amp; Change'!$L$34</f>
        <v>#DIV/0!</v>
      </c>
      <c r="CI98" s="112" t="e">
        <f>'III Plan Rates'!$AA101*'V Consumer Factors'!$N$13*'II Rate Development &amp; Change'!$L$34</f>
        <v>#DIV/0!</v>
      </c>
      <c r="CJ98" s="112" t="e">
        <f>'III Plan Rates'!$AA101*'V Consumer Factors'!$N$14*'II Rate Development &amp; Change'!$L$34</f>
        <v>#DIV/0!</v>
      </c>
      <c r="CK98" s="112" t="e">
        <f>'III Plan Rates'!$AA101*'V Consumer Factors'!$N$15*'II Rate Development &amp; Change'!$L$34</f>
        <v>#DIV/0!</v>
      </c>
      <c r="CL98" s="112" t="e">
        <f>'III Plan Rates'!$AA101*'V Consumer Factors'!$N$16*'II Rate Development &amp; Change'!$L$34</f>
        <v>#DIV/0!</v>
      </c>
      <c r="CM98" s="112" t="e">
        <f>'III Plan Rates'!$AA101*'V Consumer Factors'!$N$17*'II Rate Development &amp; Change'!$L$34</f>
        <v>#DIV/0!</v>
      </c>
      <c r="CN98" s="112" t="e">
        <f>'III Plan Rates'!$AA101*'V Consumer Factors'!$N$18*'II Rate Development &amp; Change'!$L$34</f>
        <v>#DIV/0!</v>
      </c>
      <c r="CO98" s="112" t="e">
        <f>'III Plan Rates'!$AA101*'V Consumer Factors'!$N$19*'II Rate Development &amp; Change'!$L$34</f>
        <v>#DIV/0!</v>
      </c>
      <c r="CP98" s="112" t="e">
        <f>'III Plan Rates'!$AA101*'V Consumer Factors'!$N$20*'II Rate Development &amp; Change'!$L$34</f>
        <v>#DIV/0!</v>
      </c>
      <c r="CQ98" s="112">
        <f>IF('III Plan Rates'!$AP101&gt;0,SUMPRODUCT(CH98:CP98,'III Plan Rates'!$AG101:$AO101)/'III Plan Rates'!$AP101,0)</f>
        <v>0</v>
      </c>
      <c r="CR98" s="124"/>
      <c r="CS98" s="120" t="e">
        <f t="shared" si="27"/>
        <v>#DIV/0!</v>
      </c>
      <c r="CT98" s="120" t="e">
        <f t="shared" si="19"/>
        <v>#DIV/0!</v>
      </c>
      <c r="CU98" s="120" t="e">
        <f t="shared" si="20"/>
        <v>#DIV/0!</v>
      </c>
      <c r="CV98" s="120" t="e">
        <f t="shared" si="21"/>
        <v>#DIV/0!</v>
      </c>
      <c r="CW98" s="120" t="e">
        <f t="shared" si="40"/>
        <v>#DIV/0!</v>
      </c>
      <c r="CX98" s="120" t="e">
        <f t="shared" si="41"/>
        <v>#DIV/0!</v>
      </c>
      <c r="CY98" s="120" t="e">
        <f t="shared" si="42"/>
        <v>#DIV/0!</v>
      </c>
      <c r="CZ98" s="120" t="e">
        <f t="shared" si="43"/>
        <v>#DIV/0!</v>
      </c>
      <c r="DA98" s="120" t="e">
        <f t="shared" si="33"/>
        <v>#DIV/0!</v>
      </c>
      <c r="DB98" s="120" t="str">
        <f t="shared" si="34"/>
        <v/>
      </c>
      <c r="DC98" s="119"/>
      <c r="DD98" s="111"/>
      <c r="DE98" s="111"/>
      <c r="DF98" s="111"/>
      <c r="DG98" s="111"/>
      <c r="DH98" s="111"/>
      <c r="DI98" s="111"/>
      <c r="DJ98" s="111"/>
      <c r="DK98" s="111"/>
      <c r="DL98" s="111"/>
      <c r="DM98" s="112">
        <f>IF('III Plan Rates'!$AP101&gt;0,SUMPRODUCT(DD98:DL98,'III Plan Rates'!$AG101:$AO101)/'III Plan Rates'!$AP101,0)</f>
        <v>0</v>
      </c>
      <c r="DN98" s="123"/>
      <c r="DO98" s="112" t="e">
        <f>'III Plan Rates'!$AA101*'V Consumer Factors'!$N$12*'II Rate Development &amp; Change'!$M$34</f>
        <v>#DIV/0!</v>
      </c>
      <c r="DP98" s="112" t="e">
        <f>'III Plan Rates'!$AA101*'V Consumer Factors'!$N$13*'II Rate Development &amp; Change'!$M$34</f>
        <v>#DIV/0!</v>
      </c>
      <c r="DQ98" s="112" t="e">
        <f>'III Plan Rates'!$AA101*'V Consumer Factors'!$N$14*'II Rate Development &amp; Change'!$M$34</f>
        <v>#DIV/0!</v>
      </c>
      <c r="DR98" s="112" t="e">
        <f>'III Plan Rates'!$AA101*'V Consumer Factors'!$N$15*'II Rate Development &amp; Change'!$M$34</f>
        <v>#DIV/0!</v>
      </c>
      <c r="DS98" s="112" t="e">
        <f>'III Plan Rates'!$AA101*'V Consumer Factors'!$N$16*'II Rate Development &amp; Change'!$M$34</f>
        <v>#DIV/0!</v>
      </c>
      <c r="DT98" s="112" t="e">
        <f>'III Plan Rates'!$AA101*'V Consumer Factors'!$N$17*'II Rate Development &amp; Change'!$M$34</f>
        <v>#DIV/0!</v>
      </c>
      <c r="DU98" s="112" t="e">
        <f>'III Plan Rates'!$AA101*'V Consumer Factors'!$N$18*'II Rate Development &amp; Change'!$M$34</f>
        <v>#DIV/0!</v>
      </c>
      <c r="DV98" s="112" t="e">
        <f>'III Plan Rates'!$AA101*'V Consumer Factors'!$N$19*'II Rate Development &amp; Change'!$M$34</f>
        <v>#DIV/0!</v>
      </c>
      <c r="DW98" s="112" t="e">
        <f>'III Plan Rates'!$AA101*'V Consumer Factors'!$N$20*'II Rate Development &amp; Change'!$M$34</f>
        <v>#DIV/0!</v>
      </c>
      <c r="DX98" s="112">
        <f>IF('III Plan Rates'!$AP101&gt;0,SUMPRODUCT(DO98:DW98,'III Plan Rates'!$AG101:$AO101)/'III Plan Rates'!$AP101,0)</f>
        <v>0</v>
      </c>
      <c r="DZ98" s="120" t="e">
        <f t="shared" si="28"/>
        <v>#DIV/0!</v>
      </c>
      <c r="EA98" s="120" t="e">
        <f t="shared" si="22"/>
        <v>#DIV/0!</v>
      </c>
      <c r="EB98" s="120" t="e">
        <f t="shared" si="23"/>
        <v>#DIV/0!</v>
      </c>
      <c r="EC98" s="120" t="e">
        <f t="shared" si="24"/>
        <v>#DIV/0!</v>
      </c>
      <c r="ED98" s="120" t="e">
        <f t="shared" si="44"/>
        <v>#DIV/0!</v>
      </c>
      <c r="EE98" s="120" t="e">
        <f t="shared" si="45"/>
        <v>#DIV/0!</v>
      </c>
      <c r="EF98" s="120" t="e">
        <f t="shared" si="46"/>
        <v>#DIV/0!</v>
      </c>
      <c r="EG98" s="120" t="e">
        <f t="shared" si="47"/>
        <v>#DIV/0!</v>
      </c>
      <c r="EH98" s="120" t="e">
        <f t="shared" si="35"/>
        <v>#DIV/0!</v>
      </c>
      <c r="EI98" s="120" t="str">
        <f t="shared" si="36"/>
        <v/>
      </c>
      <c r="EJ98" s="119"/>
    </row>
    <row r="99" spans="1:140" x14ac:dyDescent="0.25">
      <c r="A99" s="406" t="str">
        <f>'III Plan Rates'!A102</f>
        <v>Plan 85</v>
      </c>
      <c r="B99" s="122">
        <f>'III Plan Rates'!B102</f>
        <v>0</v>
      </c>
      <c r="C99" s="128">
        <f>'III Plan Rates'!D102</f>
        <v>0</v>
      </c>
      <c r="D99" s="122">
        <f>'III Plan Rates'!E102</f>
        <v>0</v>
      </c>
      <c r="E99" s="122">
        <f>'III Plan Rates'!F102</f>
        <v>0</v>
      </c>
      <c r="F99" s="122">
        <f>'III Plan Rates'!G102</f>
        <v>0</v>
      </c>
      <c r="G99" s="122">
        <f>'III Plan Rates'!J102</f>
        <v>0</v>
      </c>
      <c r="H99" s="101"/>
      <c r="I99" s="111"/>
      <c r="J99" s="111"/>
      <c r="K99" s="111"/>
      <c r="L99" s="111"/>
      <c r="M99" s="111"/>
      <c r="N99" s="111"/>
      <c r="O99" s="111"/>
      <c r="P99" s="111"/>
      <c r="Q99" s="111"/>
      <c r="R99" s="112">
        <f>IF('III Plan Rates'!$AP102&gt;0,SUMPRODUCT(I99:Q99,'III Plan Rates'!$AG102:$AO102)/'III Plan Rates'!$AP102,0)</f>
        <v>0</v>
      </c>
      <c r="S99" s="123"/>
      <c r="T99" s="112" t="e">
        <f>'III Plan Rates'!$AA102*'V Consumer Factors'!$N$12*'II Rate Development &amp; Change'!$J$34</f>
        <v>#DIV/0!</v>
      </c>
      <c r="U99" s="112" t="e">
        <f>'III Plan Rates'!$AA102*'V Consumer Factors'!$N$13*'II Rate Development &amp; Change'!$J$34</f>
        <v>#DIV/0!</v>
      </c>
      <c r="V99" s="112" t="e">
        <f>'III Plan Rates'!$AA102*'V Consumer Factors'!$N$14*'II Rate Development &amp; Change'!$J$34</f>
        <v>#DIV/0!</v>
      </c>
      <c r="W99" s="112" t="e">
        <f>'III Plan Rates'!$AA102*'V Consumer Factors'!$N$15*'II Rate Development &amp; Change'!$J$34</f>
        <v>#DIV/0!</v>
      </c>
      <c r="X99" s="112" t="e">
        <f>'III Plan Rates'!$AA102*'V Consumer Factors'!$N$16*'II Rate Development &amp; Change'!$J$34</f>
        <v>#DIV/0!</v>
      </c>
      <c r="Y99" s="112" t="e">
        <f>'III Plan Rates'!$AA102*'V Consumer Factors'!$N$17*'II Rate Development &amp; Change'!$J$34</f>
        <v>#DIV/0!</v>
      </c>
      <c r="Z99" s="112" t="e">
        <f>'III Plan Rates'!$AA102*'V Consumer Factors'!$N$18*'II Rate Development &amp; Change'!$J$34</f>
        <v>#DIV/0!</v>
      </c>
      <c r="AA99" s="112" t="e">
        <f>'III Plan Rates'!$AA102*'V Consumer Factors'!$N$19*'II Rate Development &amp; Change'!$J$34</f>
        <v>#DIV/0!</v>
      </c>
      <c r="AB99" s="112" t="e">
        <f>'III Plan Rates'!$AA102*'V Consumer Factors'!$N$20*'II Rate Development &amp; Change'!$J$34</f>
        <v>#DIV/0!</v>
      </c>
      <c r="AC99" s="112">
        <f>IF('III Plan Rates'!$AP102&gt;0,SUMPRODUCT(T99:AB99,'III Plan Rates'!$AG102:$AO102)/'III Plan Rates'!$AP102,0)</f>
        <v>0</v>
      </c>
      <c r="AD99" s="119"/>
      <c r="AE99" s="120" t="e">
        <f t="shared" si="25"/>
        <v>#DIV/0!</v>
      </c>
      <c r="AF99" s="120" t="e">
        <f t="shared" si="25"/>
        <v>#DIV/0!</v>
      </c>
      <c r="AG99" s="120" t="e">
        <f t="shared" si="25"/>
        <v>#DIV/0!</v>
      </c>
      <c r="AH99" s="120" t="e">
        <f t="shared" si="25"/>
        <v>#DIV/0!</v>
      </c>
      <c r="AI99" s="120" t="e">
        <f t="shared" si="25"/>
        <v>#DIV/0!</v>
      </c>
      <c r="AJ99" s="120" t="e">
        <f t="shared" si="25"/>
        <v>#DIV/0!</v>
      </c>
      <c r="AK99" s="120" t="e">
        <f t="shared" si="25"/>
        <v>#DIV/0!</v>
      </c>
      <c r="AL99" s="120" t="e">
        <f t="shared" si="29"/>
        <v>#DIV/0!</v>
      </c>
      <c r="AM99" s="120" t="e">
        <f t="shared" si="29"/>
        <v>#DIV/0!</v>
      </c>
      <c r="AN99" s="120" t="str">
        <f t="shared" si="29"/>
        <v/>
      </c>
      <c r="AO99" s="119"/>
      <c r="AP99" s="111"/>
      <c r="AQ99" s="111"/>
      <c r="AR99" s="111"/>
      <c r="AS99" s="111"/>
      <c r="AT99" s="111"/>
      <c r="AU99" s="111"/>
      <c r="AV99" s="111"/>
      <c r="AW99" s="111"/>
      <c r="AX99" s="111"/>
      <c r="AY99" s="112">
        <f>IF('III Plan Rates'!$AP102&gt;0,SUMPRODUCT(AP99:AX99,'III Plan Rates'!$AG102:$AO102)/'III Plan Rates'!$AP102,0)</f>
        <v>0</v>
      </c>
      <c r="AZ99" s="123"/>
      <c r="BA99" s="112" t="e">
        <f>'III Plan Rates'!$AA102*'V Consumer Factors'!$N$12*'II Rate Development &amp; Change'!$K$34</f>
        <v>#DIV/0!</v>
      </c>
      <c r="BB99" s="112" t="e">
        <f>'III Plan Rates'!$AA102*'V Consumer Factors'!$N$13*'II Rate Development &amp; Change'!$K$34</f>
        <v>#DIV/0!</v>
      </c>
      <c r="BC99" s="112" t="e">
        <f>'III Plan Rates'!$AA102*'V Consumer Factors'!$N$14*'II Rate Development &amp; Change'!$K$34</f>
        <v>#DIV/0!</v>
      </c>
      <c r="BD99" s="112" t="e">
        <f>'III Plan Rates'!$AA102*'V Consumer Factors'!$N$15*'II Rate Development &amp; Change'!$K$34</f>
        <v>#DIV/0!</v>
      </c>
      <c r="BE99" s="112" t="e">
        <f>'III Plan Rates'!$AA102*'V Consumer Factors'!$N$16*'II Rate Development &amp; Change'!$K$34</f>
        <v>#DIV/0!</v>
      </c>
      <c r="BF99" s="112" t="e">
        <f>'III Plan Rates'!$AA102*'V Consumer Factors'!$N$17*'II Rate Development &amp; Change'!$K$34</f>
        <v>#DIV/0!</v>
      </c>
      <c r="BG99" s="112" t="e">
        <f>'III Plan Rates'!$AA102*'V Consumer Factors'!$N$18*'II Rate Development &amp; Change'!$K$34</f>
        <v>#DIV/0!</v>
      </c>
      <c r="BH99" s="112" t="e">
        <f>'III Plan Rates'!$AA102*'V Consumer Factors'!$N$19*'II Rate Development &amp; Change'!$K$34</f>
        <v>#DIV/0!</v>
      </c>
      <c r="BI99" s="112" t="e">
        <f>'III Plan Rates'!$AA102*'V Consumer Factors'!$N$20*'II Rate Development &amp; Change'!$K$34</f>
        <v>#DIV/0!</v>
      </c>
      <c r="BJ99" s="112">
        <f>IF('III Plan Rates'!$AP102&gt;0,SUMPRODUCT(BA99:BI99,'III Plan Rates'!$AG102:$AO102)/'III Plan Rates'!$AP102,0)</f>
        <v>0</v>
      </c>
      <c r="BK99" s="124"/>
      <c r="BL99" s="120" t="e">
        <f t="shared" si="26"/>
        <v>#DIV/0!</v>
      </c>
      <c r="BM99" s="120" t="e">
        <f t="shared" si="16"/>
        <v>#DIV/0!</v>
      </c>
      <c r="BN99" s="120" t="e">
        <f t="shared" si="17"/>
        <v>#DIV/0!</v>
      </c>
      <c r="BO99" s="120" t="e">
        <f t="shared" si="18"/>
        <v>#DIV/0!</v>
      </c>
      <c r="BP99" s="120" t="e">
        <f t="shared" si="37"/>
        <v>#DIV/0!</v>
      </c>
      <c r="BQ99" s="120" t="e">
        <f t="shared" si="38"/>
        <v>#DIV/0!</v>
      </c>
      <c r="BR99" s="120" t="e">
        <f t="shared" si="39"/>
        <v>#DIV/0!</v>
      </c>
      <c r="BS99" s="120" t="e">
        <f t="shared" si="30"/>
        <v>#DIV/0!</v>
      </c>
      <c r="BT99" s="120" t="e">
        <f t="shared" si="31"/>
        <v>#DIV/0!</v>
      </c>
      <c r="BU99" s="120" t="str">
        <f t="shared" si="32"/>
        <v/>
      </c>
      <c r="BV99" s="119"/>
      <c r="BW99" s="111"/>
      <c r="BX99" s="111"/>
      <c r="BY99" s="111"/>
      <c r="BZ99" s="111"/>
      <c r="CA99" s="111"/>
      <c r="CB99" s="111"/>
      <c r="CC99" s="111"/>
      <c r="CD99" s="111"/>
      <c r="CE99" s="111"/>
      <c r="CF99" s="112">
        <f>IF('III Plan Rates'!$AP102&gt;0,SUMPRODUCT(BW99:CE99,'III Plan Rates'!$AG102:$AO102)/'III Plan Rates'!$AP102,0)</f>
        <v>0</v>
      </c>
      <c r="CG99" s="123"/>
      <c r="CH99" s="112" t="e">
        <f>'III Plan Rates'!$AA102*'V Consumer Factors'!$N$12*'II Rate Development &amp; Change'!$L$34</f>
        <v>#DIV/0!</v>
      </c>
      <c r="CI99" s="112" t="e">
        <f>'III Plan Rates'!$AA102*'V Consumer Factors'!$N$13*'II Rate Development &amp; Change'!$L$34</f>
        <v>#DIV/0!</v>
      </c>
      <c r="CJ99" s="112" t="e">
        <f>'III Plan Rates'!$AA102*'V Consumer Factors'!$N$14*'II Rate Development &amp; Change'!$L$34</f>
        <v>#DIV/0!</v>
      </c>
      <c r="CK99" s="112" t="e">
        <f>'III Plan Rates'!$AA102*'V Consumer Factors'!$N$15*'II Rate Development &amp; Change'!$L$34</f>
        <v>#DIV/0!</v>
      </c>
      <c r="CL99" s="112" t="e">
        <f>'III Plan Rates'!$AA102*'V Consumer Factors'!$N$16*'II Rate Development &amp; Change'!$L$34</f>
        <v>#DIV/0!</v>
      </c>
      <c r="CM99" s="112" t="e">
        <f>'III Plan Rates'!$AA102*'V Consumer Factors'!$N$17*'II Rate Development &amp; Change'!$L$34</f>
        <v>#DIV/0!</v>
      </c>
      <c r="CN99" s="112" t="e">
        <f>'III Plan Rates'!$AA102*'V Consumer Factors'!$N$18*'II Rate Development &amp; Change'!$L$34</f>
        <v>#DIV/0!</v>
      </c>
      <c r="CO99" s="112" t="e">
        <f>'III Plan Rates'!$AA102*'V Consumer Factors'!$N$19*'II Rate Development &amp; Change'!$L$34</f>
        <v>#DIV/0!</v>
      </c>
      <c r="CP99" s="112" t="e">
        <f>'III Plan Rates'!$AA102*'V Consumer Factors'!$N$20*'II Rate Development &amp; Change'!$L$34</f>
        <v>#DIV/0!</v>
      </c>
      <c r="CQ99" s="112">
        <f>IF('III Plan Rates'!$AP102&gt;0,SUMPRODUCT(CH99:CP99,'III Plan Rates'!$AG102:$AO102)/'III Plan Rates'!$AP102,0)</f>
        <v>0</v>
      </c>
      <c r="CR99" s="124"/>
      <c r="CS99" s="120" t="e">
        <f t="shared" si="27"/>
        <v>#DIV/0!</v>
      </c>
      <c r="CT99" s="120" t="e">
        <f t="shared" si="19"/>
        <v>#DIV/0!</v>
      </c>
      <c r="CU99" s="120" t="e">
        <f t="shared" si="20"/>
        <v>#DIV/0!</v>
      </c>
      <c r="CV99" s="120" t="e">
        <f t="shared" si="21"/>
        <v>#DIV/0!</v>
      </c>
      <c r="CW99" s="120" t="e">
        <f t="shared" si="40"/>
        <v>#DIV/0!</v>
      </c>
      <c r="CX99" s="120" t="e">
        <f t="shared" si="41"/>
        <v>#DIV/0!</v>
      </c>
      <c r="CY99" s="120" t="e">
        <f t="shared" si="42"/>
        <v>#DIV/0!</v>
      </c>
      <c r="CZ99" s="120" t="e">
        <f t="shared" si="43"/>
        <v>#DIV/0!</v>
      </c>
      <c r="DA99" s="120" t="e">
        <f t="shared" si="33"/>
        <v>#DIV/0!</v>
      </c>
      <c r="DB99" s="120" t="str">
        <f t="shared" si="34"/>
        <v/>
      </c>
      <c r="DC99" s="119"/>
      <c r="DD99" s="111"/>
      <c r="DE99" s="111"/>
      <c r="DF99" s="111"/>
      <c r="DG99" s="111"/>
      <c r="DH99" s="111"/>
      <c r="DI99" s="111"/>
      <c r="DJ99" s="111"/>
      <c r="DK99" s="111"/>
      <c r="DL99" s="111"/>
      <c r="DM99" s="112">
        <f>IF('III Plan Rates'!$AP102&gt;0,SUMPRODUCT(DD99:DL99,'III Plan Rates'!$AG102:$AO102)/'III Plan Rates'!$AP102,0)</f>
        <v>0</v>
      </c>
      <c r="DN99" s="123"/>
      <c r="DO99" s="112" t="e">
        <f>'III Plan Rates'!$AA102*'V Consumer Factors'!$N$12*'II Rate Development &amp; Change'!$M$34</f>
        <v>#DIV/0!</v>
      </c>
      <c r="DP99" s="112" t="e">
        <f>'III Plan Rates'!$AA102*'V Consumer Factors'!$N$13*'II Rate Development &amp; Change'!$M$34</f>
        <v>#DIV/0!</v>
      </c>
      <c r="DQ99" s="112" t="e">
        <f>'III Plan Rates'!$AA102*'V Consumer Factors'!$N$14*'II Rate Development &amp; Change'!$M$34</f>
        <v>#DIV/0!</v>
      </c>
      <c r="DR99" s="112" t="e">
        <f>'III Plan Rates'!$AA102*'V Consumer Factors'!$N$15*'II Rate Development &amp; Change'!$M$34</f>
        <v>#DIV/0!</v>
      </c>
      <c r="DS99" s="112" t="e">
        <f>'III Plan Rates'!$AA102*'V Consumer Factors'!$N$16*'II Rate Development &amp; Change'!$M$34</f>
        <v>#DIV/0!</v>
      </c>
      <c r="DT99" s="112" t="e">
        <f>'III Plan Rates'!$AA102*'V Consumer Factors'!$N$17*'II Rate Development &amp; Change'!$M$34</f>
        <v>#DIV/0!</v>
      </c>
      <c r="DU99" s="112" t="e">
        <f>'III Plan Rates'!$AA102*'V Consumer Factors'!$N$18*'II Rate Development &amp; Change'!$M$34</f>
        <v>#DIV/0!</v>
      </c>
      <c r="DV99" s="112" t="e">
        <f>'III Plan Rates'!$AA102*'V Consumer Factors'!$N$19*'II Rate Development &amp; Change'!$M$34</f>
        <v>#DIV/0!</v>
      </c>
      <c r="DW99" s="112" t="e">
        <f>'III Plan Rates'!$AA102*'V Consumer Factors'!$N$20*'II Rate Development &amp; Change'!$M$34</f>
        <v>#DIV/0!</v>
      </c>
      <c r="DX99" s="112">
        <f>IF('III Plan Rates'!$AP102&gt;0,SUMPRODUCT(DO99:DW99,'III Plan Rates'!$AG102:$AO102)/'III Plan Rates'!$AP102,0)</f>
        <v>0</v>
      </c>
      <c r="DZ99" s="120" t="e">
        <f t="shared" si="28"/>
        <v>#DIV/0!</v>
      </c>
      <c r="EA99" s="120" t="e">
        <f t="shared" si="22"/>
        <v>#DIV/0!</v>
      </c>
      <c r="EB99" s="120" t="e">
        <f t="shared" si="23"/>
        <v>#DIV/0!</v>
      </c>
      <c r="EC99" s="120" t="e">
        <f t="shared" si="24"/>
        <v>#DIV/0!</v>
      </c>
      <c r="ED99" s="120" t="e">
        <f t="shared" si="44"/>
        <v>#DIV/0!</v>
      </c>
      <c r="EE99" s="120" t="e">
        <f t="shared" si="45"/>
        <v>#DIV/0!</v>
      </c>
      <c r="EF99" s="120" t="e">
        <f t="shared" si="46"/>
        <v>#DIV/0!</v>
      </c>
      <c r="EG99" s="120" t="e">
        <f t="shared" si="47"/>
        <v>#DIV/0!</v>
      </c>
      <c r="EH99" s="120" t="e">
        <f t="shared" si="35"/>
        <v>#DIV/0!</v>
      </c>
      <c r="EI99" s="120" t="str">
        <f t="shared" si="36"/>
        <v/>
      </c>
      <c r="EJ99" s="119"/>
    </row>
    <row r="100" spans="1:140" x14ac:dyDescent="0.25">
      <c r="A100" s="406" t="str">
        <f>'III Plan Rates'!A103</f>
        <v>Plan 86</v>
      </c>
      <c r="B100" s="122">
        <f>'III Plan Rates'!B103</f>
        <v>0</v>
      </c>
      <c r="C100" s="128">
        <f>'III Plan Rates'!D103</f>
        <v>0</v>
      </c>
      <c r="D100" s="122">
        <f>'III Plan Rates'!E103</f>
        <v>0</v>
      </c>
      <c r="E100" s="122">
        <f>'III Plan Rates'!F103</f>
        <v>0</v>
      </c>
      <c r="F100" s="122">
        <f>'III Plan Rates'!G103</f>
        <v>0</v>
      </c>
      <c r="G100" s="122">
        <f>'III Plan Rates'!J103</f>
        <v>0</v>
      </c>
      <c r="H100" s="10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2">
        <f>IF('III Plan Rates'!$AP103&gt;0,SUMPRODUCT(I100:Q100,'III Plan Rates'!$AG103:$AO103)/'III Plan Rates'!$AP103,0)</f>
        <v>0</v>
      </c>
      <c r="S100" s="123"/>
      <c r="T100" s="112" t="e">
        <f>'III Plan Rates'!$AA103*'V Consumer Factors'!$N$12*'II Rate Development &amp; Change'!$J$34</f>
        <v>#DIV/0!</v>
      </c>
      <c r="U100" s="112" t="e">
        <f>'III Plan Rates'!$AA103*'V Consumer Factors'!$N$13*'II Rate Development &amp; Change'!$J$34</f>
        <v>#DIV/0!</v>
      </c>
      <c r="V100" s="112" t="e">
        <f>'III Plan Rates'!$AA103*'V Consumer Factors'!$N$14*'II Rate Development &amp; Change'!$J$34</f>
        <v>#DIV/0!</v>
      </c>
      <c r="W100" s="112" t="e">
        <f>'III Plan Rates'!$AA103*'V Consumer Factors'!$N$15*'II Rate Development &amp; Change'!$J$34</f>
        <v>#DIV/0!</v>
      </c>
      <c r="X100" s="112" t="e">
        <f>'III Plan Rates'!$AA103*'V Consumer Factors'!$N$16*'II Rate Development &amp; Change'!$J$34</f>
        <v>#DIV/0!</v>
      </c>
      <c r="Y100" s="112" t="e">
        <f>'III Plan Rates'!$AA103*'V Consumer Factors'!$N$17*'II Rate Development &amp; Change'!$J$34</f>
        <v>#DIV/0!</v>
      </c>
      <c r="Z100" s="112" t="e">
        <f>'III Plan Rates'!$AA103*'V Consumer Factors'!$N$18*'II Rate Development &amp; Change'!$J$34</f>
        <v>#DIV/0!</v>
      </c>
      <c r="AA100" s="112" t="e">
        <f>'III Plan Rates'!$AA103*'V Consumer Factors'!$N$19*'II Rate Development &amp; Change'!$J$34</f>
        <v>#DIV/0!</v>
      </c>
      <c r="AB100" s="112" t="e">
        <f>'III Plan Rates'!$AA103*'V Consumer Factors'!$N$20*'II Rate Development &amp; Change'!$J$34</f>
        <v>#DIV/0!</v>
      </c>
      <c r="AC100" s="112">
        <f>IF('III Plan Rates'!$AP103&gt;0,SUMPRODUCT(T100:AB100,'III Plan Rates'!$AG103:$AO103)/'III Plan Rates'!$AP103,0)</f>
        <v>0</v>
      </c>
      <c r="AD100" s="119"/>
      <c r="AE100" s="120" t="e">
        <f t="shared" si="25"/>
        <v>#DIV/0!</v>
      </c>
      <c r="AF100" s="120" t="e">
        <f t="shared" si="25"/>
        <v>#DIV/0!</v>
      </c>
      <c r="AG100" s="120" t="e">
        <f t="shared" si="25"/>
        <v>#DIV/0!</v>
      </c>
      <c r="AH100" s="120" t="e">
        <f t="shared" si="25"/>
        <v>#DIV/0!</v>
      </c>
      <c r="AI100" s="120" t="e">
        <f t="shared" si="25"/>
        <v>#DIV/0!</v>
      </c>
      <c r="AJ100" s="120" t="e">
        <f t="shared" si="25"/>
        <v>#DIV/0!</v>
      </c>
      <c r="AK100" s="120" t="e">
        <f t="shared" si="25"/>
        <v>#DIV/0!</v>
      </c>
      <c r="AL100" s="120" t="e">
        <f t="shared" si="29"/>
        <v>#DIV/0!</v>
      </c>
      <c r="AM100" s="120" t="e">
        <f t="shared" si="29"/>
        <v>#DIV/0!</v>
      </c>
      <c r="AN100" s="120" t="str">
        <f t="shared" si="29"/>
        <v/>
      </c>
      <c r="AO100" s="119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2">
        <f>IF('III Plan Rates'!$AP103&gt;0,SUMPRODUCT(AP100:AX100,'III Plan Rates'!$AG103:$AO103)/'III Plan Rates'!$AP103,0)</f>
        <v>0</v>
      </c>
      <c r="AZ100" s="123"/>
      <c r="BA100" s="112" t="e">
        <f>'III Plan Rates'!$AA103*'V Consumer Factors'!$N$12*'II Rate Development &amp; Change'!$K$34</f>
        <v>#DIV/0!</v>
      </c>
      <c r="BB100" s="112" t="e">
        <f>'III Plan Rates'!$AA103*'V Consumer Factors'!$N$13*'II Rate Development &amp; Change'!$K$34</f>
        <v>#DIV/0!</v>
      </c>
      <c r="BC100" s="112" t="e">
        <f>'III Plan Rates'!$AA103*'V Consumer Factors'!$N$14*'II Rate Development &amp; Change'!$K$34</f>
        <v>#DIV/0!</v>
      </c>
      <c r="BD100" s="112" t="e">
        <f>'III Plan Rates'!$AA103*'V Consumer Factors'!$N$15*'II Rate Development &amp; Change'!$K$34</f>
        <v>#DIV/0!</v>
      </c>
      <c r="BE100" s="112" t="e">
        <f>'III Plan Rates'!$AA103*'V Consumer Factors'!$N$16*'II Rate Development &amp; Change'!$K$34</f>
        <v>#DIV/0!</v>
      </c>
      <c r="BF100" s="112" t="e">
        <f>'III Plan Rates'!$AA103*'V Consumer Factors'!$N$17*'II Rate Development &amp; Change'!$K$34</f>
        <v>#DIV/0!</v>
      </c>
      <c r="BG100" s="112" t="e">
        <f>'III Plan Rates'!$AA103*'V Consumer Factors'!$N$18*'II Rate Development &amp; Change'!$K$34</f>
        <v>#DIV/0!</v>
      </c>
      <c r="BH100" s="112" t="e">
        <f>'III Plan Rates'!$AA103*'V Consumer Factors'!$N$19*'II Rate Development &amp; Change'!$K$34</f>
        <v>#DIV/0!</v>
      </c>
      <c r="BI100" s="112" t="e">
        <f>'III Plan Rates'!$AA103*'V Consumer Factors'!$N$20*'II Rate Development &amp; Change'!$K$34</f>
        <v>#DIV/0!</v>
      </c>
      <c r="BJ100" s="112">
        <f>IF('III Plan Rates'!$AP103&gt;0,SUMPRODUCT(BA100:BI100,'III Plan Rates'!$AG103:$AO103)/'III Plan Rates'!$AP103,0)</f>
        <v>0</v>
      </c>
      <c r="BK100" s="124"/>
      <c r="BL100" s="120" t="e">
        <f t="shared" si="26"/>
        <v>#DIV/0!</v>
      </c>
      <c r="BM100" s="120" t="e">
        <f t="shared" si="16"/>
        <v>#DIV/0!</v>
      </c>
      <c r="BN100" s="120" t="e">
        <f t="shared" si="17"/>
        <v>#DIV/0!</v>
      </c>
      <c r="BO100" s="120" t="e">
        <f t="shared" si="18"/>
        <v>#DIV/0!</v>
      </c>
      <c r="BP100" s="120" t="e">
        <f t="shared" si="37"/>
        <v>#DIV/0!</v>
      </c>
      <c r="BQ100" s="120" t="e">
        <f t="shared" si="38"/>
        <v>#DIV/0!</v>
      </c>
      <c r="BR100" s="120" t="e">
        <f t="shared" si="39"/>
        <v>#DIV/0!</v>
      </c>
      <c r="BS100" s="120" t="e">
        <f t="shared" si="30"/>
        <v>#DIV/0!</v>
      </c>
      <c r="BT100" s="120" t="e">
        <f t="shared" si="31"/>
        <v>#DIV/0!</v>
      </c>
      <c r="BU100" s="120" t="str">
        <f t="shared" si="32"/>
        <v/>
      </c>
      <c r="BV100" s="119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2">
        <f>IF('III Plan Rates'!$AP103&gt;0,SUMPRODUCT(BW100:CE100,'III Plan Rates'!$AG103:$AO103)/'III Plan Rates'!$AP103,0)</f>
        <v>0</v>
      </c>
      <c r="CG100" s="123"/>
      <c r="CH100" s="112" t="e">
        <f>'III Plan Rates'!$AA103*'V Consumer Factors'!$N$12*'II Rate Development &amp; Change'!$L$34</f>
        <v>#DIV/0!</v>
      </c>
      <c r="CI100" s="112" t="e">
        <f>'III Plan Rates'!$AA103*'V Consumer Factors'!$N$13*'II Rate Development &amp; Change'!$L$34</f>
        <v>#DIV/0!</v>
      </c>
      <c r="CJ100" s="112" t="e">
        <f>'III Plan Rates'!$AA103*'V Consumer Factors'!$N$14*'II Rate Development &amp; Change'!$L$34</f>
        <v>#DIV/0!</v>
      </c>
      <c r="CK100" s="112" t="e">
        <f>'III Plan Rates'!$AA103*'V Consumer Factors'!$N$15*'II Rate Development &amp; Change'!$L$34</f>
        <v>#DIV/0!</v>
      </c>
      <c r="CL100" s="112" t="e">
        <f>'III Plan Rates'!$AA103*'V Consumer Factors'!$N$16*'II Rate Development &amp; Change'!$L$34</f>
        <v>#DIV/0!</v>
      </c>
      <c r="CM100" s="112" t="e">
        <f>'III Plan Rates'!$AA103*'V Consumer Factors'!$N$17*'II Rate Development &amp; Change'!$L$34</f>
        <v>#DIV/0!</v>
      </c>
      <c r="CN100" s="112" t="e">
        <f>'III Plan Rates'!$AA103*'V Consumer Factors'!$N$18*'II Rate Development &amp; Change'!$L$34</f>
        <v>#DIV/0!</v>
      </c>
      <c r="CO100" s="112" t="e">
        <f>'III Plan Rates'!$AA103*'V Consumer Factors'!$N$19*'II Rate Development &amp; Change'!$L$34</f>
        <v>#DIV/0!</v>
      </c>
      <c r="CP100" s="112" t="e">
        <f>'III Plan Rates'!$AA103*'V Consumer Factors'!$N$20*'II Rate Development &amp; Change'!$L$34</f>
        <v>#DIV/0!</v>
      </c>
      <c r="CQ100" s="112">
        <f>IF('III Plan Rates'!$AP103&gt;0,SUMPRODUCT(CH100:CP100,'III Plan Rates'!$AG103:$AO103)/'III Plan Rates'!$AP103,0)</f>
        <v>0</v>
      </c>
      <c r="CR100" s="124"/>
      <c r="CS100" s="120" t="e">
        <f t="shared" si="27"/>
        <v>#DIV/0!</v>
      </c>
      <c r="CT100" s="120" t="e">
        <f t="shared" si="19"/>
        <v>#DIV/0!</v>
      </c>
      <c r="CU100" s="120" t="e">
        <f t="shared" si="20"/>
        <v>#DIV/0!</v>
      </c>
      <c r="CV100" s="120" t="e">
        <f t="shared" si="21"/>
        <v>#DIV/0!</v>
      </c>
      <c r="CW100" s="120" t="e">
        <f t="shared" si="40"/>
        <v>#DIV/0!</v>
      </c>
      <c r="CX100" s="120" t="e">
        <f t="shared" si="41"/>
        <v>#DIV/0!</v>
      </c>
      <c r="CY100" s="120" t="e">
        <f t="shared" si="42"/>
        <v>#DIV/0!</v>
      </c>
      <c r="CZ100" s="120" t="e">
        <f t="shared" si="43"/>
        <v>#DIV/0!</v>
      </c>
      <c r="DA100" s="120" t="e">
        <f t="shared" si="33"/>
        <v>#DIV/0!</v>
      </c>
      <c r="DB100" s="120" t="str">
        <f t="shared" si="34"/>
        <v/>
      </c>
      <c r="DC100" s="119"/>
      <c r="DD100" s="111"/>
      <c r="DE100" s="111"/>
      <c r="DF100" s="111"/>
      <c r="DG100" s="111"/>
      <c r="DH100" s="111"/>
      <c r="DI100" s="111"/>
      <c r="DJ100" s="111"/>
      <c r="DK100" s="111"/>
      <c r="DL100" s="111"/>
      <c r="DM100" s="112">
        <f>IF('III Plan Rates'!$AP103&gt;0,SUMPRODUCT(DD100:DL100,'III Plan Rates'!$AG103:$AO103)/'III Plan Rates'!$AP103,0)</f>
        <v>0</v>
      </c>
      <c r="DN100" s="123"/>
      <c r="DO100" s="112" t="e">
        <f>'III Plan Rates'!$AA103*'V Consumer Factors'!$N$12*'II Rate Development &amp; Change'!$M$34</f>
        <v>#DIV/0!</v>
      </c>
      <c r="DP100" s="112" t="e">
        <f>'III Plan Rates'!$AA103*'V Consumer Factors'!$N$13*'II Rate Development &amp; Change'!$M$34</f>
        <v>#DIV/0!</v>
      </c>
      <c r="DQ100" s="112" t="e">
        <f>'III Plan Rates'!$AA103*'V Consumer Factors'!$N$14*'II Rate Development &amp; Change'!$M$34</f>
        <v>#DIV/0!</v>
      </c>
      <c r="DR100" s="112" t="e">
        <f>'III Plan Rates'!$AA103*'V Consumer Factors'!$N$15*'II Rate Development &amp; Change'!$M$34</f>
        <v>#DIV/0!</v>
      </c>
      <c r="DS100" s="112" t="e">
        <f>'III Plan Rates'!$AA103*'V Consumer Factors'!$N$16*'II Rate Development &amp; Change'!$M$34</f>
        <v>#DIV/0!</v>
      </c>
      <c r="DT100" s="112" t="e">
        <f>'III Plan Rates'!$AA103*'V Consumer Factors'!$N$17*'II Rate Development &amp; Change'!$M$34</f>
        <v>#DIV/0!</v>
      </c>
      <c r="DU100" s="112" t="e">
        <f>'III Plan Rates'!$AA103*'V Consumer Factors'!$N$18*'II Rate Development &amp; Change'!$M$34</f>
        <v>#DIV/0!</v>
      </c>
      <c r="DV100" s="112" t="e">
        <f>'III Plan Rates'!$AA103*'V Consumer Factors'!$N$19*'II Rate Development &amp; Change'!$M$34</f>
        <v>#DIV/0!</v>
      </c>
      <c r="DW100" s="112" t="e">
        <f>'III Plan Rates'!$AA103*'V Consumer Factors'!$N$20*'II Rate Development &amp; Change'!$M$34</f>
        <v>#DIV/0!</v>
      </c>
      <c r="DX100" s="112">
        <f>IF('III Plan Rates'!$AP103&gt;0,SUMPRODUCT(DO100:DW100,'III Plan Rates'!$AG103:$AO103)/'III Plan Rates'!$AP103,0)</f>
        <v>0</v>
      </c>
      <c r="DZ100" s="120" t="e">
        <f t="shared" si="28"/>
        <v>#DIV/0!</v>
      </c>
      <c r="EA100" s="120" t="e">
        <f t="shared" si="22"/>
        <v>#DIV/0!</v>
      </c>
      <c r="EB100" s="120" t="e">
        <f t="shared" si="23"/>
        <v>#DIV/0!</v>
      </c>
      <c r="EC100" s="120" t="e">
        <f t="shared" si="24"/>
        <v>#DIV/0!</v>
      </c>
      <c r="ED100" s="120" t="e">
        <f t="shared" si="44"/>
        <v>#DIV/0!</v>
      </c>
      <c r="EE100" s="120" t="e">
        <f t="shared" si="45"/>
        <v>#DIV/0!</v>
      </c>
      <c r="EF100" s="120" t="e">
        <f t="shared" si="46"/>
        <v>#DIV/0!</v>
      </c>
      <c r="EG100" s="120" t="e">
        <f t="shared" si="47"/>
        <v>#DIV/0!</v>
      </c>
      <c r="EH100" s="120" t="e">
        <f t="shared" si="35"/>
        <v>#DIV/0!</v>
      </c>
      <c r="EI100" s="120" t="str">
        <f t="shared" si="36"/>
        <v/>
      </c>
      <c r="EJ100" s="119"/>
    </row>
    <row r="101" spans="1:140" x14ac:dyDescent="0.25">
      <c r="A101" s="406" t="str">
        <f>'III Plan Rates'!A104</f>
        <v>Plan 87</v>
      </c>
      <c r="B101" s="122">
        <f>'III Plan Rates'!B104</f>
        <v>0</v>
      </c>
      <c r="C101" s="128">
        <f>'III Plan Rates'!D104</f>
        <v>0</v>
      </c>
      <c r="D101" s="122">
        <f>'III Plan Rates'!E104</f>
        <v>0</v>
      </c>
      <c r="E101" s="122">
        <f>'III Plan Rates'!F104</f>
        <v>0</v>
      </c>
      <c r="F101" s="122">
        <f>'III Plan Rates'!G104</f>
        <v>0</v>
      </c>
      <c r="G101" s="122">
        <f>'III Plan Rates'!J104</f>
        <v>0</v>
      </c>
      <c r="H101" s="10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2">
        <f>IF('III Plan Rates'!$AP104&gt;0,SUMPRODUCT(I101:Q101,'III Plan Rates'!$AG104:$AO104)/'III Plan Rates'!$AP104,0)</f>
        <v>0</v>
      </c>
      <c r="S101" s="123"/>
      <c r="T101" s="112" t="e">
        <f>'III Plan Rates'!$AA104*'V Consumer Factors'!$N$12*'II Rate Development &amp; Change'!$J$34</f>
        <v>#DIV/0!</v>
      </c>
      <c r="U101" s="112" t="e">
        <f>'III Plan Rates'!$AA104*'V Consumer Factors'!$N$13*'II Rate Development &amp; Change'!$J$34</f>
        <v>#DIV/0!</v>
      </c>
      <c r="V101" s="112" t="e">
        <f>'III Plan Rates'!$AA104*'V Consumer Factors'!$N$14*'II Rate Development &amp; Change'!$J$34</f>
        <v>#DIV/0!</v>
      </c>
      <c r="W101" s="112" t="e">
        <f>'III Plan Rates'!$AA104*'V Consumer Factors'!$N$15*'II Rate Development &amp; Change'!$J$34</f>
        <v>#DIV/0!</v>
      </c>
      <c r="X101" s="112" t="e">
        <f>'III Plan Rates'!$AA104*'V Consumer Factors'!$N$16*'II Rate Development &amp; Change'!$J$34</f>
        <v>#DIV/0!</v>
      </c>
      <c r="Y101" s="112" t="e">
        <f>'III Plan Rates'!$AA104*'V Consumer Factors'!$N$17*'II Rate Development &amp; Change'!$J$34</f>
        <v>#DIV/0!</v>
      </c>
      <c r="Z101" s="112" t="e">
        <f>'III Plan Rates'!$AA104*'V Consumer Factors'!$N$18*'II Rate Development &amp; Change'!$J$34</f>
        <v>#DIV/0!</v>
      </c>
      <c r="AA101" s="112" t="e">
        <f>'III Plan Rates'!$AA104*'V Consumer Factors'!$N$19*'II Rate Development &amp; Change'!$J$34</f>
        <v>#DIV/0!</v>
      </c>
      <c r="AB101" s="112" t="e">
        <f>'III Plan Rates'!$AA104*'V Consumer Factors'!$N$20*'II Rate Development &amp; Change'!$J$34</f>
        <v>#DIV/0!</v>
      </c>
      <c r="AC101" s="112">
        <f>IF('III Plan Rates'!$AP104&gt;0,SUMPRODUCT(T101:AB101,'III Plan Rates'!$AG104:$AO104)/'III Plan Rates'!$AP104,0)</f>
        <v>0</v>
      </c>
      <c r="AD101" s="119"/>
      <c r="AE101" s="120" t="e">
        <f t="shared" si="25"/>
        <v>#DIV/0!</v>
      </c>
      <c r="AF101" s="120" t="e">
        <f t="shared" si="25"/>
        <v>#DIV/0!</v>
      </c>
      <c r="AG101" s="120" t="e">
        <f t="shared" si="25"/>
        <v>#DIV/0!</v>
      </c>
      <c r="AH101" s="120" t="e">
        <f t="shared" si="25"/>
        <v>#DIV/0!</v>
      </c>
      <c r="AI101" s="120" t="e">
        <f t="shared" si="25"/>
        <v>#DIV/0!</v>
      </c>
      <c r="AJ101" s="120" t="e">
        <f t="shared" si="25"/>
        <v>#DIV/0!</v>
      </c>
      <c r="AK101" s="120" t="e">
        <f t="shared" si="25"/>
        <v>#DIV/0!</v>
      </c>
      <c r="AL101" s="120" t="e">
        <f t="shared" si="29"/>
        <v>#DIV/0!</v>
      </c>
      <c r="AM101" s="120" t="e">
        <f t="shared" si="29"/>
        <v>#DIV/0!</v>
      </c>
      <c r="AN101" s="120" t="str">
        <f t="shared" si="29"/>
        <v/>
      </c>
      <c r="AO101" s="119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2">
        <f>IF('III Plan Rates'!$AP104&gt;0,SUMPRODUCT(AP101:AX101,'III Plan Rates'!$AG104:$AO104)/'III Plan Rates'!$AP104,0)</f>
        <v>0</v>
      </c>
      <c r="AZ101" s="123"/>
      <c r="BA101" s="112" t="e">
        <f>'III Plan Rates'!$AA104*'V Consumer Factors'!$N$12*'II Rate Development &amp; Change'!$K$34</f>
        <v>#DIV/0!</v>
      </c>
      <c r="BB101" s="112" t="e">
        <f>'III Plan Rates'!$AA104*'V Consumer Factors'!$N$13*'II Rate Development &amp; Change'!$K$34</f>
        <v>#DIV/0!</v>
      </c>
      <c r="BC101" s="112" t="e">
        <f>'III Plan Rates'!$AA104*'V Consumer Factors'!$N$14*'II Rate Development &amp; Change'!$K$34</f>
        <v>#DIV/0!</v>
      </c>
      <c r="BD101" s="112" t="e">
        <f>'III Plan Rates'!$AA104*'V Consumer Factors'!$N$15*'II Rate Development &amp; Change'!$K$34</f>
        <v>#DIV/0!</v>
      </c>
      <c r="BE101" s="112" t="e">
        <f>'III Plan Rates'!$AA104*'V Consumer Factors'!$N$16*'II Rate Development &amp; Change'!$K$34</f>
        <v>#DIV/0!</v>
      </c>
      <c r="BF101" s="112" t="e">
        <f>'III Plan Rates'!$AA104*'V Consumer Factors'!$N$17*'II Rate Development &amp; Change'!$K$34</f>
        <v>#DIV/0!</v>
      </c>
      <c r="BG101" s="112" t="e">
        <f>'III Plan Rates'!$AA104*'V Consumer Factors'!$N$18*'II Rate Development &amp; Change'!$K$34</f>
        <v>#DIV/0!</v>
      </c>
      <c r="BH101" s="112" t="e">
        <f>'III Plan Rates'!$AA104*'V Consumer Factors'!$N$19*'II Rate Development &amp; Change'!$K$34</f>
        <v>#DIV/0!</v>
      </c>
      <c r="BI101" s="112" t="e">
        <f>'III Plan Rates'!$AA104*'V Consumer Factors'!$N$20*'II Rate Development &amp; Change'!$K$34</f>
        <v>#DIV/0!</v>
      </c>
      <c r="BJ101" s="112">
        <f>IF('III Plan Rates'!$AP104&gt;0,SUMPRODUCT(BA101:BI101,'III Plan Rates'!$AG104:$AO104)/'III Plan Rates'!$AP104,0)</f>
        <v>0</v>
      </c>
      <c r="BK101" s="124"/>
      <c r="BL101" s="120" t="e">
        <f t="shared" si="26"/>
        <v>#DIV/0!</v>
      </c>
      <c r="BM101" s="120" t="e">
        <f t="shared" si="16"/>
        <v>#DIV/0!</v>
      </c>
      <c r="BN101" s="120" t="e">
        <f t="shared" si="17"/>
        <v>#DIV/0!</v>
      </c>
      <c r="BO101" s="120" t="e">
        <f t="shared" si="18"/>
        <v>#DIV/0!</v>
      </c>
      <c r="BP101" s="120" t="e">
        <f t="shared" si="37"/>
        <v>#DIV/0!</v>
      </c>
      <c r="BQ101" s="120" t="e">
        <f t="shared" si="38"/>
        <v>#DIV/0!</v>
      </c>
      <c r="BR101" s="120" t="e">
        <f t="shared" si="39"/>
        <v>#DIV/0!</v>
      </c>
      <c r="BS101" s="120" t="e">
        <f t="shared" si="30"/>
        <v>#DIV/0!</v>
      </c>
      <c r="BT101" s="120" t="e">
        <f t="shared" si="31"/>
        <v>#DIV/0!</v>
      </c>
      <c r="BU101" s="120" t="str">
        <f t="shared" si="32"/>
        <v/>
      </c>
      <c r="BV101" s="119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2">
        <f>IF('III Plan Rates'!$AP104&gt;0,SUMPRODUCT(BW101:CE101,'III Plan Rates'!$AG104:$AO104)/'III Plan Rates'!$AP104,0)</f>
        <v>0</v>
      </c>
      <c r="CG101" s="123"/>
      <c r="CH101" s="112" t="e">
        <f>'III Plan Rates'!$AA104*'V Consumer Factors'!$N$12*'II Rate Development &amp; Change'!$L$34</f>
        <v>#DIV/0!</v>
      </c>
      <c r="CI101" s="112" t="e">
        <f>'III Plan Rates'!$AA104*'V Consumer Factors'!$N$13*'II Rate Development &amp; Change'!$L$34</f>
        <v>#DIV/0!</v>
      </c>
      <c r="CJ101" s="112" t="e">
        <f>'III Plan Rates'!$AA104*'V Consumer Factors'!$N$14*'II Rate Development &amp; Change'!$L$34</f>
        <v>#DIV/0!</v>
      </c>
      <c r="CK101" s="112" t="e">
        <f>'III Plan Rates'!$AA104*'V Consumer Factors'!$N$15*'II Rate Development &amp; Change'!$L$34</f>
        <v>#DIV/0!</v>
      </c>
      <c r="CL101" s="112" t="e">
        <f>'III Plan Rates'!$AA104*'V Consumer Factors'!$N$16*'II Rate Development &amp; Change'!$L$34</f>
        <v>#DIV/0!</v>
      </c>
      <c r="CM101" s="112" t="e">
        <f>'III Plan Rates'!$AA104*'V Consumer Factors'!$N$17*'II Rate Development &amp; Change'!$L$34</f>
        <v>#DIV/0!</v>
      </c>
      <c r="CN101" s="112" t="e">
        <f>'III Plan Rates'!$AA104*'V Consumer Factors'!$N$18*'II Rate Development &amp; Change'!$L$34</f>
        <v>#DIV/0!</v>
      </c>
      <c r="CO101" s="112" t="e">
        <f>'III Plan Rates'!$AA104*'V Consumer Factors'!$N$19*'II Rate Development &amp; Change'!$L$34</f>
        <v>#DIV/0!</v>
      </c>
      <c r="CP101" s="112" t="e">
        <f>'III Plan Rates'!$AA104*'V Consumer Factors'!$N$20*'II Rate Development &amp; Change'!$L$34</f>
        <v>#DIV/0!</v>
      </c>
      <c r="CQ101" s="112">
        <f>IF('III Plan Rates'!$AP104&gt;0,SUMPRODUCT(CH101:CP101,'III Plan Rates'!$AG104:$AO104)/'III Plan Rates'!$AP104,0)</f>
        <v>0</v>
      </c>
      <c r="CR101" s="124"/>
      <c r="CS101" s="120" t="e">
        <f t="shared" si="27"/>
        <v>#DIV/0!</v>
      </c>
      <c r="CT101" s="120" t="e">
        <f t="shared" si="19"/>
        <v>#DIV/0!</v>
      </c>
      <c r="CU101" s="120" t="e">
        <f t="shared" si="20"/>
        <v>#DIV/0!</v>
      </c>
      <c r="CV101" s="120" t="e">
        <f t="shared" si="21"/>
        <v>#DIV/0!</v>
      </c>
      <c r="CW101" s="120" t="e">
        <f t="shared" si="40"/>
        <v>#DIV/0!</v>
      </c>
      <c r="CX101" s="120" t="e">
        <f t="shared" si="41"/>
        <v>#DIV/0!</v>
      </c>
      <c r="CY101" s="120" t="e">
        <f t="shared" si="42"/>
        <v>#DIV/0!</v>
      </c>
      <c r="CZ101" s="120" t="e">
        <f t="shared" si="43"/>
        <v>#DIV/0!</v>
      </c>
      <c r="DA101" s="120" t="e">
        <f t="shared" si="33"/>
        <v>#DIV/0!</v>
      </c>
      <c r="DB101" s="120" t="str">
        <f t="shared" si="34"/>
        <v/>
      </c>
      <c r="DC101" s="119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2">
        <f>IF('III Plan Rates'!$AP104&gt;0,SUMPRODUCT(DD101:DL101,'III Plan Rates'!$AG104:$AO104)/'III Plan Rates'!$AP104,0)</f>
        <v>0</v>
      </c>
      <c r="DN101" s="123"/>
      <c r="DO101" s="112" t="e">
        <f>'III Plan Rates'!$AA104*'V Consumer Factors'!$N$12*'II Rate Development &amp; Change'!$M$34</f>
        <v>#DIV/0!</v>
      </c>
      <c r="DP101" s="112" t="e">
        <f>'III Plan Rates'!$AA104*'V Consumer Factors'!$N$13*'II Rate Development &amp; Change'!$M$34</f>
        <v>#DIV/0!</v>
      </c>
      <c r="DQ101" s="112" t="e">
        <f>'III Plan Rates'!$AA104*'V Consumer Factors'!$N$14*'II Rate Development &amp; Change'!$M$34</f>
        <v>#DIV/0!</v>
      </c>
      <c r="DR101" s="112" t="e">
        <f>'III Plan Rates'!$AA104*'V Consumer Factors'!$N$15*'II Rate Development &amp; Change'!$M$34</f>
        <v>#DIV/0!</v>
      </c>
      <c r="DS101" s="112" t="e">
        <f>'III Plan Rates'!$AA104*'V Consumer Factors'!$N$16*'II Rate Development &amp; Change'!$M$34</f>
        <v>#DIV/0!</v>
      </c>
      <c r="DT101" s="112" t="e">
        <f>'III Plan Rates'!$AA104*'V Consumer Factors'!$N$17*'II Rate Development &amp; Change'!$M$34</f>
        <v>#DIV/0!</v>
      </c>
      <c r="DU101" s="112" t="e">
        <f>'III Plan Rates'!$AA104*'V Consumer Factors'!$N$18*'II Rate Development &amp; Change'!$M$34</f>
        <v>#DIV/0!</v>
      </c>
      <c r="DV101" s="112" t="e">
        <f>'III Plan Rates'!$AA104*'V Consumer Factors'!$N$19*'II Rate Development &amp; Change'!$M$34</f>
        <v>#DIV/0!</v>
      </c>
      <c r="DW101" s="112" t="e">
        <f>'III Plan Rates'!$AA104*'V Consumer Factors'!$N$20*'II Rate Development &amp; Change'!$M$34</f>
        <v>#DIV/0!</v>
      </c>
      <c r="DX101" s="112">
        <f>IF('III Plan Rates'!$AP104&gt;0,SUMPRODUCT(DO101:DW101,'III Plan Rates'!$AG104:$AO104)/'III Plan Rates'!$AP104,0)</f>
        <v>0</v>
      </c>
      <c r="DZ101" s="120" t="e">
        <f t="shared" si="28"/>
        <v>#DIV/0!</v>
      </c>
      <c r="EA101" s="120" t="e">
        <f t="shared" si="22"/>
        <v>#DIV/0!</v>
      </c>
      <c r="EB101" s="120" t="e">
        <f t="shared" si="23"/>
        <v>#DIV/0!</v>
      </c>
      <c r="EC101" s="120" t="e">
        <f t="shared" si="24"/>
        <v>#DIV/0!</v>
      </c>
      <c r="ED101" s="120" t="e">
        <f t="shared" si="44"/>
        <v>#DIV/0!</v>
      </c>
      <c r="EE101" s="120" t="e">
        <f t="shared" si="45"/>
        <v>#DIV/0!</v>
      </c>
      <c r="EF101" s="120" t="e">
        <f t="shared" si="46"/>
        <v>#DIV/0!</v>
      </c>
      <c r="EG101" s="120" t="e">
        <f t="shared" si="47"/>
        <v>#DIV/0!</v>
      </c>
      <c r="EH101" s="120" t="e">
        <f t="shared" si="35"/>
        <v>#DIV/0!</v>
      </c>
      <c r="EI101" s="120" t="str">
        <f t="shared" si="36"/>
        <v/>
      </c>
      <c r="EJ101" s="119"/>
    </row>
    <row r="102" spans="1:140" x14ac:dyDescent="0.25">
      <c r="A102" s="406" t="str">
        <f>'III Plan Rates'!A105</f>
        <v>Plan 88</v>
      </c>
      <c r="B102" s="122">
        <f>'III Plan Rates'!B105</f>
        <v>0</v>
      </c>
      <c r="C102" s="128">
        <f>'III Plan Rates'!D105</f>
        <v>0</v>
      </c>
      <c r="D102" s="122">
        <f>'III Plan Rates'!E105</f>
        <v>0</v>
      </c>
      <c r="E102" s="122">
        <f>'III Plan Rates'!F105</f>
        <v>0</v>
      </c>
      <c r="F102" s="122">
        <f>'III Plan Rates'!G105</f>
        <v>0</v>
      </c>
      <c r="G102" s="122">
        <f>'III Plan Rates'!J105</f>
        <v>0</v>
      </c>
      <c r="H102" s="10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2">
        <f>IF('III Plan Rates'!$AP105&gt;0,SUMPRODUCT(I102:Q102,'III Plan Rates'!$AG105:$AO105)/'III Plan Rates'!$AP105,0)</f>
        <v>0</v>
      </c>
      <c r="S102" s="123"/>
      <c r="T102" s="112" t="e">
        <f>'III Plan Rates'!$AA105*'V Consumer Factors'!$N$12*'II Rate Development &amp; Change'!$J$34</f>
        <v>#DIV/0!</v>
      </c>
      <c r="U102" s="112" t="e">
        <f>'III Plan Rates'!$AA105*'V Consumer Factors'!$N$13*'II Rate Development &amp; Change'!$J$34</f>
        <v>#DIV/0!</v>
      </c>
      <c r="V102" s="112" t="e">
        <f>'III Plan Rates'!$AA105*'V Consumer Factors'!$N$14*'II Rate Development &amp; Change'!$J$34</f>
        <v>#DIV/0!</v>
      </c>
      <c r="W102" s="112" t="e">
        <f>'III Plan Rates'!$AA105*'V Consumer Factors'!$N$15*'II Rate Development &amp; Change'!$J$34</f>
        <v>#DIV/0!</v>
      </c>
      <c r="X102" s="112" t="e">
        <f>'III Plan Rates'!$AA105*'V Consumer Factors'!$N$16*'II Rate Development &amp; Change'!$J$34</f>
        <v>#DIV/0!</v>
      </c>
      <c r="Y102" s="112" t="e">
        <f>'III Plan Rates'!$AA105*'V Consumer Factors'!$N$17*'II Rate Development &amp; Change'!$J$34</f>
        <v>#DIV/0!</v>
      </c>
      <c r="Z102" s="112" t="e">
        <f>'III Plan Rates'!$AA105*'V Consumer Factors'!$N$18*'II Rate Development &amp; Change'!$J$34</f>
        <v>#DIV/0!</v>
      </c>
      <c r="AA102" s="112" t="e">
        <f>'III Plan Rates'!$AA105*'V Consumer Factors'!$N$19*'II Rate Development &amp; Change'!$J$34</f>
        <v>#DIV/0!</v>
      </c>
      <c r="AB102" s="112" t="e">
        <f>'III Plan Rates'!$AA105*'V Consumer Factors'!$N$20*'II Rate Development &amp; Change'!$J$34</f>
        <v>#DIV/0!</v>
      </c>
      <c r="AC102" s="112">
        <f>IF('III Plan Rates'!$AP105&gt;0,SUMPRODUCT(T102:AB102,'III Plan Rates'!$AG105:$AO105)/'III Plan Rates'!$AP105,0)</f>
        <v>0</v>
      </c>
      <c r="AD102" s="119"/>
      <c r="AE102" s="120" t="e">
        <f t="shared" si="25"/>
        <v>#DIV/0!</v>
      </c>
      <c r="AF102" s="120" t="e">
        <f t="shared" si="25"/>
        <v>#DIV/0!</v>
      </c>
      <c r="AG102" s="120" t="e">
        <f t="shared" si="25"/>
        <v>#DIV/0!</v>
      </c>
      <c r="AH102" s="120" t="e">
        <f t="shared" si="25"/>
        <v>#DIV/0!</v>
      </c>
      <c r="AI102" s="120" t="e">
        <f t="shared" si="25"/>
        <v>#DIV/0!</v>
      </c>
      <c r="AJ102" s="120" t="e">
        <f t="shared" si="25"/>
        <v>#DIV/0!</v>
      </c>
      <c r="AK102" s="120" t="e">
        <f t="shared" si="25"/>
        <v>#DIV/0!</v>
      </c>
      <c r="AL102" s="120" t="e">
        <f t="shared" si="29"/>
        <v>#DIV/0!</v>
      </c>
      <c r="AM102" s="120" t="e">
        <f t="shared" si="29"/>
        <v>#DIV/0!</v>
      </c>
      <c r="AN102" s="120" t="str">
        <f t="shared" si="29"/>
        <v/>
      </c>
      <c r="AO102" s="119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2">
        <f>IF('III Plan Rates'!$AP105&gt;0,SUMPRODUCT(AP102:AX102,'III Plan Rates'!$AG105:$AO105)/'III Plan Rates'!$AP105,0)</f>
        <v>0</v>
      </c>
      <c r="AZ102" s="123"/>
      <c r="BA102" s="112" t="e">
        <f>'III Plan Rates'!$AA105*'V Consumer Factors'!$N$12*'II Rate Development &amp; Change'!$K$34</f>
        <v>#DIV/0!</v>
      </c>
      <c r="BB102" s="112" t="e">
        <f>'III Plan Rates'!$AA105*'V Consumer Factors'!$N$13*'II Rate Development &amp; Change'!$K$34</f>
        <v>#DIV/0!</v>
      </c>
      <c r="BC102" s="112" t="e">
        <f>'III Plan Rates'!$AA105*'V Consumer Factors'!$N$14*'II Rate Development &amp; Change'!$K$34</f>
        <v>#DIV/0!</v>
      </c>
      <c r="BD102" s="112" t="e">
        <f>'III Plan Rates'!$AA105*'V Consumer Factors'!$N$15*'II Rate Development &amp; Change'!$K$34</f>
        <v>#DIV/0!</v>
      </c>
      <c r="BE102" s="112" t="e">
        <f>'III Plan Rates'!$AA105*'V Consumer Factors'!$N$16*'II Rate Development &amp; Change'!$K$34</f>
        <v>#DIV/0!</v>
      </c>
      <c r="BF102" s="112" t="e">
        <f>'III Plan Rates'!$AA105*'V Consumer Factors'!$N$17*'II Rate Development &amp; Change'!$K$34</f>
        <v>#DIV/0!</v>
      </c>
      <c r="BG102" s="112" t="e">
        <f>'III Plan Rates'!$AA105*'V Consumer Factors'!$N$18*'II Rate Development &amp; Change'!$K$34</f>
        <v>#DIV/0!</v>
      </c>
      <c r="BH102" s="112" t="e">
        <f>'III Plan Rates'!$AA105*'V Consumer Factors'!$N$19*'II Rate Development &amp; Change'!$K$34</f>
        <v>#DIV/0!</v>
      </c>
      <c r="BI102" s="112" t="e">
        <f>'III Plan Rates'!$AA105*'V Consumer Factors'!$N$20*'II Rate Development &amp; Change'!$K$34</f>
        <v>#DIV/0!</v>
      </c>
      <c r="BJ102" s="112">
        <f>IF('III Plan Rates'!$AP105&gt;0,SUMPRODUCT(BA102:BI102,'III Plan Rates'!$AG105:$AO105)/'III Plan Rates'!$AP105,0)</f>
        <v>0</v>
      </c>
      <c r="BK102" s="124"/>
      <c r="BL102" s="120" t="e">
        <f t="shared" si="26"/>
        <v>#DIV/0!</v>
      </c>
      <c r="BM102" s="120" t="e">
        <f t="shared" si="16"/>
        <v>#DIV/0!</v>
      </c>
      <c r="BN102" s="120" t="e">
        <f t="shared" si="17"/>
        <v>#DIV/0!</v>
      </c>
      <c r="BO102" s="120" t="e">
        <f t="shared" si="18"/>
        <v>#DIV/0!</v>
      </c>
      <c r="BP102" s="120" t="e">
        <f t="shared" si="37"/>
        <v>#DIV/0!</v>
      </c>
      <c r="BQ102" s="120" t="e">
        <f t="shared" si="38"/>
        <v>#DIV/0!</v>
      </c>
      <c r="BR102" s="120" t="e">
        <f t="shared" si="39"/>
        <v>#DIV/0!</v>
      </c>
      <c r="BS102" s="120" t="e">
        <f t="shared" si="30"/>
        <v>#DIV/0!</v>
      </c>
      <c r="BT102" s="120" t="e">
        <f t="shared" si="31"/>
        <v>#DIV/0!</v>
      </c>
      <c r="BU102" s="120" t="str">
        <f t="shared" si="32"/>
        <v/>
      </c>
      <c r="BV102" s="119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2">
        <f>IF('III Plan Rates'!$AP105&gt;0,SUMPRODUCT(BW102:CE102,'III Plan Rates'!$AG105:$AO105)/'III Plan Rates'!$AP105,0)</f>
        <v>0</v>
      </c>
      <c r="CG102" s="123"/>
      <c r="CH102" s="112" t="e">
        <f>'III Plan Rates'!$AA105*'V Consumer Factors'!$N$12*'II Rate Development &amp; Change'!$L$34</f>
        <v>#DIV/0!</v>
      </c>
      <c r="CI102" s="112" t="e">
        <f>'III Plan Rates'!$AA105*'V Consumer Factors'!$N$13*'II Rate Development &amp; Change'!$L$34</f>
        <v>#DIV/0!</v>
      </c>
      <c r="CJ102" s="112" t="e">
        <f>'III Plan Rates'!$AA105*'V Consumer Factors'!$N$14*'II Rate Development &amp; Change'!$L$34</f>
        <v>#DIV/0!</v>
      </c>
      <c r="CK102" s="112" t="e">
        <f>'III Plan Rates'!$AA105*'V Consumer Factors'!$N$15*'II Rate Development &amp; Change'!$L$34</f>
        <v>#DIV/0!</v>
      </c>
      <c r="CL102" s="112" t="e">
        <f>'III Plan Rates'!$AA105*'V Consumer Factors'!$N$16*'II Rate Development &amp; Change'!$L$34</f>
        <v>#DIV/0!</v>
      </c>
      <c r="CM102" s="112" t="e">
        <f>'III Plan Rates'!$AA105*'V Consumer Factors'!$N$17*'II Rate Development &amp; Change'!$L$34</f>
        <v>#DIV/0!</v>
      </c>
      <c r="CN102" s="112" t="e">
        <f>'III Plan Rates'!$AA105*'V Consumer Factors'!$N$18*'II Rate Development &amp; Change'!$L$34</f>
        <v>#DIV/0!</v>
      </c>
      <c r="CO102" s="112" t="e">
        <f>'III Plan Rates'!$AA105*'V Consumer Factors'!$N$19*'II Rate Development &amp; Change'!$L$34</f>
        <v>#DIV/0!</v>
      </c>
      <c r="CP102" s="112" t="e">
        <f>'III Plan Rates'!$AA105*'V Consumer Factors'!$N$20*'II Rate Development &amp; Change'!$L$34</f>
        <v>#DIV/0!</v>
      </c>
      <c r="CQ102" s="112">
        <f>IF('III Plan Rates'!$AP105&gt;0,SUMPRODUCT(CH102:CP102,'III Plan Rates'!$AG105:$AO105)/'III Plan Rates'!$AP105,0)</f>
        <v>0</v>
      </c>
      <c r="CR102" s="124"/>
      <c r="CS102" s="120" t="e">
        <f t="shared" si="27"/>
        <v>#DIV/0!</v>
      </c>
      <c r="CT102" s="120" t="e">
        <f t="shared" si="19"/>
        <v>#DIV/0!</v>
      </c>
      <c r="CU102" s="120" t="e">
        <f t="shared" si="20"/>
        <v>#DIV/0!</v>
      </c>
      <c r="CV102" s="120" t="e">
        <f t="shared" si="21"/>
        <v>#DIV/0!</v>
      </c>
      <c r="CW102" s="120" t="e">
        <f t="shared" si="40"/>
        <v>#DIV/0!</v>
      </c>
      <c r="CX102" s="120" t="e">
        <f t="shared" si="41"/>
        <v>#DIV/0!</v>
      </c>
      <c r="CY102" s="120" t="e">
        <f t="shared" si="42"/>
        <v>#DIV/0!</v>
      </c>
      <c r="CZ102" s="120" t="e">
        <f t="shared" si="43"/>
        <v>#DIV/0!</v>
      </c>
      <c r="DA102" s="120" t="e">
        <f t="shared" si="33"/>
        <v>#DIV/0!</v>
      </c>
      <c r="DB102" s="120" t="str">
        <f t="shared" si="34"/>
        <v/>
      </c>
      <c r="DC102" s="119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2">
        <f>IF('III Plan Rates'!$AP105&gt;0,SUMPRODUCT(DD102:DL102,'III Plan Rates'!$AG105:$AO105)/'III Plan Rates'!$AP105,0)</f>
        <v>0</v>
      </c>
      <c r="DN102" s="123"/>
      <c r="DO102" s="112" t="e">
        <f>'III Plan Rates'!$AA105*'V Consumer Factors'!$N$12*'II Rate Development &amp; Change'!$M$34</f>
        <v>#DIV/0!</v>
      </c>
      <c r="DP102" s="112" t="e">
        <f>'III Plan Rates'!$AA105*'V Consumer Factors'!$N$13*'II Rate Development &amp; Change'!$M$34</f>
        <v>#DIV/0!</v>
      </c>
      <c r="DQ102" s="112" t="e">
        <f>'III Plan Rates'!$AA105*'V Consumer Factors'!$N$14*'II Rate Development &amp; Change'!$M$34</f>
        <v>#DIV/0!</v>
      </c>
      <c r="DR102" s="112" t="e">
        <f>'III Plan Rates'!$AA105*'V Consumer Factors'!$N$15*'II Rate Development &amp; Change'!$M$34</f>
        <v>#DIV/0!</v>
      </c>
      <c r="DS102" s="112" t="e">
        <f>'III Plan Rates'!$AA105*'V Consumer Factors'!$N$16*'II Rate Development &amp; Change'!$M$34</f>
        <v>#DIV/0!</v>
      </c>
      <c r="DT102" s="112" t="e">
        <f>'III Plan Rates'!$AA105*'V Consumer Factors'!$N$17*'II Rate Development &amp; Change'!$M$34</f>
        <v>#DIV/0!</v>
      </c>
      <c r="DU102" s="112" t="e">
        <f>'III Plan Rates'!$AA105*'V Consumer Factors'!$N$18*'II Rate Development &amp; Change'!$M$34</f>
        <v>#DIV/0!</v>
      </c>
      <c r="DV102" s="112" t="e">
        <f>'III Plan Rates'!$AA105*'V Consumer Factors'!$N$19*'II Rate Development &amp; Change'!$M$34</f>
        <v>#DIV/0!</v>
      </c>
      <c r="DW102" s="112" t="e">
        <f>'III Plan Rates'!$AA105*'V Consumer Factors'!$N$20*'II Rate Development &amp; Change'!$M$34</f>
        <v>#DIV/0!</v>
      </c>
      <c r="DX102" s="112">
        <f>IF('III Plan Rates'!$AP105&gt;0,SUMPRODUCT(DO102:DW102,'III Plan Rates'!$AG105:$AO105)/'III Plan Rates'!$AP105,0)</f>
        <v>0</v>
      </c>
      <c r="DZ102" s="120" t="e">
        <f t="shared" si="28"/>
        <v>#DIV/0!</v>
      </c>
      <c r="EA102" s="120" t="e">
        <f t="shared" si="22"/>
        <v>#DIV/0!</v>
      </c>
      <c r="EB102" s="120" t="e">
        <f t="shared" si="23"/>
        <v>#DIV/0!</v>
      </c>
      <c r="EC102" s="120" t="e">
        <f t="shared" si="24"/>
        <v>#DIV/0!</v>
      </c>
      <c r="ED102" s="120" t="e">
        <f t="shared" si="44"/>
        <v>#DIV/0!</v>
      </c>
      <c r="EE102" s="120" t="e">
        <f t="shared" si="45"/>
        <v>#DIV/0!</v>
      </c>
      <c r="EF102" s="120" t="e">
        <f t="shared" si="46"/>
        <v>#DIV/0!</v>
      </c>
      <c r="EG102" s="120" t="e">
        <f t="shared" si="47"/>
        <v>#DIV/0!</v>
      </c>
      <c r="EH102" s="120" t="e">
        <f t="shared" si="35"/>
        <v>#DIV/0!</v>
      </c>
      <c r="EI102" s="120" t="str">
        <f t="shared" si="36"/>
        <v/>
      </c>
      <c r="EJ102" s="119"/>
    </row>
    <row r="103" spans="1:140" x14ac:dyDescent="0.25">
      <c r="A103" s="406" t="str">
        <f>'III Plan Rates'!A106</f>
        <v>Plan 89</v>
      </c>
      <c r="B103" s="122">
        <f>'III Plan Rates'!B106</f>
        <v>0</v>
      </c>
      <c r="C103" s="128">
        <f>'III Plan Rates'!D106</f>
        <v>0</v>
      </c>
      <c r="D103" s="122">
        <f>'III Plan Rates'!E106</f>
        <v>0</v>
      </c>
      <c r="E103" s="122">
        <f>'III Plan Rates'!F106</f>
        <v>0</v>
      </c>
      <c r="F103" s="122">
        <f>'III Plan Rates'!G106</f>
        <v>0</v>
      </c>
      <c r="G103" s="122">
        <f>'III Plan Rates'!J106</f>
        <v>0</v>
      </c>
      <c r="H103" s="10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2">
        <f>IF('III Plan Rates'!$AP106&gt;0,SUMPRODUCT(I103:Q103,'III Plan Rates'!$AG106:$AO106)/'III Plan Rates'!$AP106,0)</f>
        <v>0</v>
      </c>
      <c r="S103" s="123"/>
      <c r="T103" s="112" t="e">
        <f>'III Plan Rates'!$AA106*'V Consumer Factors'!$N$12*'II Rate Development &amp; Change'!$J$34</f>
        <v>#DIV/0!</v>
      </c>
      <c r="U103" s="112" t="e">
        <f>'III Plan Rates'!$AA106*'V Consumer Factors'!$N$13*'II Rate Development &amp; Change'!$J$34</f>
        <v>#DIV/0!</v>
      </c>
      <c r="V103" s="112" t="e">
        <f>'III Plan Rates'!$AA106*'V Consumer Factors'!$N$14*'II Rate Development &amp; Change'!$J$34</f>
        <v>#DIV/0!</v>
      </c>
      <c r="W103" s="112" t="e">
        <f>'III Plan Rates'!$AA106*'V Consumer Factors'!$N$15*'II Rate Development &amp; Change'!$J$34</f>
        <v>#DIV/0!</v>
      </c>
      <c r="X103" s="112" t="e">
        <f>'III Plan Rates'!$AA106*'V Consumer Factors'!$N$16*'II Rate Development &amp; Change'!$J$34</f>
        <v>#DIV/0!</v>
      </c>
      <c r="Y103" s="112" t="e">
        <f>'III Plan Rates'!$AA106*'V Consumer Factors'!$N$17*'II Rate Development &amp; Change'!$J$34</f>
        <v>#DIV/0!</v>
      </c>
      <c r="Z103" s="112" t="e">
        <f>'III Plan Rates'!$AA106*'V Consumer Factors'!$N$18*'II Rate Development &amp; Change'!$J$34</f>
        <v>#DIV/0!</v>
      </c>
      <c r="AA103" s="112" t="e">
        <f>'III Plan Rates'!$AA106*'V Consumer Factors'!$N$19*'II Rate Development &amp; Change'!$J$34</f>
        <v>#DIV/0!</v>
      </c>
      <c r="AB103" s="112" t="e">
        <f>'III Plan Rates'!$AA106*'V Consumer Factors'!$N$20*'II Rate Development &amp; Change'!$J$34</f>
        <v>#DIV/0!</v>
      </c>
      <c r="AC103" s="112">
        <f>IF('III Plan Rates'!$AP106&gt;0,SUMPRODUCT(T103:AB103,'III Plan Rates'!$AG106:$AO106)/'III Plan Rates'!$AP106,0)</f>
        <v>0</v>
      </c>
      <c r="AD103" s="119"/>
      <c r="AE103" s="120" t="e">
        <f t="shared" si="25"/>
        <v>#DIV/0!</v>
      </c>
      <c r="AF103" s="120" t="e">
        <f t="shared" si="25"/>
        <v>#DIV/0!</v>
      </c>
      <c r="AG103" s="120" t="e">
        <f t="shared" si="25"/>
        <v>#DIV/0!</v>
      </c>
      <c r="AH103" s="120" t="e">
        <f t="shared" si="25"/>
        <v>#DIV/0!</v>
      </c>
      <c r="AI103" s="120" t="e">
        <f t="shared" si="25"/>
        <v>#DIV/0!</v>
      </c>
      <c r="AJ103" s="120" t="e">
        <f t="shared" si="25"/>
        <v>#DIV/0!</v>
      </c>
      <c r="AK103" s="120" t="e">
        <f t="shared" si="25"/>
        <v>#DIV/0!</v>
      </c>
      <c r="AL103" s="120" t="e">
        <f t="shared" si="29"/>
        <v>#DIV/0!</v>
      </c>
      <c r="AM103" s="120" t="e">
        <f t="shared" si="29"/>
        <v>#DIV/0!</v>
      </c>
      <c r="AN103" s="120" t="str">
        <f t="shared" si="29"/>
        <v/>
      </c>
      <c r="AO103" s="119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2">
        <f>IF('III Plan Rates'!$AP106&gt;0,SUMPRODUCT(AP103:AX103,'III Plan Rates'!$AG106:$AO106)/'III Plan Rates'!$AP106,0)</f>
        <v>0</v>
      </c>
      <c r="AZ103" s="123"/>
      <c r="BA103" s="112" t="e">
        <f>'III Plan Rates'!$AA106*'V Consumer Factors'!$N$12*'II Rate Development &amp; Change'!$K$34</f>
        <v>#DIV/0!</v>
      </c>
      <c r="BB103" s="112" t="e">
        <f>'III Plan Rates'!$AA106*'V Consumer Factors'!$N$13*'II Rate Development &amp; Change'!$K$34</f>
        <v>#DIV/0!</v>
      </c>
      <c r="BC103" s="112" t="e">
        <f>'III Plan Rates'!$AA106*'V Consumer Factors'!$N$14*'II Rate Development &amp; Change'!$K$34</f>
        <v>#DIV/0!</v>
      </c>
      <c r="BD103" s="112" t="e">
        <f>'III Plan Rates'!$AA106*'V Consumer Factors'!$N$15*'II Rate Development &amp; Change'!$K$34</f>
        <v>#DIV/0!</v>
      </c>
      <c r="BE103" s="112" t="e">
        <f>'III Plan Rates'!$AA106*'V Consumer Factors'!$N$16*'II Rate Development &amp; Change'!$K$34</f>
        <v>#DIV/0!</v>
      </c>
      <c r="BF103" s="112" t="e">
        <f>'III Plan Rates'!$AA106*'V Consumer Factors'!$N$17*'II Rate Development &amp; Change'!$K$34</f>
        <v>#DIV/0!</v>
      </c>
      <c r="BG103" s="112" t="e">
        <f>'III Plan Rates'!$AA106*'V Consumer Factors'!$N$18*'II Rate Development &amp; Change'!$K$34</f>
        <v>#DIV/0!</v>
      </c>
      <c r="BH103" s="112" t="e">
        <f>'III Plan Rates'!$AA106*'V Consumer Factors'!$N$19*'II Rate Development &amp; Change'!$K$34</f>
        <v>#DIV/0!</v>
      </c>
      <c r="BI103" s="112" t="e">
        <f>'III Plan Rates'!$AA106*'V Consumer Factors'!$N$20*'II Rate Development &amp; Change'!$K$34</f>
        <v>#DIV/0!</v>
      </c>
      <c r="BJ103" s="112">
        <f>IF('III Plan Rates'!$AP106&gt;0,SUMPRODUCT(BA103:BI103,'III Plan Rates'!$AG106:$AO106)/'III Plan Rates'!$AP106,0)</f>
        <v>0</v>
      </c>
      <c r="BK103" s="124"/>
      <c r="BL103" s="120" t="e">
        <f t="shared" si="26"/>
        <v>#DIV/0!</v>
      </c>
      <c r="BM103" s="120" t="e">
        <f t="shared" si="16"/>
        <v>#DIV/0!</v>
      </c>
      <c r="BN103" s="120" t="e">
        <f t="shared" si="17"/>
        <v>#DIV/0!</v>
      </c>
      <c r="BO103" s="120" t="e">
        <f t="shared" si="18"/>
        <v>#DIV/0!</v>
      </c>
      <c r="BP103" s="120" t="e">
        <f t="shared" si="37"/>
        <v>#DIV/0!</v>
      </c>
      <c r="BQ103" s="120" t="e">
        <f t="shared" si="38"/>
        <v>#DIV/0!</v>
      </c>
      <c r="BR103" s="120" t="e">
        <f t="shared" si="39"/>
        <v>#DIV/0!</v>
      </c>
      <c r="BS103" s="120" t="e">
        <f t="shared" si="30"/>
        <v>#DIV/0!</v>
      </c>
      <c r="BT103" s="120" t="e">
        <f t="shared" si="31"/>
        <v>#DIV/0!</v>
      </c>
      <c r="BU103" s="120" t="str">
        <f t="shared" si="32"/>
        <v/>
      </c>
      <c r="BV103" s="119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2">
        <f>IF('III Plan Rates'!$AP106&gt;0,SUMPRODUCT(BW103:CE103,'III Plan Rates'!$AG106:$AO106)/'III Plan Rates'!$AP106,0)</f>
        <v>0</v>
      </c>
      <c r="CG103" s="123"/>
      <c r="CH103" s="112" t="e">
        <f>'III Plan Rates'!$AA106*'V Consumer Factors'!$N$12*'II Rate Development &amp; Change'!$L$34</f>
        <v>#DIV/0!</v>
      </c>
      <c r="CI103" s="112" t="e">
        <f>'III Plan Rates'!$AA106*'V Consumer Factors'!$N$13*'II Rate Development &amp; Change'!$L$34</f>
        <v>#DIV/0!</v>
      </c>
      <c r="CJ103" s="112" t="e">
        <f>'III Plan Rates'!$AA106*'V Consumer Factors'!$N$14*'II Rate Development &amp; Change'!$L$34</f>
        <v>#DIV/0!</v>
      </c>
      <c r="CK103" s="112" t="e">
        <f>'III Plan Rates'!$AA106*'V Consumer Factors'!$N$15*'II Rate Development &amp; Change'!$L$34</f>
        <v>#DIV/0!</v>
      </c>
      <c r="CL103" s="112" t="e">
        <f>'III Plan Rates'!$AA106*'V Consumer Factors'!$N$16*'II Rate Development &amp; Change'!$L$34</f>
        <v>#DIV/0!</v>
      </c>
      <c r="CM103" s="112" t="e">
        <f>'III Plan Rates'!$AA106*'V Consumer Factors'!$N$17*'II Rate Development &amp; Change'!$L$34</f>
        <v>#DIV/0!</v>
      </c>
      <c r="CN103" s="112" t="e">
        <f>'III Plan Rates'!$AA106*'V Consumer Factors'!$N$18*'II Rate Development &amp; Change'!$L$34</f>
        <v>#DIV/0!</v>
      </c>
      <c r="CO103" s="112" t="e">
        <f>'III Plan Rates'!$AA106*'V Consumer Factors'!$N$19*'II Rate Development &amp; Change'!$L$34</f>
        <v>#DIV/0!</v>
      </c>
      <c r="CP103" s="112" t="e">
        <f>'III Plan Rates'!$AA106*'V Consumer Factors'!$N$20*'II Rate Development &amp; Change'!$L$34</f>
        <v>#DIV/0!</v>
      </c>
      <c r="CQ103" s="112">
        <f>IF('III Plan Rates'!$AP106&gt;0,SUMPRODUCT(CH103:CP103,'III Plan Rates'!$AG106:$AO106)/'III Plan Rates'!$AP106,0)</f>
        <v>0</v>
      </c>
      <c r="CR103" s="124"/>
      <c r="CS103" s="120" t="e">
        <f t="shared" si="27"/>
        <v>#DIV/0!</v>
      </c>
      <c r="CT103" s="120" t="e">
        <f t="shared" si="19"/>
        <v>#DIV/0!</v>
      </c>
      <c r="CU103" s="120" t="e">
        <f t="shared" si="20"/>
        <v>#DIV/0!</v>
      </c>
      <c r="CV103" s="120" t="e">
        <f t="shared" si="21"/>
        <v>#DIV/0!</v>
      </c>
      <c r="CW103" s="120" t="e">
        <f t="shared" si="40"/>
        <v>#DIV/0!</v>
      </c>
      <c r="CX103" s="120" t="e">
        <f t="shared" si="41"/>
        <v>#DIV/0!</v>
      </c>
      <c r="CY103" s="120" t="e">
        <f t="shared" si="42"/>
        <v>#DIV/0!</v>
      </c>
      <c r="CZ103" s="120" t="e">
        <f t="shared" si="43"/>
        <v>#DIV/0!</v>
      </c>
      <c r="DA103" s="120" t="e">
        <f t="shared" si="33"/>
        <v>#DIV/0!</v>
      </c>
      <c r="DB103" s="120" t="str">
        <f t="shared" si="34"/>
        <v/>
      </c>
      <c r="DC103" s="119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2">
        <f>IF('III Plan Rates'!$AP106&gt;0,SUMPRODUCT(DD103:DL103,'III Plan Rates'!$AG106:$AO106)/'III Plan Rates'!$AP106,0)</f>
        <v>0</v>
      </c>
      <c r="DN103" s="123"/>
      <c r="DO103" s="112" t="e">
        <f>'III Plan Rates'!$AA106*'V Consumer Factors'!$N$12*'II Rate Development &amp; Change'!$M$34</f>
        <v>#DIV/0!</v>
      </c>
      <c r="DP103" s="112" t="e">
        <f>'III Plan Rates'!$AA106*'V Consumer Factors'!$N$13*'II Rate Development &amp; Change'!$M$34</f>
        <v>#DIV/0!</v>
      </c>
      <c r="DQ103" s="112" t="e">
        <f>'III Plan Rates'!$AA106*'V Consumer Factors'!$N$14*'II Rate Development &amp; Change'!$M$34</f>
        <v>#DIV/0!</v>
      </c>
      <c r="DR103" s="112" t="e">
        <f>'III Plan Rates'!$AA106*'V Consumer Factors'!$N$15*'II Rate Development &amp; Change'!$M$34</f>
        <v>#DIV/0!</v>
      </c>
      <c r="DS103" s="112" t="e">
        <f>'III Plan Rates'!$AA106*'V Consumer Factors'!$N$16*'II Rate Development &amp; Change'!$M$34</f>
        <v>#DIV/0!</v>
      </c>
      <c r="DT103" s="112" t="e">
        <f>'III Plan Rates'!$AA106*'V Consumer Factors'!$N$17*'II Rate Development &amp; Change'!$M$34</f>
        <v>#DIV/0!</v>
      </c>
      <c r="DU103" s="112" t="e">
        <f>'III Plan Rates'!$AA106*'V Consumer Factors'!$N$18*'II Rate Development &amp; Change'!$M$34</f>
        <v>#DIV/0!</v>
      </c>
      <c r="DV103" s="112" t="e">
        <f>'III Plan Rates'!$AA106*'V Consumer Factors'!$N$19*'II Rate Development &amp; Change'!$M$34</f>
        <v>#DIV/0!</v>
      </c>
      <c r="DW103" s="112" t="e">
        <f>'III Plan Rates'!$AA106*'V Consumer Factors'!$N$20*'II Rate Development &amp; Change'!$M$34</f>
        <v>#DIV/0!</v>
      </c>
      <c r="DX103" s="112">
        <f>IF('III Plan Rates'!$AP106&gt;0,SUMPRODUCT(DO103:DW103,'III Plan Rates'!$AG106:$AO106)/'III Plan Rates'!$AP106,0)</f>
        <v>0</v>
      </c>
      <c r="DZ103" s="120" t="e">
        <f t="shared" si="28"/>
        <v>#DIV/0!</v>
      </c>
      <c r="EA103" s="120" t="e">
        <f t="shared" si="22"/>
        <v>#DIV/0!</v>
      </c>
      <c r="EB103" s="120" t="e">
        <f t="shared" si="23"/>
        <v>#DIV/0!</v>
      </c>
      <c r="EC103" s="120" t="e">
        <f t="shared" si="24"/>
        <v>#DIV/0!</v>
      </c>
      <c r="ED103" s="120" t="e">
        <f t="shared" si="44"/>
        <v>#DIV/0!</v>
      </c>
      <c r="EE103" s="120" t="e">
        <f t="shared" si="45"/>
        <v>#DIV/0!</v>
      </c>
      <c r="EF103" s="120" t="e">
        <f t="shared" si="46"/>
        <v>#DIV/0!</v>
      </c>
      <c r="EG103" s="120" t="e">
        <f t="shared" si="47"/>
        <v>#DIV/0!</v>
      </c>
      <c r="EH103" s="120" t="e">
        <f t="shared" si="35"/>
        <v>#DIV/0!</v>
      </c>
      <c r="EI103" s="120" t="str">
        <f t="shared" si="36"/>
        <v/>
      </c>
      <c r="EJ103" s="119"/>
    </row>
    <row r="104" spans="1:140" x14ac:dyDescent="0.25">
      <c r="A104" s="406" t="str">
        <f>'III Plan Rates'!A107</f>
        <v>Plan 90</v>
      </c>
      <c r="B104" s="122">
        <f>'III Plan Rates'!B107</f>
        <v>0</v>
      </c>
      <c r="C104" s="128">
        <f>'III Plan Rates'!D107</f>
        <v>0</v>
      </c>
      <c r="D104" s="122">
        <f>'III Plan Rates'!E107</f>
        <v>0</v>
      </c>
      <c r="E104" s="122">
        <f>'III Plan Rates'!F107</f>
        <v>0</v>
      </c>
      <c r="F104" s="122">
        <f>'III Plan Rates'!G107</f>
        <v>0</v>
      </c>
      <c r="G104" s="122">
        <f>'III Plan Rates'!J107</f>
        <v>0</v>
      </c>
      <c r="H104" s="10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2">
        <f>IF('III Plan Rates'!$AP107&gt;0,SUMPRODUCT(I104:Q104,'III Plan Rates'!$AG107:$AO107)/'III Plan Rates'!$AP107,0)</f>
        <v>0</v>
      </c>
      <c r="S104" s="123"/>
      <c r="T104" s="112" t="e">
        <f>'III Plan Rates'!$AA107*'V Consumer Factors'!$N$12*'II Rate Development &amp; Change'!$J$34</f>
        <v>#DIV/0!</v>
      </c>
      <c r="U104" s="112" t="e">
        <f>'III Plan Rates'!$AA107*'V Consumer Factors'!$N$13*'II Rate Development &amp; Change'!$J$34</f>
        <v>#DIV/0!</v>
      </c>
      <c r="V104" s="112" t="e">
        <f>'III Plan Rates'!$AA107*'V Consumer Factors'!$N$14*'II Rate Development &amp; Change'!$J$34</f>
        <v>#DIV/0!</v>
      </c>
      <c r="W104" s="112" t="e">
        <f>'III Plan Rates'!$AA107*'V Consumer Factors'!$N$15*'II Rate Development &amp; Change'!$J$34</f>
        <v>#DIV/0!</v>
      </c>
      <c r="X104" s="112" t="e">
        <f>'III Plan Rates'!$AA107*'V Consumer Factors'!$N$16*'II Rate Development &amp; Change'!$J$34</f>
        <v>#DIV/0!</v>
      </c>
      <c r="Y104" s="112" t="e">
        <f>'III Plan Rates'!$AA107*'V Consumer Factors'!$N$17*'II Rate Development &amp; Change'!$J$34</f>
        <v>#DIV/0!</v>
      </c>
      <c r="Z104" s="112" t="e">
        <f>'III Plan Rates'!$AA107*'V Consumer Factors'!$N$18*'II Rate Development &amp; Change'!$J$34</f>
        <v>#DIV/0!</v>
      </c>
      <c r="AA104" s="112" t="e">
        <f>'III Plan Rates'!$AA107*'V Consumer Factors'!$N$19*'II Rate Development &amp; Change'!$J$34</f>
        <v>#DIV/0!</v>
      </c>
      <c r="AB104" s="112" t="e">
        <f>'III Plan Rates'!$AA107*'V Consumer Factors'!$N$20*'II Rate Development &amp; Change'!$J$34</f>
        <v>#DIV/0!</v>
      </c>
      <c r="AC104" s="112">
        <f>IF('III Plan Rates'!$AP107&gt;0,SUMPRODUCT(T104:AB104,'III Plan Rates'!$AG107:$AO107)/'III Plan Rates'!$AP107,0)</f>
        <v>0</v>
      </c>
      <c r="AD104" s="119"/>
      <c r="AE104" s="120" t="e">
        <f t="shared" si="25"/>
        <v>#DIV/0!</v>
      </c>
      <c r="AF104" s="120" t="e">
        <f t="shared" si="25"/>
        <v>#DIV/0!</v>
      </c>
      <c r="AG104" s="120" t="e">
        <f t="shared" si="25"/>
        <v>#DIV/0!</v>
      </c>
      <c r="AH104" s="120" t="e">
        <f t="shared" si="25"/>
        <v>#DIV/0!</v>
      </c>
      <c r="AI104" s="120" t="e">
        <f t="shared" si="25"/>
        <v>#DIV/0!</v>
      </c>
      <c r="AJ104" s="120" t="e">
        <f t="shared" si="25"/>
        <v>#DIV/0!</v>
      </c>
      <c r="AK104" s="120" t="e">
        <f t="shared" si="25"/>
        <v>#DIV/0!</v>
      </c>
      <c r="AL104" s="120" t="e">
        <f t="shared" si="29"/>
        <v>#DIV/0!</v>
      </c>
      <c r="AM104" s="120" t="e">
        <f t="shared" si="29"/>
        <v>#DIV/0!</v>
      </c>
      <c r="AN104" s="120" t="str">
        <f t="shared" si="29"/>
        <v/>
      </c>
      <c r="AO104" s="119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2">
        <f>IF('III Plan Rates'!$AP107&gt;0,SUMPRODUCT(AP104:AX104,'III Plan Rates'!$AG107:$AO107)/'III Plan Rates'!$AP107,0)</f>
        <v>0</v>
      </c>
      <c r="AZ104" s="123"/>
      <c r="BA104" s="112" t="e">
        <f>'III Plan Rates'!$AA107*'V Consumer Factors'!$N$12*'II Rate Development &amp; Change'!$K$34</f>
        <v>#DIV/0!</v>
      </c>
      <c r="BB104" s="112" t="e">
        <f>'III Plan Rates'!$AA107*'V Consumer Factors'!$N$13*'II Rate Development &amp; Change'!$K$34</f>
        <v>#DIV/0!</v>
      </c>
      <c r="BC104" s="112" t="e">
        <f>'III Plan Rates'!$AA107*'V Consumer Factors'!$N$14*'II Rate Development &amp; Change'!$K$34</f>
        <v>#DIV/0!</v>
      </c>
      <c r="BD104" s="112" t="e">
        <f>'III Plan Rates'!$AA107*'V Consumer Factors'!$N$15*'II Rate Development &amp; Change'!$K$34</f>
        <v>#DIV/0!</v>
      </c>
      <c r="BE104" s="112" t="e">
        <f>'III Plan Rates'!$AA107*'V Consumer Factors'!$N$16*'II Rate Development &amp; Change'!$K$34</f>
        <v>#DIV/0!</v>
      </c>
      <c r="BF104" s="112" t="e">
        <f>'III Plan Rates'!$AA107*'V Consumer Factors'!$N$17*'II Rate Development &amp; Change'!$K$34</f>
        <v>#DIV/0!</v>
      </c>
      <c r="BG104" s="112" t="e">
        <f>'III Plan Rates'!$AA107*'V Consumer Factors'!$N$18*'II Rate Development &amp; Change'!$K$34</f>
        <v>#DIV/0!</v>
      </c>
      <c r="BH104" s="112" t="e">
        <f>'III Plan Rates'!$AA107*'V Consumer Factors'!$N$19*'II Rate Development &amp; Change'!$K$34</f>
        <v>#DIV/0!</v>
      </c>
      <c r="BI104" s="112" t="e">
        <f>'III Plan Rates'!$AA107*'V Consumer Factors'!$N$20*'II Rate Development &amp; Change'!$K$34</f>
        <v>#DIV/0!</v>
      </c>
      <c r="BJ104" s="112">
        <f>IF('III Plan Rates'!$AP107&gt;0,SUMPRODUCT(BA104:BI104,'III Plan Rates'!$AG107:$AO107)/'III Plan Rates'!$AP107,0)</f>
        <v>0</v>
      </c>
      <c r="BK104" s="124"/>
      <c r="BL104" s="120" t="e">
        <f t="shared" si="26"/>
        <v>#DIV/0!</v>
      </c>
      <c r="BM104" s="120" t="e">
        <f t="shared" si="16"/>
        <v>#DIV/0!</v>
      </c>
      <c r="BN104" s="120" t="e">
        <f t="shared" si="17"/>
        <v>#DIV/0!</v>
      </c>
      <c r="BO104" s="120" t="e">
        <f t="shared" si="18"/>
        <v>#DIV/0!</v>
      </c>
      <c r="BP104" s="120" t="e">
        <f t="shared" si="37"/>
        <v>#DIV/0!</v>
      </c>
      <c r="BQ104" s="120" t="e">
        <f t="shared" si="38"/>
        <v>#DIV/0!</v>
      </c>
      <c r="BR104" s="120" t="e">
        <f t="shared" si="39"/>
        <v>#DIV/0!</v>
      </c>
      <c r="BS104" s="120" t="e">
        <f t="shared" si="30"/>
        <v>#DIV/0!</v>
      </c>
      <c r="BT104" s="120" t="e">
        <f t="shared" si="31"/>
        <v>#DIV/0!</v>
      </c>
      <c r="BU104" s="120" t="str">
        <f t="shared" si="32"/>
        <v/>
      </c>
      <c r="BV104" s="119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2">
        <f>IF('III Plan Rates'!$AP107&gt;0,SUMPRODUCT(BW104:CE104,'III Plan Rates'!$AG107:$AO107)/'III Plan Rates'!$AP107,0)</f>
        <v>0</v>
      </c>
      <c r="CG104" s="123"/>
      <c r="CH104" s="112" t="e">
        <f>'III Plan Rates'!$AA107*'V Consumer Factors'!$N$12*'II Rate Development &amp; Change'!$L$34</f>
        <v>#DIV/0!</v>
      </c>
      <c r="CI104" s="112" t="e">
        <f>'III Plan Rates'!$AA107*'V Consumer Factors'!$N$13*'II Rate Development &amp; Change'!$L$34</f>
        <v>#DIV/0!</v>
      </c>
      <c r="CJ104" s="112" t="e">
        <f>'III Plan Rates'!$AA107*'V Consumer Factors'!$N$14*'II Rate Development &amp; Change'!$L$34</f>
        <v>#DIV/0!</v>
      </c>
      <c r="CK104" s="112" t="e">
        <f>'III Plan Rates'!$AA107*'V Consumer Factors'!$N$15*'II Rate Development &amp; Change'!$L$34</f>
        <v>#DIV/0!</v>
      </c>
      <c r="CL104" s="112" t="e">
        <f>'III Plan Rates'!$AA107*'V Consumer Factors'!$N$16*'II Rate Development &amp; Change'!$L$34</f>
        <v>#DIV/0!</v>
      </c>
      <c r="CM104" s="112" t="e">
        <f>'III Plan Rates'!$AA107*'V Consumer Factors'!$N$17*'II Rate Development &amp; Change'!$L$34</f>
        <v>#DIV/0!</v>
      </c>
      <c r="CN104" s="112" t="e">
        <f>'III Plan Rates'!$AA107*'V Consumer Factors'!$N$18*'II Rate Development &amp; Change'!$L$34</f>
        <v>#DIV/0!</v>
      </c>
      <c r="CO104" s="112" t="e">
        <f>'III Plan Rates'!$AA107*'V Consumer Factors'!$N$19*'II Rate Development &amp; Change'!$L$34</f>
        <v>#DIV/0!</v>
      </c>
      <c r="CP104" s="112" t="e">
        <f>'III Plan Rates'!$AA107*'V Consumer Factors'!$N$20*'II Rate Development &amp; Change'!$L$34</f>
        <v>#DIV/0!</v>
      </c>
      <c r="CQ104" s="112">
        <f>IF('III Plan Rates'!$AP107&gt;0,SUMPRODUCT(CH104:CP104,'III Plan Rates'!$AG107:$AO107)/'III Plan Rates'!$AP107,0)</f>
        <v>0</v>
      </c>
      <c r="CR104" s="124"/>
      <c r="CS104" s="120" t="e">
        <f t="shared" si="27"/>
        <v>#DIV/0!</v>
      </c>
      <c r="CT104" s="120" t="e">
        <f t="shared" si="19"/>
        <v>#DIV/0!</v>
      </c>
      <c r="CU104" s="120" t="e">
        <f t="shared" si="20"/>
        <v>#DIV/0!</v>
      </c>
      <c r="CV104" s="120" t="e">
        <f t="shared" si="21"/>
        <v>#DIV/0!</v>
      </c>
      <c r="CW104" s="120" t="e">
        <f t="shared" si="40"/>
        <v>#DIV/0!</v>
      </c>
      <c r="CX104" s="120" t="e">
        <f t="shared" si="41"/>
        <v>#DIV/0!</v>
      </c>
      <c r="CY104" s="120" t="e">
        <f t="shared" si="42"/>
        <v>#DIV/0!</v>
      </c>
      <c r="CZ104" s="120" t="e">
        <f t="shared" si="43"/>
        <v>#DIV/0!</v>
      </c>
      <c r="DA104" s="120" t="e">
        <f t="shared" si="33"/>
        <v>#DIV/0!</v>
      </c>
      <c r="DB104" s="120" t="str">
        <f t="shared" si="34"/>
        <v/>
      </c>
      <c r="DC104" s="119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2">
        <f>IF('III Plan Rates'!$AP107&gt;0,SUMPRODUCT(DD104:DL104,'III Plan Rates'!$AG107:$AO107)/'III Plan Rates'!$AP107,0)</f>
        <v>0</v>
      </c>
      <c r="DN104" s="123"/>
      <c r="DO104" s="112" t="e">
        <f>'III Plan Rates'!$AA107*'V Consumer Factors'!$N$12*'II Rate Development &amp; Change'!$M$34</f>
        <v>#DIV/0!</v>
      </c>
      <c r="DP104" s="112" t="e">
        <f>'III Plan Rates'!$AA107*'V Consumer Factors'!$N$13*'II Rate Development &amp; Change'!$M$34</f>
        <v>#DIV/0!</v>
      </c>
      <c r="DQ104" s="112" t="e">
        <f>'III Plan Rates'!$AA107*'V Consumer Factors'!$N$14*'II Rate Development &amp; Change'!$M$34</f>
        <v>#DIV/0!</v>
      </c>
      <c r="DR104" s="112" t="e">
        <f>'III Plan Rates'!$AA107*'V Consumer Factors'!$N$15*'II Rate Development &amp; Change'!$M$34</f>
        <v>#DIV/0!</v>
      </c>
      <c r="DS104" s="112" t="e">
        <f>'III Plan Rates'!$AA107*'V Consumer Factors'!$N$16*'II Rate Development &amp; Change'!$M$34</f>
        <v>#DIV/0!</v>
      </c>
      <c r="DT104" s="112" t="e">
        <f>'III Plan Rates'!$AA107*'V Consumer Factors'!$N$17*'II Rate Development &amp; Change'!$M$34</f>
        <v>#DIV/0!</v>
      </c>
      <c r="DU104" s="112" t="e">
        <f>'III Plan Rates'!$AA107*'V Consumer Factors'!$N$18*'II Rate Development &amp; Change'!$M$34</f>
        <v>#DIV/0!</v>
      </c>
      <c r="DV104" s="112" t="e">
        <f>'III Plan Rates'!$AA107*'V Consumer Factors'!$N$19*'II Rate Development &amp; Change'!$M$34</f>
        <v>#DIV/0!</v>
      </c>
      <c r="DW104" s="112" t="e">
        <f>'III Plan Rates'!$AA107*'V Consumer Factors'!$N$20*'II Rate Development &amp; Change'!$M$34</f>
        <v>#DIV/0!</v>
      </c>
      <c r="DX104" s="112">
        <f>IF('III Plan Rates'!$AP107&gt;0,SUMPRODUCT(DO104:DW104,'III Plan Rates'!$AG107:$AO107)/'III Plan Rates'!$AP107,0)</f>
        <v>0</v>
      </c>
      <c r="DZ104" s="120" t="e">
        <f t="shared" si="28"/>
        <v>#DIV/0!</v>
      </c>
      <c r="EA104" s="120" t="e">
        <f t="shared" si="22"/>
        <v>#DIV/0!</v>
      </c>
      <c r="EB104" s="120" t="e">
        <f t="shared" si="23"/>
        <v>#DIV/0!</v>
      </c>
      <c r="EC104" s="120" t="e">
        <f t="shared" si="24"/>
        <v>#DIV/0!</v>
      </c>
      <c r="ED104" s="120" t="e">
        <f t="shared" si="44"/>
        <v>#DIV/0!</v>
      </c>
      <c r="EE104" s="120" t="e">
        <f t="shared" si="45"/>
        <v>#DIV/0!</v>
      </c>
      <c r="EF104" s="120" t="e">
        <f t="shared" si="46"/>
        <v>#DIV/0!</v>
      </c>
      <c r="EG104" s="120" t="e">
        <f t="shared" si="47"/>
        <v>#DIV/0!</v>
      </c>
      <c r="EH104" s="120" t="e">
        <f t="shared" si="35"/>
        <v>#DIV/0!</v>
      </c>
      <c r="EI104" s="120" t="str">
        <f t="shared" si="36"/>
        <v/>
      </c>
      <c r="EJ104" s="119"/>
    </row>
    <row r="105" spans="1:140" x14ac:dyDescent="0.25">
      <c r="A105" s="406" t="str">
        <f>'III Plan Rates'!A108</f>
        <v>Plan 91</v>
      </c>
      <c r="B105" s="122">
        <f>'III Plan Rates'!B108</f>
        <v>0</v>
      </c>
      <c r="C105" s="128">
        <f>'III Plan Rates'!D108</f>
        <v>0</v>
      </c>
      <c r="D105" s="122">
        <f>'III Plan Rates'!E108</f>
        <v>0</v>
      </c>
      <c r="E105" s="122">
        <f>'III Plan Rates'!F108</f>
        <v>0</v>
      </c>
      <c r="F105" s="122">
        <f>'III Plan Rates'!G108</f>
        <v>0</v>
      </c>
      <c r="G105" s="122">
        <f>'III Plan Rates'!J108</f>
        <v>0</v>
      </c>
      <c r="H105" s="10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2">
        <f>IF('III Plan Rates'!$AP108&gt;0,SUMPRODUCT(I105:Q105,'III Plan Rates'!$AG108:$AO108)/'III Plan Rates'!$AP108,0)</f>
        <v>0</v>
      </c>
      <c r="S105" s="123"/>
      <c r="T105" s="112" t="e">
        <f>'III Plan Rates'!$AA108*'V Consumer Factors'!$N$12*'II Rate Development &amp; Change'!$J$34</f>
        <v>#DIV/0!</v>
      </c>
      <c r="U105" s="112" t="e">
        <f>'III Plan Rates'!$AA108*'V Consumer Factors'!$N$13*'II Rate Development &amp; Change'!$J$34</f>
        <v>#DIV/0!</v>
      </c>
      <c r="V105" s="112" t="e">
        <f>'III Plan Rates'!$AA108*'V Consumer Factors'!$N$14*'II Rate Development &amp; Change'!$J$34</f>
        <v>#DIV/0!</v>
      </c>
      <c r="W105" s="112" t="e">
        <f>'III Plan Rates'!$AA108*'V Consumer Factors'!$N$15*'II Rate Development &amp; Change'!$J$34</f>
        <v>#DIV/0!</v>
      </c>
      <c r="X105" s="112" t="e">
        <f>'III Plan Rates'!$AA108*'V Consumer Factors'!$N$16*'II Rate Development &amp; Change'!$J$34</f>
        <v>#DIV/0!</v>
      </c>
      <c r="Y105" s="112" t="e">
        <f>'III Plan Rates'!$AA108*'V Consumer Factors'!$N$17*'II Rate Development &amp; Change'!$J$34</f>
        <v>#DIV/0!</v>
      </c>
      <c r="Z105" s="112" t="e">
        <f>'III Plan Rates'!$AA108*'V Consumer Factors'!$N$18*'II Rate Development &amp; Change'!$J$34</f>
        <v>#DIV/0!</v>
      </c>
      <c r="AA105" s="112" t="e">
        <f>'III Plan Rates'!$AA108*'V Consumer Factors'!$N$19*'II Rate Development &amp; Change'!$J$34</f>
        <v>#DIV/0!</v>
      </c>
      <c r="AB105" s="112" t="e">
        <f>'III Plan Rates'!$AA108*'V Consumer Factors'!$N$20*'II Rate Development &amp; Change'!$J$34</f>
        <v>#DIV/0!</v>
      </c>
      <c r="AC105" s="112">
        <f>IF('III Plan Rates'!$AP108&gt;0,SUMPRODUCT(T105:AB105,'III Plan Rates'!$AG108:$AO108)/'III Plan Rates'!$AP108,0)</f>
        <v>0</v>
      </c>
      <c r="AD105" s="119"/>
      <c r="AE105" s="120" t="e">
        <f t="shared" si="25"/>
        <v>#DIV/0!</v>
      </c>
      <c r="AF105" s="120" t="e">
        <f t="shared" si="25"/>
        <v>#DIV/0!</v>
      </c>
      <c r="AG105" s="120" t="e">
        <f t="shared" si="25"/>
        <v>#DIV/0!</v>
      </c>
      <c r="AH105" s="120" t="e">
        <f t="shared" si="25"/>
        <v>#DIV/0!</v>
      </c>
      <c r="AI105" s="120" t="e">
        <f t="shared" si="25"/>
        <v>#DIV/0!</v>
      </c>
      <c r="AJ105" s="120" t="e">
        <f t="shared" si="25"/>
        <v>#DIV/0!</v>
      </c>
      <c r="AK105" s="120" t="e">
        <f t="shared" si="25"/>
        <v>#DIV/0!</v>
      </c>
      <c r="AL105" s="120" t="e">
        <f t="shared" si="29"/>
        <v>#DIV/0!</v>
      </c>
      <c r="AM105" s="120" t="e">
        <f t="shared" si="29"/>
        <v>#DIV/0!</v>
      </c>
      <c r="AN105" s="120" t="str">
        <f t="shared" si="29"/>
        <v/>
      </c>
      <c r="AO105" s="119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2">
        <f>IF('III Plan Rates'!$AP108&gt;0,SUMPRODUCT(AP105:AX105,'III Plan Rates'!$AG108:$AO108)/'III Plan Rates'!$AP108,0)</f>
        <v>0</v>
      </c>
      <c r="AZ105" s="123"/>
      <c r="BA105" s="112" t="e">
        <f>'III Plan Rates'!$AA108*'V Consumer Factors'!$N$12*'II Rate Development &amp; Change'!$K$34</f>
        <v>#DIV/0!</v>
      </c>
      <c r="BB105" s="112" t="e">
        <f>'III Plan Rates'!$AA108*'V Consumer Factors'!$N$13*'II Rate Development &amp; Change'!$K$34</f>
        <v>#DIV/0!</v>
      </c>
      <c r="BC105" s="112" t="e">
        <f>'III Plan Rates'!$AA108*'V Consumer Factors'!$N$14*'II Rate Development &amp; Change'!$K$34</f>
        <v>#DIV/0!</v>
      </c>
      <c r="BD105" s="112" t="e">
        <f>'III Plan Rates'!$AA108*'V Consumer Factors'!$N$15*'II Rate Development &amp; Change'!$K$34</f>
        <v>#DIV/0!</v>
      </c>
      <c r="BE105" s="112" t="e">
        <f>'III Plan Rates'!$AA108*'V Consumer Factors'!$N$16*'II Rate Development &amp; Change'!$K$34</f>
        <v>#DIV/0!</v>
      </c>
      <c r="BF105" s="112" t="e">
        <f>'III Plan Rates'!$AA108*'V Consumer Factors'!$N$17*'II Rate Development &amp; Change'!$K$34</f>
        <v>#DIV/0!</v>
      </c>
      <c r="BG105" s="112" t="e">
        <f>'III Plan Rates'!$AA108*'V Consumer Factors'!$N$18*'II Rate Development &amp; Change'!$K$34</f>
        <v>#DIV/0!</v>
      </c>
      <c r="BH105" s="112" t="e">
        <f>'III Plan Rates'!$AA108*'V Consumer Factors'!$N$19*'II Rate Development &amp; Change'!$K$34</f>
        <v>#DIV/0!</v>
      </c>
      <c r="BI105" s="112" t="e">
        <f>'III Plan Rates'!$AA108*'V Consumer Factors'!$N$20*'II Rate Development &amp; Change'!$K$34</f>
        <v>#DIV/0!</v>
      </c>
      <c r="BJ105" s="112">
        <f>IF('III Plan Rates'!$AP108&gt;0,SUMPRODUCT(BA105:BI105,'III Plan Rates'!$AG108:$AO108)/'III Plan Rates'!$AP108,0)</f>
        <v>0</v>
      </c>
      <c r="BK105" s="124"/>
      <c r="BL105" s="120" t="e">
        <f t="shared" si="26"/>
        <v>#DIV/0!</v>
      </c>
      <c r="BM105" s="120" t="e">
        <f t="shared" si="16"/>
        <v>#DIV/0!</v>
      </c>
      <c r="BN105" s="120" t="e">
        <f t="shared" si="17"/>
        <v>#DIV/0!</v>
      </c>
      <c r="BO105" s="120" t="e">
        <f t="shared" si="18"/>
        <v>#DIV/0!</v>
      </c>
      <c r="BP105" s="120" t="e">
        <f t="shared" si="37"/>
        <v>#DIV/0!</v>
      </c>
      <c r="BQ105" s="120" t="e">
        <f t="shared" si="38"/>
        <v>#DIV/0!</v>
      </c>
      <c r="BR105" s="120" t="e">
        <f t="shared" si="39"/>
        <v>#DIV/0!</v>
      </c>
      <c r="BS105" s="120" t="e">
        <f t="shared" si="30"/>
        <v>#DIV/0!</v>
      </c>
      <c r="BT105" s="120" t="e">
        <f t="shared" si="31"/>
        <v>#DIV/0!</v>
      </c>
      <c r="BU105" s="120" t="str">
        <f t="shared" si="32"/>
        <v/>
      </c>
      <c r="BV105" s="119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2">
        <f>IF('III Plan Rates'!$AP108&gt;0,SUMPRODUCT(BW105:CE105,'III Plan Rates'!$AG108:$AO108)/'III Plan Rates'!$AP108,0)</f>
        <v>0</v>
      </c>
      <c r="CG105" s="123"/>
      <c r="CH105" s="112" t="e">
        <f>'III Plan Rates'!$AA108*'V Consumer Factors'!$N$12*'II Rate Development &amp; Change'!$L$34</f>
        <v>#DIV/0!</v>
      </c>
      <c r="CI105" s="112" t="e">
        <f>'III Plan Rates'!$AA108*'V Consumer Factors'!$N$13*'II Rate Development &amp; Change'!$L$34</f>
        <v>#DIV/0!</v>
      </c>
      <c r="CJ105" s="112" t="e">
        <f>'III Plan Rates'!$AA108*'V Consumer Factors'!$N$14*'II Rate Development &amp; Change'!$L$34</f>
        <v>#DIV/0!</v>
      </c>
      <c r="CK105" s="112" t="e">
        <f>'III Plan Rates'!$AA108*'V Consumer Factors'!$N$15*'II Rate Development &amp; Change'!$L$34</f>
        <v>#DIV/0!</v>
      </c>
      <c r="CL105" s="112" t="e">
        <f>'III Plan Rates'!$AA108*'V Consumer Factors'!$N$16*'II Rate Development &amp; Change'!$L$34</f>
        <v>#DIV/0!</v>
      </c>
      <c r="CM105" s="112" t="e">
        <f>'III Plan Rates'!$AA108*'V Consumer Factors'!$N$17*'II Rate Development &amp; Change'!$L$34</f>
        <v>#DIV/0!</v>
      </c>
      <c r="CN105" s="112" t="e">
        <f>'III Plan Rates'!$AA108*'V Consumer Factors'!$N$18*'II Rate Development &amp; Change'!$L$34</f>
        <v>#DIV/0!</v>
      </c>
      <c r="CO105" s="112" t="e">
        <f>'III Plan Rates'!$AA108*'V Consumer Factors'!$N$19*'II Rate Development &amp; Change'!$L$34</f>
        <v>#DIV/0!</v>
      </c>
      <c r="CP105" s="112" t="e">
        <f>'III Plan Rates'!$AA108*'V Consumer Factors'!$N$20*'II Rate Development &amp; Change'!$L$34</f>
        <v>#DIV/0!</v>
      </c>
      <c r="CQ105" s="112">
        <f>IF('III Plan Rates'!$AP108&gt;0,SUMPRODUCT(CH105:CP105,'III Plan Rates'!$AG108:$AO108)/'III Plan Rates'!$AP108,0)</f>
        <v>0</v>
      </c>
      <c r="CR105" s="124"/>
      <c r="CS105" s="120" t="e">
        <f t="shared" si="27"/>
        <v>#DIV/0!</v>
      </c>
      <c r="CT105" s="120" t="e">
        <f t="shared" si="19"/>
        <v>#DIV/0!</v>
      </c>
      <c r="CU105" s="120" t="e">
        <f t="shared" si="20"/>
        <v>#DIV/0!</v>
      </c>
      <c r="CV105" s="120" t="e">
        <f t="shared" si="21"/>
        <v>#DIV/0!</v>
      </c>
      <c r="CW105" s="120" t="e">
        <f t="shared" si="40"/>
        <v>#DIV/0!</v>
      </c>
      <c r="CX105" s="120" t="e">
        <f t="shared" si="41"/>
        <v>#DIV/0!</v>
      </c>
      <c r="CY105" s="120" t="e">
        <f t="shared" si="42"/>
        <v>#DIV/0!</v>
      </c>
      <c r="CZ105" s="120" t="e">
        <f t="shared" si="43"/>
        <v>#DIV/0!</v>
      </c>
      <c r="DA105" s="120" t="e">
        <f t="shared" si="33"/>
        <v>#DIV/0!</v>
      </c>
      <c r="DB105" s="120" t="str">
        <f t="shared" si="34"/>
        <v/>
      </c>
      <c r="DC105" s="119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2">
        <f>IF('III Plan Rates'!$AP108&gt;0,SUMPRODUCT(DD105:DL105,'III Plan Rates'!$AG108:$AO108)/'III Plan Rates'!$AP108,0)</f>
        <v>0</v>
      </c>
      <c r="DN105" s="123"/>
      <c r="DO105" s="112" t="e">
        <f>'III Plan Rates'!$AA108*'V Consumer Factors'!$N$12*'II Rate Development &amp; Change'!$M$34</f>
        <v>#DIV/0!</v>
      </c>
      <c r="DP105" s="112" t="e">
        <f>'III Plan Rates'!$AA108*'V Consumer Factors'!$N$13*'II Rate Development &amp; Change'!$M$34</f>
        <v>#DIV/0!</v>
      </c>
      <c r="DQ105" s="112" t="e">
        <f>'III Plan Rates'!$AA108*'V Consumer Factors'!$N$14*'II Rate Development &amp; Change'!$M$34</f>
        <v>#DIV/0!</v>
      </c>
      <c r="DR105" s="112" t="e">
        <f>'III Plan Rates'!$AA108*'V Consumer Factors'!$N$15*'II Rate Development &amp; Change'!$M$34</f>
        <v>#DIV/0!</v>
      </c>
      <c r="DS105" s="112" t="e">
        <f>'III Plan Rates'!$AA108*'V Consumer Factors'!$N$16*'II Rate Development &amp; Change'!$M$34</f>
        <v>#DIV/0!</v>
      </c>
      <c r="DT105" s="112" t="e">
        <f>'III Plan Rates'!$AA108*'V Consumer Factors'!$N$17*'II Rate Development &amp; Change'!$M$34</f>
        <v>#DIV/0!</v>
      </c>
      <c r="DU105" s="112" t="e">
        <f>'III Plan Rates'!$AA108*'V Consumer Factors'!$N$18*'II Rate Development &amp; Change'!$M$34</f>
        <v>#DIV/0!</v>
      </c>
      <c r="DV105" s="112" t="e">
        <f>'III Plan Rates'!$AA108*'V Consumer Factors'!$N$19*'II Rate Development &amp; Change'!$M$34</f>
        <v>#DIV/0!</v>
      </c>
      <c r="DW105" s="112" t="e">
        <f>'III Plan Rates'!$AA108*'V Consumer Factors'!$N$20*'II Rate Development &amp; Change'!$M$34</f>
        <v>#DIV/0!</v>
      </c>
      <c r="DX105" s="112">
        <f>IF('III Plan Rates'!$AP108&gt;0,SUMPRODUCT(DO105:DW105,'III Plan Rates'!$AG108:$AO108)/'III Plan Rates'!$AP108,0)</f>
        <v>0</v>
      </c>
      <c r="DZ105" s="120" t="e">
        <f t="shared" si="28"/>
        <v>#DIV/0!</v>
      </c>
      <c r="EA105" s="120" t="e">
        <f t="shared" si="22"/>
        <v>#DIV/0!</v>
      </c>
      <c r="EB105" s="120" t="e">
        <f t="shared" si="23"/>
        <v>#DIV/0!</v>
      </c>
      <c r="EC105" s="120" t="e">
        <f t="shared" si="24"/>
        <v>#DIV/0!</v>
      </c>
      <c r="ED105" s="120" t="e">
        <f t="shared" si="44"/>
        <v>#DIV/0!</v>
      </c>
      <c r="EE105" s="120" t="e">
        <f t="shared" si="45"/>
        <v>#DIV/0!</v>
      </c>
      <c r="EF105" s="120" t="e">
        <f t="shared" si="46"/>
        <v>#DIV/0!</v>
      </c>
      <c r="EG105" s="120" t="e">
        <f t="shared" si="47"/>
        <v>#DIV/0!</v>
      </c>
      <c r="EH105" s="120" t="e">
        <f t="shared" si="35"/>
        <v>#DIV/0!</v>
      </c>
      <c r="EI105" s="120" t="str">
        <f t="shared" si="36"/>
        <v/>
      </c>
      <c r="EJ105" s="119"/>
    </row>
    <row r="106" spans="1:140" x14ac:dyDescent="0.25">
      <c r="A106" s="406" t="str">
        <f>'III Plan Rates'!A109</f>
        <v>Plan 92</v>
      </c>
      <c r="B106" s="122">
        <f>'III Plan Rates'!B109</f>
        <v>0</v>
      </c>
      <c r="C106" s="128">
        <f>'III Plan Rates'!D109</f>
        <v>0</v>
      </c>
      <c r="D106" s="122">
        <f>'III Plan Rates'!E109</f>
        <v>0</v>
      </c>
      <c r="E106" s="122">
        <f>'III Plan Rates'!F109</f>
        <v>0</v>
      </c>
      <c r="F106" s="122">
        <f>'III Plan Rates'!G109</f>
        <v>0</v>
      </c>
      <c r="G106" s="122">
        <f>'III Plan Rates'!J109</f>
        <v>0</v>
      </c>
      <c r="H106" s="10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2">
        <f>IF('III Plan Rates'!$AP109&gt;0,SUMPRODUCT(I106:Q106,'III Plan Rates'!$AG109:$AO109)/'III Plan Rates'!$AP109,0)</f>
        <v>0</v>
      </c>
      <c r="S106" s="123"/>
      <c r="T106" s="112" t="e">
        <f>'III Plan Rates'!$AA109*'V Consumer Factors'!$N$12*'II Rate Development &amp; Change'!$J$34</f>
        <v>#DIV/0!</v>
      </c>
      <c r="U106" s="112" t="e">
        <f>'III Plan Rates'!$AA109*'V Consumer Factors'!$N$13*'II Rate Development &amp; Change'!$J$34</f>
        <v>#DIV/0!</v>
      </c>
      <c r="V106" s="112" t="e">
        <f>'III Plan Rates'!$AA109*'V Consumer Factors'!$N$14*'II Rate Development &amp; Change'!$J$34</f>
        <v>#DIV/0!</v>
      </c>
      <c r="W106" s="112" t="e">
        <f>'III Plan Rates'!$AA109*'V Consumer Factors'!$N$15*'II Rate Development &amp; Change'!$J$34</f>
        <v>#DIV/0!</v>
      </c>
      <c r="X106" s="112" t="e">
        <f>'III Plan Rates'!$AA109*'V Consumer Factors'!$N$16*'II Rate Development &amp; Change'!$J$34</f>
        <v>#DIV/0!</v>
      </c>
      <c r="Y106" s="112" t="e">
        <f>'III Plan Rates'!$AA109*'V Consumer Factors'!$N$17*'II Rate Development &amp; Change'!$J$34</f>
        <v>#DIV/0!</v>
      </c>
      <c r="Z106" s="112" t="e">
        <f>'III Plan Rates'!$AA109*'V Consumer Factors'!$N$18*'II Rate Development &amp; Change'!$J$34</f>
        <v>#DIV/0!</v>
      </c>
      <c r="AA106" s="112" t="e">
        <f>'III Plan Rates'!$AA109*'V Consumer Factors'!$N$19*'II Rate Development &amp; Change'!$J$34</f>
        <v>#DIV/0!</v>
      </c>
      <c r="AB106" s="112" t="e">
        <f>'III Plan Rates'!$AA109*'V Consumer Factors'!$N$20*'II Rate Development &amp; Change'!$J$34</f>
        <v>#DIV/0!</v>
      </c>
      <c r="AC106" s="112">
        <f>IF('III Plan Rates'!$AP109&gt;0,SUMPRODUCT(T106:AB106,'III Plan Rates'!$AG109:$AO109)/'III Plan Rates'!$AP109,0)</f>
        <v>0</v>
      </c>
      <c r="AD106" s="119"/>
      <c r="AE106" s="120" t="e">
        <f t="shared" si="25"/>
        <v>#DIV/0!</v>
      </c>
      <c r="AF106" s="120" t="e">
        <f t="shared" si="25"/>
        <v>#DIV/0!</v>
      </c>
      <c r="AG106" s="120" t="e">
        <f t="shared" si="25"/>
        <v>#DIV/0!</v>
      </c>
      <c r="AH106" s="120" t="e">
        <f t="shared" si="25"/>
        <v>#DIV/0!</v>
      </c>
      <c r="AI106" s="120" t="e">
        <f t="shared" si="25"/>
        <v>#DIV/0!</v>
      </c>
      <c r="AJ106" s="120" t="e">
        <f t="shared" si="25"/>
        <v>#DIV/0!</v>
      </c>
      <c r="AK106" s="120" t="e">
        <f t="shared" si="25"/>
        <v>#DIV/0!</v>
      </c>
      <c r="AL106" s="120" t="e">
        <f t="shared" si="29"/>
        <v>#DIV/0!</v>
      </c>
      <c r="AM106" s="120" t="e">
        <f t="shared" si="29"/>
        <v>#DIV/0!</v>
      </c>
      <c r="AN106" s="120" t="str">
        <f t="shared" si="29"/>
        <v/>
      </c>
      <c r="AO106" s="119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2">
        <f>IF('III Plan Rates'!$AP109&gt;0,SUMPRODUCT(AP106:AX106,'III Plan Rates'!$AG109:$AO109)/'III Plan Rates'!$AP109,0)</f>
        <v>0</v>
      </c>
      <c r="AZ106" s="123"/>
      <c r="BA106" s="112" t="e">
        <f>'III Plan Rates'!$AA109*'V Consumer Factors'!$N$12*'II Rate Development &amp; Change'!$K$34</f>
        <v>#DIV/0!</v>
      </c>
      <c r="BB106" s="112" t="e">
        <f>'III Plan Rates'!$AA109*'V Consumer Factors'!$N$13*'II Rate Development &amp; Change'!$K$34</f>
        <v>#DIV/0!</v>
      </c>
      <c r="BC106" s="112" t="e">
        <f>'III Plan Rates'!$AA109*'V Consumer Factors'!$N$14*'II Rate Development &amp; Change'!$K$34</f>
        <v>#DIV/0!</v>
      </c>
      <c r="BD106" s="112" t="e">
        <f>'III Plan Rates'!$AA109*'V Consumer Factors'!$N$15*'II Rate Development &amp; Change'!$K$34</f>
        <v>#DIV/0!</v>
      </c>
      <c r="BE106" s="112" t="e">
        <f>'III Plan Rates'!$AA109*'V Consumer Factors'!$N$16*'II Rate Development &amp; Change'!$K$34</f>
        <v>#DIV/0!</v>
      </c>
      <c r="BF106" s="112" t="e">
        <f>'III Plan Rates'!$AA109*'V Consumer Factors'!$N$17*'II Rate Development &amp; Change'!$K$34</f>
        <v>#DIV/0!</v>
      </c>
      <c r="BG106" s="112" t="e">
        <f>'III Plan Rates'!$AA109*'V Consumer Factors'!$N$18*'II Rate Development &amp; Change'!$K$34</f>
        <v>#DIV/0!</v>
      </c>
      <c r="BH106" s="112" t="e">
        <f>'III Plan Rates'!$AA109*'V Consumer Factors'!$N$19*'II Rate Development &amp; Change'!$K$34</f>
        <v>#DIV/0!</v>
      </c>
      <c r="BI106" s="112" t="e">
        <f>'III Plan Rates'!$AA109*'V Consumer Factors'!$N$20*'II Rate Development &amp; Change'!$K$34</f>
        <v>#DIV/0!</v>
      </c>
      <c r="BJ106" s="112">
        <f>IF('III Plan Rates'!$AP109&gt;0,SUMPRODUCT(BA106:BI106,'III Plan Rates'!$AG109:$AO109)/'III Plan Rates'!$AP109,0)</f>
        <v>0</v>
      </c>
      <c r="BK106" s="124"/>
      <c r="BL106" s="120" t="e">
        <f t="shared" si="26"/>
        <v>#DIV/0!</v>
      </c>
      <c r="BM106" s="120" t="e">
        <f t="shared" si="16"/>
        <v>#DIV/0!</v>
      </c>
      <c r="BN106" s="120" t="e">
        <f t="shared" si="17"/>
        <v>#DIV/0!</v>
      </c>
      <c r="BO106" s="120" t="e">
        <f t="shared" si="18"/>
        <v>#DIV/0!</v>
      </c>
      <c r="BP106" s="120" t="e">
        <f t="shared" si="37"/>
        <v>#DIV/0!</v>
      </c>
      <c r="BQ106" s="120" t="e">
        <f t="shared" si="38"/>
        <v>#DIV/0!</v>
      </c>
      <c r="BR106" s="120" t="e">
        <f t="shared" si="39"/>
        <v>#DIV/0!</v>
      </c>
      <c r="BS106" s="120" t="e">
        <f t="shared" si="30"/>
        <v>#DIV/0!</v>
      </c>
      <c r="BT106" s="120" t="e">
        <f t="shared" si="31"/>
        <v>#DIV/0!</v>
      </c>
      <c r="BU106" s="120" t="str">
        <f t="shared" si="32"/>
        <v/>
      </c>
      <c r="BV106" s="119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2">
        <f>IF('III Plan Rates'!$AP109&gt;0,SUMPRODUCT(BW106:CE106,'III Plan Rates'!$AG109:$AO109)/'III Plan Rates'!$AP109,0)</f>
        <v>0</v>
      </c>
      <c r="CG106" s="123"/>
      <c r="CH106" s="112" t="e">
        <f>'III Plan Rates'!$AA109*'V Consumer Factors'!$N$12*'II Rate Development &amp; Change'!$L$34</f>
        <v>#DIV/0!</v>
      </c>
      <c r="CI106" s="112" t="e">
        <f>'III Plan Rates'!$AA109*'V Consumer Factors'!$N$13*'II Rate Development &amp; Change'!$L$34</f>
        <v>#DIV/0!</v>
      </c>
      <c r="CJ106" s="112" t="e">
        <f>'III Plan Rates'!$AA109*'V Consumer Factors'!$N$14*'II Rate Development &amp; Change'!$L$34</f>
        <v>#DIV/0!</v>
      </c>
      <c r="CK106" s="112" t="e">
        <f>'III Plan Rates'!$AA109*'V Consumer Factors'!$N$15*'II Rate Development &amp; Change'!$L$34</f>
        <v>#DIV/0!</v>
      </c>
      <c r="CL106" s="112" t="e">
        <f>'III Plan Rates'!$AA109*'V Consumer Factors'!$N$16*'II Rate Development &amp; Change'!$L$34</f>
        <v>#DIV/0!</v>
      </c>
      <c r="CM106" s="112" t="e">
        <f>'III Plan Rates'!$AA109*'V Consumer Factors'!$N$17*'II Rate Development &amp; Change'!$L$34</f>
        <v>#DIV/0!</v>
      </c>
      <c r="CN106" s="112" t="e">
        <f>'III Plan Rates'!$AA109*'V Consumer Factors'!$N$18*'II Rate Development &amp; Change'!$L$34</f>
        <v>#DIV/0!</v>
      </c>
      <c r="CO106" s="112" t="e">
        <f>'III Plan Rates'!$AA109*'V Consumer Factors'!$N$19*'II Rate Development &amp; Change'!$L$34</f>
        <v>#DIV/0!</v>
      </c>
      <c r="CP106" s="112" t="e">
        <f>'III Plan Rates'!$AA109*'V Consumer Factors'!$N$20*'II Rate Development &amp; Change'!$L$34</f>
        <v>#DIV/0!</v>
      </c>
      <c r="CQ106" s="112">
        <f>IF('III Plan Rates'!$AP109&gt;0,SUMPRODUCT(CH106:CP106,'III Plan Rates'!$AG109:$AO109)/'III Plan Rates'!$AP109,0)</f>
        <v>0</v>
      </c>
      <c r="CR106" s="124"/>
      <c r="CS106" s="120" t="e">
        <f t="shared" si="27"/>
        <v>#DIV/0!</v>
      </c>
      <c r="CT106" s="120" t="e">
        <f t="shared" si="19"/>
        <v>#DIV/0!</v>
      </c>
      <c r="CU106" s="120" t="e">
        <f t="shared" si="20"/>
        <v>#DIV/0!</v>
      </c>
      <c r="CV106" s="120" t="e">
        <f t="shared" si="21"/>
        <v>#DIV/0!</v>
      </c>
      <c r="CW106" s="120" t="e">
        <f t="shared" si="40"/>
        <v>#DIV/0!</v>
      </c>
      <c r="CX106" s="120" t="e">
        <f t="shared" si="41"/>
        <v>#DIV/0!</v>
      </c>
      <c r="CY106" s="120" t="e">
        <f t="shared" si="42"/>
        <v>#DIV/0!</v>
      </c>
      <c r="CZ106" s="120" t="e">
        <f t="shared" si="43"/>
        <v>#DIV/0!</v>
      </c>
      <c r="DA106" s="120" t="e">
        <f t="shared" si="33"/>
        <v>#DIV/0!</v>
      </c>
      <c r="DB106" s="120" t="str">
        <f t="shared" si="34"/>
        <v/>
      </c>
      <c r="DC106" s="119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2">
        <f>IF('III Plan Rates'!$AP109&gt;0,SUMPRODUCT(DD106:DL106,'III Plan Rates'!$AG109:$AO109)/'III Plan Rates'!$AP109,0)</f>
        <v>0</v>
      </c>
      <c r="DN106" s="123"/>
      <c r="DO106" s="112" t="e">
        <f>'III Plan Rates'!$AA109*'V Consumer Factors'!$N$12*'II Rate Development &amp; Change'!$M$34</f>
        <v>#DIV/0!</v>
      </c>
      <c r="DP106" s="112" t="e">
        <f>'III Plan Rates'!$AA109*'V Consumer Factors'!$N$13*'II Rate Development &amp; Change'!$M$34</f>
        <v>#DIV/0!</v>
      </c>
      <c r="DQ106" s="112" t="e">
        <f>'III Plan Rates'!$AA109*'V Consumer Factors'!$N$14*'II Rate Development &amp; Change'!$M$34</f>
        <v>#DIV/0!</v>
      </c>
      <c r="DR106" s="112" t="e">
        <f>'III Plan Rates'!$AA109*'V Consumer Factors'!$N$15*'II Rate Development &amp; Change'!$M$34</f>
        <v>#DIV/0!</v>
      </c>
      <c r="DS106" s="112" t="e">
        <f>'III Plan Rates'!$AA109*'V Consumer Factors'!$N$16*'II Rate Development &amp; Change'!$M$34</f>
        <v>#DIV/0!</v>
      </c>
      <c r="DT106" s="112" t="e">
        <f>'III Plan Rates'!$AA109*'V Consumer Factors'!$N$17*'II Rate Development &amp; Change'!$M$34</f>
        <v>#DIV/0!</v>
      </c>
      <c r="DU106" s="112" t="e">
        <f>'III Plan Rates'!$AA109*'V Consumer Factors'!$N$18*'II Rate Development &amp; Change'!$M$34</f>
        <v>#DIV/0!</v>
      </c>
      <c r="DV106" s="112" t="e">
        <f>'III Plan Rates'!$AA109*'V Consumer Factors'!$N$19*'II Rate Development &amp; Change'!$M$34</f>
        <v>#DIV/0!</v>
      </c>
      <c r="DW106" s="112" t="e">
        <f>'III Plan Rates'!$AA109*'V Consumer Factors'!$N$20*'II Rate Development &amp; Change'!$M$34</f>
        <v>#DIV/0!</v>
      </c>
      <c r="DX106" s="112">
        <f>IF('III Plan Rates'!$AP109&gt;0,SUMPRODUCT(DO106:DW106,'III Plan Rates'!$AG109:$AO109)/'III Plan Rates'!$AP109,0)</f>
        <v>0</v>
      </c>
      <c r="DZ106" s="120" t="e">
        <f t="shared" si="28"/>
        <v>#DIV/0!</v>
      </c>
      <c r="EA106" s="120" t="e">
        <f t="shared" si="22"/>
        <v>#DIV/0!</v>
      </c>
      <c r="EB106" s="120" t="e">
        <f t="shared" si="23"/>
        <v>#DIV/0!</v>
      </c>
      <c r="EC106" s="120" t="e">
        <f t="shared" si="24"/>
        <v>#DIV/0!</v>
      </c>
      <c r="ED106" s="120" t="e">
        <f t="shared" si="44"/>
        <v>#DIV/0!</v>
      </c>
      <c r="EE106" s="120" t="e">
        <f t="shared" si="45"/>
        <v>#DIV/0!</v>
      </c>
      <c r="EF106" s="120" t="e">
        <f t="shared" si="46"/>
        <v>#DIV/0!</v>
      </c>
      <c r="EG106" s="120" t="e">
        <f t="shared" si="47"/>
        <v>#DIV/0!</v>
      </c>
      <c r="EH106" s="120" t="e">
        <f t="shared" si="35"/>
        <v>#DIV/0!</v>
      </c>
      <c r="EI106" s="120" t="str">
        <f t="shared" si="36"/>
        <v/>
      </c>
      <c r="EJ106" s="119"/>
    </row>
    <row r="107" spans="1:140" x14ac:dyDescent="0.25">
      <c r="A107" s="406" t="str">
        <f>'III Plan Rates'!A110</f>
        <v>Plan 93</v>
      </c>
      <c r="B107" s="122">
        <f>'III Plan Rates'!B110</f>
        <v>0</v>
      </c>
      <c r="C107" s="128">
        <f>'III Plan Rates'!D110</f>
        <v>0</v>
      </c>
      <c r="D107" s="122">
        <f>'III Plan Rates'!E110</f>
        <v>0</v>
      </c>
      <c r="E107" s="122">
        <f>'III Plan Rates'!F110</f>
        <v>0</v>
      </c>
      <c r="F107" s="122">
        <f>'III Plan Rates'!G110</f>
        <v>0</v>
      </c>
      <c r="G107" s="122">
        <f>'III Plan Rates'!J110</f>
        <v>0</v>
      </c>
      <c r="H107" s="10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2">
        <f>IF('III Plan Rates'!$AP110&gt;0,SUMPRODUCT(I107:Q107,'III Plan Rates'!$AG110:$AO110)/'III Plan Rates'!$AP110,0)</f>
        <v>0</v>
      </c>
      <c r="S107" s="123"/>
      <c r="T107" s="112" t="e">
        <f>'III Plan Rates'!$AA110*'V Consumer Factors'!$N$12*'II Rate Development &amp; Change'!$J$34</f>
        <v>#DIV/0!</v>
      </c>
      <c r="U107" s="112" t="e">
        <f>'III Plan Rates'!$AA110*'V Consumer Factors'!$N$13*'II Rate Development &amp; Change'!$J$34</f>
        <v>#DIV/0!</v>
      </c>
      <c r="V107" s="112" t="e">
        <f>'III Plan Rates'!$AA110*'V Consumer Factors'!$N$14*'II Rate Development &amp; Change'!$J$34</f>
        <v>#DIV/0!</v>
      </c>
      <c r="W107" s="112" t="e">
        <f>'III Plan Rates'!$AA110*'V Consumer Factors'!$N$15*'II Rate Development &amp; Change'!$J$34</f>
        <v>#DIV/0!</v>
      </c>
      <c r="X107" s="112" t="e">
        <f>'III Plan Rates'!$AA110*'V Consumer Factors'!$N$16*'II Rate Development &amp; Change'!$J$34</f>
        <v>#DIV/0!</v>
      </c>
      <c r="Y107" s="112" t="e">
        <f>'III Plan Rates'!$AA110*'V Consumer Factors'!$N$17*'II Rate Development &amp; Change'!$J$34</f>
        <v>#DIV/0!</v>
      </c>
      <c r="Z107" s="112" t="e">
        <f>'III Plan Rates'!$AA110*'V Consumer Factors'!$N$18*'II Rate Development &amp; Change'!$J$34</f>
        <v>#DIV/0!</v>
      </c>
      <c r="AA107" s="112" t="e">
        <f>'III Plan Rates'!$AA110*'V Consumer Factors'!$N$19*'II Rate Development &amp; Change'!$J$34</f>
        <v>#DIV/0!</v>
      </c>
      <c r="AB107" s="112" t="e">
        <f>'III Plan Rates'!$AA110*'V Consumer Factors'!$N$20*'II Rate Development &amp; Change'!$J$34</f>
        <v>#DIV/0!</v>
      </c>
      <c r="AC107" s="112">
        <f>IF('III Plan Rates'!$AP110&gt;0,SUMPRODUCT(T107:AB107,'III Plan Rates'!$AG110:$AO110)/'III Plan Rates'!$AP110,0)</f>
        <v>0</v>
      </c>
      <c r="AD107" s="119"/>
      <c r="AE107" s="120" t="e">
        <f t="shared" si="25"/>
        <v>#DIV/0!</v>
      </c>
      <c r="AF107" s="120" t="e">
        <f t="shared" si="25"/>
        <v>#DIV/0!</v>
      </c>
      <c r="AG107" s="120" t="e">
        <f t="shared" si="25"/>
        <v>#DIV/0!</v>
      </c>
      <c r="AH107" s="120" t="e">
        <f t="shared" si="25"/>
        <v>#DIV/0!</v>
      </c>
      <c r="AI107" s="120" t="e">
        <f t="shared" si="25"/>
        <v>#DIV/0!</v>
      </c>
      <c r="AJ107" s="120" t="e">
        <f t="shared" si="25"/>
        <v>#DIV/0!</v>
      </c>
      <c r="AK107" s="120" t="e">
        <f t="shared" si="25"/>
        <v>#DIV/0!</v>
      </c>
      <c r="AL107" s="120" t="e">
        <f t="shared" si="29"/>
        <v>#DIV/0!</v>
      </c>
      <c r="AM107" s="120" t="e">
        <f t="shared" si="29"/>
        <v>#DIV/0!</v>
      </c>
      <c r="AN107" s="120" t="str">
        <f t="shared" si="29"/>
        <v/>
      </c>
      <c r="AO107" s="119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2">
        <f>IF('III Plan Rates'!$AP110&gt;0,SUMPRODUCT(AP107:AX107,'III Plan Rates'!$AG110:$AO110)/'III Plan Rates'!$AP110,0)</f>
        <v>0</v>
      </c>
      <c r="AZ107" s="123"/>
      <c r="BA107" s="112" t="e">
        <f>'III Plan Rates'!$AA110*'V Consumer Factors'!$N$12*'II Rate Development &amp; Change'!$K$34</f>
        <v>#DIV/0!</v>
      </c>
      <c r="BB107" s="112" t="e">
        <f>'III Plan Rates'!$AA110*'V Consumer Factors'!$N$13*'II Rate Development &amp; Change'!$K$34</f>
        <v>#DIV/0!</v>
      </c>
      <c r="BC107" s="112" t="e">
        <f>'III Plan Rates'!$AA110*'V Consumer Factors'!$N$14*'II Rate Development &amp; Change'!$K$34</f>
        <v>#DIV/0!</v>
      </c>
      <c r="BD107" s="112" t="e">
        <f>'III Plan Rates'!$AA110*'V Consumer Factors'!$N$15*'II Rate Development &amp; Change'!$K$34</f>
        <v>#DIV/0!</v>
      </c>
      <c r="BE107" s="112" t="e">
        <f>'III Plan Rates'!$AA110*'V Consumer Factors'!$N$16*'II Rate Development &amp; Change'!$K$34</f>
        <v>#DIV/0!</v>
      </c>
      <c r="BF107" s="112" t="e">
        <f>'III Plan Rates'!$AA110*'V Consumer Factors'!$N$17*'II Rate Development &amp; Change'!$K$34</f>
        <v>#DIV/0!</v>
      </c>
      <c r="BG107" s="112" t="e">
        <f>'III Plan Rates'!$AA110*'V Consumer Factors'!$N$18*'II Rate Development &amp; Change'!$K$34</f>
        <v>#DIV/0!</v>
      </c>
      <c r="BH107" s="112" t="e">
        <f>'III Plan Rates'!$AA110*'V Consumer Factors'!$N$19*'II Rate Development &amp; Change'!$K$34</f>
        <v>#DIV/0!</v>
      </c>
      <c r="BI107" s="112" t="e">
        <f>'III Plan Rates'!$AA110*'V Consumer Factors'!$N$20*'II Rate Development &amp; Change'!$K$34</f>
        <v>#DIV/0!</v>
      </c>
      <c r="BJ107" s="112">
        <f>IF('III Plan Rates'!$AP110&gt;0,SUMPRODUCT(BA107:BI107,'III Plan Rates'!$AG110:$AO110)/'III Plan Rates'!$AP110,0)</f>
        <v>0</v>
      </c>
      <c r="BK107" s="124"/>
      <c r="BL107" s="120" t="e">
        <f t="shared" si="26"/>
        <v>#DIV/0!</v>
      </c>
      <c r="BM107" s="120" t="e">
        <f t="shared" si="16"/>
        <v>#DIV/0!</v>
      </c>
      <c r="BN107" s="120" t="e">
        <f t="shared" si="17"/>
        <v>#DIV/0!</v>
      </c>
      <c r="BO107" s="120" t="e">
        <f t="shared" si="18"/>
        <v>#DIV/0!</v>
      </c>
      <c r="BP107" s="120" t="e">
        <f t="shared" si="37"/>
        <v>#DIV/0!</v>
      </c>
      <c r="BQ107" s="120" t="e">
        <f t="shared" si="38"/>
        <v>#DIV/0!</v>
      </c>
      <c r="BR107" s="120" t="e">
        <f t="shared" si="39"/>
        <v>#DIV/0!</v>
      </c>
      <c r="BS107" s="120" t="e">
        <f t="shared" si="30"/>
        <v>#DIV/0!</v>
      </c>
      <c r="BT107" s="120" t="e">
        <f t="shared" si="31"/>
        <v>#DIV/0!</v>
      </c>
      <c r="BU107" s="120" t="str">
        <f t="shared" si="32"/>
        <v/>
      </c>
      <c r="BV107" s="119"/>
      <c r="BW107" s="111"/>
      <c r="BX107" s="111"/>
      <c r="BY107" s="111"/>
      <c r="BZ107" s="111"/>
      <c r="CA107" s="111"/>
      <c r="CB107" s="111"/>
      <c r="CC107" s="111"/>
      <c r="CD107" s="111"/>
      <c r="CE107" s="111"/>
      <c r="CF107" s="112">
        <f>IF('III Plan Rates'!$AP110&gt;0,SUMPRODUCT(BW107:CE107,'III Plan Rates'!$AG110:$AO110)/'III Plan Rates'!$AP110,0)</f>
        <v>0</v>
      </c>
      <c r="CG107" s="123"/>
      <c r="CH107" s="112" t="e">
        <f>'III Plan Rates'!$AA110*'V Consumer Factors'!$N$12*'II Rate Development &amp; Change'!$L$34</f>
        <v>#DIV/0!</v>
      </c>
      <c r="CI107" s="112" t="e">
        <f>'III Plan Rates'!$AA110*'V Consumer Factors'!$N$13*'II Rate Development &amp; Change'!$L$34</f>
        <v>#DIV/0!</v>
      </c>
      <c r="CJ107" s="112" t="e">
        <f>'III Plan Rates'!$AA110*'V Consumer Factors'!$N$14*'II Rate Development &amp; Change'!$L$34</f>
        <v>#DIV/0!</v>
      </c>
      <c r="CK107" s="112" t="e">
        <f>'III Plan Rates'!$AA110*'V Consumer Factors'!$N$15*'II Rate Development &amp; Change'!$L$34</f>
        <v>#DIV/0!</v>
      </c>
      <c r="CL107" s="112" t="e">
        <f>'III Plan Rates'!$AA110*'V Consumer Factors'!$N$16*'II Rate Development &amp; Change'!$L$34</f>
        <v>#DIV/0!</v>
      </c>
      <c r="CM107" s="112" t="e">
        <f>'III Plan Rates'!$AA110*'V Consumer Factors'!$N$17*'II Rate Development &amp; Change'!$L$34</f>
        <v>#DIV/0!</v>
      </c>
      <c r="CN107" s="112" t="e">
        <f>'III Plan Rates'!$AA110*'V Consumer Factors'!$N$18*'II Rate Development &amp; Change'!$L$34</f>
        <v>#DIV/0!</v>
      </c>
      <c r="CO107" s="112" t="e">
        <f>'III Plan Rates'!$AA110*'V Consumer Factors'!$N$19*'II Rate Development &amp; Change'!$L$34</f>
        <v>#DIV/0!</v>
      </c>
      <c r="CP107" s="112" t="e">
        <f>'III Plan Rates'!$AA110*'V Consumer Factors'!$N$20*'II Rate Development &amp; Change'!$L$34</f>
        <v>#DIV/0!</v>
      </c>
      <c r="CQ107" s="112">
        <f>IF('III Plan Rates'!$AP110&gt;0,SUMPRODUCT(CH107:CP107,'III Plan Rates'!$AG110:$AO110)/'III Plan Rates'!$AP110,0)</f>
        <v>0</v>
      </c>
      <c r="CR107" s="124"/>
      <c r="CS107" s="120" t="e">
        <f t="shared" si="27"/>
        <v>#DIV/0!</v>
      </c>
      <c r="CT107" s="120" t="e">
        <f t="shared" si="19"/>
        <v>#DIV/0!</v>
      </c>
      <c r="CU107" s="120" t="e">
        <f t="shared" si="20"/>
        <v>#DIV/0!</v>
      </c>
      <c r="CV107" s="120" t="e">
        <f t="shared" si="21"/>
        <v>#DIV/0!</v>
      </c>
      <c r="CW107" s="120" t="e">
        <f t="shared" si="40"/>
        <v>#DIV/0!</v>
      </c>
      <c r="CX107" s="120" t="e">
        <f t="shared" si="41"/>
        <v>#DIV/0!</v>
      </c>
      <c r="CY107" s="120" t="e">
        <f t="shared" si="42"/>
        <v>#DIV/0!</v>
      </c>
      <c r="CZ107" s="120" t="e">
        <f t="shared" si="43"/>
        <v>#DIV/0!</v>
      </c>
      <c r="DA107" s="120" t="e">
        <f t="shared" si="33"/>
        <v>#DIV/0!</v>
      </c>
      <c r="DB107" s="120" t="str">
        <f t="shared" si="34"/>
        <v/>
      </c>
      <c r="DC107" s="119"/>
      <c r="DD107" s="111"/>
      <c r="DE107" s="111"/>
      <c r="DF107" s="111"/>
      <c r="DG107" s="111"/>
      <c r="DH107" s="111"/>
      <c r="DI107" s="111"/>
      <c r="DJ107" s="111"/>
      <c r="DK107" s="111"/>
      <c r="DL107" s="111"/>
      <c r="DM107" s="112">
        <f>IF('III Plan Rates'!$AP110&gt;0,SUMPRODUCT(DD107:DL107,'III Plan Rates'!$AG110:$AO110)/'III Plan Rates'!$AP110,0)</f>
        <v>0</v>
      </c>
      <c r="DN107" s="123"/>
      <c r="DO107" s="112" t="e">
        <f>'III Plan Rates'!$AA110*'V Consumer Factors'!$N$12*'II Rate Development &amp; Change'!$M$34</f>
        <v>#DIV/0!</v>
      </c>
      <c r="DP107" s="112" t="e">
        <f>'III Plan Rates'!$AA110*'V Consumer Factors'!$N$13*'II Rate Development &amp; Change'!$M$34</f>
        <v>#DIV/0!</v>
      </c>
      <c r="DQ107" s="112" t="e">
        <f>'III Plan Rates'!$AA110*'V Consumer Factors'!$N$14*'II Rate Development &amp; Change'!$M$34</f>
        <v>#DIV/0!</v>
      </c>
      <c r="DR107" s="112" t="e">
        <f>'III Plan Rates'!$AA110*'V Consumer Factors'!$N$15*'II Rate Development &amp; Change'!$M$34</f>
        <v>#DIV/0!</v>
      </c>
      <c r="DS107" s="112" t="e">
        <f>'III Plan Rates'!$AA110*'V Consumer Factors'!$N$16*'II Rate Development &amp; Change'!$M$34</f>
        <v>#DIV/0!</v>
      </c>
      <c r="DT107" s="112" t="e">
        <f>'III Plan Rates'!$AA110*'V Consumer Factors'!$N$17*'II Rate Development &amp; Change'!$M$34</f>
        <v>#DIV/0!</v>
      </c>
      <c r="DU107" s="112" t="e">
        <f>'III Plan Rates'!$AA110*'V Consumer Factors'!$N$18*'II Rate Development &amp; Change'!$M$34</f>
        <v>#DIV/0!</v>
      </c>
      <c r="DV107" s="112" t="e">
        <f>'III Plan Rates'!$AA110*'V Consumer Factors'!$N$19*'II Rate Development &amp; Change'!$M$34</f>
        <v>#DIV/0!</v>
      </c>
      <c r="DW107" s="112" t="e">
        <f>'III Plan Rates'!$AA110*'V Consumer Factors'!$N$20*'II Rate Development &amp; Change'!$M$34</f>
        <v>#DIV/0!</v>
      </c>
      <c r="DX107" s="112">
        <f>IF('III Plan Rates'!$AP110&gt;0,SUMPRODUCT(DO107:DW107,'III Plan Rates'!$AG110:$AO110)/'III Plan Rates'!$AP110,0)</f>
        <v>0</v>
      </c>
      <c r="DZ107" s="120" t="e">
        <f t="shared" si="28"/>
        <v>#DIV/0!</v>
      </c>
      <c r="EA107" s="120" t="e">
        <f t="shared" si="22"/>
        <v>#DIV/0!</v>
      </c>
      <c r="EB107" s="120" t="e">
        <f t="shared" si="23"/>
        <v>#DIV/0!</v>
      </c>
      <c r="EC107" s="120" t="e">
        <f t="shared" si="24"/>
        <v>#DIV/0!</v>
      </c>
      <c r="ED107" s="120" t="e">
        <f t="shared" si="44"/>
        <v>#DIV/0!</v>
      </c>
      <c r="EE107" s="120" t="e">
        <f t="shared" si="45"/>
        <v>#DIV/0!</v>
      </c>
      <c r="EF107" s="120" t="e">
        <f t="shared" si="46"/>
        <v>#DIV/0!</v>
      </c>
      <c r="EG107" s="120" t="e">
        <f t="shared" si="47"/>
        <v>#DIV/0!</v>
      </c>
      <c r="EH107" s="120" t="e">
        <f t="shared" si="35"/>
        <v>#DIV/0!</v>
      </c>
      <c r="EI107" s="120" t="str">
        <f t="shared" si="36"/>
        <v/>
      </c>
      <c r="EJ107" s="119"/>
    </row>
    <row r="108" spans="1:140" x14ac:dyDescent="0.25">
      <c r="A108" s="406" t="str">
        <f>'III Plan Rates'!A111</f>
        <v>Plan 94</v>
      </c>
      <c r="B108" s="122">
        <f>'III Plan Rates'!B111</f>
        <v>0</v>
      </c>
      <c r="C108" s="128">
        <f>'III Plan Rates'!D111</f>
        <v>0</v>
      </c>
      <c r="D108" s="122">
        <f>'III Plan Rates'!E111</f>
        <v>0</v>
      </c>
      <c r="E108" s="122">
        <f>'III Plan Rates'!F111</f>
        <v>0</v>
      </c>
      <c r="F108" s="122">
        <f>'III Plan Rates'!G111</f>
        <v>0</v>
      </c>
      <c r="G108" s="122">
        <f>'III Plan Rates'!J111</f>
        <v>0</v>
      </c>
      <c r="H108" s="10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2">
        <f>IF('III Plan Rates'!$AP111&gt;0,SUMPRODUCT(I108:Q108,'III Plan Rates'!$AG111:$AO111)/'III Plan Rates'!$AP111,0)</f>
        <v>0</v>
      </c>
      <c r="S108" s="123"/>
      <c r="T108" s="112" t="e">
        <f>'III Plan Rates'!$AA111*'V Consumer Factors'!$N$12*'II Rate Development &amp; Change'!$J$34</f>
        <v>#DIV/0!</v>
      </c>
      <c r="U108" s="112" t="e">
        <f>'III Plan Rates'!$AA111*'V Consumer Factors'!$N$13*'II Rate Development &amp; Change'!$J$34</f>
        <v>#DIV/0!</v>
      </c>
      <c r="V108" s="112" t="e">
        <f>'III Plan Rates'!$AA111*'V Consumer Factors'!$N$14*'II Rate Development &amp; Change'!$J$34</f>
        <v>#DIV/0!</v>
      </c>
      <c r="W108" s="112" t="e">
        <f>'III Plan Rates'!$AA111*'V Consumer Factors'!$N$15*'II Rate Development &amp; Change'!$J$34</f>
        <v>#DIV/0!</v>
      </c>
      <c r="X108" s="112" t="e">
        <f>'III Plan Rates'!$AA111*'V Consumer Factors'!$N$16*'II Rate Development &amp; Change'!$J$34</f>
        <v>#DIV/0!</v>
      </c>
      <c r="Y108" s="112" t="e">
        <f>'III Plan Rates'!$AA111*'V Consumer Factors'!$N$17*'II Rate Development &amp; Change'!$J$34</f>
        <v>#DIV/0!</v>
      </c>
      <c r="Z108" s="112" t="e">
        <f>'III Plan Rates'!$AA111*'V Consumer Factors'!$N$18*'II Rate Development &amp; Change'!$J$34</f>
        <v>#DIV/0!</v>
      </c>
      <c r="AA108" s="112" t="e">
        <f>'III Plan Rates'!$AA111*'V Consumer Factors'!$N$19*'II Rate Development &amp; Change'!$J$34</f>
        <v>#DIV/0!</v>
      </c>
      <c r="AB108" s="112" t="e">
        <f>'III Plan Rates'!$AA111*'V Consumer Factors'!$N$20*'II Rate Development &amp; Change'!$J$34</f>
        <v>#DIV/0!</v>
      </c>
      <c r="AC108" s="112">
        <f>IF('III Plan Rates'!$AP111&gt;0,SUMPRODUCT(T108:AB108,'III Plan Rates'!$AG111:$AO111)/'III Plan Rates'!$AP111,0)</f>
        <v>0</v>
      </c>
      <c r="AD108" s="119"/>
      <c r="AE108" s="120" t="e">
        <f t="shared" si="25"/>
        <v>#DIV/0!</v>
      </c>
      <c r="AF108" s="120" t="e">
        <f t="shared" si="25"/>
        <v>#DIV/0!</v>
      </c>
      <c r="AG108" s="120" t="e">
        <f t="shared" si="25"/>
        <v>#DIV/0!</v>
      </c>
      <c r="AH108" s="120" t="e">
        <f t="shared" si="25"/>
        <v>#DIV/0!</v>
      </c>
      <c r="AI108" s="120" t="e">
        <f t="shared" si="25"/>
        <v>#DIV/0!</v>
      </c>
      <c r="AJ108" s="120" t="e">
        <f t="shared" si="25"/>
        <v>#DIV/0!</v>
      </c>
      <c r="AK108" s="120" t="e">
        <f t="shared" si="25"/>
        <v>#DIV/0!</v>
      </c>
      <c r="AL108" s="120" t="e">
        <f t="shared" si="29"/>
        <v>#DIV/0!</v>
      </c>
      <c r="AM108" s="120" t="e">
        <f t="shared" si="29"/>
        <v>#DIV/0!</v>
      </c>
      <c r="AN108" s="120" t="str">
        <f t="shared" si="29"/>
        <v/>
      </c>
      <c r="AO108" s="119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2">
        <f>IF('III Plan Rates'!$AP111&gt;0,SUMPRODUCT(AP108:AX108,'III Plan Rates'!$AG111:$AO111)/'III Plan Rates'!$AP111,0)</f>
        <v>0</v>
      </c>
      <c r="AZ108" s="123"/>
      <c r="BA108" s="112" t="e">
        <f>'III Plan Rates'!$AA111*'V Consumer Factors'!$N$12*'II Rate Development &amp; Change'!$K$34</f>
        <v>#DIV/0!</v>
      </c>
      <c r="BB108" s="112" t="e">
        <f>'III Plan Rates'!$AA111*'V Consumer Factors'!$N$13*'II Rate Development &amp; Change'!$K$34</f>
        <v>#DIV/0!</v>
      </c>
      <c r="BC108" s="112" t="e">
        <f>'III Plan Rates'!$AA111*'V Consumer Factors'!$N$14*'II Rate Development &amp; Change'!$K$34</f>
        <v>#DIV/0!</v>
      </c>
      <c r="BD108" s="112" t="e">
        <f>'III Plan Rates'!$AA111*'V Consumer Factors'!$N$15*'II Rate Development &amp; Change'!$K$34</f>
        <v>#DIV/0!</v>
      </c>
      <c r="BE108" s="112" t="e">
        <f>'III Plan Rates'!$AA111*'V Consumer Factors'!$N$16*'II Rate Development &amp; Change'!$K$34</f>
        <v>#DIV/0!</v>
      </c>
      <c r="BF108" s="112" t="e">
        <f>'III Plan Rates'!$AA111*'V Consumer Factors'!$N$17*'II Rate Development &amp; Change'!$K$34</f>
        <v>#DIV/0!</v>
      </c>
      <c r="BG108" s="112" t="e">
        <f>'III Plan Rates'!$AA111*'V Consumer Factors'!$N$18*'II Rate Development &amp; Change'!$K$34</f>
        <v>#DIV/0!</v>
      </c>
      <c r="BH108" s="112" t="e">
        <f>'III Plan Rates'!$AA111*'V Consumer Factors'!$N$19*'II Rate Development &amp; Change'!$K$34</f>
        <v>#DIV/0!</v>
      </c>
      <c r="BI108" s="112" t="e">
        <f>'III Plan Rates'!$AA111*'V Consumer Factors'!$N$20*'II Rate Development &amp; Change'!$K$34</f>
        <v>#DIV/0!</v>
      </c>
      <c r="BJ108" s="112">
        <f>IF('III Plan Rates'!$AP111&gt;0,SUMPRODUCT(BA108:BI108,'III Plan Rates'!$AG111:$AO111)/'III Plan Rates'!$AP111,0)</f>
        <v>0</v>
      </c>
      <c r="BK108" s="124"/>
      <c r="BL108" s="120" t="e">
        <f t="shared" si="26"/>
        <v>#DIV/0!</v>
      </c>
      <c r="BM108" s="120" t="e">
        <f t="shared" ref="BM108:BM113" si="48">IF(AND(AQ108&gt;0,BB108&gt;0),BB108/AQ108-1,"")</f>
        <v>#DIV/0!</v>
      </c>
      <c r="BN108" s="120" t="e">
        <f t="shared" ref="BN108:BN113" si="49">IF(AND(AR108&gt;0,BC108&gt;0),BC108/AR108-1,"")</f>
        <v>#DIV/0!</v>
      </c>
      <c r="BO108" s="120" t="e">
        <f t="shared" ref="BO108:BO113" si="50">IF(AND(AS108&gt;0,BD108&gt;0),BD108/AS108-1,"")</f>
        <v>#DIV/0!</v>
      </c>
      <c r="BP108" s="120" t="e">
        <f t="shared" si="37"/>
        <v>#DIV/0!</v>
      </c>
      <c r="BQ108" s="120" t="e">
        <f t="shared" si="38"/>
        <v>#DIV/0!</v>
      </c>
      <c r="BR108" s="120" t="e">
        <f t="shared" si="39"/>
        <v>#DIV/0!</v>
      </c>
      <c r="BS108" s="120" t="e">
        <f t="shared" si="30"/>
        <v>#DIV/0!</v>
      </c>
      <c r="BT108" s="120" t="e">
        <f t="shared" si="31"/>
        <v>#DIV/0!</v>
      </c>
      <c r="BU108" s="120" t="str">
        <f t="shared" si="32"/>
        <v/>
      </c>
      <c r="BV108" s="119"/>
      <c r="BW108" s="111"/>
      <c r="BX108" s="111"/>
      <c r="BY108" s="111"/>
      <c r="BZ108" s="111"/>
      <c r="CA108" s="111"/>
      <c r="CB108" s="111"/>
      <c r="CC108" s="111"/>
      <c r="CD108" s="111"/>
      <c r="CE108" s="111"/>
      <c r="CF108" s="112">
        <f>IF('III Plan Rates'!$AP111&gt;0,SUMPRODUCT(BW108:CE108,'III Plan Rates'!$AG111:$AO111)/'III Plan Rates'!$AP111,0)</f>
        <v>0</v>
      </c>
      <c r="CG108" s="123"/>
      <c r="CH108" s="112" t="e">
        <f>'III Plan Rates'!$AA111*'V Consumer Factors'!$N$12*'II Rate Development &amp; Change'!$L$34</f>
        <v>#DIV/0!</v>
      </c>
      <c r="CI108" s="112" t="e">
        <f>'III Plan Rates'!$AA111*'V Consumer Factors'!$N$13*'II Rate Development &amp; Change'!$L$34</f>
        <v>#DIV/0!</v>
      </c>
      <c r="CJ108" s="112" t="e">
        <f>'III Plan Rates'!$AA111*'V Consumer Factors'!$N$14*'II Rate Development &amp; Change'!$L$34</f>
        <v>#DIV/0!</v>
      </c>
      <c r="CK108" s="112" t="e">
        <f>'III Plan Rates'!$AA111*'V Consumer Factors'!$N$15*'II Rate Development &amp; Change'!$L$34</f>
        <v>#DIV/0!</v>
      </c>
      <c r="CL108" s="112" t="e">
        <f>'III Plan Rates'!$AA111*'V Consumer Factors'!$N$16*'II Rate Development &amp; Change'!$L$34</f>
        <v>#DIV/0!</v>
      </c>
      <c r="CM108" s="112" t="e">
        <f>'III Plan Rates'!$AA111*'V Consumer Factors'!$N$17*'II Rate Development &amp; Change'!$L$34</f>
        <v>#DIV/0!</v>
      </c>
      <c r="CN108" s="112" t="e">
        <f>'III Plan Rates'!$AA111*'V Consumer Factors'!$N$18*'II Rate Development &amp; Change'!$L$34</f>
        <v>#DIV/0!</v>
      </c>
      <c r="CO108" s="112" t="e">
        <f>'III Plan Rates'!$AA111*'V Consumer Factors'!$N$19*'II Rate Development &amp; Change'!$L$34</f>
        <v>#DIV/0!</v>
      </c>
      <c r="CP108" s="112" t="e">
        <f>'III Plan Rates'!$AA111*'V Consumer Factors'!$N$20*'II Rate Development &amp; Change'!$L$34</f>
        <v>#DIV/0!</v>
      </c>
      <c r="CQ108" s="112">
        <f>IF('III Plan Rates'!$AP111&gt;0,SUMPRODUCT(CH108:CP108,'III Plan Rates'!$AG111:$AO111)/'III Plan Rates'!$AP111,0)</f>
        <v>0</v>
      </c>
      <c r="CR108" s="124"/>
      <c r="CS108" s="120" t="e">
        <f t="shared" si="27"/>
        <v>#DIV/0!</v>
      </c>
      <c r="CT108" s="120" t="e">
        <f t="shared" ref="CT108:CT114" si="51">IF(AND(BX108&gt;0,CI108&gt;0),CI108/BX108-1,"")</f>
        <v>#DIV/0!</v>
      </c>
      <c r="CU108" s="120" t="e">
        <f t="shared" ref="CU108:CU114" si="52">IF(AND(BY108&gt;0,CJ108&gt;0),CJ108/BY108-1,"")</f>
        <v>#DIV/0!</v>
      </c>
      <c r="CV108" s="120" t="e">
        <f t="shared" ref="CV108:CV114" si="53">IF(AND(BZ108&gt;0,CK108&gt;0),CK108/BZ108-1,"")</f>
        <v>#DIV/0!</v>
      </c>
      <c r="CW108" s="120" t="e">
        <f t="shared" si="40"/>
        <v>#DIV/0!</v>
      </c>
      <c r="CX108" s="120" t="e">
        <f t="shared" si="41"/>
        <v>#DIV/0!</v>
      </c>
      <c r="CY108" s="120" t="e">
        <f t="shared" si="42"/>
        <v>#DIV/0!</v>
      </c>
      <c r="CZ108" s="120" t="e">
        <f t="shared" si="43"/>
        <v>#DIV/0!</v>
      </c>
      <c r="DA108" s="120" t="e">
        <f t="shared" si="33"/>
        <v>#DIV/0!</v>
      </c>
      <c r="DB108" s="120" t="str">
        <f t="shared" si="34"/>
        <v/>
      </c>
      <c r="DC108" s="119"/>
      <c r="DD108" s="111"/>
      <c r="DE108" s="111"/>
      <c r="DF108" s="111"/>
      <c r="DG108" s="111"/>
      <c r="DH108" s="111"/>
      <c r="DI108" s="111"/>
      <c r="DJ108" s="111"/>
      <c r="DK108" s="111"/>
      <c r="DL108" s="111"/>
      <c r="DM108" s="112">
        <f>IF('III Plan Rates'!$AP111&gt;0,SUMPRODUCT(DD108:DL108,'III Plan Rates'!$AG111:$AO111)/'III Plan Rates'!$AP111,0)</f>
        <v>0</v>
      </c>
      <c r="DN108" s="123"/>
      <c r="DO108" s="112" t="e">
        <f>'III Plan Rates'!$AA111*'V Consumer Factors'!$N$12*'II Rate Development &amp; Change'!$M$34</f>
        <v>#DIV/0!</v>
      </c>
      <c r="DP108" s="112" t="e">
        <f>'III Plan Rates'!$AA111*'V Consumer Factors'!$N$13*'II Rate Development &amp; Change'!$M$34</f>
        <v>#DIV/0!</v>
      </c>
      <c r="DQ108" s="112" t="e">
        <f>'III Plan Rates'!$AA111*'V Consumer Factors'!$N$14*'II Rate Development &amp; Change'!$M$34</f>
        <v>#DIV/0!</v>
      </c>
      <c r="DR108" s="112" t="e">
        <f>'III Plan Rates'!$AA111*'V Consumer Factors'!$N$15*'II Rate Development &amp; Change'!$M$34</f>
        <v>#DIV/0!</v>
      </c>
      <c r="DS108" s="112" t="e">
        <f>'III Plan Rates'!$AA111*'V Consumer Factors'!$N$16*'II Rate Development &amp; Change'!$M$34</f>
        <v>#DIV/0!</v>
      </c>
      <c r="DT108" s="112" t="e">
        <f>'III Plan Rates'!$AA111*'V Consumer Factors'!$N$17*'II Rate Development &amp; Change'!$M$34</f>
        <v>#DIV/0!</v>
      </c>
      <c r="DU108" s="112" t="e">
        <f>'III Plan Rates'!$AA111*'V Consumer Factors'!$N$18*'II Rate Development &amp; Change'!$M$34</f>
        <v>#DIV/0!</v>
      </c>
      <c r="DV108" s="112" t="e">
        <f>'III Plan Rates'!$AA111*'V Consumer Factors'!$N$19*'II Rate Development &amp; Change'!$M$34</f>
        <v>#DIV/0!</v>
      </c>
      <c r="DW108" s="112" t="e">
        <f>'III Plan Rates'!$AA111*'V Consumer Factors'!$N$20*'II Rate Development &amp; Change'!$M$34</f>
        <v>#DIV/0!</v>
      </c>
      <c r="DX108" s="112">
        <f>IF('III Plan Rates'!$AP111&gt;0,SUMPRODUCT(DO108:DW108,'III Plan Rates'!$AG111:$AO111)/'III Plan Rates'!$AP111,0)</f>
        <v>0</v>
      </c>
      <c r="DZ108" s="120" t="e">
        <f t="shared" si="28"/>
        <v>#DIV/0!</v>
      </c>
      <c r="EA108" s="120" t="e">
        <f t="shared" ref="EA108:EA115" si="54">IF(AND(DE108&gt;0,DP108&gt;0),DP108/DE108-1,"")</f>
        <v>#DIV/0!</v>
      </c>
      <c r="EB108" s="120" t="e">
        <f t="shared" ref="EB108:EB115" si="55">IF(AND(DF108&gt;0,DQ108&gt;0),DQ108/DF108-1,"")</f>
        <v>#DIV/0!</v>
      </c>
      <c r="EC108" s="120" t="e">
        <f t="shared" ref="EC108:EC115" si="56">IF(AND(DG108&gt;0,DR108&gt;0),DR108/DG108-1,"")</f>
        <v>#DIV/0!</v>
      </c>
      <c r="ED108" s="120" t="e">
        <f t="shared" si="44"/>
        <v>#DIV/0!</v>
      </c>
      <c r="EE108" s="120" t="e">
        <f t="shared" si="45"/>
        <v>#DIV/0!</v>
      </c>
      <c r="EF108" s="120" t="e">
        <f t="shared" si="46"/>
        <v>#DIV/0!</v>
      </c>
      <c r="EG108" s="120" t="e">
        <f t="shared" si="47"/>
        <v>#DIV/0!</v>
      </c>
      <c r="EH108" s="120" t="e">
        <f t="shared" si="35"/>
        <v>#DIV/0!</v>
      </c>
      <c r="EI108" s="120" t="str">
        <f t="shared" si="36"/>
        <v/>
      </c>
      <c r="EJ108" s="119"/>
    </row>
    <row r="109" spans="1:140" x14ac:dyDescent="0.25">
      <c r="A109" s="406" t="str">
        <f>'III Plan Rates'!A112</f>
        <v>Plan 95</v>
      </c>
      <c r="B109" s="122">
        <f>'III Plan Rates'!B112</f>
        <v>0</v>
      </c>
      <c r="C109" s="128">
        <f>'III Plan Rates'!D112</f>
        <v>0</v>
      </c>
      <c r="D109" s="122">
        <f>'III Plan Rates'!E112</f>
        <v>0</v>
      </c>
      <c r="E109" s="122">
        <f>'III Plan Rates'!F112</f>
        <v>0</v>
      </c>
      <c r="F109" s="122">
        <f>'III Plan Rates'!G112</f>
        <v>0</v>
      </c>
      <c r="G109" s="122">
        <f>'III Plan Rates'!J112</f>
        <v>0</v>
      </c>
      <c r="H109" s="10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2">
        <f>IF('III Plan Rates'!$AP112&gt;0,SUMPRODUCT(I109:Q109,'III Plan Rates'!$AG112:$AO112)/'III Plan Rates'!$AP112,0)</f>
        <v>0</v>
      </c>
      <c r="S109" s="123"/>
      <c r="T109" s="112" t="e">
        <f>'III Plan Rates'!$AA112*'V Consumer Factors'!$N$12*'II Rate Development &amp; Change'!$J$34</f>
        <v>#DIV/0!</v>
      </c>
      <c r="U109" s="112" t="e">
        <f>'III Plan Rates'!$AA112*'V Consumer Factors'!$N$13*'II Rate Development &amp; Change'!$J$34</f>
        <v>#DIV/0!</v>
      </c>
      <c r="V109" s="112" t="e">
        <f>'III Plan Rates'!$AA112*'V Consumer Factors'!$N$14*'II Rate Development &amp; Change'!$J$34</f>
        <v>#DIV/0!</v>
      </c>
      <c r="W109" s="112" t="e">
        <f>'III Plan Rates'!$AA112*'V Consumer Factors'!$N$15*'II Rate Development &amp; Change'!$J$34</f>
        <v>#DIV/0!</v>
      </c>
      <c r="X109" s="112" t="e">
        <f>'III Plan Rates'!$AA112*'V Consumer Factors'!$N$16*'II Rate Development &amp; Change'!$J$34</f>
        <v>#DIV/0!</v>
      </c>
      <c r="Y109" s="112" t="e">
        <f>'III Plan Rates'!$AA112*'V Consumer Factors'!$N$17*'II Rate Development &amp; Change'!$J$34</f>
        <v>#DIV/0!</v>
      </c>
      <c r="Z109" s="112" t="e">
        <f>'III Plan Rates'!$AA112*'V Consumer Factors'!$N$18*'II Rate Development &amp; Change'!$J$34</f>
        <v>#DIV/0!</v>
      </c>
      <c r="AA109" s="112" t="e">
        <f>'III Plan Rates'!$AA112*'V Consumer Factors'!$N$19*'II Rate Development &amp; Change'!$J$34</f>
        <v>#DIV/0!</v>
      </c>
      <c r="AB109" s="112" t="e">
        <f>'III Plan Rates'!$AA112*'V Consumer Factors'!$N$20*'II Rate Development &amp; Change'!$J$34</f>
        <v>#DIV/0!</v>
      </c>
      <c r="AC109" s="112">
        <f>IF('III Plan Rates'!$AP112&gt;0,SUMPRODUCT(T109:AB109,'III Plan Rates'!$AG112:$AO112)/'III Plan Rates'!$AP112,0)</f>
        <v>0</v>
      </c>
      <c r="AD109" s="119"/>
      <c r="AE109" s="120" t="e">
        <f t="shared" si="25"/>
        <v>#DIV/0!</v>
      </c>
      <c r="AF109" s="120" t="e">
        <f t="shared" si="25"/>
        <v>#DIV/0!</v>
      </c>
      <c r="AG109" s="120" t="e">
        <f t="shared" si="25"/>
        <v>#DIV/0!</v>
      </c>
      <c r="AH109" s="120" t="e">
        <f t="shared" si="25"/>
        <v>#DIV/0!</v>
      </c>
      <c r="AI109" s="120" t="e">
        <f t="shared" si="25"/>
        <v>#DIV/0!</v>
      </c>
      <c r="AJ109" s="120" t="e">
        <f t="shared" si="25"/>
        <v>#DIV/0!</v>
      </c>
      <c r="AK109" s="120" t="e">
        <f t="shared" si="25"/>
        <v>#DIV/0!</v>
      </c>
      <c r="AL109" s="120" t="e">
        <f t="shared" si="29"/>
        <v>#DIV/0!</v>
      </c>
      <c r="AM109" s="120" t="e">
        <f t="shared" si="29"/>
        <v>#DIV/0!</v>
      </c>
      <c r="AN109" s="120" t="str">
        <f t="shared" si="29"/>
        <v/>
      </c>
      <c r="AO109" s="119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2">
        <f>IF('III Plan Rates'!$AP112&gt;0,SUMPRODUCT(AP109:AX109,'III Plan Rates'!$AG112:$AO112)/'III Plan Rates'!$AP112,0)</f>
        <v>0</v>
      </c>
      <c r="AZ109" s="123"/>
      <c r="BA109" s="112" t="e">
        <f>'III Plan Rates'!$AA112*'V Consumer Factors'!$N$12*'II Rate Development &amp; Change'!$K$34</f>
        <v>#DIV/0!</v>
      </c>
      <c r="BB109" s="112" t="e">
        <f>'III Plan Rates'!$AA112*'V Consumer Factors'!$N$13*'II Rate Development &amp; Change'!$K$34</f>
        <v>#DIV/0!</v>
      </c>
      <c r="BC109" s="112" t="e">
        <f>'III Plan Rates'!$AA112*'V Consumer Factors'!$N$14*'II Rate Development &amp; Change'!$K$34</f>
        <v>#DIV/0!</v>
      </c>
      <c r="BD109" s="112" t="e">
        <f>'III Plan Rates'!$AA112*'V Consumer Factors'!$N$15*'II Rate Development &amp; Change'!$K$34</f>
        <v>#DIV/0!</v>
      </c>
      <c r="BE109" s="112" t="e">
        <f>'III Plan Rates'!$AA112*'V Consumer Factors'!$N$16*'II Rate Development &amp; Change'!$K$34</f>
        <v>#DIV/0!</v>
      </c>
      <c r="BF109" s="112" t="e">
        <f>'III Plan Rates'!$AA112*'V Consumer Factors'!$N$17*'II Rate Development &amp; Change'!$K$34</f>
        <v>#DIV/0!</v>
      </c>
      <c r="BG109" s="112" t="e">
        <f>'III Plan Rates'!$AA112*'V Consumer Factors'!$N$18*'II Rate Development &amp; Change'!$K$34</f>
        <v>#DIV/0!</v>
      </c>
      <c r="BH109" s="112" t="e">
        <f>'III Plan Rates'!$AA112*'V Consumer Factors'!$N$19*'II Rate Development &amp; Change'!$K$34</f>
        <v>#DIV/0!</v>
      </c>
      <c r="BI109" s="112" t="e">
        <f>'III Plan Rates'!$AA112*'V Consumer Factors'!$N$20*'II Rate Development &amp; Change'!$K$34</f>
        <v>#DIV/0!</v>
      </c>
      <c r="BJ109" s="112">
        <f>IF('III Plan Rates'!$AP112&gt;0,SUMPRODUCT(BA109:BI109,'III Plan Rates'!$AG112:$AO112)/'III Plan Rates'!$AP112,0)</f>
        <v>0</v>
      </c>
      <c r="BK109" s="124"/>
      <c r="BL109" s="120" t="e">
        <f t="shared" si="26"/>
        <v>#DIV/0!</v>
      </c>
      <c r="BM109" s="120" t="e">
        <f t="shared" si="48"/>
        <v>#DIV/0!</v>
      </c>
      <c r="BN109" s="120" t="e">
        <f t="shared" si="49"/>
        <v>#DIV/0!</v>
      </c>
      <c r="BO109" s="120" t="e">
        <f t="shared" si="50"/>
        <v>#DIV/0!</v>
      </c>
      <c r="BP109" s="120" t="e">
        <f t="shared" si="37"/>
        <v>#DIV/0!</v>
      </c>
      <c r="BQ109" s="120" t="e">
        <f t="shared" si="38"/>
        <v>#DIV/0!</v>
      </c>
      <c r="BR109" s="120" t="e">
        <f t="shared" si="39"/>
        <v>#DIV/0!</v>
      </c>
      <c r="BS109" s="120" t="e">
        <f t="shared" si="30"/>
        <v>#DIV/0!</v>
      </c>
      <c r="BT109" s="120" t="e">
        <f t="shared" si="31"/>
        <v>#DIV/0!</v>
      </c>
      <c r="BU109" s="120" t="str">
        <f t="shared" si="32"/>
        <v/>
      </c>
      <c r="BV109" s="119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2">
        <f>IF('III Plan Rates'!$AP112&gt;0,SUMPRODUCT(BW109:CE109,'III Plan Rates'!$AG112:$AO112)/'III Plan Rates'!$AP112,0)</f>
        <v>0</v>
      </c>
      <c r="CG109" s="123"/>
      <c r="CH109" s="112" t="e">
        <f>'III Plan Rates'!$AA112*'V Consumer Factors'!$N$12*'II Rate Development &amp; Change'!$L$34</f>
        <v>#DIV/0!</v>
      </c>
      <c r="CI109" s="112" t="e">
        <f>'III Plan Rates'!$AA112*'V Consumer Factors'!$N$13*'II Rate Development &amp; Change'!$L$34</f>
        <v>#DIV/0!</v>
      </c>
      <c r="CJ109" s="112" t="e">
        <f>'III Plan Rates'!$AA112*'V Consumer Factors'!$N$14*'II Rate Development &amp; Change'!$L$34</f>
        <v>#DIV/0!</v>
      </c>
      <c r="CK109" s="112" t="e">
        <f>'III Plan Rates'!$AA112*'V Consumer Factors'!$N$15*'II Rate Development &amp; Change'!$L$34</f>
        <v>#DIV/0!</v>
      </c>
      <c r="CL109" s="112" t="e">
        <f>'III Plan Rates'!$AA112*'V Consumer Factors'!$N$16*'II Rate Development &amp; Change'!$L$34</f>
        <v>#DIV/0!</v>
      </c>
      <c r="CM109" s="112" t="e">
        <f>'III Plan Rates'!$AA112*'V Consumer Factors'!$N$17*'II Rate Development &amp; Change'!$L$34</f>
        <v>#DIV/0!</v>
      </c>
      <c r="CN109" s="112" t="e">
        <f>'III Plan Rates'!$AA112*'V Consumer Factors'!$N$18*'II Rate Development &amp; Change'!$L$34</f>
        <v>#DIV/0!</v>
      </c>
      <c r="CO109" s="112" t="e">
        <f>'III Plan Rates'!$AA112*'V Consumer Factors'!$N$19*'II Rate Development &amp; Change'!$L$34</f>
        <v>#DIV/0!</v>
      </c>
      <c r="CP109" s="112" t="e">
        <f>'III Plan Rates'!$AA112*'V Consumer Factors'!$N$20*'II Rate Development &amp; Change'!$L$34</f>
        <v>#DIV/0!</v>
      </c>
      <c r="CQ109" s="112">
        <f>IF('III Plan Rates'!$AP112&gt;0,SUMPRODUCT(CH109:CP109,'III Plan Rates'!$AG112:$AO112)/'III Plan Rates'!$AP112,0)</f>
        <v>0</v>
      </c>
      <c r="CR109" s="124"/>
      <c r="CS109" s="120" t="e">
        <f t="shared" si="27"/>
        <v>#DIV/0!</v>
      </c>
      <c r="CT109" s="120" t="e">
        <f t="shared" si="51"/>
        <v>#DIV/0!</v>
      </c>
      <c r="CU109" s="120" t="e">
        <f t="shared" si="52"/>
        <v>#DIV/0!</v>
      </c>
      <c r="CV109" s="120" t="e">
        <f t="shared" si="53"/>
        <v>#DIV/0!</v>
      </c>
      <c r="CW109" s="120" t="e">
        <f t="shared" si="40"/>
        <v>#DIV/0!</v>
      </c>
      <c r="CX109" s="120" t="e">
        <f t="shared" si="41"/>
        <v>#DIV/0!</v>
      </c>
      <c r="CY109" s="120" t="e">
        <f t="shared" si="42"/>
        <v>#DIV/0!</v>
      </c>
      <c r="CZ109" s="120" t="e">
        <f t="shared" si="43"/>
        <v>#DIV/0!</v>
      </c>
      <c r="DA109" s="120" t="e">
        <f t="shared" si="33"/>
        <v>#DIV/0!</v>
      </c>
      <c r="DB109" s="120" t="str">
        <f t="shared" si="34"/>
        <v/>
      </c>
      <c r="DC109" s="119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2">
        <f>IF('III Plan Rates'!$AP112&gt;0,SUMPRODUCT(DD109:DL109,'III Plan Rates'!$AG112:$AO112)/'III Plan Rates'!$AP112,0)</f>
        <v>0</v>
      </c>
      <c r="DN109" s="123"/>
      <c r="DO109" s="112" t="e">
        <f>'III Plan Rates'!$AA112*'V Consumer Factors'!$N$12*'II Rate Development &amp; Change'!$M$34</f>
        <v>#DIV/0!</v>
      </c>
      <c r="DP109" s="112" t="e">
        <f>'III Plan Rates'!$AA112*'V Consumer Factors'!$N$13*'II Rate Development &amp; Change'!$M$34</f>
        <v>#DIV/0!</v>
      </c>
      <c r="DQ109" s="112" t="e">
        <f>'III Plan Rates'!$AA112*'V Consumer Factors'!$N$14*'II Rate Development &amp; Change'!$M$34</f>
        <v>#DIV/0!</v>
      </c>
      <c r="DR109" s="112" t="e">
        <f>'III Plan Rates'!$AA112*'V Consumer Factors'!$N$15*'II Rate Development &amp; Change'!$M$34</f>
        <v>#DIV/0!</v>
      </c>
      <c r="DS109" s="112" t="e">
        <f>'III Plan Rates'!$AA112*'V Consumer Factors'!$N$16*'II Rate Development &amp; Change'!$M$34</f>
        <v>#DIV/0!</v>
      </c>
      <c r="DT109" s="112" t="e">
        <f>'III Plan Rates'!$AA112*'V Consumer Factors'!$N$17*'II Rate Development &amp; Change'!$M$34</f>
        <v>#DIV/0!</v>
      </c>
      <c r="DU109" s="112" t="e">
        <f>'III Plan Rates'!$AA112*'V Consumer Factors'!$N$18*'II Rate Development &amp; Change'!$M$34</f>
        <v>#DIV/0!</v>
      </c>
      <c r="DV109" s="112" t="e">
        <f>'III Plan Rates'!$AA112*'V Consumer Factors'!$N$19*'II Rate Development &amp; Change'!$M$34</f>
        <v>#DIV/0!</v>
      </c>
      <c r="DW109" s="112" t="e">
        <f>'III Plan Rates'!$AA112*'V Consumer Factors'!$N$20*'II Rate Development &amp; Change'!$M$34</f>
        <v>#DIV/0!</v>
      </c>
      <c r="DX109" s="112">
        <f>IF('III Plan Rates'!$AP112&gt;0,SUMPRODUCT(DO109:DW109,'III Plan Rates'!$AG112:$AO112)/'III Plan Rates'!$AP112,0)</f>
        <v>0</v>
      </c>
      <c r="DZ109" s="120" t="e">
        <f t="shared" si="28"/>
        <v>#DIV/0!</v>
      </c>
      <c r="EA109" s="120" t="e">
        <f t="shared" si="54"/>
        <v>#DIV/0!</v>
      </c>
      <c r="EB109" s="120" t="e">
        <f t="shared" si="55"/>
        <v>#DIV/0!</v>
      </c>
      <c r="EC109" s="120" t="e">
        <f t="shared" si="56"/>
        <v>#DIV/0!</v>
      </c>
      <c r="ED109" s="120" t="e">
        <f t="shared" si="44"/>
        <v>#DIV/0!</v>
      </c>
      <c r="EE109" s="120" t="e">
        <f t="shared" si="45"/>
        <v>#DIV/0!</v>
      </c>
      <c r="EF109" s="120" t="e">
        <f t="shared" si="46"/>
        <v>#DIV/0!</v>
      </c>
      <c r="EG109" s="120" t="e">
        <f t="shared" si="47"/>
        <v>#DIV/0!</v>
      </c>
      <c r="EH109" s="120" t="e">
        <f t="shared" si="35"/>
        <v>#DIV/0!</v>
      </c>
      <c r="EI109" s="120" t="str">
        <f t="shared" si="36"/>
        <v/>
      </c>
      <c r="EJ109" s="119"/>
    </row>
    <row r="110" spans="1:140" x14ac:dyDescent="0.25">
      <c r="A110" s="406" t="str">
        <f>'III Plan Rates'!A113</f>
        <v>Plan 96</v>
      </c>
      <c r="B110" s="122">
        <f>'III Plan Rates'!B113</f>
        <v>0</v>
      </c>
      <c r="C110" s="128">
        <f>'III Plan Rates'!D113</f>
        <v>0</v>
      </c>
      <c r="D110" s="122">
        <f>'III Plan Rates'!E113</f>
        <v>0</v>
      </c>
      <c r="E110" s="122">
        <f>'III Plan Rates'!F113</f>
        <v>0</v>
      </c>
      <c r="F110" s="122">
        <f>'III Plan Rates'!G113</f>
        <v>0</v>
      </c>
      <c r="G110" s="122">
        <f>'III Plan Rates'!J113</f>
        <v>0</v>
      </c>
      <c r="H110" s="10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2">
        <f>IF('III Plan Rates'!$AP113&gt;0,SUMPRODUCT(I110:Q110,'III Plan Rates'!$AG113:$AO113)/'III Plan Rates'!$AP113,0)</f>
        <v>0</v>
      </c>
      <c r="S110" s="123"/>
      <c r="T110" s="112" t="e">
        <f>'III Plan Rates'!$AA113*'V Consumer Factors'!$N$12*'II Rate Development &amp; Change'!$J$34</f>
        <v>#DIV/0!</v>
      </c>
      <c r="U110" s="112" t="e">
        <f>'III Plan Rates'!$AA113*'V Consumer Factors'!$N$13*'II Rate Development &amp; Change'!$J$34</f>
        <v>#DIV/0!</v>
      </c>
      <c r="V110" s="112" t="e">
        <f>'III Plan Rates'!$AA113*'V Consumer Factors'!$N$14*'II Rate Development &amp; Change'!$J$34</f>
        <v>#DIV/0!</v>
      </c>
      <c r="W110" s="112" t="e">
        <f>'III Plan Rates'!$AA113*'V Consumer Factors'!$N$15*'II Rate Development &amp; Change'!$J$34</f>
        <v>#DIV/0!</v>
      </c>
      <c r="X110" s="112" t="e">
        <f>'III Plan Rates'!$AA113*'V Consumer Factors'!$N$16*'II Rate Development &amp; Change'!$J$34</f>
        <v>#DIV/0!</v>
      </c>
      <c r="Y110" s="112" t="e">
        <f>'III Plan Rates'!$AA113*'V Consumer Factors'!$N$17*'II Rate Development &amp; Change'!$J$34</f>
        <v>#DIV/0!</v>
      </c>
      <c r="Z110" s="112" t="e">
        <f>'III Plan Rates'!$AA113*'V Consumer Factors'!$N$18*'II Rate Development &amp; Change'!$J$34</f>
        <v>#DIV/0!</v>
      </c>
      <c r="AA110" s="112" t="e">
        <f>'III Plan Rates'!$AA113*'V Consumer Factors'!$N$19*'II Rate Development &amp; Change'!$J$34</f>
        <v>#DIV/0!</v>
      </c>
      <c r="AB110" s="112" t="e">
        <f>'III Plan Rates'!$AA113*'V Consumer Factors'!$N$20*'II Rate Development &amp; Change'!$J$34</f>
        <v>#DIV/0!</v>
      </c>
      <c r="AC110" s="112">
        <f>IF('III Plan Rates'!$AP113&gt;0,SUMPRODUCT(T110:AB110,'III Plan Rates'!$AG113:$AO113)/'III Plan Rates'!$AP113,0)</f>
        <v>0</v>
      </c>
      <c r="AD110" s="119"/>
      <c r="AE110" s="120" t="e">
        <f t="shared" si="25"/>
        <v>#DIV/0!</v>
      </c>
      <c r="AF110" s="120" t="e">
        <f t="shared" si="25"/>
        <v>#DIV/0!</v>
      </c>
      <c r="AG110" s="120" t="e">
        <f t="shared" si="25"/>
        <v>#DIV/0!</v>
      </c>
      <c r="AH110" s="120" t="e">
        <f t="shared" si="25"/>
        <v>#DIV/0!</v>
      </c>
      <c r="AI110" s="120" t="e">
        <f t="shared" si="25"/>
        <v>#DIV/0!</v>
      </c>
      <c r="AJ110" s="120" t="e">
        <f t="shared" si="25"/>
        <v>#DIV/0!</v>
      </c>
      <c r="AK110" s="120" t="e">
        <f t="shared" si="25"/>
        <v>#DIV/0!</v>
      </c>
      <c r="AL110" s="120" t="e">
        <f t="shared" si="29"/>
        <v>#DIV/0!</v>
      </c>
      <c r="AM110" s="120" t="e">
        <f t="shared" si="29"/>
        <v>#DIV/0!</v>
      </c>
      <c r="AN110" s="120" t="str">
        <f t="shared" si="29"/>
        <v/>
      </c>
      <c r="AO110" s="119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2">
        <f>IF('III Plan Rates'!$AP113&gt;0,SUMPRODUCT(AP110:AX110,'III Plan Rates'!$AG113:$AO113)/'III Plan Rates'!$AP113,0)</f>
        <v>0</v>
      </c>
      <c r="AZ110" s="123"/>
      <c r="BA110" s="112" t="e">
        <f>'III Plan Rates'!$AA113*'V Consumer Factors'!$N$12*'II Rate Development &amp; Change'!$K$34</f>
        <v>#DIV/0!</v>
      </c>
      <c r="BB110" s="112" t="e">
        <f>'III Plan Rates'!$AA113*'V Consumer Factors'!$N$13*'II Rate Development &amp; Change'!$K$34</f>
        <v>#DIV/0!</v>
      </c>
      <c r="BC110" s="112" t="e">
        <f>'III Plan Rates'!$AA113*'V Consumer Factors'!$N$14*'II Rate Development &amp; Change'!$K$34</f>
        <v>#DIV/0!</v>
      </c>
      <c r="BD110" s="112" t="e">
        <f>'III Plan Rates'!$AA113*'V Consumer Factors'!$N$15*'II Rate Development &amp; Change'!$K$34</f>
        <v>#DIV/0!</v>
      </c>
      <c r="BE110" s="112" t="e">
        <f>'III Plan Rates'!$AA113*'V Consumer Factors'!$N$16*'II Rate Development &amp; Change'!$K$34</f>
        <v>#DIV/0!</v>
      </c>
      <c r="BF110" s="112" t="e">
        <f>'III Plan Rates'!$AA113*'V Consumer Factors'!$N$17*'II Rate Development &amp; Change'!$K$34</f>
        <v>#DIV/0!</v>
      </c>
      <c r="BG110" s="112" t="e">
        <f>'III Plan Rates'!$AA113*'V Consumer Factors'!$N$18*'II Rate Development &amp; Change'!$K$34</f>
        <v>#DIV/0!</v>
      </c>
      <c r="BH110" s="112" t="e">
        <f>'III Plan Rates'!$AA113*'V Consumer Factors'!$N$19*'II Rate Development &amp; Change'!$K$34</f>
        <v>#DIV/0!</v>
      </c>
      <c r="BI110" s="112" t="e">
        <f>'III Plan Rates'!$AA113*'V Consumer Factors'!$N$20*'II Rate Development &amp; Change'!$K$34</f>
        <v>#DIV/0!</v>
      </c>
      <c r="BJ110" s="112">
        <f>IF('III Plan Rates'!$AP113&gt;0,SUMPRODUCT(BA110:BI110,'III Plan Rates'!$AG113:$AO113)/'III Plan Rates'!$AP113,0)</f>
        <v>0</v>
      </c>
      <c r="BK110" s="124"/>
      <c r="BL110" s="120" t="e">
        <f t="shared" si="26"/>
        <v>#DIV/0!</v>
      </c>
      <c r="BM110" s="120" t="e">
        <f t="shared" si="48"/>
        <v>#DIV/0!</v>
      </c>
      <c r="BN110" s="120" t="e">
        <f t="shared" si="49"/>
        <v>#DIV/0!</v>
      </c>
      <c r="BO110" s="120" t="e">
        <f t="shared" si="50"/>
        <v>#DIV/0!</v>
      </c>
      <c r="BP110" s="120" t="e">
        <f t="shared" si="37"/>
        <v>#DIV/0!</v>
      </c>
      <c r="BQ110" s="120" t="e">
        <f t="shared" si="38"/>
        <v>#DIV/0!</v>
      </c>
      <c r="BR110" s="120" t="e">
        <f t="shared" si="39"/>
        <v>#DIV/0!</v>
      </c>
      <c r="BS110" s="120" t="e">
        <f t="shared" si="30"/>
        <v>#DIV/0!</v>
      </c>
      <c r="BT110" s="120" t="e">
        <f t="shared" si="31"/>
        <v>#DIV/0!</v>
      </c>
      <c r="BU110" s="120" t="str">
        <f t="shared" si="32"/>
        <v/>
      </c>
      <c r="BV110" s="119"/>
      <c r="BW110" s="111"/>
      <c r="BX110" s="111"/>
      <c r="BY110" s="111"/>
      <c r="BZ110" s="111"/>
      <c r="CA110" s="111"/>
      <c r="CB110" s="111"/>
      <c r="CC110" s="111"/>
      <c r="CD110" s="111"/>
      <c r="CE110" s="111"/>
      <c r="CF110" s="112">
        <f>IF('III Plan Rates'!$AP113&gt;0,SUMPRODUCT(BW110:CE110,'III Plan Rates'!$AG113:$AO113)/'III Plan Rates'!$AP113,0)</f>
        <v>0</v>
      </c>
      <c r="CG110" s="123"/>
      <c r="CH110" s="112" t="e">
        <f>'III Plan Rates'!$AA113*'V Consumer Factors'!$N$12*'II Rate Development &amp; Change'!$L$34</f>
        <v>#DIV/0!</v>
      </c>
      <c r="CI110" s="112" t="e">
        <f>'III Plan Rates'!$AA113*'V Consumer Factors'!$N$13*'II Rate Development &amp; Change'!$L$34</f>
        <v>#DIV/0!</v>
      </c>
      <c r="CJ110" s="112" t="e">
        <f>'III Plan Rates'!$AA113*'V Consumer Factors'!$N$14*'II Rate Development &amp; Change'!$L$34</f>
        <v>#DIV/0!</v>
      </c>
      <c r="CK110" s="112" t="e">
        <f>'III Plan Rates'!$AA113*'V Consumer Factors'!$N$15*'II Rate Development &amp; Change'!$L$34</f>
        <v>#DIV/0!</v>
      </c>
      <c r="CL110" s="112" t="e">
        <f>'III Plan Rates'!$AA113*'V Consumer Factors'!$N$16*'II Rate Development &amp; Change'!$L$34</f>
        <v>#DIV/0!</v>
      </c>
      <c r="CM110" s="112" t="e">
        <f>'III Plan Rates'!$AA113*'V Consumer Factors'!$N$17*'II Rate Development &amp; Change'!$L$34</f>
        <v>#DIV/0!</v>
      </c>
      <c r="CN110" s="112" t="e">
        <f>'III Plan Rates'!$AA113*'V Consumer Factors'!$N$18*'II Rate Development &amp; Change'!$L$34</f>
        <v>#DIV/0!</v>
      </c>
      <c r="CO110" s="112" t="e">
        <f>'III Plan Rates'!$AA113*'V Consumer Factors'!$N$19*'II Rate Development &amp; Change'!$L$34</f>
        <v>#DIV/0!</v>
      </c>
      <c r="CP110" s="112" t="e">
        <f>'III Plan Rates'!$AA113*'V Consumer Factors'!$N$20*'II Rate Development &amp; Change'!$L$34</f>
        <v>#DIV/0!</v>
      </c>
      <c r="CQ110" s="112">
        <f>IF('III Plan Rates'!$AP113&gt;0,SUMPRODUCT(CH110:CP110,'III Plan Rates'!$AG113:$AO113)/'III Plan Rates'!$AP113,0)</f>
        <v>0</v>
      </c>
      <c r="CR110" s="124"/>
      <c r="CS110" s="120" t="e">
        <f t="shared" si="27"/>
        <v>#DIV/0!</v>
      </c>
      <c r="CT110" s="120" t="e">
        <f t="shared" si="51"/>
        <v>#DIV/0!</v>
      </c>
      <c r="CU110" s="120" t="e">
        <f t="shared" si="52"/>
        <v>#DIV/0!</v>
      </c>
      <c r="CV110" s="120" t="e">
        <f t="shared" si="53"/>
        <v>#DIV/0!</v>
      </c>
      <c r="CW110" s="120" t="e">
        <f t="shared" si="40"/>
        <v>#DIV/0!</v>
      </c>
      <c r="CX110" s="120" t="e">
        <f t="shared" si="41"/>
        <v>#DIV/0!</v>
      </c>
      <c r="CY110" s="120" t="e">
        <f t="shared" si="42"/>
        <v>#DIV/0!</v>
      </c>
      <c r="CZ110" s="120" t="e">
        <f t="shared" si="43"/>
        <v>#DIV/0!</v>
      </c>
      <c r="DA110" s="120" t="e">
        <f t="shared" si="33"/>
        <v>#DIV/0!</v>
      </c>
      <c r="DB110" s="120" t="str">
        <f t="shared" si="34"/>
        <v/>
      </c>
      <c r="DC110" s="119"/>
      <c r="DD110" s="111"/>
      <c r="DE110" s="111"/>
      <c r="DF110" s="111"/>
      <c r="DG110" s="111"/>
      <c r="DH110" s="111"/>
      <c r="DI110" s="111"/>
      <c r="DJ110" s="111"/>
      <c r="DK110" s="111"/>
      <c r="DL110" s="111"/>
      <c r="DM110" s="112">
        <f>IF('III Plan Rates'!$AP113&gt;0,SUMPRODUCT(DD110:DL110,'III Plan Rates'!$AG113:$AO113)/'III Plan Rates'!$AP113,0)</f>
        <v>0</v>
      </c>
      <c r="DN110" s="123"/>
      <c r="DO110" s="112" t="e">
        <f>'III Plan Rates'!$AA113*'V Consumer Factors'!$N$12*'II Rate Development &amp; Change'!$M$34</f>
        <v>#DIV/0!</v>
      </c>
      <c r="DP110" s="112" t="e">
        <f>'III Plan Rates'!$AA113*'V Consumer Factors'!$N$13*'II Rate Development &amp; Change'!$M$34</f>
        <v>#DIV/0!</v>
      </c>
      <c r="DQ110" s="112" t="e">
        <f>'III Plan Rates'!$AA113*'V Consumer Factors'!$N$14*'II Rate Development &amp; Change'!$M$34</f>
        <v>#DIV/0!</v>
      </c>
      <c r="DR110" s="112" t="e">
        <f>'III Plan Rates'!$AA113*'V Consumer Factors'!$N$15*'II Rate Development &amp; Change'!$M$34</f>
        <v>#DIV/0!</v>
      </c>
      <c r="DS110" s="112" t="e">
        <f>'III Plan Rates'!$AA113*'V Consumer Factors'!$N$16*'II Rate Development &amp; Change'!$M$34</f>
        <v>#DIV/0!</v>
      </c>
      <c r="DT110" s="112" t="e">
        <f>'III Plan Rates'!$AA113*'V Consumer Factors'!$N$17*'II Rate Development &amp; Change'!$M$34</f>
        <v>#DIV/0!</v>
      </c>
      <c r="DU110" s="112" t="e">
        <f>'III Plan Rates'!$AA113*'V Consumer Factors'!$N$18*'II Rate Development &amp; Change'!$M$34</f>
        <v>#DIV/0!</v>
      </c>
      <c r="DV110" s="112" t="e">
        <f>'III Plan Rates'!$AA113*'V Consumer Factors'!$N$19*'II Rate Development &amp; Change'!$M$34</f>
        <v>#DIV/0!</v>
      </c>
      <c r="DW110" s="112" t="e">
        <f>'III Plan Rates'!$AA113*'V Consumer Factors'!$N$20*'II Rate Development &amp; Change'!$M$34</f>
        <v>#DIV/0!</v>
      </c>
      <c r="DX110" s="112">
        <f>IF('III Plan Rates'!$AP113&gt;0,SUMPRODUCT(DO110:DW110,'III Plan Rates'!$AG113:$AO113)/'III Plan Rates'!$AP113,0)</f>
        <v>0</v>
      </c>
      <c r="DZ110" s="120" t="e">
        <f t="shared" si="28"/>
        <v>#DIV/0!</v>
      </c>
      <c r="EA110" s="120" t="e">
        <f t="shared" si="54"/>
        <v>#DIV/0!</v>
      </c>
      <c r="EB110" s="120" t="e">
        <f t="shared" si="55"/>
        <v>#DIV/0!</v>
      </c>
      <c r="EC110" s="120" t="e">
        <f t="shared" si="56"/>
        <v>#DIV/0!</v>
      </c>
      <c r="ED110" s="120" t="e">
        <f t="shared" si="44"/>
        <v>#DIV/0!</v>
      </c>
      <c r="EE110" s="120" t="e">
        <f t="shared" si="45"/>
        <v>#DIV/0!</v>
      </c>
      <c r="EF110" s="120" t="e">
        <f t="shared" si="46"/>
        <v>#DIV/0!</v>
      </c>
      <c r="EG110" s="120" t="e">
        <f t="shared" si="47"/>
        <v>#DIV/0!</v>
      </c>
      <c r="EH110" s="120" t="e">
        <f t="shared" si="35"/>
        <v>#DIV/0!</v>
      </c>
      <c r="EI110" s="120" t="str">
        <f t="shared" si="36"/>
        <v/>
      </c>
      <c r="EJ110" s="119"/>
    </row>
    <row r="111" spans="1:140" x14ac:dyDescent="0.25">
      <c r="A111" s="406" t="str">
        <f>'III Plan Rates'!A114</f>
        <v>Plan 97</v>
      </c>
      <c r="B111" s="122">
        <f>'III Plan Rates'!B114</f>
        <v>0</v>
      </c>
      <c r="C111" s="128">
        <f>'III Plan Rates'!D114</f>
        <v>0</v>
      </c>
      <c r="D111" s="122">
        <f>'III Plan Rates'!E114</f>
        <v>0</v>
      </c>
      <c r="E111" s="122">
        <f>'III Plan Rates'!F114</f>
        <v>0</v>
      </c>
      <c r="F111" s="122">
        <f>'III Plan Rates'!G114</f>
        <v>0</v>
      </c>
      <c r="G111" s="122">
        <f>'III Plan Rates'!J114</f>
        <v>0</v>
      </c>
      <c r="H111" s="10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2">
        <f>IF('III Plan Rates'!$AP114&gt;0,SUMPRODUCT(I111:Q111,'III Plan Rates'!$AG114:$AO114)/'III Plan Rates'!$AP114,0)</f>
        <v>0</v>
      </c>
      <c r="S111" s="123"/>
      <c r="T111" s="112" t="e">
        <f>'III Plan Rates'!$AA114*'V Consumer Factors'!$N$12*'II Rate Development &amp; Change'!$J$34</f>
        <v>#DIV/0!</v>
      </c>
      <c r="U111" s="112" t="e">
        <f>'III Plan Rates'!$AA114*'V Consumer Factors'!$N$13*'II Rate Development &amp; Change'!$J$34</f>
        <v>#DIV/0!</v>
      </c>
      <c r="V111" s="112" t="e">
        <f>'III Plan Rates'!$AA114*'V Consumer Factors'!$N$14*'II Rate Development &amp; Change'!$J$34</f>
        <v>#DIV/0!</v>
      </c>
      <c r="W111" s="112" t="e">
        <f>'III Plan Rates'!$AA114*'V Consumer Factors'!$N$15*'II Rate Development &amp; Change'!$J$34</f>
        <v>#DIV/0!</v>
      </c>
      <c r="X111" s="112" t="e">
        <f>'III Plan Rates'!$AA114*'V Consumer Factors'!$N$16*'II Rate Development &amp; Change'!$J$34</f>
        <v>#DIV/0!</v>
      </c>
      <c r="Y111" s="112" t="e">
        <f>'III Plan Rates'!$AA114*'V Consumer Factors'!$N$17*'II Rate Development &amp; Change'!$J$34</f>
        <v>#DIV/0!</v>
      </c>
      <c r="Z111" s="112" t="e">
        <f>'III Plan Rates'!$AA114*'V Consumer Factors'!$N$18*'II Rate Development &amp; Change'!$J$34</f>
        <v>#DIV/0!</v>
      </c>
      <c r="AA111" s="112" t="e">
        <f>'III Plan Rates'!$AA114*'V Consumer Factors'!$N$19*'II Rate Development &amp; Change'!$J$34</f>
        <v>#DIV/0!</v>
      </c>
      <c r="AB111" s="112" t="e">
        <f>'III Plan Rates'!$AA114*'V Consumer Factors'!$N$20*'II Rate Development &amp; Change'!$J$34</f>
        <v>#DIV/0!</v>
      </c>
      <c r="AC111" s="112">
        <f>IF('III Plan Rates'!$AP114&gt;0,SUMPRODUCT(T111:AB111,'III Plan Rates'!$AG114:$AO114)/'III Plan Rates'!$AP114,0)</f>
        <v>0</v>
      </c>
      <c r="AD111" s="119"/>
      <c r="AE111" s="120" t="e">
        <f t="shared" si="25"/>
        <v>#DIV/0!</v>
      </c>
      <c r="AF111" s="120" t="e">
        <f t="shared" si="25"/>
        <v>#DIV/0!</v>
      </c>
      <c r="AG111" s="120" t="e">
        <f t="shared" si="25"/>
        <v>#DIV/0!</v>
      </c>
      <c r="AH111" s="120" t="e">
        <f t="shared" si="25"/>
        <v>#DIV/0!</v>
      </c>
      <c r="AI111" s="120" t="e">
        <f t="shared" si="25"/>
        <v>#DIV/0!</v>
      </c>
      <c r="AJ111" s="120" t="e">
        <f t="shared" si="25"/>
        <v>#DIV/0!</v>
      </c>
      <c r="AK111" s="120" t="e">
        <f t="shared" si="25"/>
        <v>#DIV/0!</v>
      </c>
      <c r="AL111" s="120" t="e">
        <f t="shared" si="29"/>
        <v>#DIV/0!</v>
      </c>
      <c r="AM111" s="120" t="e">
        <f t="shared" si="29"/>
        <v>#DIV/0!</v>
      </c>
      <c r="AN111" s="120" t="str">
        <f t="shared" si="29"/>
        <v/>
      </c>
      <c r="AO111" s="119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2">
        <f>IF('III Plan Rates'!$AP114&gt;0,SUMPRODUCT(AP111:AX111,'III Plan Rates'!$AG114:$AO114)/'III Plan Rates'!$AP114,0)</f>
        <v>0</v>
      </c>
      <c r="AZ111" s="123"/>
      <c r="BA111" s="112" t="e">
        <f>'III Plan Rates'!$AA114*'V Consumer Factors'!$N$12*'II Rate Development &amp; Change'!$K$34</f>
        <v>#DIV/0!</v>
      </c>
      <c r="BB111" s="112" t="e">
        <f>'III Plan Rates'!$AA114*'V Consumer Factors'!$N$13*'II Rate Development &amp; Change'!$K$34</f>
        <v>#DIV/0!</v>
      </c>
      <c r="BC111" s="112" t="e">
        <f>'III Plan Rates'!$AA114*'V Consumer Factors'!$N$14*'II Rate Development &amp; Change'!$K$34</f>
        <v>#DIV/0!</v>
      </c>
      <c r="BD111" s="112" t="e">
        <f>'III Plan Rates'!$AA114*'V Consumer Factors'!$N$15*'II Rate Development &amp; Change'!$K$34</f>
        <v>#DIV/0!</v>
      </c>
      <c r="BE111" s="112" t="e">
        <f>'III Plan Rates'!$AA114*'V Consumer Factors'!$N$16*'II Rate Development &amp; Change'!$K$34</f>
        <v>#DIV/0!</v>
      </c>
      <c r="BF111" s="112" t="e">
        <f>'III Plan Rates'!$AA114*'V Consumer Factors'!$N$17*'II Rate Development &amp; Change'!$K$34</f>
        <v>#DIV/0!</v>
      </c>
      <c r="BG111" s="112" t="e">
        <f>'III Plan Rates'!$AA114*'V Consumer Factors'!$N$18*'II Rate Development &amp; Change'!$K$34</f>
        <v>#DIV/0!</v>
      </c>
      <c r="BH111" s="112" t="e">
        <f>'III Plan Rates'!$AA114*'V Consumer Factors'!$N$19*'II Rate Development &amp; Change'!$K$34</f>
        <v>#DIV/0!</v>
      </c>
      <c r="BI111" s="112" t="e">
        <f>'III Plan Rates'!$AA114*'V Consumer Factors'!$N$20*'II Rate Development &amp; Change'!$K$34</f>
        <v>#DIV/0!</v>
      </c>
      <c r="BJ111" s="112">
        <f>IF('III Plan Rates'!$AP114&gt;0,SUMPRODUCT(BA111:BI111,'III Plan Rates'!$AG114:$AO114)/'III Plan Rates'!$AP114,0)</f>
        <v>0</v>
      </c>
      <c r="BK111" s="124"/>
      <c r="BL111" s="120" t="e">
        <f t="shared" si="26"/>
        <v>#DIV/0!</v>
      </c>
      <c r="BM111" s="120" t="e">
        <f t="shared" si="48"/>
        <v>#DIV/0!</v>
      </c>
      <c r="BN111" s="120" t="e">
        <f t="shared" si="49"/>
        <v>#DIV/0!</v>
      </c>
      <c r="BO111" s="120" t="e">
        <f t="shared" si="50"/>
        <v>#DIV/0!</v>
      </c>
      <c r="BP111" s="120" t="e">
        <f t="shared" si="37"/>
        <v>#DIV/0!</v>
      </c>
      <c r="BQ111" s="120" t="e">
        <f t="shared" si="38"/>
        <v>#DIV/0!</v>
      </c>
      <c r="BR111" s="120" t="e">
        <f t="shared" si="39"/>
        <v>#DIV/0!</v>
      </c>
      <c r="BS111" s="120" t="e">
        <f t="shared" si="30"/>
        <v>#DIV/0!</v>
      </c>
      <c r="BT111" s="120" t="e">
        <f t="shared" si="31"/>
        <v>#DIV/0!</v>
      </c>
      <c r="BU111" s="120" t="str">
        <f t="shared" si="32"/>
        <v/>
      </c>
      <c r="BV111" s="119"/>
      <c r="BW111" s="111"/>
      <c r="BX111" s="111"/>
      <c r="BY111" s="111"/>
      <c r="BZ111" s="111"/>
      <c r="CA111" s="111"/>
      <c r="CB111" s="111"/>
      <c r="CC111" s="111"/>
      <c r="CD111" s="111"/>
      <c r="CE111" s="111"/>
      <c r="CF111" s="112">
        <f>IF('III Plan Rates'!$AP114&gt;0,SUMPRODUCT(BW111:CE111,'III Plan Rates'!$AG114:$AO114)/'III Plan Rates'!$AP114,0)</f>
        <v>0</v>
      </c>
      <c r="CG111" s="123"/>
      <c r="CH111" s="112" t="e">
        <f>'III Plan Rates'!$AA114*'V Consumer Factors'!$N$12*'II Rate Development &amp; Change'!$L$34</f>
        <v>#DIV/0!</v>
      </c>
      <c r="CI111" s="112" t="e">
        <f>'III Plan Rates'!$AA114*'V Consumer Factors'!$N$13*'II Rate Development &amp; Change'!$L$34</f>
        <v>#DIV/0!</v>
      </c>
      <c r="CJ111" s="112" t="e">
        <f>'III Plan Rates'!$AA114*'V Consumer Factors'!$N$14*'II Rate Development &amp; Change'!$L$34</f>
        <v>#DIV/0!</v>
      </c>
      <c r="CK111" s="112" t="e">
        <f>'III Plan Rates'!$AA114*'V Consumer Factors'!$N$15*'II Rate Development &amp; Change'!$L$34</f>
        <v>#DIV/0!</v>
      </c>
      <c r="CL111" s="112" t="e">
        <f>'III Plan Rates'!$AA114*'V Consumer Factors'!$N$16*'II Rate Development &amp; Change'!$L$34</f>
        <v>#DIV/0!</v>
      </c>
      <c r="CM111" s="112" t="e">
        <f>'III Plan Rates'!$AA114*'V Consumer Factors'!$N$17*'II Rate Development &amp; Change'!$L$34</f>
        <v>#DIV/0!</v>
      </c>
      <c r="CN111" s="112" t="e">
        <f>'III Plan Rates'!$AA114*'V Consumer Factors'!$N$18*'II Rate Development &amp; Change'!$L$34</f>
        <v>#DIV/0!</v>
      </c>
      <c r="CO111" s="112" t="e">
        <f>'III Plan Rates'!$AA114*'V Consumer Factors'!$N$19*'II Rate Development &amp; Change'!$L$34</f>
        <v>#DIV/0!</v>
      </c>
      <c r="CP111" s="112" t="e">
        <f>'III Plan Rates'!$AA114*'V Consumer Factors'!$N$20*'II Rate Development &amp; Change'!$L$34</f>
        <v>#DIV/0!</v>
      </c>
      <c r="CQ111" s="112">
        <f>IF('III Plan Rates'!$AP114&gt;0,SUMPRODUCT(CH111:CP111,'III Plan Rates'!$AG114:$AO114)/'III Plan Rates'!$AP114,0)</f>
        <v>0</v>
      </c>
      <c r="CR111" s="124"/>
      <c r="CS111" s="120" t="e">
        <f t="shared" si="27"/>
        <v>#DIV/0!</v>
      </c>
      <c r="CT111" s="120" t="e">
        <f t="shared" si="51"/>
        <v>#DIV/0!</v>
      </c>
      <c r="CU111" s="120" t="e">
        <f t="shared" si="52"/>
        <v>#DIV/0!</v>
      </c>
      <c r="CV111" s="120" t="e">
        <f t="shared" si="53"/>
        <v>#DIV/0!</v>
      </c>
      <c r="CW111" s="120" t="e">
        <f t="shared" si="40"/>
        <v>#DIV/0!</v>
      </c>
      <c r="CX111" s="120" t="e">
        <f t="shared" si="41"/>
        <v>#DIV/0!</v>
      </c>
      <c r="CY111" s="120" t="e">
        <f t="shared" si="42"/>
        <v>#DIV/0!</v>
      </c>
      <c r="CZ111" s="120" t="e">
        <f t="shared" si="43"/>
        <v>#DIV/0!</v>
      </c>
      <c r="DA111" s="120" t="e">
        <f t="shared" si="33"/>
        <v>#DIV/0!</v>
      </c>
      <c r="DB111" s="120" t="str">
        <f t="shared" si="34"/>
        <v/>
      </c>
      <c r="DC111" s="119"/>
      <c r="DD111" s="111"/>
      <c r="DE111" s="111"/>
      <c r="DF111" s="111"/>
      <c r="DG111" s="111"/>
      <c r="DH111" s="111"/>
      <c r="DI111" s="111"/>
      <c r="DJ111" s="111"/>
      <c r="DK111" s="111"/>
      <c r="DL111" s="111"/>
      <c r="DM111" s="112">
        <f>IF('III Plan Rates'!$AP114&gt;0,SUMPRODUCT(DD111:DL111,'III Plan Rates'!$AG114:$AO114)/'III Plan Rates'!$AP114,0)</f>
        <v>0</v>
      </c>
      <c r="DN111" s="123"/>
      <c r="DO111" s="112" t="e">
        <f>'III Plan Rates'!$AA114*'V Consumer Factors'!$N$12*'II Rate Development &amp; Change'!$M$34</f>
        <v>#DIV/0!</v>
      </c>
      <c r="DP111" s="112" t="e">
        <f>'III Plan Rates'!$AA114*'V Consumer Factors'!$N$13*'II Rate Development &amp; Change'!$M$34</f>
        <v>#DIV/0!</v>
      </c>
      <c r="DQ111" s="112" t="e">
        <f>'III Plan Rates'!$AA114*'V Consumer Factors'!$N$14*'II Rate Development &amp; Change'!$M$34</f>
        <v>#DIV/0!</v>
      </c>
      <c r="DR111" s="112" t="e">
        <f>'III Plan Rates'!$AA114*'V Consumer Factors'!$N$15*'II Rate Development &amp; Change'!$M$34</f>
        <v>#DIV/0!</v>
      </c>
      <c r="DS111" s="112" t="e">
        <f>'III Plan Rates'!$AA114*'V Consumer Factors'!$N$16*'II Rate Development &amp; Change'!$M$34</f>
        <v>#DIV/0!</v>
      </c>
      <c r="DT111" s="112" t="e">
        <f>'III Plan Rates'!$AA114*'V Consumer Factors'!$N$17*'II Rate Development &amp; Change'!$M$34</f>
        <v>#DIV/0!</v>
      </c>
      <c r="DU111" s="112" t="e">
        <f>'III Plan Rates'!$AA114*'V Consumer Factors'!$N$18*'II Rate Development &amp; Change'!$M$34</f>
        <v>#DIV/0!</v>
      </c>
      <c r="DV111" s="112" t="e">
        <f>'III Plan Rates'!$AA114*'V Consumer Factors'!$N$19*'II Rate Development &amp; Change'!$M$34</f>
        <v>#DIV/0!</v>
      </c>
      <c r="DW111" s="112" t="e">
        <f>'III Plan Rates'!$AA114*'V Consumer Factors'!$N$20*'II Rate Development &amp; Change'!$M$34</f>
        <v>#DIV/0!</v>
      </c>
      <c r="DX111" s="112">
        <f>IF('III Plan Rates'!$AP114&gt;0,SUMPRODUCT(DO111:DW111,'III Plan Rates'!$AG114:$AO114)/'III Plan Rates'!$AP114,0)</f>
        <v>0</v>
      </c>
      <c r="DZ111" s="120" t="e">
        <f t="shared" si="28"/>
        <v>#DIV/0!</v>
      </c>
      <c r="EA111" s="120" t="e">
        <f t="shared" si="54"/>
        <v>#DIV/0!</v>
      </c>
      <c r="EB111" s="120" t="e">
        <f t="shared" si="55"/>
        <v>#DIV/0!</v>
      </c>
      <c r="EC111" s="120" t="e">
        <f t="shared" si="56"/>
        <v>#DIV/0!</v>
      </c>
      <c r="ED111" s="120" t="e">
        <f t="shared" si="44"/>
        <v>#DIV/0!</v>
      </c>
      <c r="EE111" s="120" t="e">
        <f t="shared" si="45"/>
        <v>#DIV/0!</v>
      </c>
      <c r="EF111" s="120" t="e">
        <f t="shared" si="46"/>
        <v>#DIV/0!</v>
      </c>
      <c r="EG111" s="120" t="e">
        <f t="shared" si="47"/>
        <v>#DIV/0!</v>
      </c>
      <c r="EH111" s="120" t="e">
        <f t="shared" si="35"/>
        <v>#DIV/0!</v>
      </c>
      <c r="EI111" s="120" t="str">
        <f t="shared" si="36"/>
        <v/>
      </c>
      <c r="EJ111" s="119"/>
    </row>
    <row r="112" spans="1:140" x14ac:dyDescent="0.25">
      <c r="A112" s="406" t="str">
        <f>'III Plan Rates'!A115</f>
        <v>Plan 98</v>
      </c>
      <c r="B112" s="122">
        <f>'III Plan Rates'!B115</f>
        <v>0</v>
      </c>
      <c r="C112" s="128">
        <f>'III Plan Rates'!D115</f>
        <v>0</v>
      </c>
      <c r="D112" s="122">
        <f>'III Plan Rates'!E115</f>
        <v>0</v>
      </c>
      <c r="E112" s="122">
        <f>'III Plan Rates'!F115</f>
        <v>0</v>
      </c>
      <c r="F112" s="122">
        <f>'III Plan Rates'!G115</f>
        <v>0</v>
      </c>
      <c r="G112" s="122">
        <f>'III Plan Rates'!J115</f>
        <v>0</v>
      </c>
      <c r="H112" s="10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2">
        <f>IF('III Plan Rates'!$AP115&gt;0,SUMPRODUCT(I112:Q112,'III Plan Rates'!$AG115:$AO115)/'III Plan Rates'!$AP115,0)</f>
        <v>0</v>
      </c>
      <c r="S112" s="123"/>
      <c r="T112" s="112" t="e">
        <f>'III Plan Rates'!$AA115*'V Consumer Factors'!$N$12*'II Rate Development &amp; Change'!$J$34</f>
        <v>#DIV/0!</v>
      </c>
      <c r="U112" s="112" t="e">
        <f>'III Plan Rates'!$AA115*'V Consumer Factors'!$N$13*'II Rate Development &amp; Change'!$J$34</f>
        <v>#DIV/0!</v>
      </c>
      <c r="V112" s="112" t="e">
        <f>'III Plan Rates'!$AA115*'V Consumer Factors'!$N$14*'II Rate Development &amp; Change'!$J$34</f>
        <v>#DIV/0!</v>
      </c>
      <c r="W112" s="112" t="e">
        <f>'III Plan Rates'!$AA115*'V Consumer Factors'!$N$15*'II Rate Development &amp; Change'!$J$34</f>
        <v>#DIV/0!</v>
      </c>
      <c r="X112" s="112" t="e">
        <f>'III Plan Rates'!$AA115*'V Consumer Factors'!$N$16*'II Rate Development &amp; Change'!$J$34</f>
        <v>#DIV/0!</v>
      </c>
      <c r="Y112" s="112" t="e">
        <f>'III Plan Rates'!$AA115*'V Consumer Factors'!$N$17*'II Rate Development &amp; Change'!$J$34</f>
        <v>#DIV/0!</v>
      </c>
      <c r="Z112" s="112" t="e">
        <f>'III Plan Rates'!$AA115*'V Consumer Factors'!$N$18*'II Rate Development &amp; Change'!$J$34</f>
        <v>#DIV/0!</v>
      </c>
      <c r="AA112" s="112" t="e">
        <f>'III Plan Rates'!$AA115*'V Consumer Factors'!$N$19*'II Rate Development &amp; Change'!$J$34</f>
        <v>#DIV/0!</v>
      </c>
      <c r="AB112" s="112" t="e">
        <f>'III Plan Rates'!$AA115*'V Consumer Factors'!$N$20*'II Rate Development &amp; Change'!$J$34</f>
        <v>#DIV/0!</v>
      </c>
      <c r="AC112" s="112">
        <f>IF('III Plan Rates'!$AP115&gt;0,SUMPRODUCT(T112:AB112,'III Plan Rates'!$AG115:$AO115)/'III Plan Rates'!$AP115,0)</f>
        <v>0</v>
      </c>
      <c r="AD112" s="119"/>
      <c r="AE112" s="120" t="e">
        <f t="shared" si="25"/>
        <v>#DIV/0!</v>
      </c>
      <c r="AF112" s="120" t="e">
        <f t="shared" si="25"/>
        <v>#DIV/0!</v>
      </c>
      <c r="AG112" s="120" t="e">
        <f t="shared" si="25"/>
        <v>#DIV/0!</v>
      </c>
      <c r="AH112" s="120" t="e">
        <f t="shared" si="25"/>
        <v>#DIV/0!</v>
      </c>
      <c r="AI112" s="120" t="e">
        <f t="shared" si="25"/>
        <v>#DIV/0!</v>
      </c>
      <c r="AJ112" s="120" t="e">
        <f t="shared" si="25"/>
        <v>#DIV/0!</v>
      </c>
      <c r="AK112" s="120" t="e">
        <f t="shared" si="25"/>
        <v>#DIV/0!</v>
      </c>
      <c r="AL112" s="120" t="e">
        <f t="shared" si="29"/>
        <v>#DIV/0!</v>
      </c>
      <c r="AM112" s="120" t="e">
        <f t="shared" si="29"/>
        <v>#DIV/0!</v>
      </c>
      <c r="AN112" s="120" t="str">
        <f t="shared" si="29"/>
        <v/>
      </c>
      <c r="AO112" s="119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2">
        <f>IF('III Plan Rates'!$AP115&gt;0,SUMPRODUCT(AP112:AX112,'III Plan Rates'!$AG115:$AO115)/'III Plan Rates'!$AP115,0)</f>
        <v>0</v>
      </c>
      <c r="AZ112" s="123"/>
      <c r="BA112" s="112" t="e">
        <f>'III Plan Rates'!$AA115*'V Consumer Factors'!$N$12*'II Rate Development &amp; Change'!$K$34</f>
        <v>#DIV/0!</v>
      </c>
      <c r="BB112" s="112" t="e">
        <f>'III Plan Rates'!$AA115*'V Consumer Factors'!$N$13*'II Rate Development &amp; Change'!$K$34</f>
        <v>#DIV/0!</v>
      </c>
      <c r="BC112" s="112" t="e">
        <f>'III Plan Rates'!$AA115*'V Consumer Factors'!$N$14*'II Rate Development &amp; Change'!$K$34</f>
        <v>#DIV/0!</v>
      </c>
      <c r="BD112" s="112" t="e">
        <f>'III Plan Rates'!$AA115*'V Consumer Factors'!$N$15*'II Rate Development &amp; Change'!$K$34</f>
        <v>#DIV/0!</v>
      </c>
      <c r="BE112" s="112" t="e">
        <f>'III Plan Rates'!$AA115*'V Consumer Factors'!$N$16*'II Rate Development &amp; Change'!$K$34</f>
        <v>#DIV/0!</v>
      </c>
      <c r="BF112" s="112" t="e">
        <f>'III Plan Rates'!$AA115*'V Consumer Factors'!$N$17*'II Rate Development &amp; Change'!$K$34</f>
        <v>#DIV/0!</v>
      </c>
      <c r="BG112" s="112" t="e">
        <f>'III Plan Rates'!$AA115*'V Consumer Factors'!$N$18*'II Rate Development &amp; Change'!$K$34</f>
        <v>#DIV/0!</v>
      </c>
      <c r="BH112" s="112" t="e">
        <f>'III Plan Rates'!$AA115*'V Consumer Factors'!$N$19*'II Rate Development &amp; Change'!$K$34</f>
        <v>#DIV/0!</v>
      </c>
      <c r="BI112" s="112" t="e">
        <f>'III Plan Rates'!$AA115*'V Consumer Factors'!$N$20*'II Rate Development &amp; Change'!$K$34</f>
        <v>#DIV/0!</v>
      </c>
      <c r="BJ112" s="112">
        <f>IF('III Plan Rates'!$AP115&gt;0,SUMPRODUCT(BA112:BI112,'III Plan Rates'!$AG115:$AO115)/'III Plan Rates'!$AP115,0)</f>
        <v>0</v>
      </c>
      <c r="BK112" s="124"/>
      <c r="BL112" s="120" t="e">
        <f t="shared" si="26"/>
        <v>#DIV/0!</v>
      </c>
      <c r="BM112" s="120" t="e">
        <f t="shared" si="48"/>
        <v>#DIV/0!</v>
      </c>
      <c r="BN112" s="120" t="e">
        <f t="shared" si="49"/>
        <v>#DIV/0!</v>
      </c>
      <c r="BO112" s="120" t="e">
        <f t="shared" si="50"/>
        <v>#DIV/0!</v>
      </c>
      <c r="BP112" s="120" t="e">
        <f t="shared" si="37"/>
        <v>#DIV/0!</v>
      </c>
      <c r="BQ112" s="120" t="e">
        <f t="shared" si="38"/>
        <v>#DIV/0!</v>
      </c>
      <c r="BR112" s="120" t="e">
        <f t="shared" si="39"/>
        <v>#DIV/0!</v>
      </c>
      <c r="BS112" s="120" t="e">
        <f t="shared" si="30"/>
        <v>#DIV/0!</v>
      </c>
      <c r="BT112" s="120" t="e">
        <f t="shared" si="31"/>
        <v>#DIV/0!</v>
      </c>
      <c r="BU112" s="120" t="str">
        <f t="shared" si="32"/>
        <v/>
      </c>
      <c r="BV112" s="119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2">
        <f>IF('III Plan Rates'!$AP115&gt;0,SUMPRODUCT(BW112:CE112,'III Plan Rates'!$AG115:$AO115)/'III Plan Rates'!$AP115,0)</f>
        <v>0</v>
      </c>
      <c r="CG112" s="123"/>
      <c r="CH112" s="112" t="e">
        <f>'III Plan Rates'!$AA115*'V Consumer Factors'!$N$12*'II Rate Development &amp; Change'!$L$34</f>
        <v>#DIV/0!</v>
      </c>
      <c r="CI112" s="112" t="e">
        <f>'III Plan Rates'!$AA115*'V Consumer Factors'!$N$13*'II Rate Development &amp; Change'!$L$34</f>
        <v>#DIV/0!</v>
      </c>
      <c r="CJ112" s="112" t="e">
        <f>'III Plan Rates'!$AA115*'V Consumer Factors'!$N$14*'II Rate Development &amp; Change'!$L$34</f>
        <v>#DIV/0!</v>
      </c>
      <c r="CK112" s="112" t="e">
        <f>'III Plan Rates'!$AA115*'V Consumer Factors'!$N$15*'II Rate Development &amp; Change'!$L$34</f>
        <v>#DIV/0!</v>
      </c>
      <c r="CL112" s="112" t="e">
        <f>'III Plan Rates'!$AA115*'V Consumer Factors'!$N$16*'II Rate Development &amp; Change'!$L$34</f>
        <v>#DIV/0!</v>
      </c>
      <c r="CM112" s="112" t="e">
        <f>'III Plan Rates'!$AA115*'V Consumer Factors'!$N$17*'II Rate Development &amp; Change'!$L$34</f>
        <v>#DIV/0!</v>
      </c>
      <c r="CN112" s="112" t="e">
        <f>'III Plan Rates'!$AA115*'V Consumer Factors'!$N$18*'II Rate Development &amp; Change'!$L$34</f>
        <v>#DIV/0!</v>
      </c>
      <c r="CO112" s="112" t="e">
        <f>'III Plan Rates'!$AA115*'V Consumer Factors'!$N$19*'II Rate Development &amp; Change'!$L$34</f>
        <v>#DIV/0!</v>
      </c>
      <c r="CP112" s="112" t="e">
        <f>'III Plan Rates'!$AA115*'V Consumer Factors'!$N$20*'II Rate Development &amp; Change'!$L$34</f>
        <v>#DIV/0!</v>
      </c>
      <c r="CQ112" s="112">
        <f>IF('III Plan Rates'!$AP115&gt;0,SUMPRODUCT(CH112:CP112,'III Plan Rates'!$AG115:$AO115)/'III Plan Rates'!$AP115,0)</f>
        <v>0</v>
      </c>
      <c r="CR112" s="124"/>
      <c r="CS112" s="120" t="e">
        <f t="shared" si="27"/>
        <v>#DIV/0!</v>
      </c>
      <c r="CT112" s="120" t="e">
        <f t="shared" si="51"/>
        <v>#DIV/0!</v>
      </c>
      <c r="CU112" s="120" t="e">
        <f t="shared" si="52"/>
        <v>#DIV/0!</v>
      </c>
      <c r="CV112" s="120" t="e">
        <f t="shared" si="53"/>
        <v>#DIV/0!</v>
      </c>
      <c r="CW112" s="120" t="e">
        <f t="shared" si="40"/>
        <v>#DIV/0!</v>
      </c>
      <c r="CX112" s="120" t="e">
        <f t="shared" si="41"/>
        <v>#DIV/0!</v>
      </c>
      <c r="CY112" s="120" t="e">
        <f t="shared" si="42"/>
        <v>#DIV/0!</v>
      </c>
      <c r="CZ112" s="120" t="e">
        <f t="shared" si="43"/>
        <v>#DIV/0!</v>
      </c>
      <c r="DA112" s="120" t="e">
        <f t="shared" si="33"/>
        <v>#DIV/0!</v>
      </c>
      <c r="DB112" s="120" t="str">
        <f t="shared" si="34"/>
        <v/>
      </c>
      <c r="DC112" s="119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2">
        <f>IF('III Plan Rates'!$AP115&gt;0,SUMPRODUCT(DD112:DL112,'III Plan Rates'!$AG115:$AO115)/'III Plan Rates'!$AP115,0)</f>
        <v>0</v>
      </c>
      <c r="DN112" s="123"/>
      <c r="DO112" s="112" t="e">
        <f>'III Plan Rates'!$AA115*'V Consumer Factors'!$N$12*'II Rate Development &amp; Change'!$M$34</f>
        <v>#DIV/0!</v>
      </c>
      <c r="DP112" s="112" t="e">
        <f>'III Plan Rates'!$AA115*'V Consumer Factors'!$N$13*'II Rate Development &amp; Change'!$M$34</f>
        <v>#DIV/0!</v>
      </c>
      <c r="DQ112" s="112" t="e">
        <f>'III Plan Rates'!$AA115*'V Consumer Factors'!$N$14*'II Rate Development &amp; Change'!$M$34</f>
        <v>#DIV/0!</v>
      </c>
      <c r="DR112" s="112" t="e">
        <f>'III Plan Rates'!$AA115*'V Consumer Factors'!$N$15*'II Rate Development &amp; Change'!$M$34</f>
        <v>#DIV/0!</v>
      </c>
      <c r="DS112" s="112" t="e">
        <f>'III Plan Rates'!$AA115*'V Consumer Factors'!$N$16*'II Rate Development &amp; Change'!$M$34</f>
        <v>#DIV/0!</v>
      </c>
      <c r="DT112" s="112" t="e">
        <f>'III Plan Rates'!$AA115*'V Consumer Factors'!$N$17*'II Rate Development &amp; Change'!$M$34</f>
        <v>#DIV/0!</v>
      </c>
      <c r="DU112" s="112" t="e">
        <f>'III Plan Rates'!$AA115*'V Consumer Factors'!$N$18*'II Rate Development &amp; Change'!$M$34</f>
        <v>#DIV/0!</v>
      </c>
      <c r="DV112" s="112" t="e">
        <f>'III Plan Rates'!$AA115*'V Consumer Factors'!$N$19*'II Rate Development &amp; Change'!$M$34</f>
        <v>#DIV/0!</v>
      </c>
      <c r="DW112" s="112" t="e">
        <f>'III Plan Rates'!$AA115*'V Consumer Factors'!$N$20*'II Rate Development &amp; Change'!$M$34</f>
        <v>#DIV/0!</v>
      </c>
      <c r="DX112" s="112">
        <f>IF('III Plan Rates'!$AP115&gt;0,SUMPRODUCT(DO112:DW112,'III Plan Rates'!$AG115:$AO115)/'III Plan Rates'!$AP115,0)</f>
        <v>0</v>
      </c>
      <c r="DZ112" s="120" t="e">
        <f t="shared" si="28"/>
        <v>#DIV/0!</v>
      </c>
      <c r="EA112" s="120" t="e">
        <f t="shared" si="54"/>
        <v>#DIV/0!</v>
      </c>
      <c r="EB112" s="120" t="e">
        <f t="shared" si="55"/>
        <v>#DIV/0!</v>
      </c>
      <c r="EC112" s="120" t="e">
        <f t="shared" si="56"/>
        <v>#DIV/0!</v>
      </c>
      <c r="ED112" s="120" t="e">
        <f t="shared" si="44"/>
        <v>#DIV/0!</v>
      </c>
      <c r="EE112" s="120" t="e">
        <f t="shared" si="45"/>
        <v>#DIV/0!</v>
      </c>
      <c r="EF112" s="120" t="e">
        <f t="shared" si="46"/>
        <v>#DIV/0!</v>
      </c>
      <c r="EG112" s="120" t="e">
        <f t="shared" si="47"/>
        <v>#DIV/0!</v>
      </c>
      <c r="EH112" s="120" t="e">
        <f t="shared" si="35"/>
        <v>#DIV/0!</v>
      </c>
      <c r="EI112" s="120" t="str">
        <f t="shared" si="36"/>
        <v/>
      </c>
      <c r="EJ112" s="119"/>
    </row>
    <row r="113" spans="1:140" x14ac:dyDescent="0.25">
      <c r="A113" s="406" t="str">
        <f>'III Plan Rates'!A116</f>
        <v>Plan 99</v>
      </c>
      <c r="B113" s="122">
        <f>'III Plan Rates'!B116</f>
        <v>0</v>
      </c>
      <c r="C113" s="128">
        <f>'III Plan Rates'!D116</f>
        <v>0</v>
      </c>
      <c r="D113" s="122">
        <f>'III Plan Rates'!E116</f>
        <v>0</v>
      </c>
      <c r="E113" s="122">
        <f>'III Plan Rates'!F116</f>
        <v>0</v>
      </c>
      <c r="F113" s="122">
        <f>'III Plan Rates'!G116</f>
        <v>0</v>
      </c>
      <c r="G113" s="122">
        <f>'III Plan Rates'!J116</f>
        <v>0</v>
      </c>
      <c r="H113" s="10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2">
        <f>IF('III Plan Rates'!$AP116&gt;0,SUMPRODUCT(I113:Q113,'III Plan Rates'!$AG116:$AO116)/'III Plan Rates'!$AP116,0)</f>
        <v>0</v>
      </c>
      <c r="S113" s="123"/>
      <c r="T113" s="112" t="e">
        <f>'III Plan Rates'!$AA116*'V Consumer Factors'!$N$12*'II Rate Development &amp; Change'!$J$34</f>
        <v>#DIV/0!</v>
      </c>
      <c r="U113" s="112" t="e">
        <f>'III Plan Rates'!$AA116*'V Consumer Factors'!$N$13*'II Rate Development &amp; Change'!$J$34</f>
        <v>#DIV/0!</v>
      </c>
      <c r="V113" s="112" t="e">
        <f>'III Plan Rates'!$AA116*'V Consumer Factors'!$N$14*'II Rate Development &amp; Change'!$J$34</f>
        <v>#DIV/0!</v>
      </c>
      <c r="W113" s="112" t="e">
        <f>'III Plan Rates'!$AA116*'V Consumer Factors'!$N$15*'II Rate Development &amp; Change'!$J$34</f>
        <v>#DIV/0!</v>
      </c>
      <c r="X113" s="112" t="e">
        <f>'III Plan Rates'!$AA116*'V Consumer Factors'!$N$16*'II Rate Development &amp; Change'!$J$34</f>
        <v>#DIV/0!</v>
      </c>
      <c r="Y113" s="112" t="e">
        <f>'III Plan Rates'!$AA116*'V Consumer Factors'!$N$17*'II Rate Development &amp; Change'!$J$34</f>
        <v>#DIV/0!</v>
      </c>
      <c r="Z113" s="112" t="e">
        <f>'III Plan Rates'!$AA116*'V Consumer Factors'!$N$18*'II Rate Development &amp; Change'!$J$34</f>
        <v>#DIV/0!</v>
      </c>
      <c r="AA113" s="112" t="e">
        <f>'III Plan Rates'!$AA116*'V Consumer Factors'!$N$19*'II Rate Development &amp; Change'!$J$34</f>
        <v>#DIV/0!</v>
      </c>
      <c r="AB113" s="112" t="e">
        <f>'III Plan Rates'!$AA116*'V Consumer Factors'!$N$20*'II Rate Development &amp; Change'!$J$34</f>
        <v>#DIV/0!</v>
      </c>
      <c r="AC113" s="112">
        <f>IF('III Plan Rates'!$AP116&gt;0,SUMPRODUCT(T113:AB113,'III Plan Rates'!$AG116:$AO116)/'III Plan Rates'!$AP116,0)</f>
        <v>0</v>
      </c>
      <c r="AD113" s="119"/>
      <c r="AE113" s="120" t="e">
        <f t="shared" si="25"/>
        <v>#DIV/0!</v>
      </c>
      <c r="AF113" s="120" t="e">
        <f t="shared" si="25"/>
        <v>#DIV/0!</v>
      </c>
      <c r="AG113" s="120" t="e">
        <f t="shared" si="25"/>
        <v>#DIV/0!</v>
      </c>
      <c r="AH113" s="120" t="e">
        <f t="shared" si="25"/>
        <v>#DIV/0!</v>
      </c>
      <c r="AI113" s="120" t="e">
        <f t="shared" si="25"/>
        <v>#DIV/0!</v>
      </c>
      <c r="AJ113" s="120" t="e">
        <f t="shared" si="25"/>
        <v>#DIV/0!</v>
      </c>
      <c r="AK113" s="120" t="e">
        <f t="shared" si="25"/>
        <v>#DIV/0!</v>
      </c>
      <c r="AL113" s="120" t="e">
        <f t="shared" si="29"/>
        <v>#DIV/0!</v>
      </c>
      <c r="AM113" s="120" t="e">
        <f t="shared" si="29"/>
        <v>#DIV/0!</v>
      </c>
      <c r="AN113" s="120" t="str">
        <f t="shared" si="29"/>
        <v/>
      </c>
      <c r="AO113" s="119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2">
        <f>IF('III Plan Rates'!$AP116&gt;0,SUMPRODUCT(AP113:AX113,'III Plan Rates'!$AG116:$AO116)/'III Plan Rates'!$AP116,0)</f>
        <v>0</v>
      </c>
      <c r="AZ113" s="123"/>
      <c r="BA113" s="112" t="e">
        <f>'III Plan Rates'!$AA116*'V Consumer Factors'!$N$12*'II Rate Development &amp; Change'!$K$34</f>
        <v>#DIV/0!</v>
      </c>
      <c r="BB113" s="112" t="e">
        <f>'III Plan Rates'!$AA116*'V Consumer Factors'!$N$13*'II Rate Development &amp; Change'!$K$34</f>
        <v>#DIV/0!</v>
      </c>
      <c r="BC113" s="112" t="e">
        <f>'III Plan Rates'!$AA116*'V Consumer Factors'!$N$14*'II Rate Development &amp; Change'!$K$34</f>
        <v>#DIV/0!</v>
      </c>
      <c r="BD113" s="112" t="e">
        <f>'III Plan Rates'!$AA116*'V Consumer Factors'!$N$15*'II Rate Development &amp; Change'!$K$34</f>
        <v>#DIV/0!</v>
      </c>
      <c r="BE113" s="112" t="e">
        <f>'III Plan Rates'!$AA116*'V Consumer Factors'!$N$16*'II Rate Development &amp; Change'!$K$34</f>
        <v>#DIV/0!</v>
      </c>
      <c r="BF113" s="112" t="e">
        <f>'III Plan Rates'!$AA116*'V Consumer Factors'!$N$17*'II Rate Development &amp; Change'!$K$34</f>
        <v>#DIV/0!</v>
      </c>
      <c r="BG113" s="112" t="e">
        <f>'III Plan Rates'!$AA116*'V Consumer Factors'!$N$18*'II Rate Development &amp; Change'!$K$34</f>
        <v>#DIV/0!</v>
      </c>
      <c r="BH113" s="112" t="e">
        <f>'III Plan Rates'!$AA116*'V Consumer Factors'!$N$19*'II Rate Development &amp; Change'!$K$34</f>
        <v>#DIV/0!</v>
      </c>
      <c r="BI113" s="112" t="e">
        <f>'III Plan Rates'!$AA116*'V Consumer Factors'!$N$20*'II Rate Development &amp; Change'!$K$34</f>
        <v>#DIV/0!</v>
      </c>
      <c r="BJ113" s="112">
        <f>IF('III Plan Rates'!$AP116&gt;0,SUMPRODUCT(BA113:BI113,'III Plan Rates'!$AG116:$AO116)/'III Plan Rates'!$AP116,0)</f>
        <v>0</v>
      </c>
      <c r="BK113" s="124"/>
      <c r="BL113" s="120" t="e">
        <f t="shared" si="26"/>
        <v>#DIV/0!</v>
      </c>
      <c r="BM113" s="120" t="e">
        <f t="shared" si="48"/>
        <v>#DIV/0!</v>
      </c>
      <c r="BN113" s="120" t="e">
        <f t="shared" si="49"/>
        <v>#DIV/0!</v>
      </c>
      <c r="BO113" s="120" t="e">
        <f t="shared" si="50"/>
        <v>#DIV/0!</v>
      </c>
      <c r="BP113" s="120" t="e">
        <f t="shared" si="37"/>
        <v>#DIV/0!</v>
      </c>
      <c r="BQ113" s="120" t="e">
        <f t="shared" si="38"/>
        <v>#DIV/0!</v>
      </c>
      <c r="BR113" s="120" t="e">
        <f t="shared" si="39"/>
        <v>#DIV/0!</v>
      </c>
      <c r="BS113" s="120" t="e">
        <f t="shared" si="30"/>
        <v>#DIV/0!</v>
      </c>
      <c r="BT113" s="120" t="e">
        <f t="shared" si="31"/>
        <v>#DIV/0!</v>
      </c>
      <c r="BU113" s="120" t="str">
        <f t="shared" si="32"/>
        <v/>
      </c>
      <c r="BV113" s="119"/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2">
        <f>IF('III Plan Rates'!$AP116&gt;0,SUMPRODUCT(BW113:CE113,'III Plan Rates'!$AG116:$AO116)/'III Plan Rates'!$AP116,0)</f>
        <v>0</v>
      </c>
      <c r="CG113" s="123"/>
      <c r="CH113" s="112" t="e">
        <f>'III Plan Rates'!$AA116*'V Consumer Factors'!$N$12*'II Rate Development &amp; Change'!$L$34</f>
        <v>#DIV/0!</v>
      </c>
      <c r="CI113" s="112" t="e">
        <f>'III Plan Rates'!$AA116*'V Consumer Factors'!$N$13*'II Rate Development &amp; Change'!$L$34</f>
        <v>#DIV/0!</v>
      </c>
      <c r="CJ113" s="112" t="e">
        <f>'III Plan Rates'!$AA116*'V Consumer Factors'!$N$14*'II Rate Development &amp; Change'!$L$34</f>
        <v>#DIV/0!</v>
      </c>
      <c r="CK113" s="112" t="e">
        <f>'III Plan Rates'!$AA116*'V Consumer Factors'!$N$15*'II Rate Development &amp; Change'!$L$34</f>
        <v>#DIV/0!</v>
      </c>
      <c r="CL113" s="112" t="e">
        <f>'III Plan Rates'!$AA116*'V Consumer Factors'!$N$16*'II Rate Development &amp; Change'!$L$34</f>
        <v>#DIV/0!</v>
      </c>
      <c r="CM113" s="112" t="e">
        <f>'III Plan Rates'!$AA116*'V Consumer Factors'!$N$17*'II Rate Development &amp; Change'!$L$34</f>
        <v>#DIV/0!</v>
      </c>
      <c r="CN113" s="112" t="e">
        <f>'III Plan Rates'!$AA116*'V Consumer Factors'!$N$18*'II Rate Development &amp; Change'!$L$34</f>
        <v>#DIV/0!</v>
      </c>
      <c r="CO113" s="112" t="e">
        <f>'III Plan Rates'!$AA116*'V Consumer Factors'!$N$19*'II Rate Development &amp; Change'!$L$34</f>
        <v>#DIV/0!</v>
      </c>
      <c r="CP113" s="112" t="e">
        <f>'III Plan Rates'!$AA116*'V Consumer Factors'!$N$20*'II Rate Development &amp; Change'!$L$34</f>
        <v>#DIV/0!</v>
      </c>
      <c r="CQ113" s="112">
        <f>IF('III Plan Rates'!$AP116&gt;0,SUMPRODUCT(CH113:CP113,'III Plan Rates'!$AG116:$AO116)/'III Plan Rates'!$AP116,0)</f>
        <v>0</v>
      </c>
      <c r="CR113" s="124"/>
      <c r="CS113" s="120" t="e">
        <f t="shared" si="27"/>
        <v>#DIV/0!</v>
      </c>
      <c r="CT113" s="120" t="e">
        <f t="shared" si="51"/>
        <v>#DIV/0!</v>
      </c>
      <c r="CU113" s="120" t="e">
        <f t="shared" si="52"/>
        <v>#DIV/0!</v>
      </c>
      <c r="CV113" s="120" t="e">
        <f t="shared" si="53"/>
        <v>#DIV/0!</v>
      </c>
      <c r="CW113" s="120" t="e">
        <f t="shared" si="40"/>
        <v>#DIV/0!</v>
      </c>
      <c r="CX113" s="120" t="e">
        <f t="shared" si="41"/>
        <v>#DIV/0!</v>
      </c>
      <c r="CY113" s="120" t="e">
        <f t="shared" si="42"/>
        <v>#DIV/0!</v>
      </c>
      <c r="CZ113" s="120" t="e">
        <f t="shared" si="43"/>
        <v>#DIV/0!</v>
      </c>
      <c r="DA113" s="120" t="e">
        <f t="shared" si="33"/>
        <v>#DIV/0!</v>
      </c>
      <c r="DB113" s="120" t="str">
        <f t="shared" si="34"/>
        <v/>
      </c>
      <c r="DC113" s="119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2">
        <f>IF('III Plan Rates'!$AP116&gt;0,SUMPRODUCT(DD113:DL113,'III Plan Rates'!$AG116:$AO116)/'III Plan Rates'!$AP116,0)</f>
        <v>0</v>
      </c>
      <c r="DN113" s="123"/>
      <c r="DO113" s="112" t="e">
        <f>'III Plan Rates'!$AA116*'V Consumer Factors'!$N$12*'II Rate Development &amp; Change'!$M$34</f>
        <v>#DIV/0!</v>
      </c>
      <c r="DP113" s="112" t="e">
        <f>'III Plan Rates'!$AA116*'V Consumer Factors'!$N$13*'II Rate Development &amp; Change'!$M$34</f>
        <v>#DIV/0!</v>
      </c>
      <c r="DQ113" s="112" t="e">
        <f>'III Plan Rates'!$AA116*'V Consumer Factors'!$N$14*'II Rate Development &amp; Change'!$M$34</f>
        <v>#DIV/0!</v>
      </c>
      <c r="DR113" s="112" t="e">
        <f>'III Plan Rates'!$AA116*'V Consumer Factors'!$N$15*'II Rate Development &amp; Change'!$M$34</f>
        <v>#DIV/0!</v>
      </c>
      <c r="DS113" s="112" t="e">
        <f>'III Plan Rates'!$AA116*'V Consumer Factors'!$N$16*'II Rate Development &amp; Change'!$M$34</f>
        <v>#DIV/0!</v>
      </c>
      <c r="DT113" s="112" t="e">
        <f>'III Plan Rates'!$AA116*'V Consumer Factors'!$N$17*'II Rate Development &amp; Change'!$M$34</f>
        <v>#DIV/0!</v>
      </c>
      <c r="DU113" s="112" t="e">
        <f>'III Plan Rates'!$AA116*'V Consumer Factors'!$N$18*'II Rate Development &amp; Change'!$M$34</f>
        <v>#DIV/0!</v>
      </c>
      <c r="DV113" s="112" t="e">
        <f>'III Plan Rates'!$AA116*'V Consumer Factors'!$N$19*'II Rate Development &amp; Change'!$M$34</f>
        <v>#DIV/0!</v>
      </c>
      <c r="DW113" s="112" t="e">
        <f>'III Plan Rates'!$AA116*'V Consumer Factors'!$N$20*'II Rate Development &amp; Change'!$M$34</f>
        <v>#DIV/0!</v>
      </c>
      <c r="DX113" s="112">
        <f>IF('III Plan Rates'!$AP116&gt;0,SUMPRODUCT(DO113:DW113,'III Plan Rates'!$AG116:$AO116)/'III Plan Rates'!$AP116,0)</f>
        <v>0</v>
      </c>
      <c r="DZ113" s="120" t="e">
        <f t="shared" si="28"/>
        <v>#DIV/0!</v>
      </c>
      <c r="EA113" s="120" t="e">
        <f t="shared" si="54"/>
        <v>#DIV/0!</v>
      </c>
      <c r="EB113" s="120" t="e">
        <f t="shared" si="55"/>
        <v>#DIV/0!</v>
      </c>
      <c r="EC113" s="120" t="e">
        <f t="shared" si="56"/>
        <v>#DIV/0!</v>
      </c>
      <c r="ED113" s="120" t="e">
        <f t="shared" si="44"/>
        <v>#DIV/0!</v>
      </c>
      <c r="EE113" s="120" t="e">
        <f t="shared" si="45"/>
        <v>#DIV/0!</v>
      </c>
      <c r="EF113" s="120" t="e">
        <f t="shared" si="46"/>
        <v>#DIV/0!</v>
      </c>
      <c r="EG113" s="120" t="e">
        <f t="shared" si="47"/>
        <v>#DIV/0!</v>
      </c>
      <c r="EH113" s="120" t="e">
        <f t="shared" si="35"/>
        <v>#DIV/0!</v>
      </c>
      <c r="EI113" s="120" t="str">
        <f t="shared" si="36"/>
        <v/>
      </c>
      <c r="EJ113" s="119"/>
    </row>
    <row r="114" spans="1:140" x14ac:dyDescent="0.25">
      <c r="A114" s="406" t="str">
        <f>'III Plan Rates'!A117</f>
        <v>Plan 100</v>
      </c>
      <c r="B114" s="122">
        <f>'III Plan Rates'!B117</f>
        <v>0</v>
      </c>
      <c r="C114" s="128">
        <f>'III Plan Rates'!D117</f>
        <v>0</v>
      </c>
      <c r="D114" s="122">
        <f>'III Plan Rates'!E117</f>
        <v>0</v>
      </c>
      <c r="E114" s="122">
        <f>'III Plan Rates'!F117</f>
        <v>0</v>
      </c>
      <c r="F114" s="122">
        <f>'III Plan Rates'!G117</f>
        <v>0</v>
      </c>
      <c r="G114" s="122">
        <f>'III Plan Rates'!J117</f>
        <v>0</v>
      </c>
      <c r="H114" s="10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2">
        <f>IF('III Plan Rates'!$AP117&gt;0,SUMPRODUCT(I114:Q114,'III Plan Rates'!$AG117:$AO117)/'III Plan Rates'!$AP117,0)</f>
        <v>0</v>
      </c>
      <c r="S114" s="123"/>
      <c r="T114" s="112" t="e">
        <f>'III Plan Rates'!$AA117*'V Consumer Factors'!$N$12*'II Rate Development &amp; Change'!$J$34</f>
        <v>#DIV/0!</v>
      </c>
      <c r="U114" s="112" t="e">
        <f>'III Plan Rates'!$AA117*'V Consumer Factors'!$N$13*'II Rate Development &amp; Change'!$J$34</f>
        <v>#DIV/0!</v>
      </c>
      <c r="V114" s="112" t="e">
        <f>'III Plan Rates'!$AA117*'V Consumer Factors'!$N$14*'II Rate Development &amp; Change'!$J$34</f>
        <v>#DIV/0!</v>
      </c>
      <c r="W114" s="112" t="e">
        <f>'III Plan Rates'!$AA117*'V Consumer Factors'!$N$15*'II Rate Development &amp; Change'!$J$34</f>
        <v>#DIV/0!</v>
      </c>
      <c r="X114" s="112" t="e">
        <f>'III Plan Rates'!$AA117*'V Consumer Factors'!$N$16*'II Rate Development &amp; Change'!$J$34</f>
        <v>#DIV/0!</v>
      </c>
      <c r="Y114" s="112" t="e">
        <f>'III Plan Rates'!$AA117*'V Consumer Factors'!$N$17*'II Rate Development &amp; Change'!$J$34</f>
        <v>#DIV/0!</v>
      </c>
      <c r="Z114" s="112" t="e">
        <f>'III Plan Rates'!$AA117*'V Consumer Factors'!$N$18*'II Rate Development &amp; Change'!$J$34</f>
        <v>#DIV/0!</v>
      </c>
      <c r="AA114" s="112" t="e">
        <f>'III Plan Rates'!$AA117*'V Consumer Factors'!$N$19*'II Rate Development &amp; Change'!$J$34</f>
        <v>#DIV/0!</v>
      </c>
      <c r="AB114" s="112" t="e">
        <f>'III Plan Rates'!$AA117*'V Consumer Factors'!$N$20*'II Rate Development &amp; Change'!$J$34</f>
        <v>#DIV/0!</v>
      </c>
      <c r="AC114" s="112">
        <f>IF('III Plan Rates'!$AP117&gt;0,SUMPRODUCT(T114:AB114,'III Plan Rates'!$AG117:$AO117)/'III Plan Rates'!$AP117,0)</f>
        <v>0</v>
      </c>
      <c r="AD114" s="119"/>
      <c r="AE114" s="120" t="e">
        <f t="shared" ref="AE114:AN141" si="57">IF(AND(I114&gt;0,T114&gt;0),T114/I114-1,"")</f>
        <v>#DIV/0!</v>
      </c>
      <c r="AF114" s="120" t="e">
        <f t="shared" si="57"/>
        <v>#DIV/0!</v>
      </c>
      <c r="AG114" s="120" t="e">
        <f t="shared" si="57"/>
        <v>#DIV/0!</v>
      </c>
      <c r="AH114" s="120" t="e">
        <f t="shared" si="57"/>
        <v>#DIV/0!</v>
      </c>
      <c r="AI114" s="120" t="e">
        <f t="shared" si="57"/>
        <v>#DIV/0!</v>
      </c>
      <c r="AJ114" s="120" t="e">
        <f t="shared" si="57"/>
        <v>#DIV/0!</v>
      </c>
      <c r="AK114" s="120" t="e">
        <f t="shared" si="57"/>
        <v>#DIV/0!</v>
      </c>
      <c r="AL114" s="120" t="e">
        <f t="shared" si="29"/>
        <v>#DIV/0!</v>
      </c>
      <c r="AM114" s="120" t="e">
        <f t="shared" si="29"/>
        <v>#DIV/0!</v>
      </c>
      <c r="AN114" s="120" t="str">
        <f t="shared" si="29"/>
        <v/>
      </c>
      <c r="AO114" s="119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2">
        <f>IF('III Plan Rates'!$AP117&gt;0,SUMPRODUCT(AP114:AX114,'III Plan Rates'!$AG117:$AO117)/'III Plan Rates'!$AP117,0)</f>
        <v>0</v>
      </c>
      <c r="AZ114" s="123"/>
      <c r="BA114" s="112" t="e">
        <f>'III Plan Rates'!$AA117*'V Consumer Factors'!$N$12*'II Rate Development &amp; Change'!$K$34</f>
        <v>#DIV/0!</v>
      </c>
      <c r="BB114" s="112" t="e">
        <f>'III Plan Rates'!$AA117*'V Consumer Factors'!$N$13*'II Rate Development &amp; Change'!$K$34</f>
        <v>#DIV/0!</v>
      </c>
      <c r="BC114" s="112" t="e">
        <f>'III Plan Rates'!$AA117*'V Consumer Factors'!$N$14*'II Rate Development &amp; Change'!$K$34</f>
        <v>#DIV/0!</v>
      </c>
      <c r="BD114" s="112" t="e">
        <f>'III Plan Rates'!$AA117*'V Consumer Factors'!$N$15*'II Rate Development &amp; Change'!$K$34</f>
        <v>#DIV/0!</v>
      </c>
      <c r="BE114" s="112" t="e">
        <f>'III Plan Rates'!$AA117*'V Consumer Factors'!$N$16*'II Rate Development &amp; Change'!$K$34</f>
        <v>#DIV/0!</v>
      </c>
      <c r="BF114" s="112" t="e">
        <f>'III Plan Rates'!$AA117*'V Consumer Factors'!$N$17*'II Rate Development &amp; Change'!$K$34</f>
        <v>#DIV/0!</v>
      </c>
      <c r="BG114" s="112" t="e">
        <f>'III Plan Rates'!$AA117*'V Consumer Factors'!$N$18*'II Rate Development &amp; Change'!$K$34</f>
        <v>#DIV/0!</v>
      </c>
      <c r="BH114" s="112" t="e">
        <f>'III Plan Rates'!$AA117*'V Consumer Factors'!$N$19*'II Rate Development &amp; Change'!$K$34</f>
        <v>#DIV/0!</v>
      </c>
      <c r="BI114" s="112" t="e">
        <f>'III Plan Rates'!$AA117*'V Consumer Factors'!$N$20*'II Rate Development &amp; Change'!$K$34</f>
        <v>#DIV/0!</v>
      </c>
      <c r="BJ114" s="112">
        <f>IF('III Plan Rates'!$AP117&gt;0,SUMPRODUCT(BA114:BI114,'III Plan Rates'!$AG117:$AO117)/'III Plan Rates'!$AP117,0)</f>
        <v>0</v>
      </c>
      <c r="BK114" s="124"/>
      <c r="BL114" s="120" t="e">
        <f t="shared" si="26"/>
        <v>#DIV/0!</v>
      </c>
      <c r="BM114" s="120" t="e">
        <f t="shared" si="26"/>
        <v>#DIV/0!</v>
      </c>
      <c r="BN114" s="120" t="e">
        <f t="shared" si="26"/>
        <v>#DIV/0!</v>
      </c>
      <c r="BO114" s="120" t="e">
        <f t="shared" si="26"/>
        <v>#DIV/0!</v>
      </c>
      <c r="BP114" s="120" t="e">
        <f t="shared" si="26"/>
        <v>#DIV/0!</v>
      </c>
      <c r="BQ114" s="120" t="e">
        <f t="shared" si="26"/>
        <v>#DIV/0!</v>
      </c>
      <c r="BR114" s="120" t="e">
        <f t="shared" si="26"/>
        <v>#DIV/0!</v>
      </c>
      <c r="BS114" s="120" t="e">
        <f t="shared" si="30"/>
        <v>#DIV/0!</v>
      </c>
      <c r="BT114" s="120" t="e">
        <f t="shared" si="31"/>
        <v>#DIV/0!</v>
      </c>
      <c r="BU114" s="120" t="str">
        <f t="shared" si="32"/>
        <v/>
      </c>
      <c r="BV114" s="119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2">
        <f>IF('III Plan Rates'!$AP117&gt;0,SUMPRODUCT(BW114:CE114,'III Plan Rates'!$AG117:$AO117)/'III Plan Rates'!$AP117,0)</f>
        <v>0</v>
      </c>
      <c r="CG114" s="123"/>
      <c r="CH114" s="112" t="e">
        <f>'III Plan Rates'!$AA117*'V Consumer Factors'!$N$12*'II Rate Development &amp; Change'!$L$34</f>
        <v>#DIV/0!</v>
      </c>
      <c r="CI114" s="112" t="e">
        <f>'III Plan Rates'!$AA117*'V Consumer Factors'!$N$13*'II Rate Development &amp; Change'!$L$34</f>
        <v>#DIV/0!</v>
      </c>
      <c r="CJ114" s="112" t="e">
        <f>'III Plan Rates'!$AA117*'V Consumer Factors'!$N$14*'II Rate Development &amp; Change'!$L$34</f>
        <v>#DIV/0!</v>
      </c>
      <c r="CK114" s="112" t="e">
        <f>'III Plan Rates'!$AA117*'V Consumer Factors'!$N$15*'II Rate Development &amp; Change'!$L$34</f>
        <v>#DIV/0!</v>
      </c>
      <c r="CL114" s="112" t="e">
        <f>'III Plan Rates'!$AA117*'V Consumer Factors'!$N$16*'II Rate Development &amp; Change'!$L$34</f>
        <v>#DIV/0!</v>
      </c>
      <c r="CM114" s="112" t="e">
        <f>'III Plan Rates'!$AA117*'V Consumer Factors'!$N$17*'II Rate Development &amp; Change'!$L$34</f>
        <v>#DIV/0!</v>
      </c>
      <c r="CN114" s="112" t="e">
        <f>'III Plan Rates'!$AA117*'V Consumer Factors'!$N$18*'II Rate Development &amp; Change'!$L$34</f>
        <v>#DIV/0!</v>
      </c>
      <c r="CO114" s="112" t="e">
        <f>'III Plan Rates'!$AA117*'V Consumer Factors'!$N$19*'II Rate Development &amp; Change'!$L$34</f>
        <v>#DIV/0!</v>
      </c>
      <c r="CP114" s="112" t="e">
        <f>'III Plan Rates'!$AA117*'V Consumer Factors'!$N$20*'II Rate Development &amp; Change'!$L$34</f>
        <v>#DIV/0!</v>
      </c>
      <c r="CQ114" s="112">
        <f>IF('III Plan Rates'!$AP117&gt;0,SUMPRODUCT(CH114:CP114,'III Plan Rates'!$AG117:$AO117)/'III Plan Rates'!$AP117,0)</f>
        <v>0</v>
      </c>
      <c r="CR114" s="124"/>
      <c r="CS114" s="120" t="e">
        <f t="shared" si="27"/>
        <v>#DIV/0!</v>
      </c>
      <c r="CT114" s="120" t="e">
        <f t="shared" si="51"/>
        <v>#DIV/0!</v>
      </c>
      <c r="CU114" s="120" t="e">
        <f t="shared" si="52"/>
        <v>#DIV/0!</v>
      </c>
      <c r="CV114" s="120" t="e">
        <f t="shared" si="53"/>
        <v>#DIV/0!</v>
      </c>
      <c r="CW114" s="120" t="e">
        <f t="shared" si="40"/>
        <v>#DIV/0!</v>
      </c>
      <c r="CX114" s="120" t="e">
        <f t="shared" si="41"/>
        <v>#DIV/0!</v>
      </c>
      <c r="CY114" s="120" t="e">
        <f t="shared" si="42"/>
        <v>#DIV/0!</v>
      </c>
      <c r="CZ114" s="120" t="e">
        <f t="shared" si="43"/>
        <v>#DIV/0!</v>
      </c>
      <c r="DA114" s="120" t="e">
        <f t="shared" si="33"/>
        <v>#DIV/0!</v>
      </c>
      <c r="DB114" s="120" t="str">
        <f t="shared" si="34"/>
        <v/>
      </c>
      <c r="DC114" s="119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2">
        <f>IF('III Plan Rates'!$AP117&gt;0,SUMPRODUCT(DD114:DL114,'III Plan Rates'!$AG117:$AO117)/'III Plan Rates'!$AP117,0)</f>
        <v>0</v>
      </c>
      <c r="DN114" s="123"/>
      <c r="DO114" s="112" t="e">
        <f>'III Plan Rates'!$AA117*'V Consumer Factors'!$N$12*'II Rate Development &amp; Change'!$M$34</f>
        <v>#DIV/0!</v>
      </c>
      <c r="DP114" s="112" t="e">
        <f>'III Plan Rates'!$AA117*'V Consumer Factors'!$N$13*'II Rate Development &amp; Change'!$M$34</f>
        <v>#DIV/0!</v>
      </c>
      <c r="DQ114" s="112" t="e">
        <f>'III Plan Rates'!$AA117*'V Consumer Factors'!$N$14*'II Rate Development &amp; Change'!$M$34</f>
        <v>#DIV/0!</v>
      </c>
      <c r="DR114" s="112" t="e">
        <f>'III Plan Rates'!$AA117*'V Consumer Factors'!$N$15*'II Rate Development &amp; Change'!$M$34</f>
        <v>#DIV/0!</v>
      </c>
      <c r="DS114" s="112" t="e">
        <f>'III Plan Rates'!$AA117*'V Consumer Factors'!$N$16*'II Rate Development &amp; Change'!$M$34</f>
        <v>#DIV/0!</v>
      </c>
      <c r="DT114" s="112" t="e">
        <f>'III Plan Rates'!$AA117*'V Consumer Factors'!$N$17*'II Rate Development &amp; Change'!$M$34</f>
        <v>#DIV/0!</v>
      </c>
      <c r="DU114" s="112" t="e">
        <f>'III Plan Rates'!$AA117*'V Consumer Factors'!$N$18*'II Rate Development &amp; Change'!$M$34</f>
        <v>#DIV/0!</v>
      </c>
      <c r="DV114" s="112" t="e">
        <f>'III Plan Rates'!$AA117*'V Consumer Factors'!$N$19*'II Rate Development &amp; Change'!$M$34</f>
        <v>#DIV/0!</v>
      </c>
      <c r="DW114" s="112" t="e">
        <f>'III Plan Rates'!$AA117*'V Consumer Factors'!$N$20*'II Rate Development &amp; Change'!$M$34</f>
        <v>#DIV/0!</v>
      </c>
      <c r="DX114" s="112">
        <f>IF('III Plan Rates'!$AP117&gt;0,SUMPRODUCT(DO114:DW114,'III Plan Rates'!$AG117:$AO117)/'III Plan Rates'!$AP117,0)</f>
        <v>0</v>
      </c>
      <c r="DZ114" s="120" t="e">
        <f t="shared" si="28"/>
        <v>#DIV/0!</v>
      </c>
      <c r="EA114" s="120" t="e">
        <f t="shared" si="54"/>
        <v>#DIV/0!</v>
      </c>
      <c r="EB114" s="120" t="e">
        <f t="shared" si="55"/>
        <v>#DIV/0!</v>
      </c>
      <c r="EC114" s="120" t="e">
        <f t="shared" si="56"/>
        <v>#DIV/0!</v>
      </c>
      <c r="ED114" s="120" t="e">
        <f t="shared" si="44"/>
        <v>#DIV/0!</v>
      </c>
      <c r="EE114" s="120" t="e">
        <f t="shared" si="45"/>
        <v>#DIV/0!</v>
      </c>
      <c r="EF114" s="120" t="e">
        <f t="shared" si="46"/>
        <v>#DIV/0!</v>
      </c>
      <c r="EG114" s="120" t="e">
        <f t="shared" si="47"/>
        <v>#DIV/0!</v>
      </c>
      <c r="EH114" s="120" t="e">
        <f t="shared" si="35"/>
        <v>#DIV/0!</v>
      </c>
      <c r="EI114" s="120" t="str">
        <f t="shared" si="36"/>
        <v/>
      </c>
      <c r="EJ114" s="119"/>
    </row>
    <row r="115" spans="1:140" x14ac:dyDescent="0.25">
      <c r="A115" s="406" t="str">
        <f>'III Plan Rates'!A118</f>
        <v>Plan 101</v>
      </c>
      <c r="B115" s="122">
        <f>'III Plan Rates'!B118</f>
        <v>0</v>
      </c>
      <c r="C115" s="128">
        <f>'III Plan Rates'!D118</f>
        <v>0</v>
      </c>
      <c r="D115" s="122">
        <f>'III Plan Rates'!E118</f>
        <v>0</v>
      </c>
      <c r="E115" s="122">
        <f>'III Plan Rates'!F118</f>
        <v>0</v>
      </c>
      <c r="F115" s="122">
        <f>'III Plan Rates'!G118</f>
        <v>0</v>
      </c>
      <c r="G115" s="122">
        <f>'III Plan Rates'!J118</f>
        <v>0</v>
      </c>
      <c r="H115" s="10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2">
        <f>IF('III Plan Rates'!$AP118&gt;0,SUMPRODUCT(I115:Q115,'III Plan Rates'!$AG118:$AO118)/'III Plan Rates'!$AP118,0)</f>
        <v>0</v>
      </c>
      <c r="S115" s="123"/>
      <c r="T115" s="112" t="e">
        <f>'III Plan Rates'!$AA118*'V Consumer Factors'!$N$12*'II Rate Development &amp; Change'!$J$34</f>
        <v>#DIV/0!</v>
      </c>
      <c r="U115" s="112" t="e">
        <f>'III Plan Rates'!$AA118*'V Consumer Factors'!$N$13*'II Rate Development &amp; Change'!$J$34</f>
        <v>#DIV/0!</v>
      </c>
      <c r="V115" s="112" t="e">
        <f>'III Plan Rates'!$AA118*'V Consumer Factors'!$N$14*'II Rate Development &amp; Change'!$J$34</f>
        <v>#DIV/0!</v>
      </c>
      <c r="W115" s="112" t="e">
        <f>'III Plan Rates'!$AA118*'V Consumer Factors'!$N$15*'II Rate Development &amp; Change'!$J$34</f>
        <v>#DIV/0!</v>
      </c>
      <c r="X115" s="112" t="e">
        <f>'III Plan Rates'!$AA118*'V Consumer Factors'!$N$16*'II Rate Development &amp; Change'!$J$34</f>
        <v>#DIV/0!</v>
      </c>
      <c r="Y115" s="112" t="e">
        <f>'III Plan Rates'!$AA118*'V Consumer Factors'!$N$17*'II Rate Development &amp; Change'!$J$34</f>
        <v>#DIV/0!</v>
      </c>
      <c r="Z115" s="112" t="e">
        <f>'III Plan Rates'!$AA118*'V Consumer Factors'!$N$18*'II Rate Development &amp; Change'!$J$34</f>
        <v>#DIV/0!</v>
      </c>
      <c r="AA115" s="112" t="e">
        <f>'III Plan Rates'!$AA118*'V Consumer Factors'!$N$19*'II Rate Development &amp; Change'!$J$34</f>
        <v>#DIV/0!</v>
      </c>
      <c r="AB115" s="112" t="e">
        <f>'III Plan Rates'!$AA118*'V Consumer Factors'!$N$20*'II Rate Development &amp; Change'!$J$34</f>
        <v>#DIV/0!</v>
      </c>
      <c r="AC115" s="112">
        <f>IF('III Plan Rates'!$AP118&gt;0,SUMPRODUCT(T115:AB115,'III Plan Rates'!$AG118:$AO118)/'III Plan Rates'!$AP118,0)</f>
        <v>0</v>
      </c>
      <c r="AD115" s="119"/>
      <c r="AE115" s="120" t="e">
        <f t="shared" si="57"/>
        <v>#DIV/0!</v>
      </c>
      <c r="AF115" s="120" t="e">
        <f t="shared" si="57"/>
        <v>#DIV/0!</v>
      </c>
      <c r="AG115" s="120" t="e">
        <f t="shared" si="57"/>
        <v>#DIV/0!</v>
      </c>
      <c r="AH115" s="120" t="e">
        <f t="shared" si="57"/>
        <v>#DIV/0!</v>
      </c>
      <c r="AI115" s="120" t="e">
        <f t="shared" si="57"/>
        <v>#DIV/0!</v>
      </c>
      <c r="AJ115" s="120" t="e">
        <f t="shared" si="57"/>
        <v>#DIV/0!</v>
      </c>
      <c r="AK115" s="120" t="e">
        <f t="shared" si="57"/>
        <v>#DIV/0!</v>
      </c>
      <c r="AL115" s="120" t="e">
        <f t="shared" si="29"/>
        <v>#DIV/0!</v>
      </c>
      <c r="AM115" s="120" t="e">
        <f t="shared" si="29"/>
        <v>#DIV/0!</v>
      </c>
      <c r="AN115" s="120" t="str">
        <f t="shared" si="29"/>
        <v/>
      </c>
      <c r="AO115" s="119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2">
        <f>IF('III Plan Rates'!$AP118&gt;0,SUMPRODUCT(AP115:AX115,'III Plan Rates'!$AG118:$AO118)/'III Plan Rates'!$AP118,0)</f>
        <v>0</v>
      </c>
      <c r="AZ115" s="123"/>
      <c r="BA115" s="112" t="e">
        <f>'III Plan Rates'!$AA118*'V Consumer Factors'!$N$12*'II Rate Development &amp; Change'!$K$34</f>
        <v>#DIV/0!</v>
      </c>
      <c r="BB115" s="112" t="e">
        <f>'III Plan Rates'!$AA118*'V Consumer Factors'!$N$13*'II Rate Development &amp; Change'!$K$34</f>
        <v>#DIV/0!</v>
      </c>
      <c r="BC115" s="112" t="e">
        <f>'III Plan Rates'!$AA118*'V Consumer Factors'!$N$14*'II Rate Development &amp; Change'!$K$34</f>
        <v>#DIV/0!</v>
      </c>
      <c r="BD115" s="112" t="e">
        <f>'III Plan Rates'!$AA118*'V Consumer Factors'!$N$15*'II Rate Development &amp; Change'!$K$34</f>
        <v>#DIV/0!</v>
      </c>
      <c r="BE115" s="112" t="e">
        <f>'III Plan Rates'!$AA118*'V Consumer Factors'!$N$16*'II Rate Development &amp; Change'!$K$34</f>
        <v>#DIV/0!</v>
      </c>
      <c r="BF115" s="112" t="e">
        <f>'III Plan Rates'!$AA118*'V Consumer Factors'!$N$17*'II Rate Development &amp; Change'!$K$34</f>
        <v>#DIV/0!</v>
      </c>
      <c r="BG115" s="112" t="e">
        <f>'III Plan Rates'!$AA118*'V Consumer Factors'!$N$18*'II Rate Development &amp; Change'!$K$34</f>
        <v>#DIV/0!</v>
      </c>
      <c r="BH115" s="112" t="e">
        <f>'III Plan Rates'!$AA118*'V Consumer Factors'!$N$19*'II Rate Development &amp; Change'!$K$34</f>
        <v>#DIV/0!</v>
      </c>
      <c r="BI115" s="112" t="e">
        <f>'III Plan Rates'!$AA118*'V Consumer Factors'!$N$20*'II Rate Development &amp; Change'!$K$34</f>
        <v>#DIV/0!</v>
      </c>
      <c r="BJ115" s="112">
        <f>IF('III Plan Rates'!$AP118&gt;0,SUMPRODUCT(BA115:BI115,'III Plan Rates'!$AG118:$AO118)/'III Plan Rates'!$AP118,0)</f>
        <v>0</v>
      </c>
      <c r="BK115" s="124"/>
      <c r="BL115" s="120" t="e">
        <f t="shared" ref="BL115:BU141" si="58">IF(AND(AP115&gt;0,BA115&gt;0),BA115/AP115-1,"")</f>
        <v>#DIV/0!</v>
      </c>
      <c r="BM115" s="120" t="e">
        <f t="shared" si="58"/>
        <v>#DIV/0!</v>
      </c>
      <c r="BN115" s="120" t="e">
        <f t="shared" si="58"/>
        <v>#DIV/0!</v>
      </c>
      <c r="BO115" s="120" t="e">
        <f t="shared" si="58"/>
        <v>#DIV/0!</v>
      </c>
      <c r="BP115" s="120" t="e">
        <f t="shared" si="58"/>
        <v>#DIV/0!</v>
      </c>
      <c r="BQ115" s="120" t="e">
        <f t="shared" si="58"/>
        <v>#DIV/0!</v>
      </c>
      <c r="BR115" s="120" t="e">
        <f t="shared" si="58"/>
        <v>#DIV/0!</v>
      </c>
      <c r="BS115" s="120" t="e">
        <f t="shared" si="30"/>
        <v>#DIV/0!</v>
      </c>
      <c r="BT115" s="120" t="e">
        <f t="shared" si="31"/>
        <v>#DIV/0!</v>
      </c>
      <c r="BU115" s="120" t="str">
        <f t="shared" si="32"/>
        <v/>
      </c>
      <c r="BV115" s="119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2">
        <f>IF('III Plan Rates'!$AP118&gt;0,SUMPRODUCT(BW115:CE115,'III Plan Rates'!$AG118:$AO118)/'III Plan Rates'!$AP118,0)</f>
        <v>0</v>
      </c>
      <c r="CG115" s="123"/>
      <c r="CH115" s="112" t="e">
        <f>'III Plan Rates'!$AA118*'V Consumer Factors'!$N$12*'II Rate Development &amp; Change'!$L$34</f>
        <v>#DIV/0!</v>
      </c>
      <c r="CI115" s="112" t="e">
        <f>'III Plan Rates'!$AA118*'V Consumer Factors'!$N$13*'II Rate Development &amp; Change'!$L$34</f>
        <v>#DIV/0!</v>
      </c>
      <c r="CJ115" s="112" t="e">
        <f>'III Plan Rates'!$AA118*'V Consumer Factors'!$N$14*'II Rate Development &amp; Change'!$L$34</f>
        <v>#DIV/0!</v>
      </c>
      <c r="CK115" s="112" t="e">
        <f>'III Plan Rates'!$AA118*'V Consumer Factors'!$N$15*'II Rate Development &amp; Change'!$L$34</f>
        <v>#DIV/0!</v>
      </c>
      <c r="CL115" s="112" t="e">
        <f>'III Plan Rates'!$AA118*'V Consumer Factors'!$N$16*'II Rate Development &amp; Change'!$L$34</f>
        <v>#DIV/0!</v>
      </c>
      <c r="CM115" s="112" t="e">
        <f>'III Plan Rates'!$AA118*'V Consumer Factors'!$N$17*'II Rate Development &amp; Change'!$L$34</f>
        <v>#DIV/0!</v>
      </c>
      <c r="CN115" s="112" t="e">
        <f>'III Plan Rates'!$AA118*'V Consumer Factors'!$N$18*'II Rate Development &amp; Change'!$L$34</f>
        <v>#DIV/0!</v>
      </c>
      <c r="CO115" s="112" t="e">
        <f>'III Plan Rates'!$AA118*'V Consumer Factors'!$N$19*'II Rate Development &amp; Change'!$L$34</f>
        <v>#DIV/0!</v>
      </c>
      <c r="CP115" s="112" t="e">
        <f>'III Plan Rates'!$AA118*'V Consumer Factors'!$N$20*'II Rate Development &amp; Change'!$L$34</f>
        <v>#DIV/0!</v>
      </c>
      <c r="CQ115" s="112">
        <f>IF('III Plan Rates'!$AP118&gt;0,SUMPRODUCT(CH115:CP115,'III Plan Rates'!$AG118:$AO118)/'III Plan Rates'!$AP118,0)</f>
        <v>0</v>
      </c>
      <c r="CR115" s="124"/>
      <c r="CS115" s="120" t="e">
        <f t="shared" si="27"/>
        <v>#DIV/0!</v>
      </c>
      <c r="CT115" s="120" t="e">
        <f t="shared" si="27"/>
        <v>#DIV/0!</v>
      </c>
      <c r="CU115" s="120" t="e">
        <f t="shared" si="27"/>
        <v>#DIV/0!</v>
      </c>
      <c r="CV115" s="120" t="e">
        <f t="shared" si="27"/>
        <v>#DIV/0!</v>
      </c>
      <c r="CW115" s="120" t="e">
        <f t="shared" si="27"/>
        <v>#DIV/0!</v>
      </c>
      <c r="CX115" s="120" t="e">
        <f t="shared" si="27"/>
        <v>#DIV/0!</v>
      </c>
      <c r="CY115" s="120" t="e">
        <f t="shared" si="27"/>
        <v>#DIV/0!</v>
      </c>
      <c r="CZ115" s="120" t="e">
        <f t="shared" si="43"/>
        <v>#DIV/0!</v>
      </c>
      <c r="DA115" s="120" t="e">
        <f t="shared" si="33"/>
        <v>#DIV/0!</v>
      </c>
      <c r="DB115" s="120" t="str">
        <f t="shared" si="34"/>
        <v/>
      </c>
      <c r="DC115" s="119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2">
        <f>IF('III Plan Rates'!$AP118&gt;0,SUMPRODUCT(DD115:DL115,'III Plan Rates'!$AG118:$AO118)/'III Plan Rates'!$AP118,0)</f>
        <v>0</v>
      </c>
      <c r="DN115" s="123"/>
      <c r="DO115" s="112" t="e">
        <f>'III Plan Rates'!$AA118*'V Consumer Factors'!$N$12*'II Rate Development &amp; Change'!$M$34</f>
        <v>#DIV/0!</v>
      </c>
      <c r="DP115" s="112" t="e">
        <f>'III Plan Rates'!$AA118*'V Consumer Factors'!$N$13*'II Rate Development &amp; Change'!$M$34</f>
        <v>#DIV/0!</v>
      </c>
      <c r="DQ115" s="112" t="e">
        <f>'III Plan Rates'!$AA118*'V Consumer Factors'!$N$14*'II Rate Development &amp; Change'!$M$34</f>
        <v>#DIV/0!</v>
      </c>
      <c r="DR115" s="112" t="e">
        <f>'III Plan Rates'!$AA118*'V Consumer Factors'!$N$15*'II Rate Development &amp; Change'!$M$34</f>
        <v>#DIV/0!</v>
      </c>
      <c r="DS115" s="112" t="e">
        <f>'III Plan Rates'!$AA118*'V Consumer Factors'!$N$16*'II Rate Development &amp; Change'!$M$34</f>
        <v>#DIV/0!</v>
      </c>
      <c r="DT115" s="112" t="e">
        <f>'III Plan Rates'!$AA118*'V Consumer Factors'!$N$17*'II Rate Development &amp; Change'!$M$34</f>
        <v>#DIV/0!</v>
      </c>
      <c r="DU115" s="112" t="e">
        <f>'III Plan Rates'!$AA118*'V Consumer Factors'!$N$18*'II Rate Development &amp; Change'!$M$34</f>
        <v>#DIV/0!</v>
      </c>
      <c r="DV115" s="112" t="e">
        <f>'III Plan Rates'!$AA118*'V Consumer Factors'!$N$19*'II Rate Development &amp; Change'!$M$34</f>
        <v>#DIV/0!</v>
      </c>
      <c r="DW115" s="112" t="e">
        <f>'III Plan Rates'!$AA118*'V Consumer Factors'!$N$20*'II Rate Development &amp; Change'!$M$34</f>
        <v>#DIV/0!</v>
      </c>
      <c r="DX115" s="112">
        <f>IF('III Plan Rates'!$AP118&gt;0,SUMPRODUCT(DO115:DW115,'III Plan Rates'!$AG118:$AO118)/'III Plan Rates'!$AP118,0)</f>
        <v>0</v>
      </c>
      <c r="DZ115" s="120" t="e">
        <f t="shared" si="28"/>
        <v>#DIV/0!</v>
      </c>
      <c r="EA115" s="120" t="e">
        <f t="shared" si="54"/>
        <v>#DIV/0!</v>
      </c>
      <c r="EB115" s="120" t="e">
        <f t="shared" si="55"/>
        <v>#DIV/0!</v>
      </c>
      <c r="EC115" s="120" t="e">
        <f t="shared" si="56"/>
        <v>#DIV/0!</v>
      </c>
      <c r="ED115" s="120" t="e">
        <f t="shared" si="44"/>
        <v>#DIV/0!</v>
      </c>
      <c r="EE115" s="120" t="e">
        <f t="shared" si="45"/>
        <v>#DIV/0!</v>
      </c>
      <c r="EF115" s="120" t="e">
        <f t="shared" si="46"/>
        <v>#DIV/0!</v>
      </c>
      <c r="EG115" s="120" t="e">
        <f t="shared" si="47"/>
        <v>#DIV/0!</v>
      </c>
      <c r="EH115" s="120" t="e">
        <f t="shared" si="35"/>
        <v>#DIV/0!</v>
      </c>
      <c r="EI115" s="120" t="str">
        <f t="shared" si="36"/>
        <v/>
      </c>
      <c r="EJ115" s="119"/>
    </row>
    <row r="116" spans="1:140" x14ac:dyDescent="0.25">
      <c r="A116" s="406" t="str">
        <f>'III Plan Rates'!A119</f>
        <v>Plan 102</v>
      </c>
      <c r="B116" s="122">
        <f>'III Plan Rates'!B119</f>
        <v>0</v>
      </c>
      <c r="C116" s="128">
        <f>'III Plan Rates'!D119</f>
        <v>0</v>
      </c>
      <c r="D116" s="122">
        <f>'III Plan Rates'!E119</f>
        <v>0</v>
      </c>
      <c r="E116" s="122">
        <f>'III Plan Rates'!F119</f>
        <v>0</v>
      </c>
      <c r="F116" s="122">
        <f>'III Plan Rates'!G119</f>
        <v>0</v>
      </c>
      <c r="G116" s="122">
        <f>'III Plan Rates'!J119</f>
        <v>0</v>
      </c>
      <c r="H116" s="10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2">
        <f>IF('III Plan Rates'!$AP119&gt;0,SUMPRODUCT(I116:Q116,'III Plan Rates'!$AG119:$AO119)/'III Plan Rates'!$AP119,0)</f>
        <v>0</v>
      </c>
      <c r="S116" s="123"/>
      <c r="T116" s="112" t="e">
        <f>'III Plan Rates'!$AA119*'V Consumer Factors'!$N$12*'II Rate Development &amp; Change'!$J$34</f>
        <v>#DIV/0!</v>
      </c>
      <c r="U116" s="112" t="e">
        <f>'III Plan Rates'!$AA119*'V Consumer Factors'!$N$13*'II Rate Development &amp; Change'!$J$34</f>
        <v>#DIV/0!</v>
      </c>
      <c r="V116" s="112" t="e">
        <f>'III Plan Rates'!$AA119*'V Consumer Factors'!$N$14*'II Rate Development &amp; Change'!$J$34</f>
        <v>#DIV/0!</v>
      </c>
      <c r="W116" s="112" t="e">
        <f>'III Plan Rates'!$AA119*'V Consumer Factors'!$N$15*'II Rate Development &amp; Change'!$J$34</f>
        <v>#DIV/0!</v>
      </c>
      <c r="X116" s="112" t="e">
        <f>'III Plan Rates'!$AA119*'V Consumer Factors'!$N$16*'II Rate Development &amp; Change'!$J$34</f>
        <v>#DIV/0!</v>
      </c>
      <c r="Y116" s="112" t="e">
        <f>'III Plan Rates'!$AA119*'V Consumer Factors'!$N$17*'II Rate Development &amp; Change'!$J$34</f>
        <v>#DIV/0!</v>
      </c>
      <c r="Z116" s="112" t="e">
        <f>'III Plan Rates'!$AA119*'V Consumer Factors'!$N$18*'II Rate Development &amp; Change'!$J$34</f>
        <v>#DIV/0!</v>
      </c>
      <c r="AA116" s="112" t="e">
        <f>'III Plan Rates'!$AA119*'V Consumer Factors'!$N$19*'II Rate Development &amp; Change'!$J$34</f>
        <v>#DIV/0!</v>
      </c>
      <c r="AB116" s="112" t="e">
        <f>'III Plan Rates'!$AA119*'V Consumer Factors'!$N$20*'II Rate Development &amp; Change'!$J$34</f>
        <v>#DIV/0!</v>
      </c>
      <c r="AC116" s="112">
        <f>IF('III Plan Rates'!$AP119&gt;0,SUMPRODUCT(T116:AB116,'III Plan Rates'!$AG119:$AO119)/'III Plan Rates'!$AP119,0)</f>
        <v>0</v>
      </c>
      <c r="AD116" s="119"/>
      <c r="AE116" s="120" t="e">
        <f t="shared" si="57"/>
        <v>#DIV/0!</v>
      </c>
      <c r="AF116" s="120" t="e">
        <f t="shared" si="57"/>
        <v>#DIV/0!</v>
      </c>
      <c r="AG116" s="120" t="e">
        <f t="shared" si="57"/>
        <v>#DIV/0!</v>
      </c>
      <c r="AH116" s="120" t="e">
        <f t="shared" si="57"/>
        <v>#DIV/0!</v>
      </c>
      <c r="AI116" s="120" t="e">
        <f t="shared" si="57"/>
        <v>#DIV/0!</v>
      </c>
      <c r="AJ116" s="120" t="e">
        <f t="shared" si="57"/>
        <v>#DIV/0!</v>
      </c>
      <c r="AK116" s="120" t="e">
        <f t="shared" si="57"/>
        <v>#DIV/0!</v>
      </c>
      <c r="AL116" s="120" t="e">
        <f t="shared" si="29"/>
        <v>#DIV/0!</v>
      </c>
      <c r="AM116" s="120" t="e">
        <f t="shared" si="29"/>
        <v>#DIV/0!</v>
      </c>
      <c r="AN116" s="120" t="str">
        <f t="shared" si="29"/>
        <v/>
      </c>
      <c r="AO116" s="119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2">
        <f>IF('III Plan Rates'!$AP119&gt;0,SUMPRODUCT(AP116:AX116,'III Plan Rates'!$AG119:$AO119)/'III Plan Rates'!$AP119,0)</f>
        <v>0</v>
      </c>
      <c r="AZ116" s="123"/>
      <c r="BA116" s="112" t="e">
        <f>'III Plan Rates'!$AA119*'V Consumer Factors'!$N$12*'II Rate Development &amp; Change'!$K$34</f>
        <v>#DIV/0!</v>
      </c>
      <c r="BB116" s="112" t="e">
        <f>'III Plan Rates'!$AA119*'V Consumer Factors'!$N$13*'II Rate Development &amp; Change'!$K$34</f>
        <v>#DIV/0!</v>
      </c>
      <c r="BC116" s="112" t="e">
        <f>'III Plan Rates'!$AA119*'V Consumer Factors'!$N$14*'II Rate Development &amp; Change'!$K$34</f>
        <v>#DIV/0!</v>
      </c>
      <c r="BD116" s="112" t="e">
        <f>'III Plan Rates'!$AA119*'V Consumer Factors'!$N$15*'II Rate Development &amp; Change'!$K$34</f>
        <v>#DIV/0!</v>
      </c>
      <c r="BE116" s="112" t="e">
        <f>'III Plan Rates'!$AA119*'V Consumer Factors'!$N$16*'II Rate Development &amp; Change'!$K$34</f>
        <v>#DIV/0!</v>
      </c>
      <c r="BF116" s="112" t="e">
        <f>'III Plan Rates'!$AA119*'V Consumer Factors'!$N$17*'II Rate Development &amp; Change'!$K$34</f>
        <v>#DIV/0!</v>
      </c>
      <c r="BG116" s="112" t="e">
        <f>'III Plan Rates'!$AA119*'V Consumer Factors'!$N$18*'II Rate Development &amp; Change'!$K$34</f>
        <v>#DIV/0!</v>
      </c>
      <c r="BH116" s="112" t="e">
        <f>'III Plan Rates'!$AA119*'V Consumer Factors'!$N$19*'II Rate Development &amp; Change'!$K$34</f>
        <v>#DIV/0!</v>
      </c>
      <c r="BI116" s="112" t="e">
        <f>'III Plan Rates'!$AA119*'V Consumer Factors'!$N$20*'II Rate Development &amp; Change'!$K$34</f>
        <v>#DIV/0!</v>
      </c>
      <c r="BJ116" s="112">
        <f>IF('III Plan Rates'!$AP119&gt;0,SUMPRODUCT(BA116:BI116,'III Plan Rates'!$AG119:$AO119)/'III Plan Rates'!$AP119,0)</f>
        <v>0</v>
      </c>
      <c r="BK116" s="124"/>
      <c r="BL116" s="120" t="e">
        <f t="shared" si="58"/>
        <v>#DIV/0!</v>
      </c>
      <c r="BM116" s="120" t="e">
        <f t="shared" si="58"/>
        <v>#DIV/0!</v>
      </c>
      <c r="BN116" s="120" t="e">
        <f t="shared" si="58"/>
        <v>#DIV/0!</v>
      </c>
      <c r="BO116" s="120" t="e">
        <f t="shared" si="58"/>
        <v>#DIV/0!</v>
      </c>
      <c r="BP116" s="120" t="e">
        <f t="shared" si="58"/>
        <v>#DIV/0!</v>
      </c>
      <c r="BQ116" s="120" t="e">
        <f t="shared" si="58"/>
        <v>#DIV/0!</v>
      </c>
      <c r="BR116" s="120" t="e">
        <f t="shared" si="58"/>
        <v>#DIV/0!</v>
      </c>
      <c r="BS116" s="120" t="e">
        <f t="shared" si="30"/>
        <v>#DIV/0!</v>
      </c>
      <c r="BT116" s="120" t="e">
        <f t="shared" si="31"/>
        <v>#DIV/0!</v>
      </c>
      <c r="BU116" s="120" t="str">
        <f t="shared" si="32"/>
        <v/>
      </c>
      <c r="BV116" s="119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2">
        <f>IF('III Plan Rates'!$AP119&gt;0,SUMPRODUCT(BW116:CE116,'III Plan Rates'!$AG119:$AO119)/'III Plan Rates'!$AP119,0)</f>
        <v>0</v>
      </c>
      <c r="CG116" s="123"/>
      <c r="CH116" s="112" t="e">
        <f>'III Plan Rates'!$AA119*'V Consumer Factors'!$N$12*'II Rate Development &amp; Change'!$L$34</f>
        <v>#DIV/0!</v>
      </c>
      <c r="CI116" s="112" t="e">
        <f>'III Plan Rates'!$AA119*'V Consumer Factors'!$N$13*'II Rate Development &amp; Change'!$L$34</f>
        <v>#DIV/0!</v>
      </c>
      <c r="CJ116" s="112" t="e">
        <f>'III Plan Rates'!$AA119*'V Consumer Factors'!$N$14*'II Rate Development &amp; Change'!$L$34</f>
        <v>#DIV/0!</v>
      </c>
      <c r="CK116" s="112" t="e">
        <f>'III Plan Rates'!$AA119*'V Consumer Factors'!$N$15*'II Rate Development &amp; Change'!$L$34</f>
        <v>#DIV/0!</v>
      </c>
      <c r="CL116" s="112" t="e">
        <f>'III Plan Rates'!$AA119*'V Consumer Factors'!$N$16*'II Rate Development &amp; Change'!$L$34</f>
        <v>#DIV/0!</v>
      </c>
      <c r="CM116" s="112" t="e">
        <f>'III Plan Rates'!$AA119*'V Consumer Factors'!$N$17*'II Rate Development &amp; Change'!$L$34</f>
        <v>#DIV/0!</v>
      </c>
      <c r="CN116" s="112" t="e">
        <f>'III Plan Rates'!$AA119*'V Consumer Factors'!$N$18*'II Rate Development &amp; Change'!$L$34</f>
        <v>#DIV/0!</v>
      </c>
      <c r="CO116" s="112" t="e">
        <f>'III Plan Rates'!$AA119*'V Consumer Factors'!$N$19*'II Rate Development &amp; Change'!$L$34</f>
        <v>#DIV/0!</v>
      </c>
      <c r="CP116" s="112" t="e">
        <f>'III Plan Rates'!$AA119*'V Consumer Factors'!$N$20*'II Rate Development &amp; Change'!$L$34</f>
        <v>#DIV/0!</v>
      </c>
      <c r="CQ116" s="112">
        <f>IF('III Plan Rates'!$AP119&gt;0,SUMPRODUCT(CH116:CP116,'III Plan Rates'!$AG119:$AO119)/'III Plan Rates'!$AP119,0)</f>
        <v>0</v>
      </c>
      <c r="CR116" s="124"/>
      <c r="CS116" s="120" t="e">
        <f t="shared" ref="CS116:DB142" si="59">IF(AND(BW116&gt;0,CH116&gt;0),CH116/BW116-1,"")</f>
        <v>#DIV/0!</v>
      </c>
      <c r="CT116" s="120" t="e">
        <f t="shared" si="59"/>
        <v>#DIV/0!</v>
      </c>
      <c r="CU116" s="120" t="e">
        <f t="shared" si="59"/>
        <v>#DIV/0!</v>
      </c>
      <c r="CV116" s="120" t="e">
        <f t="shared" si="59"/>
        <v>#DIV/0!</v>
      </c>
      <c r="CW116" s="120" t="e">
        <f t="shared" si="59"/>
        <v>#DIV/0!</v>
      </c>
      <c r="CX116" s="120" t="e">
        <f t="shared" si="59"/>
        <v>#DIV/0!</v>
      </c>
      <c r="CY116" s="120" t="e">
        <f t="shared" si="59"/>
        <v>#DIV/0!</v>
      </c>
      <c r="CZ116" s="120" t="e">
        <f t="shared" si="43"/>
        <v>#DIV/0!</v>
      </c>
      <c r="DA116" s="120" t="e">
        <f t="shared" si="33"/>
        <v>#DIV/0!</v>
      </c>
      <c r="DB116" s="120" t="str">
        <f t="shared" si="34"/>
        <v/>
      </c>
      <c r="DC116" s="119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2">
        <f>IF('III Plan Rates'!$AP119&gt;0,SUMPRODUCT(DD116:DL116,'III Plan Rates'!$AG119:$AO119)/'III Plan Rates'!$AP119,0)</f>
        <v>0</v>
      </c>
      <c r="DN116" s="123"/>
      <c r="DO116" s="112" t="e">
        <f>'III Plan Rates'!$AA119*'V Consumer Factors'!$N$12*'II Rate Development &amp; Change'!$M$34</f>
        <v>#DIV/0!</v>
      </c>
      <c r="DP116" s="112" t="e">
        <f>'III Plan Rates'!$AA119*'V Consumer Factors'!$N$13*'II Rate Development &amp; Change'!$M$34</f>
        <v>#DIV/0!</v>
      </c>
      <c r="DQ116" s="112" t="e">
        <f>'III Plan Rates'!$AA119*'V Consumer Factors'!$N$14*'II Rate Development &amp; Change'!$M$34</f>
        <v>#DIV/0!</v>
      </c>
      <c r="DR116" s="112" t="e">
        <f>'III Plan Rates'!$AA119*'V Consumer Factors'!$N$15*'II Rate Development &amp; Change'!$M$34</f>
        <v>#DIV/0!</v>
      </c>
      <c r="DS116" s="112" t="e">
        <f>'III Plan Rates'!$AA119*'V Consumer Factors'!$N$16*'II Rate Development &amp; Change'!$M$34</f>
        <v>#DIV/0!</v>
      </c>
      <c r="DT116" s="112" t="e">
        <f>'III Plan Rates'!$AA119*'V Consumer Factors'!$N$17*'II Rate Development &amp; Change'!$M$34</f>
        <v>#DIV/0!</v>
      </c>
      <c r="DU116" s="112" t="e">
        <f>'III Plan Rates'!$AA119*'V Consumer Factors'!$N$18*'II Rate Development &amp; Change'!$M$34</f>
        <v>#DIV/0!</v>
      </c>
      <c r="DV116" s="112" t="e">
        <f>'III Plan Rates'!$AA119*'V Consumer Factors'!$N$19*'II Rate Development &amp; Change'!$M$34</f>
        <v>#DIV/0!</v>
      </c>
      <c r="DW116" s="112" t="e">
        <f>'III Plan Rates'!$AA119*'V Consumer Factors'!$N$20*'II Rate Development &amp; Change'!$M$34</f>
        <v>#DIV/0!</v>
      </c>
      <c r="DX116" s="112">
        <f>IF('III Plan Rates'!$AP119&gt;0,SUMPRODUCT(DO116:DW116,'III Plan Rates'!$AG119:$AO119)/'III Plan Rates'!$AP119,0)</f>
        <v>0</v>
      </c>
      <c r="DZ116" s="120" t="e">
        <f t="shared" si="28"/>
        <v>#DIV/0!</v>
      </c>
      <c r="EA116" s="120" t="e">
        <f t="shared" si="28"/>
        <v>#DIV/0!</v>
      </c>
      <c r="EB116" s="120" t="e">
        <f t="shared" si="28"/>
        <v>#DIV/0!</v>
      </c>
      <c r="EC116" s="120" t="e">
        <f t="shared" si="28"/>
        <v>#DIV/0!</v>
      </c>
      <c r="ED116" s="120" t="e">
        <f t="shared" si="28"/>
        <v>#DIV/0!</v>
      </c>
      <c r="EE116" s="120" t="e">
        <f t="shared" si="28"/>
        <v>#DIV/0!</v>
      </c>
      <c r="EF116" s="120" t="e">
        <f t="shared" si="28"/>
        <v>#DIV/0!</v>
      </c>
      <c r="EG116" s="120" t="e">
        <f t="shared" si="47"/>
        <v>#DIV/0!</v>
      </c>
      <c r="EH116" s="120" t="e">
        <f t="shared" si="35"/>
        <v>#DIV/0!</v>
      </c>
      <c r="EI116" s="120" t="str">
        <f t="shared" si="36"/>
        <v/>
      </c>
      <c r="EJ116" s="119"/>
    </row>
    <row r="117" spans="1:140" x14ac:dyDescent="0.25">
      <c r="A117" s="406" t="str">
        <f>'III Plan Rates'!A120</f>
        <v>Plan 103</v>
      </c>
      <c r="B117" s="122">
        <f>'III Plan Rates'!B120</f>
        <v>0</v>
      </c>
      <c r="C117" s="128">
        <f>'III Plan Rates'!D120</f>
        <v>0</v>
      </c>
      <c r="D117" s="122">
        <f>'III Plan Rates'!E120</f>
        <v>0</v>
      </c>
      <c r="E117" s="122">
        <f>'III Plan Rates'!F120</f>
        <v>0</v>
      </c>
      <c r="F117" s="122">
        <f>'III Plan Rates'!G120</f>
        <v>0</v>
      </c>
      <c r="G117" s="122">
        <f>'III Plan Rates'!J120</f>
        <v>0</v>
      </c>
      <c r="H117" s="10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2">
        <f>IF('III Plan Rates'!$AP120&gt;0,SUMPRODUCT(I117:Q117,'III Plan Rates'!$AG120:$AO120)/'III Plan Rates'!$AP120,0)</f>
        <v>0</v>
      </c>
      <c r="S117" s="123"/>
      <c r="T117" s="112" t="e">
        <f>'III Plan Rates'!$AA120*'V Consumer Factors'!$N$12*'II Rate Development &amp; Change'!$J$34</f>
        <v>#DIV/0!</v>
      </c>
      <c r="U117" s="112" t="e">
        <f>'III Plan Rates'!$AA120*'V Consumer Factors'!$N$13*'II Rate Development &amp; Change'!$J$34</f>
        <v>#DIV/0!</v>
      </c>
      <c r="V117" s="112" t="e">
        <f>'III Plan Rates'!$AA120*'V Consumer Factors'!$N$14*'II Rate Development &amp; Change'!$J$34</f>
        <v>#DIV/0!</v>
      </c>
      <c r="W117" s="112" t="e">
        <f>'III Plan Rates'!$AA120*'V Consumer Factors'!$N$15*'II Rate Development &amp; Change'!$J$34</f>
        <v>#DIV/0!</v>
      </c>
      <c r="X117" s="112" t="e">
        <f>'III Plan Rates'!$AA120*'V Consumer Factors'!$N$16*'II Rate Development &amp; Change'!$J$34</f>
        <v>#DIV/0!</v>
      </c>
      <c r="Y117" s="112" t="e">
        <f>'III Plan Rates'!$AA120*'V Consumer Factors'!$N$17*'II Rate Development &amp; Change'!$J$34</f>
        <v>#DIV/0!</v>
      </c>
      <c r="Z117" s="112" t="e">
        <f>'III Plan Rates'!$AA120*'V Consumer Factors'!$N$18*'II Rate Development &amp; Change'!$J$34</f>
        <v>#DIV/0!</v>
      </c>
      <c r="AA117" s="112" t="e">
        <f>'III Plan Rates'!$AA120*'V Consumer Factors'!$N$19*'II Rate Development &amp; Change'!$J$34</f>
        <v>#DIV/0!</v>
      </c>
      <c r="AB117" s="112" t="e">
        <f>'III Plan Rates'!$AA120*'V Consumer Factors'!$N$20*'II Rate Development &amp; Change'!$J$34</f>
        <v>#DIV/0!</v>
      </c>
      <c r="AC117" s="112">
        <f>IF('III Plan Rates'!$AP120&gt;0,SUMPRODUCT(T117:AB117,'III Plan Rates'!$AG120:$AO120)/'III Plan Rates'!$AP120,0)</f>
        <v>0</v>
      </c>
      <c r="AD117" s="119"/>
      <c r="AE117" s="120" t="e">
        <f t="shared" si="57"/>
        <v>#DIV/0!</v>
      </c>
      <c r="AF117" s="120" t="e">
        <f t="shared" si="57"/>
        <v>#DIV/0!</v>
      </c>
      <c r="AG117" s="120" t="e">
        <f t="shared" si="57"/>
        <v>#DIV/0!</v>
      </c>
      <c r="AH117" s="120" t="e">
        <f t="shared" si="57"/>
        <v>#DIV/0!</v>
      </c>
      <c r="AI117" s="120" t="e">
        <f t="shared" si="57"/>
        <v>#DIV/0!</v>
      </c>
      <c r="AJ117" s="120" t="e">
        <f t="shared" si="57"/>
        <v>#DIV/0!</v>
      </c>
      <c r="AK117" s="120" t="e">
        <f t="shared" si="57"/>
        <v>#DIV/0!</v>
      </c>
      <c r="AL117" s="120" t="e">
        <f t="shared" si="29"/>
        <v>#DIV/0!</v>
      </c>
      <c r="AM117" s="120" t="e">
        <f t="shared" si="29"/>
        <v>#DIV/0!</v>
      </c>
      <c r="AN117" s="120" t="str">
        <f t="shared" si="29"/>
        <v/>
      </c>
      <c r="AO117" s="119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2">
        <f>IF('III Plan Rates'!$AP120&gt;0,SUMPRODUCT(AP117:AX117,'III Plan Rates'!$AG120:$AO120)/'III Plan Rates'!$AP120,0)</f>
        <v>0</v>
      </c>
      <c r="AZ117" s="123"/>
      <c r="BA117" s="112" t="e">
        <f>'III Plan Rates'!$AA120*'V Consumer Factors'!$N$12*'II Rate Development &amp; Change'!$K$34</f>
        <v>#DIV/0!</v>
      </c>
      <c r="BB117" s="112" t="e">
        <f>'III Plan Rates'!$AA120*'V Consumer Factors'!$N$13*'II Rate Development &amp; Change'!$K$34</f>
        <v>#DIV/0!</v>
      </c>
      <c r="BC117" s="112" t="e">
        <f>'III Plan Rates'!$AA120*'V Consumer Factors'!$N$14*'II Rate Development &amp; Change'!$K$34</f>
        <v>#DIV/0!</v>
      </c>
      <c r="BD117" s="112" t="e">
        <f>'III Plan Rates'!$AA120*'V Consumer Factors'!$N$15*'II Rate Development &amp; Change'!$K$34</f>
        <v>#DIV/0!</v>
      </c>
      <c r="BE117" s="112" t="e">
        <f>'III Plan Rates'!$AA120*'V Consumer Factors'!$N$16*'II Rate Development &amp; Change'!$K$34</f>
        <v>#DIV/0!</v>
      </c>
      <c r="BF117" s="112" t="e">
        <f>'III Plan Rates'!$AA120*'V Consumer Factors'!$N$17*'II Rate Development &amp; Change'!$K$34</f>
        <v>#DIV/0!</v>
      </c>
      <c r="BG117" s="112" t="e">
        <f>'III Plan Rates'!$AA120*'V Consumer Factors'!$N$18*'II Rate Development &amp; Change'!$K$34</f>
        <v>#DIV/0!</v>
      </c>
      <c r="BH117" s="112" t="e">
        <f>'III Plan Rates'!$AA120*'V Consumer Factors'!$N$19*'II Rate Development &amp; Change'!$K$34</f>
        <v>#DIV/0!</v>
      </c>
      <c r="BI117" s="112" t="e">
        <f>'III Plan Rates'!$AA120*'V Consumer Factors'!$N$20*'II Rate Development &amp; Change'!$K$34</f>
        <v>#DIV/0!</v>
      </c>
      <c r="BJ117" s="112">
        <f>IF('III Plan Rates'!$AP120&gt;0,SUMPRODUCT(BA117:BI117,'III Plan Rates'!$AG120:$AO120)/'III Plan Rates'!$AP120,0)</f>
        <v>0</v>
      </c>
      <c r="BK117" s="124"/>
      <c r="BL117" s="120" t="e">
        <f t="shared" si="58"/>
        <v>#DIV/0!</v>
      </c>
      <c r="BM117" s="120" t="e">
        <f t="shared" si="58"/>
        <v>#DIV/0!</v>
      </c>
      <c r="BN117" s="120" t="e">
        <f t="shared" si="58"/>
        <v>#DIV/0!</v>
      </c>
      <c r="BO117" s="120" t="e">
        <f t="shared" si="58"/>
        <v>#DIV/0!</v>
      </c>
      <c r="BP117" s="120" t="e">
        <f t="shared" si="58"/>
        <v>#DIV/0!</v>
      </c>
      <c r="BQ117" s="120" t="e">
        <f t="shared" si="58"/>
        <v>#DIV/0!</v>
      </c>
      <c r="BR117" s="120" t="e">
        <f t="shared" si="58"/>
        <v>#DIV/0!</v>
      </c>
      <c r="BS117" s="120" t="e">
        <f t="shared" si="30"/>
        <v>#DIV/0!</v>
      </c>
      <c r="BT117" s="120" t="e">
        <f t="shared" si="31"/>
        <v>#DIV/0!</v>
      </c>
      <c r="BU117" s="120" t="str">
        <f t="shared" si="32"/>
        <v/>
      </c>
      <c r="BV117" s="119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2">
        <f>IF('III Plan Rates'!$AP120&gt;0,SUMPRODUCT(BW117:CE117,'III Plan Rates'!$AG120:$AO120)/'III Plan Rates'!$AP120,0)</f>
        <v>0</v>
      </c>
      <c r="CG117" s="123"/>
      <c r="CH117" s="112" t="e">
        <f>'III Plan Rates'!$AA120*'V Consumer Factors'!$N$12*'II Rate Development &amp; Change'!$L$34</f>
        <v>#DIV/0!</v>
      </c>
      <c r="CI117" s="112" t="e">
        <f>'III Plan Rates'!$AA120*'V Consumer Factors'!$N$13*'II Rate Development &amp; Change'!$L$34</f>
        <v>#DIV/0!</v>
      </c>
      <c r="CJ117" s="112" t="e">
        <f>'III Plan Rates'!$AA120*'V Consumer Factors'!$N$14*'II Rate Development &amp; Change'!$L$34</f>
        <v>#DIV/0!</v>
      </c>
      <c r="CK117" s="112" t="e">
        <f>'III Plan Rates'!$AA120*'V Consumer Factors'!$N$15*'II Rate Development &amp; Change'!$L$34</f>
        <v>#DIV/0!</v>
      </c>
      <c r="CL117" s="112" t="e">
        <f>'III Plan Rates'!$AA120*'V Consumer Factors'!$N$16*'II Rate Development &amp; Change'!$L$34</f>
        <v>#DIV/0!</v>
      </c>
      <c r="CM117" s="112" t="e">
        <f>'III Plan Rates'!$AA120*'V Consumer Factors'!$N$17*'II Rate Development &amp; Change'!$L$34</f>
        <v>#DIV/0!</v>
      </c>
      <c r="CN117" s="112" t="e">
        <f>'III Plan Rates'!$AA120*'V Consumer Factors'!$N$18*'II Rate Development &amp; Change'!$L$34</f>
        <v>#DIV/0!</v>
      </c>
      <c r="CO117" s="112" t="e">
        <f>'III Plan Rates'!$AA120*'V Consumer Factors'!$N$19*'II Rate Development &amp; Change'!$L$34</f>
        <v>#DIV/0!</v>
      </c>
      <c r="CP117" s="112" t="e">
        <f>'III Plan Rates'!$AA120*'V Consumer Factors'!$N$20*'II Rate Development &amp; Change'!$L$34</f>
        <v>#DIV/0!</v>
      </c>
      <c r="CQ117" s="112">
        <f>IF('III Plan Rates'!$AP120&gt;0,SUMPRODUCT(CH117:CP117,'III Plan Rates'!$AG120:$AO120)/'III Plan Rates'!$AP120,0)</f>
        <v>0</v>
      </c>
      <c r="CR117" s="124"/>
      <c r="CS117" s="120" t="e">
        <f t="shared" si="59"/>
        <v>#DIV/0!</v>
      </c>
      <c r="CT117" s="120" t="e">
        <f t="shared" si="59"/>
        <v>#DIV/0!</v>
      </c>
      <c r="CU117" s="120" t="e">
        <f t="shared" si="59"/>
        <v>#DIV/0!</v>
      </c>
      <c r="CV117" s="120" t="e">
        <f t="shared" si="59"/>
        <v>#DIV/0!</v>
      </c>
      <c r="CW117" s="120" t="e">
        <f t="shared" si="59"/>
        <v>#DIV/0!</v>
      </c>
      <c r="CX117" s="120" t="e">
        <f t="shared" si="59"/>
        <v>#DIV/0!</v>
      </c>
      <c r="CY117" s="120" t="e">
        <f t="shared" si="59"/>
        <v>#DIV/0!</v>
      </c>
      <c r="CZ117" s="120" t="e">
        <f t="shared" si="43"/>
        <v>#DIV/0!</v>
      </c>
      <c r="DA117" s="120" t="e">
        <f t="shared" si="33"/>
        <v>#DIV/0!</v>
      </c>
      <c r="DB117" s="120" t="str">
        <f t="shared" si="34"/>
        <v/>
      </c>
      <c r="DC117" s="119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2">
        <f>IF('III Plan Rates'!$AP120&gt;0,SUMPRODUCT(DD117:DL117,'III Plan Rates'!$AG120:$AO120)/'III Plan Rates'!$AP120,0)</f>
        <v>0</v>
      </c>
      <c r="DN117" s="123"/>
      <c r="DO117" s="112" t="e">
        <f>'III Plan Rates'!$AA120*'V Consumer Factors'!$N$12*'II Rate Development &amp; Change'!$M$34</f>
        <v>#DIV/0!</v>
      </c>
      <c r="DP117" s="112" t="e">
        <f>'III Plan Rates'!$AA120*'V Consumer Factors'!$N$13*'II Rate Development &amp; Change'!$M$34</f>
        <v>#DIV/0!</v>
      </c>
      <c r="DQ117" s="112" t="e">
        <f>'III Plan Rates'!$AA120*'V Consumer Factors'!$N$14*'II Rate Development &amp; Change'!$M$34</f>
        <v>#DIV/0!</v>
      </c>
      <c r="DR117" s="112" t="e">
        <f>'III Plan Rates'!$AA120*'V Consumer Factors'!$N$15*'II Rate Development &amp; Change'!$M$34</f>
        <v>#DIV/0!</v>
      </c>
      <c r="DS117" s="112" t="e">
        <f>'III Plan Rates'!$AA120*'V Consumer Factors'!$N$16*'II Rate Development &amp; Change'!$M$34</f>
        <v>#DIV/0!</v>
      </c>
      <c r="DT117" s="112" t="e">
        <f>'III Plan Rates'!$AA120*'V Consumer Factors'!$N$17*'II Rate Development &amp; Change'!$M$34</f>
        <v>#DIV/0!</v>
      </c>
      <c r="DU117" s="112" t="e">
        <f>'III Plan Rates'!$AA120*'V Consumer Factors'!$N$18*'II Rate Development &amp; Change'!$M$34</f>
        <v>#DIV/0!</v>
      </c>
      <c r="DV117" s="112" t="e">
        <f>'III Plan Rates'!$AA120*'V Consumer Factors'!$N$19*'II Rate Development &amp; Change'!$M$34</f>
        <v>#DIV/0!</v>
      </c>
      <c r="DW117" s="112" t="e">
        <f>'III Plan Rates'!$AA120*'V Consumer Factors'!$N$20*'II Rate Development &amp; Change'!$M$34</f>
        <v>#DIV/0!</v>
      </c>
      <c r="DX117" s="112">
        <f>IF('III Plan Rates'!$AP120&gt;0,SUMPRODUCT(DO117:DW117,'III Plan Rates'!$AG120:$AO120)/'III Plan Rates'!$AP120,0)</f>
        <v>0</v>
      </c>
      <c r="DZ117" s="120" t="e">
        <f t="shared" ref="DZ117:EI143" si="60">IF(AND(DD117&gt;0,DO117&gt;0),DO117/DD117-1,"")</f>
        <v>#DIV/0!</v>
      </c>
      <c r="EA117" s="120" t="e">
        <f t="shared" si="60"/>
        <v>#DIV/0!</v>
      </c>
      <c r="EB117" s="120" t="e">
        <f t="shared" si="60"/>
        <v>#DIV/0!</v>
      </c>
      <c r="EC117" s="120" t="e">
        <f t="shared" si="60"/>
        <v>#DIV/0!</v>
      </c>
      <c r="ED117" s="120" t="e">
        <f t="shared" si="60"/>
        <v>#DIV/0!</v>
      </c>
      <c r="EE117" s="120" t="e">
        <f t="shared" si="60"/>
        <v>#DIV/0!</v>
      </c>
      <c r="EF117" s="120" t="e">
        <f t="shared" si="60"/>
        <v>#DIV/0!</v>
      </c>
      <c r="EG117" s="120" t="e">
        <f t="shared" si="47"/>
        <v>#DIV/0!</v>
      </c>
      <c r="EH117" s="120" t="e">
        <f t="shared" si="35"/>
        <v>#DIV/0!</v>
      </c>
      <c r="EI117" s="120" t="str">
        <f t="shared" si="36"/>
        <v/>
      </c>
      <c r="EJ117" s="119"/>
    </row>
    <row r="118" spans="1:140" x14ac:dyDescent="0.25">
      <c r="A118" s="406" t="str">
        <f>'III Plan Rates'!A121</f>
        <v>Plan 104</v>
      </c>
      <c r="B118" s="122">
        <f>'III Plan Rates'!B121</f>
        <v>0</v>
      </c>
      <c r="C118" s="128">
        <f>'III Plan Rates'!D121</f>
        <v>0</v>
      </c>
      <c r="D118" s="122">
        <f>'III Plan Rates'!E121</f>
        <v>0</v>
      </c>
      <c r="E118" s="122">
        <f>'III Plan Rates'!F121</f>
        <v>0</v>
      </c>
      <c r="F118" s="122">
        <f>'III Plan Rates'!G121</f>
        <v>0</v>
      </c>
      <c r="G118" s="122">
        <f>'III Plan Rates'!J121</f>
        <v>0</v>
      </c>
      <c r="H118" s="10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2">
        <f>IF('III Plan Rates'!$AP121&gt;0,SUMPRODUCT(I118:Q118,'III Plan Rates'!$AG121:$AO121)/'III Plan Rates'!$AP121,0)</f>
        <v>0</v>
      </c>
      <c r="S118" s="123"/>
      <c r="T118" s="112" t="e">
        <f>'III Plan Rates'!$AA121*'V Consumer Factors'!$N$12*'II Rate Development &amp; Change'!$J$34</f>
        <v>#DIV/0!</v>
      </c>
      <c r="U118" s="112" t="e">
        <f>'III Plan Rates'!$AA121*'V Consumer Factors'!$N$13*'II Rate Development &amp; Change'!$J$34</f>
        <v>#DIV/0!</v>
      </c>
      <c r="V118" s="112" t="e">
        <f>'III Plan Rates'!$AA121*'V Consumer Factors'!$N$14*'II Rate Development &amp; Change'!$J$34</f>
        <v>#DIV/0!</v>
      </c>
      <c r="W118" s="112" t="e">
        <f>'III Plan Rates'!$AA121*'V Consumer Factors'!$N$15*'II Rate Development &amp; Change'!$J$34</f>
        <v>#DIV/0!</v>
      </c>
      <c r="X118" s="112" t="e">
        <f>'III Plan Rates'!$AA121*'V Consumer Factors'!$N$16*'II Rate Development &amp; Change'!$J$34</f>
        <v>#DIV/0!</v>
      </c>
      <c r="Y118" s="112" t="e">
        <f>'III Plan Rates'!$AA121*'V Consumer Factors'!$N$17*'II Rate Development &amp; Change'!$J$34</f>
        <v>#DIV/0!</v>
      </c>
      <c r="Z118" s="112" t="e">
        <f>'III Plan Rates'!$AA121*'V Consumer Factors'!$N$18*'II Rate Development &amp; Change'!$J$34</f>
        <v>#DIV/0!</v>
      </c>
      <c r="AA118" s="112" t="e">
        <f>'III Plan Rates'!$AA121*'V Consumer Factors'!$N$19*'II Rate Development &amp; Change'!$J$34</f>
        <v>#DIV/0!</v>
      </c>
      <c r="AB118" s="112" t="e">
        <f>'III Plan Rates'!$AA121*'V Consumer Factors'!$N$20*'II Rate Development &amp; Change'!$J$34</f>
        <v>#DIV/0!</v>
      </c>
      <c r="AC118" s="112">
        <f>IF('III Plan Rates'!$AP121&gt;0,SUMPRODUCT(T118:AB118,'III Plan Rates'!$AG121:$AO121)/'III Plan Rates'!$AP121,0)</f>
        <v>0</v>
      </c>
      <c r="AD118" s="119"/>
      <c r="AE118" s="120" t="e">
        <f t="shared" si="57"/>
        <v>#DIV/0!</v>
      </c>
      <c r="AF118" s="120" t="e">
        <f t="shared" si="57"/>
        <v>#DIV/0!</v>
      </c>
      <c r="AG118" s="120" t="e">
        <f t="shared" si="57"/>
        <v>#DIV/0!</v>
      </c>
      <c r="AH118" s="120" t="e">
        <f t="shared" si="57"/>
        <v>#DIV/0!</v>
      </c>
      <c r="AI118" s="120" t="e">
        <f t="shared" si="57"/>
        <v>#DIV/0!</v>
      </c>
      <c r="AJ118" s="120" t="e">
        <f t="shared" si="57"/>
        <v>#DIV/0!</v>
      </c>
      <c r="AK118" s="120" t="e">
        <f t="shared" si="57"/>
        <v>#DIV/0!</v>
      </c>
      <c r="AL118" s="120" t="e">
        <f t="shared" si="29"/>
        <v>#DIV/0!</v>
      </c>
      <c r="AM118" s="120" t="e">
        <f t="shared" si="29"/>
        <v>#DIV/0!</v>
      </c>
      <c r="AN118" s="120" t="str">
        <f t="shared" si="29"/>
        <v/>
      </c>
      <c r="AO118" s="119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2">
        <f>IF('III Plan Rates'!$AP121&gt;0,SUMPRODUCT(AP118:AX118,'III Plan Rates'!$AG121:$AO121)/'III Plan Rates'!$AP121,0)</f>
        <v>0</v>
      </c>
      <c r="AZ118" s="123"/>
      <c r="BA118" s="112" t="e">
        <f>'III Plan Rates'!$AA121*'V Consumer Factors'!$N$12*'II Rate Development &amp; Change'!$K$34</f>
        <v>#DIV/0!</v>
      </c>
      <c r="BB118" s="112" t="e">
        <f>'III Plan Rates'!$AA121*'V Consumer Factors'!$N$13*'II Rate Development &amp; Change'!$K$34</f>
        <v>#DIV/0!</v>
      </c>
      <c r="BC118" s="112" t="e">
        <f>'III Plan Rates'!$AA121*'V Consumer Factors'!$N$14*'II Rate Development &amp; Change'!$K$34</f>
        <v>#DIV/0!</v>
      </c>
      <c r="BD118" s="112" t="e">
        <f>'III Plan Rates'!$AA121*'V Consumer Factors'!$N$15*'II Rate Development &amp; Change'!$K$34</f>
        <v>#DIV/0!</v>
      </c>
      <c r="BE118" s="112" t="e">
        <f>'III Plan Rates'!$AA121*'V Consumer Factors'!$N$16*'II Rate Development &amp; Change'!$K$34</f>
        <v>#DIV/0!</v>
      </c>
      <c r="BF118" s="112" t="e">
        <f>'III Plan Rates'!$AA121*'V Consumer Factors'!$N$17*'II Rate Development &amp; Change'!$K$34</f>
        <v>#DIV/0!</v>
      </c>
      <c r="BG118" s="112" t="e">
        <f>'III Plan Rates'!$AA121*'V Consumer Factors'!$N$18*'II Rate Development &amp; Change'!$K$34</f>
        <v>#DIV/0!</v>
      </c>
      <c r="BH118" s="112" t="e">
        <f>'III Plan Rates'!$AA121*'V Consumer Factors'!$N$19*'II Rate Development &amp; Change'!$K$34</f>
        <v>#DIV/0!</v>
      </c>
      <c r="BI118" s="112" t="e">
        <f>'III Plan Rates'!$AA121*'V Consumer Factors'!$N$20*'II Rate Development &amp; Change'!$K$34</f>
        <v>#DIV/0!</v>
      </c>
      <c r="BJ118" s="112">
        <f>IF('III Plan Rates'!$AP121&gt;0,SUMPRODUCT(BA118:BI118,'III Plan Rates'!$AG121:$AO121)/'III Plan Rates'!$AP121,0)</f>
        <v>0</v>
      </c>
      <c r="BK118" s="124"/>
      <c r="BL118" s="120" t="e">
        <f t="shared" si="58"/>
        <v>#DIV/0!</v>
      </c>
      <c r="BM118" s="120" t="e">
        <f t="shared" si="58"/>
        <v>#DIV/0!</v>
      </c>
      <c r="BN118" s="120" t="e">
        <f t="shared" si="58"/>
        <v>#DIV/0!</v>
      </c>
      <c r="BO118" s="120" t="e">
        <f t="shared" si="58"/>
        <v>#DIV/0!</v>
      </c>
      <c r="BP118" s="120" t="e">
        <f t="shared" si="58"/>
        <v>#DIV/0!</v>
      </c>
      <c r="BQ118" s="120" t="e">
        <f t="shared" si="58"/>
        <v>#DIV/0!</v>
      </c>
      <c r="BR118" s="120" t="e">
        <f t="shared" si="58"/>
        <v>#DIV/0!</v>
      </c>
      <c r="BS118" s="120" t="e">
        <f t="shared" si="30"/>
        <v>#DIV/0!</v>
      </c>
      <c r="BT118" s="120" t="e">
        <f t="shared" si="31"/>
        <v>#DIV/0!</v>
      </c>
      <c r="BU118" s="120" t="str">
        <f t="shared" si="32"/>
        <v/>
      </c>
      <c r="BV118" s="119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2">
        <f>IF('III Plan Rates'!$AP121&gt;0,SUMPRODUCT(BW118:CE118,'III Plan Rates'!$AG121:$AO121)/'III Plan Rates'!$AP121,0)</f>
        <v>0</v>
      </c>
      <c r="CG118" s="123"/>
      <c r="CH118" s="112" t="e">
        <f>'III Plan Rates'!$AA121*'V Consumer Factors'!$N$12*'II Rate Development &amp; Change'!$L$34</f>
        <v>#DIV/0!</v>
      </c>
      <c r="CI118" s="112" t="e">
        <f>'III Plan Rates'!$AA121*'V Consumer Factors'!$N$13*'II Rate Development &amp; Change'!$L$34</f>
        <v>#DIV/0!</v>
      </c>
      <c r="CJ118" s="112" t="e">
        <f>'III Plan Rates'!$AA121*'V Consumer Factors'!$N$14*'II Rate Development &amp; Change'!$L$34</f>
        <v>#DIV/0!</v>
      </c>
      <c r="CK118" s="112" t="e">
        <f>'III Plan Rates'!$AA121*'V Consumer Factors'!$N$15*'II Rate Development &amp; Change'!$L$34</f>
        <v>#DIV/0!</v>
      </c>
      <c r="CL118" s="112" t="e">
        <f>'III Plan Rates'!$AA121*'V Consumer Factors'!$N$16*'II Rate Development &amp; Change'!$L$34</f>
        <v>#DIV/0!</v>
      </c>
      <c r="CM118" s="112" t="e">
        <f>'III Plan Rates'!$AA121*'V Consumer Factors'!$N$17*'II Rate Development &amp; Change'!$L$34</f>
        <v>#DIV/0!</v>
      </c>
      <c r="CN118" s="112" t="e">
        <f>'III Plan Rates'!$AA121*'V Consumer Factors'!$N$18*'II Rate Development &amp; Change'!$L$34</f>
        <v>#DIV/0!</v>
      </c>
      <c r="CO118" s="112" t="e">
        <f>'III Plan Rates'!$AA121*'V Consumer Factors'!$N$19*'II Rate Development &amp; Change'!$L$34</f>
        <v>#DIV/0!</v>
      </c>
      <c r="CP118" s="112" t="e">
        <f>'III Plan Rates'!$AA121*'V Consumer Factors'!$N$20*'II Rate Development &amp; Change'!$L$34</f>
        <v>#DIV/0!</v>
      </c>
      <c r="CQ118" s="112">
        <f>IF('III Plan Rates'!$AP121&gt;0,SUMPRODUCT(CH118:CP118,'III Plan Rates'!$AG121:$AO121)/'III Plan Rates'!$AP121,0)</f>
        <v>0</v>
      </c>
      <c r="CR118" s="124"/>
      <c r="CS118" s="120" t="e">
        <f t="shared" si="59"/>
        <v>#DIV/0!</v>
      </c>
      <c r="CT118" s="120" t="e">
        <f t="shared" si="59"/>
        <v>#DIV/0!</v>
      </c>
      <c r="CU118" s="120" t="e">
        <f t="shared" si="59"/>
        <v>#DIV/0!</v>
      </c>
      <c r="CV118" s="120" t="e">
        <f t="shared" si="59"/>
        <v>#DIV/0!</v>
      </c>
      <c r="CW118" s="120" t="e">
        <f t="shared" si="59"/>
        <v>#DIV/0!</v>
      </c>
      <c r="CX118" s="120" t="e">
        <f t="shared" si="59"/>
        <v>#DIV/0!</v>
      </c>
      <c r="CY118" s="120" t="e">
        <f t="shared" si="59"/>
        <v>#DIV/0!</v>
      </c>
      <c r="CZ118" s="120" t="e">
        <f t="shared" si="43"/>
        <v>#DIV/0!</v>
      </c>
      <c r="DA118" s="120" t="e">
        <f t="shared" si="33"/>
        <v>#DIV/0!</v>
      </c>
      <c r="DB118" s="120" t="str">
        <f t="shared" si="34"/>
        <v/>
      </c>
      <c r="DC118" s="119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2">
        <f>IF('III Plan Rates'!$AP121&gt;0,SUMPRODUCT(DD118:DL118,'III Plan Rates'!$AG121:$AO121)/'III Plan Rates'!$AP121,0)</f>
        <v>0</v>
      </c>
      <c r="DN118" s="123"/>
      <c r="DO118" s="112" t="e">
        <f>'III Plan Rates'!$AA121*'V Consumer Factors'!$N$12*'II Rate Development &amp; Change'!$M$34</f>
        <v>#DIV/0!</v>
      </c>
      <c r="DP118" s="112" t="e">
        <f>'III Plan Rates'!$AA121*'V Consumer Factors'!$N$13*'II Rate Development &amp; Change'!$M$34</f>
        <v>#DIV/0!</v>
      </c>
      <c r="DQ118" s="112" t="e">
        <f>'III Plan Rates'!$AA121*'V Consumer Factors'!$N$14*'II Rate Development &amp; Change'!$M$34</f>
        <v>#DIV/0!</v>
      </c>
      <c r="DR118" s="112" t="e">
        <f>'III Plan Rates'!$AA121*'V Consumer Factors'!$N$15*'II Rate Development &amp; Change'!$M$34</f>
        <v>#DIV/0!</v>
      </c>
      <c r="DS118" s="112" t="e">
        <f>'III Plan Rates'!$AA121*'V Consumer Factors'!$N$16*'II Rate Development &amp; Change'!$M$34</f>
        <v>#DIV/0!</v>
      </c>
      <c r="DT118" s="112" t="e">
        <f>'III Plan Rates'!$AA121*'V Consumer Factors'!$N$17*'II Rate Development &amp; Change'!$M$34</f>
        <v>#DIV/0!</v>
      </c>
      <c r="DU118" s="112" t="e">
        <f>'III Plan Rates'!$AA121*'V Consumer Factors'!$N$18*'II Rate Development &amp; Change'!$M$34</f>
        <v>#DIV/0!</v>
      </c>
      <c r="DV118" s="112" t="e">
        <f>'III Plan Rates'!$AA121*'V Consumer Factors'!$N$19*'II Rate Development &amp; Change'!$M$34</f>
        <v>#DIV/0!</v>
      </c>
      <c r="DW118" s="112" t="e">
        <f>'III Plan Rates'!$AA121*'V Consumer Factors'!$N$20*'II Rate Development &amp; Change'!$M$34</f>
        <v>#DIV/0!</v>
      </c>
      <c r="DX118" s="112">
        <f>IF('III Plan Rates'!$AP121&gt;0,SUMPRODUCT(DO118:DW118,'III Plan Rates'!$AG121:$AO121)/'III Plan Rates'!$AP121,0)</f>
        <v>0</v>
      </c>
      <c r="DZ118" s="120" t="e">
        <f t="shared" si="60"/>
        <v>#DIV/0!</v>
      </c>
      <c r="EA118" s="120" t="e">
        <f t="shared" si="60"/>
        <v>#DIV/0!</v>
      </c>
      <c r="EB118" s="120" t="e">
        <f t="shared" si="60"/>
        <v>#DIV/0!</v>
      </c>
      <c r="EC118" s="120" t="e">
        <f t="shared" si="60"/>
        <v>#DIV/0!</v>
      </c>
      <c r="ED118" s="120" t="e">
        <f t="shared" si="60"/>
        <v>#DIV/0!</v>
      </c>
      <c r="EE118" s="120" t="e">
        <f t="shared" si="60"/>
        <v>#DIV/0!</v>
      </c>
      <c r="EF118" s="120" t="e">
        <f t="shared" si="60"/>
        <v>#DIV/0!</v>
      </c>
      <c r="EG118" s="120" t="e">
        <f t="shared" si="47"/>
        <v>#DIV/0!</v>
      </c>
      <c r="EH118" s="120" t="e">
        <f t="shared" si="35"/>
        <v>#DIV/0!</v>
      </c>
      <c r="EI118" s="120" t="str">
        <f t="shared" si="36"/>
        <v/>
      </c>
      <c r="EJ118" s="119"/>
    </row>
    <row r="119" spans="1:140" x14ac:dyDescent="0.25">
      <c r="A119" s="406" t="str">
        <f>'III Plan Rates'!A122</f>
        <v>Plan 105</v>
      </c>
      <c r="B119" s="122">
        <f>'III Plan Rates'!B122</f>
        <v>0</v>
      </c>
      <c r="C119" s="128">
        <f>'III Plan Rates'!D122</f>
        <v>0</v>
      </c>
      <c r="D119" s="122">
        <f>'III Plan Rates'!E122</f>
        <v>0</v>
      </c>
      <c r="E119" s="122">
        <f>'III Plan Rates'!F122</f>
        <v>0</v>
      </c>
      <c r="F119" s="122">
        <f>'III Plan Rates'!G122</f>
        <v>0</v>
      </c>
      <c r="G119" s="122">
        <f>'III Plan Rates'!J122</f>
        <v>0</v>
      </c>
      <c r="H119" s="10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2">
        <f>IF('III Plan Rates'!$AP122&gt;0,SUMPRODUCT(I119:Q119,'III Plan Rates'!$AG122:$AO122)/'III Plan Rates'!$AP122,0)</f>
        <v>0</v>
      </c>
      <c r="S119" s="123"/>
      <c r="T119" s="112" t="e">
        <f>'III Plan Rates'!$AA122*'V Consumer Factors'!$N$12*'II Rate Development &amp; Change'!$J$34</f>
        <v>#DIV/0!</v>
      </c>
      <c r="U119" s="112" t="e">
        <f>'III Plan Rates'!$AA122*'V Consumer Factors'!$N$13*'II Rate Development &amp; Change'!$J$34</f>
        <v>#DIV/0!</v>
      </c>
      <c r="V119" s="112" t="e">
        <f>'III Plan Rates'!$AA122*'V Consumer Factors'!$N$14*'II Rate Development &amp; Change'!$J$34</f>
        <v>#DIV/0!</v>
      </c>
      <c r="W119" s="112" t="e">
        <f>'III Plan Rates'!$AA122*'V Consumer Factors'!$N$15*'II Rate Development &amp; Change'!$J$34</f>
        <v>#DIV/0!</v>
      </c>
      <c r="X119" s="112" t="e">
        <f>'III Plan Rates'!$AA122*'V Consumer Factors'!$N$16*'II Rate Development &amp; Change'!$J$34</f>
        <v>#DIV/0!</v>
      </c>
      <c r="Y119" s="112" t="e">
        <f>'III Plan Rates'!$AA122*'V Consumer Factors'!$N$17*'II Rate Development &amp; Change'!$J$34</f>
        <v>#DIV/0!</v>
      </c>
      <c r="Z119" s="112" t="e">
        <f>'III Plan Rates'!$AA122*'V Consumer Factors'!$N$18*'II Rate Development &amp; Change'!$J$34</f>
        <v>#DIV/0!</v>
      </c>
      <c r="AA119" s="112" t="e">
        <f>'III Plan Rates'!$AA122*'V Consumer Factors'!$N$19*'II Rate Development &amp; Change'!$J$34</f>
        <v>#DIV/0!</v>
      </c>
      <c r="AB119" s="112" t="e">
        <f>'III Plan Rates'!$AA122*'V Consumer Factors'!$N$20*'II Rate Development &amp; Change'!$J$34</f>
        <v>#DIV/0!</v>
      </c>
      <c r="AC119" s="112">
        <f>IF('III Plan Rates'!$AP122&gt;0,SUMPRODUCT(T119:AB119,'III Plan Rates'!$AG122:$AO122)/'III Plan Rates'!$AP122,0)</f>
        <v>0</v>
      </c>
      <c r="AD119" s="119"/>
      <c r="AE119" s="120" t="e">
        <f t="shared" si="57"/>
        <v>#DIV/0!</v>
      </c>
      <c r="AF119" s="120" t="e">
        <f t="shared" si="57"/>
        <v>#DIV/0!</v>
      </c>
      <c r="AG119" s="120" t="e">
        <f t="shared" si="57"/>
        <v>#DIV/0!</v>
      </c>
      <c r="AH119" s="120" t="e">
        <f t="shared" si="57"/>
        <v>#DIV/0!</v>
      </c>
      <c r="AI119" s="120" t="e">
        <f t="shared" si="57"/>
        <v>#DIV/0!</v>
      </c>
      <c r="AJ119" s="120" t="e">
        <f t="shared" si="57"/>
        <v>#DIV/0!</v>
      </c>
      <c r="AK119" s="120" t="e">
        <f t="shared" si="57"/>
        <v>#DIV/0!</v>
      </c>
      <c r="AL119" s="120" t="e">
        <f t="shared" si="29"/>
        <v>#DIV/0!</v>
      </c>
      <c r="AM119" s="120" t="e">
        <f t="shared" si="29"/>
        <v>#DIV/0!</v>
      </c>
      <c r="AN119" s="120" t="str">
        <f t="shared" si="29"/>
        <v/>
      </c>
      <c r="AO119" s="119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2">
        <f>IF('III Plan Rates'!$AP122&gt;0,SUMPRODUCT(AP119:AX119,'III Plan Rates'!$AG122:$AO122)/'III Plan Rates'!$AP122,0)</f>
        <v>0</v>
      </c>
      <c r="AZ119" s="123"/>
      <c r="BA119" s="112" t="e">
        <f>'III Plan Rates'!$AA122*'V Consumer Factors'!$N$12*'II Rate Development &amp; Change'!$K$34</f>
        <v>#DIV/0!</v>
      </c>
      <c r="BB119" s="112" t="e">
        <f>'III Plan Rates'!$AA122*'V Consumer Factors'!$N$13*'II Rate Development &amp; Change'!$K$34</f>
        <v>#DIV/0!</v>
      </c>
      <c r="BC119" s="112" t="e">
        <f>'III Plan Rates'!$AA122*'V Consumer Factors'!$N$14*'II Rate Development &amp; Change'!$K$34</f>
        <v>#DIV/0!</v>
      </c>
      <c r="BD119" s="112" t="e">
        <f>'III Plan Rates'!$AA122*'V Consumer Factors'!$N$15*'II Rate Development &amp; Change'!$K$34</f>
        <v>#DIV/0!</v>
      </c>
      <c r="BE119" s="112" t="e">
        <f>'III Plan Rates'!$AA122*'V Consumer Factors'!$N$16*'II Rate Development &amp; Change'!$K$34</f>
        <v>#DIV/0!</v>
      </c>
      <c r="BF119" s="112" t="e">
        <f>'III Plan Rates'!$AA122*'V Consumer Factors'!$N$17*'II Rate Development &amp; Change'!$K$34</f>
        <v>#DIV/0!</v>
      </c>
      <c r="BG119" s="112" t="e">
        <f>'III Plan Rates'!$AA122*'V Consumer Factors'!$N$18*'II Rate Development &amp; Change'!$K$34</f>
        <v>#DIV/0!</v>
      </c>
      <c r="BH119" s="112" t="e">
        <f>'III Plan Rates'!$AA122*'V Consumer Factors'!$N$19*'II Rate Development &amp; Change'!$K$34</f>
        <v>#DIV/0!</v>
      </c>
      <c r="BI119" s="112" t="e">
        <f>'III Plan Rates'!$AA122*'V Consumer Factors'!$N$20*'II Rate Development &amp; Change'!$K$34</f>
        <v>#DIV/0!</v>
      </c>
      <c r="BJ119" s="112">
        <f>IF('III Plan Rates'!$AP122&gt;0,SUMPRODUCT(BA119:BI119,'III Plan Rates'!$AG122:$AO122)/'III Plan Rates'!$AP122,0)</f>
        <v>0</v>
      </c>
      <c r="BK119" s="124"/>
      <c r="BL119" s="120" t="e">
        <f t="shared" si="58"/>
        <v>#DIV/0!</v>
      </c>
      <c r="BM119" s="120" t="e">
        <f t="shared" si="58"/>
        <v>#DIV/0!</v>
      </c>
      <c r="BN119" s="120" t="e">
        <f t="shared" si="58"/>
        <v>#DIV/0!</v>
      </c>
      <c r="BO119" s="120" t="e">
        <f t="shared" si="58"/>
        <v>#DIV/0!</v>
      </c>
      <c r="BP119" s="120" t="e">
        <f t="shared" si="58"/>
        <v>#DIV/0!</v>
      </c>
      <c r="BQ119" s="120" t="e">
        <f t="shared" si="58"/>
        <v>#DIV/0!</v>
      </c>
      <c r="BR119" s="120" t="e">
        <f t="shared" si="58"/>
        <v>#DIV/0!</v>
      </c>
      <c r="BS119" s="120" t="e">
        <f t="shared" si="30"/>
        <v>#DIV/0!</v>
      </c>
      <c r="BT119" s="120" t="e">
        <f t="shared" si="31"/>
        <v>#DIV/0!</v>
      </c>
      <c r="BU119" s="120" t="str">
        <f t="shared" si="32"/>
        <v/>
      </c>
      <c r="BV119" s="119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112">
        <f>IF('III Plan Rates'!$AP122&gt;0,SUMPRODUCT(BW119:CE119,'III Plan Rates'!$AG122:$AO122)/'III Plan Rates'!$AP122,0)</f>
        <v>0</v>
      </c>
      <c r="CG119" s="123"/>
      <c r="CH119" s="112" t="e">
        <f>'III Plan Rates'!$AA122*'V Consumer Factors'!$N$12*'II Rate Development &amp; Change'!$L$34</f>
        <v>#DIV/0!</v>
      </c>
      <c r="CI119" s="112" t="e">
        <f>'III Plan Rates'!$AA122*'V Consumer Factors'!$N$13*'II Rate Development &amp; Change'!$L$34</f>
        <v>#DIV/0!</v>
      </c>
      <c r="CJ119" s="112" t="e">
        <f>'III Plan Rates'!$AA122*'V Consumer Factors'!$N$14*'II Rate Development &amp; Change'!$L$34</f>
        <v>#DIV/0!</v>
      </c>
      <c r="CK119" s="112" t="e">
        <f>'III Plan Rates'!$AA122*'V Consumer Factors'!$N$15*'II Rate Development &amp; Change'!$L$34</f>
        <v>#DIV/0!</v>
      </c>
      <c r="CL119" s="112" t="e">
        <f>'III Plan Rates'!$AA122*'V Consumer Factors'!$N$16*'II Rate Development &amp; Change'!$L$34</f>
        <v>#DIV/0!</v>
      </c>
      <c r="CM119" s="112" t="e">
        <f>'III Plan Rates'!$AA122*'V Consumer Factors'!$N$17*'II Rate Development &amp; Change'!$L$34</f>
        <v>#DIV/0!</v>
      </c>
      <c r="CN119" s="112" t="e">
        <f>'III Plan Rates'!$AA122*'V Consumer Factors'!$N$18*'II Rate Development &amp; Change'!$L$34</f>
        <v>#DIV/0!</v>
      </c>
      <c r="CO119" s="112" t="e">
        <f>'III Plan Rates'!$AA122*'V Consumer Factors'!$N$19*'II Rate Development &amp; Change'!$L$34</f>
        <v>#DIV/0!</v>
      </c>
      <c r="CP119" s="112" t="e">
        <f>'III Plan Rates'!$AA122*'V Consumer Factors'!$N$20*'II Rate Development &amp; Change'!$L$34</f>
        <v>#DIV/0!</v>
      </c>
      <c r="CQ119" s="112">
        <f>IF('III Plan Rates'!$AP122&gt;0,SUMPRODUCT(CH119:CP119,'III Plan Rates'!$AG122:$AO122)/'III Plan Rates'!$AP122,0)</f>
        <v>0</v>
      </c>
      <c r="CR119" s="124"/>
      <c r="CS119" s="120" t="e">
        <f t="shared" si="59"/>
        <v>#DIV/0!</v>
      </c>
      <c r="CT119" s="120" t="e">
        <f t="shared" si="59"/>
        <v>#DIV/0!</v>
      </c>
      <c r="CU119" s="120" t="e">
        <f t="shared" si="59"/>
        <v>#DIV/0!</v>
      </c>
      <c r="CV119" s="120" t="e">
        <f t="shared" si="59"/>
        <v>#DIV/0!</v>
      </c>
      <c r="CW119" s="120" t="e">
        <f t="shared" si="59"/>
        <v>#DIV/0!</v>
      </c>
      <c r="CX119" s="120" t="e">
        <f t="shared" si="59"/>
        <v>#DIV/0!</v>
      </c>
      <c r="CY119" s="120" t="e">
        <f t="shared" si="59"/>
        <v>#DIV/0!</v>
      </c>
      <c r="CZ119" s="120" t="e">
        <f t="shared" si="43"/>
        <v>#DIV/0!</v>
      </c>
      <c r="DA119" s="120" t="e">
        <f t="shared" si="33"/>
        <v>#DIV/0!</v>
      </c>
      <c r="DB119" s="120" t="str">
        <f t="shared" si="34"/>
        <v/>
      </c>
      <c r="DC119" s="119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2">
        <f>IF('III Plan Rates'!$AP122&gt;0,SUMPRODUCT(DD119:DL119,'III Plan Rates'!$AG122:$AO122)/'III Plan Rates'!$AP122,0)</f>
        <v>0</v>
      </c>
      <c r="DN119" s="123"/>
      <c r="DO119" s="112" t="e">
        <f>'III Plan Rates'!$AA122*'V Consumer Factors'!$N$12*'II Rate Development &amp; Change'!$M$34</f>
        <v>#DIV/0!</v>
      </c>
      <c r="DP119" s="112" t="e">
        <f>'III Plan Rates'!$AA122*'V Consumer Factors'!$N$13*'II Rate Development &amp; Change'!$M$34</f>
        <v>#DIV/0!</v>
      </c>
      <c r="DQ119" s="112" t="e">
        <f>'III Plan Rates'!$AA122*'V Consumer Factors'!$N$14*'II Rate Development &amp; Change'!$M$34</f>
        <v>#DIV/0!</v>
      </c>
      <c r="DR119" s="112" t="e">
        <f>'III Plan Rates'!$AA122*'V Consumer Factors'!$N$15*'II Rate Development &amp; Change'!$M$34</f>
        <v>#DIV/0!</v>
      </c>
      <c r="DS119" s="112" t="e">
        <f>'III Plan Rates'!$AA122*'V Consumer Factors'!$N$16*'II Rate Development &amp; Change'!$M$34</f>
        <v>#DIV/0!</v>
      </c>
      <c r="DT119" s="112" t="e">
        <f>'III Plan Rates'!$AA122*'V Consumer Factors'!$N$17*'II Rate Development &amp; Change'!$M$34</f>
        <v>#DIV/0!</v>
      </c>
      <c r="DU119" s="112" t="e">
        <f>'III Plan Rates'!$AA122*'V Consumer Factors'!$N$18*'II Rate Development &amp; Change'!$M$34</f>
        <v>#DIV/0!</v>
      </c>
      <c r="DV119" s="112" t="e">
        <f>'III Plan Rates'!$AA122*'V Consumer Factors'!$N$19*'II Rate Development &amp; Change'!$M$34</f>
        <v>#DIV/0!</v>
      </c>
      <c r="DW119" s="112" t="e">
        <f>'III Plan Rates'!$AA122*'V Consumer Factors'!$N$20*'II Rate Development &amp; Change'!$M$34</f>
        <v>#DIV/0!</v>
      </c>
      <c r="DX119" s="112">
        <f>IF('III Plan Rates'!$AP122&gt;0,SUMPRODUCT(DO119:DW119,'III Plan Rates'!$AG122:$AO122)/'III Plan Rates'!$AP122,0)</f>
        <v>0</v>
      </c>
      <c r="DZ119" s="120" t="e">
        <f t="shared" si="60"/>
        <v>#DIV/0!</v>
      </c>
      <c r="EA119" s="120" t="e">
        <f t="shared" si="60"/>
        <v>#DIV/0!</v>
      </c>
      <c r="EB119" s="120" t="e">
        <f t="shared" si="60"/>
        <v>#DIV/0!</v>
      </c>
      <c r="EC119" s="120" t="e">
        <f t="shared" si="60"/>
        <v>#DIV/0!</v>
      </c>
      <c r="ED119" s="120" t="e">
        <f t="shared" si="60"/>
        <v>#DIV/0!</v>
      </c>
      <c r="EE119" s="120" t="e">
        <f t="shared" si="60"/>
        <v>#DIV/0!</v>
      </c>
      <c r="EF119" s="120" t="e">
        <f t="shared" si="60"/>
        <v>#DIV/0!</v>
      </c>
      <c r="EG119" s="120" t="e">
        <f t="shared" si="47"/>
        <v>#DIV/0!</v>
      </c>
      <c r="EH119" s="120" t="e">
        <f t="shared" si="35"/>
        <v>#DIV/0!</v>
      </c>
      <c r="EI119" s="120" t="str">
        <f t="shared" si="36"/>
        <v/>
      </c>
      <c r="EJ119" s="119"/>
    </row>
    <row r="120" spans="1:140" x14ac:dyDescent="0.25">
      <c r="A120" s="406" t="str">
        <f>'III Plan Rates'!A123</f>
        <v>Plan 106</v>
      </c>
      <c r="B120" s="122">
        <f>'III Plan Rates'!B123</f>
        <v>0</v>
      </c>
      <c r="C120" s="128">
        <f>'III Plan Rates'!D123</f>
        <v>0</v>
      </c>
      <c r="D120" s="122">
        <f>'III Plan Rates'!E123</f>
        <v>0</v>
      </c>
      <c r="E120" s="122">
        <f>'III Plan Rates'!F123</f>
        <v>0</v>
      </c>
      <c r="F120" s="122">
        <f>'III Plan Rates'!G123</f>
        <v>0</v>
      </c>
      <c r="G120" s="122">
        <f>'III Plan Rates'!J123</f>
        <v>0</v>
      </c>
      <c r="H120" s="10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2">
        <f>IF('III Plan Rates'!$AP123&gt;0,SUMPRODUCT(I120:Q120,'III Plan Rates'!$AG123:$AO123)/'III Plan Rates'!$AP123,0)</f>
        <v>0</v>
      </c>
      <c r="S120" s="123"/>
      <c r="T120" s="112" t="e">
        <f>'III Plan Rates'!$AA123*'V Consumer Factors'!$N$12*'II Rate Development &amp; Change'!$J$34</f>
        <v>#DIV/0!</v>
      </c>
      <c r="U120" s="112" t="e">
        <f>'III Plan Rates'!$AA123*'V Consumer Factors'!$N$13*'II Rate Development &amp; Change'!$J$34</f>
        <v>#DIV/0!</v>
      </c>
      <c r="V120" s="112" t="e">
        <f>'III Plan Rates'!$AA123*'V Consumer Factors'!$N$14*'II Rate Development &amp; Change'!$J$34</f>
        <v>#DIV/0!</v>
      </c>
      <c r="W120" s="112" t="e">
        <f>'III Plan Rates'!$AA123*'V Consumer Factors'!$N$15*'II Rate Development &amp; Change'!$J$34</f>
        <v>#DIV/0!</v>
      </c>
      <c r="X120" s="112" t="e">
        <f>'III Plan Rates'!$AA123*'V Consumer Factors'!$N$16*'II Rate Development &amp; Change'!$J$34</f>
        <v>#DIV/0!</v>
      </c>
      <c r="Y120" s="112" t="e">
        <f>'III Plan Rates'!$AA123*'V Consumer Factors'!$N$17*'II Rate Development &amp; Change'!$J$34</f>
        <v>#DIV/0!</v>
      </c>
      <c r="Z120" s="112" t="e">
        <f>'III Plan Rates'!$AA123*'V Consumer Factors'!$N$18*'II Rate Development &amp; Change'!$J$34</f>
        <v>#DIV/0!</v>
      </c>
      <c r="AA120" s="112" t="e">
        <f>'III Plan Rates'!$AA123*'V Consumer Factors'!$N$19*'II Rate Development &amp; Change'!$J$34</f>
        <v>#DIV/0!</v>
      </c>
      <c r="AB120" s="112" t="e">
        <f>'III Plan Rates'!$AA123*'V Consumer Factors'!$N$20*'II Rate Development &amp; Change'!$J$34</f>
        <v>#DIV/0!</v>
      </c>
      <c r="AC120" s="112">
        <f>IF('III Plan Rates'!$AP123&gt;0,SUMPRODUCT(T120:AB120,'III Plan Rates'!$AG123:$AO123)/'III Plan Rates'!$AP123,0)</f>
        <v>0</v>
      </c>
      <c r="AD120" s="119"/>
      <c r="AE120" s="120" t="e">
        <f t="shared" si="57"/>
        <v>#DIV/0!</v>
      </c>
      <c r="AF120" s="120" t="e">
        <f t="shared" si="57"/>
        <v>#DIV/0!</v>
      </c>
      <c r="AG120" s="120" t="e">
        <f t="shared" si="57"/>
        <v>#DIV/0!</v>
      </c>
      <c r="AH120" s="120" t="e">
        <f t="shared" si="57"/>
        <v>#DIV/0!</v>
      </c>
      <c r="AI120" s="120" t="e">
        <f t="shared" si="57"/>
        <v>#DIV/0!</v>
      </c>
      <c r="AJ120" s="120" t="e">
        <f t="shared" si="57"/>
        <v>#DIV/0!</v>
      </c>
      <c r="AK120" s="120" t="e">
        <f t="shared" si="57"/>
        <v>#DIV/0!</v>
      </c>
      <c r="AL120" s="120" t="e">
        <f t="shared" si="57"/>
        <v>#DIV/0!</v>
      </c>
      <c r="AM120" s="120" t="e">
        <f t="shared" si="57"/>
        <v>#DIV/0!</v>
      </c>
      <c r="AN120" s="120" t="str">
        <f t="shared" si="57"/>
        <v/>
      </c>
      <c r="AO120" s="119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2">
        <f>IF('III Plan Rates'!$AP123&gt;0,SUMPRODUCT(AP120:AX120,'III Plan Rates'!$AG123:$AO123)/'III Plan Rates'!$AP123,0)</f>
        <v>0</v>
      </c>
      <c r="AZ120" s="123"/>
      <c r="BA120" s="112" t="e">
        <f>'III Plan Rates'!$AA123*'V Consumer Factors'!$N$12*'II Rate Development &amp; Change'!$K$34</f>
        <v>#DIV/0!</v>
      </c>
      <c r="BB120" s="112" t="e">
        <f>'III Plan Rates'!$AA123*'V Consumer Factors'!$N$13*'II Rate Development &amp; Change'!$K$34</f>
        <v>#DIV/0!</v>
      </c>
      <c r="BC120" s="112" t="e">
        <f>'III Plan Rates'!$AA123*'V Consumer Factors'!$N$14*'II Rate Development &amp; Change'!$K$34</f>
        <v>#DIV/0!</v>
      </c>
      <c r="BD120" s="112" t="e">
        <f>'III Plan Rates'!$AA123*'V Consumer Factors'!$N$15*'II Rate Development &amp; Change'!$K$34</f>
        <v>#DIV/0!</v>
      </c>
      <c r="BE120" s="112" t="e">
        <f>'III Plan Rates'!$AA123*'V Consumer Factors'!$N$16*'II Rate Development &amp; Change'!$K$34</f>
        <v>#DIV/0!</v>
      </c>
      <c r="BF120" s="112" t="e">
        <f>'III Plan Rates'!$AA123*'V Consumer Factors'!$N$17*'II Rate Development &amp; Change'!$K$34</f>
        <v>#DIV/0!</v>
      </c>
      <c r="BG120" s="112" t="e">
        <f>'III Plan Rates'!$AA123*'V Consumer Factors'!$N$18*'II Rate Development &amp; Change'!$K$34</f>
        <v>#DIV/0!</v>
      </c>
      <c r="BH120" s="112" t="e">
        <f>'III Plan Rates'!$AA123*'V Consumer Factors'!$N$19*'II Rate Development &amp; Change'!$K$34</f>
        <v>#DIV/0!</v>
      </c>
      <c r="BI120" s="112" t="e">
        <f>'III Plan Rates'!$AA123*'V Consumer Factors'!$N$20*'II Rate Development &amp; Change'!$K$34</f>
        <v>#DIV/0!</v>
      </c>
      <c r="BJ120" s="112">
        <f>IF('III Plan Rates'!$AP123&gt;0,SUMPRODUCT(BA120:BI120,'III Plan Rates'!$AG123:$AO123)/'III Plan Rates'!$AP123,0)</f>
        <v>0</v>
      </c>
      <c r="BK120" s="124"/>
      <c r="BL120" s="120" t="e">
        <f t="shared" si="58"/>
        <v>#DIV/0!</v>
      </c>
      <c r="BM120" s="120" t="e">
        <f t="shared" si="58"/>
        <v>#DIV/0!</v>
      </c>
      <c r="BN120" s="120" t="e">
        <f t="shared" si="58"/>
        <v>#DIV/0!</v>
      </c>
      <c r="BO120" s="120" t="e">
        <f t="shared" si="58"/>
        <v>#DIV/0!</v>
      </c>
      <c r="BP120" s="120" t="e">
        <f t="shared" si="58"/>
        <v>#DIV/0!</v>
      </c>
      <c r="BQ120" s="120" t="e">
        <f t="shared" si="58"/>
        <v>#DIV/0!</v>
      </c>
      <c r="BR120" s="120" t="e">
        <f t="shared" si="58"/>
        <v>#DIV/0!</v>
      </c>
      <c r="BS120" s="120" t="e">
        <f t="shared" si="58"/>
        <v>#DIV/0!</v>
      </c>
      <c r="BT120" s="120" t="e">
        <f t="shared" si="58"/>
        <v>#DIV/0!</v>
      </c>
      <c r="BU120" s="120" t="str">
        <f t="shared" si="58"/>
        <v/>
      </c>
      <c r="BV120" s="119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2">
        <f>IF('III Plan Rates'!$AP123&gt;0,SUMPRODUCT(BW120:CE120,'III Plan Rates'!$AG123:$AO123)/'III Plan Rates'!$AP123,0)</f>
        <v>0</v>
      </c>
      <c r="CG120" s="123"/>
      <c r="CH120" s="112" t="e">
        <f>'III Plan Rates'!$AA123*'V Consumer Factors'!$N$12*'II Rate Development &amp; Change'!$L$34</f>
        <v>#DIV/0!</v>
      </c>
      <c r="CI120" s="112" t="e">
        <f>'III Plan Rates'!$AA123*'V Consumer Factors'!$N$13*'II Rate Development &amp; Change'!$L$34</f>
        <v>#DIV/0!</v>
      </c>
      <c r="CJ120" s="112" t="e">
        <f>'III Plan Rates'!$AA123*'V Consumer Factors'!$N$14*'II Rate Development &amp; Change'!$L$34</f>
        <v>#DIV/0!</v>
      </c>
      <c r="CK120" s="112" t="e">
        <f>'III Plan Rates'!$AA123*'V Consumer Factors'!$N$15*'II Rate Development &amp; Change'!$L$34</f>
        <v>#DIV/0!</v>
      </c>
      <c r="CL120" s="112" t="e">
        <f>'III Plan Rates'!$AA123*'V Consumer Factors'!$N$16*'II Rate Development &amp; Change'!$L$34</f>
        <v>#DIV/0!</v>
      </c>
      <c r="CM120" s="112" t="e">
        <f>'III Plan Rates'!$AA123*'V Consumer Factors'!$N$17*'II Rate Development &amp; Change'!$L$34</f>
        <v>#DIV/0!</v>
      </c>
      <c r="CN120" s="112" t="e">
        <f>'III Plan Rates'!$AA123*'V Consumer Factors'!$N$18*'II Rate Development &amp; Change'!$L$34</f>
        <v>#DIV/0!</v>
      </c>
      <c r="CO120" s="112" t="e">
        <f>'III Plan Rates'!$AA123*'V Consumer Factors'!$N$19*'II Rate Development &amp; Change'!$L$34</f>
        <v>#DIV/0!</v>
      </c>
      <c r="CP120" s="112" t="e">
        <f>'III Plan Rates'!$AA123*'V Consumer Factors'!$N$20*'II Rate Development &amp; Change'!$L$34</f>
        <v>#DIV/0!</v>
      </c>
      <c r="CQ120" s="112">
        <f>IF('III Plan Rates'!$AP123&gt;0,SUMPRODUCT(CH120:CP120,'III Plan Rates'!$AG123:$AO123)/'III Plan Rates'!$AP123,0)</f>
        <v>0</v>
      </c>
      <c r="CR120" s="124"/>
      <c r="CS120" s="120" t="e">
        <f t="shared" si="59"/>
        <v>#DIV/0!</v>
      </c>
      <c r="CT120" s="120" t="e">
        <f t="shared" si="59"/>
        <v>#DIV/0!</v>
      </c>
      <c r="CU120" s="120" t="e">
        <f t="shared" si="59"/>
        <v>#DIV/0!</v>
      </c>
      <c r="CV120" s="120" t="e">
        <f t="shared" si="59"/>
        <v>#DIV/0!</v>
      </c>
      <c r="CW120" s="120" t="e">
        <f t="shared" si="59"/>
        <v>#DIV/0!</v>
      </c>
      <c r="CX120" s="120" t="e">
        <f t="shared" si="59"/>
        <v>#DIV/0!</v>
      </c>
      <c r="CY120" s="120" t="e">
        <f t="shared" si="59"/>
        <v>#DIV/0!</v>
      </c>
      <c r="CZ120" s="120" t="e">
        <f t="shared" si="59"/>
        <v>#DIV/0!</v>
      </c>
      <c r="DA120" s="120" t="e">
        <f t="shared" si="59"/>
        <v>#DIV/0!</v>
      </c>
      <c r="DB120" s="120" t="str">
        <f t="shared" si="59"/>
        <v/>
      </c>
      <c r="DC120" s="119"/>
      <c r="DD120" s="111"/>
      <c r="DE120" s="111"/>
      <c r="DF120" s="111"/>
      <c r="DG120" s="111"/>
      <c r="DH120" s="111"/>
      <c r="DI120" s="111"/>
      <c r="DJ120" s="111"/>
      <c r="DK120" s="111"/>
      <c r="DL120" s="111"/>
      <c r="DM120" s="112">
        <f>IF('III Plan Rates'!$AP123&gt;0,SUMPRODUCT(DD120:DL120,'III Plan Rates'!$AG123:$AO123)/'III Plan Rates'!$AP123,0)</f>
        <v>0</v>
      </c>
      <c r="DN120" s="123"/>
      <c r="DO120" s="112" t="e">
        <f>'III Plan Rates'!$AA123*'V Consumer Factors'!$N$12*'II Rate Development &amp; Change'!$M$34</f>
        <v>#DIV/0!</v>
      </c>
      <c r="DP120" s="112" t="e">
        <f>'III Plan Rates'!$AA123*'V Consumer Factors'!$N$13*'II Rate Development &amp; Change'!$M$34</f>
        <v>#DIV/0!</v>
      </c>
      <c r="DQ120" s="112" t="e">
        <f>'III Plan Rates'!$AA123*'V Consumer Factors'!$N$14*'II Rate Development &amp; Change'!$M$34</f>
        <v>#DIV/0!</v>
      </c>
      <c r="DR120" s="112" t="e">
        <f>'III Plan Rates'!$AA123*'V Consumer Factors'!$N$15*'II Rate Development &amp; Change'!$M$34</f>
        <v>#DIV/0!</v>
      </c>
      <c r="DS120" s="112" t="e">
        <f>'III Plan Rates'!$AA123*'V Consumer Factors'!$N$16*'II Rate Development &amp; Change'!$M$34</f>
        <v>#DIV/0!</v>
      </c>
      <c r="DT120" s="112" t="e">
        <f>'III Plan Rates'!$AA123*'V Consumer Factors'!$N$17*'II Rate Development &amp; Change'!$M$34</f>
        <v>#DIV/0!</v>
      </c>
      <c r="DU120" s="112" t="e">
        <f>'III Plan Rates'!$AA123*'V Consumer Factors'!$N$18*'II Rate Development &amp; Change'!$M$34</f>
        <v>#DIV/0!</v>
      </c>
      <c r="DV120" s="112" t="e">
        <f>'III Plan Rates'!$AA123*'V Consumer Factors'!$N$19*'II Rate Development &amp; Change'!$M$34</f>
        <v>#DIV/0!</v>
      </c>
      <c r="DW120" s="112" t="e">
        <f>'III Plan Rates'!$AA123*'V Consumer Factors'!$N$20*'II Rate Development &amp; Change'!$M$34</f>
        <v>#DIV/0!</v>
      </c>
      <c r="DX120" s="112">
        <f>IF('III Plan Rates'!$AP123&gt;0,SUMPRODUCT(DO120:DW120,'III Plan Rates'!$AG123:$AO123)/'III Plan Rates'!$AP123,0)</f>
        <v>0</v>
      </c>
      <c r="DZ120" s="120" t="e">
        <f t="shared" si="60"/>
        <v>#DIV/0!</v>
      </c>
      <c r="EA120" s="120" t="e">
        <f t="shared" si="60"/>
        <v>#DIV/0!</v>
      </c>
      <c r="EB120" s="120" t="e">
        <f t="shared" si="60"/>
        <v>#DIV/0!</v>
      </c>
      <c r="EC120" s="120" t="e">
        <f t="shared" si="60"/>
        <v>#DIV/0!</v>
      </c>
      <c r="ED120" s="120" t="e">
        <f t="shared" si="60"/>
        <v>#DIV/0!</v>
      </c>
      <c r="EE120" s="120" t="e">
        <f t="shared" si="60"/>
        <v>#DIV/0!</v>
      </c>
      <c r="EF120" s="120" t="e">
        <f t="shared" si="60"/>
        <v>#DIV/0!</v>
      </c>
      <c r="EG120" s="120" t="e">
        <f t="shared" si="60"/>
        <v>#DIV/0!</v>
      </c>
      <c r="EH120" s="120" t="e">
        <f t="shared" si="60"/>
        <v>#DIV/0!</v>
      </c>
      <c r="EI120" s="120" t="str">
        <f t="shared" si="60"/>
        <v/>
      </c>
      <c r="EJ120" s="119"/>
    </row>
    <row r="121" spans="1:140" x14ac:dyDescent="0.25">
      <c r="A121" s="406" t="str">
        <f>'III Plan Rates'!A124</f>
        <v>Plan 107</v>
      </c>
      <c r="B121" s="122">
        <f>'III Plan Rates'!B124</f>
        <v>0</v>
      </c>
      <c r="C121" s="128">
        <f>'III Plan Rates'!D124</f>
        <v>0</v>
      </c>
      <c r="D121" s="122">
        <f>'III Plan Rates'!E124</f>
        <v>0</v>
      </c>
      <c r="E121" s="122">
        <f>'III Plan Rates'!F124</f>
        <v>0</v>
      </c>
      <c r="F121" s="122">
        <f>'III Plan Rates'!G124</f>
        <v>0</v>
      </c>
      <c r="G121" s="122">
        <f>'III Plan Rates'!J124</f>
        <v>0</v>
      </c>
      <c r="H121" s="10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2">
        <f>IF('III Plan Rates'!$AP124&gt;0,SUMPRODUCT(I121:Q121,'III Plan Rates'!$AG124:$AO124)/'III Plan Rates'!$AP124,0)</f>
        <v>0</v>
      </c>
      <c r="S121" s="123"/>
      <c r="T121" s="112" t="e">
        <f>'III Plan Rates'!$AA124*'V Consumer Factors'!$N$12*'II Rate Development &amp; Change'!$J$34</f>
        <v>#DIV/0!</v>
      </c>
      <c r="U121" s="112" t="e">
        <f>'III Plan Rates'!$AA124*'V Consumer Factors'!$N$13*'II Rate Development &amp; Change'!$J$34</f>
        <v>#DIV/0!</v>
      </c>
      <c r="V121" s="112" t="e">
        <f>'III Plan Rates'!$AA124*'V Consumer Factors'!$N$14*'II Rate Development &amp; Change'!$J$34</f>
        <v>#DIV/0!</v>
      </c>
      <c r="W121" s="112" t="e">
        <f>'III Plan Rates'!$AA124*'V Consumer Factors'!$N$15*'II Rate Development &amp; Change'!$J$34</f>
        <v>#DIV/0!</v>
      </c>
      <c r="X121" s="112" t="e">
        <f>'III Plan Rates'!$AA124*'V Consumer Factors'!$N$16*'II Rate Development &amp; Change'!$J$34</f>
        <v>#DIV/0!</v>
      </c>
      <c r="Y121" s="112" t="e">
        <f>'III Plan Rates'!$AA124*'V Consumer Factors'!$N$17*'II Rate Development &amp; Change'!$J$34</f>
        <v>#DIV/0!</v>
      </c>
      <c r="Z121" s="112" t="e">
        <f>'III Plan Rates'!$AA124*'V Consumer Factors'!$N$18*'II Rate Development &amp; Change'!$J$34</f>
        <v>#DIV/0!</v>
      </c>
      <c r="AA121" s="112" t="e">
        <f>'III Plan Rates'!$AA124*'V Consumer Factors'!$N$19*'II Rate Development &amp; Change'!$J$34</f>
        <v>#DIV/0!</v>
      </c>
      <c r="AB121" s="112" t="e">
        <f>'III Plan Rates'!$AA124*'V Consumer Factors'!$N$20*'II Rate Development &amp; Change'!$J$34</f>
        <v>#DIV/0!</v>
      </c>
      <c r="AC121" s="112">
        <f>IF('III Plan Rates'!$AP124&gt;0,SUMPRODUCT(T121:AB121,'III Plan Rates'!$AG124:$AO124)/'III Plan Rates'!$AP124,0)</f>
        <v>0</v>
      </c>
      <c r="AD121" s="119"/>
      <c r="AE121" s="120" t="e">
        <f t="shared" si="57"/>
        <v>#DIV/0!</v>
      </c>
      <c r="AF121" s="120" t="e">
        <f t="shared" si="57"/>
        <v>#DIV/0!</v>
      </c>
      <c r="AG121" s="120" t="e">
        <f t="shared" si="57"/>
        <v>#DIV/0!</v>
      </c>
      <c r="AH121" s="120" t="e">
        <f t="shared" si="57"/>
        <v>#DIV/0!</v>
      </c>
      <c r="AI121" s="120" t="e">
        <f t="shared" si="57"/>
        <v>#DIV/0!</v>
      </c>
      <c r="AJ121" s="120" t="e">
        <f t="shared" si="57"/>
        <v>#DIV/0!</v>
      </c>
      <c r="AK121" s="120" t="e">
        <f t="shared" si="57"/>
        <v>#DIV/0!</v>
      </c>
      <c r="AL121" s="120" t="e">
        <f t="shared" si="57"/>
        <v>#DIV/0!</v>
      </c>
      <c r="AM121" s="120" t="e">
        <f t="shared" si="57"/>
        <v>#DIV/0!</v>
      </c>
      <c r="AN121" s="120" t="str">
        <f t="shared" si="57"/>
        <v/>
      </c>
      <c r="AO121" s="119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2">
        <f>IF('III Plan Rates'!$AP124&gt;0,SUMPRODUCT(AP121:AX121,'III Plan Rates'!$AG124:$AO124)/'III Plan Rates'!$AP124,0)</f>
        <v>0</v>
      </c>
      <c r="AZ121" s="123"/>
      <c r="BA121" s="112" t="e">
        <f>'III Plan Rates'!$AA124*'V Consumer Factors'!$N$12*'II Rate Development &amp; Change'!$K$34</f>
        <v>#DIV/0!</v>
      </c>
      <c r="BB121" s="112" t="e">
        <f>'III Plan Rates'!$AA124*'V Consumer Factors'!$N$13*'II Rate Development &amp; Change'!$K$34</f>
        <v>#DIV/0!</v>
      </c>
      <c r="BC121" s="112" t="e">
        <f>'III Plan Rates'!$AA124*'V Consumer Factors'!$N$14*'II Rate Development &amp; Change'!$K$34</f>
        <v>#DIV/0!</v>
      </c>
      <c r="BD121" s="112" t="e">
        <f>'III Plan Rates'!$AA124*'V Consumer Factors'!$N$15*'II Rate Development &amp; Change'!$K$34</f>
        <v>#DIV/0!</v>
      </c>
      <c r="BE121" s="112" t="e">
        <f>'III Plan Rates'!$AA124*'V Consumer Factors'!$N$16*'II Rate Development &amp; Change'!$K$34</f>
        <v>#DIV/0!</v>
      </c>
      <c r="BF121" s="112" t="e">
        <f>'III Plan Rates'!$AA124*'V Consumer Factors'!$N$17*'II Rate Development &amp; Change'!$K$34</f>
        <v>#DIV/0!</v>
      </c>
      <c r="BG121" s="112" t="e">
        <f>'III Plan Rates'!$AA124*'V Consumer Factors'!$N$18*'II Rate Development &amp; Change'!$K$34</f>
        <v>#DIV/0!</v>
      </c>
      <c r="BH121" s="112" t="e">
        <f>'III Plan Rates'!$AA124*'V Consumer Factors'!$N$19*'II Rate Development &amp; Change'!$K$34</f>
        <v>#DIV/0!</v>
      </c>
      <c r="BI121" s="112" t="e">
        <f>'III Plan Rates'!$AA124*'V Consumer Factors'!$N$20*'II Rate Development &amp; Change'!$K$34</f>
        <v>#DIV/0!</v>
      </c>
      <c r="BJ121" s="112">
        <f>IF('III Plan Rates'!$AP124&gt;0,SUMPRODUCT(BA121:BI121,'III Plan Rates'!$AG124:$AO124)/'III Plan Rates'!$AP124,0)</f>
        <v>0</v>
      </c>
      <c r="BK121" s="124"/>
      <c r="BL121" s="120" t="e">
        <f t="shared" si="58"/>
        <v>#DIV/0!</v>
      </c>
      <c r="BM121" s="120" t="e">
        <f t="shared" si="58"/>
        <v>#DIV/0!</v>
      </c>
      <c r="BN121" s="120" t="e">
        <f t="shared" si="58"/>
        <v>#DIV/0!</v>
      </c>
      <c r="BO121" s="120" t="e">
        <f t="shared" si="58"/>
        <v>#DIV/0!</v>
      </c>
      <c r="BP121" s="120" t="e">
        <f t="shared" si="58"/>
        <v>#DIV/0!</v>
      </c>
      <c r="BQ121" s="120" t="e">
        <f t="shared" si="58"/>
        <v>#DIV/0!</v>
      </c>
      <c r="BR121" s="120" t="e">
        <f t="shared" si="58"/>
        <v>#DIV/0!</v>
      </c>
      <c r="BS121" s="120" t="e">
        <f t="shared" si="58"/>
        <v>#DIV/0!</v>
      </c>
      <c r="BT121" s="120" t="e">
        <f t="shared" si="58"/>
        <v>#DIV/0!</v>
      </c>
      <c r="BU121" s="120" t="str">
        <f t="shared" si="58"/>
        <v/>
      </c>
      <c r="BV121" s="119"/>
      <c r="BW121" s="111"/>
      <c r="BX121" s="111"/>
      <c r="BY121" s="111"/>
      <c r="BZ121" s="111"/>
      <c r="CA121" s="111"/>
      <c r="CB121" s="111"/>
      <c r="CC121" s="111"/>
      <c r="CD121" s="111"/>
      <c r="CE121" s="111"/>
      <c r="CF121" s="112">
        <f>IF('III Plan Rates'!$AP124&gt;0,SUMPRODUCT(BW121:CE121,'III Plan Rates'!$AG124:$AO124)/'III Plan Rates'!$AP124,0)</f>
        <v>0</v>
      </c>
      <c r="CG121" s="123"/>
      <c r="CH121" s="112" t="e">
        <f>'III Plan Rates'!$AA124*'V Consumer Factors'!$N$12*'II Rate Development &amp; Change'!$L$34</f>
        <v>#DIV/0!</v>
      </c>
      <c r="CI121" s="112" t="e">
        <f>'III Plan Rates'!$AA124*'V Consumer Factors'!$N$13*'II Rate Development &amp; Change'!$L$34</f>
        <v>#DIV/0!</v>
      </c>
      <c r="CJ121" s="112" t="e">
        <f>'III Plan Rates'!$AA124*'V Consumer Factors'!$N$14*'II Rate Development &amp; Change'!$L$34</f>
        <v>#DIV/0!</v>
      </c>
      <c r="CK121" s="112" t="e">
        <f>'III Plan Rates'!$AA124*'V Consumer Factors'!$N$15*'II Rate Development &amp; Change'!$L$34</f>
        <v>#DIV/0!</v>
      </c>
      <c r="CL121" s="112" t="e">
        <f>'III Plan Rates'!$AA124*'V Consumer Factors'!$N$16*'II Rate Development &amp; Change'!$L$34</f>
        <v>#DIV/0!</v>
      </c>
      <c r="CM121" s="112" t="e">
        <f>'III Plan Rates'!$AA124*'V Consumer Factors'!$N$17*'II Rate Development &amp; Change'!$L$34</f>
        <v>#DIV/0!</v>
      </c>
      <c r="CN121" s="112" t="e">
        <f>'III Plan Rates'!$AA124*'V Consumer Factors'!$N$18*'II Rate Development &amp; Change'!$L$34</f>
        <v>#DIV/0!</v>
      </c>
      <c r="CO121" s="112" t="e">
        <f>'III Plan Rates'!$AA124*'V Consumer Factors'!$N$19*'II Rate Development &amp; Change'!$L$34</f>
        <v>#DIV/0!</v>
      </c>
      <c r="CP121" s="112" t="e">
        <f>'III Plan Rates'!$AA124*'V Consumer Factors'!$N$20*'II Rate Development &amp; Change'!$L$34</f>
        <v>#DIV/0!</v>
      </c>
      <c r="CQ121" s="112">
        <f>IF('III Plan Rates'!$AP124&gt;0,SUMPRODUCT(CH121:CP121,'III Plan Rates'!$AG124:$AO124)/'III Plan Rates'!$AP124,0)</f>
        <v>0</v>
      </c>
      <c r="CR121" s="124"/>
      <c r="CS121" s="120" t="e">
        <f t="shared" si="59"/>
        <v>#DIV/0!</v>
      </c>
      <c r="CT121" s="120" t="e">
        <f t="shared" si="59"/>
        <v>#DIV/0!</v>
      </c>
      <c r="CU121" s="120" t="e">
        <f t="shared" si="59"/>
        <v>#DIV/0!</v>
      </c>
      <c r="CV121" s="120" t="e">
        <f t="shared" si="59"/>
        <v>#DIV/0!</v>
      </c>
      <c r="CW121" s="120" t="e">
        <f t="shared" si="59"/>
        <v>#DIV/0!</v>
      </c>
      <c r="CX121" s="120" t="e">
        <f t="shared" si="59"/>
        <v>#DIV/0!</v>
      </c>
      <c r="CY121" s="120" t="e">
        <f t="shared" si="59"/>
        <v>#DIV/0!</v>
      </c>
      <c r="CZ121" s="120" t="e">
        <f t="shared" si="59"/>
        <v>#DIV/0!</v>
      </c>
      <c r="DA121" s="120" t="e">
        <f t="shared" si="59"/>
        <v>#DIV/0!</v>
      </c>
      <c r="DB121" s="120" t="str">
        <f t="shared" si="59"/>
        <v/>
      </c>
      <c r="DC121" s="119"/>
      <c r="DD121" s="111"/>
      <c r="DE121" s="111"/>
      <c r="DF121" s="111"/>
      <c r="DG121" s="111"/>
      <c r="DH121" s="111"/>
      <c r="DI121" s="111"/>
      <c r="DJ121" s="111"/>
      <c r="DK121" s="111"/>
      <c r="DL121" s="111"/>
      <c r="DM121" s="112">
        <f>IF('III Plan Rates'!$AP124&gt;0,SUMPRODUCT(DD121:DL121,'III Plan Rates'!$AG124:$AO124)/'III Plan Rates'!$AP124,0)</f>
        <v>0</v>
      </c>
      <c r="DN121" s="123"/>
      <c r="DO121" s="112" t="e">
        <f>'III Plan Rates'!$AA124*'V Consumer Factors'!$N$12*'II Rate Development &amp; Change'!$M$34</f>
        <v>#DIV/0!</v>
      </c>
      <c r="DP121" s="112" t="e">
        <f>'III Plan Rates'!$AA124*'V Consumer Factors'!$N$13*'II Rate Development &amp; Change'!$M$34</f>
        <v>#DIV/0!</v>
      </c>
      <c r="DQ121" s="112" t="e">
        <f>'III Plan Rates'!$AA124*'V Consumer Factors'!$N$14*'II Rate Development &amp; Change'!$M$34</f>
        <v>#DIV/0!</v>
      </c>
      <c r="DR121" s="112" t="e">
        <f>'III Plan Rates'!$AA124*'V Consumer Factors'!$N$15*'II Rate Development &amp; Change'!$M$34</f>
        <v>#DIV/0!</v>
      </c>
      <c r="DS121" s="112" t="e">
        <f>'III Plan Rates'!$AA124*'V Consumer Factors'!$N$16*'II Rate Development &amp; Change'!$M$34</f>
        <v>#DIV/0!</v>
      </c>
      <c r="DT121" s="112" t="e">
        <f>'III Plan Rates'!$AA124*'V Consumer Factors'!$N$17*'II Rate Development &amp; Change'!$M$34</f>
        <v>#DIV/0!</v>
      </c>
      <c r="DU121" s="112" t="e">
        <f>'III Plan Rates'!$AA124*'V Consumer Factors'!$N$18*'II Rate Development &amp; Change'!$M$34</f>
        <v>#DIV/0!</v>
      </c>
      <c r="DV121" s="112" t="e">
        <f>'III Plan Rates'!$AA124*'V Consumer Factors'!$N$19*'II Rate Development &amp; Change'!$M$34</f>
        <v>#DIV/0!</v>
      </c>
      <c r="DW121" s="112" t="e">
        <f>'III Plan Rates'!$AA124*'V Consumer Factors'!$N$20*'II Rate Development &amp; Change'!$M$34</f>
        <v>#DIV/0!</v>
      </c>
      <c r="DX121" s="112">
        <f>IF('III Plan Rates'!$AP124&gt;0,SUMPRODUCT(DO121:DW121,'III Plan Rates'!$AG124:$AO124)/'III Plan Rates'!$AP124,0)</f>
        <v>0</v>
      </c>
      <c r="DZ121" s="120" t="e">
        <f t="shared" si="60"/>
        <v>#DIV/0!</v>
      </c>
      <c r="EA121" s="120" t="e">
        <f t="shared" si="60"/>
        <v>#DIV/0!</v>
      </c>
      <c r="EB121" s="120" t="e">
        <f t="shared" si="60"/>
        <v>#DIV/0!</v>
      </c>
      <c r="EC121" s="120" t="e">
        <f t="shared" si="60"/>
        <v>#DIV/0!</v>
      </c>
      <c r="ED121" s="120" t="e">
        <f t="shared" si="60"/>
        <v>#DIV/0!</v>
      </c>
      <c r="EE121" s="120" t="e">
        <f t="shared" si="60"/>
        <v>#DIV/0!</v>
      </c>
      <c r="EF121" s="120" t="e">
        <f t="shared" si="60"/>
        <v>#DIV/0!</v>
      </c>
      <c r="EG121" s="120" t="e">
        <f t="shared" si="60"/>
        <v>#DIV/0!</v>
      </c>
      <c r="EH121" s="120" t="e">
        <f t="shared" si="60"/>
        <v>#DIV/0!</v>
      </c>
      <c r="EI121" s="120" t="str">
        <f t="shared" si="60"/>
        <v/>
      </c>
      <c r="EJ121" s="119"/>
    </row>
    <row r="122" spans="1:140" x14ac:dyDescent="0.25">
      <c r="A122" s="406" t="str">
        <f>'III Plan Rates'!A125</f>
        <v>Plan 108</v>
      </c>
      <c r="B122" s="122">
        <f>'III Plan Rates'!B125</f>
        <v>0</v>
      </c>
      <c r="C122" s="128">
        <f>'III Plan Rates'!D125</f>
        <v>0</v>
      </c>
      <c r="D122" s="122">
        <f>'III Plan Rates'!E125</f>
        <v>0</v>
      </c>
      <c r="E122" s="122">
        <f>'III Plan Rates'!F125</f>
        <v>0</v>
      </c>
      <c r="F122" s="122">
        <f>'III Plan Rates'!G125</f>
        <v>0</v>
      </c>
      <c r="G122" s="122">
        <f>'III Plan Rates'!J125</f>
        <v>0</v>
      </c>
      <c r="H122" s="10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2">
        <f>IF('III Plan Rates'!$AP125&gt;0,SUMPRODUCT(I122:Q122,'III Plan Rates'!$AG125:$AO125)/'III Plan Rates'!$AP125,0)</f>
        <v>0</v>
      </c>
      <c r="S122" s="123"/>
      <c r="T122" s="112" t="e">
        <f>'III Plan Rates'!$AA125*'V Consumer Factors'!$N$12*'II Rate Development &amp; Change'!$J$34</f>
        <v>#DIV/0!</v>
      </c>
      <c r="U122" s="112" t="e">
        <f>'III Plan Rates'!$AA125*'V Consumer Factors'!$N$13*'II Rate Development &amp; Change'!$J$34</f>
        <v>#DIV/0!</v>
      </c>
      <c r="V122" s="112" t="e">
        <f>'III Plan Rates'!$AA125*'V Consumer Factors'!$N$14*'II Rate Development &amp; Change'!$J$34</f>
        <v>#DIV/0!</v>
      </c>
      <c r="W122" s="112" t="e">
        <f>'III Plan Rates'!$AA125*'V Consumer Factors'!$N$15*'II Rate Development &amp; Change'!$J$34</f>
        <v>#DIV/0!</v>
      </c>
      <c r="X122" s="112" t="e">
        <f>'III Plan Rates'!$AA125*'V Consumer Factors'!$N$16*'II Rate Development &amp; Change'!$J$34</f>
        <v>#DIV/0!</v>
      </c>
      <c r="Y122" s="112" t="e">
        <f>'III Plan Rates'!$AA125*'V Consumer Factors'!$N$17*'II Rate Development &amp; Change'!$J$34</f>
        <v>#DIV/0!</v>
      </c>
      <c r="Z122" s="112" t="e">
        <f>'III Plan Rates'!$AA125*'V Consumer Factors'!$N$18*'II Rate Development &amp; Change'!$J$34</f>
        <v>#DIV/0!</v>
      </c>
      <c r="AA122" s="112" t="e">
        <f>'III Plan Rates'!$AA125*'V Consumer Factors'!$N$19*'II Rate Development &amp; Change'!$J$34</f>
        <v>#DIV/0!</v>
      </c>
      <c r="AB122" s="112" t="e">
        <f>'III Plan Rates'!$AA125*'V Consumer Factors'!$N$20*'II Rate Development &amp; Change'!$J$34</f>
        <v>#DIV/0!</v>
      </c>
      <c r="AC122" s="112">
        <f>IF('III Plan Rates'!$AP125&gt;0,SUMPRODUCT(T122:AB122,'III Plan Rates'!$AG125:$AO125)/'III Plan Rates'!$AP125,0)</f>
        <v>0</v>
      </c>
      <c r="AD122" s="119"/>
      <c r="AE122" s="120" t="e">
        <f t="shared" si="57"/>
        <v>#DIV/0!</v>
      </c>
      <c r="AF122" s="120" t="e">
        <f t="shared" si="57"/>
        <v>#DIV/0!</v>
      </c>
      <c r="AG122" s="120" t="e">
        <f t="shared" si="57"/>
        <v>#DIV/0!</v>
      </c>
      <c r="AH122" s="120" t="e">
        <f t="shared" si="57"/>
        <v>#DIV/0!</v>
      </c>
      <c r="AI122" s="120" t="e">
        <f t="shared" si="57"/>
        <v>#DIV/0!</v>
      </c>
      <c r="AJ122" s="120" t="e">
        <f t="shared" si="57"/>
        <v>#DIV/0!</v>
      </c>
      <c r="AK122" s="120" t="e">
        <f t="shared" si="57"/>
        <v>#DIV/0!</v>
      </c>
      <c r="AL122" s="120" t="e">
        <f t="shared" si="57"/>
        <v>#DIV/0!</v>
      </c>
      <c r="AM122" s="120" t="e">
        <f t="shared" si="57"/>
        <v>#DIV/0!</v>
      </c>
      <c r="AN122" s="120" t="str">
        <f t="shared" si="57"/>
        <v/>
      </c>
      <c r="AO122" s="119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2">
        <f>IF('III Plan Rates'!$AP125&gt;0,SUMPRODUCT(AP122:AX122,'III Plan Rates'!$AG125:$AO125)/'III Plan Rates'!$AP125,0)</f>
        <v>0</v>
      </c>
      <c r="AZ122" s="123"/>
      <c r="BA122" s="112" t="e">
        <f>'III Plan Rates'!$AA125*'V Consumer Factors'!$N$12*'II Rate Development &amp; Change'!$K$34</f>
        <v>#DIV/0!</v>
      </c>
      <c r="BB122" s="112" t="e">
        <f>'III Plan Rates'!$AA125*'V Consumer Factors'!$N$13*'II Rate Development &amp; Change'!$K$34</f>
        <v>#DIV/0!</v>
      </c>
      <c r="BC122" s="112" t="e">
        <f>'III Plan Rates'!$AA125*'V Consumer Factors'!$N$14*'II Rate Development &amp; Change'!$K$34</f>
        <v>#DIV/0!</v>
      </c>
      <c r="BD122" s="112" t="e">
        <f>'III Plan Rates'!$AA125*'V Consumer Factors'!$N$15*'II Rate Development &amp; Change'!$K$34</f>
        <v>#DIV/0!</v>
      </c>
      <c r="BE122" s="112" t="e">
        <f>'III Plan Rates'!$AA125*'V Consumer Factors'!$N$16*'II Rate Development &amp; Change'!$K$34</f>
        <v>#DIV/0!</v>
      </c>
      <c r="BF122" s="112" t="e">
        <f>'III Plan Rates'!$AA125*'V Consumer Factors'!$N$17*'II Rate Development &amp; Change'!$K$34</f>
        <v>#DIV/0!</v>
      </c>
      <c r="BG122" s="112" t="e">
        <f>'III Plan Rates'!$AA125*'V Consumer Factors'!$N$18*'II Rate Development &amp; Change'!$K$34</f>
        <v>#DIV/0!</v>
      </c>
      <c r="BH122" s="112" t="e">
        <f>'III Plan Rates'!$AA125*'V Consumer Factors'!$N$19*'II Rate Development &amp; Change'!$K$34</f>
        <v>#DIV/0!</v>
      </c>
      <c r="BI122" s="112" t="e">
        <f>'III Plan Rates'!$AA125*'V Consumer Factors'!$N$20*'II Rate Development &amp; Change'!$K$34</f>
        <v>#DIV/0!</v>
      </c>
      <c r="BJ122" s="112">
        <f>IF('III Plan Rates'!$AP125&gt;0,SUMPRODUCT(BA122:BI122,'III Plan Rates'!$AG125:$AO125)/'III Plan Rates'!$AP125,0)</f>
        <v>0</v>
      </c>
      <c r="BK122" s="124"/>
      <c r="BL122" s="120" t="e">
        <f t="shared" si="58"/>
        <v>#DIV/0!</v>
      </c>
      <c r="BM122" s="120" t="e">
        <f t="shared" si="58"/>
        <v>#DIV/0!</v>
      </c>
      <c r="BN122" s="120" t="e">
        <f t="shared" si="58"/>
        <v>#DIV/0!</v>
      </c>
      <c r="BO122" s="120" t="e">
        <f t="shared" si="58"/>
        <v>#DIV/0!</v>
      </c>
      <c r="BP122" s="120" t="e">
        <f t="shared" si="58"/>
        <v>#DIV/0!</v>
      </c>
      <c r="BQ122" s="120" t="e">
        <f t="shared" si="58"/>
        <v>#DIV/0!</v>
      </c>
      <c r="BR122" s="120" t="e">
        <f t="shared" si="58"/>
        <v>#DIV/0!</v>
      </c>
      <c r="BS122" s="120" t="e">
        <f t="shared" si="58"/>
        <v>#DIV/0!</v>
      </c>
      <c r="BT122" s="120" t="e">
        <f t="shared" si="58"/>
        <v>#DIV/0!</v>
      </c>
      <c r="BU122" s="120" t="str">
        <f t="shared" si="58"/>
        <v/>
      </c>
      <c r="BV122" s="119"/>
      <c r="BW122" s="111"/>
      <c r="BX122" s="111"/>
      <c r="BY122" s="111"/>
      <c r="BZ122" s="111"/>
      <c r="CA122" s="111"/>
      <c r="CB122" s="111"/>
      <c r="CC122" s="111"/>
      <c r="CD122" s="111"/>
      <c r="CE122" s="111"/>
      <c r="CF122" s="112">
        <f>IF('III Plan Rates'!$AP125&gt;0,SUMPRODUCT(BW122:CE122,'III Plan Rates'!$AG125:$AO125)/'III Plan Rates'!$AP125,0)</f>
        <v>0</v>
      </c>
      <c r="CG122" s="123"/>
      <c r="CH122" s="112" t="e">
        <f>'III Plan Rates'!$AA125*'V Consumer Factors'!$N$12*'II Rate Development &amp; Change'!$L$34</f>
        <v>#DIV/0!</v>
      </c>
      <c r="CI122" s="112" t="e">
        <f>'III Plan Rates'!$AA125*'V Consumer Factors'!$N$13*'II Rate Development &amp; Change'!$L$34</f>
        <v>#DIV/0!</v>
      </c>
      <c r="CJ122" s="112" t="e">
        <f>'III Plan Rates'!$AA125*'V Consumer Factors'!$N$14*'II Rate Development &amp; Change'!$L$34</f>
        <v>#DIV/0!</v>
      </c>
      <c r="CK122" s="112" t="e">
        <f>'III Plan Rates'!$AA125*'V Consumer Factors'!$N$15*'II Rate Development &amp; Change'!$L$34</f>
        <v>#DIV/0!</v>
      </c>
      <c r="CL122" s="112" t="e">
        <f>'III Plan Rates'!$AA125*'V Consumer Factors'!$N$16*'II Rate Development &amp; Change'!$L$34</f>
        <v>#DIV/0!</v>
      </c>
      <c r="CM122" s="112" t="e">
        <f>'III Plan Rates'!$AA125*'V Consumer Factors'!$N$17*'II Rate Development &amp; Change'!$L$34</f>
        <v>#DIV/0!</v>
      </c>
      <c r="CN122" s="112" t="e">
        <f>'III Plan Rates'!$AA125*'V Consumer Factors'!$N$18*'II Rate Development &amp; Change'!$L$34</f>
        <v>#DIV/0!</v>
      </c>
      <c r="CO122" s="112" t="e">
        <f>'III Plan Rates'!$AA125*'V Consumer Factors'!$N$19*'II Rate Development &amp; Change'!$L$34</f>
        <v>#DIV/0!</v>
      </c>
      <c r="CP122" s="112" t="e">
        <f>'III Plan Rates'!$AA125*'V Consumer Factors'!$N$20*'II Rate Development &amp; Change'!$L$34</f>
        <v>#DIV/0!</v>
      </c>
      <c r="CQ122" s="112">
        <f>IF('III Plan Rates'!$AP125&gt;0,SUMPRODUCT(CH122:CP122,'III Plan Rates'!$AG125:$AO125)/'III Plan Rates'!$AP125,0)</f>
        <v>0</v>
      </c>
      <c r="CR122" s="124"/>
      <c r="CS122" s="120" t="e">
        <f t="shared" si="59"/>
        <v>#DIV/0!</v>
      </c>
      <c r="CT122" s="120" t="e">
        <f t="shared" si="59"/>
        <v>#DIV/0!</v>
      </c>
      <c r="CU122" s="120" t="e">
        <f t="shared" si="59"/>
        <v>#DIV/0!</v>
      </c>
      <c r="CV122" s="120" t="e">
        <f t="shared" si="59"/>
        <v>#DIV/0!</v>
      </c>
      <c r="CW122" s="120" t="e">
        <f t="shared" si="59"/>
        <v>#DIV/0!</v>
      </c>
      <c r="CX122" s="120" t="e">
        <f t="shared" si="59"/>
        <v>#DIV/0!</v>
      </c>
      <c r="CY122" s="120" t="e">
        <f t="shared" si="59"/>
        <v>#DIV/0!</v>
      </c>
      <c r="CZ122" s="120" t="e">
        <f t="shared" si="59"/>
        <v>#DIV/0!</v>
      </c>
      <c r="DA122" s="120" t="e">
        <f t="shared" si="59"/>
        <v>#DIV/0!</v>
      </c>
      <c r="DB122" s="120" t="str">
        <f t="shared" si="59"/>
        <v/>
      </c>
      <c r="DC122" s="119"/>
      <c r="DD122" s="111"/>
      <c r="DE122" s="111"/>
      <c r="DF122" s="111"/>
      <c r="DG122" s="111"/>
      <c r="DH122" s="111"/>
      <c r="DI122" s="111"/>
      <c r="DJ122" s="111"/>
      <c r="DK122" s="111"/>
      <c r="DL122" s="111"/>
      <c r="DM122" s="112">
        <f>IF('III Plan Rates'!$AP125&gt;0,SUMPRODUCT(DD122:DL122,'III Plan Rates'!$AG125:$AO125)/'III Plan Rates'!$AP125,0)</f>
        <v>0</v>
      </c>
      <c r="DN122" s="123"/>
      <c r="DO122" s="112" t="e">
        <f>'III Plan Rates'!$AA125*'V Consumer Factors'!$N$12*'II Rate Development &amp; Change'!$M$34</f>
        <v>#DIV/0!</v>
      </c>
      <c r="DP122" s="112" t="e">
        <f>'III Plan Rates'!$AA125*'V Consumer Factors'!$N$13*'II Rate Development &amp; Change'!$M$34</f>
        <v>#DIV/0!</v>
      </c>
      <c r="DQ122" s="112" t="e">
        <f>'III Plan Rates'!$AA125*'V Consumer Factors'!$N$14*'II Rate Development &amp; Change'!$M$34</f>
        <v>#DIV/0!</v>
      </c>
      <c r="DR122" s="112" t="e">
        <f>'III Plan Rates'!$AA125*'V Consumer Factors'!$N$15*'II Rate Development &amp; Change'!$M$34</f>
        <v>#DIV/0!</v>
      </c>
      <c r="DS122" s="112" t="e">
        <f>'III Plan Rates'!$AA125*'V Consumer Factors'!$N$16*'II Rate Development &amp; Change'!$M$34</f>
        <v>#DIV/0!</v>
      </c>
      <c r="DT122" s="112" t="e">
        <f>'III Plan Rates'!$AA125*'V Consumer Factors'!$N$17*'II Rate Development &amp; Change'!$M$34</f>
        <v>#DIV/0!</v>
      </c>
      <c r="DU122" s="112" t="e">
        <f>'III Plan Rates'!$AA125*'V Consumer Factors'!$N$18*'II Rate Development &amp; Change'!$M$34</f>
        <v>#DIV/0!</v>
      </c>
      <c r="DV122" s="112" t="e">
        <f>'III Plan Rates'!$AA125*'V Consumer Factors'!$N$19*'II Rate Development &amp; Change'!$M$34</f>
        <v>#DIV/0!</v>
      </c>
      <c r="DW122" s="112" t="e">
        <f>'III Plan Rates'!$AA125*'V Consumer Factors'!$N$20*'II Rate Development &amp; Change'!$M$34</f>
        <v>#DIV/0!</v>
      </c>
      <c r="DX122" s="112">
        <f>IF('III Plan Rates'!$AP125&gt;0,SUMPRODUCT(DO122:DW122,'III Plan Rates'!$AG125:$AO125)/'III Plan Rates'!$AP125,0)</f>
        <v>0</v>
      </c>
      <c r="DZ122" s="120" t="e">
        <f t="shared" si="60"/>
        <v>#DIV/0!</v>
      </c>
      <c r="EA122" s="120" t="e">
        <f t="shared" si="60"/>
        <v>#DIV/0!</v>
      </c>
      <c r="EB122" s="120" t="e">
        <f t="shared" si="60"/>
        <v>#DIV/0!</v>
      </c>
      <c r="EC122" s="120" t="e">
        <f t="shared" si="60"/>
        <v>#DIV/0!</v>
      </c>
      <c r="ED122" s="120" t="e">
        <f t="shared" si="60"/>
        <v>#DIV/0!</v>
      </c>
      <c r="EE122" s="120" t="e">
        <f t="shared" si="60"/>
        <v>#DIV/0!</v>
      </c>
      <c r="EF122" s="120" t="e">
        <f t="shared" si="60"/>
        <v>#DIV/0!</v>
      </c>
      <c r="EG122" s="120" t="e">
        <f t="shared" si="60"/>
        <v>#DIV/0!</v>
      </c>
      <c r="EH122" s="120" t="e">
        <f t="shared" si="60"/>
        <v>#DIV/0!</v>
      </c>
      <c r="EI122" s="120" t="str">
        <f t="shared" si="60"/>
        <v/>
      </c>
      <c r="EJ122" s="119"/>
    </row>
    <row r="123" spans="1:140" x14ac:dyDescent="0.25">
      <c r="A123" s="406" t="str">
        <f>'III Plan Rates'!A126</f>
        <v>Plan 109</v>
      </c>
      <c r="B123" s="122">
        <f>'III Plan Rates'!B126</f>
        <v>0</v>
      </c>
      <c r="C123" s="128">
        <f>'III Plan Rates'!D126</f>
        <v>0</v>
      </c>
      <c r="D123" s="122">
        <f>'III Plan Rates'!E126</f>
        <v>0</v>
      </c>
      <c r="E123" s="122">
        <f>'III Plan Rates'!F126</f>
        <v>0</v>
      </c>
      <c r="F123" s="122">
        <f>'III Plan Rates'!G126</f>
        <v>0</v>
      </c>
      <c r="G123" s="122">
        <f>'III Plan Rates'!J126</f>
        <v>0</v>
      </c>
      <c r="H123" s="10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2">
        <f>IF('III Plan Rates'!$AP126&gt;0,SUMPRODUCT(I123:Q123,'III Plan Rates'!$AG126:$AO126)/'III Plan Rates'!$AP126,0)</f>
        <v>0</v>
      </c>
      <c r="S123" s="123"/>
      <c r="T123" s="112" t="e">
        <f>'III Plan Rates'!$AA126*'V Consumer Factors'!$N$12*'II Rate Development &amp; Change'!$J$34</f>
        <v>#DIV/0!</v>
      </c>
      <c r="U123" s="112" t="e">
        <f>'III Plan Rates'!$AA126*'V Consumer Factors'!$N$13*'II Rate Development &amp; Change'!$J$34</f>
        <v>#DIV/0!</v>
      </c>
      <c r="V123" s="112" t="e">
        <f>'III Plan Rates'!$AA126*'V Consumer Factors'!$N$14*'II Rate Development &amp; Change'!$J$34</f>
        <v>#DIV/0!</v>
      </c>
      <c r="W123" s="112" t="e">
        <f>'III Plan Rates'!$AA126*'V Consumer Factors'!$N$15*'II Rate Development &amp; Change'!$J$34</f>
        <v>#DIV/0!</v>
      </c>
      <c r="X123" s="112" t="e">
        <f>'III Plan Rates'!$AA126*'V Consumer Factors'!$N$16*'II Rate Development &amp; Change'!$J$34</f>
        <v>#DIV/0!</v>
      </c>
      <c r="Y123" s="112" t="e">
        <f>'III Plan Rates'!$AA126*'V Consumer Factors'!$N$17*'II Rate Development &amp; Change'!$J$34</f>
        <v>#DIV/0!</v>
      </c>
      <c r="Z123" s="112" t="e">
        <f>'III Plan Rates'!$AA126*'V Consumer Factors'!$N$18*'II Rate Development &amp; Change'!$J$34</f>
        <v>#DIV/0!</v>
      </c>
      <c r="AA123" s="112" t="e">
        <f>'III Plan Rates'!$AA126*'V Consumer Factors'!$N$19*'II Rate Development &amp; Change'!$J$34</f>
        <v>#DIV/0!</v>
      </c>
      <c r="AB123" s="112" t="e">
        <f>'III Plan Rates'!$AA126*'V Consumer Factors'!$N$20*'II Rate Development &amp; Change'!$J$34</f>
        <v>#DIV/0!</v>
      </c>
      <c r="AC123" s="112">
        <f>IF('III Plan Rates'!$AP126&gt;0,SUMPRODUCT(T123:AB123,'III Plan Rates'!$AG126:$AO126)/'III Plan Rates'!$AP126,0)</f>
        <v>0</v>
      </c>
      <c r="AD123" s="119"/>
      <c r="AE123" s="120" t="e">
        <f t="shared" si="57"/>
        <v>#DIV/0!</v>
      </c>
      <c r="AF123" s="120" t="e">
        <f t="shared" si="57"/>
        <v>#DIV/0!</v>
      </c>
      <c r="AG123" s="120" t="e">
        <f t="shared" si="57"/>
        <v>#DIV/0!</v>
      </c>
      <c r="AH123" s="120" t="e">
        <f t="shared" si="57"/>
        <v>#DIV/0!</v>
      </c>
      <c r="AI123" s="120" t="e">
        <f t="shared" si="57"/>
        <v>#DIV/0!</v>
      </c>
      <c r="AJ123" s="120" t="e">
        <f t="shared" si="57"/>
        <v>#DIV/0!</v>
      </c>
      <c r="AK123" s="120" t="e">
        <f t="shared" si="57"/>
        <v>#DIV/0!</v>
      </c>
      <c r="AL123" s="120" t="e">
        <f t="shared" si="57"/>
        <v>#DIV/0!</v>
      </c>
      <c r="AM123" s="120" t="e">
        <f t="shared" si="57"/>
        <v>#DIV/0!</v>
      </c>
      <c r="AN123" s="120" t="str">
        <f t="shared" si="57"/>
        <v/>
      </c>
      <c r="AO123" s="119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112">
        <f>IF('III Plan Rates'!$AP126&gt;0,SUMPRODUCT(AP123:AX123,'III Plan Rates'!$AG126:$AO126)/'III Plan Rates'!$AP126,0)</f>
        <v>0</v>
      </c>
      <c r="AZ123" s="123"/>
      <c r="BA123" s="112" t="e">
        <f>'III Plan Rates'!$AA126*'V Consumer Factors'!$N$12*'II Rate Development &amp; Change'!$K$34</f>
        <v>#DIV/0!</v>
      </c>
      <c r="BB123" s="112" t="e">
        <f>'III Plan Rates'!$AA126*'V Consumer Factors'!$N$13*'II Rate Development &amp; Change'!$K$34</f>
        <v>#DIV/0!</v>
      </c>
      <c r="BC123" s="112" t="e">
        <f>'III Plan Rates'!$AA126*'V Consumer Factors'!$N$14*'II Rate Development &amp; Change'!$K$34</f>
        <v>#DIV/0!</v>
      </c>
      <c r="BD123" s="112" t="e">
        <f>'III Plan Rates'!$AA126*'V Consumer Factors'!$N$15*'II Rate Development &amp; Change'!$K$34</f>
        <v>#DIV/0!</v>
      </c>
      <c r="BE123" s="112" t="e">
        <f>'III Plan Rates'!$AA126*'V Consumer Factors'!$N$16*'II Rate Development &amp; Change'!$K$34</f>
        <v>#DIV/0!</v>
      </c>
      <c r="BF123" s="112" t="e">
        <f>'III Plan Rates'!$AA126*'V Consumer Factors'!$N$17*'II Rate Development &amp; Change'!$K$34</f>
        <v>#DIV/0!</v>
      </c>
      <c r="BG123" s="112" t="e">
        <f>'III Plan Rates'!$AA126*'V Consumer Factors'!$N$18*'II Rate Development &amp; Change'!$K$34</f>
        <v>#DIV/0!</v>
      </c>
      <c r="BH123" s="112" t="e">
        <f>'III Plan Rates'!$AA126*'V Consumer Factors'!$N$19*'II Rate Development &amp; Change'!$K$34</f>
        <v>#DIV/0!</v>
      </c>
      <c r="BI123" s="112" t="e">
        <f>'III Plan Rates'!$AA126*'V Consumer Factors'!$N$20*'II Rate Development &amp; Change'!$K$34</f>
        <v>#DIV/0!</v>
      </c>
      <c r="BJ123" s="112">
        <f>IF('III Plan Rates'!$AP126&gt;0,SUMPRODUCT(BA123:BI123,'III Plan Rates'!$AG126:$AO126)/'III Plan Rates'!$AP126,0)</f>
        <v>0</v>
      </c>
      <c r="BK123" s="124"/>
      <c r="BL123" s="120" t="e">
        <f t="shared" si="58"/>
        <v>#DIV/0!</v>
      </c>
      <c r="BM123" s="120" t="e">
        <f t="shared" si="58"/>
        <v>#DIV/0!</v>
      </c>
      <c r="BN123" s="120" t="e">
        <f t="shared" si="58"/>
        <v>#DIV/0!</v>
      </c>
      <c r="BO123" s="120" t="e">
        <f t="shared" si="58"/>
        <v>#DIV/0!</v>
      </c>
      <c r="BP123" s="120" t="e">
        <f t="shared" si="58"/>
        <v>#DIV/0!</v>
      </c>
      <c r="BQ123" s="120" t="e">
        <f t="shared" si="58"/>
        <v>#DIV/0!</v>
      </c>
      <c r="BR123" s="120" t="e">
        <f t="shared" si="58"/>
        <v>#DIV/0!</v>
      </c>
      <c r="BS123" s="120" t="e">
        <f t="shared" si="58"/>
        <v>#DIV/0!</v>
      </c>
      <c r="BT123" s="120" t="e">
        <f t="shared" si="58"/>
        <v>#DIV/0!</v>
      </c>
      <c r="BU123" s="120" t="str">
        <f t="shared" si="58"/>
        <v/>
      </c>
      <c r="BV123" s="119"/>
      <c r="BW123" s="111"/>
      <c r="BX123" s="111"/>
      <c r="BY123" s="111"/>
      <c r="BZ123" s="111"/>
      <c r="CA123" s="111"/>
      <c r="CB123" s="111"/>
      <c r="CC123" s="111"/>
      <c r="CD123" s="111"/>
      <c r="CE123" s="111"/>
      <c r="CF123" s="112">
        <f>IF('III Plan Rates'!$AP126&gt;0,SUMPRODUCT(BW123:CE123,'III Plan Rates'!$AG126:$AO126)/'III Plan Rates'!$AP126,0)</f>
        <v>0</v>
      </c>
      <c r="CG123" s="123"/>
      <c r="CH123" s="112" t="e">
        <f>'III Plan Rates'!$AA126*'V Consumer Factors'!$N$12*'II Rate Development &amp; Change'!$L$34</f>
        <v>#DIV/0!</v>
      </c>
      <c r="CI123" s="112" t="e">
        <f>'III Plan Rates'!$AA126*'V Consumer Factors'!$N$13*'II Rate Development &amp; Change'!$L$34</f>
        <v>#DIV/0!</v>
      </c>
      <c r="CJ123" s="112" t="e">
        <f>'III Plan Rates'!$AA126*'V Consumer Factors'!$N$14*'II Rate Development &amp; Change'!$L$34</f>
        <v>#DIV/0!</v>
      </c>
      <c r="CK123" s="112" t="e">
        <f>'III Plan Rates'!$AA126*'V Consumer Factors'!$N$15*'II Rate Development &amp; Change'!$L$34</f>
        <v>#DIV/0!</v>
      </c>
      <c r="CL123" s="112" t="e">
        <f>'III Plan Rates'!$AA126*'V Consumer Factors'!$N$16*'II Rate Development &amp; Change'!$L$34</f>
        <v>#DIV/0!</v>
      </c>
      <c r="CM123" s="112" t="e">
        <f>'III Plan Rates'!$AA126*'V Consumer Factors'!$N$17*'II Rate Development &amp; Change'!$L$34</f>
        <v>#DIV/0!</v>
      </c>
      <c r="CN123" s="112" t="e">
        <f>'III Plan Rates'!$AA126*'V Consumer Factors'!$N$18*'II Rate Development &amp; Change'!$L$34</f>
        <v>#DIV/0!</v>
      </c>
      <c r="CO123" s="112" t="e">
        <f>'III Plan Rates'!$AA126*'V Consumer Factors'!$N$19*'II Rate Development &amp; Change'!$L$34</f>
        <v>#DIV/0!</v>
      </c>
      <c r="CP123" s="112" t="e">
        <f>'III Plan Rates'!$AA126*'V Consumer Factors'!$N$20*'II Rate Development &amp; Change'!$L$34</f>
        <v>#DIV/0!</v>
      </c>
      <c r="CQ123" s="112">
        <f>IF('III Plan Rates'!$AP126&gt;0,SUMPRODUCT(CH123:CP123,'III Plan Rates'!$AG126:$AO126)/'III Plan Rates'!$AP126,0)</f>
        <v>0</v>
      </c>
      <c r="CR123" s="124"/>
      <c r="CS123" s="120" t="e">
        <f t="shared" si="59"/>
        <v>#DIV/0!</v>
      </c>
      <c r="CT123" s="120" t="e">
        <f t="shared" si="59"/>
        <v>#DIV/0!</v>
      </c>
      <c r="CU123" s="120" t="e">
        <f t="shared" si="59"/>
        <v>#DIV/0!</v>
      </c>
      <c r="CV123" s="120" t="e">
        <f t="shared" si="59"/>
        <v>#DIV/0!</v>
      </c>
      <c r="CW123" s="120" t="e">
        <f t="shared" si="59"/>
        <v>#DIV/0!</v>
      </c>
      <c r="CX123" s="120" t="e">
        <f t="shared" si="59"/>
        <v>#DIV/0!</v>
      </c>
      <c r="CY123" s="120" t="e">
        <f t="shared" si="59"/>
        <v>#DIV/0!</v>
      </c>
      <c r="CZ123" s="120" t="e">
        <f t="shared" si="59"/>
        <v>#DIV/0!</v>
      </c>
      <c r="DA123" s="120" t="e">
        <f t="shared" si="59"/>
        <v>#DIV/0!</v>
      </c>
      <c r="DB123" s="120" t="str">
        <f t="shared" si="59"/>
        <v/>
      </c>
      <c r="DC123" s="119"/>
      <c r="DD123" s="111"/>
      <c r="DE123" s="111"/>
      <c r="DF123" s="111"/>
      <c r="DG123" s="111"/>
      <c r="DH123" s="111"/>
      <c r="DI123" s="111"/>
      <c r="DJ123" s="111"/>
      <c r="DK123" s="111"/>
      <c r="DL123" s="111"/>
      <c r="DM123" s="112">
        <f>IF('III Plan Rates'!$AP126&gt;0,SUMPRODUCT(DD123:DL123,'III Plan Rates'!$AG126:$AO126)/'III Plan Rates'!$AP126,0)</f>
        <v>0</v>
      </c>
      <c r="DN123" s="123"/>
      <c r="DO123" s="112" t="e">
        <f>'III Plan Rates'!$AA126*'V Consumer Factors'!$N$12*'II Rate Development &amp; Change'!$M$34</f>
        <v>#DIV/0!</v>
      </c>
      <c r="DP123" s="112" t="e">
        <f>'III Plan Rates'!$AA126*'V Consumer Factors'!$N$13*'II Rate Development &amp; Change'!$M$34</f>
        <v>#DIV/0!</v>
      </c>
      <c r="DQ123" s="112" t="e">
        <f>'III Plan Rates'!$AA126*'V Consumer Factors'!$N$14*'II Rate Development &amp; Change'!$M$34</f>
        <v>#DIV/0!</v>
      </c>
      <c r="DR123" s="112" t="e">
        <f>'III Plan Rates'!$AA126*'V Consumer Factors'!$N$15*'II Rate Development &amp; Change'!$M$34</f>
        <v>#DIV/0!</v>
      </c>
      <c r="DS123" s="112" t="e">
        <f>'III Plan Rates'!$AA126*'V Consumer Factors'!$N$16*'II Rate Development &amp; Change'!$M$34</f>
        <v>#DIV/0!</v>
      </c>
      <c r="DT123" s="112" t="e">
        <f>'III Plan Rates'!$AA126*'V Consumer Factors'!$N$17*'II Rate Development &amp; Change'!$M$34</f>
        <v>#DIV/0!</v>
      </c>
      <c r="DU123" s="112" t="e">
        <f>'III Plan Rates'!$AA126*'V Consumer Factors'!$N$18*'II Rate Development &amp; Change'!$M$34</f>
        <v>#DIV/0!</v>
      </c>
      <c r="DV123" s="112" t="e">
        <f>'III Plan Rates'!$AA126*'V Consumer Factors'!$N$19*'II Rate Development &amp; Change'!$M$34</f>
        <v>#DIV/0!</v>
      </c>
      <c r="DW123" s="112" t="e">
        <f>'III Plan Rates'!$AA126*'V Consumer Factors'!$N$20*'II Rate Development &amp; Change'!$M$34</f>
        <v>#DIV/0!</v>
      </c>
      <c r="DX123" s="112">
        <f>IF('III Plan Rates'!$AP126&gt;0,SUMPRODUCT(DO123:DW123,'III Plan Rates'!$AG126:$AO126)/'III Plan Rates'!$AP126,0)</f>
        <v>0</v>
      </c>
      <c r="DZ123" s="120" t="e">
        <f t="shared" si="60"/>
        <v>#DIV/0!</v>
      </c>
      <c r="EA123" s="120" t="e">
        <f t="shared" si="60"/>
        <v>#DIV/0!</v>
      </c>
      <c r="EB123" s="120" t="e">
        <f t="shared" si="60"/>
        <v>#DIV/0!</v>
      </c>
      <c r="EC123" s="120" t="e">
        <f t="shared" si="60"/>
        <v>#DIV/0!</v>
      </c>
      <c r="ED123" s="120" t="e">
        <f t="shared" si="60"/>
        <v>#DIV/0!</v>
      </c>
      <c r="EE123" s="120" t="e">
        <f t="shared" si="60"/>
        <v>#DIV/0!</v>
      </c>
      <c r="EF123" s="120" t="e">
        <f t="shared" si="60"/>
        <v>#DIV/0!</v>
      </c>
      <c r="EG123" s="120" t="e">
        <f t="shared" si="60"/>
        <v>#DIV/0!</v>
      </c>
      <c r="EH123" s="120" t="e">
        <f t="shared" si="60"/>
        <v>#DIV/0!</v>
      </c>
      <c r="EI123" s="120" t="str">
        <f t="shared" si="60"/>
        <v/>
      </c>
      <c r="EJ123" s="119"/>
    </row>
    <row r="124" spans="1:140" x14ac:dyDescent="0.25">
      <c r="A124" s="406" t="str">
        <f>'III Plan Rates'!A127</f>
        <v>Plan 110</v>
      </c>
      <c r="B124" s="122">
        <f>'III Plan Rates'!B127</f>
        <v>0</v>
      </c>
      <c r="C124" s="128">
        <f>'III Plan Rates'!D127</f>
        <v>0</v>
      </c>
      <c r="D124" s="122">
        <f>'III Plan Rates'!E127</f>
        <v>0</v>
      </c>
      <c r="E124" s="122">
        <f>'III Plan Rates'!F127</f>
        <v>0</v>
      </c>
      <c r="F124" s="122">
        <f>'III Plan Rates'!G127</f>
        <v>0</v>
      </c>
      <c r="G124" s="122">
        <f>'III Plan Rates'!J127</f>
        <v>0</v>
      </c>
      <c r="H124" s="10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2">
        <f>IF('III Plan Rates'!$AP127&gt;0,SUMPRODUCT(I124:Q124,'III Plan Rates'!$AG127:$AO127)/'III Plan Rates'!$AP127,0)</f>
        <v>0</v>
      </c>
      <c r="S124" s="123"/>
      <c r="T124" s="112" t="e">
        <f>'III Plan Rates'!$AA127*'V Consumer Factors'!$N$12*'II Rate Development &amp; Change'!$J$34</f>
        <v>#DIV/0!</v>
      </c>
      <c r="U124" s="112" t="e">
        <f>'III Plan Rates'!$AA127*'V Consumer Factors'!$N$13*'II Rate Development &amp; Change'!$J$34</f>
        <v>#DIV/0!</v>
      </c>
      <c r="V124" s="112" t="e">
        <f>'III Plan Rates'!$AA127*'V Consumer Factors'!$N$14*'II Rate Development &amp; Change'!$J$34</f>
        <v>#DIV/0!</v>
      </c>
      <c r="W124" s="112" t="e">
        <f>'III Plan Rates'!$AA127*'V Consumer Factors'!$N$15*'II Rate Development &amp; Change'!$J$34</f>
        <v>#DIV/0!</v>
      </c>
      <c r="X124" s="112" t="e">
        <f>'III Plan Rates'!$AA127*'V Consumer Factors'!$N$16*'II Rate Development &amp; Change'!$J$34</f>
        <v>#DIV/0!</v>
      </c>
      <c r="Y124" s="112" t="e">
        <f>'III Plan Rates'!$AA127*'V Consumer Factors'!$N$17*'II Rate Development &amp; Change'!$J$34</f>
        <v>#DIV/0!</v>
      </c>
      <c r="Z124" s="112" t="e">
        <f>'III Plan Rates'!$AA127*'V Consumer Factors'!$N$18*'II Rate Development &amp; Change'!$J$34</f>
        <v>#DIV/0!</v>
      </c>
      <c r="AA124" s="112" t="e">
        <f>'III Plan Rates'!$AA127*'V Consumer Factors'!$N$19*'II Rate Development &amp; Change'!$J$34</f>
        <v>#DIV/0!</v>
      </c>
      <c r="AB124" s="112" t="e">
        <f>'III Plan Rates'!$AA127*'V Consumer Factors'!$N$20*'II Rate Development &amp; Change'!$J$34</f>
        <v>#DIV/0!</v>
      </c>
      <c r="AC124" s="112">
        <f>IF('III Plan Rates'!$AP127&gt;0,SUMPRODUCT(T124:AB124,'III Plan Rates'!$AG127:$AO127)/'III Plan Rates'!$AP127,0)</f>
        <v>0</v>
      </c>
      <c r="AD124" s="119"/>
      <c r="AE124" s="120" t="e">
        <f t="shared" si="57"/>
        <v>#DIV/0!</v>
      </c>
      <c r="AF124" s="120" t="e">
        <f t="shared" si="57"/>
        <v>#DIV/0!</v>
      </c>
      <c r="AG124" s="120" t="e">
        <f t="shared" si="57"/>
        <v>#DIV/0!</v>
      </c>
      <c r="AH124" s="120" t="e">
        <f t="shared" si="57"/>
        <v>#DIV/0!</v>
      </c>
      <c r="AI124" s="120" t="e">
        <f t="shared" si="57"/>
        <v>#DIV/0!</v>
      </c>
      <c r="AJ124" s="120" t="e">
        <f t="shared" si="57"/>
        <v>#DIV/0!</v>
      </c>
      <c r="AK124" s="120" t="e">
        <f t="shared" si="57"/>
        <v>#DIV/0!</v>
      </c>
      <c r="AL124" s="120" t="e">
        <f t="shared" si="57"/>
        <v>#DIV/0!</v>
      </c>
      <c r="AM124" s="120" t="e">
        <f t="shared" si="57"/>
        <v>#DIV/0!</v>
      </c>
      <c r="AN124" s="120" t="str">
        <f t="shared" si="57"/>
        <v/>
      </c>
      <c r="AO124" s="119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2">
        <f>IF('III Plan Rates'!$AP127&gt;0,SUMPRODUCT(AP124:AX124,'III Plan Rates'!$AG127:$AO127)/'III Plan Rates'!$AP127,0)</f>
        <v>0</v>
      </c>
      <c r="AZ124" s="123"/>
      <c r="BA124" s="112" t="e">
        <f>'III Plan Rates'!$AA127*'V Consumer Factors'!$N$12*'II Rate Development &amp; Change'!$K$34</f>
        <v>#DIV/0!</v>
      </c>
      <c r="BB124" s="112" t="e">
        <f>'III Plan Rates'!$AA127*'V Consumer Factors'!$N$13*'II Rate Development &amp; Change'!$K$34</f>
        <v>#DIV/0!</v>
      </c>
      <c r="BC124" s="112" t="e">
        <f>'III Plan Rates'!$AA127*'V Consumer Factors'!$N$14*'II Rate Development &amp; Change'!$K$34</f>
        <v>#DIV/0!</v>
      </c>
      <c r="BD124" s="112" t="e">
        <f>'III Plan Rates'!$AA127*'V Consumer Factors'!$N$15*'II Rate Development &amp; Change'!$K$34</f>
        <v>#DIV/0!</v>
      </c>
      <c r="BE124" s="112" t="e">
        <f>'III Plan Rates'!$AA127*'V Consumer Factors'!$N$16*'II Rate Development &amp; Change'!$K$34</f>
        <v>#DIV/0!</v>
      </c>
      <c r="BF124" s="112" t="e">
        <f>'III Plan Rates'!$AA127*'V Consumer Factors'!$N$17*'II Rate Development &amp; Change'!$K$34</f>
        <v>#DIV/0!</v>
      </c>
      <c r="BG124" s="112" t="e">
        <f>'III Plan Rates'!$AA127*'V Consumer Factors'!$N$18*'II Rate Development &amp; Change'!$K$34</f>
        <v>#DIV/0!</v>
      </c>
      <c r="BH124" s="112" t="e">
        <f>'III Plan Rates'!$AA127*'V Consumer Factors'!$N$19*'II Rate Development &amp; Change'!$K$34</f>
        <v>#DIV/0!</v>
      </c>
      <c r="BI124" s="112" t="e">
        <f>'III Plan Rates'!$AA127*'V Consumer Factors'!$N$20*'II Rate Development &amp; Change'!$K$34</f>
        <v>#DIV/0!</v>
      </c>
      <c r="BJ124" s="112">
        <f>IF('III Plan Rates'!$AP127&gt;0,SUMPRODUCT(BA124:BI124,'III Plan Rates'!$AG127:$AO127)/'III Plan Rates'!$AP127,0)</f>
        <v>0</v>
      </c>
      <c r="BK124" s="124"/>
      <c r="BL124" s="120" t="e">
        <f t="shared" si="58"/>
        <v>#DIV/0!</v>
      </c>
      <c r="BM124" s="120" t="e">
        <f t="shared" si="58"/>
        <v>#DIV/0!</v>
      </c>
      <c r="BN124" s="120" t="e">
        <f t="shared" si="58"/>
        <v>#DIV/0!</v>
      </c>
      <c r="BO124" s="120" t="e">
        <f t="shared" si="58"/>
        <v>#DIV/0!</v>
      </c>
      <c r="BP124" s="120" t="e">
        <f t="shared" si="58"/>
        <v>#DIV/0!</v>
      </c>
      <c r="BQ124" s="120" t="e">
        <f t="shared" si="58"/>
        <v>#DIV/0!</v>
      </c>
      <c r="BR124" s="120" t="e">
        <f t="shared" si="58"/>
        <v>#DIV/0!</v>
      </c>
      <c r="BS124" s="120" t="e">
        <f t="shared" si="58"/>
        <v>#DIV/0!</v>
      </c>
      <c r="BT124" s="120" t="e">
        <f t="shared" si="58"/>
        <v>#DIV/0!</v>
      </c>
      <c r="BU124" s="120" t="str">
        <f t="shared" si="58"/>
        <v/>
      </c>
      <c r="BV124" s="119"/>
      <c r="BW124" s="111"/>
      <c r="BX124" s="111"/>
      <c r="BY124" s="111"/>
      <c r="BZ124" s="111"/>
      <c r="CA124" s="111"/>
      <c r="CB124" s="111"/>
      <c r="CC124" s="111"/>
      <c r="CD124" s="111"/>
      <c r="CE124" s="111"/>
      <c r="CF124" s="112">
        <f>IF('III Plan Rates'!$AP127&gt;0,SUMPRODUCT(BW124:CE124,'III Plan Rates'!$AG127:$AO127)/'III Plan Rates'!$AP127,0)</f>
        <v>0</v>
      </c>
      <c r="CG124" s="123"/>
      <c r="CH124" s="112" t="e">
        <f>'III Plan Rates'!$AA127*'V Consumer Factors'!$N$12*'II Rate Development &amp; Change'!$L$34</f>
        <v>#DIV/0!</v>
      </c>
      <c r="CI124" s="112" t="e">
        <f>'III Plan Rates'!$AA127*'V Consumer Factors'!$N$13*'II Rate Development &amp; Change'!$L$34</f>
        <v>#DIV/0!</v>
      </c>
      <c r="CJ124" s="112" t="e">
        <f>'III Plan Rates'!$AA127*'V Consumer Factors'!$N$14*'II Rate Development &amp; Change'!$L$34</f>
        <v>#DIV/0!</v>
      </c>
      <c r="CK124" s="112" t="e">
        <f>'III Plan Rates'!$AA127*'V Consumer Factors'!$N$15*'II Rate Development &amp; Change'!$L$34</f>
        <v>#DIV/0!</v>
      </c>
      <c r="CL124" s="112" t="e">
        <f>'III Plan Rates'!$AA127*'V Consumer Factors'!$N$16*'II Rate Development &amp; Change'!$L$34</f>
        <v>#DIV/0!</v>
      </c>
      <c r="CM124" s="112" t="e">
        <f>'III Plan Rates'!$AA127*'V Consumer Factors'!$N$17*'II Rate Development &amp; Change'!$L$34</f>
        <v>#DIV/0!</v>
      </c>
      <c r="CN124" s="112" t="e">
        <f>'III Plan Rates'!$AA127*'V Consumer Factors'!$N$18*'II Rate Development &amp; Change'!$L$34</f>
        <v>#DIV/0!</v>
      </c>
      <c r="CO124" s="112" t="e">
        <f>'III Plan Rates'!$AA127*'V Consumer Factors'!$N$19*'II Rate Development &amp; Change'!$L$34</f>
        <v>#DIV/0!</v>
      </c>
      <c r="CP124" s="112" t="e">
        <f>'III Plan Rates'!$AA127*'V Consumer Factors'!$N$20*'II Rate Development &amp; Change'!$L$34</f>
        <v>#DIV/0!</v>
      </c>
      <c r="CQ124" s="112">
        <f>IF('III Plan Rates'!$AP127&gt;0,SUMPRODUCT(CH124:CP124,'III Plan Rates'!$AG127:$AO127)/'III Plan Rates'!$AP127,0)</f>
        <v>0</v>
      </c>
      <c r="CR124" s="124"/>
      <c r="CS124" s="120" t="e">
        <f t="shared" si="59"/>
        <v>#DIV/0!</v>
      </c>
      <c r="CT124" s="120" t="e">
        <f t="shared" si="59"/>
        <v>#DIV/0!</v>
      </c>
      <c r="CU124" s="120" t="e">
        <f t="shared" si="59"/>
        <v>#DIV/0!</v>
      </c>
      <c r="CV124" s="120" t="e">
        <f t="shared" si="59"/>
        <v>#DIV/0!</v>
      </c>
      <c r="CW124" s="120" t="e">
        <f t="shared" si="59"/>
        <v>#DIV/0!</v>
      </c>
      <c r="CX124" s="120" t="e">
        <f t="shared" si="59"/>
        <v>#DIV/0!</v>
      </c>
      <c r="CY124" s="120" t="e">
        <f t="shared" si="59"/>
        <v>#DIV/0!</v>
      </c>
      <c r="CZ124" s="120" t="e">
        <f t="shared" si="59"/>
        <v>#DIV/0!</v>
      </c>
      <c r="DA124" s="120" t="e">
        <f t="shared" si="59"/>
        <v>#DIV/0!</v>
      </c>
      <c r="DB124" s="120" t="str">
        <f t="shared" si="59"/>
        <v/>
      </c>
      <c r="DC124" s="119"/>
      <c r="DD124" s="111"/>
      <c r="DE124" s="111"/>
      <c r="DF124" s="111"/>
      <c r="DG124" s="111"/>
      <c r="DH124" s="111"/>
      <c r="DI124" s="111"/>
      <c r="DJ124" s="111"/>
      <c r="DK124" s="111"/>
      <c r="DL124" s="111"/>
      <c r="DM124" s="112">
        <f>IF('III Plan Rates'!$AP127&gt;0,SUMPRODUCT(DD124:DL124,'III Plan Rates'!$AG127:$AO127)/'III Plan Rates'!$AP127,0)</f>
        <v>0</v>
      </c>
      <c r="DN124" s="123"/>
      <c r="DO124" s="112" t="e">
        <f>'III Plan Rates'!$AA127*'V Consumer Factors'!$N$12*'II Rate Development &amp; Change'!$M$34</f>
        <v>#DIV/0!</v>
      </c>
      <c r="DP124" s="112" t="e">
        <f>'III Plan Rates'!$AA127*'V Consumer Factors'!$N$13*'II Rate Development &amp; Change'!$M$34</f>
        <v>#DIV/0!</v>
      </c>
      <c r="DQ124" s="112" t="e">
        <f>'III Plan Rates'!$AA127*'V Consumer Factors'!$N$14*'II Rate Development &amp; Change'!$M$34</f>
        <v>#DIV/0!</v>
      </c>
      <c r="DR124" s="112" t="e">
        <f>'III Plan Rates'!$AA127*'V Consumer Factors'!$N$15*'II Rate Development &amp; Change'!$M$34</f>
        <v>#DIV/0!</v>
      </c>
      <c r="DS124" s="112" t="e">
        <f>'III Plan Rates'!$AA127*'V Consumer Factors'!$N$16*'II Rate Development &amp; Change'!$M$34</f>
        <v>#DIV/0!</v>
      </c>
      <c r="DT124" s="112" t="e">
        <f>'III Plan Rates'!$AA127*'V Consumer Factors'!$N$17*'II Rate Development &amp; Change'!$M$34</f>
        <v>#DIV/0!</v>
      </c>
      <c r="DU124" s="112" t="e">
        <f>'III Plan Rates'!$AA127*'V Consumer Factors'!$N$18*'II Rate Development &amp; Change'!$M$34</f>
        <v>#DIV/0!</v>
      </c>
      <c r="DV124" s="112" t="e">
        <f>'III Plan Rates'!$AA127*'V Consumer Factors'!$N$19*'II Rate Development &amp; Change'!$M$34</f>
        <v>#DIV/0!</v>
      </c>
      <c r="DW124" s="112" t="e">
        <f>'III Plan Rates'!$AA127*'V Consumer Factors'!$N$20*'II Rate Development &amp; Change'!$M$34</f>
        <v>#DIV/0!</v>
      </c>
      <c r="DX124" s="112">
        <f>IF('III Plan Rates'!$AP127&gt;0,SUMPRODUCT(DO124:DW124,'III Plan Rates'!$AG127:$AO127)/'III Plan Rates'!$AP127,0)</f>
        <v>0</v>
      </c>
      <c r="DZ124" s="120" t="e">
        <f t="shared" si="60"/>
        <v>#DIV/0!</v>
      </c>
      <c r="EA124" s="120" t="e">
        <f t="shared" si="60"/>
        <v>#DIV/0!</v>
      </c>
      <c r="EB124" s="120" t="e">
        <f t="shared" si="60"/>
        <v>#DIV/0!</v>
      </c>
      <c r="EC124" s="120" t="e">
        <f t="shared" si="60"/>
        <v>#DIV/0!</v>
      </c>
      <c r="ED124" s="120" t="e">
        <f t="shared" si="60"/>
        <v>#DIV/0!</v>
      </c>
      <c r="EE124" s="120" t="e">
        <f t="shared" si="60"/>
        <v>#DIV/0!</v>
      </c>
      <c r="EF124" s="120" t="e">
        <f t="shared" si="60"/>
        <v>#DIV/0!</v>
      </c>
      <c r="EG124" s="120" t="e">
        <f t="shared" si="60"/>
        <v>#DIV/0!</v>
      </c>
      <c r="EH124" s="120" t="e">
        <f t="shared" si="60"/>
        <v>#DIV/0!</v>
      </c>
      <c r="EI124" s="120" t="str">
        <f t="shared" si="60"/>
        <v/>
      </c>
      <c r="EJ124" s="119"/>
    </row>
    <row r="125" spans="1:140" x14ac:dyDescent="0.25">
      <c r="A125" s="406" t="str">
        <f>'III Plan Rates'!A128</f>
        <v>Plan 111</v>
      </c>
      <c r="B125" s="122">
        <f>'III Plan Rates'!B128</f>
        <v>0</v>
      </c>
      <c r="C125" s="128">
        <f>'III Plan Rates'!D128</f>
        <v>0</v>
      </c>
      <c r="D125" s="122">
        <f>'III Plan Rates'!E128</f>
        <v>0</v>
      </c>
      <c r="E125" s="122">
        <f>'III Plan Rates'!F128</f>
        <v>0</v>
      </c>
      <c r="F125" s="122">
        <f>'III Plan Rates'!G128</f>
        <v>0</v>
      </c>
      <c r="G125" s="122">
        <f>'III Plan Rates'!J128</f>
        <v>0</v>
      </c>
      <c r="H125" s="10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2">
        <f>IF('III Plan Rates'!$AP128&gt;0,SUMPRODUCT(I125:Q125,'III Plan Rates'!$AG128:$AO128)/'III Plan Rates'!$AP128,0)</f>
        <v>0</v>
      </c>
      <c r="S125" s="123"/>
      <c r="T125" s="112" t="e">
        <f>'III Plan Rates'!$AA128*'V Consumer Factors'!$N$12*'II Rate Development &amp; Change'!$J$34</f>
        <v>#DIV/0!</v>
      </c>
      <c r="U125" s="112" t="e">
        <f>'III Plan Rates'!$AA128*'V Consumer Factors'!$N$13*'II Rate Development &amp; Change'!$J$34</f>
        <v>#DIV/0!</v>
      </c>
      <c r="V125" s="112" t="e">
        <f>'III Plan Rates'!$AA128*'V Consumer Factors'!$N$14*'II Rate Development &amp; Change'!$J$34</f>
        <v>#DIV/0!</v>
      </c>
      <c r="W125" s="112" t="e">
        <f>'III Plan Rates'!$AA128*'V Consumer Factors'!$N$15*'II Rate Development &amp; Change'!$J$34</f>
        <v>#DIV/0!</v>
      </c>
      <c r="X125" s="112" t="e">
        <f>'III Plan Rates'!$AA128*'V Consumer Factors'!$N$16*'II Rate Development &amp; Change'!$J$34</f>
        <v>#DIV/0!</v>
      </c>
      <c r="Y125" s="112" t="e">
        <f>'III Plan Rates'!$AA128*'V Consumer Factors'!$N$17*'II Rate Development &amp; Change'!$J$34</f>
        <v>#DIV/0!</v>
      </c>
      <c r="Z125" s="112" t="e">
        <f>'III Plan Rates'!$AA128*'V Consumer Factors'!$N$18*'II Rate Development &amp; Change'!$J$34</f>
        <v>#DIV/0!</v>
      </c>
      <c r="AA125" s="112" t="e">
        <f>'III Plan Rates'!$AA128*'V Consumer Factors'!$N$19*'II Rate Development &amp; Change'!$J$34</f>
        <v>#DIV/0!</v>
      </c>
      <c r="AB125" s="112" t="e">
        <f>'III Plan Rates'!$AA128*'V Consumer Factors'!$N$20*'II Rate Development &amp; Change'!$J$34</f>
        <v>#DIV/0!</v>
      </c>
      <c r="AC125" s="112">
        <f>IF('III Plan Rates'!$AP128&gt;0,SUMPRODUCT(T125:AB125,'III Plan Rates'!$AG128:$AO128)/'III Plan Rates'!$AP128,0)</f>
        <v>0</v>
      </c>
      <c r="AD125" s="119"/>
      <c r="AE125" s="120" t="e">
        <f t="shared" si="57"/>
        <v>#DIV/0!</v>
      </c>
      <c r="AF125" s="120" t="e">
        <f t="shared" si="57"/>
        <v>#DIV/0!</v>
      </c>
      <c r="AG125" s="120" t="e">
        <f t="shared" si="57"/>
        <v>#DIV/0!</v>
      </c>
      <c r="AH125" s="120" t="e">
        <f t="shared" si="57"/>
        <v>#DIV/0!</v>
      </c>
      <c r="AI125" s="120" t="e">
        <f t="shared" si="57"/>
        <v>#DIV/0!</v>
      </c>
      <c r="AJ125" s="120" t="e">
        <f t="shared" si="57"/>
        <v>#DIV/0!</v>
      </c>
      <c r="AK125" s="120" t="e">
        <f t="shared" si="57"/>
        <v>#DIV/0!</v>
      </c>
      <c r="AL125" s="120" t="e">
        <f t="shared" si="57"/>
        <v>#DIV/0!</v>
      </c>
      <c r="AM125" s="120" t="e">
        <f t="shared" si="57"/>
        <v>#DIV/0!</v>
      </c>
      <c r="AN125" s="120" t="str">
        <f t="shared" si="57"/>
        <v/>
      </c>
      <c r="AO125" s="119"/>
      <c r="AP125" s="111"/>
      <c r="AQ125" s="111"/>
      <c r="AR125" s="111"/>
      <c r="AS125" s="111"/>
      <c r="AT125" s="111"/>
      <c r="AU125" s="111"/>
      <c r="AV125" s="111"/>
      <c r="AW125" s="111"/>
      <c r="AX125" s="111"/>
      <c r="AY125" s="112">
        <f>IF('III Plan Rates'!$AP128&gt;0,SUMPRODUCT(AP125:AX125,'III Plan Rates'!$AG128:$AO128)/'III Plan Rates'!$AP128,0)</f>
        <v>0</v>
      </c>
      <c r="AZ125" s="123"/>
      <c r="BA125" s="112" t="e">
        <f>'III Plan Rates'!$AA128*'V Consumer Factors'!$N$12*'II Rate Development &amp; Change'!$K$34</f>
        <v>#DIV/0!</v>
      </c>
      <c r="BB125" s="112" t="e">
        <f>'III Plan Rates'!$AA128*'V Consumer Factors'!$N$13*'II Rate Development &amp; Change'!$K$34</f>
        <v>#DIV/0!</v>
      </c>
      <c r="BC125" s="112" t="e">
        <f>'III Plan Rates'!$AA128*'V Consumer Factors'!$N$14*'II Rate Development &amp; Change'!$K$34</f>
        <v>#DIV/0!</v>
      </c>
      <c r="BD125" s="112" t="e">
        <f>'III Plan Rates'!$AA128*'V Consumer Factors'!$N$15*'II Rate Development &amp; Change'!$K$34</f>
        <v>#DIV/0!</v>
      </c>
      <c r="BE125" s="112" t="e">
        <f>'III Plan Rates'!$AA128*'V Consumer Factors'!$N$16*'II Rate Development &amp; Change'!$K$34</f>
        <v>#DIV/0!</v>
      </c>
      <c r="BF125" s="112" t="e">
        <f>'III Plan Rates'!$AA128*'V Consumer Factors'!$N$17*'II Rate Development &amp; Change'!$K$34</f>
        <v>#DIV/0!</v>
      </c>
      <c r="BG125" s="112" t="e">
        <f>'III Plan Rates'!$AA128*'V Consumer Factors'!$N$18*'II Rate Development &amp; Change'!$K$34</f>
        <v>#DIV/0!</v>
      </c>
      <c r="BH125" s="112" t="e">
        <f>'III Plan Rates'!$AA128*'V Consumer Factors'!$N$19*'II Rate Development &amp; Change'!$K$34</f>
        <v>#DIV/0!</v>
      </c>
      <c r="BI125" s="112" t="e">
        <f>'III Plan Rates'!$AA128*'V Consumer Factors'!$N$20*'II Rate Development &amp; Change'!$K$34</f>
        <v>#DIV/0!</v>
      </c>
      <c r="BJ125" s="112">
        <f>IF('III Plan Rates'!$AP128&gt;0,SUMPRODUCT(BA125:BI125,'III Plan Rates'!$AG128:$AO128)/'III Plan Rates'!$AP128,0)</f>
        <v>0</v>
      </c>
      <c r="BK125" s="124"/>
      <c r="BL125" s="120" t="e">
        <f t="shared" si="58"/>
        <v>#DIV/0!</v>
      </c>
      <c r="BM125" s="120" t="e">
        <f t="shared" si="58"/>
        <v>#DIV/0!</v>
      </c>
      <c r="BN125" s="120" t="e">
        <f t="shared" si="58"/>
        <v>#DIV/0!</v>
      </c>
      <c r="BO125" s="120" t="e">
        <f t="shared" si="58"/>
        <v>#DIV/0!</v>
      </c>
      <c r="BP125" s="120" t="e">
        <f t="shared" si="58"/>
        <v>#DIV/0!</v>
      </c>
      <c r="BQ125" s="120" t="e">
        <f t="shared" si="58"/>
        <v>#DIV/0!</v>
      </c>
      <c r="BR125" s="120" t="e">
        <f t="shared" si="58"/>
        <v>#DIV/0!</v>
      </c>
      <c r="BS125" s="120" t="e">
        <f t="shared" si="58"/>
        <v>#DIV/0!</v>
      </c>
      <c r="BT125" s="120" t="e">
        <f t="shared" si="58"/>
        <v>#DIV/0!</v>
      </c>
      <c r="BU125" s="120" t="str">
        <f t="shared" si="58"/>
        <v/>
      </c>
      <c r="BV125" s="119"/>
      <c r="BW125" s="111"/>
      <c r="BX125" s="111"/>
      <c r="BY125" s="111"/>
      <c r="BZ125" s="111"/>
      <c r="CA125" s="111"/>
      <c r="CB125" s="111"/>
      <c r="CC125" s="111"/>
      <c r="CD125" s="111"/>
      <c r="CE125" s="111"/>
      <c r="CF125" s="112">
        <f>IF('III Plan Rates'!$AP128&gt;0,SUMPRODUCT(BW125:CE125,'III Plan Rates'!$AG128:$AO128)/'III Plan Rates'!$AP128,0)</f>
        <v>0</v>
      </c>
      <c r="CG125" s="123"/>
      <c r="CH125" s="112" t="e">
        <f>'III Plan Rates'!$AA128*'V Consumer Factors'!$N$12*'II Rate Development &amp; Change'!$L$34</f>
        <v>#DIV/0!</v>
      </c>
      <c r="CI125" s="112" t="e">
        <f>'III Plan Rates'!$AA128*'V Consumer Factors'!$N$13*'II Rate Development &amp; Change'!$L$34</f>
        <v>#DIV/0!</v>
      </c>
      <c r="CJ125" s="112" t="e">
        <f>'III Plan Rates'!$AA128*'V Consumer Factors'!$N$14*'II Rate Development &amp; Change'!$L$34</f>
        <v>#DIV/0!</v>
      </c>
      <c r="CK125" s="112" t="e">
        <f>'III Plan Rates'!$AA128*'V Consumer Factors'!$N$15*'II Rate Development &amp; Change'!$L$34</f>
        <v>#DIV/0!</v>
      </c>
      <c r="CL125" s="112" t="e">
        <f>'III Plan Rates'!$AA128*'V Consumer Factors'!$N$16*'II Rate Development &amp; Change'!$L$34</f>
        <v>#DIV/0!</v>
      </c>
      <c r="CM125" s="112" t="e">
        <f>'III Plan Rates'!$AA128*'V Consumer Factors'!$N$17*'II Rate Development &amp; Change'!$L$34</f>
        <v>#DIV/0!</v>
      </c>
      <c r="CN125" s="112" t="e">
        <f>'III Plan Rates'!$AA128*'V Consumer Factors'!$N$18*'II Rate Development &amp; Change'!$L$34</f>
        <v>#DIV/0!</v>
      </c>
      <c r="CO125" s="112" t="e">
        <f>'III Plan Rates'!$AA128*'V Consumer Factors'!$N$19*'II Rate Development &amp; Change'!$L$34</f>
        <v>#DIV/0!</v>
      </c>
      <c r="CP125" s="112" t="e">
        <f>'III Plan Rates'!$AA128*'V Consumer Factors'!$N$20*'II Rate Development &amp; Change'!$L$34</f>
        <v>#DIV/0!</v>
      </c>
      <c r="CQ125" s="112">
        <f>IF('III Plan Rates'!$AP128&gt;0,SUMPRODUCT(CH125:CP125,'III Plan Rates'!$AG128:$AO128)/'III Plan Rates'!$AP128,0)</f>
        <v>0</v>
      </c>
      <c r="CR125" s="124"/>
      <c r="CS125" s="120" t="e">
        <f t="shared" si="59"/>
        <v>#DIV/0!</v>
      </c>
      <c r="CT125" s="120" t="e">
        <f t="shared" si="59"/>
        <v>#DIV/0!</v>
      </c>
      <c r="CU125" s="120" t="e">
        <f t="shared" si="59"/>
        <v>#DIV/0!</v>
      </c>
      <c r="CV125" s="120" t="e">
        <f t="shared" si="59"/>
        <v>#DIV/0!</v>
      </c>
      <c r="CW125" s="120" t="e">
        <f t="shared" si="59"/>
        <v>#DIV/0!</v>
      </c>
      <c r="CX125" s="120" t="e">
        <f t="shared" si="59"/>
        <v>#DIV/0!</v>
      </c>
      <c r="CY125" s="120" t="e">
        <f t="shared" si="59"/>
        <v>#DIV/0!</v>
      </c>
      <c r="CZ125" s="120" t="e">
        <f t="shared" si="59"/>
        <v>#DIV/0!</v>
      </c>
      <c r="DA125" s="120" t="e">
        <f t="shared" si="59"/>
        <v>#DIV/0!</v>
      </c>
      <c r="DB125" s="120" t="str">
        <f t="shared" si="59"/>
        <v/>
      </c>
      <c r="DC125" s="119"/>
      <c r="DD125" s="111"/>
      <c r="DE125" s="111"/>
      <c r="DF125" s="111"/>
      <c r="DG125" s="111"/>
      <c r="DH125" s="111"/>
      <c r="DI125" s="111"/>
      <c r="DJ125" s="111"/>
      <c r="DK125" s="111"/>
      <c r="DL125" s="111"/>
      <c r="DM125" s="112">
        <f>IF('III Plan Rates'!$AP128&gt;0,SUMPRODUCT(DD125:DL125,'III Plan Rates'!$AG128:$AO128)/'III Plan Rates'!$AP128,0)</f>
        <v>0</v>
      </c>
      <c r="DN125" s="123"/>
      <c r="DO125" s="112" t="e">
        <f>'III Plan Rates'!$AA128*'V Consumer Factors'!$N$12*'II Rate Development &amp; Change'!$M$34</f>
        <v>#DIV/0!</v>
      </c>
      <c r="DP125" s="112" t="e">
        <f>'III Plan Rates'!$AA128*'V Consumer Factors'!$N$13*'II Rate Development &amp; Change'!$M$34</f>
        <v>#DIV/0!</v>
      </c>
      <c r="DQ125" s="112" t="e">
        <f>'III Plan Rates'!$AA128*'V Consumer Factors'!$N$14*'II Rate Development &amp; Change'!$M$34</f>
        <v>#DIV/0!</v>
      </c>
      <c r="DR125" s="112" t="e">
        <f>'III Plan Rates'!$AA128*'V Consumer Factors'!$N$15*'II Rate Development &amp; Change'!$M$34</f>
        <v>#DIV/0!</v>
      </c>
      <c r="DS125" s="112" t="e">
        <f>'III Plan Rates'!$AA128*'V Consumer Factors'!$N$16*'II Rate Development &amp; Change'!$M$34</f>
        <v>#DIV/0!</v>
      </c>
      <c r="DT125" s="112" t="e">
        <f>'III Plan Rates'!$AA128*'V Consumer Factors'!$N$17*'II Rate Development &amp; Change'!$M$34</f>
        <v>#DIV/0!</v>
      </c>
      <c r="DU125" s="112" t="e">
        <f>'III Plan Rates'!$AA128*'V Consumer Factors'!$N$18*'II Rate Development &amp; Change'!$M$34</f>
        <v>#DIV/0!</v>
      </c>
      <c r="DV125" s="112" t="e">
        <f>'III Plan Rates'!$AA128*'V Consumer Factors'!$N$19*'II Rate Development &amp; Change'!$M$34</f>
        <v>#DIV/0!</v>
      </c>
      <c r="DW125" s="112" t="e">
        <f>'III Plan Rates'!$AA128*'V Consumer Factors'!$N$20*'II Rate Development &amp; Change'!$M$34</f>
        <v>#DIV/0!</v>
      </c>
      <c r="DX125" s="112">
        <f>IF('III Plan Rates'!$AP128&gt;0,SUMPRODUCT(DO125:DW125,'III Plan Rates'!$AG128:$AO128)/'III Plan Rates'!$AP128,0)</f>
        <v>0</v>
      </c>
      <c r="DZ125" s="120" t="e">
        <f t="shared" si="60"/>
        <v>#DIV/0!</v>
      </c>
      <c r="EA125" s="120" t="e">
        <f t="shared" si="60"/>
        <v>#DIV/0!</v>
      </c>
      <c r="EB125" s="120" t="e">
        <f t="shared" si="60"/>
        <v>#DIV/0!</v>
      </c>
      <c r="EC125" s="120" t="e">
        <f t="shared" si="60"/>
        <v>#DIV/0!</v>
      </c>
      <c r="ED125" s="120" t="e">
        <f t="shared" si="60"/>
        <v>#DIV/0!</v>
      </c>
      <c r="EE125" s="120" t="e">
        <f t="shared" si="60"/>
        <v>#DIV/0!</v>
      </c>
      <c r="EF125" s="120" t="e">
        <f t="shared" si="60"/>
        <v>#DIV/0!</v>
      </c>
      <c r="EG125" s="120" t="e">
        <f t="shared" si="60"/>
        <v>#DIV/0!</v>
      </c>
      <c r="EH125" s="120" t="e">
        <f t="shared" si="60"/>
        <v>#DIV/0!</v>
      </c>
      <c r="EI125" s="120" t="str">
        <f t="shared" si="60"/>
        <v/>
      </c>
      <c r="EJ125" s="119"/>
    </row>
    <row r="126" spans="1:140" x14ac:dyDescent="0.25">
      <c r="A126" s="406" t="str">
        <f>'III Plan Rates'!A129</f>
        <v>Plan 112</v>
      </c>
      <c r="B126" s="122">
        <f>'III Plan Rates'!B129</f>
        <v>0</v>
      </c>
      <c r="C126" s="128">
        <f>'III Plan Rates'!D129</f>
        <v>0</v>
      </c>
      <c r="D126" s="122">
        <f>'III Plan Rates'!E129</f>
        <v>0</v>
      </c>
      <c r="E126" s="122">
        <f>'III Plan Rates'!F129</f>
        <v>0</v>
      </c>
      <c r="F126" s="122">
        <f>'III Plan Rates'!G129</f>
        <v>0</v>
      </c>
      <c r="G126" s="122">
        <f>'III Plan Rates'!J129</f>
        <v>0</v>
      </c>
      <c r="H126" s="10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2">
        <f>IF('III Plan Rates'!$AP129&gt;0,SUMPRODUCT(I126:Q126,'III Plan Rates'!$AG129:$AO129)/'III Plan Rates'!$AP129,0)</f>
        <v>0</v>
      </c>
      <c r="S126" s="123"/>
      <c r="T126" s="112" t="e">
        <f>'III Plan Rates'!$AA129*'V Consumer Factors'!$N$12*'II Rate Development &amp; Change'!$J$34</f>
        <v>#DIV/0!</v>
      </c>
      <c r="U126" s="112" t="e">
        <f>'III Plan Rates'!$AA129*'V Consumer Factors'!$N$13*'II Rate Development &amp; Change'!$J$34</f>
        <v>#DIV/0!</v>
      </c>
      <c r="V126" s="112" t="e">
        <f>'III Plan Rates'!$AA129*'V Consumer Factors'!$N$14*'II Rate Development &amp; Change'!$J$34</f>
        <v>#DIV/0!</v>
      </c>
      <c r="W126" s="112" t="e">
        <f>'III Plan Rates'!$AA129*'V Consumer Factors'!$N$15*'II Rate Development &amp; Change'!$J$34</f>
        <v>#DIV/0!</v>
      </c>
      <c r="X126" s="112" t="e">
        <f>'III Plan Rates'!$AA129*'V Consumer Factors'!$N$16*'II Rate Development &amp; Change'!$J$34</f>
        <v>#DIV/0!</v>
      </c>
      <c r="Y126" s="112" t="e">
        <f>'III Plan Rates'!$AA129*'V Consumer Factors'!$N$17*'II Rate Development &amp; Change'!$J$34</f>
        <v>#DIV/0!</v>
      </c>
      <c r="Z126" s="112" t="e">
        <f>'III Plan Rates'!$AA129*'V Consumer Factors'!$N$18*'II Rate Development &amp; Change'!$J$34</f>
        <v>#DIV/0!</v>
      </c>
      <c r="AA126" s="112" t="e">
        <f>'III Plan Rates'!$AA129*'V Consumer Factors'!$N$19*'II Rate Development &amp; Change'!$J$34</f>
        <v>#DIV/0!</v>
      </c>
      <c r="AB126" s="112" t="e">
        <f>'III Plan Rates'!$AA129*'V Consumer Factors'!$N$20*'II Rate Development &amp; Change'!$J$34</f>
        <v>#DIV/0!</v>
      </c>
      <c r="AC126" s="112">
        <f>IF('III Plan Rates'!$AP129&gt;0,SUMPRODUCT(T126:AB126,'III Plan Rates'!$AG129:$AO129)/'III Plan Rates'!$AP129,0)</f>
        <v>0</v>
      </c>
      <c r="AD126" s="119"/>
      <c r="AE126" s="120" t="e">
        <f t="shared" si="57"/>
        <v>#DIV/0!</v>
      </c>
      <c r="AF126" s="120" t="e">
        <f t="shared" si="57"/>
        <v>#DIV/0!</v>
      </c>
      <c r="AG126" s="120" t="e">
        <f t="shared" si="57"/>
        <v>#DIV/0!</v>
      </c>
      <c r="AH126" s="120" t="e">
        <f t="shared" si="57"/>
        <v>#DIV/0!</v>
      </c>
      <c r="AI126" s="120" t="e">
        <f t="shared" si="57"/>
        <v>#DIV/0!</v>
      </c>
      <c r="AJ126" s="120" t="e">
        <f t="shared" si="57"/>
        <v>#DIV/0!</v>
      </c>
      <c r="AK126" s="120" t="e">
        <f t="shared" si="57"/>
        <v>#DIV/0!</v>
      </c>
      <c r="AL126" s="120" t="e">
        <f t="shared" si="57"/>
        <v>#DIV/0!</v>
      </c>
      <c r="AM126" s="120" t="e">
        <f t="shared" si="57"/>
        <v>#DIV/0!</v>
      </c>
      <c r="AN126" s="120" t="str">
        <f t="shared" si="57"/>
        <v/>
      </c>
      <c r="AO126" s="119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2">
        <f>IF('III Plan Rates'!$AP129&gt;0,SUMPRODUCT(AP126:AX126,'III Plan Rates'!$AG129:$AO129)/'III Plan Rates'!$AP129,0)</f>
        <v>0</v>
      </c>
      <c r="AZ126" s="123"/>
      <c r="BA126" s="112" t="e">
        <f>'III Plan Rates'!$AA129*'V Consumer Factors'!$N$12*'II Rate Development &amp; Change'!$K$34</f>
        <v>#DIV/0!</v>
      </c>
      <c r="BB126" s="112" t="e">
        <f>'III Plan Rates'!$AA129*'V Consumer Factors'!$N$13*'II Rate Development &amp; Change'!$K$34</f>
        <v>#DIV/0!</v>
      </c>
      <c r="BC126" s="112" t="e">
        <f>'III Plan Rates'!$AA129*'V Consumer Factors'!$N$14*'II Rate Development &amp; Change'!$K$34</f>
        <v>#DIV/0!</v>
      </c>
      <c r="BD126" s="112" t="e">
        <f>'III Plan Rates'!$AA129*'V Consumer Factors'!$N$15*'II Rate Development &amp; Change'!$K$34</f>
        <v>#DIV/0!</v>
      </c>
      <c r="BE126" s="112" t="e">
        <f>'III Plan Rates'!$AA129*'V Consumer Factors'!$N$16*'II Rate Development &amp; Change'!$K$34</f>
        <v>#DIV/0!</v>
      </c>
      <c r="BF126" s="112" t="e">
        <f>'III Plan Rates'!$AA129*'V Consumer Factors'!$N$17*'II Rate Development &amp; Change'!$K$34</f>
        <v>#DIV/0!</v>
      </c>
      <c r="BG126" s="112" t="e">
        <f>'III Plan Rates'!$AA129*'V Consumer Factors'!$N$18*'II Rate Development &amp; Change'!$K$34</f>
        <v>#DIV/0!</v>
      </c>
      <c r="BH126" s="112" t="e">
        <f>'III Plan Rates'!$AA129*'V Consumer Factors'!$N$19*'II Rate Development &amp; Change'!$K$34</f>
        <v>#DIV/0!</v>
      </c>
      <c r="BI126" s="112" t="e">
        <f>'III Plan Rates'!$AA129*'V Consumer Factors'!$N$20*'II Rate Development &amp; Change'!$K$34</f>
        <v>#DIV/0!</v>
      </c>
      <c r="BJ126" s="112">
        <f>IF('III Plan Rates'!$AP129&gt;0,SUMPRODUCT(BA126:BI126,'III Plan Rates'!$AG129:$AO129)/'III Plan Rates'!$AP129,0)</f>
        <v>0</v>
      </c>
      <c r="BK126" s="124"/>
      <c r="BL126" s="120" t="e">
        <f t="shared" si="58"/>
        <v>#DIV/0!</v>
      </c>
      <c r="BM126" s="120" t="e">
        <f t="shared" si="58"/>
        <v>#DIV/0!</v>
      </c>
      <c r="BN126" s="120" t="e">
        <f t="shared" si="58"/>
        <v>#DIV/0!</v>
      </c>
      <c r="BO126" s="120" t="e">
        <f t="shared" si="58"/>
        <v>#DIV/0!</v>
      </c>
      <c r="BP126" s="120" t="e">
        <f t="shared" si="58"/>
        <v>#DIV/0!</v>
      </c>
      <c r="BQ126" s="120" t="e">
        <f t="shared" si="58"/>
        <v>#DIV/0!</v>
      </c>
      <c r="BR126" s="120" t="e">
        <f t="shared" si="58"/>
        <v>#DIV/0!</v>
      </c>
      <c r="BS126" s="120" t="e">
        <f t="shared" si="58"/>
        <v>#DIV/0!</v>
      </c>
      <c r="BT126" s="120" t="e">
        <f t="shared" si="58"/>
        <v>#DIV/0!</v>
      </c>
      <c r="BU126" s="120" t="str">
        <f t="shared" si="58"/>
        <v/>
      </c>
      <c r="BV126" s="119"/>
      <c r="BW126" s="111"/>
      <c r="BX126" s="111"/>
      <c r="BY126" s="111"/>
      <c r="BZ126" s="111"/>
      <c r="CA126" s="111"/>
      <c r="CB126" s="111"/>
      <c r="CC126" s="111"/>
      <c r="CD126" s="111"/>
      <c r="CE126" s="111"/>
      <c r="CF126" s="112">
        <f>IF('III Plan Rates'!$AP129&gt;0,SUMPRODUCT(BW126:CE126,'III Plan Rates'!$AG129:$AO129)/'III Plan Rates'!$AP129,0)</f>
        <v>0</v>
      </c>
      <c r="CG126" s="123"/>
      <c r="CH126" s="112" t="e">
        <f>'III Plan Rates'!$AA129*'V Consumer Factors'!$N$12*'II Rate Development &amp; Change'!$L$34</f>
        <v>#DIV/0!</v>
      </c>
      <c r="CI126" s="112" t="e">
        <f>'III Plan Rates'!$AA129*'V Consumer Factors'!$N$13*'II Rate Development &amp; Change'!$L$34</f>
        <v>#DIV/0!</v>
      </c>
      <c r="CJ126" s="112" t="e">
        <f>'III Plan Rates'!$AA129*'V Consumer Factors'!$N$14*'II Rate Development &amp; Change'!$L$34</f>
        <v>#DIV/0!</v>
      </c>
      <c r="CK126" s="112" t="e">
        <f>'III Plan Rates'!$AA129*'V Consumer Factors'!$N$15*'II Rate Development &amp; Change'!$L$34</f>
        <v>#DIV/0!</v>
      </c>
      <c r="CL126" s="112" t="e">
        <f>'III Plan Rates'!$AA129*'V Consumer Factors'!$N$16*'II Rate Development &amp; Change'!$L$34</f>
        <v>#DIV/0!</v>
      </c>
      <c r="CM126" s="112" t="e">
        <f>'III Plan Rates'!$AA129*'V Consumer Factors'!$N$17*'II Rate Development &amp; Change'!$L$34</f>
        <v>#DIV/0!</v>
      </c>
      <c r="CN126" s="112" t="e">
        <f>'III Plan Rates'!$AA129*'V Consumer Factors'!$N$18*'II Rate Development &amp; Change'!$L$34</f>
        <v>#DIV/0!</v>
      </c>
      <c r="CO126" s="112" t="e">
        <f>'III Plan Rates'!$AA129*'V Consumer Factors'!$N$19*'II Rate Development &amp; Change'!$L$34</f>
        <v>#DIV/0!</v>
      </c>
      <c r="CP126" s="112" t="e">
        <f>'III Plan Rates'!$AA129*'V Consumer Factors'!$N$20*'II Rate Development &amp; Change'!$L$34</f>
        <v>#DIV/0!</v>
      </c>
      <c r="CQ126" s="112">
        <f>IF('III Plan Rates'!$AP129&gt;0,SUMPRODUCT(CH126:CP126,'III Plan Rates'!$AG129:$AO129)/'III Plan Rates'!$AP129,0)</f>
        <v>0</v>
      </c>
      <c r="CR126" s="124"/>
      <c r="CS126" s="120" t="e">
        <f t="shared" si="59"/>
        <v>#DIV/0!</v>
      </c>
      <c r="CT126" s="120" t="e">
        <f t="shared" si="59"/>
        <v>#DIV/0!</v>
      </c>
      <c r="CU126" s="120" t="e">
        <f t="shared" si="59"/>
        <v>#DIV/0!</v>
      </c>
      <c r="CV126" s="120" t="e">
        <f t="shared" si="59"/>
        <v>#DIV/0!</v>
      </c>
      <c r="CW126" s="120" t="e">
        <f t="shared" si="59"/>
        <v>#DIV/0!</v>
      </c>
      <c r="CX126" s="120" t="e">
        <f t="shared" si="59"/>
        <v>#DIV/0!</v>
      </c>
      <c r="CY126" s="120" t="e">
        <f t="shared" si="59"/>
        <v>#DIV/0!</v>
      </c>
      <c r="CZ126" s="120" t="e">
        <f t="shared" si="59"/>
        <v>#DIV/0!</v>
      </c>
      <c r="DA126" s="120" t="e">
        <f t="shared" si="59"/>
        <v>#DIV/0!</v>
      </c>
      <c r="DB126" s="120" t="str">
        <f t="shared" si="59"/>
        <v/>
      </c>
      <c r="DC126" s="119"/>
      <c r="DD126" s="111"/>
      <c r="DE126" s="111"/>
      <c r="DF126" s="111"/>
      <c r="DG126" s="111"/>
      <c r="DH126" s="111"/>
      <c r="DI126" s="111"/>
      <c r="DJ126" s="111"/>
      <c r="DK126" s="111"/>
      <c r="DL126" s="111"/>
      <c r="DM126" s="112">
        <f>IF('III Plan Rates'!$AP129&gt;0,SUMPRODUCT(DD126:DL126,'III Plan Rates'!$AG129:$AO129)/'III Plan Rates'!$AP129,0)</f>
        <v>0</v>
      </c>
      <c r="DN126" s="123"/>
      <c r="DO126" s="112" t="e">
        <f>'III Plan Rates'!$AA129*'V Consumer Factors'!$N$12*'II Rate Development &amp; Change'!$M$34</f>
        <v>#DIV/0!</v>
      </c>
      <c r="DP126" s="112" t="e">
        <f>'III Plan Rates'!$AA129*'V Consumer Factors'!$N$13*'II Rate Development &amp; Change'!$M$34</f>
        <v>#DIV/0!</v>
      </c>
      <c r="DQ126" s="112" t="e">
        <f>'III Plan Rates'!$AA129*'V Consumer Factors'!$N$14*'II Rate Development &amp; Change'!$M$34</f>
        <v>#DIV/0!</v>
      </c>
      <c r="DR126" s="112" t="e">
        <f>'III Plan Rates'!$AA129*'V Consumer Factors'!$N$15*'II Rate Development &amp; Change'!$M$34</f>
        <v>#DIV/0!</v>
      </c>
      <c r="DS126" s="112" t="e">
        <f>'III Plan Rates'!$AA129*'V Consumer Factors'!$N$16*'II Rate Development &amp; Change'!$M$34</f>
        <v>#DIV/0!</v>
      </c>
      <c r="DT126" s="112" t="e">
        <f>'III Plan Rates'!$AA129*'V Consumer Factors'!$N$17*'II Rate Development &amp; Change'!$M$34</f>
        <v>#DIV/0!</v>
      </c>
      <c r="DU126" s="112" t="e">
        <f>'III Plan Rates'!$AA129*'V Consumer Factors'!$N$18*'II Rate Development &amp; Change'!$M$34</f>
        <v>#DIV/0!</v>
      </c>
      <c r="DV126" s="112" t="e">
        <f>'III Plan Rates'!$AA129*'V Consumer Factors'!$N$19*'II Rate Development &amp; Change'!$M$34</f>
        <v>#DIV/0!</v>
      </c>
      <c r="DW126" s="112" t="e">
        <f>'III Plan Rates'!$AA129*'V Consumer Factors'!$N$20*'II Rate Development &amp; Change'!$M$34</f>
        <v>#DIV/0!</v>
      </c>
      <c r="DX126" s="112">
        <f>IF('III Plan Rates'!$AP129&gt;0,SUMPRODUCT(DO126:DW126,'III Plan Rates'!$AG129:$AO129)/'III Plan Rates'!$AP129,0)</f>
        <v>0</v>
      </c>
      <c r="DZ126" s="120" t="e">
        <f t="shared" si="60"/>
        <v>#DIV/0!</v>
      </c>
      <c r="EA126" s="120" t="e">
        <f t="shared" si="60"/>
        <v>#DIV/0!</v>
      </c>
      <c r="EB126" s="120" t="e">
        <f t="shared" si="60"/>
        <v>#DIV/0!</v>
      </c>
      <c r="EC126" s="120" t="e">
        <f t="shared" si="60"/>
        <v>#DIV/0!</v>
      </c>
      <c r="ED126" s="120" t="e">
        <f t="shared" si="60"/>
        <v>#DIV/0!</v>
      </c>
      <c r="EE126" s="120" t="e">
        <f t="shared" si="60"/>
        <v>#DIV/0!</v>
      </c>
      <c r="EF126" s="120" t="e">
        <f t="shared" si="60"/>
        <v>#DIV/0!</v>
      </c>
      <c r="EG126" s="120" t="e">
        <f t="shared" si="60"/>
        <v>#DIV/0!</v>
      </c>
      <c r="EH126" s="120" t="e">
        <f t="shared" si="60"/>
        <v>#DIV/0!</v>
      </c>
      <c r="EI126" s="120" t="str">
        <f t="shared" si="60"/>
        <v/>
      </c>
      <c r="EJ126" s="119"/>
    </row>
    <row r="127" spans="1:140" x14ac:dyDescent="0.25">
      <c r="A127" s="406" t="str">
        <f>'III Plan Rates'!A130</f>
        <v>Plan 113</v>
      </c>
      <c r="B127" s="122">
        <f>'III Plan Rates'!B130</f>
        <v>0</v>
      </c>
      <c r="C127" s="128">
        <f>'III Plan Rates'!D130</f>
        <v>0</v>
      </c>
      <c r="D127" s="122">
        <f>'III Plan Rates'!E130</f>
        <v>0</v>
      </c>
      <c r="E127" s="122">
        <f>'III Plan Rates'!F130</f>
        <v>0</v>
      </c>
      <c r="F127" s="122">
        <f>'III Plan Rates'!G130</f>
        <v>0</v>
      </c>
      <c r="G127" s="122">
        <f>'III Plan Rates'!J130</f>
        <v>0</v>
      </c>
      <c r="H127" s="10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2">
        <f>IF('III Plan Rates'!$AP130&gt;0,SUMPRODUCT(I127:Q127,'III Plan Rates'!$AG130:$AO130)/'III Plan Rates'!$AP130,0)</f>
        <v>0</v>
      </c>
      <c r="S127" s="123"/>
      <c r="T127" s="112" t="e">
        <f>'III Plan Rates'!$AA130*'V Consumer Factors'!$N$12*'II Rate Development &amp; Change'!$J$34</f>
        <v>#DIV/0!</v>
      </c>
      <c r="U127" s="112" t="e">
        <f>'III Plan Rates'!$AA130*'V Consumer Factors'!$N$13*'II Rate Development &amp; Change'!$J$34</f>
        <v>#DIV/0!</v>
      </c>
      <c r="V127" s="112" t="e">
        <f>'III Plan Rates'!$AA130*'V Consumer Factors'!$N$14*'II Rate Development &amp; Change'!$J$34</f>
        <v>#DIV/0!</v>
      </c>
      <c r="W127" s="112" t="e">
        <f>'III Plan Rates'!$AA130*'V Consumer Factors'!$N$15*'II Rate Development &amp; Change'!$J$34</f>
        <v>#DIV/0!</v>
      </c>
      <c r="X127" s="112" t="e">
        <f>'III Plan Rates'!$AA130*'V Consumer Factors'!$N$16*'II Rate Development &amp; Change'!$J$34</f>
        <v>#DIV/0!</v>
      </c>
      <c r="Y127" s="112" t="e">
        <f>'III Plan Rates'!$AA130*'V Consumer Factors'!$N$17*'II Rate Development &amp; Change'!$J$34</f>
        <v>#DIV/0!</v>
      </c>
      <c r="Z127" s="112" t="e">
        <f>'III Plan Rates'!$AA130*'V Consumer Factors'!$N$18*'II Rate Development &amp; Change'!$J$34</f>
        <v>#DIV/0!</v>
      </c>
      <c r="AA127" s="112" t="e">
        <f>'III Plan Rates'!$AA130*'V Consumer Factors'!$N$19*'II Rate Development &amp; Change'!$J$34</f>
        <v>#DIV/0!</v>
      </c>
      <c r="AB127" s="112" t="e">
        <f>'III Plan Rates'!$AA130*'V Consumer Factors'!$N$20*'II Rate Development &amp; Change'!$J$34</f>
        <v>#DIV/0!</v>
      </c>
      <c r="AC127" s="112">
        <f>IF('III Plan Rates'!$AP130&gt;0,SUMPRODUCT(T127:AB127,'III Plan Rates'!$AG130:$AO130)/'III Plan Rates'!$AP130,0)</f>
        <v>0</v>
      </c>
      <c r="AD127" s="119"/>
      <c r="AE127" s="120" t="e">
        <f t="shared" si="57"/>
        <v>#DIV/0!</v>
      </c>
      <c r="AF127" s="120" t="e">
        <f t="shared" si="57"/>
        <v>#DIV/0!</v>
      </c>
      <c r="AG127" s="120" t="e">
        <f t="shared" si="57"/>
        <v>#DIV/0!</v>
      </c>
      <c r="AH127" s="120" t="e">
        <f t="shared" si="57"/>
        <v>#DIV/0!</v>
      </c>
      <c r="AI127" s="120" t="e">
        <f t="shared" si="57"/>
        <v>#DIV/0!</v>
      </c>
      <c r="AJ127" s="120" t="e">
        <f t="shared" si="57"/>
        <v>#DIV/0!</v>
      </c>
      <c r="AK127" s="120" t="e">
        <f t="shared" si="57"/>
        <v>#DIV/0!</v>
      </c>
      <c r="AL127" s="120" t="e">
        <f t="shared" si="57"/>
        <v>#DIV/0!</v>
      </c>
      <c r="AM127" s="120" t="e">
        <f t="shared" si="57"/>
        <v>#DIV/0!</v>
      </c>
      <c r="AN127" s="120" t="str">
        <f t="shared" si="57"/>
        <v/>
      </c>
      <c r="AO127" s="119"/>
      <c r="AP127" s="111"/>
      <c r="AQ127" s="111"/>
      <c r="AR127" s="111"/>
      <c r="AS127" s="111"/>
      <c r="AT127" s="111"/>
      <c r="AU127" s="111"/>
      <c r="AV127" s="111"/>
      <c r="AW127" s="111"/>
      <c r="AX127" s="111"/>
      <c r="AY127" s="112">
        <f>IF('III Plan Rates'!$AP130&gt;0,SUMPRODUCT(AP127:AX127,'III Plan Rates'!$AG130:$AO130)/'III Plan Rates'!$AP130,0)</f>
        <v>0</v>
      </c>
      <c r="AZ127" s="123"/>
      <c r="BA127" s="112" t="e">
        <f>'III Plan Rates'!$AA130*'V Consumer Factors'!$N$12*'II Rate Development &amp; Change'!$K$34</f>
        <v>#DIV/0!</v>
      </c>
      <c r="BB127" s="112" t="e">
        <f>'III Plan Rates'!$AA130*'V Consumer Factors'!$N$13*'II Rate Development &amp; Change'!$K$34</f>
        <v>#DIV/0!</v>
      </c>
      <c r="BC127" s="112" t="e">
        <f>'III Plan Rates'!$AA130*'V Consumer Factors'!$N$14*'II Rate Development &amp; Change'!$K$34</f>
        <v>#DIV/0!</v>
      </c>
      <c r="BD127" s="112" t="e">
        <f>'III Plan Rates'!$AA130*'V Consumer Factors'!$N$15*'II Rate Development &amp; Change'!$K$34</f>
        <v>#DIV/0!</v>
      </c>
      <c r="BE127" s="112" t="e">
        <f>'III Plan Rates'!$AA130*'V Consumer Factors'!$N$16*'II Rate Development &amp; Change'!$K$34</f>
        <v>#DIV/0!</v>
      </c>
      <c r="BF127" s="112" t="e">
        <f>'III Plan Rates'!$AA130*'V Consumer Factors'!$N$17*'II Rate Development &amp; Change'!$K$34</f>
        <v>#DIV/0!</v>
      </c>
      <c r="BG127" s="112" t="e">
        <f>'III Plan Rates'!$AA130*'V Consumer Factors'!$N$18*'II Rate Development &amp; Change'!$K$34</f>
        <v>#DIV/0!</v>
      </c>
      <c r="BH127" s="112" t="e">
        <f>'III Plan Rates'!$AA130*'V Consumer Factors'!$N$19*'II Rate Development &amp; Change'!$K$34</f>
        <v>#DIV/0!</v>
      </c>
      <c r="BI127" s="112" t="e">
        <f>'III Plan Rates'!$AA130*'V Consumer Factors'!$N$20*'II Rate Development &amp; Change'!$K$34</f>
        <v>#DIV/0!</v>
      </c>
      <c r="BJ127" s="112">
        <f>IF('III Plan Rates'!$AP130&gt;0,SUMPRODUCT(BA127:BI127,'III Plan Rates'!$AG130:$AO130)/'III Plan Rates'!$AP130,0)</f>
        <v>0</v>
      </c>
      <c r="BK127" s="124"/>
      <c r="BL127" s="120" t="e">
        <f t="shared" si="58"/>
        <v>#DIV/0!</v>
      </c>
      <c r="BM127" s="120" t="e">
        <f t="shared" si="58"/>
        <v>#DIV/0!</v>
      </c>
      <c r="BN127" s="120" t="e">
        <f t="shared" si="58"/>
        <v>#DIV/0!</v>
      </c>
      <c r="BO127" s="120" t="e">
        <f t="shared" si="58"/>
        <v>#DIV/0!</v>
      </c>
      <c r="BP127" s="120" t="e">
        <f t="shared" si="58"/>
        <v>#DIV/0!</v>
      </c>
      <c r="BQ127" s="120" t="e">
        <f t="shared" si="58"/>
        <v>#DIV/0!</v>
      </c>
      <c r="BR127" s="120" t="e">
        <f t="shared" si="58"/>
        <v>#DIV/0!</v>
      </c>
      <c r="BS127" s="120" t="e">
        <f t="shared" si="58"/>
        <v>#DIV/0!</v>
      </c>
      <c r="BT127" s="120" t="e">
        <f t="shared" si="58"/>
        <v>#DIV/0!</v>
      </c>
      <c r="BU127" s="120" t="str">
        <f t="shared" si="58"/>
        <v/>
      </c>
      <c r="BV127" s="119"/>
      <c r="BW127" s="111"/>
      <c r="BX127" s="111"/>
      <c r="BY127" s="111"/>
      <c r="BZ127" s="111"/>
      <c r="CA127" s="111"/>
      <c r="CB127" s="111"/>
      <c r="CC127" s="111"/>
      <c r="CD127" s="111"/>
      <c r="CE127" s="111"/>
      <c r="CF127" s="112">
        <f>IF('III Plan Rates'!$AP130&gt;0,SUMPRODUCT(BW127:CE127,'III Plan Rates'!$AG130:$AO130)/'III Plan Rates'!$AP130,0)</f>
        <v>0</v>
      </c>
      <c r="CG127" s="123"/>
      <c r="CH127" s="112" t="e">
        <f>'III Plan Rates'!$AA130*'V Consumer Factors'!$N$12*'II Rate Development &amp; Change'!$L$34</f>
        <v>#DIV/0!</v>
      </c>
      <c r="CI127" s="112" t="e">
        <f>'III Plan Rates'!$AA130*'V Consumer Factors'!$N$13*'II Rate Development &amp; Change'!$L$34</f>
        <v>#DIV/0!</v>
      </c>
      <c r="CJ127" s="112" t="e">
        <f>'III Plan Rates'!$AA130*'V Consumer Factors'!$N$14*'II Rate Development &amp; Change'!$L$34</f>
        <v>#DIV/0!</v>
      </c>
      <c r="CK127" s="112" t="e">
        <f>'III Plan Rates'!$AA130*'V Consumer Factors'!$N$15*'II Rate Development &amp; Change'!$L$34</f>
        <v>#DIV/0!</v>
      </c>
      <c r="CL127" s="112" t="e">
        <f>'III Plan Rates'!$AA130*'V Consumer Factors'!$N$16*'II Rate Development &amp; Change'!$L$34</f>
        <v>#DIV/0!</v>
      </c>
      <c r="CM127" s="112" t="e">
        <f>'III Plan Rates'!$AA130*'V Consumer Factors'!$N$17*'II Rate Development &amp; Change'!$L$34</f>
        <v>#DIV/0!</v>
      </c>
      <c r="CN127" s="112" t="e">
        <f>'III Plan Rates'!$AA130*'V Consumer Factors'!$N$18*'II Rate Development &amp; Change'!$L$34</f>
        <v>#DIV/0!</v>
      </c>
      <c r="CO127" s="112" t="e">
        <f>'III Plan Rates'!$AA130*'V Consumer Factors'!$N$19*'II Rate Development &amp; Change'!$L$34</f>
        <v>#DIV/0!</v>
      </c>
      <c r="CP127" s="112" t="e">
        <f>'III Plan Rates'!$AA130*'V Consumer Factors'!$N$20*'II Rate Development &amp; Change'!$L$34</f>
        <v>#DIV/0!</v>
      </c>
      <c r="CQ127" s="112">
        <f>IF('III Plan Rates'!$AP130&gt;0,SUMPRODUCT(CH127:CP127,'III Plan Rates'!$AG130:$AO130)/'III Plan Rates'!$AP130,0)</f>
        <v>0</v>
      </c>
      <c r="CR127" s="124"/>
      <c r="CS127" s="120" t="e">
        <f t="shared" si="59"/>
        <v>#DIV/0!</v>
      </c>
      <c r="CT127" s="120" t="e">
        <f t="shared" si="59"/>
        <v>#DIV/0!</v>
      </c>
      <c r="CU127" s="120" t="e">
        <f t="shared" si="59"/>
        <v>#DIV/0!</v>
      </c>
      <c r="CV127" s="120" t="e">
        <f t="shared" si="59"/>
        <v>#DIV/0!</v>
      </c>
      <c r="CW127" s="120" t="e">
        <f t="shared" si="59"/>
        <v>#DIV/0!</v>
      </c>
      <c r="CX127" s="120" t="e">
        <f t="shared" si="59"/>
        <v>#DIV/0!</v>
      </c>
      <c r="CY127" s="120" t="e">
        <f t="shared" si="59"/>
        <v>#DIV/0!</v>
      </c>
      <c r="CZ127" s="120" t="e">
        <f t="shared" si="59"/>
        <v>#DIV/0!</v>
      </c>
      <c r="DA127" s="120" t="e">
        <f t="shared" si="59"/>
        <v>#DIV/0!</v>
      </c>
      <c r="DB127" s="120" t="str">
        <f t="shared" si="59"/>
        <v/>
      </c>
      <c r="DC127" s="119"/>
      <c r="DD127" s="111"/>
      <c r="DE127" s="111"/>
      <c r="DF127" s="111"/>
      <c r="DG127" s="111"/>
      <c r="DH127" s="111"/>
      <c r="DI127" s="111"/>
      <c r="DJ127" s="111"/>
      <c r="DK127" s="111"/>
      <c r="DL127" s="111"/>
      <c r="DM127" s="112">
        <f>IF('III Plan Rates'!$AP130&gt;0,SUMPRODUCT(DD127:DL127,'III Plan Rates'!$AG130:$AO130)/'III Plan Rates'!$AP130,0)</f>
        <v>0</v>
      </c>
      <c r="DN127" s="123"/>
      <c r="DO127" s="112" t="e">
        <f>'III Plan Rates'!$AA130*'V Consumer Factors'!$N$12*'II Rate Development &amp; Change'!$M$34</f>
        <v>#DIV/0!</v>
      </c>
      <c r="DP127" s="112" t="e">
        <f>'III Plan Rates'!$AA130*'V Consumer Factors'!$N$13*'II Rate Development &amp; Change'!$M$34</f>
        <v>#DIV/0!</v>
      </c>
      <c r="DQ127" s="112" t="e">
        <f>'III Plan Rates'!$AA130*'V Consumer Factors'!$N$14*'II Rate Development &amp; Change'!$M$34</f>
        <v>#DIV/0!</v>
      </c>
      <c r="DR127" s="112" t="e">
        <f>'III Plan Rates'!$AA130*'V Consumer Factors'!$N$15*'II Rate Development &amp; Change'!$M$34</f>
        <v>#DIV/0!</v>
      </c>
      <c r="DS127" s="112" t="e">
        <f>'III Plan Rates'!$AA130*'V Consumer Factors'!$N$16*'II Rate Development &amp; Change'!$M$34</f>
        <v>#DIV/0!</v>
      </c>
      <c r="DT127" s="112" t="e">
        <f>'III Plan Rates'!$AA130*'V Consumer Factors'!$N$17*'II Rate Development &amp; Change'!$M$34</f>
        <v>#DIV/0!</v>
      </c>
      <c r="DU127" s="112" t="e">
        <f>'III Plan Rates'!$AA130*'V Consumer Factors'!$N$18*'II Rate Development &amp; Change'!$M$34</f>
        <v>#DIV/0!</v>
      </c>
      <c r="DV127" s="112" t="e">
        <f>'III Plan Rates'!$AA130*'V Consumer Factors'!$N$19*'II Rate Development &amp; Change'!$M$34</f>
        <v>#DIV/0!</v>
      </c>
      <c r="DW127" s="112" t="e">
        <f>'III Plan Rates'!$AA130*'V Consumer Factors'!$N$20*'II Rate Development &amp; Change'!$M$34</f>
        <v>#DIV/0!</v>
      </c>
      <c r="DX127" s="112">
        <f>IF('III Plan Rates'!$AP130&gt;0,SUMPRODUCT(DO127:DW127,'III Plan Rates'!$AG130:$AO130)/'III Plan Rates'!$AP130,0)</f>
        <v>0</v>
      </c>
      <c r="DZ127" s="120" t="e">
        <f t="shared" si="60"/>
        <v>#DIV/0!</v>
      </c>
      <c r="EA127" s="120" t="e">
        <f t="shared" si="60"/>
        <v>#DIV/0!</v>
      </c>
      <c r="EB127" s="120" t="e">
        <f t="shared" si="60"/>
        <v>#DIV/0!</v>
      </c>
      <c r="EC127" s="120" t="e">
        <f t="shared" si="60"/>
        <v>#DIV/0!</v>
      </c>
      <c r="ED127" s="120" t="e">
        <f t="shared" si="60"/>
        <v>#DIV/0!</v>
      </c>
      <c r="EE127" s="120" t="e">
        <f t="shared" si="60"/>
        <v>#DIV/0!</v>
      </c>
      <c r="EF127" s="120" t="e">
        <f t="shared" si="60"/>
        <v>#DIV/0!</v>
      </c>
      <c r="EG127" s="120" t="e">
        <f t="shared" si="60"/>
        <v>#DIV/0!</v>
      </c>
      <c r="EH127" s="120" t="e">
        <f t="shared" si="60"/>
        <v>#DIV/0!</v>
      </c>
      <c r="EI127" s="120" t="str">
        <f t="shared" si="60"/>
        <v/>
      </c>
      <c r="EJ127" s="119"/>
    </row>
    <row r="128" spans="1:140" x14ac:dyDescent="0.25">
      <c r="A128" s="406" t="str">
        <f>'III Plan Rates'!A131</f>
        <v>Plan 114</v>
      </c>
      <c r="B128" s="122">
        <f>'III Plan Rates'!B131</f>
        <v>0</v>
      </c>
      <c r="C128" s="128">
        <f>'III Plan Rates'!D131</f>
        <v>0</v>
      </c>
      <c r="D128" s="122">
        <f>'III Plan Rates'!E131</f>
        <v>0</v>
      </c>
      <c r="E128" s="122">
        <f>'III Plan Rates'!F131</f>
        <v>0</v>
      </c>
      <c r="F128" s="122">
        <f>'III Plan Rates'!G131</f>
        <v>0</v>
      </c>
      <c r="G128" s="122">
        <f>'III Plan Rates'!J131</f>
        <v>0</v>
      </c>
      <c r="H128" s="10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2">
        <f>IF('III Plan Rates'!$AP131&gt;0,SUMPRODUCT(I128:Q128,'III Plan Rates'!$AG131:$AO131)/'III Plan Rates'!$AP131,0)</f>
        <v>0</v>
      </c>
      <c r="S128" s="123"/>
      <c r="T128" s="112" t="e">
        <f>'III Plan Rates'!$AA131*'V Consumer Factors'!$N$12*'II Rate Development &amp; Change'!$J$34</f>
        <v>#DIV/0!</v>
      </c>
      <c r="U128" s="112" t="e">
        <f>'III Plan Rates'!$AA131*'V Consumer Factors'!$N$13*'II Rate Development &amp; Change'!$J$34</f>
        <v>#DIV/0!</v>
      </c>
      <c r="V128" s="112" t="e">
        <f>'III Plan Rates'!$AA131*'V Consumer Factors'!$N$14*'II Rate Development &amp; Change'!$J$34</f>
        <v>#DIV/0!</v>
      </c>
      <c r="W128" s="112" t="e">
        <f>'III Plan Rates'!$AA131*'V Consumer Factors'!$N$15*'II Rate Development &amp; Change'!$J$34</f>
        <v>#DIV/0!</v>
      </c>
      <c r="X128" s="112" t="e">
        <f>'III Plan Rates'!$AA131*'V Consumer Factors'!$N$16*'II Rate Development &amp; Change'!$J$34</f>
        <v>#DIV/0!</v>
      </c>
      <c r="Y128" s="112" t="e">
        <f>'III Plan Rates'!$AA131*'V Consumer Factors'!$N$17*'II Rate Development &amp; Change'!$J$34</f>
        <v>#DIV/0!</v>
      </c>
      <c r="Z128" s="112" t="e">
        <f>'III Plan Rates'!$AA131*'V Consumer Factors'!$N$18*'II Rate Development &amp; Change'!$J$34</f>
        <v>#DIV/0!</v>
      </c>
      <c r="AA128" s="112" t="e">
        <f>'III Plan Rates'!$AA131*'V Consumer Factors'!$N$19*'II Rate Development &amp; Change'!$J$34</f>
        <v>#DIV/0!</v>
      </c>
      <c r="AB128" s="112" t="e">
        <f>'III Plan Rates'!$AA131*'V Consumer Factors'!$N$20*'II Rate Development &amp; Change'!$J$34</f>
        <v>#DIV/0!</v>
      </c>
      <c r="AC128" s="112">
        <f>IF('III Plan Rates'!$AP131&gt;0,SUMPRODUCT(T128:AB128,'III Plan Rates'!$AG131:$AO131)/'III Plan Rates'!$AP131,0)</f>
        <v>0</v>
      </c>
      <c r="AD128" s="119"/>
      <c r="AE128" s="120" t="e">
        <f t="shared" si="57"/>
        <v>#DIV/0!</v>
      </c>
      <c r="AF128" s="120" t="e">
        <f t="shared" si="57"/>
        <v>#DIV/0!</v>
      </c>
      <c r="AG128" s="120" t="e">
        <f t="shared" si="57"/>
        <v>#DIV/0!</v>
      </c>
      <c r="AH128" s="120" t="e">
        <f t="shared" si="57"/>
        <v>#DIV/0!</v>
      </c>
      <c r="AI128" s="120" t="e">
        <f t="shared" si="57"/>
        <v>#DIV/0!</v>
      </c>
      <c r="AJ128" s="120" t="e">
        <f t="shared" si="57"/>
        <v>#DIV/0!</v>
      </c>
      <c r="AK128" s="120" t="e">
        <f t="shared" si="57"/>
        <v>#DIV/0!</v>
      </c>
      <c r="AL128" s="120" t="e">
        <f t="shared" si="57"/>
        <v>#DIV/0!</v>
      </c>
      <c r="AM128" s="120" t="e">
        <f t="shared" si="57"/>
        <v>#DIV/0!</v>
      </c>
      <c r="AN128" s="120" t="str">
        <f t="shared" si="57"/>
        <v/>
      </c>
      <c r="AO128" s="119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2">
        <f>IF('III Plan Rates'!$AP131&gt;0,SUMPRODUCT(AP128:AX128,'III Plan Rates'!$AG131:$AO131)/'III Plan Rates'!$AP131,0)</f>
        <v>0</v>
      </c>
      <c r="AZ128" s="123"/>
      <c r="BA128" s="112" t="e">
        <f>'III Plan Rates'!$AA131*'V Consumer Factors'!$N$12*'II Rate Development &amp; Change'!$K$34</f>
        <v>#DIV/0!</v>
      </c>
      <c r="BB128" s="112" t="e">
        <f>'III Plan Rates'!$AA131*'V Consumer Factors'!$N$13*'II Rate Development &amp; Change'!$K$34</f>
        <v>#DIV/0!</v>
      </c>
      <c r="BC128" s="112" t="e">
        <f>'III Plan Rates'!$AA131*'V Consumer Factors'!$N$14*'II Rate Development &amp; Change'!$K$34</f>
        <v>#DIV/0!</v>
      </c>
      <c r="BD128" s="112" t="e">
        <f>'III Plan Rates'!$AA131*'V Consumer Factors'!$N$15*'II Rate Development &amp; Change'!$K$34</f>
        <v>#DIV/0!</v>
      </c>
      <c r="BE128" s="112" t="e">
        <f>'III Plan Rates'!$AA131*'V Consumer Factors'!$N$16*'II Rate Development &amp; Change'!$K$34</f>
        <v>#DIV/0!</v>
      </c>
      <c r="BF128" s="112" t="e">
        <f>'III Plan Rates'!$AA131*'V Consumer Factors'!$N$17*'II Rate Development &amp; Change'!$K$34</f>
        <v>#DIV/0!</v>
      </c>
      <c r="BG128" s="112" t="e">
        <f>'III Plan Rates'!$AA131*'V Consumer Factors'!$N$18*'II Rate Development &amp; Change'!$K$34</f>
        <v>#DIV/0!</v>
      </c>
      <c r="BH128" s="112" t="e">
        <f>'III Plan Rates'!$AA131*'V Consumer Factors'!$N$19*'II Rate Development &amp; Change'!$K$34</f>
        <v>#DIV/0!</v>
      </c>
      <c r="BI128" s="112" t="e">
        <f>'III Plan Rates'!$AA131*'V Consumer Factors'!$N$20*'II Rate Development &amp; Change'!$K$34</f>
        <v>#DIV/0!</v>
      </c>
      <c r="BJ128" s="112">
        <f>IF('III Plan Rates'!$AP131&gt;0,SUMPRODUCT(BA128:BI128,'III Plan Rates'!$AG131:$AO131)/'III Plan Rates'!$AP131,0)</f>
        <v>0</v>
      </c>
      <c r="BK128" s="124"/>
      <c r="BL128" s="120" t="e">
        <f t="shared" si="58"/>
        <v>#DIV/0!</v>
      </c>
      <c r="BM128" s="120" t="e">
        <f t="shared" si="58"/>
        <v>#DIV/0!</v>
      </c>
      <c r="BN128" s="120" t="e">
        <f t="shared" si="58"/>
        <v>#DIV/0!</v>
      </c>
      <c r="BO128" s="120" t="e">
        <f t="shared" si="58"/>
        <v>#DIV/0!</v>
      </c>
      <c r="BP128" s="120" t="e">
        <f t="shared" si="58"/>
        <v>#DIV/0!</v>
      </c>
      <c r="BQ128" s="120" t="e">
        <f t="shared" si="58"/>
        <v>#DIV/0!</v>
      </c>
      <c r="BR128" s="120" t="e">
        <f t="shared" si="58"/>
        <v>#DIV/0!</v>
      </c>
      <c r="BS128" s="120" t="e">
        <f t="shared" si="58"/>
        <v>#DIV/0!</v>
      </c>
      <c r="BT128" s="120" t="e">
        <f t="shared" si="58"/>
        <v>#DIV/0!</v>
      </c>
      <c r="BU128" s="120" t="str">
        <f t="shared" si="58"/>
        <v/>
      </c>
      <c r="BV128" s="119"/>
      <c r="BW128" s="111"/>
      <c r="BX128" s="111"/>
      <c r="BY128" s="111"/>
      <c r="BZ128" s="111"/>
      <c r="CA128" s="111"/>
      <c r="CB128" s="111"/>
      <c r="CC128" s="111"/>
      <c r="CD128" s="111"/>
      <c r="CE128" s="111"/>
      <c r="CF128" s="112">
        <f>IF('III Plan Rates'!$AP131&gt;0,SUMPRODUCT(BW128:CE128,'III Plan Rates'!$AG131:$AO131)/'III Plan Rates'!$AP131,0)</f>
        <v>0</v>
      </c>
      <c r="CG128" s="123"/>
      <c r="CH128" s="112" t="e">
        <f>'III Plan Rates'!$AA131*'V Consumer Factors'!$N$12*'II Rate Development &amp; Change'!$L$34</f>
        <v>#DIV/0!</v>
      </c>
      <c r="CI128" s="112" t="e">
        <f>'III Plan Rates'!$AA131*'V Consumer Factors'!$N$13*'II Rate Development &amp; Change'!$L$34</f>
        <v>#DIV/0!</v>
      </c>
      <c r="CJ128" s="112" t="e">
        <f>'III Plan Rates'!$AA131*'V Consumer Factors'!$N$14*'II Rate Development &amp; Change'!$L$34</f>
        <v>#DIV/0!</v>
      </c>
      <c r="CK128" s="112" t="e">
        <f>'III Plan Rates'!$AA131*'V Consumer Factors'!$N$15*'II Rate Development &amp; Change'!$L$34</f>
        <v>#DIV/0!</v>
      </c>
      <c r="CL128" s="112" t="e">
        <f>'III Plan Rates'!$AA131*'V Consumer Factors'!$N$16*'II Rate Development &amp; Change'!$L$34</f>
        <v>#DIV/0!</v>
      </c>
      <c r="CM128" s="112" t="e">
        <f>'III Plan Rates'!$AA131*'V Consumer Factors'!$N$17*'II Rate Development &amp; Change'!$L$34</f>
        <v>#DIV/0!</v>
      </c>
      <c r="CN128" s="112" t="e">
        <f>'III Plan Rates'!$AA131*'V Consumer Factors'!$N$18*'II Rate Development &amp; Change'!$L$34</f>
        <v>#DIV/0!</v>
      </c>
      <c r="CO128" s="112" t="e">
        <f>'III Plan Rates'!$AA131*'V Consumer Factors'!$N$19*'II Rate Development &amp; Change'!$L$34</f>
        <v>#DIV/0!</v>
      </c>
      <c r="CP128" s="112" t="e">
        <f>'III Plan Rates'!$AA131*'V Consumer Factors'!$N$20*'II Rate Development &amp; Change'!$L$34</f>
        <v>#DIV/0!</v>
      </c>
      <c r="CQ128" s="112">
        <f>IF('III Plan Rates'!$AP131&gt;0,SUMPRODUCT(CH128:CP128,'III Plan Rates'!$AG131:$AO131)/'III Plan Rates'!$AP131,0)</f>
        <v>0</v>
      </c>
      <c r="CR128" s="124"/>
      <c r="CS128" s="120" t="e">
        <f t="shared" si="59"/>
        <v>#DIV/0!</v>
      </c>
      <c r="CT128" s="120" t="e">
        <f t="shared" si="59"/>
        <v>#DIV/0!</v>
      </c>
      <c r="CU128" s="120" t="e">
        <f t="shared" si="59"/>
        <v>#DIV/0!</v>
      </c>
      <c r="CV128" s="120" t="e">
        <f t="shared" si="59"/>
        <v>#DIV/0!</v>
      </c>
      <c r="CW128" s="120" t="e">
        <f t="shared" si="59"/>
        <v>#DIV/0!</v>
      </c>
      <c r="CX128" s="120" t="e">
        <f t="shared" si="59"/>
        <v>#DIV/0!</v>
      </c>
      <c r="CY128" s="120" t="e">
        <f t="shared" si="59"/>
        <v>#DIV/0!</v>
      </c>
      <c r="CZ128" s="120" t="e">
        <f t="shared" si="59"/>
        <v>#DIV/0!</v>
      </c>
      <c r="DA128" s="120" t="e">
        <f t="shared" si="59"/>
        <v>#DIV/0!</v>
      </c>
      <c r="DB128" s="120" t="str">
        <f t="shared" si="59"/>
        <v/>
      </c>
      <c r="DC128" s="119"/>
      <c r="DD128" s="111"/>
      <c r="DE128" s="111"/>
      <c r="DF128" s="111"/>
      <c r="DG128" s="111"/>
      <c r="DH128" s="111"/>
      <c r="DI128" s="111"/>
      <c r="DJ128" s="111"/>
      <c r="DK128" s="111"/>
      <c r="DL128" s="111"/>
      <c r="DM128" s="112">
        <f>IF('III Plan Rates'!$AP131&gt;0,SUMPRODUCT(DD128:DL128,'III Plan Rates'!$AG131:$AO131)/'III Plan Rates'!$AP131,0)</f>
        <v>0</v>
      </c>
      <c r="DN128" s="123"/>
      <c r="DO128" s="112" t="e">
        <f>'III Plan Rates'!$AA131*'V Consumer Factors'!$N$12*'II Rate Development &amp; Change'!$M$34</f>
        <v>#DIV/0!</v>
      </c>
      <c r="DP128" s="112" t="e">
        <f>'III Plan Rates'!$AA131*'V Consumer Factors'!$N$13*'II Rate Development &amp; Change'!$M$34</f>
        <v>#DIV/0!</v>
      </c>
      <c r="DQ128" s="112" t="e">
        <f>'III Plan Rates'!$AA131*'V Consumer Factors'!$N$14*'II Rate Development &amp; Change'!$M$34</f>
        <v>#DIV/0!</v>
      </c>
      <c r="DR128" s="112" t="e">
        <f>'III Plan Rates'!$AA131*'V Consumer Factors'!$N$15*'II Rate Development &amp; Change'!$M$34</f>
        <v>#DIV/0!</v>
      </c>
      <c r="DS128" s="112" t="e">
        <f>'III Plan Rates'!$AA131*'V Consumer Factors'!$N$16*'II Rate Development &amp; Change'!$M$34</f>
        <v>#DIV/0!</v>
      </c>
      <c r="DT128" s="112" t="e">
        <f>'III Plan Rates'!$AA131*'V Consumer Factors'!$N$17*'II Rate Development &amp; Change'!$M$34</f>
        <v>#DIV/0!</v>
      </c>
      <c r="DU128" s="112" t="e">
        <f>'III Plan Rates'!$AA131*'V Consumer Factors'!$N$18*'II Rate Development &amp; Change'!$M$34</f>
        <v>#DIV/0!</v>
      </c>
      <c r="DV128" s="112" t="e">
        <f>'III Plan Rates'!$AA131*'V Consumer Factors'!$N$19*'II Rate Development &amp; Change'!$M$34</f>
        <v>#DIV/0!</v>
      </c>
      <c r="DW128" s="112" t="e">
        <f>'III Plan Rates'!$AA131*'V Consumer Factors'!$N$20*'II Rate Development &amp; Change'!$M$34</f>
        <v>#DIV/0!</v>
      </c>
      <c r="DX128" s="112">
        <f>IF('III Plan Rates'!$AP131&gt;0,SUMPRODUCT(DO128:DW128,'III Plan Rates'!$AG131:$AO131)/'III Plan Rates'!$AP131,0)</f>
        <v>0</v>
      </c>
      <c r="DZ128" s="120" t="e">
        <f t="shared" si="60"/>
        <v>#DIV/0!</v>
      </c>
      <c r="EA128" s="120" t="e">
        <f t="shared" si="60"/>
        <v>#DIV/0!</v>
      </c>
      <c r="EB128" s="120" t="e">
        <f t="shared" si="60"/>
        <v>#DIV/0!</v>
      </c>
      <c r="EC128" s="120" t="e">
        <f t="shared" si="60"/>
        <v>#DIV/0!</v>
      </c>
      <c r="ED128" s="120" t="e">
        <f t="shared" si="60"/>
        <v>#DIV/0!</v>
      </c>
      <c r="EE128" s="120" t="e">
        <f t="shared" si="60"/>
        <v>#DIV/0!</v>
      </c>
      <c r="EF128" s="120" t="e">
        <f t="shared" si="60"/>
        <v>#DIV/0!</v>
      </c>
      <c r="EG128" s="120" t="e">
        <f t="shared" si="60"/>
        <v>#DIV/0!</v>
      </c>
      <c r="EH128" s="120" t="e">
        <f t="shared" si="60"/>
        <v>#DIV/0!</v>
      </c>
      <c r="EI128" s="120" t="str">
        <f t="shared" si="60"/>
        <v/>
      </c>
      <c r="EJ128" s="119"/>
    </row>
    <row r="129" spans="1:140" x14ac:dyDescent="0.25">
      <c r="A129" s="406" t="str">
        <f>'III Plan Rates'!A132</f>
        <v>Plan 115</v>
      </c>
      <c r="B129" s="122">
        <f>'III Plan Rates'!B132</f>
        <v>0</v>
      </c>
      <c r="C129" s="128">
        <f>'III Plan Rates'!D132</f>
        <v>0</v>
      </c>
      <c r="D129" s="122">
        <f>'III Plan Rates'!E132</f>
        <v>0</v>
      </c>
      <c r="E129" s="122">
        <f>'III Plan Rates'!F132</f>
        <v>0</v>
      </c>
      <c r="F129" s="122">
        <f>'III Plan Rates'!G132</f>
        <v>0</v>
      </c>
      <c r="G129" s="122">
        <f>'III Plan Rates'!J132</f>
        <v>0</v>
      </c>
      <c r="H129" s="10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2">
        <f>IF('III Plan Rates'!$AP132&gt;0,SUMPRODUCT(I129:Q129,'III Plan Rates'!$AG132:$AO132)/'III Plan Rates'!$AP132,0)</f>
        <v>0</v>
      </c>
      <c r="S129" s="123"/>
      <c r="T129" s="112" t="e">
        <f>'III Plan Rates'!$AA132*'V Consumer Factors'!$N$12*'II Rate Development &amp; Change'!$J$34</f>
        <v>#DIV/0!</v>
      </c>
      <c r="U129" s="112" t="e">
        <f>'III Plan Rates'!$AA132*'V Consumer Factors'!$N$13*'II Rate Development &amp; Change'!$J$34</f>
        <v>#DIV/0!</v>
      </c>
      <c r="V129" s="112" t="e">
        <f>'III Plan Rates'!$AA132*'V Consumer Factors'!$N$14*'II Rate Development &amp; Change'!$J$34</f>
        <v>#DIV/0!</v>
      </c>
      <c r="W129" s="112" t="e">
        <f>'III Plan Rates'!$AA132*'V Consumer Factors'!$N$15*'II Rate Development &amp; Change'!$J$34</f>
        <v>#DIV/0!</v>
      </c>
      <c r="X129" s="112" t="e">
        <f>'III Plan Rates'!$AA132*'V Consumer Factors'!$N$16*'II Rate Development &amp; Change'!$J$34</f>
        <v>#DIV/0!</v>
      </c>
      <c r="Y129" s="112" t="e">
        <f>'III Plan Rates'!$AA132*'V Consumer Factors'!$N$17*'II Rate Development &amp; Change'!$J$34</f>
        <v>#DIV/0!</v>
      </c>
      <c r="Z129" s="112" t="e">
        <f>'III Plan Rates'!$AA132*'V Consumer Factors'!$N$18*'II Rate Development &amp; Change'!$J$34</f>
        <v>#DIV/0!</v>
      </c>
      <c r="AA129" s="112" t="e">
        <f>'III Plan Rates'!$AA132*'V Consumer Factors'!$N$19*'II Rate Development &amp; Change'!$J$34</f>
        <v>#DIV/0!</v>
      </c>
      <c r="AB129" s="112" t="e">
        <f>'III Plan Rates'!$AA132*'V Consumer Factors'!$N$20*'II Rate Development &amp; Change'!$J$34</f>
        <v>#DIV/0!</v>
      </c>
      <c r="AC129" s="112">
        <f>IF('III Plan Rates'!$AP132&gt;0,SUMPRODUCT(T129:AB129,'III Plan Rates'!$AG132:$AO132)/'III Plan Rates'!$AP132,0)</f>
        <v>0</v>
      </c>
      <c r="AD129" s="119"/>
      <c r="AE129" s="120" t="e">
        <f t="shared" si="57"/>
        <v>#DIV/0!</v>
      </c>
      <c r="AF129" s="120" t="e">
        <f t="shared" si="57"/>
        <v>#DIV/0!</v>
      </c>
      <c r="AG129" s="120" t="e">
        <f t="shared" si="57"/>
        <v>#DIV/0!</v>
      </c>
      <c r="AH129" s="120" t="e">
        <f t="shared" si="57"/>
        <v>#DIV/0!</v>
      </c>
      <c r="AI129" s="120" t="e">
        <f t="shared" si="57"/>
        <v>#DIV/0!</v>
      </c>
      <c r="AJ129" s="120" t="e">
        <f t="shared" si="57"/>
        <v>#DIV/0!</v>
      </c>
      <c r="AK129" s="120" t="e">
        <f t="shared" si="57"/>
        <v>#DIV/0!</v>
      </c>
      <c r="AL129" s="120" t="e">
        <f t="shared" si="57"/>
        <v>#DIV/0!</v>
      </c>
      <c r="AM129" s="120" t="e">
        <f t="shared" si="57"/>
        <v>#DIV/0!</v>
      </c>
      <c r="AN129" s="120" t="str">
        <f t="shared" si="57"/>
        <v/>
      </c>
      <c r="AO129" s="119"/>
      <c r="AP129" s="111"/>
      <c r="AQ129" s="111"/>
      <c r="AR129" s="111"/>
      <c r="AS129" s="111"/>
      <c r="AT129" s="111"/>
      <c r="AU129" s="111"/>
      <c r="AV129" s="111"/>
      <c r="AW129" s="111"/>
      <c r="AX129" s="111"/>
      <c r="AY129" s="112">
        <f>IF('III Plan Rates'!$AP132&gt;0,SUMPRODUCT(AP129:AX129,'III Plan Rates'!$AG132:$AO132)/'III Plan Rates'!$AP132,0)</f>
        <v>0</v>
      </c>
      <c r="AZ129" s="123"/>
      <c r="BA129" s="112" t="e">
        <f>'III Plan Rates'!$AA132*'V Consumer Factors'!$N$12*'II Rate Development &amp; Change'!$K$34</f>
        <v>#DIV/0!</v>
      </c>
      <c r="BB129" s="112" t="e">
        <f>'III Plan Rates'!$AA132*'V Consumer Factors'!$N$13*'II Rate Development &amp; Change'!$K$34</f>
        <v>#DIV/0!</v>
      </c>
      <c r="BC129" s="112" t="e">
        <f>'III Plan Rates'!$AA132*'V Consumer Factors'!$N$14*'II Rate Development &amp; Change'!$K$34</f>
        <v>#DIV/0!</v>
      </c>
      <c r="BD129" s="112" t="e">
        <f>'III Plan Rates'!$AA132*'V Consumer Factors'!$N$15*'II Rate Development &amp; Change'!$K$34</f>
        <v>#DIV/0!</v>
      </c>
      <c r="BE129" s="112" t="e">
        <f>'III Plan Rates'!$AA132*'V Consumer Factors'!$N$16*'II Rate Development &amp; Change'!$K$34</f>
        <v>#DIV/0!</v>
      </c>
      <c r="BF129" s="112" t="e">
        <f>'III Plan Rates'!$AA132*'V Consumer Factors'!$N$17*'II Rate Development &amp; Change'!$K$34</f>
        <v>#DIV/0!</v>
      </c>
      <c r="BG129" s="112" t="e">
        <f>'III Plan Rates'!$AA132*'V Consumer Factors'!$N$18*'II Rate Development &amp; Change'!$K$34</f>
        <v>#DIV/0!</v>
      </c>
      <c r="BH129" s="112" t="e">
        <f>'III Plan Rates'!$AA132*'V Consumer Factors'!$N$19*'II Rate Development &amp; Change'!$K$34</f>
        <v>#DIV/0!</v>
      </c>
      <c r="BI129" s="112" t="e">
        <f>'III Plan Rates'!$AA132*'V Consumer Factors'!$N$20*'II Rate Development &amp; Change'!$K$34</f>
        <v>#DIV/0!</v>
      </c>
      <c r="BJ129" s="112">
        <f>IF('III Plan Rates'!$AP132&gt;0,SUMPRODUCT(BA129:BI129,'III Plan Rates'!$AG132:$AO132)/'III Plan Rates'!$AP132,0)</f>
        <v>0</v>
      </c>
      <c r="BK129" s="124"/>
      <c r="BL129" s="120" t="e">
        <f t="shared" si="58"/>
        <v>#DIV/0!</v>
      </c>
      <c r="BM129" s="120" t="e">
        <f t="shared" si="58"/>
        <v>#DIV/0!</v>
      </c>
      <c r="BN129" s="120" t="e">
        <f t="shared" si="58"/>
        <v>#DIV/0!</v>
      </c>
      <c r="BO129" s="120" t="e">
        <f t="shared" si="58"/>
        <v>#DIV/0!</v>
      </c>
      <c r="BP129" s="120" t="e">
        <f t="shared" si="58"/>
        <v>#DIV/0!</v>
      </c>
      <c r="BQ129" s="120" t="e">
        <f t="shared" si="58"/>
        <v>#DIV/0!</v>
      </c>
      <c r="BR129" s="120" t="e">
        <f t="shared" si="58"/>
        <v>#DIV/0!</v>
      </c>
      <c r="BS129" s="120" t="e">
        <f t="shared" si="58"/>
        <v>#DIV/0!</v>
      </c>
      <c r="BT129" s="120" t="e">
        <f t="shared" si="58"/>
        <v>#DIV/0!</v>
      </c>
      <c r="BU129" s="120" t="str">
        <f t="shared" si="58"/>
        <v/>
      </c>
      <c r="BV129" s="119"/>
      <c r="BW129" s="111"/>
      <c r="BX129" s="111"/>
      <c r="BY129" s="111"/>
      <c r="BZ129" s="111"/>
      <c r="CA129" s="111"/>
      <c r="CB129" s="111"/>
      <c r="CC129" s="111"/>
      <c r="CD129" s="111"/>
      <c r="CE129" s="111"/>
      <c r="CF129" s="112">
        <f>IF('III Plan Rates'!$AP132&gt;0,SUMPRODUCT(BW129:CE129,'III Plan Rates'!$AG132:$AO132)/'III Plan Rates'!$AP132,0)</f>
        <v>0</v>
      </c>
      <c r="CG129" s="123"/>
      <c r="CH129" s="112" t="e">
        <f>'III Plan Rates'!$AA132*'V Consumer Factors'!$N$12*'II Rate Development &amp; Change'!$L$34</f>
        <v>#DIV/0!</v>
      </c>
      <c r="CI129" s="112" t="e">
        <f>'III Plan Rates'!$AA132*'V Consumer Factors'!$N$13*'II Rate Development &amp; Change'!$L$34</f>
        <v>#DIV/0!</v>
      </c>
      <c r="CJ129" s="112" t="e">
        <f>'III Plan Rates'!$AA132*'V Consumer Factors'!$N$14*'II Rate Development &amp; Change'!$L$34</f>
        <v>#DIV/0!</v>
      </c>
      <c r="CK129" s="112" t="e">
        <f>'III Plan Rates'!$AA132*'V Consumer Factors'!$N$15*'II Rate Development &amp; Change'!$L$34</f>
        <v>#DIV/0!</v>
      </c>
      <c r="CL129" s="112" t="e">
        <f>'III Plan Rates'!$AA132*'V Consumer Factors'!$N$16*'II Rate Development &amp; Change'!$L$34</f>
        <v>#DIV/0!</v>
      </c>
      <c r="CM129" s="112" t="e">
        <f>'III Plan Rates'!$AA132*'V Consumer Factors'!$N$17*'II Rate Development &amp; Change'!$L$34</f>
        <v>#DIV/0!</v>
      </c>
      <c r="CN129" s="112" t="e">
        <f>'III Plan Rates'!$AA132*'V Consumer Factors'!$N$18*'II Rate Development &amp; Change'!$L$34</f>
        <v>#DIV/0!</v>
      </c>
      <c r="CO129" s="112" t="e">
        <f>'III Plan Rates'!$AA132*'V Consumer Factors'!$N$19*'II Rate Development &amp; Change'!$L$34</f>
        <v>#DIV/0!</v>
      </c>
      <c r="CP129" s="112" t="e">
        <f>'III Plan Rates'!$AA132*'V Consumer Factors'!$N$20*'II Rate Development &amp; Change'!$L$34</f>
        <v>#DIV/0!</v>
      </c>
      <c r="CQ129" s="112">
        <f>IF('III Plan Rates'!$AP132&gt;0,SUMPRODUCT(CH129:CP129,'III Plan Rates'!$AG132:$AO132)/'III Plan Rates'!$AP132,0)</f>
        <v>0</v>
      </c>
      <c r="CR129" s="124"/>
      <c r="CS129" s="120" t="e">
        <f t="shared" si="59"/>
        <v>#DIV/0!</v>
      </c>
      <c r="CT129" s="120" t="e">
        <f t="shared" si="59"/>
        <v>#DIV/0!</v>
      </c>
      <c r="CU129" s="120" t="e">
        <f t="shared" si="59"/>
        <v>#DIV/0!</v>
      </c>
      <c r="CV129" s="120" t="e">
        <f t="shared" si="59"/>
        <v>#DIV/0!</v>
      </c>
      <c r="CW129" s="120" t="e">
        <f t="shared" si="59"/>
        <v>#DIV/0!</v>
      </c>
      <c r="CX129" s="120" t="e">
        <f t="shared" si="59"/>
        <v>#DIV/0!</v>
      </c>
      <c r="CY129" s="120" t="e">
        <f t="shared" si="59"/>
        <v>#DIV/0!</v>
      </c>
      <c r="CZ129" s="120" t="e">
        <f t="shared" si="59"/>
        <v>#DIV/0!</v>
      </c>
      <c r="DA129" s="120" t="e">
        <f t="shared" si="59"/>
        <v>#DIV/0!</v>
      </c>
      <c r="DB129" s="120" t="str">
        <f t="shared" si="59"/>
        <v/>
      </c>
      <c r="DC129" s="119"/>
      <c r="DD129" s="111"/>
      <c r="DE129" s="111"/>
      <c r="DF129" s="111"/>
      <c r="DG129" s="111"/>
      <c r="DH129" s="111"/>
      <c r="DI129" s="111"/>
      <c r="DJ129" s="111"/>
      <c r="DK129" s="111"/>
      <c r="DL129" s="111"/>
      <c r="DM129" s="112">
        <f>IF('III Plan Rates'!$AP132&gt;0,SUMPRODUCT(DD129:DL129,'III Plan Rates'!$AG132:$AO132)/'III Plan Rates'!$AP132,0)</f>
        <v>0</v>
      </c>
      <c r="DN129" s="123"/>
      <c r="DO129" s="112" t="e">
        <f>'III Plan Rates'!$AA132*'V Consumer Factors'!$N$12*'II Rate Development &amp; Change'!$M$34</f>
        <v>#DIV/0!</v>
      </c>
      <c r="DP129" s="112" t="e">
        <f>'III Plan Rates'!$AA132*'V Consumer Factors'!$N$13*'II Rate Development &amp; Change'!$M$34</f>
        <v>#DIV/0!</v>
      </c>
      <c r="DQ129" s="112" t="e">
        <f>'III Plan Rates'!$AA132*'V Consumer Factors'!$N$14*'II Rate Development &amp; Change'!$M$34</f>
        <v>#DIV/0!</v>
      </c>
      <c r="DR129" s="112" t="e">
        <f>'III Plan Rates'!$AA132*'V Consumer Factors'!$N$15*'II Rate Development &amp; Change'!$M$34</f>
        <v>#DIV/0!</v>
      </c>
      <c r="DS129" s="112" t="e">
        <f>'III Plan Rates'!$AA132*'V Consumer Factors'!$N$16*'II Rate Development &amp; Change'!$M$34</f>
        <v>#DIV/0!</v>
      </c>
      <c r="DT129" s="112" t="e">
        <f>'III Plan Rates'!$AA132*'V Consumer Factors'!$N$17*'II Rate Development &amp; Change'!$M$34</f>
        <v>#DIV/0!</v>
      </c>
      <c r="DU129" s="112" t="e">
        <f>'III Plan Rates'!$AA132*'V Consumer Factors'!$N$18*'II Rate Development &amp; Change'!$M$34</f>
        <v>#DIV/0!</v>
      </c>
      <c r="DV129" s="112" t="e">
        <f>'III Plan Rates'!$AA132*'V Consumer Factors'!$N$19*'II Rate Development &amp; Change'!$M$34</f>
        <v>#DIV/0!</v>
      </c>
      <c r="DW129" s="112" t="e">
        <f>'III Plan Rates'!$AA132*'V Consumer Factors'!$N$20*'II Rate Development &amp; Change'!$M$34</f>
        <v>#DIV/0!</v>
      </c>
      <c r="DX129" s="112">
        <f>IF('III Plan Rates'!$AP132&gt;0,SUMPRODUCT(DO129:DW129,'III Plan Rates'!$AG132:$AO132)/'III Plan Rates'!$AP132,0)</f>
        <v>0</v>
      </c>
      <c r="DZ129" s="120" t="e">
        <f t="shared" si="60"/>
        <v>#DIV/0!</v>
      </c>
      <c r="EA129" s="120" t="e">
        <f t="shared" si="60"/>
        <v>#DIV/0!</v>
      </c>
      <c r="EB129" s="120" t="e">
        <f t="shared" si="60"/>
        <v>#DIV/0!</v>
      </c>
      <c r="EC129" s="120" t="e">
        <f t="shared" si="60"/>
        <v>#DIV/0!</v>
      </c>
      <c r="ED129" s="120" t="e">
        <f t="shared" si="60"/>
        <v>#DIV/0!</v>
      </c>
      <c r="EE129" s="120" t="e">
        <f t="shared" si="60"/>
        <v>#DIV/0!</v>
      </c>
      <c r="EF129" s="120" t="e">
        <f t="shared" si="60"/>
        <v>#DIV/0!</v>
      </c>
      <c r="EG129" s="120" t="e">
        <f t="shared" si="60"/>
        <v>#DIV/0!</v>
      </c>
      <c r="EH129" s="120" t="e">
        <f t="shared" si="60"/>
        <v>#DIV/0!</v>
      </c>
      <c r="EI129" s="120" t="str">
        <f t="shared" si="60"/>
        <v/>
      </c>
      <c r="EJ129" s="119"/>
    </row>
    <row r="130" spans="1:140" x14ac:dyDescent="0.25">
      <c r="A130" s="406" t="str">
        <f>'III Plan Rates'!A133</f>
        <v>Plan 116</v>
      </c>
      <c r="B130" s="122">
        <f>'III Plan Rates'!B133</f>
        <v>0</v>
      </c>
      <c r="C130" s="128">
        <f>'III Plan Rates'!D133</f>
        <v>0</v>
      </c>
      <c r="D130" s="122">
        <f>'III Plan Rates'!E133</f>
        <v>0</v>
      </c>
      <c r="E130" s="122">
        <f>'III Plan Rates'!F133</f>
        <v>0</v>
      </c>
      <c r="F130" s="122">
        <f>'III Plan Rates'!G133</f>
        <v>0</v>
      </c>
      <c r="G130" s="122">
        <f>'III Plan Rates'!J133</f>
        <v>0</v>
      </c>
      <c r="H130" s="10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2">
        <f>IF('III Plan Rates'!$AP133&gt;0,SUMPRODUCT(I130:Q130,'III Plan Rates'!$AG133:$AO133)/'III Plan Rates'!$AP133,0)</f>
        <v>0</v>
      </c>
      <c r="S130" s="123"/>
      <c r="T130" s="112" t="e">
        <f>'III Plan Rates'!$AA133*'V Consumer Factors'!$N$12*'II Rate Development &amp; Change'!$J$34</f>
        <v>#DIV/0!</v>
      </c>
      <c r="U130" s="112" t="e">
        <f>'III Plan Rates'!$AA133*'V Consumer Factors'!$N$13*'II Rate Development &amp; Change'!$J$34</f>
        <v>#DIV/0!</v>
      </c>
      <c r="V130" s="112" t="e">
        <f>'III Plan Rates'!$AA133*'V Consumer Factors'!$N$14*'II Rate Development &amp; Change'!$J$34</f>
        <v>#DIV/0!</v>
      </c>
      <c r="W130" s="112" t="e">
        <f>'III Plan Rates'!$AA133*'V Consumer Factors'!$N$15*'II Rate Development &amp; Change'!$J$34</f>
        <v>#DIV/0!</v>
      </c>
      <c r="X130" s="112" t="e">
        <f>'III Plan Rates'!$AA133*'V Consumer Factors'!$N$16*'II Rate Development &amp; Change'!$J$34</f>
        <v>#DIV/0!</v>
      </c>
      <c r="Y130" s="112" t="e">
        <f>'III Plan Rates'!$AA133*'V Consumer Factors'!$N$17*'II Rate Development &amp; Change'!$J$34</f>
        <v>#DIV/0!</v>
      </c>
      <c r="Z130" s="112" t="e">
        <f>'III Plan Rates'!$AA133*'V Consumer Factors'!$N$18*'II Rate Development &amp; Change'!$J$34</f>
        <v>#DIV/0!</v>
      </c>
      <c r="AA130" s="112" t="e">
        <f>'III Plan Rates'!$AA133*'V Consumer Factors'!$N$19*'II Rate Development &amp; Change'!$J$34</f>
        <v>#DIV/0!</v>
      </c>
      <c r="AB130" s="112" t="e">
        <f>'III Plan Rates'!$AA133*'V Consumer Factors'!$N$20*'II Rate Development &amp; Change'!$J$34</f>
        <v>#DIV/0!</v>
      </c>
      <c r="AC130" s="112">
        <f>IF('III Plan Rates'!$AP133&gt;0,SUMPRODUCT(T130:AB130,'III Plan Rates'!$AG133:$AO133)/'III Plan Rates'!$AP133,0)</f>
        <v>0</v>
      </c>
      <c r="AD130" s="119"/>
      <c r="AE130" s="120" t="e">
        <f t="shared" si="57"/>
        <v>#DIV/0!</v>
      </c>
      <c r="AF130" s="120" t="e">
        <f t="shared" si="57"/>
        <v>#DIV/0!</v>
      </c>
      <c r="AG130" s="120" t="e">
        <f t="shared" si="57"/>
        <v>#DIV/0!</v>
      </c>
      <c r="AH130" s="120" t="e">
        <f t="shared" si="57"/>
        <v>#DIV/0!</v>
      </c>
      <c r="AI130" s="120" t="e">
        <f t="shared" si="57"/>
        <v>#DIV/0!</v>
      </c>
      <c r="AJ130" s="120" t="e">
        <f t="shared" si="57"/>
        <v>#DIV/0!</v>
      </c>
      <c r="AK130" s="120" t="e">
        <f t="shared" si="57"/>
        <v>#DIV/0!</v>
      </c>
      <c r="AL130" s="120" t="e">
        <f t="shared" si="57"/>
        <v>#DIV/0!</v>
      </c>
      <c r="AM130" s="120" t="e">
        <f t="shared" si="57"/>
        <v>#DIV/0!</v>
      </c>
      <c r="AN130" s="120" t="str">
        <f t="shared" si="57"/>
        <v/>
      </c>
      <c r="AO130" s="119"/>
      <c r="AP130" s="111"/>
      <c r="AQ130" s="111"/>
      <c r="AR130" s="111"/>
      <c r="AS130" s="111"/>
      <c r="AT130" s="111"/>
      <c r="AU130" s="111"/>
      <c r="AV130" s="111"/>
      <c r="AW130" s="111"/>
      <c r="AX130" s="111"/>
      <c r="AY130" s="112">
        <f>IF('III Plan Rates'!$AP133&gt;0,SUMPRODUCT(AP130:AX130,'III Plan Rates'!$AG133:$AO133)/'III Plan Rates'!$AP133,0)</f>
        <v>0</v>
      </c>
      <c r="AZ130" s="123"/>
      <c r="BA130" s="112" t="e">
        <f>'III Plan Rates'!$AA133*'V Consumer Factors'!$N$12*'II Rate Development &amp; Change'!$K$34</f>
        <v>#DIV/0!</v>
      </c>
      <c r="BB130" s="112" t="e">
        <f>'III Plan Rates'!$AA133*'V Consumer Factors'!$N$13*'II Rate Development &amp; Change'!$K$34</f>
        <v>#DIV/0!</v>
      </c>
      <c r="BC130" s="112" t="e">
        <f>'III Plan Rates'!$AA133*'V Consumer Factors'!$N$14*'II Rate Development &amp; Change'!$K$34</f>
        <v>#DIV/0!</v>
      </c>
      <c r="BD130" s="112" t="e">
        <f>'III Plan Rates'!$AA133*'V Consumer Factors'!$N$15*'II Rate Development &amp; Change'!$K$34</f>
        <v>#DIV/0!</v>
      </c>
      <c r="BE130" s="112" t="e">
        <f>'III Plan Rates'!$AA133*'V Consumer Factors'!$N$16*'II Rate Development &amp; Change'!$K$34</f>
        <v>#DIV/0!</v>
      </c>
      <c r="BF130" s="112" t="e">
        <f>'III Plan Rates'!$AA133*'V Consumer Factors'!$N$17*'II Rate Development &amp; Change'!$K$34</f>
        <v>#DIV/0!</v>
      </c>
      <c r="BG130" s="112" t="e">
        <f>'III Plan Rates'!$AA133*'V Consumer Factors'!$N$18*'II Rate Development &amp; Change'!$K$34</f>
        <v>#DIV/0!</v>
      </c>
      <c r="BH130" s="112" t="e">
        <f>'III Plan Rates'!$AA133*'V Consumer Factors'!$N$19*'II Rate Development &amp; Change'!$K$34</f>
        <v>#DIV/0!</v>
      </c>
      <c r="BI130" s="112" t="e">
        <f>'III Plan Rates'!$AA133*'V Consumer Factors'!$N$20*'II Rate Development &amp; Change'!$K$34</f>
        <v>#DIV/0!</v>
      </c>
      <c r="BJ130" s="112">
        <f>IF('III Plan Rates'!$AP133&gt;0,SUMPRODUCT(BA130:BI130,'III Plan Rates'!$AG133:$AO133)/'III Plan Rates'!$AP133,0)</f>
        <v>0</v>
      </c>
      <c r="BK130" s="124"/>
      <c r="BL130" s="120" t="e">
        <f t="shared" si="58"/>
        <v>#DIV/0!</v>
      </c>
      <c r="BM130" s="120" t="e">
        <f t="shared" si="58"/>
        <v>#DIV/0!</v>
      </c>
      <c r="BN130" s="120" t="e">
        <f t="shared" si="58"/>
        <v>#DIV/0!</v>
      </c>
      <c r="BO130" s="120" t="e">
        <f t="shared" si="58"/>
        <v>#DIV/0!</v>
      </c>
      <c r="BP130" s="120" t="e">
        <f t="shared" si="58"/>
        <v>#DIV/0!</v>
      </c>
      <c r="BQ130" s="120" t="e">
        <f t="shared" si="58"/>
        <v>#DIV/0!</v>
      </c>
      <c r="BR130" s="120" t="e">
        <f t="shared" si="58"/>
        <v>#DIV/0!</v>
      </c>
      <c r="BS130" s="120" t="e">
        <f t="shared" si="58"/>
        <v>#DIV/0!</v>
      </c>
      <c r="BT130" s="120" t="e">
        <f t="shared" si="58"/>
        <v>#DIV/0!</v>
      </c>
      <c r="BU130" s="120" t="str">
        <f t="shared" si="58"/>
        <v/>
      </c>
      <c r="BV130" s="119"/>
      <c r="BW130" s="111"/>
      <c r="BX130" s="111"/>
      <c r="BY130" s="111"/>
      <c r="BZ130" s="111"/>
      <c r="CA130" s="111"/>
      <c r="CB130" s="111"/>
      <c r="CC130" s="111"/>
      <c r="CD130" s="111"/>
      <c r="CE130" s="111"/>
      <c r="CF130" s="112">
        <f>IF('III Plan Rates'!$AP133&gt;0,SUMPRODUCT(BW130:CE130,'III Plan Rates'!$AG133:$AO133)/'III Plan Rates'!$AP133,0)</f>
        <v>0</v>
      </c>
      <c r="CG130" s="123"/>
      <c r="CH130" s="112" t="e">
        <f>'III Plan Rates'!$AA133*'V Consumer Factors'!$N$12*'II Rate Development &amp; Change'!$L$34</f>
        <v>#DIV/0!</v>
      </c>
      <c r="CI130" s="112" t="e">
        <f>'III Plan Rates'!$AA133*'V Consumer Factors'!$N$13*'II Rate Development &amp; Change'!$L$34</f>
        <v>#DIV/0!</v>
      </c>
      <c r="CJ130" s="112" t="e">
        <f>'III Plan Rates'!$AA133*'V Consumer Factors'!$N$14*'II Rate Development &amp; Change'!$L$34</f>
        <v>#DIV/0!</v>
      </c>
      <c r="CK130" s="112" t="e">
        <f>'III Plan Rates'!$AA133*'V Consumer Factors'!$N$15*'II Rate Development &amp; Change'!$L$34</f>
        <v>#DIV/0!</v>
      </c>
      <c r="CL130" s="112" t="e">
        <f>'III Plan Rates'!$AA133*'V Consumer Factors'!$N$16*'II Rate Development &amp; Change'!$L$34</f>
        <v>#DIV/0!</v>
      </c>
      <c r="CM130" s="112" t="e">
        <f>'III Plan Rates'!$AA133*'V Consumer Factors'!$N$17*'II Rate Development &amp; Change'!$L$34</f>
        <v>#DIV/0!</v>
      </c>
      <c r="CN130" s="112" t="e">
        <f>'III Plan Rates'!$AA133*'V Consumer Factors'!$N$18*'II Rate Development &amp; Change'!$L$34</f>
        <v>#DIV/0!</v>
      </c>
      <c r="CO130" s="112" t="e">
        <f>'III Plan Rates'!$AA133*'V Consumer Factors'!$N$19*'II Rate Development &amp; Change'!$L$34</f>
        <v>#DIV/0!</v>
      </c>
      <c r="CP130" s="112" t="e">
        <f>'III Plan Rates'!$AA133*'V Consumer Factors'!$N$20*'II Rate Development &amp; Change'!$L$34</f>
        <v>#DIV/0!</v>
      </c>
      <c r="CQ130" s="112">
        <f>IF('III Plan Rates'!$AP133&gt;0,SUMPRODUCT(CH130:CP130,'III Plan Rates'!$AG133:$AO133)/'III Plan Rates'!$AP133,0)</f>
        <v>0</v>
      </c>
      <c r="CR130" s="124"/>
      <c r="CS130" s="120" t="e">
        <f t="shared" si="59"/>
        <v>#DIV/0!</v>
      </c>
      <c r="CT130" s="120" t="e">
        <f t="shared" si="59"/>
        <v>#DIV/0!</v>
      </c>
      <c r="CU130" s="120" t="e">
        <f t="shared" si="59"/>
        <v>#DIV/0!</v>
      </c>
      <c r="CV130" s="120" t="e">
        <f t="shared" si="59"/>
        <v>#DIV/0!</v>
      </c>
      <c r="CW130" s="120" t="e">
        <f t="shared" si="59"/>
        <v>#DIV/0!</v>
      </c>
      <c r="CX130" s="120" t="e">
        <f t="shared" si="59"/>
        <v>#DIV/0!</v>
      </c>
      <c r="CY130" s="120" t="e">
        <f t="shared" si="59"/>
        <v>#DIV/0!</v>
      </c>
      <c r="CZ130" s="120" t="e">
        <f t="shared" si="59"/>
        <v>#DIV/0!</v>
      </c>
      <c r="DA130" s="120" t="e">
        <f t="shared" si="59"/>
        <v>#DIV/0!</v>
      </c>
      <c r="DB130" s="120" t="str">
        <f t="shared" si="59"/>
        <v/>
      </c>
      <c r="DC130" s="119"/>
      <c r="DD130" s="111"/>
      <c r="DE130" s="111"/>
      <c r="DF130" s="111"/>
      <c r="DG130" s="111"/>
      <c r="DH130" s="111"/>
      <c r="DI130" s="111"/>
      <c r="DJ130" s="111"/>
      <c r="DK130" s="111"/>
      <c r="DL130" s="111"/>
      <c r="DM130" s="112">
        <f>IF('III Plan Rates'!$AP133&gt;0,SUMPRODUCT(DD130:DL130,'III Plan Rates'!$AG133:$AO133)/'III Plan Rates'!$AP133,0)</f>
        <v>0</v>
      </c>
      <c r="DN130" s="123"/>
      <c r="DO130" s="112" t="e">
        <f>'III Plan Rates'!$AA133*'V Consumer Factors'!$N$12*'II Rate Development &amp; Change'!$M$34</f>
        <v>#DIV/0!</v>
      </c>
      <c r="DP130" s="112" t="e">
        <f>'III Plan Rates'!$AA133*'V Consumer Factors'!$N$13*'II Rate Development &amp; Change'!$M$34</f>
        <v>#DIV/0!</v>
      </c>
      <c r="DQ130" s="112" t="e">
        <f>'III Plan Rates'!$AA133*'V Consumer Factors'!$N$14*'II Rate Development &amp; Change'!$M$34</f>
        <v>#DIV/0!</v>
      </c>
      <c r="DR130" s="112" t="e">
        <f>'III Plan Rates'!$AA133*'V Consumer Factors'!$N$15*'II Rate Development &amp; Change'!$M$34</f>
        <v>#DIV/0!</v>
      </c>
      <c r="DS130" s="112" t="e">
        <f>'III Plan Rates'!$AA133*'V Consumer Factors'!$N$16*'II Rate Development &amp; Change'!$M$34</f>
        <v>#DIV/0!</v>
      </c>
      <c r="DT130" s="112" t="e">
        <f>'III Plan Rates'!$AA133*'V Consumer Factors'!$N$17*'II Rate Development &amp; Change'!$M$34</f>
        <v>#DIV/0!</v>
      </c>
      <c r="DU130" s="112" t="e">
        <f>'III Plan Rates'!$AA133*'V Consumer Factors'!$N$18*'II Rate Development &amp; Change'!$M$34</f>
        <v>#DIV/0!</v>
      </c>
      <c r="DV130" s="112" t="e">
        <f>'III Plan Rates'!$AA133*'V Consumer Factors'!$N$19*'II Rate Development &amp; Change'!$M$34</f>
        <v>#DIV/0!</v>
      </c>
      <c r="DW130" s="112" t="e">
        <f>'III Plan Rates'!$AA133*'V Consumer Factors'!$N$20*'II Rate Development &amp; Change'!$M$34</f>
        <v>#DIV/0!</v>
      </c>
      <c r="DX130" s="112">
        <f>IF('III Plan Rates'!$AP133&gt;0,SUMPRODUCT(DO130:DW130,'III Plan Rates'!$AG133:$AO133)/'III Plan Rates'!$AP133,0)</f>
        <v>0</v>
      </c>
      <c r="DZ130" s="120" t="e">
        <f t="shared" si="60"/>
        <v>#DIV/0!</v>
      </c>
      <c r="EA130" s="120" t="e">
        <f t="shared" si="60"/>
        <v>#DIV/0!</v>
      </c>
      <c r="EB130" s="120" t="e">
        <f t="shared" si="60"/>
        <v>#DIV/0!</v>
      </c>
      <c r="EC130" s="120" t="e">
        <f t="shared" si="60"/>
        <v>#DIV/0!</v>
      </c>
      <c r="ED130" s="120" t="e">
        <f t="shared" si="60"/>
        <v>#DIV/0!</v>
      </c>
      <c r="EE130" s="120" t="e">
        <f t="shared" si="60"/>
        <v>#DIV/0!</v>
      </c>
      <c r="EF130" s="120" t="e">
        <f t="shared" si="60"/>
        <v>#DIV/0!</v>
      </c>
      <c r="EG130" s="120" t="e">
        <f t="shared" si="60"/>
        <v>#DIV/0!</v>
      </c>
      <c r="EH130" s="120" t="e">
        <f t="shared" si="60"/>
        <v>#DIV/0!</v>
      </c>
      <c r="EI130" s="120" t="str">
        <f t="shared" si="60"/>
        <v/>
      </c>
      <c r="EJ130" s="119"/>
    </row>
    <row r="131" spans="1:140" x14ac:dyDescent="0.25">
      <c r="A131" s="406" t="str">
        <f>'III Plan Rates'!A134</f>
        <v>Plan 117</v>
      </c>
      <c r="B131" s="122">
        <f>'III Plan Rates'!B134</f>
        <v>0</v>
      </c>
      <c r="C131" s="128">
        <f>'III Plan Rates'!D134</f>
        <v>0</v>
      </c>
      <c r="D131" s="122">
        <f>'III Plan Rates'!E134</f>
        <v>0</v>
      </c>
      <c r="E131" s="122">
        <f>'III Plan Rates'!F134</f>
        <v>0</v>
      </c>
      <c r="F131" s="122">
        <f>'III Plan Rates'!G134</f>
        <v>0</v>
      </c>
      <c r="G131" s="122">
        <f>'III Plan Rates'!J134</f>
        <v>0</v>
      </c>
      <c r="H131" s="10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2">
        <f>IF('III Plan Rates'!$AP134&gt;0,SUMPRODUCT(I131:Q131,'III Plan Rates'!$AG134:$AO134)/'III Plan Rates'!$AP134,0)</f>
        <v>0</v>
      </c>
      <c r="S131" s="123"/>
      <c r="T131" s="112" t="e">
        <f>'III Plan Rates'!$AA134*'V Consumer Factors'!$N$12*'II Rate Development &amp; Change'!$J$34</f>
        <v>#DIV/0!</v>
      </c>
      <c r="U131" s="112" t="e">
        <f>'III Plan Rates'!$AA134*'V Consumer Factors'!$N$13*'II Rate Development &amp; Change'!$J$34</f>
        <v>#DIV/0!</v>
      </c>
      <c r="V131" s="112" t="e">
        <f>'III Plan Rates'!$AA134*'V Consumer Factors'!$N$14*'II Rate Development &amp; Change'!$J$34</f>
        <v>#DIV/0!</v>
      </c>
      <c r="W131" s="112" t="e">
        <f>'III Plan Rates'!$AA134*'V Consumer Factors'!$N$15*'II Rate Development &amp; Change'!$J$34</f>
        <v>#DIV/0!</v>
      </c>
      <c r="X131" s="112" t="e">
        <f>'III Plan Rates'!$AA134*'V Consumer Factors'!$N$16*'II Rate Development &amp; Change'!$J$34</f>
        <v>#DIV/0!</v>
      </c>
      <c r="Y131" s="112" t="e">
        <f>'III Plan Rates'!$AA134*'V Consumer Factors'!$N$17*'II Rate Development &amp; Change'!$J$34</f>
        <v>#DIV/0!</v>
      </c>
      <c r="Z131" s="112" t="e">
        <f>'III Plan Rates'!$AA134*'V Consumer Factors'!$N$18*'II Rate Development &amp; Change'!$J$34</f>
        <v>#DIV/0!</v>
      </c>
      <c r="AA131" s="112" t="e">
        <f>'III Plan Rates'!$AA134*'V Consumer Factors'!$N$19*'II Rate Development &amp; Change'!$J$34</f>
        <v>#DIV/0!</v>
      </c>
      <c r="AB131" s="112" t="e">
        <f>'III Plan Rates'!$AA134*'V Consumer Factors'!$N$20*'II Rate Development &amp; Change'!$J$34</f>
        <v>#DIV/0!</v>
      </c>
      <c r="AC131" s="112">
        <f>IF('III Plan Rates'!$AP134&gt;0,SUMPRODUCT(T131:AB131,'III Plan Rates'!$AG134:$AO134)/'III Plan Rates'!$AP134,0)</f>
        <v>0</v>
      </c>
      <c r="AD131" s="119"/>
      <c r="AE131" s="120" t="e">
        <f t="shared" si="57"/>
        <v>#DIV/0!</v>
      </c>
      <c r="AF131" s="120" t="e">
        <f t="shared" si="57"/>
        <v>#DIV/0!</v>
      </c>
      <c r="AG131" s="120" t="e">
        <f t="shared" si="57"/>
        <v>#DIV/0!</v>
      </c>
      <c r="AH131" s="120" t="e">
        <f t="shared" si="57"/>
        <v>#DIV/0!</v>
      </c>
      <c r="AI131" s="120" t="e">
        <f t="shared" si="57"/>
        <v>#DIV/0!</v>
      </c>
      <c r="AJ131" s="120" t="e">
        <f t="shared" si="57"/>
        <v>#DIV/0!</v>
      </c>
      <c r="AK131" s="120" t="e">
        <f t="shared" si="57"/>
        <v>#DIV/0!</v>
      </c>
      <c r="AL131" s="120" t="e">
        <f t="shared" si="57"/>
        <v>#DIV/0!</v>
      </c>
      <c r="AM131" s="120" t="e">
        <f t="shared" si="57"/>
        <v>#DIV/0!</v>
      </c>
      <c r="AN131" s="120" t="str">
        <f t="shared" si="57"/>
        <v/>
      </c>
      <c r="AO131" s="119"/>
      <c r="AP131" s="111"/>
      <c r="AQ131" s="111"/>
      <c r="AR131" s="111"/>
      <c r="AS131" s="111"/>
      <c r="AT131" s="111"/>
      <c r="AU131" s="111"/>
      <c r="AV131" s="111"/>
      <c r="AW131" s="111"/>
      <c r="AX131" s="111"/>
      <c r="AY131" s="112">
        <f>IF('III Plan Rates'!$AP134&gt;0,SUMPRODUCT(AP131:AX131,'III Plan Rates'!$AG134:$AO134)/'III Plan Rates'!$AP134,0)</f>
        <v>0</v>
      </c>
      <c r="AZ131" s="123"/>
      <c r="BA131" s="112" t="e">
        <f>'III Plan Rates'!$AA134*'V Consumer Factors'!$N$12*'II Rate Development &amp; Change'!$K$34</f>
        <v>#DIV/0!</v>
      </c>
      <c r="BB131" s="112" t="e">
        <f>'III Plan Rates'!$AA134*'V Consumer Factors'!$N$13*'II Rate Development &amp; Change'!$K$34</f>
        <v>#DIV/0!</v>
      </c>
      <c r="BC131" s="112" t="e">
        <f>'III Plan Rates'!$AA134*'V Consumer Factors'!$N$14*'II Rate Development &amp; Change'!$K$34</f>
        <v>#DIV/0!</v>
      </c>
      <c r="BD131" s="112" t="e">
        <f>'III Plan Rates'!$AA134*'V Consumer Factors'!$N$15*'II Rate Development &amp; Change'!$K$34</f>
        <v>#DIV/0!</v>
      </c>
      <c r="BE131" s="112" t="e">
        <f>'III Plan Rates'!$AA134*'V Consumer Factors'!$N$16*'II Rate Development &amp; Change'!$K$34</f>
        <v>#DIV/0!</v>
      </c>
      <c r="BF131" s="112" t="e">
        <f>'III Plan Rates'!$AA134*'V Consumer Factors'!$N$17*'II Rate Development &amp; Change'!$K$34</f>
        <v>#DIV/0!</v>
      </c>
      <c r="BG131" s="112" t="e">
        <f>'III Plan Rates'!$AA134*'V Consumer Factors'!$N$18*'II Rate Development &amp; Change'!$K$34</f>
        <v>#DIV/0!</v>
      </c>
      <c r="BH131" s="112" t="e">
        <f>'III Plan Rates'!$AA134*'V Consumer Factors'!$N$19*'II Rate Development &amp; Change'!$K$34</f>
        <v>#DIV/0!</v>
      </c>
      <c r="BI131" s="112" t="e">
        <f>'III Plan Rates'!$AA134*'V Consumer Factors'!$N$20*'II Rate Development &amp; Change'!$K$34</f>
        <v>#DIV/0!</v>
      </c>
      <c r="BJ131" s="112">
        <f>IF('III Plan Rates'!$AP134&gt;0,SUMPRODUCT(BA131:BI131,'III Plan Rates'!$AG134:$AO134)/'III Plan Rates'!$AP134,0)</f>
        <v>0</v>
      </c>
      <c r="BK131" s="124"/>
      <c r="BL131" s="120" t="e">
        <f t="shared" si="58"/>
        <v>#DIV/0!</v>
      </c>
      <c r="BM131" s="120" t="e">
        <f t="shared" si="58"/>
        <v>#DIV/0!</v>
      </c>
      <c r="BN131" s="120" t="e">
        <f t="shared" si="58"/>
        <v>#DIV/0!</v>
      </c>
      <c r="BO131" s="120" t="e">
        <f t="shared" si="58"/>
        <v>#DIV/0!</v>
      </c>
      <c r="BP131" s="120" t="e">
        <f t="shared" si="58"/>
        <v>#DIV/0!</v>
      </c>
      <c r="BQ131" s="120" t="e">
        <f t="shared" si="58"/>
        <v>#DIV/0!</v>
      </c>
      <c r="BR131" s="120" t="e">
        <f t="shared" si="58"/>
        <v>#DIV/0!</v>
      </c>
      <c r="BS131" s="120" t="e">
        <f t="shared" si="58"/>
        <v>#DIV/0!</v>
      </c>
      <c r="BT131" s="120" t="e">
        <f t="shared" si="58"/>
        <v>#DIV/0!</v>
      </c>
      <c r="BU131" s="120" t="str">
        <f t="shared" si="58"/>
        <v/>
      </c>
      <c r="BV131" s="119"/>
      <c r="BW131" s="111"/>
      <c r="BX131" s="111"/>
      <c r="BY131" s="111"/>
      <c r="BZ131" s="111"/>
      <c r="CA131" s="111"/>
      <c r="CB131" s="111"/>
      <c r="CC131" s="111"/>
      <c r="CD131" s="111"/>
      <c r="CE131" s="111"/>
      <c r="CF131" s="112">
        <f>IF('III Plan Rates'!$AP134&gt;0,SUMPRODUCT(BW131:CE131,'III Plan Rates'!$AG134:$AO134)/'III Plan Rates'!$AP134,0)</f>
        <v>0</v>
      </c>
      <c r="CG131" s="123"/>
      <c r="CH131" s="112" t="e">
        <f>'III Plan Rates'!$AA134*'V Consumer Factors'!$N$12*'II Rate Development &amp; Change'!$L$34</f>
        <v>#DIV/0!</v>
      </c>
      <c r="CI131" s="112" t="e">
        <f>'III Plan Rates'!$AA134*'V Consumer Factors'!$N$13*'II Rate Development &amp; Change'!$L$34</f>
        <v>#DIV/0!</v>
      </c>
      <c r="CJ131" s="112" t="e">
        <f>'III Plan Rates'!$AA134*'V Consumer Factors'!$N$14*'II Rate Development &amp; Change'!$L$34</f>
        <v>#DIV/0!</v>
      </c>
      <c r="CK131" s="112" t="e">
        <f>'III Plan Rates'!$AA134*'V Consumer Factors'!$N$15*'II Rate Development &amp; Change'!$L$34</f>
        <v>#DIV/0!</v>
      </c>
      <c r="CL131" s="112" t="e">
        <f>'III Plan Rates'!$AA134*'V Consumer Factors'!$N$16*'II Rate Development &amp; Change'!$L$34</f>
        <v>#DIV/0!</v>
      </c>
      <c r="CM131" s="112" t="e">
        <f>'III Plan Rates'!$AA134*'V Consumer Factors'!$N$17*'II Rate Development &amp; Change'!$L$34</f>
        <v>#DIV/0!</v>
      </c>
      <c r="CN131" s="112" t="e">
        <f>'III Plan Rates'!$AA134*'V Consumer Factors'!$N$18*'II Rate Development &amp; Change'!$L$34</f>
        <v>#DIV/0!</v>
      </c>
      <c r="CO131" s="112" t="e">
        <f>'III Plan Rates'!$AA134*'V Consumer Factors'!$N$19*'II Rate Development &amp; Change'!$L$34</f>
        <v>#DIV/0!</v>
      </c>
      <c r="CP131" s="112" t="e">
        <f>'III Plan Rates'!$AA134*'V Consumer Factors'!$N$20*'II Rate Development &amp; Change'!$L$34</f>
        <v>#DIV/0!</v>
      </c>
      <c r="CQ131" s="112">
        <f>IF('III Plan Rates'!$AP134&gt;0,SUMPRODUCT(CH131:CP131,'III Plan Rates'!$AG134:$AO134)/'III Plan Rates'!$AP134,0)</f>
        <v>0</v>
      </c>
      <c r="CR131" s="124"/>
      <c r="CS131" s="120" t="e">
        <f t="shared" si="59"/>
        <v>#DIV/0!</v>
      </c>
      <c r="CT131" s="120" t="e">
        <f t="shared" si="59"/>
        <v>#DIV/0!</v>
      </c>
      <c r="CU131" s="120" t="e">
        <f t="shared" si="59"/>
        <v>#DIV/0!</v>
      </c>
      <c r="CV131" s="120" t="e">
        <f t="shared" si="59"/>
        <v>#DIV/0!</v>
      </c>
      <c r="CW131" s="120" t="e">
        <f t="shared" si="59"/>
        <v>#DIV/0!</v>
      </c>
      <c r="CX131" s="120" t="e">
        <f t="shared" si="59"/>
        <v>#DIV/0!</v>
      </c>
      <c r="CY131" s="120" t="e">
        <f t="shared" si="59"/>
        <v>#DIV/0!</v>
      </c>
      <c r="CZ131" s="120" t="e">
        <f t="shared" si="59"/>
        <v>#DIV/0!</v>
      </c>
      <c r="DA131" s="120" t="e">
        <f t="shared" si="59"/>
        <v>#DIV/0!</v>
      </c>
      <c r="DB131" s="120" t="str">
        <f t="shared" si="59"/>
        <v/>
      </c>
      <c r="DC131" s="119"/>
      <c r="DD131" s="111"/>
      <c r="DE131" s="111"/>
      <c r="DF131" s="111"/>
      <c r="DG131" s="111"/>
      <c r="DH131" s="111"/>
      <c r="DI131" s="111"/>
      <c r="DJ131" s="111"/>
      <c r="DK131" s="111"/>
      <c r="DL131" s="111"/>
      <c r="DM131" s="112">
        <f>IF('III Plan Rates'!$AP134&gt;0,SUMPRODUCT(DD131:DL131,'III Plan Rates'!$AG134:$AO134)/'III Plan Rates'!$AP134,0)</f>
        <v>0</v>
      </c>
      <c r="DN131" s="123"/>
      <c r="DO131" s="112" t="e">
        <f>'III Plan Rates'!$AA134*'V Consumer Factors'!$N$12*'II Rate Development &amp; Change'!$M$34</f>
        <v>#DIV/0!</v>
      </c>
      <c r="DP131" s="112" t="e">
        <f>'III Plan Rates'!$AA134*'V Consumer Factors'!$N$13*'II Rate Development &amp; Change'!$M$34</f>
        <v>#DIV/0!</v>
      </c>
      <c r="DQ131" s="112" t="e">
        <f>'III Plan Rates'!$AA134*'V Consumer Factors'!$N$14*'II Rate Development &amp; Change'!$M$34</f>
        <v>#DIV/0!</v>
      </c>
      <c r="DR131" s="112" t="e">
        <f>'III Plan Rates'!$AA134*'V Consumer Factors'!$N$15*'II Rate Development &amp; Change'!$M$34</f>
        <v>#DIV/0!</v>
      </c>
      <c r="DS131" s="112" t="e">
        <f>'III Plan Rates'!$AA134*'V Consumer Factors'!$N$16*'II Rate Development &amp; Change'!$M$34</f>
        <v>#DIV/0!</v>
      </c>
      <c r="DT131" s="112" t="e">
        <f>'III Plan Rates'!$AA134*'V Consumer Factors'!$N$17*'II Rate Development &amp; Change'!$M$34</f>
        <v>#DIV/0!</v>
      </c>
      <c r="DU131" s="112" t="e">
        <f>'III Plan Rates'!$AA134*'V Consumer Factors'!$N$18*'II Rate Development &amp; Change'!$M$34</f>
        <v>#DIV/0!</v>
      </c>
      <c r="DV131" s="112" t="e">
        <f>'III Plan Rates'!$AA134*'V Consumer Factors'!$N$19*'II Rate Development &amp; Change'!$M$34</f>
        <v>#DIV/0!</v>
      </c>
      <c r="DW131" s="112" t="e">
        <f>'III Plan Rates'!$AA134*'V Consumer Factors'!$N$20*'II Rate Development &amp; Change'!$M$34</f>
        <v>#DIV/0!</v>
      </c>
      <c r="DX131" s="112">
        <f>IF('III Plan Rates'!$AP134&gt;0,SUMPRODUCT(DO131:DW131,'III Plan Rates'!$AG134:$AO134)/'III Plan Rates'!$AP134,0)</f>
        <v>0</v>
      </c>
      <c r="DZ131" s="120" t="e">
        <f t="shared" si="60"/>
        <v>#DIV/0!</v>
      </c>
      <c r="EA131" s="120" t="e">
        <f t="shared" si="60"/>
        <v>#DIV/0!</v>
      </c>
      <c r="EB131" s="120" t="e">
        <f t="shared" si="60"/>
        <v>#DIV/0!</v>
      </c>
      <c r="EC131" s="120" t="e">
        <f t="shared" si="60"/>
        <v>#DIV/0!</v>
      </c>
      <c r="ED131" s="120" t="e">
        <f t="shared" si="60"/>
        <v>#DIV/0!</v>
      </c>
      <c r="EE131" s="120" t="e">
        <f t="shared" si="60"/>
        <v>#DIV/0!</v>
      </c>
      <c r="EF131" s="120" t="e">
        <f t="shared" si="60"/>
        <v>#DIV/0!</v>
      </c>
      <c r="EG131" s="120" t="e">
        <f t="shared" si="60"/>
        <v>#DIV/0!</v>
      </c>
      <c r="EH131" s="120" t="e">
        <f t="shared" si="60"/>
        <v>#DIV/0!</v>
      </c>
      <c r="EI131" s="120" t="str">
        <f t="shared" si="60"/>
        <v/>
      </c>
      <c r="EJ131" s="119"/>
    </row>
    <row r="132" spans="1:140" x14ac:dyDescent="0.25">
      <c r="A132" s="406" t="str">
        <f>'III Plan Rates'!A135</f>
        <v>Plan 118</v>
      </c>
      <c r="B132" s="122">
        <f>'III Plan Rates'!B135</f>
        <v>0</v>
      </c>
      <c r="C132" s="128">
        <f>'III Plan Rates'!D135</f>
        <v>0</v>
      </c>
      <c r="D132" s="122">
        <f>'III Plan Rates'!E135</f>
        <v>0</v>
      </c>
      <c r="E132" s="122">
        <f>'III Plan Rates'!F135</f>
        <v>0</v>
      </c>
      <c r="F132" s="122">
        <f>'III Plan Rates'!G135</f>
        <v>0</v>
      </c>
      <c r="G132" s="122">
        <f>'III Plan Rates'!J135</f>
        <v>0</v>
      </c>
      <c r="H132" s="10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2">
        <f>IF('III Plan Rates'!$AP135&gt;0,SUMPRODUCT(I132:Q132,'III Plan Rates'!$AG135:$AO135)/'III Plan Rates'!$AP135,0)</f>
        <v>0</v>
      </c>
      <c r="S132" s="123"/>
      <c r="T132" s="112" t="e">
        <f>'III Plan Rates'!$AA135*'V Consumer Factors'!$N$12*'II Rate Development &amp; Change'!$J$34</f>
        <v>#DIV/0!</v>
      </c>
      <c r="U132" s="112" t="e">
        <f>'III Plan Rates'!$AA135*'V Consumer Factors'!$N$13*'II Rate Development &amp; Change'!$J$34</f>
        <v>#DIV/0!</v>
      </c>
      <c r="V132" s="112" t="e">
        <f>'III Plan Rates'!$AA135*'V Consumer Factors'!$N$14*'II Rate Development &amp; Change'!$J$34</f>
        <v>#DIV/0!</v>
      </c>
      <c r="W132" s="112" t="e">
        <f>'III Plan Rates'!$AA135*'V Consumer Factors'!$N$15*'II Rate Development &amp; Change'!$J$34</f>
        <v>#DIV/0!</v>
      </c>
      <c r="X132" s="112" t="e">
        <f>'III Plan Rates'!$AA135*'V Consumer Factors'!$N$16*'II Rate Development &amp; Change'!$J$34</f>
        <v>#DIV/0!</v>
      </c>
      <c r="Y132" s="112" t="e">
        <f>'III Plan Rates'!$AA135*'V Consumer Factors'!$N$17*'II Rate Development &amp; Change'!$J$34</f>
        <v>#DIV/0!</v>
      </c>
      <c r="Z132" s="112" t="e">
        <f>'III Plan Rates'!$AA135*'V Consumer Factors'!$N$18*'II Rate Development &amp; Change'!$J$34</f>
        <v>#DIV/0!</v>
      </c>
      <c r="AA132" s="112" t="e">
        <f>'III Plan Rates'!$AA135*'V Consumer Factors'!$N$19*'II Rate Development &amp; Change'!$J$34</f>
        <v>#DIV/0!</v>
      </c>
      <c r="AB132" s="112" t="e">
        <f>'III Plan Rates'!$AA135*'V Consumer Factors'!$N$20*'II Rate Development &amp; Change'!$J$34</f>
        <v>#DIV/0!</v>
      </c>
      <c r="AC132" s="112">
        <f>IF('III Plan Rates'!$AP135&gt;0,SUMPRODUCT(T132:AB132,'III Plan Rates'!$AG135:$AO135)/'III Plan Rates'!$AP135,0)</f>
        <v>0</v>
      </c>
      <c r="AD132" s="119"/>
      <c r="AE132" s="120" t="e">
        <f t="shared" si="57"/>
        <v>#DIV/0!</v>
      </c>
      <c r="AF132" s="120" t="e">
        <f t="shared" si="57"/>
        <v>#DIV/0!</v>
      </c>
      <c r="AG132" s="120" t="e">
        <f t="shared" si="57"/>
        <v>#DIV/0!</v>
      </c>
      <c r="AH132" s="120" t="e">
        <f t="shared" si="57"/>
        <v>#DIV/0!</v>
      </c>
      <c r="AI132" s="120" t="e">
        <f t="shared" si="57"/>
        <v>#DIV/0!</v>
      </c>
      <c r="AJ132" s="120" t="e">
        <f t="shared" si="57"/>
        <v>#DIV/0!</v>
      </c>
      <c r="AK132" s="120" t="e">
        <f t="shared" si="57"/>
        <v>#DIV/0!</v>
      </c>
      <c r="AL132" s="120" t="e">
        <f t="shared" si="57"/>
        <v>#DIV/0!</v>
      </c>
      <c r="AM132" s="120" t="e">
        <f t="shared" si="57"/>
        <v>#DIV/0!</v>
      </c>
      <c r="AN132" s="120" t="str">
        <f t="shared" si="57"/>
        <v/>
      </c>
      <c r="AO132" s="119"/>
      <c r="AP132" s="111"/>
      <c r="AQ132" s="111"/>
      <c r="AR132" s="111"/>
      <c r="AS132" s="111"/>
      <c r="AT132" s="111"/>
      <c r="AU132" s="111"/>
      <c r="AV132" s="111"/>
      <c r="AW132" s="111"/>
      <c r="AX132" s="111"/>
      <c r="AY132" s="112">
        <f>IF('III Plan Rates'!$AP135&gt;0,SUMPRODUCT(AP132:AX132,'III Plan Rates'!$AG135:$AO135)/'III Plan Rates'!$AP135,0)</f>
        <v>0</v>
      </c>
      <c r="AZ132" s="123"/>
      <c r="BA132" s="112" t="e">
        <f>'III Plan Rates'!$AA135*'V Consumer Factors'!$N$12*'II Rate Development &amp; Change'!$K$34</f>
        <v>#DIV/0!</v>
      </c>
      <c r="BB132" s="112" t="e">
        <f>'III Plan Rates'!$AA135*'V Consumer Factors'!$N$13*'II Rate Development &amp; Change'!$K$34</f>
        <v>#DIV/0!</v>
      </c>
      <c r="BC132" s="112" t="e">
        <f>'III Plan Rates'!$AA135*'V Consumer Factors'!$N$14*'II Rate Development &amp; Change'!$K$34</f>
        <v>#DIV/0!</v>
      </c>
      <c r="BD132" s="112" t="e">
        <f>'III Plan Rates'!$AA135*'V Consumer Factors'!$N$15*'II Rate Development &amp; Change'!$K$34</f>
        <v>#DIV/0!</v>
      </c>
      <c r="BE132" s="112" t="e">
        <f>'III Plan Rates'!$AA135*'V Consumer Factors'!$N$16*'II Rate Development &amp; Change'!$K$34</f>
        <v>#DIV/0!</v>
      </c>
      <c r="BF132" s="112" t="e">
        <f>'III Plan Rates'!$AA135*'V Consumer Factors'!$N$17*'II Rate Development &amp; Change'!$K$34</f>
        <v>#DIV/0!</v>
      </c>
      <c r="BG132" s="112" t="e">
        <f>'III Plan Rates'!$AA135*'V Consumer Factors'!$N$18*'II Rate Development &amp; Change'!$K$34</f>
        <v>#DIV/0!</v>
      </c>
      <c r="BH132" s="112" t="e">
        <f>'III Plan Rates'!$AA135*'V Consumer Factors'!$N$19*'II Rate Development &amp; Change'!$K$34</f>
        <v>#DIV/0!</v>
      </c>
      <c r="BI132" s="112" t="e">
        <f>'III Plan Rates'!$AA135*'V Consumer Factors'!$N$20*'II Rate Development &amp; Change'!$K$34</f>
        <v>#DIV/0!</v>
      </c>
      <c r="BJ132" s="112">
        <f>IF('III Plan Rates'!$AP135&gt;0,SUMPRODUCT(BA132:BI132,'III Plan Rates'!$AG135:$AO135)/'III Plan Rates'!$AP135,0)</f>
        <v>0</v>
      </c>
      <c r="BK132" s="124"/>
      <c r="BL132" s="120" t="e">
        <f t="shared" si="58"/>
        <v>#DIV/0!</v>
      </c>
      <c r="BM132" s="120" t="e">
        <f t="shared" si="58"/>
        <v>#DIV/0!</v>
      </c>
      <c r="BN132" s="120" t="e">
        <f t="shared" si="58"/>
        <v>#DIV/0!</v>
      </c>
      <c r="BO132" s="120" t="e">
        <f t="shared" si="58"/>
        <v>#DIV/0!</v>
      </c>
      <c r="BP132" s="120" t="e">
        <f t="shared" si="58"/>
        <v>#DIV/0!</v>
      </c>
      <c r="BQ132" s="120" t="e">
        <f t="shared" si="58"/>
        <v>#DIV/0!</v>
      </c>
      <c r="BR132" s="120" t="e">
        <f t="shared" si="58"/>
        <v>#DIV/0!</v>
      </c>
      <c r="BS132" s="120" t="e">
        <f t="shared" si="58"/>
        <v>#DIV/0!</v>
      </c>
      <c r="BT132" s="120" t="e">
        <f t="shared" si="58"/>
        <v>#DIV/0!</v>
      </c>
      <c r="BU132" s="120" t="str">
        <f t="shared" si="58"/>
        <v/>
      </c>
      <c r="BV132" s="119"/>
      <c r="BW132" s="111"/>
      <c r="BX132" s="111"/>
      <c r="BY132" s="111"/>
      <c r="BZ132" s="111"/>
      <c r="CA132" s="111"/>
      <c r="CB132" s="111"/>
      <c r="CC132" s="111"/>
      <c r="CD132" s="111"/>
      <c r="CE132" s="111"/>
      <c r="CF132" s="112">
        <f>IF('III Plan Rates'!$AP135&gt;0,SUMPRODUCT(BW132:CE132,'III Plan Rates'!$AG135:$AO135)/'III Plan Rates'!$AP135,0)</f>
        <v>0</v>
      </c>
      <c r="CG132" s="123"/>
      <c r="CH132" s="112" t="e">
        <f>'III Plan Rates'!$AA135*'V Consumer Factors'!$N$12*'II Rate Development &amp; Change'!$L$34</f>
        <v>#DIV/0!</v>
      </c>
      <c r="CI132" s="112" t="e">
        <f>'III Plan Rates'!$AA135*'V Consumer Factors'!$N$13*'II Rate Development &amp; Change'!$L$34</f>
        <v>#DIV/0!</v>
      </c>
      <c r="CJ132" s="112" t="e">
        <f>'III Plan Rates'!$AA135*'V Consumer Factors'!$N$14*'II Rate Development &amp; Change'!$L$34</f>
        <v>#DIV/0!</v>
      </c>
      <c r="CK132" s="112" t="e">
        <f>'III Plan Rates'!$AA135*'V Consumer Factors'!$N$15*'II Rate Development &amp; Change'!$L$34</f>
        <v>#DIV/0!</v>
      </c>
      <c r="CL132" s="112" t="e">
        <f>'III Plan Rates'!$AA135*'V Consumer Factors'!$N$16*'II Rate Development &amp; Change'!$L$34</f>
        <v>#DIV/0!</v>
      </c>
      <c r="CM132" s="112" t="e">
        <f>'III Plan Rates'!$AA135*'V Consumer Factors'!$N$17*'II Rate Development &amp; Change'!$L$34</f>
        <v>#DIV/0!</v>
      </c>
      <c r="CN132" s="112" t="e">
        <f>'III Plan Rates'!$AA135*'V Consumer Factors'!$N$18*'II Rate Development &amp; Change'!$L$34</f>
        <v>#DIV/0!</v>
      </c>
      <c r="CO132" s="112" t="e">
        <f>'III Plan Rates'!$AA135*'V Consumer Factors'!$N$19*'II Rate Development &amp; Change'!$L$34</f>
        <v>#DIV/0!</v>
      </c>
      <c r="CP132" s="112" t="e">
        <f>'III Plan Rates'!$AA135*'V Consumer Factors'!$N$20*'II Rate Development &amp; Change'!$L$34</f>
        <v>#DIV/0!</v>
      </c>
      <c r="CQ132" s="112">
        <f>IF('III Plan Rates'!$AP135&gt;0,SUMPRODUCT(CH132:CP132,'III Plan Rates'!$AG135:$AO135)/'III Plan Rates'!$AP135,0)</f>
        <v>0</v>
      </c>
      <c r="CR132" s="124"/>
      <c r="CS132" s="120" t="e">
        <f t="shared" si="59"/>
        <v>#DIV/0!</v>
      </c>
      <c r="CT132" s="120" t="e">
        <f t="shared" si="59"/>
        <v>#DIV/0!</v>
      </c>
      <c r="CU132" s="120" t="e">
        <f t="shared" si="59"/>
        <v>#DIV/0!</v>
      </c>
      <c r="CV132" s="120" t="e">
        <f t="shared" si="59"/>
        <v>#DIV/0!</v>
      </c>
      <c r="CW132" s="120" t="e">
        <f t="shared" si="59"/>
        <v>#DIV/0!</v>
      </c>
      <c r="CX132" s="120" t="e">
        <f t="shared" si="59"/>
        <v>#DIV/0!</v>
      </c>
      <c r="CY132" s="120" t="e">
        <f t="shared" si="59"/>
        <v>#DIV/0!</v>
      </c>
      <c r="CZ132" s="120" t="e">
        <f t="shared" si="59"/>
        <v>#DIV/0!</v>
      </c>
      <c r="DA132" s="120" t="e">
        <f t="shared" si="59"/>
        <v>#DIV/0!</v>
      </c>
      <c r="DB132" s="120" t="str">
        <f t="shared" si="59"/>
        <v/>
      </c>
      <c r="DC132" s="119"/>
      <c r="DD132" s="111"/>
      <c r="DE132" s="111"/>
      <c r="DF132" s="111"/>
      <c r="DG132" s="111"/>
      <c r="DH132" s="111"/>
      <c r="DI132" s="111"/>
      <c r="DJ132" s="111"/>
      <c r="DK132" s="111"/>
      <c r="DL132" s="111"/>
      <c r="DM132" s="112">
        <f>IF('III Plan Rates'!$AP135&gt;0,SUMPRODUCT(DD132:DL132,'III Plan Rates'!$AG135:$AO135)/'III Plan Rates'!$AP135,0)</f>
        <v>0</v>
      </c>
      <c r="DN132" s="123"/>
      <c r="DO132" s="112" t="e">
        <f>'III Plan Rates'!$AA135*'V Consumer Factors'!$N$12*'II Rate Development &amp; Change'!$M$34</f>
        <v>#DIV/0!</v>
      </c>
      <c r="DP132" s="112" t="e">
        <f>'III Plan Rates'!$AA135*'V Consumer Factors'!$N$13*'II Rate Development &amp; Change'!$M$34</f>
        <v>#DIV/0!</v>
      </c>
      <c r="DQ132" s="112" t="e">
        <f>'III Plan Rates'!$AA135*'V Consumer Factors'!$N$14*'II Rate Development &amp; Change'!$M$34</f>
        <v>#DIV/0!</v>
      </c>
      <c r="DR132" s="112" t="e">
        <f>'III Plan Rates'!$AA135*'V Consumer Factors'!$N$15*'II Rate Development &amp; Change'!$M$34</f>
        <v>#DIV/0!</v>
      </c>
      <c r="DS132" s="112" t="e">
        <f>'III Plan Rates'!$AA135*'V Consumer Factors'!$N$16*'II Rate Development &amp; Change'!$M$34</f>
        <v>#DIV/0!</v>
      </c>
      <c r="DT132" s="112" t="e">
        <f>'III Plan Rates'!$AA135*'V Consumer Factors'!$N$17*'II Rate Development &amp; Change'!$M$34</f>
        <v>#DIV/0!</v>
      </c>
      <c r="DU132" s="112" t="e">
        <f>'III Plan Rates'!$AA135*'V Consumer Factors'!$N$18*'II Rate Development &amp; Change'!$M$34</f>
        <v>#DIV/0!</v>
      </c>
      <c r="DV132" s="112" t="e">
        <f>'III Plan Rates'!$AA135*'V Consumer Factors'!$N$19*'II Rate Development &amp; Change'!$M$34</f>
        <v>#DIV/0!</v>
      </c>
      <c r="DW132" s="112" t="e">
        <f>'III Plan Rates'!$AA135*'V Consumer Factors'!$N$20*'II Rate Development &amp; Change'!$M$34</f>
        <v>#DIV/0!</v>
      </c>
      <c r="DX132" s="112">
        <f>IF('III Plan Rates'!$AP135&gt;0,SUMPRODUCT(DO132:DW132,'III Plan Rates'!$AG135:$AO135)/'III Plan Rates'!$AP135,0)</f>
        <v>0</v>
      </c>
      <c r="DZ132" s="120" t="e">
        <f t="shared" si="60"/>
        <v>#DIV/0!</v>
      </c>
      <c r="EA132" s="120" t="e">
        <f t="shared" si="60"/>
        <v>#DIV/0!</v>
      </c>
      <c r="EB132" s="120" t="e">
        <f t="shared" si="60"/>
        <v>#DIV/0!</v>
      </c>
      <c r="EC132" s="120" t="e">
        <f t="shared" si="60"/>
        <v>#DIV/0!</v>
      </c>
      <c r="ED132" s="120" t="e">
        <f t="shared" si="60"/>
        <v>#DIV/0!</v>
      </c>
      <c r="EE132" s="120" t="e">
        <f t="shared" si="60"/>
        <v>#DIV/0!</v>
      </c>
      <c r="EF132" s="120" t="e">
        <f t="shared" si="60"/>
        <v>#DIV/0!</v>
      </c>
      <c r="EG132" s="120" t="e">
        <f t="shared" si="60"/>
        <v>#DIV/0!</v>
      </c>
      <c r="EH132" s="120" t="e">
        <f t="shared" si="60"/>
        <v>#DIV/0!</v>
      </c>
      <c r="EI132" s="120" t="str">
        <f t="shared" si="60"/>
        <v/>
      </c>
      <c r="EJ132" s="119"/>
    </row>
    <row r="133" spans="1:140" x14ac:dyDescent="0.25">
      <c r="A133" s="406" t="str">
        <f>'III Plan Rates'!A136</f>
        <v>Plan 119</v>
      </c>
      <c r="B133" s="122">
        <f>'III Plan Rates'!B136</f>
        <v>0</v>
      </c>
      <c r="C133" s="128">
        <f>'III Plan Rates'!D136</f>
        <v>0</v>
      </c>
      <c r="D133" s="122">
        <f>'III Plan Rates'!E136</f>
        <v>0</v>
      </c>
      <c r="E133" s="122">
        <f>'III Plan Rates'!F136</f>
        <v>0</v>
      </c>
      <c r="F133" s="122">
        <f>'III Plan Rates'!G136</f>
        <v>0</v>
      </c>
      <c r="G133" s="122">
        <f>'III Plan Rates'!J136</f>
        <v>0</v>
      </c>
      <c r="H133" s="10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2">
        <f>IF('III Plan Rates'!$AP136&gt;0,SUMPRODUCT(I133:Q133,'III Plan Rates'!$AG136:$AO136)/'III Plan Rates'!$AP136,0)</f>
        <v>0</v>
      </c>
      <c r="S133" s="123"/>
      <c r="T133" s="112" t="e">
        <f>'III Plan Rates'!$AA136*'V Consumer Factors'!$N$12*'II Rate Development &amp; Change'!$J$34</f>
        <v>#DIV/0!</v>
      </c>
      <c r="U133" s="112" t="e">
        <f>'III Plan Rates'!$AA136*'V Consumer Factors'!$N$13*'II Rate Development &amp; Change'!$J$34</f>
        <v>#DIV/0!</v>
      </c>
      <c r="V133" s="112" t="e">
        <f>'III Plan Rates'!$AA136*'V Consumer Factors'!$N$14*'II Rate Development &amp; Change'!$J$34</f>
        <v>#DIV/0!</v>
      </c>
      <c r="W133" s="112" t="e">
        <f>'III Plan Rates'!$AA136*'V Consumer Factors'!$N$15*'II Rate Development &amp; Change'!$J$34</f>
        <v>#DIV/0!</v>
      </c>
      <c r="X133" s="112" t="e">
        <f>'III Plan Rates'!$AA136*'V Consumer Factors'!$N$16*'II Rate Development &amp; Change'!$J$34</f>
        <v>#DIV/0!</v>
      </c>
      <c r="Y133" s="112" t="e">
        <f>'III Plan Rates'!$AA136*'V Consumer Factors'!$N$17*'II Rate Development &amp; Change'!$J$34</f>
        <v>#DIV/0!</v>
      </c>
      <c r="Z133" s="112" t="e">
        <f>'III Plan Rates'!$AA136*'V Consumer Factors'!$N$18*'II Rate Development &amp; Change'!$J$34</f>
        <v>#DIV/0!</v>
      </c>
      <c r="AA133" s="112" t="e">
        <f>'III Plan Rates'!$AA136*'V Consumer Factors'!$N$19*'II Rate Development &amp; Change'!$J$34</f>
        <v>#DIV/0!</v>
      </c>
      <c r="AB133" s="112" t="e">
        <f>'III Plan Rates'!$AA136*'V Consumer Factors'!$N$20*'II Rate Development &amp; Change'!$J$34</f>
        <v>#DIV/0!</v>
      </c>
      <c r="AC133" s="112">
        <f>IF('III Plan Rates'!$AP136&gt;0,SUMPRODUCT(T133:AB133,'III Plan Rates'!$AG136:$AO136)/'III Plan Rates'!$AP136,0)</f>
        <v>0</v>
      </c>
      <c r="AD133" s="119"/>
      <c r="AE133" s="120" t="e">
        <f t="shared" si="57"/>
        <v>#DIV/0!</v>
      </c>
      <c r="AF133" s="120" t="e">
        <f t="shared" si="57"/>
        <v>#DIV/0!</v>
      </c>
      <c r="AG133" s="120" t="e">
        <f t="shared" si="57"/>
        <v>#DIV/0!</v>
      </c>
      <c r="AH133" s="120" t="e">
        <f t="shared" si="57"/>
        <v>#DIV/0!</v>
      </c>
      <c r="AI133" s="120" t="e">
        <f t="shared" si="57"/>
        <v>#DIV/0!</v>
      </c>
      <c r="AJ133" s="120" t="e">
        <f t="shared" si="57"/>
        <v>#DIV/0!</v>
      </c>
      <c r="AK133" s="120" t="e">
        <f t="shared" si="57"/>
        <v>#DIV/0!</v>
      </c>
      <c r="AL133" s="120" t="e">
        <f t="shared" si="57"/>
        <v>#DIV/0!</v>
      </c>
      <c r="AM133" s="120" t="e">
        <f t="shared" si="57"/>
        <v>#DIV/0!</v>
      </c>
      <c r="AN133" s="120" t="str">
        <f t="shared" si="57"/>
        <v/>
      </c>
      <c r="AO133" s="119"/>
      <c r="AP133" s="111"/>
      <c r="AQ133" s="111"/>
      <c r="AR133" s="111"/>
      <c r="AS133" s="111"/>
      <c r="AT133" s="111"/>
      <c r="AU133" s="111"/>
      <c r="AV133" s="111"/>
      <c r="AW133" s="111"/>
      <c r="AX133" s="111"/>
      <c r="AY133" s="112">
        <f>IF('III Plan Rates'!$AP136&gt;0,SUMPRODUCT(AP133:AX133,'III Plan Rates'!$AG136:$AO136)/'III Plan Rates'!$AP136,0)</f>
        <v>0</v>
      </c>
      <c r="AZ133" s="123"/>
      <c r="BA133" s="112" t="e">
        <f>'III Plan Rates'!$AA136*'V Consumer Factors'!$N$12*'II Rate Development &amp; Change'!$K$34</f>
        <v>#DIV/0!</v>
      </c>
      <c r="BB133" s="112" t="e">
        <f>'III Plan Rates'!$AA136*'V Consumer Factors'!$N$13*'II Rate Development &amp; Change'!$K$34</f>
        <v>#DIV/0!</v>
      </c>
      <c r="BC133" s="112" t="e">
        <f>'III Plan Rates'!$AA136*'V Consumer Factors'!$N$14*'II Rate Development &amp; Change'!$K$34</f>
        <v>#DIV/0!</v>
      </c>
      <c r="BD133" s="112" t="e">
        <f>'III Plan Rates'!$AA136*'V Consumer Factors'!$N$15*'II Rate Development &amp; Change'!$K$34</f>
        <v>#DIV/0!</v>
      </c>
      <c r="BE133" s="112" t="e">
        <f>'III Plan Rates'!$AA136*'V Consumer Factors'!$N$16*'II Rate Development &amp; Change'!$K$34</f>
        <v>#DIV/0!</v>
      </c>
      <c r="BF133" s="112" t="e">
        <f>'III Plan Rates'!$AA136*'V Consumer Factors'!$N$17*'II Rate Development &amp; Change'!$K$34</f>
        <v>#DIV/0!</v>
      </c>
      <c r="BG133" s="112" t="e">
        <f>'III Plan Rates'!$AA136*'V Consumer Factors'!$N$18*'II Rate Development &amp; Change'!$K$34</f>
        <v>#DIV/0!</v>
      </c>
      <c r="BH133" s="112" t="e">
        <f>'III Plan Rates'!$AA136*'V Consumer Factors'!$N$19*'II Rate Development &amp; Change'!$K$34</f>
        <v>#DIV/0!</v>
      </c>
      <c r="BI133" s="112" t="e">
        <f>'III Plan Rates'!$AA136*'V Consumer Factors'!$N$20*'II Rate Development &amp; Change'!$K$34</f>
        <v>#DIV/0!</v>
      </c>
      <c r="BJ133" s="112">
        <f>IF('III Plan Rates'!$AP136&gt;0,SUMPRODUCT(BA133:BI133,'III Plan Rates'!$AG136:$AO136)/'III Plan Rates'!$AP136,0)</f>
        <v>0</v>
      </c>
      <c r="BK133" s="124"/>
      <c r="BL133" s="120" t="e">
        <f t="shared" si="58"/>
        <v>#DIV/0!</v>
      </c>
      <c r="BM133" s="120" t="e">
        <f t="shared" si="58"/>
        <v>#DIV/0!</v>
      </c>
      <c r="BN133" s="120" t="e">
        <f t="shared" si="58"/>
        <v>#DIV/0!</v>
      </c>
      <c r="BO133" s="120" t="e">
        <f t="shared" si="58"/>
        <v>#DIV/0!</v>
      </c>
      <c r="BP133" s="120" t="e">
        <f t="shared" si="58"/>
        <v>#DIV/0!</v>
      </c>
      <c r="BQ133" s="120" t="e">
        <f t="shared" si="58"/>
        <v>#DIV/0!</v>
      </c>
      <c r="BR133" s="120" t="e">
        <f t="shared" si="58"/>
        <v>#DIV/0!</v>
      </c>
      <c r="BS133" s="120" t="e">
        <f t="shared" si="58"/>
        <v>#DIV/0!</v>
      </c>
      <c r="BT133" s="120" t="e">
        <f t="shared" si="58"/>
        <v>#DIV/0!</v>
      </c>
      <c r="BU133" s="120" t="str">
        <f t="shared" si="58"/>
        <v/>
      </c>
      <c r="BV133" s="119"/>
      <c r="BW133" s="111"/>
      <c r="BX133" s="111"/>
      <c r="BY133" s="111"/>
      <c r="BZ133" s="111"/>
      <c r="CA133" s="111"/>
      <c r="CB133" s="111"/>
      <c r="CC133" s="111"/>
      <c r="CD133" s="111"/>
      <c r="CE133" s="111"/>
      <c r="CF133" s="112">
        <f>IF('III Plan Rates'!$AP136&gt;0,SUMPRODUCT(BW133:CE133,'III Plan Rates'!$AG136:$AO136)/'III Plan Rates'!$AP136,0)</f>
        <v>0</v>
      </c>
      <c r="CG133" s="123"/>
      <c r="CH133" s="112" t="e">
        <f>'III Plan Rates'!$AA136*'V Consumer Factors'!$N$12*'II Rate Development &amp; Change'!$L$34</f>
        <v>#DIV/0!</v>
      </c>
      <c r="CI133" s="112" t="e">
        <f>'III Plan Rates'!$AA136*'V Consumer Factors'!$N$13*'II Rate Development &amp; Change'!$L$34</f>
        <v>#DIV/0!</v>
      </c>
      <c r="CJ133" s="112" t="e">
        <f>'III Plan Rates'!$AA136*'V Consumer Factors'!$N$14*'II Rate Development &amp; Change'!$L$34</f>
        <v>#DIV/0!</v>
      </c>
      <c r="CK133" s="112" t="e">
        <f>'III Plan Rates'!$AA136*'V Consumer Factors'!$N$15*'II Rate Development &amp; Change'!$L$34</f>
        <v>#DIV/0!</v>
      </c>
      <c r="CL133" s="112" t="e">
        <f>'III Plan Rates'!$AA136*'V Consumer Factors'!$N$16*'II Rate Development &amp; Change'!$L$34</f>
        <v>#DIV/0!</v>
      </c>
      <c r="CM133" s="112" t="e">
        <f>'III Plan Rates'!$AA136*'V Consumer Factors'!$N$17*'II Rate Development &amp; Change'!$L$34</f>
        <v>#DIV/0!</v>
      </c>
      <c r="CN133" s="112" t="e">
        <f>'III Plan Rates'!$AA136*'V Consumer Factors'!$N$18*'II Rate Development &amp; Change'!$L$34</f>
        <v>#DIV/0!</v>
      </c>
      <c r="CO133" s="112" t="e">
        <f>'III Plan Rates'!$AA136*'V Consumer Factors'!$N$19*'II Rate Development &amp; Change'!$L$34</f>
        <v>#DIV/0!</v>
      </c>
      <c r="CP133" s="112" t="e">
        <f>'III Plan Rates'!$AA136*'V Consumer Factors'!$N$20*'II Rate Development &amp; Change'!$L$34</f>
        <v>#DIV/0!</v>
      </c>
      <c r="CQ133" s="112">
        <f>IF('III Plan Rates'!$AP136&gt;0,SUMPRODUCT(CH133:CP133,'III Plan Rates'!$AG136:$AO136)/'III Plan Rates'!$AP136,0)</f>
        <v>0</v>
      </c>
      <c r="CR133" s="124"/>
      <c r="CS133" s="120" t="e">
        <f t="shared" si="59"/>
        <v>#DIV/0!</v>
      </c>
      <c r="CT133" s="120" t="e">
        <f t="shared" si="59"/>
        <v>#DIV/0!</v>
      </c>
      <c r="CU133" s="120" t="e">
        <f t="shared" si="59"/>
        <v>#DIV/0!</v>
      </c>
      <c r="CV133" s="120" t="e">
        <f t="shared" si="59"/>
        <v>#DIV/0!</v>
      </c>
      <c r="CW133" s="120" t="e">
        <f t="shared" si="59"/>
        <v>#DIV/0!</v>
      </c>
      <c r="CX133" s="120" t="e">
        <f t="shared" si="59"/>
        <v>#DIV/0!</v>
      </c>
      <c r="CY133" s="120" t="e">
        <f t="shared" si="59"/>
        <v>#DIV/0!</v>
      </c>
      <c r="CZ133" s="120" t="e">
        <f t="shared" si="59"/>
        <v>#DIV/0!</v>
      </c>
      <c r="DA133" s="120" t="e">
        <f t="shared" si="59"/>
        <v>#DIV/0!</v>
      </c>
      <c r="DB133" s="120" t="str">
        <f t="shared" si="59"/>
        <v/>
      </c>
      <c r="DC133" s="119"/>
      <c r="DD133" s="111"/>
      <c r="DE133" s="111"/>
      <c r="DF133" s="111"/>
      <c r="DG133" s="111"/>
      <c r="DH133" s="111"/>
      <c r="DI133" s="111"/>
      <c r="DJ133" s="111"/>
      <c r="DK133" s="111"/>
      <c r="DL133" s="111"/>
      <c r="DM133" s="112">
        <f>IF('III Plan Rates'!$AP136&gt;0,SUMPRODUCT(DD133:DL133,'III Plan Rates'!$AG136:$AO136)/'III Plan Rates'!$AP136,0)</f>
        <v>0</v>
      </c>
      <c r="DN133" s="123"/>
      <c r="DO133" s="112" t="e">
        <f>'III Plan Rates'!$AA136*'V Consumer Factors'!$N$12*'II Rate Development &amp; Change'!$M$34</f>
        <v>#DIV/0!</v>
      </c>
      <c r="DP133" s="112" t="e">
        <f>'III Plan Rates'!$AA136*'V Consumer Factors'!$N$13*'II Rate Development &amp; Change'!$M$34</f>
        <v>#DIV/0!</v>
      </c>
      <c r="DQ133" s="112" t="e">
        <f>'III Plan Rates'!$AA136*'V Consumer Factors'!$N$14*'II Rate Development &amp; Change'!$M$34</f>
        <v>#DIV/0!</v>
      </c>
      <c r="DR133" s="112" t="e">
        <f>'III Plan Rates'!$AA136*'V Consumer Factors'!$N$15*'II Rate Development &amp; Change'!$M$34</f>
        <v>#DIV/0!</v>
      </c>
      <c r="DS133" s="112" t="e">
        <f>'III Plan Rates'!$AA136*'V Consumer Factors'!$N$16*'II Rate Development &amp; Change'!$M$34</f>
        <v>#DIV/0!</v>
      </c>
      <c r="DT133" s="112" t="e">
        <f>'III Plan Rates'!$AA136*'V Consumer Factors'!$N$17*'II Rate Development &amp; Change'!$M$34</f>
        <v>#DIV/0!</v>
      </c>
      <c r="DU133" s="112" t="e">
        <f>'III Plan Rates'!$AA136*'V Consumer Factors'!$N$18*'II Rate Development &amp; Change'!$M$34</f>
        <v>#DIV/0!</v>
      </c>
      <c r="DV133" s="112" t="e">
        <f>'III Plan Rates'!$AA136*'V Consumer Factors'!$N$19*'II Rate Development &amp; Change'!$M$34</f>
        <v>#DIV/0!</v>
      </c>
      <c r="DW133" s="112" t="e">
        <f>'III Plan Rates'!$AA136*'V Consumer Factors'!$N$20*'II Rate Development &amp; Change'!$M$34</f>
        <v>#DIV/0!</v>
      </c>
      <c r="DX133" s="112">
        <f>IF('III Plan Rates'!$AP136&gt;0,SUMPRODUCT(DO133:DW133,'III Plan Rates'!$AG136:$AO136)/'III Plan Rates'!$AP136,0)</f>
        <v>0</v>
      </c>
      <c r="DZ133" s="120" t="e">
        <f t="shared" si="60"/>
        <v>#DIV/0!</v>
      </c>
      <c r="EA133" s="120" t="e">
        <f t="shared" si="60"/>
        <v>#DIV/0!</v>
      </c>
      <c r="EB133" s="120" t="e">
        <f t="shared" si="60"/>
        <v>#DIV/0!</v>
      </c>
      <c r="EC133" s="120" t="e">
        <f t="shared" si="60"/>
        <v>#DIV/0!</v>
      </c>
      <c r="ED133" s="120" t="e">
        <f t="shared" si="60"/>
        <v>#DIV/0!</v>
      </c>
      <c r="EE133" s="120" t="e">
        <f t="shared" si="60"/>
        <v>#DIV/0!</v>
      </c>
      <c r="EF133" s="120" t="e">
        <f t="shared" si="60"/>
        <v>#DIV/0!</v>
      </c>
      <c r="EG133" s="120" t="e">
        <f t="shared" si="60"/>
        <v>#DIV/0!</v>
      </c>
      <c r="EH133" s="120" t="e">
        <f t="shared" si="60"/>
        <v>#DIV/0!</v>
      </c>
      <c r="EI133" s="120" t="str">
        <f t="shared" si="60"/>
        <v/>
      </c>
      <c r="EJ133" s="119"/>
    </row>
    <row r="134" spans="1:140" x14ac:dyDescent="0.25">
      <c r="A134" s="406" t="str">
        <f>'III Plan Rates'!A137</f>
        <v>Plan 120</v>
      </c>
      <c r="B134" s="122">
        <f>'III Plan Rates'!B137</f>
        <v>0</v>
      </c>
      <c r="C134" s="128">
        <f>'III Plan Rates'!D137</f>
        <v>0</v>
      </c>
      <c r="D134" s="122">
        <f>'III Plan Rates'!E137</f>
        <v>0</v>
      </c>
      <c r="E134" s="122">
        <f>'III Plan Rates'!F137</f>
        <v>0</v>
      </c>
      <c r="F134" s="122">
        <f>'III Plan Rates'!G137</f>
        <v>0</v>
      </c>
      <c r="G134" s="122">
        <f>'III Plan Rates'!J137</f>
        <v>0</v>
      </c>
      <c r="H134" s="10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2">
        <f>IF('III Plan Rates'!$AP137&gt;0,SUMPRODUCT(I134:Q134,'III Plan Rates'!$AG137:$AO137)/'III Plan Rates'!$AP137,0)</f>
        <v>0</v>
      </c>
      <c r="S134" s="123"/>
      <c r="T134" s="112" t="e">
        <f>'III Plan Rates'!$AA137*'V Consumer Factors'!$N$12*'II Rate Development &amp; Change'!$J$34</f>
        <v>#DIV/0!</v>
      </c>
      <c r="U134" s="112" t="e">
        <f>'III Plan Rates'!$AA137*'V Consumer Factors'!$N$13*'II Rate Development &amp; Change'!$J$34</f>
        <v>#DIV/0!</v>
      </c>
      <c r="V134" s="112" t="e">
        <f>'III Plan Rates'!$AA137*'V Consumer Factors'!$N$14*'II Rate Development &amp; Change'!$J$34</f>
        <v>#DIV/0!</v>
      </c>
      <c r="W134" s="112" t="e">
        <f>'III Plan Rates'!$AA137*'V Consumer Factors'!$N$15*'II Rate Development &amp; Change'!$J$34</f>
        <v>#DIV/0!</v>
      </c>
      <c r="X134" s="112" t="e">
        <f>'III Plan Rates'!$AA137*'V Consumer Factors'!$N$16*'II Rate Development &amp; Change'!$J$34</f>
        <v>#DIV/0!</v>
      </c>
      <c r="Y134" s="112" t="e">
        <f>'III Plan Rates'!$AA137*'V Consumer Factors'!$N$17*'II Rate Development &amp; Change'!$J$34</f>
        <v>#DIV/0!</v>
      </c>
      <c r="Z134" s="112" t="e">
        <f>'III Plan Rates'!$AA137*'V Consumer Factors'!$N$18*'II Rate Development &amp; Change'!$J$34</f>
        <v>#DIV/0!</v>
      </c>
      <c r="AA134" s="112" t="e">
        <f>'III Plan Rates'!$AA137*'V Consumer Factors'!$N$19*'II Rate Development &amp; Change'!$J$34</f>
        <v>#DIV/0!</v>
      </c>
      <c r="AB134" s="112" t="e">
        <f>'III Plan Rates'!$AA137*'V Consumer Factors'!$N$20*'II Rate Development &amp; Change'!$J$34</f>
        <v>#DIV/0!</v>
      </c>
      <c r="AC134" s="112">
        <f>IF('III Plan Rates'!$AP137&gt;0,SUMPRODUCT(T134:AB134,'III Plan Rates'!$AG137:$AO137)/'III Plan Rates'!$AP137,0)</f>
        <v>0</v>
      </c>
      <c r="AD134" s="119"/>
      <c r="AE134" s="120" t="e">
        <f t="shared" si="57"/>
        <v>#DIV/0!</v>
      </c>
      <c r="AF134" s="120" t="e">
        <f t="shared" si="57"/>
        <v>#DIV/0!</v>
      </c>
      <c r="AG134" s="120" t="e">
        <f t="shared" si="57"/>
        <v>#DIV/0!</v>
      </c>
      <c r="AH134" s="120" t="e">
        <f t="shared" si="57"/>
        <v>#DIV/0!</v>
      </c>
      <c r="AI134" s="120" t="e">
        <f t="shared" si="57"/>
        <v>#DIV/0!</v>
      </c>
      <c r="AJ134" s="120" t="e">
        <f t="shared" si="57"/>
        <v>#DIV/0!</v>
      </c>
      <c r="AK134" s="120" t="e">
        <f t="shared" si="57"/>
        <v>#DIV/0!</v>
      </c>
      <c r="AL134" s="120" t="e">
        <f t="shared" si="57"/>
        <v>#DIV/0!</v>
      </c>
      <c r="AM134" s="120" t="e">
        <f t="shared" si="57"/>
        <v>#DIV/0!</v>
      </c>
      <c r="AN134" s="120" t="str">
        <f t="shared" si="57"/>
        <v/>
      </c>
      <c r="AO134" s="119"/>
      <c r="AP134" s="111"/>
      <c r="AQ134" s="111"/>
      <c r="AR134" s="111"/>
      <c r="AS134" s="111"/>
      <c r="AT134" s="111"/>
      <c r="AU134" s="111"/>
      <c r="AV134" s="111"/>
      <c r="AW134" s="111"/>
      <c r="AX134" s="111"/>
      <c r="AY134" s="112">
        <f>IF('III Plan Rates'!$AP137&gt;0,SUMPRODUCT(AP134:AX134,'III Plan Rates'!$AG137:$AO137)/'III Plan Rates'!$AP137,0)</f>
        <v>0</v>
      </c>
      <c r="AZ134" s="123"/>
      <c r="BA134" s="112" t="e">
        <f>'III Plan Rates'!$AA137*'V Consumer Factors'!$N$12*'II Rate Development &amp; Change'!$K$34</f>
        <v>#DIV/0!</v>
      </c>
      <c r="BB134" s="112" t="e">
        <f>'III Plan Rates'!$AA137*'V Consumer Factors'!$N$13*'II Rate Development &amp; Change'!$K$34</f>
        <v>#DIV/0!</v>
      </c>
      <c r="BC134" s="112" t="e">
        <f>'III Plan Rates'!$AA137*'V Consumer Factors'!$N$14*'II Rate Development &amp; Change'!$K$34</f>
        <v>#DIV/0!</v>
      </c>
      <c r="BD134" s="112" t="e">
        <f>'III Plan Rates'!$AA137*'V Consumer Factors'!$N$15*'II Rate Development &amp; Change'!$K$34</f>
        <v>#DIV/0!</v>
      </c>
      <c r="BE134" s="112" t="e">
        <f>'III Plan Rates'!$AA137*'V Consumer Factors'!$N$16*'II Rate Development &amp; Change'!$K$34</f>
        <v>#DIV/0!</v>
      </c>
      <c r="BF134" s="112" t="e">
        <f>'III Plan Rates'!$AA137*'V Consumer Factors'!$N$17*'II Rate Development &amp; Change'!$K$34</f>
        <v>#DIV/0!</v>
      </c>
      <c r="BG134" s="112" t="e">
        <f>'III Plan Rates'!$AA137*'V Consumer Factors'!$N$18*'II Rate Development &amp; Change'!$K$34</f>
        <v>#DIV/0!</v>
      </c>
      <c r="BH134" s="112" t="e">
        <f>'III Plan Rates'!$AA137*'V Consumer Factors'!$N$19*'II Rate Development &amp; Change'!$K$34</f>
        <v>#DIV/0!</v>
      </c>
      <c r="BI134" s="112" t="e">
        <f>'III Plan Rates'!$AA137*'V Consumer Factors'!$N$20*'II Rate Development &amp; Change'!$K$34</f>
        <v>#DIV/0!</v>
      </c>
      <c r="BJ134" s="112">
        <f>IF('III Plan Rates'!$AP137&gt;0,SUMPRODUCT(BA134:BI134,'III Plan Rates'!$AG137:$AO137)/'III Plan Rates'!$AP137,0)</f>
        <v>0</v>
      </c>
      <c r="BK134" s="124"/>
      <c r="BL134" s="120" t="e">
        <f t="shared" si="58"/>
        <v>#DIV/0!</v>
      </c>
      <c r="BM134" s="120" t="e">
        <f t="shared" si="58"/>
        <v>#DIV/0!</v>
      </c>
      <c r="BN134" s="120" t="e">
        <f t="shared" si="58"/>
        <v>#DIV/0!</v>
      </c>
      <c r="BO134" s="120" t="e">
        <f t="shared" si="58"/>
        <v>#DIV/0!</v>
      </c>
      <c r="BP134" s="120" t="e">
        <f t="shared" si="58"/>
        <v>#DIV/0!</v>
      </c>
      <c r="BQ134" s="120" t="e">
        <f t="shared" si="58"/>
        <v>#DIV/0!</v>
      </c>
      <c r="BR134" s="120" t="e">
        <f t="shared" si="58"/>
        <v>#DIV/0!</v>
      </c>
      <c r="BS134" s="120" t="e">
        <f t="shared" si="58"/>
        <v>#DIV/0!</v>
      </c>
      <c r="BT134" s="120" t="e">
        <f t="shared" si="58"/>
        <v>#DIV/0!</v>
      </c>
      <c r="BU134" s="120" t="str">
        <f t="shared" si="58"/>
        <v/>
      </c>
      <c r="BV134" s="119"/>
      <c r="BW134" s="111"/>
      <c r="BX134" s="111"/>
      <c r="BY134" s="111"/>
      <c r="BZ134" s="111"/>
      <c r="CA134" s="111"/>
      <c r="CB134" s="111"/>
      <c r="CC134" s="111"/>
      <c r="CD134" s="111"/>
      <c r="CE134" s="111"/>
      <c r="CF134" s="112">
        <f>IF('III Plan Rates'!$AP137&gt;0,SUMPRODUCT(BW134:CE134,'III Plan Rates'!$AG137:$AO137)/'III Plan Rates'!$AP137,0)</f>
        <v>0</v>
      </c>
      <c r="CG134" s="123"/>
      <c r="CH134" s="112" t="e">
        <f>'III Plan Rates'!$AA137*'V Consumer Factors'!$N$12*'II Rate Development &amp; Change'!$L$34</f>
        <v>#DIV/0!</v>
      </c>
      <c r="CI134" s="112" t="e">
        <f>'III Plan Rates'!$AA137*'V Consumer Factors'!$N$13*'II Rate Development &amp; Change'!$L$34</f>
        <v>#DIV/0!</v>
      </c>
      <c r="CJ134" s="112" t="e">
        <f>'III Plan Rates'!$AA137*'V Consumer Factors'!$N$14*'II Rate Development &amp; Change'!$L$34</f>
        <v>#DIV/0!</v>
      </c>
      <c r="CK134" s="112" t="e">
        <f>'III Plan Rates'!$AA137*'V Consumer Factors'!$N$15*'II Rate Development &amp; Change'!$L$34</f>
        <v>#DIV/0!</v>
      </c>
      <c r="CL134" s="112" t="e">
        <f>'III Plan Rates'!$AA137*'V Consumer Factors'!$N$16*'II Rate Development &amp; Change'!$L$34</f>
        <v>#DIV/0!</v>
      </c>
      <c r="CM134" s="112" t="e">
        <f>'III Plan Rates'!$AA137*'V Consumer Factors'!$N$17*'II Rate Development &amp; Change'!$L$34</f>
        <v>#DIV/0!</v>
      </c>
      <c r="CN134" s="112" t="e">
        <f>'III Plan Rates'!$AA137*'V Consumer Factors'!$N$18*'II Rate Development &amp; Change'!$L$34</f>
        <v>#DIV/0!</v>
      </c>
      <c r="CO134" s="112" t="e">
        <f>'III Plan Rates'!$AA137*'V Consumer Factors'!$N$19*'II Rate Development &amp; Change'!$L$34</f>
        <v>#DIV/0!</v>
      </c>
      <c r="CP134" s="112" t="e">
        <f>'III Plan Rates'!$AA137*'V Consumer Factors'!$N$20*'II Rate Development &amp; Change'!$L$34</f>
        <v>#DIV/0!</v>
      </c>
      <c r="CQ134" s="112">
        <f>IF('III Plan Rates'!$AP137&gt;0,SUMPRODUCT(CH134:CP134,'III Plan Rates'!$AG137:$AO137)/'III Plan Rates'!$AP137,0)</f>
        <v>0</v>
      </c>
      <c r="CR134" s="124"/>
      <c r="CS134" s="120" t="e">
        <f t="shared" si="59"/>
        <v>#DIV/0!</v>
      </c>
      <c r="CT134" s="120" t="e">
        <f t="shared" si="59"/>
        <v>#DIV/0!</v>
      </c>
      <c r="CU134" s="120" t="e">
        <f t="shared" si="59"/>
        <v>#DIV/0!</v>
      </c>
      <c r="CV134" s="120" t="e">
        <f t="shared" si="59"/>
        <v>#DIV/0!</v>
      </c>
      <c r="CW134" s="120" t="e">
        <f t="shared" si="59"/>
        <v>#DIV/0!</v>
      </c>
      <c r="CX134" s="120" t="e">
        <f t="shared" si="59"/>
        <v>#DIV/0!</v>
      </c>
      <c r="CY134" s="120" t="e">
        <f t="shared" si="59"/>
        <v>#DIV/0!</v>
      </c>
      <c r="CZ134" s="120" t="e">
        <f t="shared" si="59"/>
        <v>#DIV/0!</v>
      </c>
      <c r="DA134" s="120" t="e">
        <f t="shared" si="59"/>
        <v>#DIV/0!</v>
      </c>
      <c r="DB134" s="120" t="str">
        <f t="shared" si="59"/>
        <v/>
      </c>
      <c r="DC134" s="119"/>
      <c r="DD134" s="111"/>
      <c r="DE134" s="111"/>
      <c r="DF134" s="111"/>
      <c r="DG134" s="111"/>
      <c r="DH134" s="111"/>
      <c r="DI134" s="111"/>
      <c r="DJ134" s="111"/>
      <c r="DK134" s="111"/>
      <c r="DL134" s="111"/>
      <c r="DM134" s="112">
        <f>IF('III Plan Rates'!$AP137&gt;0,SUMPRODUCT(DD134:DL134,'III Plan Rates'!$AG137:$AO137)/'III Plan Rates'!$AP137,0)</f>
        <v>0</v>
      </c>
      <c r="DN134" s="123"/>
      <c r="DO134" s="112" t="e">
        <f>'III Plan Rates'!$AA137*'V Consumer Factors'!$N$12*'II Rate Development &amp; Change'!$M$34</f>
        <v>#DIV/0!</v>
      </c>
      <c r="DP134" s="112" t="e">
        <f>'III Plan Rates'!$AA137*'V Consumer Factors'!$N$13*'II Rate Development &amp; Change'!$M$34</f>
        <v>#DIV/0!</v>
      </c>
      <c r="DQ134" s="112" t="e">
        <f>'III Plan Rates'!$AA137*'V Consumer Factors'!$N$14*'II Rate Development &amp; Change'!$M$34</f>
        <v>#DIV/0!</v>
      </c>
      <c r="DR134" s="112" t="e">
        <f>'III Plan Rates'!$AA137*'V Consumer Factors'!$N$15*'II Rate Development &amp; Change'!$M$34</f>
        <v>#DIV/0!</v>
      </c>
      <c r="DS134" s="112" t="e">
        <f>'III Plan Rates'!$AA137*'V Consumer Factors'!$N$16*'II Rate Development &amp; Change'!$M$34</f>
        <v>#DIV/0!</v>
      </c>
      <c r="DT134" s="112" t="e">
        <f>'III Plan Rates'!$AA137*'V Consumer Factors'!$N$17*'II Rate Development &amp; Change'!$M$34</f>
        <v>#DIV/0!</v>
      </c>
      <c r="DU134" s="112" t="e">
        <f>'III Plan Rates'!$AA137*'V Consumer Factors'!$N$18*'II Rate Development &amp; Change'!$M$34</f>
        <v>#DIV/0!</v>
      </c>
      <c r="DV134" s="112" t="e">
        <f>'III Plan Rates'!$AA137*'V Consumer Factors'!$N$19*'II Rate Development &amp; Change'!$M$34</f>
        <v>#DIV/0!</v>
      </c>
      <c r="DW134" s="112" t="e">
        <f>'III Plan Rates'!$AA137*'V Consumer Factors'!$N$20*'II Rate Development &amp; Change'!$M$34</f>
        <v>#DIV/0!</v>
      </c>
      <c r="DX134" s="112">
        <f>IF('III Plan Rates'!$AP137&gt;0,SUMPRODUCT(DO134:DW134,'III Plan Rates'!$AG137:$AO137)/'III Plan Rates'!$AP137,0)</f>
        <v>0</v>
      </c>
      <c r="DZ134" s="120" t="e">
        <f t="shared" si="60"/>
        <v>#DIV/0!</v>
      </c>
      <c r="EA134" s="120" t="e">
        <f t="shared" si="60"/>
        <v>#DIV/0!</v>
      </c>
      <c r="EB134" s="120" t="e">
        <f t="shared" si="60"/>
        <v>#DIV/0!</v>
      </c>
      <c r="EC134" s="120" t="e">
        <f t="shared" si="60"/>
        <v>#DIV/0!</v>
      </c>
      <c r="ED134" s="120" t="e">
        <f t="shared" si="60"/>
        <v>#DIV/0!</v>
      </c>
      <c r="EE134" s="120" t="e">
        <f t="shared" si="60"/>
        <v>#DIV/0!</v>
      </c>
      <c r="EF134" s="120" t="e">
        <f t="shared" si="60"/>
        <v>#DIV/0!</v>
      </c>
      <c r="EG134" s="120" t="e">
        <f t="shared" si="60"/>
        <v>#DIV/0!</v>
      </c>
      <c r="EH134" s="120" t="e">
        <f t="shared" si="60"/>
        <v>#DIV/0!</v>
      </c>
      <c r="EI134" s="120" t="str">
        <f t="shared" si="60"/>
        <v/>
      </c>
      <c r="EJ134" s="119"/>
    </row>
    <row r="135" spans="1:140" x14ac:dyDescent="0.25">
      <c r="A135" s="406" t="str">
        <f>'III Plan Rates'!A138</f>
        <v>Plan 121</v>
      </c>
      <c r="B135" s="122">
        <f>'III Plan Rates'!B138</f>
        <v>0</v>
      </c>
      <c r="C135" s="128">
        <f>'III Plan Rates'!D138</f>
        <v>0</v>
      </c>
      <c r="D135" s="122">
        <f>'III Plan Rates'!E138</f>
        <v>0</v>
      </c>
      <c r="E135" s="122">
        <f>'III Plan Rates'!F138</f>
        <v>0</v>
      </c>
      <c r="F135" s="122">
        <f>'III Plan Rates'!G138</f>
        <v>0</v>
      </c>
      <c r="G135" s="122">
        <f>'III Plan Rates'!J138</f>
        <v>0</v>
      </c>
      <c r="H135" s="10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2">
        <f>IF('III Plan Rates'!$AP138&gt;0,SUMPRODUCT(I135:Q135,'III Plan Rates'!$AG138:$AO138)/'III Plan Rates'!$AP138,0)</f>
        <v>0</v>
      </c>
      <c r="S135" s="123"/>
      <c r="T135" s="112" t="e">
        <f>'III Plan Rates'!$AA138*'V Consumer Factors'!$N$12*'II Rate Development &amp; Change'!$J$34</f>
        <v>#DIV/0!</v>
      </c>
      <c r="U135" s="112" t="e">
        <f>'III Plan Rates'!$AA138*'V Consumer Factors'!$N$13*'II Rate Development &amp; Change'!$J$34</f>
        <v>#DIV/0!</v>
      </c>
      <c r="V135" s="112" t="e">
        <f>'III Plan Rates'!$AA138*'V Consumer Factors'!$N$14*'II Rate Development &amp; Change'!$J$34</f>
        <v>#DIV/0!</v>
      </c>
      <c r="W135" s="112" t="e">
        <f>'III Plan Rates'!$AA138*'V Consumer Factors'!$N$15*'II Rate Development &amp; Change'!$J$34</f>
        <v>#DIV/0!</v>
      </c>
      <c r="X135" s="112" t="e">
        <f>'III Plan Rates'!$AA138*'V Consumer Factors'!$N$16*'II Rate Development &amp; Change'!$J$34</f>
        <v>#DIV/0!</v>
      </c>
      <c r="Y135" s="112" t="e">
        <f>'III Plan Rates'!$AA138*'V Consumer Factors'!$N$17*'II Rate Development &amp; Change'!$J$34</f>
        <v>#DIV/0!</v>
      </c>
      <c r="Z135" s="112" t="e">
        <f>'III Plan Rates'!$AA138*'V Consumer Factors'!$N$18*'II Rate Development &amp; Change'!$J$34</f>
        <v>#DIV/0!</v>
      </c>
      <c r="AA135" s="112" t="e">
        <f>'III Plan Rates'!$AA138*'V Consumer Factors'!$N$19*'II Rate Development &amp; Change'!$J$34</f>
        <v>#DIV/0!</v>
      </c>
      <c r="AB135" s="112" t="e">
        <f>'III Plan Rates'!$AA138*'V Consumer Factors'!$N$20*'II Rate Development &amp; Change'!$J$34</f>
        <v>#DIV/0!</v>
      </c>
      <c r="AC135" s="112">
        <f>IF('III Plan Rates'!$AP138&gt;0,SUMPRODUCT(T135:AB135,'III Plan Rates'!$AG138:$AO138)/'III Plan Rates'!$AP138,0)</f>
        <v>0</v>
      </c>
      <c r="AD135" s="119"/>
      <c r="AE135" s="120" t="e">
        <f t="shared" si="57"/>
        <v>#DIV/0!</v>
      </c>
      <c r="AF135" s="120" t="e">
        <f t="shared" si="57"/>
        <v>#DIV/0!</v>
      </c>
      <c r="AG135" s="120" t="e">
        <f t="shared" si="57"/>
        <v>#DIV/0!</v>
      </c>
      <c r="AH135" s="120" t="e">
        <f t="shared" si="57"/>
        <v>#DIV/0!</v>
      </c>
      <c r="AI135" s="120" t="e">
        <f t="shared" si="57"/>
        <v>#DIV/0!</v>
      </c>
      <c r="AJ135" s="120" t="e">
        <f t="shared" si="57"/>
        <v>#DIV/0!</v>
      </c>
      <c r="AK135" s="120" t="e">
        <f t="shared" si="57"/>
        <v>#DIV/0!</v>
      </c>
      <c r="AL135" s="120" t="e">
        <f t="shared" si="57"/>
        <v>#DIV/0!</v>
      </c>
      <c r="AM135" s="120" t="e">
        <f t="shared" si="57"/>
        <v>#DIV/0!</v>
      </c>
      <c r="AN135" s="120" t="str">
        <f t="shared" si="57"/>
        <v/>
      </c>
      <c r="AO135" s="119"/>
      <c r="AP135" s="111"/>
      <c r="AQ135" s="111"/>
      <c r="AR135" s="111"/>
      <c r="AS135" s="111"/>
      <c r="AT135" s="111"/>
      <c r="AU135" s="111"/>
      <c r="AV135" s="111"/>
      <c r="AW135" s="111"/>
      <c r="AX135" s="111"/>
      <c r="AY135" s="112">
        <f>IF('III Plan Rates'!$AP138&gt;0,SUMPRODUCT(AP135:AX135,'III Plan Rates'!$AG138:$AO138)/'III Plan Rates'!$AP138,0)</f>
        <v>0</v>
      </c>
      <c r="AZ135" s="123"/>
      <c r="BA135" s="112" t="e">
        <f>'III Plan Rates'!$AA138*'V Consumer Factors'!$N$12*'II Rate Development &amp; Change'!$K$34</f>
        <v>#DIV/0!</v>
      </c>
      <c r="BB135" s="112" t="e">
        <f>'III Plan Rates'!$AA138*'V Consumer Factors'!$N$13*'II Rate Development &amp; Change'!$K$34</f>
        <v>#DIV/0!</v>
      </c>
      <c r="BC135" s="112" t="e">
        <f>'III Plan Rates'!$AA138*'V Consumer Factors'!$N$14*'II Rate Development &amp; Change'!$K$34</f>
        <v>#DIV/0!</v>
      </c>
      <c r="BD135" s="112" t="e">
        <f>'III Plan Rates'!$AA138*'V Consumer Factors'!$N$15*'II Rate Development &amp; Change'!$K$34</f>
        <v>#DIV/0!</v>
      </c>
      <c r="BE135" s="112" t="e">
        <f>'III Plan Rates'!$AA138*'V Consumer Factors'!$N$16*'II Rate Development &amp; Change'!$K$34</f>
        <v>#DIV/0!</v>
      </c>
      <c r="BF135" s="112" t="e">
        <f>'III Plan Rates'!$AA138*'V Consumer Factors'!$N$17*'II Rate Development &amp; Change'!$K$34</f>
        <v>#DIV/0!</v>
      </c>
      <c r="BG135" s="112" t="e">
        <f>'III Plan Rates'!$AA138*'V Consumer Factors'!$N$18*'II Rate Development &amp; Change'!$K$34</f>
        <v>#DIV/0!</v>
      </c>
      <c r="BH135" s="112" t="e">
        <f>'III Plan Rates'!$AA138*'V Consumer Factors'!$N$19*'II Rate Development &amp; Change'!$K$34</f>
        <v>#DIV/0!</v>
      </c>
      <c r="BI135" s="112" t="e">
        <f>'III Plan Rates'!$AA138*'V Consumer Factors'!$N$20*'II Rate Development &amp; Change'!$K$34</f>
        <v>#DIV/0!</v>
      </c>
      <c r="BJ135" s="112">
        <f>IF('III Plan Rates'!$AP138&gt;0,SUMPRODUCT(BA135:BI135,'III Plan Rates'!$AG138:$AO138)/'III Plan Rates'!$AP138,0)</f>
        <v>0</v>
      </c>
      <c r="BK135" s="124"/>
      <c r="BL135" s="120" t="e">
        <f t="shared" si="58"/>
        <v>#DIV/0!</v>
      </c>
      <c r="BM135" s="120" t="e">
        <f t="shared" si="58"/>
        <v>#DIV/0!</v>
      </c>
      <c r="BN135" s="120" t="e">
        <f t="shared" si="58"/>
        <v>#DIV/0!</v>
      </c>
      <c r="BO135" s="120" t="e">
        <f t="shared" si="58"/>
        <v>#DIV/0!</v>
      </c>
      <c r="BP135" s="120" t="e">
        <f t="shared" si="58"/>
        <v>#DIV/0!</v>
      </c>
      <c r="BQ135" s="120" t="e">
        <f t="shared" si="58"/>
        <v>#DIV/0!</v>
      </c>
      <c r="BR135" s="120" t="e">
        <f t="shared" si="58"/>
        <v>#DIV/0!</v>
      </c>
      <c r="BS135" s="120" t="e">
        <f t="shared" si="58"/>
        <v>#DIV/0!</v>
      </c>
      <c r="BT135" s="120" t="e">
        <f t="shared" si="58"/>
        <v>#DIV/0!</v>
      </c>
      <c r="BU135" s="120" t="str">
        <f t="shared" si="58"/>
        <v/>
      </c>
      <c r="BV135" s="119"/>
      <c r="BW135" s="111"/>
      <c r="BX135" s="111"/>
      <c r="BY135" s="111"/>
      <c r="BZ135" s="111"/>
      <c r="CA135" s="111"/>
      <c r="CB135" s="111"/>
      <c r="CC135" s="111"/>
      <c r="CD135" s="111"/>
      <c r="CE135" s="111"/>
      <c r="CF135" s="112">
        <f>IF('III Plan Rates'!$AP138&gt;0,SUMPRODUCT(BW135:CE135,'III Plan Rates'!$AG138:$AO138)/'III Plan Rates'!$AP138,0)</f>
        <v>0</v>
      </c>
      <c r="CG135" s="123"/>
      <c r="CH135" s="112" t="e">
        <f>'III Plan Rates'!$AA138*'V Consumer Factors'!$N$12*'II Rate Development &amp; Change'!$L$34</f>
        <v>#DIV/0!</v>
      </c>
      <c r="CI135" s="112" t="e">
        <f>'III Plan Rates'!$AA138*'V Consumer Factors'!$N$13*'II Rate Development &amp; Change'!$L$34</f>
        <v>#DIV/0!</v>
      </c>
      <c r="CJ135" s="112" t="e">
        <f>'III Plan Rates'!$AA138*'V Consumer Factors'!$N$14*'II Rate Development &amp; Change'!$L$34</f>
        <v>#DIV/0!</v>
      </c>
      <c r="CK135" s="112" t="e">
        <f>'III Plan Rates'!$AA138*'V Consumer Factors'!$N$15*'II Rate Development &amp; Change'!$L$34</f>
        <v>#DIV/0!</v>
      </c>
      <c r="CL135" s="112" t="e">
        <f>'III Plan Rates'!$AA138*'V Consumer Factors'!$N$16*'II Rate Development &amp; Change'!$L$34</f>
        <v>#DIV/0!</v>
      </c>
      <c r="CM135" s="112" t="e">
        <f>'III Plan Rates'!$AA138*'V Consumer Factors'!$N$17*'II Rate Development &amp; Change'!$L$34</f>
        <v>#DIV/0!</v>
      </c>
      <c r="CN135" s="112" t="e">
        <f>'III Plan Rates'!$AA138*'V Consumer Factors'!$N$18*'II Rate Development &amp; Change'!$L$34</f>
        <v>#DIV/0!</v>
      </c>
      <c r="CO135" s="112" t="e">
        <f>'III Plan Rates'!$AA138*'V Consumer Factors'!$N$19*'II Rate Development &amp; Change'!$L$34</f>
        <v>#DIV/0!</v>
      </c>
      <c r="CP135" s="112" t="e">
        <f>'III Plan Rates'!$AA138*'V Consumer Factors'!$N$20*'II Rate Development &amp; Change'!$L$34</f>
        <v>#DIV/0!</v>
      </c>
      <c r="CQ135" s="112">
        <f>IF('III Plan Rates'!$AP138&gt;0,SUMPRODUCT(CH135:CP135,'III Plan Rates'!$AG138:$AO138)/'III Plan Rates'!$AP138,0)</f>
        <v>0</v>
      </c>
      <c r="CR135" s="124"/>
      <c r="CS135" s="120" t="e">
        <f t="shared" si="59"/>
        <v>#DIV/0!</v>
      </c>
      <c r="CT135" s="120" t="e">
        <f t="shared" si="59"/>
        <v>#DIV/0!</v>
      </c>
      <c r="CU135" s="120" t="e">
        <f t="shared" si="59"/>
        <v>#DIV/0!</v>
      </c>
      <c r="CV135" s="120" t="e">
        <f t="shared" si="59"/>
        <v>#DIV/0!</v>
      </c>
      <c r="CW135" s="120" t="e">
        <f t="shared" si="59"/>
        <v>#DIV/0!</v>
      </c>
      <c r="CX135" s="120" t="e">
        <f t="shared" si="59"/>
        <v>#DIV/0!</v>
      </c>
      <c r="CY135" s="120" t="e">
        <f t="shared" si="59"/>
        <v>#DIV/0!</v>
      </c>
      <c r="CZ135" s="120" t="e">
        <f t="shared" si="59"/>
        <v>#DIV/0!</v>
      </c>
      <c r="DA135" s="120" t="e">
        <f t="shared" si="59"/>
        <v>#DIV/0!</v>
      </c>
      <c r="DB135" s="120" t="str">
        <f t="shared" si="59"/>
        <v/>
      </c>
      <c r="DC135" s="119"/>
      <c r="DD135" s="111"/>
      <c r="DE135" s="111"/>
      <c r="DF135" s="111"/>
      <c r="DG135" s="111"/>
      <c r="DH135" s="111"/>
      <c r="DI135" s="111"/>
      <c r="DJ135" s="111"/>
      <c r="DK135" s="111"/>
      <c r="DL135" s="111"/>
      <c r="DM135" s="112">
        <f>IF('III Plan Rates'!$AP138&gt;0,SUMPRODUCT(DD135:DL135,'III Plan Rates'!$AG138:$AO138)/'III Plan Rates'!$AP138,0)</f>
        <v>0</v>
      </c>
      <c r="DN135" s="123"/>
      <c r="DO135" s="112" t="e">
        <f>'III Plan Rates'!$AA138*'V Consumer Factors'!$N$12*'II Rate Development &amp; Change'!$M$34</f>
        <v>#DIV/0!</v>
      </c>
      <c r="DP135" s="112" t="e">
        <f>'III Plan Rates'!$AA138*'V Consumer Factors'!$N$13*'II Rate Development &amp; Change'!$M$34</f>
        <v>#DIV/0!</v>
      </c>
      <c r="DQ135" s="112" t="e">
        <f>'III Plan Rates'!$AA138*'V Consumer Factors'!$N$14*'II Rate Development &amp; Change'!$M$34</f>
        <v>#DIV/0!</v>
      </c>
      <c r="DR135" s="112" t="e">
        <f>'III Plan Rates'!$AA138*'V Consumer Factors'!$N$15*'II Rate Development &amp; Change'!$M$34</f>
        <v>#DIV/0!</v>
      </c>
      <c r="DS135" s="112" t="e">
        <f>'III Plan Rates'!$AA138*'V Consumer Factors'!$N$16*'II Rate Development &amp; Change'!$M$34</f>
        <v>#DIV/0!</v>
      </c>
      <c r="DT135" s="112" t="e">
        <f>'III Plan Rates'!$AA138*'V Consumer Factors'!$N$17*'II Rate Development &amp; Change'!$M$34</f>
        <v>#DIV/0!</v>
      </c>
      <c r="DU135" s="112" t="e">
        <f>'III Plan Rates'!$AA138*'V Consumer Factors'!$N$18*'II Rate Development &amp; Change'!$M$34</f>
        <v>#DIV/0!</v>
      </c>
      <c r="DV135" s="112" t="e">
        <f>'III Plan Rates'!$AA138*'V Consumer Factors'!$N$19*'II Rate Development &amp; Change'!$M$34</f>
        <v>#DIV/0!</v>
      </c>
      <c r="DW135" s="112" t="e">
        <f>'III Plan Rates'!$AA138*'V Consumer Factors'!$N$20*'II Rate Development &amp; Change'!$M$34</f>
        <v>#DIV/0!</v>
      </c>
      <c r="DX135" s="112">
        <f>IF('III Plan Rates'!$AP138&gt;0,SUMPRODUCT(DO135:DW135,'III Plan Rates'!$AG138:$AO138)/'III Plan Rates'!$AP138,0)</f>
        <v>0</v>
      </c>
      <c r="DZ135" s="120" t="e">
        <f t="shared" si="60"/>
        <v>#DIV/0!</v>
      </c>
      <c r="EA135" s="120" t="e">
        <f t="shared" si="60"/>
        <v>#DIV/0!</v>
      </c>
      <c r="EB135" s="120" t="e">
        <f t="shared" si="60"/>
        <v>#DIV/0!</v>
      </c>
      <c r="EC135" s="120" t="e">
        <f t="shared" si="60"/>
        <v>#DIV/0!</v>
      </c>
      <c r="ED135" s="120" t="e">
        <f t="shared" si="60"/>
        <v>#DIV/0!</v>
      </c>
      <c r="EE135" s="120" t="e">
        <f t="shared" si="60"/>
        <v>#DIV/0!</v>
      </c>
      <c r="EF135" s="120" t="e">
        <f t="shared" si="60"/>
        <v>#DIV/0!</v>
      </c>
      <c r="EG135" s="120" t="e">
        <f t="shared" si="60"/>
        <v>#DIV/0!</v>
      </c>
      <c r="EH135" s="120" t="e">
        <f t="shared" si="60"/>
        <v>#DIV/0!</v>
      </c>
      <c r="EI135" s="120" t="str">
        <f t="shared" si="60"/>
        <v/>
      </c>
      <c r="EJ135" s="119"/>
    </row>
    <row r="136" spans="1:140" x14ac:dyDescent="0.25">
      <c r="A136" s="406" t="str">
        <f>'III Plan Rates'!A139</f>
        <v>Plan 122</v>
      </c>
      <c r="B136" s="122">
        <f>'III Plan Rates'!B139</f>
        <v>0</v>
      </c>
      <c r="C136" s="128">
        <f>'III Plan Rates'!D139</f>
        <v>0</v>
      </c>
      <c r="D136" s="122">
        <f>'III Plan Rates'!E139</f>
        <v>0</v>
      </c>
      <c r="E136" s="122">
        <f>'III Plan Rates'!F139</f>
        <v>0</v>
      </c>
      <c r="F136" s="122">
        <f>'III Plan Rates'!G139</f>
        <v>0</v>
      </c>
      <c r="G136" s="122">
        <f>'III Plan Rates'!J139</f>
        <v>0</v>
      </c>
      <c r="H136" s="10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2">
        <f>IF('III Plan Rates'!$AP139&gt;0,SUMPRODUCT(I136:Q136,'III Plan Rates'!$AG139:$AO139)/'III Plan Rates'!$AP139,0)</f>
        <v>0</v>
      </c>
      <c r="S136" s="123"/>
      <c r="T136" s="112" t="e">
        <f>'III Plan Rates'!$AA139*'V Consumer Factors'!$N$12*'II Rate Development &amp; Change'!$J$34</f>
        <v>#DIV/0!</v>
      </c>
      <c r="U136" s="112" t="e">
        <f>'III Plan Rates'!$AA139*'V Consumer Factors'!$N$13*'II Rate Development &amp; Change'!$J$34</f>
        <v>#DIV/0!</v>
      </c>
      <c r="V136" s="112" t="e">
        <f>'III Plan Rates'!$AA139*'V Consumer Factors'!$N$14*'II Rate Development &amp; Change'!$J$34</f>
        <v>#DIV/0!</v>
      </c>
      <c r="W136" s="112" t="e">
        <f>'III Plan Rates'!$AA139*'V Consumer Factors'!$N$15*'II Rate Development &amp; Change'!$J$34</f>
        <v>#DIV/0!</v>
      </c>
      <c r="X136" s="112" t="e">
        <f>'III Plan Rates'!$AA139*'V Consumer Factors'!$N$16*'II Rate Development &amp; Change'!$J$34</f>
        <v>#DIV/0!</v>
      </c>
      <c r="Y136" s="112" t="e">
        <f>'III Plan Rates'!$AA139*'V Consumer Factors'!$N$17*'II Rate Development &amp; Change'!$J$34</f>
        <v>#DIV/0!</v>
      </c>
      <c r="Z136" s="112" t="e">
        <f>'III Plan Rates'!$AA139*'V Consumer Factors'!$N$18*'II Rate Development &amp; Change'!$J$34</f>
        <v>#DIV/0!</v>
      </c>
      <c r="AA136" s="112" t="e">
        <f>'III Plan Rates'!$AA139*'V Consumer Factors'!$N$19*'II Rate Development &amp; Change'!$J$34</f>
        <v>#DIV/0!</v>
      </c>
      <c r="AB136" s="112" t="e">
        <f>'III Plan Rates'!$AA139*'V Consumer Factors'!$N$20*'II Rate Development &amp; Change'!$J$34</f>
        <v>#DIV/0!</v>
      </c>
      <c r="AC136" s="112">
        <f>IF('III Plan Rates'!$AP139&gt;0,SUMPRODUCT(T136:AB136,'III Plan Rates'!$AG139:$AO139)/'III Plan Rates'!$AP139,0)</f>
        <v>0</v>
      </c>
      <c r="AD136" s="119"/>
      <c r="AE136" s="120" t="e">
        <f t="shared" si="57"/>
        <v>#DIV/0!</v>
      </c>
      <c r="AF136" s="120" t="e">
        <f t="shared" si="57"/>
        <v>#DIV/0!</v>
      </c>
      <c r="AG136" s="120" t="e">
        <f t="shared" si="57"/>
        <v>#DIV/0!</v>
      </c>
      <c r="AH136" s="120" t="e">
        <f t="shared" si="57"/>
        <v>#DIV/0!</v>
      </c>
      <c r="AI136" s="120" t="e">
        <f t="shared" si="57"/>
        <v>#DIV/0!</v>
      </c>
      <c r="AJ136" s="120" t="e">
        <f t="shared" si="57"/>
        <v>#DIV/0!</v>
      </c>
      <c r="AK136" s="120" t="e">
        <f t="shared" si="57"/>
        <v>#DIV/0!</v>
      </c>
      <c r="AL136" s="120" t="e">
        <f t="shared" si="57"/>
        <v>#DIV/0!</v>
      </c>
      <c r="AM136" s="120" t="e">
        <f t="shared" si="57"/>
        <v>#DIV/0!</v>
      </c>
      <c r="AN136" s="120" t="str">
        <f t="shared" si="57"/>
        <v/>
      </c>
      <c r="AO136" s="119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2">
        <f>IF('III Plan Rates'!$AP139&gt;0,SUMPRODUCT(AP136:AX136,'III Plan Rates'!$AG139:$AO139)/'III Plan Rates'!$AP139,0)</f>
        <v>0</v>
      </c>
      <c r="AZ136" s="123"/>
      <c r="BA136" s="112" t="e">
        <f>'III Plan Rates'!$AA139*'V Consumer Factors'!$N$12*'II Rate Development &amp; Change'!$K$34</f>
        <v>#DIV/0!</v>
      </c>
      <c r="BB136" s="112" t="e">
        <f>'III Plan Rates'!$AA139*'V Consumer Factors'!$N$13*'II Rate Development &amp; Change'!$K$34</f>
        <v>#DIV/0!</v>
      </c>
      <c r="BC136" s="112" t="e">
        <f>'III Plan Rates'!$AA139*'V Consumer Factors'!$N$14*'II Rate Development &amp; Change'!$K$34</f>
        <v>#DIV/0!</v>
      </c>
      <c r="BD136" s="112" t="e">
        <f>'III Plan Rates'!$AA139*'V Consumer Factors'!$N$15*'II Rate Development &amp; Change'!$K$34</f>
        <v>#DIV/0!</v>
      </c>
      <c r="BE136" s="112" t="e">
        <f>'III Plan Rates'!$AA139*'V Consumer Factors'!$N$16*'II Rate Development &amp; Change'!$K$34</f>
        <v>#DIV/0!</v>
      </c>
      <c r="BF136" s="112" t="e">
        <f>'III Plan Rates'!$AA139*'V Consumer Factors'!$N$17*'II Rate Development &amp; Change'!$K$34</f>
        <v>#DIV/0!</v>
      </c>
      <c r="BG136" s="112" t="e">
        <f>'III Plan Rates'!$AA139*'V Consumer Factors'!$N$18*'II Rate Development &amp; Change'!$K$34</f>
        <v>#DIV/0!</v>
      </c>
      <c r="BH136" s="112" t="e">
        <f>'III Plan Rates'!$AA139*'V Consumer Factors'!$N$19*'II Rate Development &amp; Change'!$K$34</f>
        <v>#DIV/0!</v>
      </c>
      <c r="BI136" s="112" t="e">
        <f>'III Plan Rates'!$AA139*'V Consumer Factors'!$N$20*'II Rate Development &amp; Change'!$K$34</f>
        <v>#DIV/0!</v>
      </c>
      <c r="BJ136" s="112">
        <f>IF('III Plan Rates'!$AP139&gt;0,SUMPRODUCT(BA136:BI136,'III Plan Rates'!$AG139:$AO139)/'III Plan Rates'!$AP139,0)</f>
        <v>0</v>
      </c>
      <c r="BK136" s="124"/>
      <c r="BL136" s="120" t="e">
        <f t="shared" si="58"/>
        <v>#DIV/0!</v>
      </c>
      <c r="BM136" s="120" t="e">
        <f t="shared" si="58"/>
        <v>#DIV/0!</v>
      </c>
      <c r="BN136" s="120" t="e">
        <f t="shared" si="58"/>
        <v>#DIV/0!</v>
      </c>
      <c r="BO136" s="120" t="e">
        <f t="shared" si="58"/>
        <v>#DIV/0!</v>
      </c>
      <c r="BP136" s="120" t="e">
        <f t="shared" si="58"/>
        <v>#DIV/0!</v>
      </c>
      <c r="BQ136" s="120" t="e">
        <f t="shared" si="58"/>
        <v>#DIV/0!</v>
      </c>
      <c r="BR136" s="120" t="e">
        <f t="shared" si="58"/>
        <v>#DIV/0!</v>
      </c>
      <c r="BS136" s="120" t="e">
        <f t="shared" si="58"/>
        <v>#DIV/0!</v>
      </c>
      <c r="BT136" s="120" t="e">
        <f t="shared" si="58"/>
        <v>#DIV/0!</v>
      </c>
      <c r="BU136" s="120" t="str">
        <f t="shared" si="58"/>
        <v/>
      </c>
      <c r="BV136" s="119"/>
      <c r="BW136" s="111"/>
      <c r="BX136" s="111"/>
      <c r="BY136" s="111"/>
      <c r="BZ136" s="111"/>
      <c r="CA136" s="111"/>
      <c r="CB136" s="111"/>
      <c r="CC136" s="111"/>
      <c r="CD136" s="111"/>
      <c r="CE136" s="111"/>
      <c r="CF136" s="112">
        <f>IF('III Plan Rates'!$AP139&gt;0,SUMPRODUCT(BW136:CE136,'III Plan Rates'!$AG139:$AO139)/'III Plan Rates'!$AP139,0)</f>
        <v>0</v>
      </c>
      <c r="CG136" s="123"/>
      <c r="CH136" s="112" t="e">
        <f>'III Plan Rates'!$AA139*'V Consumer Factors'!$N$12*'II Rate Development &amp; Change'!$L$34</f>
        <v>#DIV/0!</v>
      </c>
      <c r="CI136" s="112" t="e">
        <f>'III Plan Rates'!$AA139*'V Consumer Factors'!$N$13*'II Rate Development &amp; Change'!$L$34</f>
        <v>#DIV/0!</v>
      </c>
      <c r="CJ136" s="112" t="e">
        <f>'III Plan Rates'!$AA139*'V Consumer Factors'!$N$14*'II Rate Development &amp; Change'!$L$34</f>
        <v>#DIV/0!</v>
      </c>
      <c r="CK136" s="112" t="e">
        <f>'III Plan Rates'!$AA139*'V Consumer Factors'!$N$15*'II Rate Development &amp; Change'!$L$34</f>
        <v>#DIV/0!</v>
      </c>
      <c r="CL136" s="112" t="e">
        <f>'III Plan Rates'!$AA139*'V Consumer Factors'!$N$16*'II Rate Development &amp; Change'!$L$34</f>
        <v>#DIV/0!</v>
      </c>
      <c r="CM136" s="112" t="e">
        <f>'III Plan Rates'!$AA139*'V Consumer Factors'!$N$17*'II Rate Development &amp; Change'!$L$34</f>
        <v>#DIV/0!</v>
      </c>
      <c r="CN136" s="112" t="e">
        <f>'III Plan Rates'!$AA139*'V Consumer Factors'!$N$18*'II Rate Development &amp; Change'!$L$34</f>
        <v>#DIV/0!</v>
      </c>
      <c r="CO136" s="112" t="e">
        <f>'III Plan Rates'!$AA139*'V Consumer Factors'!$N$19*'II Rate Development &amp; Change'!$L$34</f>
        <v>#DIV/0!</v>
      </c>
      <c r="CP136" s="112" t="e">
        <f>'III Plan Rates'!$AA139*'V Consumer Factors'!$N$20*'II Rate Development &amp; Change'!$L$34</f>
        <v>#DIV/0!</v>
      </c>
      <c r="CQ136" s="112">
        <f>IF('III Plan Rates'!$AP139&gt;0,SUMPRODUCT(CH136:CP136,'III Plan Rates'!$AG139:$AO139)/'III Plan Rates'!$AP139,0)</f>
        <v>0</v>
      </c>
      <c r="CR136" s="124"/>
      <c r="CS136" s="120" t="e">
        <f t="shared" si="59"/>
        <v>#DIV/0!</v>
      </c>
      <c r="CT136" s="120" t="e">
        <f t="shared" si="59"/>
        <v>#DIV/0!</v>
      </c>
      <c r="CU136" s="120" t="e">
        <f t="shared" si="59"/>
        <v>#DIV/0!</v>
      </c>
      <c r="CV136" s="120" t="e">
        <f t="shared" si="59"/>
        <v>#DIV/0!</v>
      </c>
      <c r="CW136" s="120" t="e">
        <f t="shared" si="59"/>
        <v>#DIV/0!</v>
      </c>
      <c r="CX136" s="120" t="e">
        <f t="shared" si="59"/>
        <v>#DIV/0!</v>
      </c>
      <c r="CY136" s="120" t="e">
        <f t="shared" si="59"/>
        <v>#DIV/0!</v>
      </c>
      <c r="CZ136" s="120" t="e">
        <f t="shared" si="59"/>
        <v>#DIV/0!</v>
      </c>
      <c r="DA136" s="120" t="e">
        <f t="shared" si="59"/>
        <v>#DIV/0!</v>
      </c>
      <c r="DB136" s="120" t="str">
        <f t="shared" si="59"/>
        <v/>
      </c>
      <c r="DC136" s="119"/>
      <c r="DD136" s="111"/>
      <c r="DE136" s="111"/>
      <c r="DF136" s="111"/>
      <c r="DG136" s="111"/>
      <c r="DH136" s="111"/>
      <c r="DI136" s="111"/>
      <c r="DJ136" s="111"/>
      <c r="DK136" s="111"/>
      <c r="DL136" s="111"/>
      <c r="DM136" s="112">
        <f>IF('III Plan Rates'!$AP139&gt;0,SUMPRODUCT(DD136:DL136,'III Plan Rates'!$AG139:$AO139)/'III Plan Rates'!$AP139,0)</f>
        <v>0</v>
      </c>
      <c r="DN136" s="123"/>
      <c r="DO136" s="112" t="e">
        <f>'III Plan Rates'!$AA139*'V Consumer Factors'!$N$12*'II Rate Development &amp; Change'!$M$34</f>
        <v>#DIV/0!</v>
      </c>
      <c r="DP136" s="112" t="e">
        <f>'III Plan Rates'!$AA139*'V Consumer Factors'!$N$13*'II Rate Development &amp; Change'!$M$34</f>
        <v>#DIV/0!</v>
      </c>
      <c r="DQ136" s="112" t="e">
        <f>'III Plan Rates'!$AA139*'V Consumer Factors'!$N$14*'II Rate Development &amp; Change'!$M$34</f>
        <v>#DIV/0!</v>
      </c>
      <c r="DR136" s="112" t="e">
        <f>'III Plan Rates'!$AA139*'V Consumer Factors'!$N$15*'II Rate Development &amp; Change'!$M$34</f>
        <v>#DIV/0!</v>
      </c>
      <c r="DS136" s="112" t="e">
        <f>'III Plan Rates'!$AA139*'V Consumer Factors'!$N$16*'II Rate Development &amp; Change'!$M$34</f>
        <v>#DIV/0!</v>
      </c>
      <c r="DT136" s="112" t="e">
        <f>'III Plan Rates'!$AA139*'V Consumer Factors'!$N$17*'II Rate Development &amp; Change'!$M$34</f>
        <v>#DIV/0!</v>
      </c>
      <c r="DU136" s="112" t="e">
        <f>'III Plan Rates'!$AA139*'V Consumer Factors'!$N$18*'II Rate Development &amp; Change'!$M$34</f>
        <v>#DIV/0!</v>
      </c>
      <c r="DV136" s="112" t="e">
        <f>'III Plan Rates'!$AA139*'V Consumer Factors'!$N$19*'II Rate Development &amp; Change'!$M$34</f>
        <v>#DIV/0!</v>
      </c>
      <c r="DW136" s="112" t="e">
        <f>'III Plan Rates'!$AA139*'V Consumer Factors'!$N$20*'II Rate Development &amp; Change'!$M$34</f>
        <v>#DIV/0!</v>
      </c>
      <c r="DX136" s="112">
        <f>IF('III Plan Rates'!$AP139&gt;0,SUMPRODUCT(DO136:DW136,'III Plan Rates'!$AG139:$AO139)/'III Plan Rates'!$AP139,0)</f>
        <v>0</v>
      </c>
      <c r="DZ136" s="120" t="e">
        <f t="shared" si="60"/>
        <v>#DIV/0!</v>
      </c>
      <c r="EA136" s="120" t="e">
        <f t="shared" si="60"/>
        <v>#DIV/0!</v>
      </c>
      <c r="EB136" s="120" t="e">
        <f t="shared" si="60"/>
        <v>#DIV/0!</v>
      </c>
      <c r="EC136" s="120" t="e">
        <f t="shared" si="60"/>
        <v>#DIV/0!</v>
      </c>
      <c r="ED136" s="120" t="e">
        <f t="shared" si="60"/>
        <v>#DIV/0!</v>
      </c>
      <c r="EE136" s="120" t="e">
        <f t="shared" si="60"/>
        <v>#DIV/0!</v>
      </c>
      <c r="EF136" s="120" t="e">
        <f t="shared" si="60"/>
        <v>#DIV/0!</v>
      </c>
      <c r="EG136" s="120" t="e">
        <f t="shared" si="60"/>
        <v>#DIV/0!</v>
      </c>
      <c r="EH136" s="120" t="e">
        <f t="shared" si="60"/>
        <v>#DIV/0!</v>
      </c>
      <c r="EI136" s="120" t="str">
        <f t="shared" si="60"/>
        <v/>
      </c>
      <c r="EJ136" s="119"/>
    </row>
    <row r="137" spans="1:140" x14ac:dyDescent="0.25">
      <c r="A137" s="406" t="str">
        <f>'III Plan Rates'!A140</f>
        <v>Plan 123</v>
      </c>
      <c r="B137" s="122">
        <f>'III Plan Rates'!B140</f>
        <v>0</v>
      </c>
      <c r="C137" s="128">
        <f>'III Plan Rates'!D140</f>
        <v>0</v>
      </c>
      <c r="D137" s="122">
        <f>'III Plan Rates'!E140</f>
        <v>0</v>
      </c>
      <c r="E137" s="122">
        <f>'III Plan Rates'!F140</f>
        <v>0</v>
      </c>
      <c r="F137" s="122">
        <f>'III Plan Rates'!G140</f>
        <v>0</v>
      </c>
      <c r="G137" s="122">
        <f>'III Plan Rates'!J140</f>
        <v>0</v>
      </c>
      <c r="H137" s="10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2">
        <f>IF('III Plan Rates'!$AP140&gt;0,SUMPRODUCT(I137:Q137,'III Plan Rates'!$AG140:$AO140)/'III Plan Rates'!$AP140,0)</f>
        <v>0</v>
      </c>
      <c r="S137" s="123"/>
      <c r="T137" s="112" t="e">
        <f>'III Plan Rates'!$AA140*'V Consumer Factors'!$N$12*'II Rate Development &amp; Change'!$J$34</f>
        <v>#DIV/0!</v>
      </c>
      <c r="U137" s="112" t="e">
        <f>'III Plan Rates'!$AA140*'V Consumer Factors'!$N$13*'II Rate Development &amp; Change'!$J$34</f>
        <v>#DIV/0!</v>
      </c>
      <c r="V137" s="112" t="e">
        <f>'III Plan Rates'!$AA140*'V Consumer Factors'!$N$14*'II Rate Development &amp; Change'!$J$34</f>
        <v>#DIV/0!</v>
      </c>
      <c r="W137" s="112" t="e">
        <f>'III Plan Rates'!$AA140*'V Consumer Factors'!$N$15*'II Rate Development &amp; Change'!$J$34</f>
        <v>#DIV/0!</v>
      </c>
      <c r="X137" s="112" t="e">
        <f>'III Plan Rates'!$AA140*'V Consumer Factors'!$N$16*'II Rate Development &amp; Change'!$J$34</f>
        <v>#DIV/0!</v>
      </c>
      <c r="Y137" s="112" t="e">
        <f>'III Plan Rates'!$AA140*'V Consumer Factors'!$N$17*'II Rate Development &amp; Change'!$J$34</f>
        <v>#DIV/0!</v>
      </c>
      <c r="Z137" s="112" t="e">
        <f>'III Plan Rates'!$AA140*'V Consumer Factors'!$N$18*'II Rate Development &amp; Change'!$J$34</f>
        <v>#DIV/0!</v>
      </c>
      <c r="AA137" s="112" t="e">
        <f>'III Plan Rates'!$AA140*'V Consumer Factors'!$N$19*'II Rate Development &amp; Change'!$J$34</f>
        <v>#DIV/0!</v>
      </c>
      <c r="AB137" s="112" t="e">
        <f>'III Plan Rates'!$AA140*'V Consumer Factors'!$N$20*'II Rate Development &amp; Change'!$J$34</f>
        <v>#DIV/0!</v>
      </c>
      <c r="AC137" s="112">
        <f>IF('III Plan Rates'!$AP140&gt;0,SUMPRODUCT(T137:AB137,'III Plan Rates'!$AG140:$AO140)/'III Plan Rates'!$AP140,0)</f>
        <v>0</v>
      </c>
      <c r="AD137" s="119"/>
      <c r="AE137" s="120" t="e">
        <f t="shared" si="57"/>
        <v>#DIV/0!</v>
      </c>
      <c r="AF137" s="120" t="e">
        <f t="shared" si="57"/>
        <v>#DIV/0!</v>
      </c>
      <c r="AG137" s="120" t="e">
        <f t="shared" si="57"/>
        <v>#DIV/0!</v>
      </c>
      <c r="AH137" s="120" t="e">
        <f t="shared" si="57"/>
        <v>#DIV/0!</v>
      </c>
      <c r="AI137" s="120" t="e">
        <f t="shared" si="57"/>
        <v>#DIV/0!</v>
      </c>
      <c r="AJ137" s="120" t="e">
        <f t="shared" si="57"/>
        <v>#DIV/0!</v>
      </c>
      <c r="AK137" s="120" t="e">
        <f t="shared" si="57"/>
        <v>#DIV/0!</v>
      </c>
      <c r="AL137" s="120" t="e">
        <f t="shared" si="57"/>
        <v>#DIV/0!</v>
      </c>
      <c r="AM137" s="120" t="e">
        <f t="shared" si="57"/>
        <v>#DIV/0!</v>
      </c>
      <c r="AN137" s="120" t="str">
        <f t="shared" si="57"/>
        <v/>
      </c>
      <c r="AO137" s="119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112">
        <f>IF('III Plan Rates'!$AP140&gt;0,SUMPRODUCT(AP137:AX137,'III Plan Rates'!$AG140:$AO140)/'III Plan Rates'!$AP140,0)</f>
        <v>0</v>
      </c>
      <c r="AZ137" s="123"/>
      <c r="BA137" s="112" t="e">
        <f>'III Plan Rates'!$AA140*'V Consumer Factors'!$N$12*'II Rate Development &amp; Change'!$K$34</f>
        <v>#DIV/0!</v>
      </c>
      <c r="BB137" s="112" t="e">
        <f>'III Plan Rates'!$AA140*'V Consumer Factors'!$N$13*'II Rate Development &amp; Change'!$K$34</f>
        <v>#DIV/0!</v>
      </c>
      <c r="BC137" s="112" t="e">
        <f>'III Plan Rates'!$AA140*'V Consumer Factors'!$N$14*'II Rate Development &amp; Change'!$K$34</f>
        <v>#DIV/0!</v>
      </c>
      <c r="BD137" s="112" t="e">
        <f>'III Plan Rates'!$AA140*'V Consumer Factors'!$N$15*'II Rate Development &amp; Change'!$K$34</f>
        <v>#DIV/0!</v>
      </c>
      <c r="BE137" s="112" t="e">
        <f>'III Plan Rates'!$AA140*'V Consumer Factors'!$N$16*'II Rate Development &amp; Change'!$K$34</f>
        <v>#DIV/0!</v>
      </c>
      <c r="BF137" s="112" t="e">
        <f>'III Plan Rates'!$AA140*'V Consumer Factors'!$N$17*'II Rate Development &amp; Change'!$K$34</f>
        <v>#DIV/0!</v>
      </c>
      <c r="BG137" s="112" t="e">
        <f>'III Plan Rates'!$AA140*'V Consumer Factors'!$N$18*'II Rate Development &amp; Change'!$K$34</f>
        <v>#DIV/0!</v>
      </c>
      <c r="BH137" s="112" t="e">
        <f>'III Plan Rates'!$AA140*'V Consumer Factors'!$N$19*'II Rate Development &amp; Change'!$K$34</f>
        <v>#DIV/0!</v>
      </c>
      <c r="BI137" s="112" t="e">
        <f>'III Plan Rates'!$AA140*'V Consumer Factors'!$N$20*'II Rate Development &amp; Change'!$K$34</f>
        <v>#DIV/0!</v>
      </c>
      <c r="BJ137" s="112">
        <f>IF('III Plan Rates'!$AP140&gt;0,SUMPRODUCT(BA137:BI137,'III Plan Rates'!$AG140:$AO140)/'III Plan Rates'!$AP140,0)</f>
        <v>0</v>
      </c>
      <c r="BK137" s="124"/>
      <c r="BL137" s="120" t="e">
        <f t="shared" si="58"/>
        <v>#DIV/0!</v>
      </c>
      <c r="BM137" s="120" t="e">
        <f t="shared" si="58"/>
        <v>#DIV/0!</v>
      </c>
      <c r="BN137" s="120" t="e">
        <f t="shared" si="58"/>
        <v>#DIV/0!</v>
      </c>
      <c r="BO137" s="120" t="e">
        <f t="shared" si="58"/>
        <v>#DIV/0!</v>
      </c>
      <c r="BP137" s="120" t="e">
        <f t="shared" si="58"/>
        <v>#DIV/0!</v>
      </c>
      <c r="BQ137" s="120" t="e">
        <f t="shared" si="58"/>
        <v>#DIV/0!</v>
      </c>
      <c r="BR137" s="120" t="e">
        <f t="shared" si="58"/>
        <v>#DIV/0!</v>
      </c>
      <c r="BS137" s="120" t="e">
        <f t="shared" si="58"/>
        <v>#DIV/0!</v>
      </c>
      <c r="BT137" s="120" t="e">
        <f t="shared" si="58"/>
        <v>#DIV/0!</v>
      </c>
      <c r="BU137" s="120" t="str">
        <f t="shared" si="58"/>
        <v/>
      </c>
      <c r="BV137" s="119"/>
      <c r="BW137" s="111"/>
      <c r="BX137" s="111"/>
      <c r="BY137" s="111"/>
      <c r="BZ137" s="111"/>
      <c r="CA137" s="111"/>
      <c r="CB137" s="111"/>
      <c r="CC137" s="111"/>
      <c r="CD137" s="111"/>
      <c r="CE137" s="111"/>
      <c r="CF137" s="112">
        <f>IF('III Plan Rates'!$AP140&gt;0,SUMPRODUCT(BW137:CE137,'III Plan Rates'!$AG140:$AO140)/'III Plan Rates'!$AP140,0)</f>
        <v>0</v>
      </c>
      <c r="CG137" s="123"/>
      <c r="CH137" s="112" t="e">
        <f>'III Plan Rates'!$AA140*'V Consumer Factors'!$N$12*'II Rate Development &amp; Change'!$L$34</f>
        <v>#DIV/0!</v>
      </c>
      <c r="CI137" s="112" t="e">
        <f>'III Plan Rates'!$AA140*'V Consumer Factors'!$N$13*'II Rate Development &amp; Change'!$L$34</f>
        <v>#DIV/0!</v>
      </c>
      <c r="CJ137" s="112" t="e">
        <f>'III Plan Rates'!$AA140*'V Consumer Factors'!$N$14*'II Rate Development &amp; Change'!$L$34</f>
        <v>#DIV/0!</v>
      </c>
      <c r="CK137" s="112" t="e">
        <f>'III Plan Rates'!$AA140*'V Consumer Factors'!$N$15*'II Rate Development &amp; Change'!$L$34</f>
        <v>#DIV/0!</v>
      </c>
      <c r="CL137" s="112" t="e">
        <f>'III Plan Rates'!$AA140*'V Consumer Factors'!$N$16*'II Rate Development &amp; Change'!$L$34</f>
        <v>#DIV/0!</v>
      </c>
      <c r="CM137" s="112" t="e">
        <f>'III Plan Rates'!$AA140*'V Consumer Factors'!$N$17*'II Rate Development &amp; Change'!$L$34</f>
        <v>#DIV/0!</v>
      </c>
      <c r="CN137" s="112" t="e">
        <f>'III Plan Rates'!$AA140*'V Consumer Factors'!$N$18*'II Rate Development &amp; Change'!$L$34</f>
        <v>#DIV/0!</v>
      </c>
      <c r="CO137" s="112" t="e">
        <f>'III Plan Rates'!$AA140*'V Consumer Factors'!$N$19*'II Rate Development &amp; Change'!$L$34</f>
        <v>#DIV/0!</v>
      </c>
      <c r="CP137" s="112" t="e">
        <f>'III Plan Rates'!$AA140*'V Consumer Factors'!$N$20*'II Rate Development &amp; Change'!$L$34</f>
        <v>#DIV/0!</v>
      </c>
      <c r="CQ137" s="112">
        <f>IF('III Plan Rates'!$AP140&gt;0,SUMPRODUCT(CH137:CP137,'III Plan Rates'!$AG140:$AO140)/'III Plan Rates'!$AP140,0)</f>
        <v>0</v>
      </c>
      <c r="CR137" s="124"/>
      <c r="CS137" s="120" t="e">
        <f t="shared" si="59"/>
        <v>#DIV/0!</v>
      </c>
      <c r="CT137" s="120" t="e">
        <f t="shared" si="59"/>
        <v>#DIV/0!</v>
      </c>
      <c r="CU137" s="120" t="e">
        <f t="shared" si="59"/>
        <v>#DIV/0!</v>
      </c>
      <c r="CV137" s="120" t="e">
        <f t="shared" si="59"/>
        <v>#DIV/0!</v>
      </c>
      <c r="CW137" s="120" t="e">
        <f t="shared" si="59"/>
        <v>#DIV/0!</v>
      </c>
      <c r="CX137" s="120" t="e">
        <f t="shared" si="59"/>
        <v>#DIV/0!</v>
      </c>
      <c r="CY137" s="120" t="e">
        <f t="shared" si="59"/>
        <v>#DIV/0!</v>
      </c>
      <c r="CZ137" s="120" t="e">
        <f t="shared" si="59"/>
        <v>#DIV/0!</v>
      </c>
      <c r="DA137" s="120" t="e">
        <f t="shared" si="59"/>
        <v>#DIV/0!</v>
      </c>
      <c r="DB137" s="120" t="str">
        <f t="shared" si="59"/>
        <v/>
      </c>
      <c r="DC137" s="119"/>
      <c r="DD137" s="111"/>
      <c r="DE137" s="111"/>
      <c r="DF137" s="111"/>
      <c r="DG137" s="111"/>
      <c r="DH137" s="111"/>
      <c r="DI137" s="111"/>
      <c r="DJ137" s="111"/>
      <c r="DK137" s="111"/>
      <c r="DL137" s="111"/>
      <c r="DM137" s="112">
        <f>IF('III Plan Rates'!$AP140&gt;0,SUMPRODUCT(DD137:DL137,'III Plan Rates'!$AG140:$AO140)/'III Plan Rates'!$AP140,0)</f>
        <v>0</v>
      </c>
      <c r="DN137" s="123"/>
      <c r="DO137" s="112" t="e">
        <f>'III Plan Rates'!$AA140*'V Consumer Factors'!$N$12*'II Rate Development &amp; Change'!$M$34</f>
        <v>#DIV/0!</v>
      </c>
      <c r="DP137" s="112" t="e">
        <f>'III Plan Rates'!$AA140*'V Consumer Factors'!$N$13*'II Rate Development &amp; Change'!$M$34</f>
        <v>#DIV/0!</v>
      </c>
      <c r="DQ137" s="112" t="e">
        <f>'III Plan Rates'!$AA140*'V Consumer Factors'!$N$14*'II Rate Development &amp; Change'!$M$34</f>
        <v>#DIV/0!</v>
      </c>
      <c r="DR137" s="112" t="e">
        <f>'III Plan Rates'!$AA140*'V Consumer Factors'!$N$15*'II Rate Development &amp; Change'!$M$34</f>
        <v>#DIV/0!</v>
      </c>
      <c r="DS137" s="112" t="e">
        <f>'III Plan Rates'!$AA140*'V Consumer Factors'!$N$16*'II Rate Development &amp; Change'!$M$34</f>
        <v>#DIV/0!</v>
      </c>
      <c r="DT137" s="112" t="e">
        <f>'III Plan Rates'!$AA140*'V Consumer Factors'!$N$17*'II Rate Development &amp; Change'!$M$34</f>
        <v>#DIV/0!</v>
      </c>
      <c r="DU137" s="112" t="e">
        <f>'III Plan Rates'!$AA140*'V Consumer Factors'!$N$18*'II Rate Development &amp; Change'!$M$34</f>
        <v>#DIV/0!</v>
      </c>
      <c r="DV137" s="112" t="e">
        <f>'III Plan Rates'!$AA140*'V Consumer Factors'!$N$19*'II Rate Development &amp; Change'!$M$34</f>
        <v>#DIV/0!</v>
      </c>
      <c r="DW137" s="112" t="e">
        <f>'III Plan Rates'!$AA140*'V Consumer Factors'!$N$20*'II Rate Development &amp; Change'!$M$34</f>
        <v>#DIV/0!</v>
      </c>
      <c r="DX137" s="112">
        <f>IF('III Plan Rates'!$AP140&gt;0,SUMPRODUCT(DO137:DW137,'III Plan Rates'!$AG140:$AO140)/'III Plan Rates'!$AP140,0)</f>
        <v>0</v>
      </c>
      <c r="DZ137" s="120" t="e">
        <f t="shared" si="60"/>
        <v>#DIV/0!</v>
      </c>
      <c r="EA137" s="120" t="e">
        <f t="shared" si="60"/>
        <v>#DIV/0!</v>
      </c>
      <c r="EB137" s="120" t="e">
        <f t="shared" si="60"/>
        <v>#DIV/0!</v>
      </c>
      <c r="EC137" s="120" t="e">
        <f t="shared" si="60"/>
        <v>#DIV/0!</v>
      </c>
      <c r="ED137" s="120" t="e">
        <f t="shared" si="60"/>
        <v>#DIV/0!</v>
      </c>
      <c r="EE137" s="120" t="e">
        <f t="shared" si="60"/>
        <v>#DIV/0!</v>
      </c>
      <c r="EF137" s="120" t="e">
        <f t="shared" si="60"/>
        <v>#DIV/0!</v>
      </c>
      <c r="EG137" s="120" t="e">
        <f t="shared" si="60"/>
        <v>#DIV/0!</v>
      </c>
      <c r="EH137" s="120" t="e">
        <f t="shared" si="60"/>
        <v>#DIV/0!</v>
      </c>
      <c r="EI137" s="120" t="str">
        <f t="shared" si="60"/>
        <v/>
      </c>
      <c r="EJ137" s="119"/>
    </row>
    <row r="138" spans="1:140" x14ac:dyDescent="0.25">
      <c r="A138" s="406" t="str">
        <f>'III Plan Rates'!A141</f>
        <v>Plan 124</v>
      </c>
      <c r="B138" s="122">
        <f>'III Plan Rates'!B141</f>
        <v>0</v>
      </c>
      <c r="C138" s="128">
        <f>'III Plan Rates'!D141</f>
        <v>0</v>
      </c>
      <c r="D138" s="122">
        <f>'III Plan Rates'!E141</f>
        <v>0</v>
      </c>
      <c r="E138" s="122">
        <f>'III Plan Rates'!F141</f>
        <v>0</v>
      </c>
      <c r="F138" s="122">
        <f>'III Plan Rates'!G141</f>
        <v>0</v>
      </c>
      <c r="G138" s="122">
        <f>'III Plan Rates'!J141</f>
        <v>0</v>
      </c>
      <c r="H138" s="10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2">
        <f>IF('III Plan Rates'!$AP141&gt;0,SUMPRODUCT(I138:Q138,'III Plan Rates'!$AG141:$AO141)/'III Plan Rates'!$AP141,0)</f>
        <v>0</v>
      </c>
      <c r="S138" s="123"/>
      <c r="T138" s="112" t="e">
        <f>'III Plan Rates'!$AA141*'V Consumer Factors'!$N$12*'II Rate Development &amp; Change'!$J$34</f>
        <v>#DIV/0!</v>
      </c>
      <c r="U138" s="112" t="e">
        <f>'III Plan Rates'!$AA141*'V Consumer Factors'!$N$13*'II Rate Development &amp; Change'!$J$34</f>
        <v>#DIV/0!</v>
      </c>
      <c r="V138" s="112" t="e">
        <f>'III Plan Rates'!$AA141*'V Consumer Factors'!$N$14*'II Rate Development &amp; Change'!$J$34</f>
        <v>#DIV/0!</v>
      </c>
      <c r="W138" s="112" t="e">
        <f>'III Plan Rates'!$AA141*'V Consumer Factors'!$N$15*'II Rate Development &amp; Change'!$J$34</f>
        <v>#DIV/0!</v>
      </c>
      <c r="X138" s="112" t="e">
        <f>'III Plan Rates'!$AA141*'V Consumer Factors'!$N$16*'II Rate Development &amp; Change'!$J$34</f>
        <v>#DIV/0!</v>
      </c>
      <c r="Y138" s="112" t="e">
        <f>'III Plan Rates'!$AA141*'V Consumer Factors'!$N$17*'II Rate Development &amp; Change'!$J$34</f>
        <v>#DIV/0!</v>
      </c>
      <c r="Z138" s="112" t="e">
        <f>'III Plan Rates'!$AA141*'V Consumer Factors'!$N$18*'II Rate Development &amp; Change'!$J$34</f>
        <v>#DIV/0!</v>
      </c>
      <c r="AA138" s="112" t="e">
        <f>'III Plan Rates'!$AA141*'V Consumer Factors'!$N$19*'II Rate Development &amp; Change'!$J$34</f>
        <v>#DIV/0!</v>
      </c>
      <c r="AB138" s="112" t="e">
        <f>'III Plan Rates'!$AA141*'V Consumer Factors'!$N$20*'II Rate Development &amp; Change'!$J$34</f>
        <v>#DIV/0!</v>
      </c>
      <c r="AC138" s="112">
        <f>IF('III Plan Rates'!$AP141&gt;0,SUMPRODUCT(T138:AB138,'III Plan Rates'!$AG141:$AO141)/'III Plan Rates'!$AP141,0)</f>
        <v>0</v>
      </c>
      <c r="AD138" s="119"/>
      <c r="AE138" s="120" t="e">
        <f t="shared" si="57"/>
        <v>#DIV/0!</v>
      </c>
      <c r="AF138" s="120" t="e">
        <f t="shared" si="57"/>
        <v>#DIV/0!</v>
      </c>
      <c r="AG138" s="120" t="e">
        <f t="shared" si="57"/>
        <v>#DIV/0!</v>
      </c>
      <c r="AH138" s="120" t="e">
        <f t="shared" si="57"/>
        <v>#DIV/0!</v>
      </c>
      <c r="AI138" s="120" t="e">
        <f t="shared" si="57"/>
        <v>#DIV/0!</v>
      </c>
      <c r="AJ138" s="120" t="e">
        <f t="shared" si="57"/>
        <v>#DIV/0!</v>
      </c>
      <c r="AK138" s="120" t="e">
        <f t="shared" si="57"/>
        <v>#DIV/0!</v>
      </c>
      <c r="AL138" s="120" t="e">
        <f t="shared" si="57"/>
        <v>#DIV/0!</v>
      </c>
      <c r="AM138" s="120" t="e">
        <f t="shared" si="57"/>
        <v>#DIV/0!</v>
      </c>
      <c r="AN138" s="120" t="str">
        <f t="shared" si="57"/>
        <v/>
      </c>
      <c r="AO138" s="119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2">
        <f>IF('III Plan Rates'!$AP141&gt;0,SUMPRODUCT(AP138:AX138,'III Plan Rates'!$AG141:$AO141)/'III Plan Rates'!$AP141,0)</f>
        <v>0</v>
      </c>
      <c r="AZ138" s="123"/>
      <c r="BA138" s="112" t="e">
        <f>'III Plan Rates'!$AA141*'V Consumer Factors'!$N$12*'II Rate Development &amp; Change'!$K$34</f>
        <v>#DIV/0!</v>
      </c>
      <c r="BB138" s="112" t="e">
        <f>'III Plan Rates'!$AA141*'V Consumer Factors'!$N$13*'II Rate Development &amp; Change'!$K$34</f>
        <v>#DIV/0!</v>
      </c>
      <c r="BC138" s="112" t="e">
        <f>'III Plan Rates'!$AA141*'V Consumer Factors'!$N$14*'II Rate Development &amp; Change'!$K$34</f>
        <v>#DIV/0!</v>
      </c>
      <c r="BD138" s="112" t="e">
        <f>'III Plan Rates'!$AA141*'V Consumer Factors'!$N$15*'II Rate Development &amp; Change'!$K$34</f>
        <v>#DIV/0!</v>
      </c>
      <c r="BE138" s="112" t="e">
        <f>'III Plan Rates'!$AA141*'V Consumer Factors'!$N$16*'II Rate Development &amp; Change'!$K$34</f>
        <v>#DIV/0!</v>
      </c>
      <c r="BF138" s="112" t="e">
        <f>'III Plan Rates'!$AA141*'V Consumer Factors'!$N$17*'II Rate Development &amp; Change'!$K$34</f>
        <v>#DIV/0!</v>
      </c>
      <c r="BG138" s="112" t="e">
        <f>'III Plan Rates'!$AA141*'V Consumer Factors'!$N$18*'II Rate Development &amp; Change'!$K$34</f>
        <v>#DIV/0!</v>
      </c>
      <c r="BH138" s="112" t="e">
        <f>'III Plan Rates'!$AA141*'V Consumer Factors'!$N$19*'II Rate Development &amp; Change'!$K$34</f>
        <v>#DIV/0!</v>
      </c>
      <c r="BI138" s="112" t="e">
        <f>'III Plan Rates'!$AA141*'V Consumer Factors'!$N$20*'II Rate Development &amp; Change'!$K$34</f>
        <v>#DIV/0!</v>
      </c>
      <c r="BJ138" s="112">
        <f>IF('III Plan Rates'!$AP141&gt;0,SUMPRODUCT(BA138:BI138,'III Plan Rates'!$AG141:$AO141)/'III Plan Rates'!$AP141,0)</f>
        <v>0</v>
      </c>
      <c r="BK138" s="124"/>
      <c r="BL138" s="120" t="e">
        <f t="shared" si="58"/>
        <v>#DIV/0!</v>
      </c>
      <c r="BM138" s="120" t="e">
        <f t="shared" si="58"/>
        <v>#DIV/0!</v>
      </c>
      <c r="BN138" s="120" t="e">
        <f t="shared" si="58"/>
        <v>#DIV/0!</v>
      </c>
      <c r="BO138" s="120" t="e">
        <f t="shared" si="58"/>
        <v>#DIV/0!</v>
      </c>
      <c r="BP138" s="120" t="e">
        <f t="shared" si="58"/>
        <v>#DIV/0!</v>
      </c>
      <c r="BQ138" s="120" t="e">
        <f t="shared" si="58"/>
        <v>#DIV/0!</v>
      </c>
      <c r="BR138" s="120" t="e">
        <f t="shared" si="58"/>
        <v>#DIV/0!</v>
      </c>
      <c r="BS138" s="120" t="e">
        <f t="shared" si="58"/>
        <v>#DIV/0!</v>
      </c>
      <c r="BT138" s="120" t="e">
        <f t="shared" si="58"/>
        <v>#DIV/0!</v>
      </c>
      <c r="BU138" s="120" t="str">
        <f t="shared" si="58"/>
        <v/>
      </c>
      <c r="BV138" s="119"/>
      <c r="BW138" s="111"/>
      <c r="BX138" s="111"/>
      <c r="BY138" s="111"/>
      <c r="BZ138" s="111"/>
      <c r="CA138" s="111"/>
      <c r="CB138" s="111"/>
      <c r="CC138" s="111"/>
      <c r="CD138" s="111"/>
      <c r="CE138" s="111"/>
      <c r="CF138" s="112">
        <f>IF('III Plan Rates'!$AP141&gt;0,SUMPRODUCT(BW138:CE138,'III Plan Rates'!$AG141:$AO141)/'III Plan Rates'!$AP141,0)</f>
        <v>0</v>
      </c>
      <c r="CG138" s="123"/>
      <c r="CH138" s="112" t="e">
        <f>'III Plan Rates'!$AA141*'V Consumer Factors'!$N$12*'II Rate Development &amp; Change'!$L$34</f>
        <v>#DIV/0!</v>
      </c>
      <c r="CI138" s="112" t="e">
        <f>'III Plan Rates'!$AA141*'V Consumer Factors'!$N$13*'II Rate Development &amp; Change'!$L$34</f>
        <v>#DIV/0!</v>
      </c>
      <c r="CJ138" s="112" t="e">
        <f>'III Plan Rates'!$AA141*'V Consumer Factors'!$N$14*'II Rate Development &amp; Change'!$L$34</f>
        <v>#DIV/0!</v>
      </c>
      <c r="CK138" s="112" t="e">
        <f>'III Plan Rates'!$AA141*'V Consumer Factors'!$N$15*'II Rate Development &amp; Change'!$L$34</f>
        <v>#DIV/0!</v>
      </c>
      <c r="CL138" s="112" t="e">
        <f>'III Plan Rates'!$AA141*'V Consumer Factors'!$N$16*'II Rate Development &amp; Change'!$L$34</f>
        <v>#DIV/0!</v>
      </c>
      <c r="CM138" s="112" t="e">
        <f>'III Plan Rates'!$AA141*'V Consumer Factors'!$N$17*'II Rate Development &amp; Change'!$L$34</f>
        <v>#DIV/0!</v>
      </c>
      <c r="CN138" s="112" t="e">
        <f>'III Plan Rates'!$AA141*'V Consumer Factors'!$N$18*'II Rate Development &amp; Change'!$L$34</f>
        <v>#DIV/0!</v>
      </c>
      <c r="CO138" s="112" t="e">
        <f>'III Plan Rates'!$AA141*'V Consumer Factors'!$N$19*'II Rate Development &amp; Change'!$L$34</f>
        <v>#DIV/0!</v>
      </c>
      <c r="CP138" s="112" t="e">
        <f>'III Plan Rates'!$AA141*'V Consumer Factors'!$N$20*'II Rate Development &amp; Change'!$L$34</f>
        <v>#DIV/0!</v>
      </c>
      <c r="CQ138" s="112">
        <f>IF('III Plan Rates'!$AP141&gt;0,SUMPRODUCT(CH138:CP138,'III Plan Rates'!$AG141:$AO141)/'III Plan Rates'!$AP141,0)</f>
        <v>0</v>
      </c>
      <c r="CR138" s="124"/>
      <c r="CS138" s="120" t="e">
        <f t="shared" si="59"/>
        <v>#DIV/0!</v>
      </c>
      <c r="CT138" s="120" t="e">
        <f t="shared" si="59"/>
        <v>#DIV/0!</v>
      </c>
      <c r="CU138" s="120" t="e">
        <f t="shared" si="59"/>
        <v>#DIV/0!</v>
      </c>
      <c r="CV138" s="120" t="e">
        <f t="shared" si="59"/>
        <v>#DIV/0!</v>
      </c>
      <c r="CW138" s="120" t="e">
        <f t="shared" si="59"/>
        <v>#DIV/0!</v>
      </c>
      <c r="CX138" s="120" t="e">
        <f t="shared" si="59"/>
        <v>#DIV/0!</v>
      </c>
      <c r="CY138" s="120" t="e">
        <f t="shared" si="59"/>
        <v>#DIV/0!</v>
      </c>
      <c r="CZ138" s="120" t="e">
        <f t="shared" si="59"/>
        <v>#DIV/0!</v>
      </c>
      <c r="DA138" s="120" t="e">
        <f t="shared" si="59"/>
        <v>#DIV/0!</v>
      </c>
      <c r="DB138" s="120" t="str">
        <f t="shared" si="59"/>
        <v/>
      </c>
      <c r="DC138" s="119"/>
      <c r="DD138" s="111"/>
      <c r="DE138" s="111"/>
      <c r="DF138" s="111"/>
      <c r="DG138" s="111"/>
      <c r="DH138" s="111"/>
      <c r="DI138" s="111"/>
      <c r="DJ138" s="111"/>
      <c r="DK138" s="111"/>
      <c r="DL138" s="111"/>
      <c r="DM138" s="112">
        <f>IF('III Plan Rates'!$AP141&gt;0,SUMPRODUCT(DD138:DL138,'III Plan Rates'!$AG141:$AO141)/'III Plan Rates'!$AP141,0)</f>
        <v>0</v>
      </c>
      <c r="DN138" s="123"/>
      <c r="DO138" s="112" t="e">
        <f>'III Plan Rates'!$AA141*'V Consumer Factors'!$N$12*'II Rate Development &amp; Change'!$M$34</f>
        <v>#DIV/0!</v>
      </c>
      <c r="DP138" s="112" t="e">
        <f>'III Plan Rates'!$AA141*'V Consumer Factors'!$N$13*'II Rate Development &amp; Change'!$M$34</f>
        <v>#DIV/0!</v>
      </c>
      <c r="DQ138" s="112" t="e">
        <f>'III Plan Rates'!$AA141*'V Consumer Factors'!$N$14*'II Rate Development &amp; Change'!$M$34</f>
        <v>#DIV/0!</v>
      </c>
      <c r="DR138" s="112" t="e">
        <f>'III Plan Rates'!$AA141*'V Consumer Factors'!$N$15*'II Rate Development &amp; Change'!$M$34</f>
        <v>#DIV/0!</v>
      </c>
      <c r="DS138" s="112" t="e">
        <f>'III Plan Rates'!$AA141*'V Consumer Factors'!$N$16*'II Rate Development &amp; Change'!$M$34</f>
        <v>#DIV/0!</v>
      </c>
      <c r="DT138" s="112" t="e">
        <f>'III Plan Rates'!$AA141*'V Consumer Factors'!$N$17*'II Rate Development &amp; Change'!$M$34</f>
        <v>#DIV/0!</v>
      </c>
      <c r="DU138" s="112" t="e">
        <f>'III Plan Rates'!$AA141*'V Consumer Factors'!$N$18*'II Rate Development &amp; Change'!$M$34</f>
        <v>#DIV/0!</v>
      </c>
      <c r="DV138" s="112" t="e">
        <f>'III Plan Rates'!$AA141*'V Consumer Factors'!$N$19*'II Rate Development &amp; Change'!$M$34</f>
        <v>#DIV/0!</v>
      </c>
      <c r="DW138" s="112" t="e">
        <f>'III Plan Rates'!$AA141*'V Consumer Factors'!$N$20*'II Rate Development &amp; Change'!$M$34</f>
        <v>#DIV/0!</v>
      </c>
      <c r="DX138" s="112">
        <f>IF('III Plan Rates'!$AP141&gt;0,SUMPRODUCT(DO138:DW138,'III Plan Rates'!$AG141:$AO141)/'III Plan Rates'!$AP141,0)</f>
        <v>0</v>
      </c>
      <c r="DZ138" s="120" t="e">
        <f t="shared" si="60"/>
        <v>#DIV/0!</v>
      </c>
      <c r="EA138" s="120" t="e">
        <f t="shared" si="60"/>
        <v>#DIV/0!</v>
      </c>
      <c r="EB138" s="120" t="e">
        <f t="shared" si="60"/>
        <v>#DIV/0!</v>
      </c>
      <c r="EC138" s="120" t="e">
        <f t="shared" si="60"/>
        <v>#DIV/0!</v>
      </c>
      <c r="ED138" s="120" t="e">
        <f t="shared" si="60"/>
        <v>#DIV/0!</v>
      </c>
      <c r="EE138" s="120" t="e">
        <f t="shared" si="60"/>
        <v>#DIV/0!</v>
      </c>
      <c r="EF138" s="120" t="e">
        <f t="shared" si="60"/>
        <v>#DIV/0!</v>
      </c>
      <c r="EG138" s="120" t="e">
        <f t="shared" si="60"/>
        <v>#DIV/0!</v>
      </c>
      <c r="EH138" s="120" t="e">
        <f t="shared" si="60"/>
        <v>#DIV/0!</v>
      </c>
      <c r="EI138" s="120" t="str">
        <f t="shared" si="60"/>
        <v/>
      </c>
      <c r="EJ138" s="119"/>
    </row>
    <row r="139" spans="1:140" x14ac:dyDescent="0.25">
      <c r="A139" s="406" t="str">
        <f>'III Plan Rates'!A142</f>
        <v>Plan 125</v>
      </c>
      <c r="B139" s="122">
        <f>'III Plan Rates'!B142</f>
        <v>0</v>
      </c>
      <c r="C139" s="128">
        <f>'III Plan Rates'!D142</f>
        <v>0</v>
      </c>
      <c r="D139" s="122">
        <f>'III Plan Rates'!E142</f>
        <v>0</v>
      </c>
      <c r="E139" s="122">
        <f>'III Plan Rates'!F142</f>
        <v>0</v>
      </c>
      <c r="F139" s="122">
        <f>'III Plan Rates'!G142</f>
        <v>0</v>
      </c>
      <c r="G139" s="122">
        <f>'III Plan Rates'!J142</f>
        <v>0</v>
      </c>
      <c r="H139" s="10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2">
        <f>IF('III Plan Rates'!$AP142&gt;0,SUMPRODUCT(I139:Q139,'III Plan Rates'!$AG142:$AO142)/'III Plan Rates'!$AP142,0)</f>
        <v>0</v>
      </c>
      <c r="S139" s="123"/>
      <c r="T139" s="112" t="e">
        <f>'III Plan Rates'!$AA142*'V Consumer Factors'!$N$12*'II Rate Development &amp; Change'!$J$34</f>
        <v>#DIV/0!</v>
      </c>
      <c r="U139" s="112" t="e">
        <f>'III Plan Rates'!$AA142*'V Consumer Factors'!$N$13*'II Rate Development &amp; Change'!$J$34</f>
        <v>#DIV/0!</v>
      </c>
      <c r="V139" s="112" t="e">
        <f>'III Plan Rates'!$AA142*'V Consumer Factors'!$N$14*'II Rate Development &amp; Change'!$J$34</f>
        <v>#DIV/0!</v>
      </c>
      <c r="W139" s="112" t="e">
        <f>'III Plan Rates'!$AA142*'V Consumer Factors'!$N$15*'II Rate Development &amp; Change'!$J$34</f>
        <v>#DIV/0!</v>
      </c>
      <c r="X139" s="112" t="e">
        <f>'III Plan Rates'!$AA142*'V Consumer Factors'!$N$16*'II Rate Development &amp; Change'!$J$34</f>
        <v>#DIV/0!</v>
      </c>
      <c r="Y139" s="112" t="e">
        <f>'III Plan Rates'!$AA142*'V Consumer Factors'!$N$17*'II Rate Development &amp; Change'!$J$34</f>
        <v>#DIV/0!</v>
      </c>
      <c r="Z139" s="112" t="e">
        <f>'III Plan Rates'!$AA142*'V Consumer Factors'!$N$18*'II Rate Development &amp; Change'!$J$34</f>
        <v>#DIV/0!</v>
      </c>
      <c r="AA139" s="112" t="e">
        <f>'III Plan Rates'!$AA142*'V Consumer Factors'!$N$19*'II Rate Development &amp; Change'!$J$34</f>
        <v>#DIV/0!</v>
      </c>
      <c r="AB139" s="112" t="e">
        <f>'III Plan Rates'!$AA142*'V Consumer Factors'!$N$20*'II Rate Development &amp; Change'!$J$34</f>
        <v>#DIV/0!</v>
      </c>
      <c r="AC139" s="112">
        <f>IF('III Plan Rates'!$AP142&gt;0,SUMPRODUCT(T139:AB139,'III Plan Rates'!$AG142:$AO142)/'III Plan Rates'!$AP142,0)</f>
        <v>0</v>
      </c>
      <c r="AD139" s="119"/>
      <c r="AE139" s="120" t="e">
        <f t="shared" si="57"/>
        <v>#DIV/0!</v>
      </c>
      <c r="AF139" s="120" t="e">
        <f t="shared" si="57"/>
        <v>#DIV/0!</v>
      </c>
      <c r="AG139" s="120" t="e">
        <f t="shared" si="57"/>
        <v>#DIV/0!</v>
      </c>
      <c r="AH139" s="120" t="e">
        <f t="shared" si="57"/>
        <v>#DIV/0!</v>
      </c>
      <c r="AI139" s="120" t="e">
        <f t="shared" si="57"/>
        <v>#DIV/0!</v>
      </c>
      <c r="AJ139" s="120" t="e">
        <f t="shared" si="57"/>
        <v>#DIV/0!</v>
      </c>
      <c r="AK139" s="120" t="e">
        <f t="shared" si="57"/>
        <v>#DIV/0!</v>
      </c>
      <c r="AL139" s="120" t="e">
        <f t="shared" si="57"/>
        <v>#DIV/0!</v>
      </c>
      <c r="AM139" s="120" t="e">
        <f t="shared" si="57"/>
        <v>#DIV/0!</v>
      </c>
      <c r="AN139" s="120" t="str">
        <f t="shared" si="57"/>
        <v/>
      </c>
      <c r="AO139" s="119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2">
        <f>IF('III Plan Rates'!$AP142&gt;0,SUMPRODUCT(AP139:AX139,'III Plan Rates'!$AG142:$AO142)/'III Plan Rates'!$AP142,0)</f>
        <v>0</v>
      </c>
      <c r="AZ139" s="123"/>
      <c r="BA139" s="112" t="e">
        <f>'III Plan Rates'!$AA142*'V Consumer Factors'!$N$12*'II Rate Development &amp; Change'!$K$34</f>
        <v>#DIV/0!</v>
      </c>
      <c r="BB139" s="112" t="e">
        <f>'III Plan Rates'!$AA142*'V Consumer Factors'!$N$13*'II Rate Development &amp; Change'!$K$34</f>
        <v>#DIV/0!</v>
      </c>
      <c r="BC139" s="112" t="e">
        <f>'III Plan Rates'!$AA142*'V Consumer Factors'!$N$14*'II Rate Development &amp; Change'!$K$34</f>
        <v>#DIV/0!</v>
      </c>
      <c r="BD139" s="112" t="e">
        <f>'III Plan Rates'!$AA142*'V Consumer Factors'!$N$15*'II Rate Development &amp; Change'!$K$34</f>
        <v>#DIV/0!</v>
      </c>
      <c r="BE139" s="112" t="e">
        <f>'III Plan Rates'!$AA142*'V Consumer Factors'!$N$16*'II Rate Development &amp; Change'!$K$34</f>
        <v>#DIV/0!</v>
      </c>
      <c r="BF139" s="112" t="e">
        <f>'III Plan Rates'!$AA142*'V Consumer Factors'!$N$17*'II Rate Development &amp; Change'!$K$34</f>
        <v>#DIV/0!</v>
      </c>
      <c r="BG139" s="112" t="e">
        <f>'III Plan Rates'!$AA142*'V Consumer Factors'!$N$18*'II Rate Development &amp; Change'!$K$34</f>
        <v>#DIV/0!</v>
      </c>
      <c r="BH139" s="112" t="e">
        <f>'III Plan Rates'!$AA142*'V Consumer Factors'!$N$19*'II Rate Development &amp; Change'!$K$34</f>
        <v>#DIV/0!</v>
      </c>
      <c r="BI139" s="112" t="e">
        <f>'III Plan Rates'!$AA142*'V Consumer Factors'!$N$20*'II Rate Development &amp; Change'!$K$34</f>
        <v>#DIV/0!</v>
      </c>
      <c r="BJ139" s="112">
        <f>IF('III Plan Rates'!$AP142&gt;0,SUMPRODUCT(BA139:BI139,'III Plan Rates'!$AG142:$AO142)/'III Plan Rates'!$AP142,0)</f>
        <v>0</v>
      </c>
      <c r="BK139" s="124"/>
      <c r="BL139" s="120" t="e">
        <f t="shared" si="58"/>
        <v>#DIV/0!</v>
      </c>
      <c r="BM139" s="120" t="e">
        <f t="shared" si="58"/>
        <v>#DIV/0!</v>
      </c>
      <c r="BN139" s="120" t="e">
        <f t="shared" si="58"/>
        <v>#DIV/0!</v>
      </c>
      <c r="BO139" s="120" t="e">
        <f t="shared" si="58"/>
        <v>#DIV/0!</v>
      </c>
      <c r="BP139" s="120" t="e">
        <f t="shared" si="58"/>
        <v>#DIV/0!</v>
      </c>
      <c r="BQ139" s="120" t="e">
        <f t="shared" si="58"/>
        <v>#DIV/0!</v>
      </c>
      <c r="BR139" s="120" t="e">
        <f t="shared" si="58"/>
        <v>#DIV/0!</v>
      </c>
      <c r="BS139" s="120" t="e">
        <f t="shared" si="58"/>
        <v>#DIV/0!</v>
      </c>
      <c r="BT139" s="120" t="e">
        <f t="shared" si="58"/>
        <v>#DIV/0!</v>
      </c>
      <c r="BU139" s="120" t="str">
        <f t="shared" si="58"/>
        <v/>
      </c>
      <c r="BV139" s="119"/>
      <c r="BW139" s="111"/>
      <c r="BX139" s="111"/>
      <c r="BY139" s="111"/>
      <c r="BZ139" s="111"/>
      <c r="CA139" s="111"/>
      <c r="CB139" s="111"/>
      <c r="CC139" s="111"/>
      <c r="CD139" s="111"/>
      <c r="CE139" s="111"/>
      <c r="CF139" s="112">
        <f>IF('III Plan Rates'!$AP142&gt;0,SUMPRODUCT(BW139:CE139,'III Plan Rates'!$AG142:$AO142)/'III Plan Rates'!$AP142,0)</f>
        <v>0</v>
      </c>
      <c r="CG139" s="123"/>
      <c r="CH139" s="112" t="e">
        <f>'III Plan Rates'!$AA142*'V Consumer Factors'!$N$12*'II Rate Development &amp; Change'!$L$34</f>
        <v>#DIV/0!</v>
      </c>
      <c r="CI139" s="112" t="e">
        <f>'III Plan Rates'!$AA142*'V Consumer Factors'!$N$13*'II Rate Development &amp; Change'!$L$34</f>
        <v>#DIV/0!</v>
      </c>
      <c r="CJ139" s="112" t="e">
        <f>'III Plan Rates'!$AA142*'V Consumer Factors'!$N$14*'II Rate Development &amp; Change'!$L$34</f>
        <v>#DIV/0!</v>
      </c>
      <c r="CK139" s="112" t="e">
        <f>'III Plan Rates'!$AA142*'V Consumer Factors'!$N$15*'II Rate Development &amp; Change'!$L$34</f>
        <v>#DIV/0!</v>
      </c>
      <c r="CL139" s="112" t="e">
        <f>'III Plan Rates'!$AA142*'V Consumer Factors'!$N$16*'II Rate Development &amp; Change'!$L$34</f>
        <v>#DIV/0!</v>
      </c>
      <c r="CM139" s="112" t="e">
        <f>'III Plan Rates'!$AA142*'V Consumer Factors'!$N$17*'II Rate Development &amp; Change'!$L$34</f>
        <v>#DIV/0!</v>
      </c>
      <c r="CN139" s="112" t="e">
        <f>'III Plan Rates'!$AA142*'V Consumer Factors'!$N$18*'II Rate Development &amp; Change'!$L$34</f>
        <v>#DIV/0!</v>
      </c>
      <c r="CO139" s="112" t="e">
        <f>'III Plan Rates'!$AA142*'V Consumer Factors'!$N$19*'II Rate Development &amp; Change'!$L$34</f>
        <v>#DIV/0!</v>
      </c>
      <c r="CP139" s="112" t="e">
        <f>'III Plan Rates'!$AA142*'V Consumer Factors'!$N$20*'II Rate Development &amp; Change'!$L$34</f>
        <v>#DIV/0!</v>
      </c>
      <c r="CQ139" s="112">
        <f>IF('III Plan Rates'!$AP142&gt;0,SUMPRODUCT(CH139:CP139,'III Plan Rates'!$AG142:$AO142)/'III Plan Rates'!$AP142,0)</f>
        <v>0</v>
      </c>
      <c r="CR139" s="124"/>
      <c r="CS139" s="120" t="e">
        <f t="shared" si="59"/>
        <v>#DIV/0!</v>
      </c>
      <c r="CT139" s="120" t="e">
        <f t="shared" si="59"/>
        <v>#DIV/0!</v>
      </c>
      <c r="CU139" s="120" t="e">
        <f t="shared" si="59"/>
        <v>#DIV/0!</v>
      </c>
      <c r="CV139" s="120" t="e">
        <f t="shared" si="59"/>
        <v>#DIV/0!</v>
      </c>
      <c r="CW139" s="120" t="e">
        <f t="shared" si="59"/>
        <v>#DIV/0!</v>
      </c>
      <c r="CX139" s="120" t="e">
        <f t="shared" si="59"/>
        <v>#DIV/0!</v>
      </c>
      <c r="CY139" s="120" t="e">
        <f t="shared" si="59"/>
        <v>#DIV/0!</v>
      </c>
      <c r="CZ139" s="120" t="e">
        <f t="shared" si="59"/>
        <v>#DIV/0!</v>
      </c>
      <c r="DA139" s="120" t="e">
        <f t="shared" si="59"/>
        <v>#DIV/0!</v>
      </c>
      <c r="DB139" s="120" t="str">
        <f t="shared" si="59"/>
        <v/>
      </c>
      <c r="DC139" s="119"/>
      <c r="DD139" s="111"/>
      <c r="DE139" s="111"/>
      <c r="DF139" s="111"/>
      <c r="DG139" s="111"/>
      <c r="DH139" s="111"/>
      <c r="DI139" s="111"/>
      <c r="DJ139" s="111"/>
      <c r="DK139" s="111"/>
      <c r="DL139" s="111"/>
      <c r="DM139" s="112">
        <f>IF('III Plan Rates'!$AP142&gt;0,SUMPRODUCT(DD139:DL139,'III Plan Rates'!$AG142:$AO142)/'III Plan Rates'!$AP142,0)</f>
        <v>0</v>
      </c>
      <c r="DN139" s="123"/>
      <c r="DO139" s="112" t="e">
        <f>'III Plan Rates'!$AA142*'V Consumer Factors'!$N$12*'II Rate Development &amp; Change'!$M$34</f>
        <v>#DIV/0!</v>
      </c>
      <c r="DP139" s="112" t="e">
        <f>'III Plan Rates'!$AA142*'V Consumer Factors'!$N$13*'II Rate Development &amp; Change'!$M$34</f>
        <v>#DIV/0!</v>
      </c>
      <c r="DQ139" s="112" t="e">
        <f>'III Plan Rates'!$AA142*'V Consumer Factors'!$N$14*'II Rate Development &amp; Change'!$M$34</f>
        <v>#DIV/0!</v>
      </c>
      <c r="DR139" s="112" t="e">
        <f>'III Plan Rates'!$AA142*'V Consumer Factors'!$N$15*'II Rate Development &amp; Change'!$M$34</f>
        <v>#DIV/0!</v>
      </c>
      <c r="DS139" s="112" t="e">
        <f>'III Plan Rates'!$AA142*'V Consumer Factors'!$N$16*'II Rate Development &amp; Change'!$M$34</f>
        <v>#DIV/0!</v>
      </c>
      <c r="DT139" s="112" t="e">
        <f>'III Plan Rates'!$AA142*'V Consumer Factors'!$N$17*'II Rate Development &amp; Change'!$M$34</f>
        <v>#DIV/0!</v>
      </c>
      <c r="DU139" s="112" t="e">
        <f>'III Plan Rates'!$AA142*'V Consumer Factors'!$N$18*'II Rate Development &amp; Change'!$M$34</f>
        <v>#DIV/0!</v>
      </c>
      <c r="DV139" s="112" t="e">
        <f>'III Plan Rates'!$AA142*'V Consumer Factors'!$N$19*'II Rate Development &amp; Change'!$M$34</f>
        <v>#DIV/0!</v>
      </c>
      <c r="DW139" s="112" t="e">
        <f>'III Plan Rates'!$AA142*'V Consumer Factors'!$N$20*'II Rate Development &amp; Change'!$M$34</f>
        <v>#DIV/0!</v>
      </c>
      <c r="DX139" s="112">
        <f>IF('III Plan Rates'!$AP142&gt;0,SUMPRODUCT(DO139:DW139,'III Plan Rates'!$AG142:$AO142)/'III Plan Rates'!$AP142,0)</f>
        <v>0</v>
      </c>
      <c r="DZ139" s="120" t="e">
        <f t="shared" si="60"/>
        <v>#DIV/0!</v>
      </c>
      <c r="EA139" s="120" t="e">
        <f t="shared" si="60"/>
        <v>#DIV/0!</v>
      </c>
      <c r="EB139" s="120" t="e">
        <f t="shared" si="60"/>
        <v>#DIV/0!</v>
      </c>
      <c r="EC139" s="120" t="e">
        <f t="shared" si="60"/>
        <v>#DIV/0!</v>
      </c>
      <c r="ED139" s="120" t="e">
        <f t="shared" si="60"/>
        <v>#DIV/0!</v>
      </c>
      <c r="EE139" s="120" t="e">
        <f t="shared" si="60"/>
        <v>#DIV/0!</v>
      </c>
      <c r="EF139" s="120" t="e">
        <f t="shared" si="60"/>
        <v>#DIV/0!</v>
      </c>
      <c r="EG139" s="120" t="e">
        <f t="shared" si="60"/>
        <v>#DIV/0!</v>
      </c>
      <c r="EH139" s="120" t="e">
        <f t="shared" si="60"/>
        <v>#DIV/0!</v>
      </c>
      <c r="EI139" s="120" t="str">
        <f t="shared" si="60"/>
        <v/>
      </c>
      <c r="EJ139" s="119"/>
    </row>
    <row r="140" spans="1:140" x14ac:dyDescent="0.25">
      <c r="A140" s="406" t="str">
        <f>'III Plan Rates'!A143</f>
        <v>Plan 126</v>
      </c>
      <c r="B140" s="122">
        <f>'III Plan Rates'!B143</f>
        <v>0</v>
      </c>
      <c r="C140" s="128">
        <f>'III Plan Rates'!D143</f>
        <v>0</v>
      </c>
      <c r="D140" s="122">
        <f>'III Plan Rates'!E143</f>
        <v>0</v>
      </c>
      <c r="E140" s="122">
        <f>'III Plan Rates'!F143</f>
        <v>0</v>
      </c>
      <c r="F140" s="122">
        <f>'III Plan Rates'!G143</f>
        <v>0</v>
      </c>
      <c r="G140" s="122">
        <f>'III Plan Rates'!J143</f>
        <v>0</v>
      </c>
      <c r="H140" s="10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2">
        <f>IF('III Plan Rates'!$AP143&gt;0,SUMPRODUCT(I140:Q140,'III Plan Rates'!$AG143:$AO143)/'III Plan Rates'!$AP143,0)</f>
        <v>0</v>
      </c>
      <c r="S140" s="123"/>
      <c r="T140" s="112" t="e">
        <f>'III Plan Rates'!$AA143*'V Consumer Factors'!$N$12*'II Rate Development &amp; Change'!$J$34</f>
        <v>#DIV/0!</v>
      </c>
      <c r="U140" s="112" t="e">
        <f>'III Plan Rates'!$AA143*'V Consumer Factors'!$N$13*'II Rate Development &amp; Change'!$J$34</f>
        <v>#DIV/0!</v>
      </c>
      <c r="V140" s="112" t="e">
        <f>'III Plan Rates'!$AA143*'V Consumer Factors'!$N$14*'II Rate Development &amp; Change'!$J$34</f>
        <v>#DIV/0!</v>
      </c>
      <c r="W140" s="112" t="e">
        <f>'III Plan Rates'!$AA143*'V Consumer Factors'!$N$15*'II Rate Development &amp; Change'!$J$34</f>
        <v>#DIV/0!</v>
      </c>
      <c r="X140" s="112" t="e">
        <f>'III Plan Rates'!$AA143*'V Consumer Factors'!$N$16*'II Rate Development &amp; Change'!$J$34</f>
        <v>#DIV/0!</v>
      </c>
      <c r="Y140" s="112" t="e">
        <f>'III Plan Rates'!$AA143*'V Consumer Factors'!$N$17*'II Rate Development &amp; Change'!$J$34</f>
        <v>#DIV/0!</v>
      </c>
      <c r="Z140" s="112" t="e">
        <f>'III Plan Rates'!$AA143*'V Consumer Factors'!$N$18*'II Rate Development &amp; Change'!$J$34</f>
        <v>#DIV/0!</v>
      </c>
      <c r="AA140" s="112" t="e">
        <f>'III Plan Rates'!$AA143*'V Consumer Factors'!$N$19*'II Rate Development &amp; Change'!$J$34</f>
        <v>#DIV/0!</v>
      </c>
      <c r="AB140" s="112" t="e">
        <f>'III Plan Rates'!$AA143*'V Consumer Factors'!$N$20*'II Rate Development &amp; Change'!$J$34</f>
        <v>#DIV/0!</v>
      </c>
      <c r="AC140" s="112">
        <f>IF('III Plan Rates'!$AP143&gt;0,SUMPRODUCT(T140:AB140,'III Plan Rates'!$AG143:$AO143)/'III Plan Rates'!$AP143,0)</f>
        <v>0</v>
      </c>
      <c r="AD140" s="119"/>
      <c r="AE140" s="120" t="e">
        <f t="shared" si="57"/>
        <v>#DIV/0!</v>
      </c>
      <c r="AF140" s="120" t="e">
        <f t="shared" si="57"/>
        <v>#DIV/0!</v>
      </c>
      <c r="AG140" s="120" t="e">
        <f t="shared" si="57"/>
        <v>#DIV/0!</v>
      </c>
      <c r="AH140" s="120" t="e">
        <f t="shared" si="57"/>
        <v>#DIV/0!</v>
      </c>
      <c r="AI140" s="120" t="e">
        <f t="shared" si="57"/>
        <v>#DIV/0!</v>
      </c>
      <c r="AJ140" s="120" t="e">
        <f t="shared" si="57"/>
        <v>#DIV/0!</v>
      </c>
      <c r="AK140" s="120" t="e">
        <f t="shared" si="57"/>
        <v>#DIV/0!</v>
      </c>
      <c r="AL140" s="120" t="e">
        <f t="shared" si="57"/>
        <v>#DIV/0!</v>
      </c>
      <c r="AM140" s="120" t="e">
        <f t="shared" si="57"/>
        <v>#DIV/0!</v>
      </c>
      <c r="AN140" s="120" t="str">
        <f t="shared" si="57"/>
        <v/>
      </c>
      <c r="AO140" s="119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2">
        <f>IF('III Plan Rates'!$AP143&gt;0,SUMPRODUCT(AP140:AX140,'III Plan Rates'!$AG143:$AO143)/'III Plan Rates'!$AP143,0)</f>
        <v>0</v>
      </c>
      <c r="AZ140" s="123"/>
      <c r="BA140" s="112" t="e">
        <f>'III Plan Rates'!$AA143*'V Consumer Factors'!$N$12*'II Rate Development &amp; Change'!$K$34</f>
        <v>#DIV/0!</v>
      </c>
      <c r="BB140" s="112" t="e">
        <f>'III Plan Rates'!$AA143*'V Consumer Factors'!$N$13*'II Rate Development &amp; Change'!$K$34</f>
        <v>#DIV/0!</v>
      </c>
      <c r="BC140" s="112" t="e">
        <f>'III Plan Rates'!$AA143*'V Consumer Factors'!$N$14*'II Rate Development &amp; Change'!$K$34</f>
        <v>#DIV/0!</v>
      </c>
      <c r="BD140" s="112" t="e">
        <f>'III Plan Rates'!$AA143*'V Consumer Factors'!$N$15*'II Rate Development &amp; Change'!$K$34</f>
        <v>#DIV/0!</v>
      </c>
      <c r="BE140" s="112" t="e">
        <f>'III Plan Rates'!$AA143*'V Consumer Factors'!$N$16*'II Rate Development &amp; Change'!$K$34</f>
        <v>#DIV/0!</v>
      </c>
      <c r="BF140" s="112" t="e">
        <f>'III Plan Rates'!$AA143*'V Consumer Factors'!$N$17*'II Rate Development &amp; Change'!$K$34</f>
        <v>#DIV/0!</v>
      </c>
      <c r="BG140" s="112" t="e">
        <f>'III Plan Rates'!$AA143*'V Consumer Factors'!$N$18*'II Rate Development &amp; Change'!$K$34</f>
        <v>#DIV/0!</v>
      </c>
      <c r="BH140" s="112" t="e">
        <f>'III Plan Rates'!$AA143*'V Consumer Factors'!$N$19*'II Rate Development &amp; Change'!$K$34</f>
        <v>#DIV/0!</v>
      </c>
      <c r="BI140" s="112" t="e">
        <f>'III Plan Rates'!$AA143*'V Consumer Factors'!$N$20*'II Rate Development &amp; Change'!$K$34</f>
        <v>#DIV/0!</v>
      </c>
      <c r="BJ140" s="112">
        <f>IF('III Plan Rates'!$AP143&gt;0,SUMPRODUCT(BA140:BI140,'III Plan Rates'!$AG143:$AO143)/'III Plan Rates'!$AP143,0)</f>
        <v>0</v>
      </c>
      <c r="BK140" s="124"/>
      <c r="BL140" s="120" t="e">
        <f t="shared" si="58"/>
        <v>#DIV/0!</v>
      </c>
      <c r="BM140" s="120" t="e">
        <f t="shared" si="58"/>
        <v>#DIV/0!</v>
      </c>
      <c r="BN140" s="120" t="e">
        <f t="shared" si="58"/>
        <v>#DIV/0!</v>
      </c>
      <c r="BO140" s="120" t="e">
        <f t="shared" si="58"/>
        <v>#DIV/0!</v>
      </c>
      <c r="BP140" s="120" t="e">
        <f t="shared" si="58"/>
        <v>#DIV/0!</v>
      </c>
      <c r="BQ140" s="120" t="e">
        <f t="shared" si="58"/>
        <v>#DIV/0!</v>
      </c>
      <c r="BR140" s="120" t="e">
        <f t="shared" si="58"/>
        <v>#DIV/0!</v>
      </c>
      <c r="BS140" s="120" t="e">
        <f t="shared" si="58"/>
        <v>#DIV/0!</v>
      </c>
      <c r="BT140" s="120" t="e">
        <f t="shared" si="58"/>
        <v>#DIV/0!</v>
      </c>
      <c r="BU140" s="120" t="str">
        <f t="shared" si="58"/>
        <v/>
      </c>
      <c r="BV140" s="119"/>
      <c r="BW140" s="111"/>
      <c r="BX140" s="111"/>
      <c r="BY140" s="111"/>
      <c r="BZ140" s="111"/>
      <c r="CA140" s="111"/>
      <c r="CB140" s="111"/>
      <c r="CC140" s="111"/>
      <c r="CD140" s="111"/>
      <c r="CE140" s="111"/>
      <c r="CF140" s="112">
        <f>IF('III Plan Rates'!$AP143&gt;0,SUMPRODUCT(BW140:CE140,'III Plan Rates'!$AG143:$AO143)/'III Plan Rates'!$AP143,0)</f>
        <v>0</v>
      </c>
      <c r="CG140" s="123"/>
      <c r="CH140" s="112" t="e">
        <f>'III Plan Rates'!$AA143*'V Consumer Factors'!$N$12*'II Rate Development &amp; Change'!$L$34</f>
        <v>#DIV/0!</v>
      </c>
      <c r="CI140" s="112" t="e">
        <f>'III Plan Rates'!$AA143*'V Consumer Factors'!$N$13*'II Rate Development &amp; Change'!$L$34</f>
        <v>#DIV/0!</v>
      </c>
      <c r="CJ140" s="112" t="e">
        <f>'III Plan Rates'!$AA143*'V Consumer Factors'!$N$14*'II Rate Development &amp; Change'!$L$34</f>
        <v>#DIV/0!</v>
      </c>
      <c r="CK140" s="112" t="e">
        <f>'III Plan Rates'!$AA143*'V Consumer Factors'!$N$15*'II Rate Development &amp; Change'!$L$34</f>
        <v>#DIV/0!</v>
      </c>
      <c r="CL140" s="112" t="e">
        <f>'III Plan Rates'!$AA143*'V Consumer Factors'!$N$16*'II Rate Development &amp; Change'!$L$34</f>
        <v>#DIV/0!</v>
      </c>
      <c r="CM140" s="112" t="e">
        <f>'III Plan Rates'!$AA143*'V Consumer Factors'!$N$17*'II Rate Development &amp; Change'!$L$34</f>
        <v>#DIV/0!</v>
      </c>
      <c r="CN140" s="112" t="e">
        <f>'III Plan Rates'!$AA143*'V Consumer Factors'!$N$18*'II Rate Development &amp; Change'!$L$34</f>
        <v>#DIV/0!</v>
      </c>
      <c r="CO140" s="112" t="e">
        <f>'III Plan Rates'!$AA143*'V Consumer Factors'!$N$19*'II Rate Development &amp; Change'!$L$34</f>
        <v>#DIV/0!</v>
      </c>
      <c r="CP140" s="112" t="e">
        <f>'III Plan Rates'!$AA143*'V Consumer Factors'!$N$20*'II Rate Development &amp; Change'!$L$34</f>
        <v>#DIV/0!</v>
      </c>
      <c r="CQ140" s="112">
        <f>IF('III Plan Rates'!$AP143&gt;0,SUMPRODUCT(CH140:CP140,'III Plan Rates'!$AG143:$AO143)/'III Plan Rates'!$AP143,0)</f>
        <v>0</v>
      </c>
      <c r="CR140" s="124"/>
      <c r="CS140" s="120" t="e">
        <f t="shared" si="59"/>
        <v>#DIV/0!</v>
      </c>
      <c r="CT140" s="120" t="e">
        <f t="shared" si="59"/>
        <v>#DIV/0!</v>
      </c>
      <c r="CU140" s="120" t="e">
        <f t="shared" si="59"/>
        <v>#DIV/0!</v>
      </c>
      <c r="CV140" s="120" t="e">
        <f t="shared" si="59"/>
        <v>#DIV/0!</v>
      </c>
      <c r="CW140" s="120" t="e">
        <f t="shared" si="59"/>
        <v>#DIV/0!</v>
      </c>
      <c r="CX140" s="120" t="e">
        <f t="shared" si="59"/>
        <v>#DIV/0!</v>
      </c>
      <c r="CY140" s="120" t="e">
        <f t="shared" si="59"/>
        <v>#DIV/0!</v>
      </c>
      <c r="CZ140" s="120" t="e">
        <f t="shared" si="59"/>
        <v>#DIV/0!</v>
      </c>
      <c r="DA140" s="120" t="e">
        <f t="shared" si="59"/>
        <v>#DIV/0!</v>
      </c>
      <c r="DB140" s="120" t="str">
        <f t="shared" si="59"/>
        <v/>
      </c>
      <c r="DC140" s="119"/>
      <c r="DD140" s="111"/>
      <c r="DE140" s="111"/>
      <c r="DF140" s="111"/>
      <c r="DG140" s="111"/>
      <c r="DH140" s="111"/>
      <c r="DI140" s="111"/>
      <c r="DJ140" s="111"/>
      <c r="DK140" s="111"/>
      <c r="DL140" s="111"/>
      <c r="DM140" s="112">
        <f>IF('III Plan Rates'!$AP143&gt;0,SUMPRODUCT(DD140:DL140,'III Plan Rates'!$AG143:$AO143)/'III Plan Rates'!$AP143,0)</f>
        <v>0</v>
      </c>
      <c r="DN140" s="123"/>
      <c r="DO140" s="112" t="e">
        <f>'III Plan Rates'!$AA143*'V Consumer Factors'!$N$12*'II Rate Development &amp; Change'!$M$34</f>
        <v>#DIV/0!</v>
      </c>
      <c r="DP140" s="112" t="e">
        <f>'III Plan Rates'!$AA143*'V Consumer Factors'!$N$13*'II Rate Development &amp; Change'!$M$34</f>
        <v>#DIV/0!</v>
      </c>
      <c r="DQ140" s="112" t="e">
        <f>'III Plan Rates'!$AA143*'V Consumer Factors'!$N$14*'II Rate Development &amp; Change'!$M$34</f>
        <v>#DIV/0!</v>
      </c>
      <c r="DR140" s="112" t="e">
        <f>'III Plan Rates'!$AA143*'V Consumer Factors'!$N$15*'II Rate Development &amp; Change'!$M$34</f>
        <v>#DIV/0!</v>
      </c>
      <c r="DS140" s="112" t="e">
        <f>'III Plan Rates'!$AA143*'V Consumer Factors'!$N$16*'II Rate Development &amp; Change'!$M$34</f>
        <v>#DIV/0!</v>
      </c>
      <c r="DT140" s="112" t="e">
        <f>'III Plan Rates'!$AA143*'V Consumer Factors'!$N$17*'II Rate Development &amp; Change'!$M$34</f>
        <v>#DIV/0!</v>
      </c>
      <c r="DU140" s="112" t="e">
        <f>'III Plan Rates'!$AA143*'V Consumer Factors'!$N$18*'II Rate Development &amp; Change'!$M$34</f>
        <v>#DIV/0!</v>
      </c>
      <c r="DV140" s="112" t="e">
        <f>'III Plan Rates'!$AA143*'V Consumer Factors'!$N$19*'II Rate Development &amp; Change'!$M$34</f>
        <v>#DIV/0!</v>
      </c>
      <c r="DW140" s="112" t="e">
        <f>'III Plan Rates'!$AA143*'V Consumer Factors'!$N$20*'II Rate Development &amp; Change'!$M$34</f>
        <v>#DIV/0!</v>
      </c>
      <c r="DX140" s="112">
        <f>IF('III Plan Rates'!$AP143&gt;0,SUMPRODUCT(DO140:DW140,'III Plan Rates'!$AG143:$AO143)/'III Plan Rates'!$AP143,0)</f>
        <v>0</v>
      </c>
      <c r="DZ140" s="120" t="e">
        <f t="shared" si="60"/>
        <v>#DIV/0!</v>
      </c>
      <c r="EA140" s="120" t="e">
        <f t="shared" si="60"/>
        <v>#DIV/0!</v>
      </c>
      <c r="EB140" s="120" t="e">
        <f t="shared" si="60"/>
        <v>#DIV/0!</v>
      </c>
      <c r="EC140" s="120" t="e">
        <f t="shared" si="60"/>
        <v>#DIV/0!</v>
      </c>
      <c r="ED140" s="120" t="e">
        <f t="shared" si="60"/>
        <v>#DIV/0!</v>
      </c>
      <c r="EE140" s="120" t="e">
        <f t="shared" si="60"/>
        <v>#DIV/0!</v>
      </c>
      <c r="EF140" s="120" t="e">
        <f t="shared" si="60"/>
        <v>#DIV/0!</v>
      </c>
      <c r="EG140" s="120" t="e">
        <f t="shared" si="60"/>
        <v>#DIV/0!</v>
      </c>
      <c r="EH140" s="120" t="e">
        <f t="shared" si="60"/>
        <v>#DIV/0!</v>
      </c>
      <c r="EI140" s="120" t="str">
        <f t="shared" si="60"/>
        <v/>
      </c>
      <c r="EJ140" s="119"/>
    </row>
    <row r="141" spans="1:140" x14ac:dyDescent="0.25">
      <c r="A141" s="406" t="str">
        <f>'III Plan Rates'!A144</f>
        <v>Plan 127</v>
      </c>
      <c r="B141" s="122">
        <f>'III Plan Rates'!B144</f>
        <v>0</v>
      </c>
      <c r="C141" s="128">
        <f>'III Plan Rates'!D144</f>
        <v>0</v>
      </c>
      <c r="D141" s="122">
        <f>'III Plan Rates'!E144</f>
        <v>0</v>
      </c>
      <c r="E141" s="122">
        <f>'III Plan Rates'!F144</f>
        <v>0</v>
      </c>
      <c r="F141" s="122">
        <f>'III Plan Rates'!G144</f>
        <v>0</v>
      </c>
      <c r="G141" s="122">
        <f>'III Plan Rates'!J144</f>
        <v>0</v>
      </c>
      <c r="H141" s="10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2">
        <f>IF('III Plan Rates'!$AP144&gt;0,SUMPRODUCT(I141:Q141,'III Plan Rates'!$AG144:$AO144)/'III Plan Rates'!$AP144,0)</f>
        <v>0</v>
      </c>
      <c r="S141" s="123"/>
      <c r="T141" s="112" t="e">
        <f>'III Plan Rates'!$AA144*'V Consumer Factors'!$N$12*'II Rate Development &amp; Change'!$J$34</f>
        <v>#DIV/0!</v>
      </c>
      <c r="U141" s="112" t="e">
        <f>'III Plan Rates'!$AA144*'V Consumer Factors'!$N$13*'II Rate Development &amp; Change'!$J$34</f>
        <v>#DIV/0!</v>
      </c>
      <c r="V141" s="112" t="e">
        <f>'III Plan Rates'!$AA144*'V Consumer Factors'!$N$14*'II Rate Development &amp; Change'!$J$34</f>
        <v>#DIV/0!</v>
      </c>
      <c r="W141" s="112" t="e">
        <f>'III Plan Rates'!$AA144*'V Consumer Factors'!$N$15*'II Rate Development &amp; Change'!$J$34</f>
        <v>#DIV/0!</v>
      </c>
      <c r="X141" s="112" t="e">
        <f>'III Plan Rates'!$AA144*'V Consumer Factors'!$N$16*'II Rate Development &amp; Change'!$J$34</f>
        <v>#DIV/0!</v>
      </c>
      <c r="Y141" s="112" t="e">
        <f>'III Plan Rates'!$AA144*'V Consumer Factors'!$N$17*'II Rate Development &amp; Change'!$J$34</f>
        <v>#DIV/0!</v>
      </c>
      <c r="Z141" s="112" t="e">
        <f>'III Plan Rates'!$AA144*'V Consumer Factors'!$N$18*'II Rate Development &amp; Change'!$J$34</f>
        <v>#DIV/0!</v>
      </c>
      <c r="AA141" s="112" t="e">
        <f>'III Plan Rates'!$AA144*'V Consumer Factors'!$N$19*'II Rate Development &amp; Change'!$J$34</f>
        <v>#DIV/0!</v>
      </c>
      <c r="AB141" s="112" t="e">
        <f>'III Plan Rates'!$AA144*'V Consumer Factors'!$N$20*'II Rate Development &amp; Change'!$J$34</f>
        <v>#DIV/0!</v>
      </c>
      <c r="AC141" s="112">
        <f>IF('III Plan Rates'!$AP144&gt;0,SUMPRODUCT(T141:AB141,'III Plan Rates'!$AG144:$AO144)/'III Plan Rates'!$AP144,0)</f>
        <v>0</v>
      </c>
      <c r="AD141" s="119"/>
      <c r="AE141" s="120" t="e">
        <f t="shared" si="57"/>
        <v>#DIV/0!</v>
      </c>
      <c r="AF141" s="120" t="e">
        <f t="shared" si="57"/>
        <v>#DIV/0!</v>
      </c>
      <c r="AG141" s="120" t="e">
        <f t="shared" si="57"/>
        <v>#DIV/0!</v>
      </c>
      <c r="AH141" s="120" t="e">
        <f t="shared" ref="AH141:AN177" si="61">IF(AND(L141&gt;0,W141&gt;0),W141/L141-1,"")</f>
        <v>#DIV/0!</v>
      </c>
      <c r="AI141" s="120" t="e">
        <f t="shared" si="61"/>
        <v>#DIV/0!</v>
      </c>
      <c r="AJ141" s="120" t="e">
        <f t="shared" si="61"/>
        <v>#DIV/0!</v>
      </c>
      <c r="AK141" s="120" t="e">
        <f t="shared" si="61"/>
        <v>#DIV/0!</v>
      </c>
      <c r="AL141" s="120" t="e">
        <f t="shared" si="61"/>
        <v>#DIV/0!</v>
      </c>
      <c r="AM141" s="120" t="e">
        <f t="shared" si="61"/>
        <v>#DIV/0!</v>
      </c>
      <c r="AN141" s="120" t="str">
        <f t="shared" si="61"/>
        <v/>
      </c>
      <c r="AO141" s="119"/>
      <c r="AP141" s="111"/>
      <c r="AQ141" s="111"/>
      <c r="AR141" s="111"/>
      <c r="AS141" s="111"/>
      <c r="AT141" s="111"/>
      <c r="AU141" s="111"/>
      <c r="AV141" s="111"/>
      <c r="AW141" s="111"/>
      <c r="AX141" s="111"/>
      <c r="AY141" s="112">
        <f>IF('III Plan Rates'!$AP144&gt;0,SUMPRODUCT(AP141:AX141,'III Plan Rates'!$AG144:$AO144)/'III Plan Rates'!$AP144,0)</f>
        <v>0</v>
      </c>
      <c r="AZ141" s="123"/>
      <c r="BA141" s="112" t="e">
        <f>'III Plan Rates'!$AA144*'V Consumer Factors'!$N$12*'II Rate Development &amp; Change'!$K$34</f>
        <v>#DIV/0!</v>
      </c>
      <c r="BB141" s="112" t="e">
        <f>'III Plan Rates'!$AA144*'V Consumer Factors'!$N$13*'II Rate Development &amp; Change'!$K$34</f>
        <v>#DIV/0!</v>
      </c>
      <c r="BC141" s="112" t="e">
        <f>'III Plan Rates'!$AA144*'V Consumer Factors'!$N$14*'II Rate Development &amp; Change'!$K$34</f>
        <v>#DIV/0!</v>
      </c>
      <c r="BD141" s="112" t="e">
        <f>'III Plan Rates'!$AA144*'V Consumer Factors'!$N$15*'II Rate Development &amp; Change'!$K$34</f>
        <v>#DIV/0!</v>
      </c>
      <c r="BE141" s="112" t="e">
        <f>'III Plan Rates'!$AA144*'V Consumer Factors'!$N$16*'II Rate Development &amp; Change'!$K$34</f>
        <v>#DIV/0!</v>
      </c>
      <c r="BF141" s="112" t="e">
        <f>'III Plan Rates'!$AA144*'V Consumer Factors'!$N$17*'II Rate Development &amp; Change'!$K$34</f>
        <v>#DIV/0!</v>
      </c>
      <c r="BG141" s="112" t="e">
        <f>'III Plan Rates'!$AA144*'V Consumer Factors'!$N$18*'II Rate Development &amp; Change'!$K$34</f>
        <v>#DIV/0!</v>
      </c>
      <c r="BH141" s="112" t="e">
        <f>'III Plan Rates'!$AA144*'V Consumer Factors'!$N$19*'II Rate Development &amp; Change'!$K$34</f>
        <v>#DIV/0!</v>
      </c>
      <c r="BI141" s="112" t="e">
        <f>'III Plan Rates'!$AA144*'V Consumer Factors'!$N$20*'II Rate Development &amp; Change'!$K$34</f>
        <v>#DIV/0!</v>
      </c>
      <c r="BJ141" s="112">
        <f>IF('III Plan Rates'!$AP144&gt;0,SUMPRODUCT(BA141:BI141,'III Plan Rates'!$AG144:$AO144)/'III Plan Rates'!$AP144,0)</f>
        <v>0</v>
      </c>
      <c r="BK141" s="124"/>
      <c r="BL141" s="120" t="e">
        <f t="shared" si="58"/>
        <v>#DIV/0!</v>
      </c>
      <c r="BM141" s="120" t="e">
        <f t="shared" si="58"/>
        <v>#DIV/0!</v>
      </c>
      <c r="BN141" s="120" t="e">
        <f t="shared" si="58"/>
        <v>#DIV/0!</v>
      </c>
      <c r="BO141" s="120" t="e">
        <f t="shared" si="58"/>
        <v>#DIV/0!</v>
      </c>
      <c r="BP141" s="120" t="e">
        <f t="shared" si="58"/>
        <v>#DIV/0!</v>
      </c>
      <c r="BQ141" s="120" t="e">
        <f t="shared" si="58"/>
        <v>#DIV/0!</v>
      </c>
      <c r="BR141" s="120" t="e">
        <f t="shared" si="58"/>
        <v>#DIV/0!</v>
      </c>
      <c r="BS141" s="120" t="e">
        <f t="shared" si="58"/>
        <v>#DIV/0!</v>
      </c>
      <c r="BT141" s="120" t="e">
        <f t="shared" si="58"/>
        <v>#DIV/0!</v>
      </c>
      <c r="BU141" s="120" t="str">
        <f t="shared" si="58"/>
        <v/>
      </c>
      <c r="BV141" s="119"/>
      <c r="BW141" s="111"/>
      <c r="BX141" s="111"/>
      <c r="BY141" s="111"/>
      <c r="BZ141" s="111"/>
      <c r="CA141" s="111"/>
      <c r="CB141" s="111"/>
      <c r="CC141" s="111"/>
      <c r="CD141" s="111"/>
      <c r="CE141" s="111"/>
      <c r="CF141" s="112">
        <f>IF('III Plan Rates'!$AP144&gt;0,SUMPRODUCT(BW141:CE141,'III Plan Rates'!$AG144:$AO144)/'III Plan Rates'!$AP144,0)</f>
        <v>0</v>
      </c>
      <c r="CG141" s="123"/>
      <c r="CH141" s="112" t="e">
        <f>'III Plan Rates'!$AA144*'V Consumer Factors'!$N$12*'II Rate Development &amp; Change'!$L$34</f>
        <v>#DIV/0!</v>
      </c>
      <c r="CI141" s="112" t="e">
        <f>'III Plan Rates'!$AA144*'V Consumer Factors'!$N$13*'II Rate Development &amp; Change'!$L$34</f>
        <v>#DIV/0!</v>
      </c>
      <c r="CJ141" s="112" t="e">
        <f>'III Plan Rates'!$AA144*'V Consumer Factors'!$N$14*'II Rate Development &amp; Change'!$L$34</f>
        <v>#DIV/0!</v>
      </c>
      <c r="CK141" s="112" t="e">
        <f>'III Plan Rates'!$AA144*'V Consumer Factors'!$N$15*'II Rate Development &amp; Change'!$L$34</f>
        <v>#DIV/0!</v>
      </c>
      <c r="CL141" s="112" t="e">
        <f>'III Plan Rates'!$AA144*'V Consumer Factors'!$N$16*'II Rate Development &amp; Change'!$L$34</f>
        <v>#DIV/0!</v>
      </c>
      <c r="CM141" s="112" t="e">
        <f>'III Plan Rates'!$AA144*'V Consumer Factors'!$N$17*'II Rate Development &amp; Change'!$L$34</f>
        <v>#DIV/0!</v>
      </c>
      <c r="CN141" s="112" t="e">
        <f>'III Plan Rates'!$AA144*'V Consumer Factors'!$N$18*'II Rate Development &amp; Change'!$L$34</f>
        <v>#DIV/0!</v>
      </c>
      <c r="CO141" s="112" t="e">
        <f>'III Plan Rates'!$AA144*'V Consumer Factors'!$N$19*'II Rate Development &amp; Change'!$L$34</f>
        <v>#DIV/0!</v>
      </c>
      <c r="CP141" s="112" t="e">
        <f>'III Plan Rates'!$AA144*'V Consumer Factors'!$N$20*'II Rate Development &amp; Change'!$L$34</f>
        <v>#DIV/0!</v>
      </c>
      <c r="CQ141" s="112">
        <f>IF('III Plan Rates'!$AP144&gt;0,SUMPRODUCT(CH141:CP141,'III Plan Rates'!$AG144:$AO144)/'III Plan Rates'!$AP144,0)</f>
        <v>0</v>
      </c>
      <c r="CR141" s="124"/>
      <c r="CS141" s="120" t="e">
        <f t="shared" si="59"/>
        <v>#DIV/0!</v>
      </c>
      <c r="CT141" s="120" t="e">
        <f t="shared" si="59"/>
        <v>#DIV/0!</v>
      </c>
      <c r="CU141" s="120" t="e">
        <f t="shared" si="59"/>
        <v>#DIV/0!</v>
      </c>
      <c r="CV141" s="120" t="e">
        <f t="shared" si="59"/>
        <v>#DIV/0!</v>
      </c>
      <c r="CW141" s="120" t="e">
        <f t="shared" si="59"/>
        <v>#DIV/0!</v>
      </c>
      <c r="CX141" s="120" t="e">
        <f t="shared" si="59"/>
        <v>#DIV/0!</v>
      </c>
      <c r="CY141" s="120" t="e">
        <f t="shared" si="59"/>
        <v>#DIV/0!</v>
      </c>
      <c r="CZ141" s="120" t="e">
        <f t="shared" si="59"/>
        <v>#DIV/0!</v>
      </c>
      <c r="DA141" s="120" t="e">
        <f t="shared" si="59"/>
        <v>#DIV/0!</v>
      </c>
      <c r="DB141" s="120" t="str">
        <f t="shared" si="59"/>
        <v/>
      </c>
      <c r="DC141" s="119"/>
      <c r="DD141" s="111"/>
      <c r="DE141" s="111"/>
      <c r="DF141" s="111"/>
      <c r="DG141" s="111"/>
      <c r="DH141" s="111"/>
      <c r="DI141" s="111"/>
      <c r="DJ141" s="111"/>
      <c r="DK141" s="111"/>
      <c r="DL141" s="111"/>
      <c r="DM141" s="112">
        <f>IF('III Plan Rates'!$AP144&gt;0,SUMPRODUCT(DD141:DL141,'III Plan Rates'!$AG144:$AO144)/'III Plan Rates'!$AP144,0)</f>
        <v>0</v>
      </c>
      <c r="DN141" s="123"/>
      <c r="DO141" s="112" t="e">
        <f>'III Plan Rates'!$AA144*'V Consumer Factors'!$N$12*'II Rate Development &amp; Change'!$M$34</f>
        <v>#DIV/0!</v>
      </c>
      <c r="DP141" s="112" t="e">
        <f>'III Plan Rates'!$AA144*'V Consumer Factors'!$N$13*'II Rate Development &amp; Change'!$M$34</f>
        <v>#DIV/0!</v>
      </c>
      <c r="DQ141" s="112" t="e">
        <f>'III Plan Rates'!$AA144*'V Consumer Factors'!$N$14*'II Rate Development &amp; Change'!$M$34</f>
        <v>#DIV/0!</v>
      </c>
      <c r="DR141" s="112" t="e">
        <f>'III Plan Rates'!$AA144*'V Consumer Factors'!$N$15*'II Rate Development &amp; Change'!$M$34</f>
        <v>#DIV/0!</v>
      </c>
      <c r="DS141" s="112" t="e">
        <f>'III Plan Rates'!$AA144*'V Consumer Factors'!$N$16*'II Rate Development &amp; Change'!$M$34</f>
        <v>#DIV/0!</v>
      </c>
      <c r="DT141" s="112" t="e">
        <f>'III Plan Rates'!$AA144*'V Consumer Factors'!$N$17*'II Rate Development &amp; Change'!$M$34</f>
        <v>#DIV/0!</v>
      </c>
      <c r="DU141" s="112" t="e">
        <f>'III Plan Rates'!$AA144*'V Consumer Factors'!$N$18*'II Rate Development &amp; Change'!$M$34</f>
        <v>#DIV/0!</v>
      </c>
      <c r="DV141" s="112" t="e">
        <f>'III Plan Rates'!$AA144*'V Consumer Factors'!$N$19*'II Rate Development &amp; Change'!$M$34</f>
        <v>#DIV/0!</v>
      </c>
      <c r="DW141" s="112" t="e">
        <f>'III Plan Rates'!$AA144*'V Consumer Factors'!$N$20*'II Rate Development &amp; Change'!$M$34</f>
        <v>#DIV/0!</v>
      </c>
      <c r="DX141" s="112">
        <f>IF('III Plan Rates'!$AP144&gt;0,SUMPRODUCT(DO141:DW141,'III Plan Rates'!$AG144:$AO144)/'III Plan Rates'!$AP144,0)</f>
        <v>0</v>
      </c>
      <c r="DZ141" s="120" t="e">
        <f t="shared" si="60"/>
        <v>#DIV/0!</v>
      </c>
      <c r="EA141" s="120" t="e">
        <f t="shared" si="60"/>
        <v>#DIV/0!</v>
      </c>
      <c r="EB141" s="120" t="e">
        <f t="shared" si="60"/>
        <v>#DIV/0!</v>
      </c>
      <c r="EC141" s="120" t="e">
        <f t="shared" si="60"/>
        <v>#DIV/0!</v>
      </c>
      <c r="ED141" s="120" t="e">
        <f t="shared" si="60"/>
        <v>#DIV/0!</v>
      </c>
      <c r="EE141" s="120" t="e">
        <f t="shared" si="60"/>
        <v>#DIV/0!</v>
      </c>
      <c r="EF141" s="120" t="e">
        <f t="shared" si="60"/>
        <v>#DIV/0!</v>
      </c>
      <c r="EG141" s="120" t="e">
        <f t="shared" si="60"/>
        <v>#DIV/0!</v>
      </c>
      <c r="EH141" s="120" t="e">
        <f t="shared" si="60"/>
        <v>#DIV/0!</v>
      </c>
      <c r="EI141" s="120" t="str">
        <f t="shared" si="60"/>
        <v/>
      </c>
      <c r="EJ141" s="119"/>
    </row>
    <row r="142" spans="1:140" x14ac:dyDescent="0.25">
      <c r="A142" s="406" t="str">
        <f>'III Plan Rates'!A145</f>
        <v>Plan 128</v>
      </c>
      <c r="B142" s="122">
        <f>'III Plan Rates'!B145</f>
        <v>0</v>
      </c>
      <c r="C142" s="128">
        <f>'III Plan Rates'!D145</f>
        <v>0</v>
      </c>
      <c r="D142" s="122">
        <f>'III Plan Rates'!E145</f>
        <v>0</v>
      </c>
      <c r="E142" s="122">
        <f>'III Plan Rates'!F145</f>
        <v>0</v>
      </c>
      <c r="F142" s="122">
        <f>'III Plan Rates'!G145</f>
        <v>0</v>
      </c>
      <c r="G142" s="122">
        <f>'III Plan Rates'!J145</f>
        <v>0</v>
      </c>
      <c r="H142" s="10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2">
        <f>IF('III Plan Rates'!$AP145&gt;0,SUMPRODUCT(I142:Q142,'III Plan Rates'!$AG145:$AO145)/'III Plan Rates'!$AP145,0)</f>
        <v>0</v>
      </c>
      <c r="S142" s="123"/>
      <c r="T142" s="112" t="e">
        <f>'III Plan Rates'!$AA145*'V Consumer Factors'!$N$12*'II Rate Development &amp; Change'!$J$34</f>
        <v>#DIV/0!</v>
      </c>
      <c r="U142" s="112" t="e">
        <f>'III Plan Rates'!$AA145*'V Consumer Factors'!$N$13*'II Rate Development &amp; Change'!$J$34</f>
        <v>#DIV/0!</v>
      </c>
      <c r="V142" s="112" t="e">
        <f>'III Plan Rates'!$AA145*'V Consumer Factors'!$N$14*'II Rate Development &amp; Change'!$J$34</f>
        <v>#DIV/0!</v>
      </c>
      <c r="W142" s="112" t="e">
        <f>'III Plan Rates'!$AA145*'V Consumer Factors'!$N$15*'II Rate Development &amp; Change'!$J$34</f>
        <v>#DIV/0!</v>
      </c>
      <c r="X142" s="112" t="e">
        <f>'III Plan Rates'!$AA145*'V Consumer Factors'!$N$16*'II Rate Development &amp; Change'!$J$34</f>
        <v>#DIV/0!</v>
      </c>
      <c r="Y142" s="112" t="e">
        <f>'III Plan Rates'!$AA145*'V Consumer Factors'!$N$17*'II Rate Development &amp; Change'!$J$34</f>
        <v>#DIV/0!</v>
      </c>
      <c r="Z142" s="112" t="e">
        <f>'III Plan Rates'!$AA145*'V Consumer Factors'!$N$18*'II Rate Development &amp; Change'!$J$34</f>
        <v>#DIV/0!</v>
      </c>
      <c r="AA142" s="112" t="e">
        <f>'III Plan Rates'!$AA145*'V Consumer Factors'!$N$19*'II Rate Development &amp; Change'!$J$34</f>
        <v>#DIV/0!</v>
      </c>
      <c r="AB142" s="112" t="e">
        <f>'III Plan Rates'!$AA145*'V Consumer Factors'!$N$20*'II Rate Development &amp; Change'!$J$34</f>
        <v>#DIV/0!</v>
      </c>
      <c r="AC142" s="112">
        <f>IF('III Plan Rates'!$AP145&gt;0,SUMPRODUCT(T142:AB142,'III Plan Rates'!$AG145:$AO145)/'III Plan Rates'!$AP145,0)</f>
        <v>0</v>
      </c>
      <c r="AD142" s="119"/>
      <c r="AE142" s="120" t="e">
        <f t="shared" ref="AE142:AJ202" si="62">IF(AND(I142&gt;0,T142&gt;0),T142/I142-1,"")</f>
        <v>#DIV/0!</v>
      </c>
      <c r="AF142" s="120" t="e">
        <f t="shared" si="62"/>
        <v>#DIV/0!</v>
      </c>
      <c r="AG142" s="120" t="e">
        <f t="shared" si="62"/>
        <v>#DIV/0!</v>
      </c>
      <c r="AH142" s="120" t="e">
        <f t="shared" si="61"/>
        <v>#DIV/0!</v>
      </c>
      <c r="AI142" s="120" t="e">
        <f t="shared" si="61"/>
        <v>#DIV/0!</v>
      </c>
      <c r="AJ142" s="120" t="e">
        <f t="shared" si="61"/>
        <v>#DIV/0!</v>
      </c>
      <c r="AK142" s="120" t="e">
        <f t="shared" si="61"/>
        <v>#DIV/0!</v>
      </c>
      <c r="AL142" s="120" t="e">
        <f t="shared" si="61"/>
        <v>#DIV/0!</v>
      </c>
      <c r="AM142" s="120" t="e">
        <f t="shared" si="61"/>
        <v>#DIV/0!</v>
      </c>
      <c r="AN142" s="120" t="str">
        <f t="shared" si="61"/>
        <v/>
      </c>
      <c r="AO142" s="119"/>
      <c r="AP142" s="111"/>
      <c r="AQ142" s="111"/>
      <c r="AR142" s="111"/>
      <c r="AS142" s="111"/>
      <c r="AT142" s="111"/>
      <c r="AU142" s="111"/>
      <c r="AV142" s="111"/>
      <c r="AW142" s="111"/>
      <c r="AX142" s="111"/>
      <c r="AY142" s="112">
        <f>IF('III Plan Rates'!$AP145&gt;0,SUMPRODUCT(AP142:AX142,'III Plan Rates'!$AG145:$AO145)/'III Plan Rates'!$AP145,0)</f>
        <v>0</v>
      </c>
      <c r="AZ142" s="123"/>
      <c r="BA142" s="112" t="e">
        <f>'III Plan Rates'!$AA145*'V Consumer Factors'!$N$12*'II Rate Development &amp; Change'!$K$34</f>
        <v>#DIV/0!</v>
      </c>
      <c r="BB142" s="112" t="e">
        <f>'III Plan Rates'!$AA145*'V Consumer Factors'!$N$13*'II Rate Development &amp; Change'!$K$34</f>
        <v>#DIV/0!</v>
      </c>
      <c r="BC142" s="112" t="e">
        <f>'III Plan Rates'!$AA145*'V Consumer Factors'!$N$14*'II Rate Development &amp; Change'!$K$34</f>
        <v>#DIV/0!</v>
      </c>
      <c r="BD142" s="112" t="e">
        <f>'III Plan Rates'!$AA145*'V Consumer Factors'!$N$15*'II Rate Development &amp; Change'!$K$34</f>
        <v>#DIV/0!</v>
      </c>
      <c r="BE142" s="112" t="e">
        <f>'III Plan Rates'!$AA145*'V Consumer Factors'!$N$16*'II Rate Development &amp; Change'!$K$34</f>
        <v>#DIV/0!</v>
      </c>
      <c r="BF142" s="112" t="e">
        <f>'III Plan Rates'!$AA145*'V Consumer Factors'!$N$17*'II Rate Development &amp; Change'!$K$34</f>
        <v>#DIV/0!</v>
      </c>
      <c r="BG142" s="112" t="e">
        <f>'III Plan Rates'!$AA145*'V Consumer Factors'!$N$18*'II Rate Development &amp; Change'!$K$34</f>
        <v>#DIV/0!</v>
      </c>
      <c r="BH142" s="112" t="e">
        <f>'III Plan Rates'!$AA145*'V Consumer Factors'!$N$19*'II Rate Development &amp; Change'!$K$34</f>
        <v>#DIV/0!</v>
      </c>
      <c r="BI142" s="112" t="e">
        <f>'III Plan Rates'!$AA145*'V Consumer Factors'!$N$20*'II Rate Development &amp; Change'!$K$34</f>
        <v>#DIV/0!</v>
      </c>
      <c r="BJ142" s="112">
        <f>IF('III Plan Rates'!$AP145&gt;0,SUMPRODUCT(BA142:BI142,'III Plan Rates'!$AG145:$AO145)/'III Plan Rates'!$AP145,0)</f>
        <v>0</v>
      </c>
      <c r="BK142" s="124"/>
      <c r="BL142" s="120" t="e">
        <f t="shared" ref="BL142:BU167" si="63">IF(AND(AP142&gt;0,BA142&gt;0),BA142/AP142-1,"")</f>
        <v>#DIV/0!</v>
      </c>
      <c r="BM142" s="120" t="e">
        <f t="shared" si="63"/>
        <v>#DIV/0!</v>
      </c>
      <c r="BN142" s="120" t="e">
        <f t="shared" si="63"/>
        <v>#DIV/0!</v>
      </c>
      <c r="BO142" s="120" t="e">
        <f t="shared" si="63"/>
        <v>#DIV/0!</v>
      </c>
      <c r="BP142" s="120" t="e">
        <f t="shared" si="63"/>
        <v>#DIV/0!</v>
      </c>
      <c r="BQ142" s="120" t="e">
        <f t="shared" si="63"/>
        <v>#DIV/0!</v>
      </c>
      <c r="BR142" s="120" t="e">
        <f t="shared" si="63"/>
        <v>#DIV/0!</v>
      </c>
      <c r="BS142" s="120" t="e">
        <f t="shared" si="63"/>
        <v>#DIV/0!</v>
      </c>
      <c r="BT142" s="120" t="e">
        <f t="shared" si="63"/>
        <v>#DIV/0!</v>
      </c>
      <c r="BU142" s="120" t="str">
        <f t="shared" si="63"/>
        <v/>
      </c>
      <c r="BV142" s="119"/>
      <c r="BW142" s="111"/>
      <c r="BX142" s="111"/>
      <c r="BY142" s="111"/>
      <c r="BZ142" s="111"/>
      <c r="CA142" s="111"/>
      <c r="CB142" s="111"/>
      <c r="CC142" s="111"/>
      <c r="CD142" s="111"/>
      <c r="CE142" s="111"/>
      <c r="CF142" s="112">
        <f>IF('III Plan Rates'!$AP145&gt;0,SUMPRODUCT(BW142:CE142,'III Plan Rates'!$AG145:$AO145)/'III Plan Rates'!$AP145,0)</f>
        <v>0</v>
      </c>
      <c r="CG142" s="123"/>
      <c r="CH142" s="112" t="e">
        <f>'III Plan Rates'!$AA145*'V Consumer Factors'!$N$12*'II Rate Development &amp; Change'!$L$34</f>
        <v>#DIV/0!</v>
      </c>
      <c r="CI142" s="112" t="e">
        <f>'III Plan Rates'!$AA145*'V Consumer Factors'!$N$13*'II Rate Development &amp; Change'!$L$34</f>
        <v>#DIV/0!</v>
      </c>
      <c r="CJ142" s="112" t="e">
        <f>'III Plan Rates'!$AA145*'V Consumer Factors'!$N$14*'II Rate Development &amp; Change'!$L$34</f>
        <v>#DIV/0!</v>
      </c>
      <c r="CK142" s="112" t="e">
        <f>'III Plan Rates'!$AA145*'V Consumer Factors'!$N$15*'II Rate Development &amp; Change'!$L$34</f>
        <v>#DIV/0!</v>
      </c>
      <c r="CL142" s="112" t="e">
        <f>'III Plan Rates'!$AA145*'V Consumer Factors'!$N$16*'II Rate Development &amp; Change'!$L$34</f>
        <v>#DIV/0!</v>
      </c>
      <c r="CM142" s="112" t="e">
        <f>'III Plan Rates'!$AA145*'V Consumer Factors'!$N$17*'II Rate Development &amp; Change'!$L$34</f>
        <v>#DIV/0!</v>
      </c>
      <c r="CN142" s="112" t="e">
        <f>'III Plan Rates'!$AA145*'V Consumer Factors'!$N$18*'II Rate Development &amp; Change'!$L$34</f>
        <v>#DIV/0!</v>
      </c>
      <c r="CO142" s="112" t="e">
        <f>'III Plan Rates'!$AA145*'V Consumer Factors'!$N$19*'II Rate Development &amp; Change'!$L$34</f>
        <v>#DIV/0!</v>
      </c>
      <c r="CP142" s="112" t="e">
        <f>'III Plan Rates'!$AA145*'V Consumer Factors'!$N$20*'II Rate Development &amp; Change'!$L$34</f>
        <v>#DIV/0!</v>
      </c>
      <c r="CQ142" s="112">
        <f>IF('III Plan Rates'!$AP145&gt;0,SUMPRODUCT(CH142:CP142,'III Plan Rates'!$AG145:$AO145)/'III Plan Rates'!$AP145,0)</f>
        <v>0</v>
      </c>
      <c r="CR142" s="124"/>
      <c r="CS142" s="120" t="e">
        <f t="shared" si="59"/>
        <v>#DIV/0!</v>
      </c>
      <c r="CT142" s="120" t="e">
        <f t="shared" si="59"/>
        <v>#DIV/0!</v>
      </c>
      <c r="CU142" s="120" t="e">
        <f t="shared" si="59"/>
        <v>#DIV/0!</v>
      </c>
      <c r="CV142" s="120" t="e">
        <f t="shared" si="59"/>
        <v>#DIV/0!</v>
      </c>
      <c r="CW142" s="120" t="e">
        <f t="shared" si="59"/>
        <v>#DIV/0!</v>
      </c>
      <c r="CX142" s="120" t="e">
        <f t="shared" si="59"/>
        <v>#DIV/0!</v>
      </c>
      <c r="CY142" s="120" t="e">
        <f t="shared" si="59"/>
        <v>#DIV/0!</v>
      </c>
      <c r="CZ142" s="120" t="e">
        <f t="shared" ref="CS142:DB168" si="64">IF(AND(CD142&gt;0,CO142&gt;0),CO142/CD142-1,"")</f>
        <v>#DIV/0!</v>
      </c>
      <c r="DA142" s="120" t="e">
        <f t="shared" si="64"/>
        <v>#DIV/0!</v>
      </c>
      <c r="DB142" s="120" t="str">
        <f t="shared" si="64"/>
        <v/>
      </c>
      <c r="DC142" s="119"/>
      <c r="DD142" s="111"/>
      <c r="DE142" s="111"/>
      <c r="DF142" s="111"/>
      <c r="DG142" s="111"/>
      <c r="DH142" s="111"/>
      <c r="DI142" s="111"/>
      <c r="DJ142" s="111"/>
      <c r="DK142" s="111"/>
      <c r="DL142" s="111"/>
      <c r="DM142" s="112">
        <f>IF('III Plan Rates'!$AP145&gt;0,SUMPRODUCT(DD142:DL142,'III Plan Rates'!$AG145:$AO145)/'III Plan Rates'!$AP145,0)</f>
        <v>0</v>
      </c>
      <c r="DN142" s="123"/>
      <c r="DO142" s="112" t="e">
        <f>'III Plan Rates'!$AA145*'V Consumer Factors'!$N$12*'II Rate Development &amp; Change'!$M$34</f>
        <v>#DIV/0!</v>
      </c>
      <c r="DP142" s="112" t="e">
        <f>'III Plan Rates'!$AA145*'V Consumer Factors'!$N$13*'II Rate Development &amp; Change'!$M$34</f>
        <v>#DIV/0!</v>
      </c>
      <c r="DQ142" s="112" t="e">
        <f>'III Plan Rates'!$AA145*'V Consumer Factors'!$N$14*'II Rate Development &amp; Change'!$M$34</f>
        <v>#DIV/0!</v>
      </c>
      <c r="DR142" s="112" t="e">
        <f>'III Plan Rates'!$AA145*'V Consumer Factors'!$N$15*'II Rate Development &amp; Change'!$M$34</f>
        <v>#DIV/0!</v>
      </c>
      <c r="DS142" s="112" t="e">
        <f>'III Plan Rates'!$AA145*'V Consumer Factors'!$N$16*'II Rate Development &amp; Change'!$M$34</f>
        <v>#DIV/0!</v>
      </c>
      <c r="DT142" s="112" t="e">
        <f>'III Plan Rates'!$AA145*'V Consumer Factors'!$N$17*'II Rate Development &amp; Change'!$M$34</f>
        <v>#DIV/0!</v>
      </c>
      <c r="DU142" s="112" t="e">
        <f>'III Plan Rates'!$AA145*'V Consumer Factors'!$N$18*'II Rate Development &amp; Change'!$M$34</f>
        <v>#DIV/0!</v>
      </c>
      <c r="DV142" s="112" t="e">
        <f>'III Plan Rates'!$AA145*'V Consumer Factors'!$N$19*'II Rate Development &amp; Change'!$M$34</f>
        <v>#DIV/0!</v>
      </c>
      <c r="DW142" s="112" t="e">
        <f>'III Plan Rates'!$AA145*'V Consumer Factors'!$N$20*'II Rate Development &amp; Change'!$M$34</f>
        <v>#DIV/0!</v>
      </c>
      <c r="DX142" s="112">
        <f>IF('III Plan Rates'!$AP145&gt;0,SUMPRODUCT(DO142:DW142,'III Plan Rates'!$AG145:$AO145)/'III Plan Rates'!$AP145,0)</f>
        <v>0</v>
      </c>
      <c r="DZ142" s="120" t="e">
        <f t="shared" si="60"/>
        <v>#DIV/0!</v>
      </c>
      <c r="EA142" s="120" t="e">
        <f t="shared" si="60"/>
        <v>#DIV/0!</v>
      </c>
      <c r="EB142" s="120" t="e">
        <f t="shared" si="60"/>
        <v>#DIV/0!</v>
      </c>
      <c r="EC142" s="120" t="e">
        <f t="shared" si="60"/>
        <v>#DIV/0!</v>
      </c>
      <c r="ED142" s="120" t="e">
        <f t="shared" si="60"/>
        <v>#DIV/0!</v>
      </c>
      <c r="EE142" s="120" t="e">
        <f t="shared" si="60"/>
        <v>#DIV/0!</v>
      </c>
      <c r="EF142" s="120" t="e">
        <f t="shared" si="60"/>
        <v>#DIV/0!</v>
      </c>
      <c r="EG142" s="120" t="e">
        <f t="shared" si="60"/>
        <v>#DIV/0!</v>
      </c>
      <c r="EH142" s="120" t="e">
        <f t="shared" si="60"/>
        <v>#DIV/0!</v>
      </c>
      <c r="EI142" s="120" t="str">
        <f t="shared" si="60"/>
        <v/>
      </c>
      <c r="EJ142" s="119"/>
    </row>
    <row r="143" spans="1:140" x14ac:dyDescent="0.25">
      <c r="A143" s="406" t="str">
        <f>'III Plan Rates'!A146</f>
        <v>Plan 129</v>
      </c>
      <c r="B143" s="122">
        <f>'III Plan Rates'!B146</f>
        <v>0</v>
      </c>
      <c r="C143" s="128">
        <f>'III Plan Rates'!D146</f>
        <v>0</v>
      </c>
      <c r="D143" s="122">
        <f>'III Plan Rates'!E146</f>
        <v>0</v>
      </c>
      <c r="E143" s="122">
        <f>'III Plan Rates'!F146</f>
        <v>0</v>
      </c>
      <c r="F143" s="122">
        <f>'III Plan Rates'!G146</f>
        <v>0</v>
      </c>
      <c r="G143" s="122">
        <f>'III Plan Rates'!J146</f>
        <v>0</v>
      </c>
      <c r="H143" s="10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2">
        <f>IF('III Plan Rates'!$AP146&gt;0,SUMPRODUCT(I143:Q143,'III Plan Rates'!$AG146:$AO146)/'III Plan Rates'!$AP146,0)</f>
        <v>0</v>
      </c>
      <c r="S143" s="123"/>
      <c r="T143" s="112" t="e">
        <f>'III Plan Rates'!$AA146*'V Consumer Factors'!$N$12*'II Rate Development &amp; Change'!$J$34</f>
        <v>#DIV/0!</v>
      </c>
      <c r="U143" s="112" t="e">
        <f>'III Plan Rates'!$AA146*'V Consumer Factors'!$N$13*'II Rate Development &amp; Change'!$J$34</f>
        <v>#DIV/0!</v>
      </c>
      <c r="V143" s="112" t="e">
        <f>'III Plan Rates'!$AA146*'V Consumer Factors'!$N$14*'II Rate Development &amp; Change'!$J$34</f>
        <v>#DIV/0!</v>
      </c>
      <c r="W143" s="112" t="e">
        <f>'III Plan Rates'!$AA146*'V Consumer Factors'!$N$15*'II Rate Development &amp; Change'!$J$34</f>
        <v>#DIV/0!</v>
      </c>
      <c r="X143" s="112" t="e">
        <f>'III Plan Rates'!$AA146*'V Consumer Factors'!$N$16*'II Rate Development &amp; Change'!$J$34</f>
        <v>#DIV/0!</v>
      </c>
      <c r="Y143" s="112" t="e">
        <f>'III Plan Rates'!$AA146*'V Consumer Factors'!$N$17*'II Rate Development &amp; Change'!$J$34</f>
        <v>#DIV/0!</v>
      </c>
      <c r="Z143" s="112" t="e">
        <f>'III Plan Rates'!$AA146*'V Consumer Factors'!$N$18*'II Rate Development &amp; Change'!$J$34</f>
        <v>#DIV/0!</v>
      </c>
      <c r="AA143" s="112" t="e">
        <f>'III Plan Rates'!$AA146*'V Consumer Factors'!$N$19*'II Rate Development &amp; Change'!$J$34</f>
        <v>#DIV/0!</v>
      </c>
      <c r="AB143" s="112" t="e">
        <f>'III Plan Rates'!$AA146*'V Consumer Factors'!$N$20*'II Rate Development &amp; Change'!$J$34</f>
        <v>#DIV/0!</v>
      </c>
      <c r="AC143" s="112">
        <f>IF('III Plan Rates'!$AP146&gt;0,SUMPRODUCT(T143:AB143,'III Plan Rates'!$AG146:$AO146)/'III Plan Rates'!$AP146,0)</f>
        <v>0</v>
      </c>
      <c r="AD143" s="119"/>
      <c r="AE143" s="120" t="e">
        <f t="shared" si="62"/>
        <v>#DIV/0!</v>
      </c>
      <c r="AF143" s="120" t="e">
        <f t="shared" si="62"/>
        <v>#DIV/0!</v>
      </c>
      <c r="AG143" s="120" t="e">
        <f t="shared" si="62"/>
        <v>#DIV/0!</v>
      </c>
      <c r="AH143" s="120" t="e">
        <f t="shared" si="61"/>
        <v>#DIV/0!</v>
      </c>
      <c r="AI143" s="120" t="e">
        <f t="shared" si="61"/>
        <v>#DIV/0!</v>
      </c>
      <c r="AJ143" s="120" t="e">
        <f t="shared" si="61"/>
        <v>#DIV/0!</v>
      </c>
      <c r="AK143" s="120" t="e">
        <f t="shared" si="61"/>
        <v>#DIV/0!</v>
      </c>
      <c r="AL143" s="120" t="e">
        <f t="shared" si="61"/>
        <v>#DIV/0!</v>
      </c>
      <c r="AM143" s="120" t="e">
        <f t="shared" si="61"/>
        <v>#DIV/0!</v>
      </c>
      <c r="AN143" s="120" t="str">
        <f t="shared" si="61"/>
        <v/>
      </c>
      <c r="AO143" s="119"/>
      <c r="AP143" s="111"/>
      <c r="AQ143" s="111"/>
      <c r="AR143" s="111"/>
      <c r="AS143" s="111"/>
      <c r="AT143" s="111"/>
      <c r="AU143" s="111"/>
      <c r="AV143" s="111"/>
      <c r="AW143" s="111"/>
      <c r="AX143" s="111"/>
      <c r="AY143" s="112">
        <f>IF('III Plan Rates'!$AP146&gt;0,SUMPRODUCT(AP143:AX143,'III Plan Rates'!$AG146:$AO146)/'III Plan Rates'!$AP146,0)</f>
        <v>0</v>
      </c>
      <c r="AZ143" s="123"/>
      <c r="BA143" s="112" t="e">
        <f>'III Plan Rates'!$AA146*'V Consumer Factors'!$N$12*'II Rate Development &amp; Change'!$K$34</f>
        <v>#DIV/0!</v>
      </c>
      <c r="BB143" s="112" t="e">
        <f>'III Plan Rates'!$AA146*'V Consumer Factors'!$N$13*'II Rate Development &amp; Change'!$K$34</f>
        <v>#DIV/0!</v>
      </c>
      <c r="BC143" s="112" t="e">
        <f>'III Plan Rates'!$AA146*'V Consumer Factors'!$N$14*'II Rate Development &amp; Change'!$K$34</f>
        <v>#DIV/0!</v>
      </c>
      <c r="BD143" s="112" t="e">
        <f>'III Plan Rates'!$AA146*'V Consumer Factors'!$N$15*'II Rate Development &amp; Change'!$K$34</f>
        <v>#DIV/0!</v>
      </c>
      <c r="BE143" s="112" t="e">
        <f>'III Plan Rates'!$AA146*'V Consumer Factors'!$N$16*'II Rate Development &amp; Change'!$K$34</f>
        <v>#DIV/0!</v>
      </c>
      <c r="BF143" s="112" t="e">
        <f>'III Plan Rates'!$AA146*'V Consumer Factors'!$N$17*'II Rate Development &amp; Change'!$K$34</f>
        <v>#DIV/0!</v>
      </c>
      <c r="BG143" s="112" t="e">
        <f>'III Plan Rates'!$AA146*'V Consumer Factors'!$N$18*'II Rate Development &amp; Change'!$K$34</f>
        <v>#DIV/0!</v>
      </c>
      <c r="BH143" s="112" t="e">
        <f>'III Plan Rates'!$AA146*'V Consumer Factors'!$N$19*'II Rate Development &amp; Change'!$K$34</f>
        <v>#DIV/0!</v>
      </c>
      <c r="BI143" s="112" t="e">
        <f>'III Plan Rates'!$AA146*'V Consumer Factors'!$N$20*'II Rate Development &amp; Change'!$K$34</f>
        <v>#DIV/0!</v>
      </c>
      <c r="BJ143" s="112">
        <f>IF('III Plan Rates'!$AP146&gt;0,SUMPRODUCT(BA143:BI143,'III Plan Rates'!$AG146:$AO146)/'III Plan Rates'!$AP146,0)</f>
        <v>0</v>
      </c>
      <c r="BK143" s="124"/>
      <c r="BL143" s="120" t="e">
        <f t="shared" si="63"/>
        <v>#DIV/0!</v>
      </c>
      <c r="BM143" s="120" t="e">
        <f t="shared" si="63"/>
        <v>#DIV/0!</v>
      </c>
      <c r="BN143" s="120" t="e">
        <f t="shared" si="63"/>
        <v>#DIV/0!</v>
      </c>
      <c r="BO143" s="120" t="e">
        <f t="shared" si="63"/>
        <v>#DIV/0!</v>
      </c>
      <c r="BP143" s="120" t="e">
        <f t="shared" si="63"/>
        <v>#DIV/0!</v>
      </c>
      <c r="BQ143" s="120" t="e">
        <f t="shared" si="63"/>
        <v>#DIV/0!</v>
      </c>
      <c r="BR143" s="120" t="e">
        <f t="shared" si="63"/>
        <v>#DIV/0!</v>
      </c>
      <c r="BS143" s="120" t="e">
        <f t="shared" si="63"/>
        <v>#DIV/0!</v>
      </c>
      <c r="BT143" s="120" t="e">
        <f t="shared" si="63"/>
        <v>#DIV/0!</v>
      </c>
      <c r="BU143" s="120" t="str">
        <f t="shared" si="63"/>
        <v/>
      </c>
      <c r="BV143" s="119"/>
      <c r="BW143" s="111"/>
      <c r="BX143" s="111"/>
      <c r="BY143" s="111"/>
      <c r="BZ143" s="111"/>
      <c r="CA143" s="111"/>
      <c r="CB143" s="111"/>
      <c r="CC143" s="111"/>
      <c r="CD143" s="111"/>
      <c r="CE143" s="111"/>
      <c r="CF143" s="112">
        <f>IF('III Plan Rates'!$AP146&gt;0,SUMPRODUCT(BW143:CE143,'III Plan Rates'!$AG146:$AO146)/'III Plan Rates'!$AP146,0)</f>
        <v>0</v>
      </c>
      <c r="CG143" s="123"/>
      <c r="CH143" s="112" t="e">
        <f>'III Plan Rates'!$AA146*'V Consumer Factors'!$N$12*'II Rate Development &amp; Change'!$L$34</f>
        <v>#DIV/0!</v>
      </c>
      <c r="CI143" s="112" t="e">
        <f>'III Plan Rates'!$AA146*'V Consumer Factors'!$N$13*'II Rate Development &amp; Change'!$L$34</f>
        <v>#DIV/0!</v>
      </c>
      <c r="CJ143" s="112" t="e">
        <f>'III Plan Rates'!$AA146*'V Consumer Factors'!$N$14*'II Rate Development &amp; Change'!$L$34</f>
        <v>#DIV/0!</v>
      </c>
      <c r="CK143" s="112" t="e">
        <f>'III Plan Rates'!$AA146*'V Consumer Factors'!$N$15*'II Rate Development &amp; Change'!$L$34</f>
        <v>#DIV/0!</v>
      </c>
      <c r="CL143" s="112" t="e">
        <f>'III Plan Rates'!$AA146*'V Consumer Factors'!$N$16*'II Rate Development &amp; Change'!$L$34</f>
        <v>#DIV/0!</v>
      </c>
      <c r="CM143" s="112" t="e">
        <f>'III Plan Rates'!$AA146*'V Consumer Factors'!$N$17*'II Rate Development &amp; Change'!$L$34</f>
        <v>#DIV/0!</v>
      </c>
      <c r="CN143" s="112" t="e">
        <f>'III Plan Rates'!$AA146*'V Consumer Factors'!$N$18*'II Rate Development &amp; Change'!$L$34</f>
        <v>#DIV/0!</v>
      </c>
      <c r="CO143" s="112" t="e">
        <f>'III Plan Rates'!$AA146*'V Consumer Factors'!$N$19*'II Rate Development &amp; Change'!$L$34</f>
        <v>#DIV/0!</v>
      </c>
      <c r="CP143" s="112" t="e">
        <f>'III Plan Rates'!$AA146*'V Consumer Factors'!$N$20*'II Rate Development &amp; Change'!$L$34</f>
        <v>#DIV/0!</v>
      </c>
      <c r="CQ143" s="112">
        <f>IF('III Plan Rates'!$AP146&gt;0,SUMPRODUCT(CH143:CP143,'III Plan Rates'!$AG146:$AO146)/'III Plan Rates'!$AP146,0)</f>
        <v>0</v>
      </c>
      <c r="CR143" s="124"/>
      <c r="CS143" s="120" t="e">
        <f t="shared" si="64"/>
        <v>#DIV/0!</v>
      </c>
      <c r="CT143" s="120" t="e">
        <f t="shared" si="64"/>
        <v>#DIV/0!</v>
      </c>
      <c r="CU143" s="120" t="e">
        <f t="shared" si="64"/>
        <v>#DIV/0!</v>
      </c>
      <c r="CV143" s="120" t="e">
        <f t="shared" si="64"/>
        <v>#DIV/0!</v>
      </c>
      <c r="CW143" s="120" t="e">
        <f t="shared" si="64"/>
        <v>#DIV/0!</v>
      </c>
      <c r="CX143" s="120" t="e">
        <f t="shared" si="64"/>
        <v>#DIV/0!</v>
      </c>
      <c r="CY143" s="120" t="e">
        <f t="shared" si="64"/>
        <v>#DIV/0!</v>
      </c>
      <c r="CZ143" s="120" t="e">
        <f t="shared" si="64"/>
        <v>#DIV/0!</v>
      </c>
      <c r="DA143" s="120" t="e">
        <f t="shared" si="64"/>
        <v>#DIV/0!</v>
      </c>
      <c r="DB143" s="120" t="str">
        <f t="shared" si="64"/>
        <v/>
      </c>
      <c r="DC143" s="119"/>
      <c r="DD143" s="111"/>
      <c r="DE143" s="111"/>
      <c r="DF143" s="111"/>
      <c r="DG143" s="111"/>
      <c r="DH143" s="111"/>
      <c r="DI143" s="111"/>
      <c r="DJ143" s="111"/>
      <c r="DK143" s="111"/>
      <c r="DL143" s="111"/>
      <c r="DM143" s="112">
        <f>IF('III Plan Rates'!$AP146&gt;0,SUMPRODUCT(DD143:DL143,'III Plan Rates'!$AG146:$AO146)/'III Plan Rates'!$AP146,0)</f>
        <v>0</v>
      </c>
      <c r="DN143" s="123"/>
      <c r="DO143" s="112" t="e">
        <f>'III Plan Rates'!$AA146*'V Consumer Factors'!$N$12*'II Rate Development &amp; Change'!$M$34</f>
        <v>#DIV/0!</v>
      </c>
      <c r="DP143" s="112" t="e">
        <f>'III Plan Rates'!$AA146*'V Consumer Factors'!$N$13*'II Rate Development &amp; Change'!$M$34</f>
        <v>#DIV/0!</v>
      </c>
      <c r="DQ143" s="112" t="e">
        <f>'III Plan Rates'!$AA146*'V Consumer Factors'!$N$14*'II Rate Development &amp; Change'!$M$34</f>
        <v>#DIV/0!</v>
      </c>
      <c r="DR143" s="112" t="e">
        <f>'III Plan Rates'!$AA146*'V Consumer Factors'!$N$15*'II Rate Development &amp; Change'!$M$34</f>
        <v>#DIV/0!</v>
      </c>
      <c r="DS143" s="112" t="e">
        <f>'III Plan Rates'!$AA146*'V Consumer Factors'!$N$16*'II Rate Development &amp; Change'!$M$34</f>
        <v>#DIV/0!</v>
      </c>
      <c r="DT143" s="112" t="e">
        <f>'III Plan Rates'!$AA146*'V Consumer Factors'!$N$17*'II Rate Development &amp; Change'!$M$34</f>
        <v>#DIV/0!</v>
      </c>
      <c r="DU143" s="112" t="e">
        <f>'III Plan Rates'!$AA146*'V Consumer Factors'!$N$18*'II Rate Development &amp; Change'!$M$34</f>
        <v>#DIV/0!</v>
      </c>
      <c r="DV143" s="112" t="e">
        <f>'III Plan Rates'!$AA146*'V Consumer Factors'!$N$19*'II Rate Development &amp; Change'!$M$34</f>
        <v>#DIV/0!</v>
      </c>
      <c r="DW143" s="112" t="e">
        <f>'III Plan Rates'!$AA146*'V Consumer Factors'!$N$20*'II Rate Development &amp; Change'!$M$34</f>
        <v>#DIV/0!</v>
      </c>
      <c r="DX143" s="112">
        <f>IF('III Plan Rates'!$AP146&gt;0,SUMPRODUCT(DO143:DW143,'III Plan Rates'!$AG146:$AO146)/'III Plan Rates'!$AP146,0)</f>
        <v>0</v>
      </c>
      <c r="DZ143" s="120" t="e">
        <f t="shared" si="60"/>
        <v>#DIV/0!</v>
      </c>
      <c r="EA143" s="120" t="e">
        <f t="shared" si="60"/>
        <v>#DIV/0!</v>
      </c>
      <c r="EB143" s="120" t="e">
        <f t="shared" si="60"/>
        <v>#DIV/0!</v>
      </c>
      <c r="EC143" s="120" t="e">
        <f t="shared" si="60"/>
        <v>#DIV/0!</v>
      </c>
      <c r="ED143" s="120" t="e">
        <f t="shared" ref="DZ143:EI168" si="65">IF(AND(DH143&gt;0,DS143&gt;0),DS143/DH143-1,"")</f>
        <v>#DIV/0!</v>
      </c>
      <c r="EE143" s="120" t="e">
        <f t="shared" si="65"/>
        <v>#DIV/0!</v>
      </c>
      <c r="EF143" s="120" t="e">
        <f t="shared" si="65"/>
        <v>#DIV/0!</v>
      </c>
      <c r="EG143" s="120" t="e">
        <f t="shared" si="65"/>
        <v>#DIV/0!</v>
      </c>
      <c r="EH143" s="120" t="e">
        <f t="shared" si="65"/>
        <v>#DIV/0!</v>
      </c>
      <c r="EI143" s="120" t="str">
        <f t="shared" si="65"/>
        <v/>
      </c>
      <c r="EJ143" s="119"/>
    </row>
    <row r="144" spans="1:140" x14ac:dyDescent="0.25">
      <c r="A144" s="406" t="str">
        <f>'III Plan Rates'!A147</f>
        <v>Plan 130</v>
      </c>
      <c r="B144" s="122">
        <f>'III Plan Rates'!B147</f>
        <v>0</v>
      </c>
      <c r="C144" s="128">
        <f>'III Plan Rates'!D147</f>
        <v>0</v>
      </c>
      <c r="D144" s="122">
        <f>'III Plan Rates'!E147</f>
        <v>0</v>
      </c>
      <c r="E144" s="122">
        <f>'III Plan Rates'!F147</f>
        <v>0</v>
      </c>
      <c r="F144" s="122">
        <f>'III Plan Rates'!G147</f>
        <v>0</v>
      </c>
      <c r="G144" s="122">
        <f>'III Plan Rates'!J147</f>
        <v>0</v>
      </c>
      <c r="H144" s="10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2">
        <f>IF('III Plan Rates'!$AP147&gt;0,SUMPRODUCT(I144:Q144,'III Plan Rates'!$AG147:$AO147)/'III Plan Rates'!$AP147,0)</f>
        <v>0</v>
      </c>
      <c r="S144" s="123"/>
      <c r="T144" s="112" t="e">
        <f>'III Plan Rates'!$AA147*'V Consumer Factors'!$N$12*'II Rate Development &amp; Change'!$J$34</f>
        <v>#DIV/0!</v>
      </c>
      <c r="U144" s="112" t="e">
        <f>'III Plan Rates'!$AA147*'V Consumer Factors'!$N$13*'II Rate Development &amp; Change'!$J$34</f>
        <v>#DIV/0!</v>
      </c>
      <c r="V144" s="112" t="e">
        <f>'III Plan Rates'!$AA147*'V Consumer Factors'!$N$14*'II Rate Development &amp; Change'!$J$34</f>
        <v>#DIV/0!</v>
      </c>
      <c r="W144" s="112" t="e">
        <f>'III Plan Rates'!$AA147*'V Consumer Factors'!$N$15*'II Rate Development &amp; Change'!$J$34</f>
        <v>#DIV/0!</v>
      </c>
      <c r="X144" s="112" t="e">
        <f>'III Plan Rates'!$AA147*'V Consumer Factors'!$N$16*'II Rate Development &amp; Change'!$J$34</f>
        <v>#DIV/0!</v>
      </c>
      <c r="Y144" s="112" t="e">
        <f>'III Plan Rates'!$AA147*'V Consumer Factors'!$N$17*'II Rate Development &amp; Change'!$J$34</f>
        <v>#DIV/0!</v>
      </c>
      <c r="Z144" s="112" t="e">
        <f>'III Plan Rates'!$AA147*'V Consumer Factors'!$N$18*'II Rate Development &amp; Change'!$J$34</f>
        <v>#DIV/0!</v>
      </c>
      <c r="AA144" s="112" t="e">
        <f>'III Plan Rates'!$AA147*'V Consumer Factors'!$N$19*'II Rate Development &amp; Change'!$J$34</f>
        <v>#DIV/0!</v>
      </c>
      <c r="AB144" s="112" t="e">
        <f>'III Plan Rates'!$AA147*'V Consumer Factors'!$N$20*'II Rate Development &amp; Change'!$J$34</f>
        <v>#DIV/0!</v>
      </c>
      <c r="AC144" s="112">
        <f>IF('III Plan Rates'!$AP147&gt;0,SUMPRODUCT(T144:AB144,'III Plan Rates'!$AG147:$AO147)/'III Plan Rates'!$AP147,0)</f>
        <v>0</v>
      </c>
      <c r="AD144" s="119"/>
      <c r="AE144" s="120" t="e">
        <f t="shared" si="62"/>
        <v>#DIV/0!</v>
      </c>
      <c r="AF144" s="120" t="e">
        <f t="shared" si="62"/>
        <v>#DIV/0!</v>
      </c>
      <c r="AG144" s="120" t="e">
        <f t="shared" si="62"/>
        <v>#DIV/0!</v>
      </c>
      <c r="AH144" s="120" t="e">
        <f t="shared" si="61"/>
        <v>#DIV/0!</v>
      </c>
      <c r="AI144" s="120" t="e">
        <f t="shared" si="61"/>
        <v>#DIV/0!</v>
      </c>
      <c r="AJ144" s="120" t="e">
        <f t="shared" si="61"/>
        <v>#DIV/0!</v>
      </c>
      <c r="AK144" s="120" t="e">
        <f t="shared" si="61"/>
        <v>#DIV/0!</v>
      </c>
      <c r="AL144" s="120" t="e">
        <f t="shared" si="61"/>
        <v>#DIV/0!</v>
      </c>
      <c r="AM144" s="120" t="e">
        <f t="shared" si="61"/>
        <v>#DIV/0!</v>
      </c>
      <c r="AN144" s="120" t="str">
        <f t="shared" si="61"/>
        <v/>
      </c>
      <c r="AO144" s="119"/>
      <c r="AP144" s="111"/>
      <c r="AQ144" s="111"/>
      <c r="AR144" s="111"/>
      <c r="AS144" s="111"/>
      <c r="AT144" s="111"/>
      <c r="AU144" s="111"/>
      <c r="AV144" s="111"/>
      <c r="AW144" s="111"/>
      <c r="AX144" s="111"/>
      <c r="AY144" s="112">
        <f>IF('III Plan Rates'!$AP147&gt;0,SUMPRODUCT(AP144:AX144,'III Plan Rates'!$AG147:$AO147)/'III Plan Rates'!$AP147,0)</f>
        <v>0</v>
      </c>
      <c r="AZ144" s="123"/>
      <c r="BA144" s="112" t="e">
        <f>'III Plan Rates'!$AA147*'V Consumer Factors'!$N$12*'II Rate Development &amp; Change'!$K$34</f>
        <v>#DIV/0!</v>
      </c>
      <c r="BB144" s="112" t="e">
        <f>'III Plan Rates'!$AA147*'V Consumer Factors'!$N$13*'II Rate Development &amp; Change'!$K$34</f>
        <v>#DIV/0!</v>
      </c>
      <c r="BC144" s="112" t="e">
        <f>'III Plan Rates'!$AA147*'V Consumer Factors'!$N$14*'II Rate Development &amp; Change'!$K$34</f>
        <v>#DIV/0!</v>
      </c>
      <c r="BD144" s="112" t="e">
        <f>'III Plan Rates'!$AA147*'V Consumer Factors'!$N$15*'II Rate Development &amp; Change'!$K$34</f>
        <v>#DIV/0!</v>
      </c>
      <c r="BE144" s="112" t="e">
        <f>'III Plan Rates'!$AA147*'V Consumer Factors'!$N$16*'II Rate Development &amp; Change'!$K$34</f>
        <v>#DIV/0!</v>
      </c>
      <c r="BF144" s="112" t="e">
        <f>'III Plan Rates'!$AA147*'V Consumer Factors'!$N$17*'II Rate Development &amp; Change'!$K$34</f>
        <v>#DIV/0!</v>
      </c>
      <c r="BG144" s="112" t="e">
        <f>'III Plan Rates'!$AA147*'V Consumer Factors'!$N$18*'II Rate Development &amp; Change'!$K$34</f>
        <v>#DIV/0!</v>
      </c>
      <c r="BH144" s="112" t="e">
        <f>'III Plan Rates'!$AA147*'V Consumer Factors'!$N$19*'II Rate Development &amp; Change'!$K$34</f>
        <v>#DIV/0!</v>
      </c>
      <c r="BI144" s="112" t="e">
        <f>'III Plan Rates'!$AA147*'V Consumer Factors'!$N$20*'II Rate Development &amp; Change'!$K$34</f>
        <v>#DIV/0!</v>
      </c>
      <c r="BJ144" s="112">
        <f>IF('III Plan Rates'!$AP147&gt;0,SUMPRODUCT(BA144:BI144,'III Plan Rates'!$AG147:$AO147)/'III Plan Rates'!$AP147,0)</f>
        <v>0</v>
      </c>
      <c r="BK144" s="124"/>
      <c r="BL144" s="120" t="e">
        <f t="shared" si="63"/>
        <v>#DIV/0!</v>
      </c>
      <c r="BM144" s="120" t="e">
        <f t="shared" si="63"/>
        <v>#DIV/0!</v>
      </c>
      <c r="BN144" s="120" t="e">
        <f t="shared" si="63"/>
        <v>#DIV/0!</v>
      </c>
      <c r="BO144" s="120" t="e">
        <f t="shared" si="63"/>
        <v>#DIV/0!</v>
      </c>
      <c r="BP144" s="120" t="e">
        <f t="shared" si="63"/>
        <v>#DIV/0!</v>
      </c>
      <c r="BQ144" s="120" t="e">
        <f t="shared" si="63"/>
        <v>#DIV/0!</v>
      </c>
      <c r="BR144" s="120" t="e">
        <f t="shared" si="63"/>
        <v>#DIV/0!</v>
      </c>
      <c r="BS144" s="120" t="e">
        <f t="shared" si="63"/>
        <v>#DIV/0!</v>
      </c>
      <c r="BT144" s="120" t="e">
        <f t="shared" si="63"/>
        <v>#DIV/0!</v>
      </c>
      <c r="BU144" s="120" t="str">
        <f t="shared" si="63"/>
        <v/>
      </c>
      <c r="BV144" s="119"/>
      <c r="BW144" s="111"/>
      <c r="BX144" s="111"/>
      <c r="BY144" s="111"/>
      <c r="BZ144" s="111"/>
      <c r="CA144" s="111"/>
      <c r="CB144" s="111"/>
      <c r="CC144" s="111"/>
      <c r="CD144" s="111"/>
      <c r="CE144" s="111"/>
      <c r="CF144" s="112">
        <f>IF('III Plan Rates'!$AP147&gt;0,SUMPRODUCT(BW144:CE144,'III Plan Rates'!$AG147:$AO147)/'III Plan Rates'!$AP147,0)</f>
        <v>0</v>
      </c>
      <c r="CG144" s="123"/>
      <c r="CH144" s="112" t="e">
        <f>'III Plan Rates'!$AA147*'V Consumer Factors'!$N$12*'II Rate Development &amp; Change'!$L$34</f>
        <v>#DIV/0!</v>
      </c>
      <c r="CI144" s="112" t="e">
        <f>'III Plan Rates'!$AA147*'V Consumer Factors'!$N$13*'II Rate Development &amp; Change'!$L$34</f>
        <v>#DIV/0!</v>
      </c>
      <c r="CJ144" s="112" t="e">
        <f>'III Plan Rates'!$AA147*'V Consumer Factors'!$N$14*'II Rate Development &amp; Change'!$L$34</f>
        <v>#DIV/0!</v>
      </c>
      <c r="CK144" s="112" t="e">
        <f>'III Plan Rates'!$AA147*'V Consumer Factors'!$N$15*'II Rate Development &amp; Change'!$L$34</f>
        <v>#DIV/0!</v>
      </c>
      <c r="CL144" s="112" t="e">
        <f>'III Plan Rates'!$AA147*'V Consumer Factors'!$N$16*'II Rate Development &amp; Change'!$L$34</f>
        <v>#DIV/0!</v>
      </c>
      <c r="CM144" s="112" t="e">
        <f>'III Plan Rates'!$AA147*'V Consumer Factors'!$N$17*'II Rate Development &amp; Change'!$L$34</f>
        <v>#DIV/0!</v>
      </c>
      <c r="CN144" s="112" t="e">
        <f>'III Plan Rates'!$AA147*'V Consumer Factors'!$N$18*'II Rate Development &amp; Change'!$L$34</f>
        <v>#DIV/0!</v>
      </c>
      <c r="CO144" s="112" t="e">
        <f>'III Plan Rates'!$AA147*'V Consumer Factors'!$N$19*'II Rate Development &amp; Change'!$L$34</f>
        <v>#DIV/0!</v>
      </c>
      <c r="CP144" s="112" t="e">
        <f>'III Plan Rates'!$AA147*'V Consumer Factors'!$N$20*'II Rate Development &amp; Change'!$L$34</f>
        <v>#DIV/0!</v>
      </c>
      <c r="CQ144" s="112">
        <f>IF('III Plan Rates'!$AP147&gt;0,SUMPRODUCT(CH144:CP144,'III Plan Rates'!$AG147:$AO147)/'III Plan Rates'!$AP147,0)</f>
        <v>0</v>
      </c>
      <c r="CR144" s="124"/>
      <c r="CS144" s="120" t="e">
        <f t="shared" si="64"/>
        <v>#DIV/0!</v>
      </c>
      <c r="CT144" s="120" t="e">
        <f t="shared" si="64"/>
        <v>#DIV/0!</v>
      </c>
      <c r="CU144" s="120" t="e">
        <f t="shared" si="64"/>
        <v>#DIV/0!</v>
      </c>
      <c r="CV144" s="120" t="e">
        <f t="shared" si="64"/>
        <v>#DIV/0!</v>
      </c>
      <c r="CW144" s="120" t="e">
        <f t="shared" si="64"/>
        <v>#DIV/0!</v>
      </c>
      <c r="CX144" s="120" t="e">
        <f t="shared" si="64"/>
        <v>#DIV/0!</v>
      </c>
      <c r="CY144" s="120" t="e">
        <f t="shared" si="64"/>
        <v>#DIV/0!</v>
      </c>
      <c r="CZ144" s="120" t="e">
        <f t="shared" si="64"/>
        <v>#DIV/0!</v>
      </c>
      <c r="DA144" s="120" t="e">
        <f t="shared" si="64"/>
        <v>#DIV/0!</v>
      </c>
      <c r="DB144" s="120" t="str">
        <f t="shared" si="64"/>
        <v/>
      </c>
      <c r="DC144" s="119"/>
      <c r="DD144" s="111"/>
      <c r="DE144" s="111"/>
      <c r="DF144" s="111"/>
      <c r="DG144" s="111"/>
      <c r="DH144" s="111"/>
      <c r="DI144" s="111"/>
      <c r="DJ144" s="111"/>
      <c r="DK144" s="111"/>
      <c r="DL144" s="111"/>
      <c r="DM144" s="112">
        <f>IF('III Plan Rates'!$AP147&gt;0,SUMPRODUCT(DD144:DL144,'III Plan Rates'!$AG147:$AO147)/'III Plan Rates'!$AP147,0)</f>
        <v>0</v>
      </c>
      <c r="DN144" s="123"/>
      <c r="DO144" s="112" t="e">
        <f>'III Plan Rates'!$AA147*'V Consumer Factors'!$N$12*'II Rate Development &amp; Change'!$M$34</f>
        <v>#DIV/0!</v>
      </c>
      <c r="DP144" s="112" t="e">
        <f>'III Plan Rates'!$AA147*'V Consumer Factors'!$N$13*'II Rate Development &amp; Change'!$M$34</f>
        <v>#DIV/0!</v>
      </c>
      <c r="DQ144" s="112" t="e">
        <f>'III Plan Rates'!$AA147*'V Consumer Factors'!$N$14*'II Rate Development &amp; Change'!$M$34</f>
        <v>#DIV/0!</v>
      </c>
      <c r="DR144" s="112" t="e">
        <f>'III Plan Rates'!$AA147*'V Consumer Factors'!$N$15*'II Rate Development &amp; Change'!$M$34</f>
        <v>#DIV/0!</v>
      </c>
      <c r="DS144" s="112" t="e">
        <f>'III Plan Rates'!$AA147*'V Consumer Factors'!$N$16*'II Rate Development &amp; Change'!$M$34</f>
        <v>#DIV/0!</v>
      </c>
      <c r="DT144" s="112" t="e">
        <f>'III Plan Rates'!$AA147*'V Consumer Factors'!$N$17*'II Rate Development &amp; Change'!$M$34</f>
        <v>#DIV/0!</v>
      </c>
      <c r="DU144" s="112" t="e">
        <f>'III Plan Rates'!$AA147*'V Consumer Factors'!$N$18*'II Rate Development &amp; Change'!$M$34</f>
        <v>#DIV/0!</v>
      </c>
      <c r="DV144" s="112" t="e">
        <f>'III Plan Rates'!$AA147*'V Consumer Factors'!$N$19*'II Rate Development &amp; Change'!$M$34</f>
        <v>#DIV/0!</v>
      </c>
      <c r="DW144" s="112" t="e">
        <f>'III Plan Rates'!$AA147*'V Consumer Factors'!$N$20*'II Rate Development &amp; Change'!$M$34</f>
        <v>#DIV/0!</v>
      </c>
      <c r="DX144" s="112">
        <f>IF('III Plan Rates'!$AP147&gt;0,SUMPRODUCT(DO144:DW144,'III Plan Rates'!$AG147:$AO147)/'III Plan Rates'!$AP147,0)</f>
        <v>0</v>
      </c>
      <c r="DZ144" s="120" t="e">
        <f t="shared" si="65"/>
        <v>#DIV/0!</v>
      </c>
      <c r="EA144" s="120" t="e">
        <f t="shared" si="65"/>
        <v>#DIV/0!</v>
      </c>
      <c r="EB144" s="120" t="e">
        <f t="shared" si="65"/>
        <v>#DIV/0!</v>
      </c>
      <c r="EC144" s="120" t="e">
        <f t="shared" si="65"/>
        <v>#DIV/0!</v>
      </c>
      <c r="ED144" s="120" t="e">
        <f t="shared" si="65"/>
        <v>#DIV/0!</v>
      </c>
      <c r="EE144" s="120" t="e">
        <f t="shared" si="65"/>
        <v>#DIV/0!</v>
      </c>
      <c r="EF144" s="120" t="e">
        <f t="shared" si="65"/>
        <v>#DIV/0!</v>
      </c>
      <c r="EG144" s="120" t="e">
        <f t="shared" si="65"/>
        <v>#DIV/0!</v>
      </c>
      <c r="EH144" s="120" t="e">
        <f t="shared" si="65"/>
        <v>#DIV/0!</v>
      </c>
      <c r="EI144" s="120" t="str">
        <f t="shared" si="65"/>
        <v/>
      </c>
      <c r="EJ144" s="119"/>
    </row>
    <row r="145" spans="1:140" x14ac:dyDescent="0.25">
      <c r="A145" s="406" t="str">
        <f>'III Plan Rates'!A148</f>
        <v>Plan 131</v>
      </c>
      <c r="B145" s="122">
        <f>'III Plan Rates'!B148</f>
        <v>0</v>
      </c>
      <c r="C145" s="128">
        <f>'III Plan Rates'!D148</f>
        <v>0</v>
      </c>
      <c r="D145" s="122">
        <f>'III Plan Rates'!E148</f>
        <v>0</v>
      </c>
      <c r="E145" s="122">
        <f>'III Plan Rates'!F148</f>
        <v>0</v>
      </c>
      <c r="F145" s="122">
        <f>'III Plan Rates'!G148</f>
        <v>0</v>
      </c>
      <c r="G145" s="122">
        <f>'III Plan Rates'!J148</f>
        <v>0</v>
      </c>
      <c r="H145" s="10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2">
        <f>IF('III Plan Rates'!$AP148&gt;0,SUMPRODUCT(I145:Q145,'III Plan Rates'!$AG148:$AO148)/'III Plan Rates'!$AP148,0)</f>
        <v>0</v>
      </c>
      <c r="S145" s="123"/>
      <c r="T145" s="112" t="e">
        <f>'III Plan Rates'!$AA148*'V Consumer Factors'!$N$12*'II Rate Development &amp; Change'!$J$34</f>
        <v>#DIV/0!</v>
      </c>
      <c r="U145" s="112" t="e">
        <f>'III Plan Rates'!$AA148*'V Consumer Factors'!$N$13*'II Rate Development &amp; Change'!$J$34</f>
        <v>#DIV/0!</v>
      </c>
      <c r="V145" s="112" t="e">
        <f>'III Plan Rates'!$AA148*'V Consumer Factors'!$N$14*'II Rate Development &amp; Change'!$J$34</f>
        <v>#DIV/0!</v>
      </c>
      <c r="W145" s="112" t="e">
        <f>'III Plan Rates'!$AA148*'V Consumer Factors'!$N$15*'II Rate Development &amp; Change'!$J$34</f>
        <v>#DIV/0!</v>
      </c>
      <c r="X145" s="112" t="e">
        <f>'III Plan Rates'!$AA148*'V Consumer Factors'!$N$16*'II Rate Development &amp; Change'!$J$34</f>
        <v>#DIV/0!</v>
      </c>
      <c r="Y145" s="112" t="e">
        <f>'III Plan Rates'!$AA148*'V Consumer Factors'!$N$17*'II Rate Development &amp; Change'!$J$34</f>
        <v>#DIV/0!</v>
      </c>
      <c r="Z145" s="112" t="e">
        <f>'III Plan Rates'!$AA148*'V Consumer Factors'!$N$18*'II Rate Development &amp; Change'!$J$34</f>
        <v>#DIV/0!</v>
      </c>
      <c r="AA145" s="112" t="e">
        <f>'III Plan Rates'!$AA148*'V Consumer Factors'!$N$19*'II Rate Development &amp; Change'!$J$34</f>
        <v>#DIV/0!</v>
      </c>
      <c r="AB145" s="112" t="e">
        <f>'III Plan Rates'!$AA148*'V Consumer Factors'!$N$20*'II Rate Development &amp; Change'!$J$34</f>
        <v>#DIV/0!</v>
      </c>
      <c r="AC145" s="112">
        <f>IF('III Plan Rates'!$AP148&gt;0,SUMPRODUCT(T145:AB145,'III Plan Rates'!$AG148:$AO148)/'III Plan Rates'!$AP148,0)</f>
        <v>0</v>
      </c>
      <c r="AD145" s="119"/>
      <c r="AE145" s="120" t="e">
        <f t="shared" si="62"/>
        <v>#DIV/0!</v>
      </c>
      <c r="AF145" s="120" t="e">
        <f t="shared" si="62"/>
        <v>#DIV/0!</v>
      </c>
      <c r="AG145" s="120" t="e">
        <f t="shared" si="62"/>
        <v>#DIV/0!</v>
      </c>
      <c r="AH145" s="120" t="e">
        <f t="shared" si="61"/>
        <v>#DIV/0!</v>
      </c>
      <c r="AI145" s="120" t="e">
        <f t="shared" si="61"/>
        <v>#DIV/0!</v>
      </c>
      <c r="AJ145" s="120" t="e">
        <f t="shared" si="61"/>
        <v>#DIV/0!</v>
      </c>
      <c r="AK145" s="120" t="e">
        <f t="shared" si="61"/>
        <v>#DIV/0!</v>
      </c>
      <c r="AL145" s="120" t="e">
        <f t="shared" si="61"/>
        <v>#DIV/0!</v>
      </c>
      <c r="AM145" s="120" t="e">
        <f t="shared" si="61"/>
        <v>#DIV/0!</v>
      </c>
      <c r="AN145" s="120" t="str">
        <f t="shared" si="61"/>
        <v/>
      </c>
      <c r="AO145" s="119"/>
      <c r="AP145" s="111"/>
      <c r="AQ145" s="111"/>
      <c r="AR145" s="111"/>
      <c r="AS145" s="111"/>
      <c r="AT145" s="111"/>
      <c r="AU145" s="111"/>
      <c r="AV145" s="111"/>
      <c r="AW145" s="111"/>
      <c r="AX145" s="111"/>
      <c r="AY145" s="112">
        <f>IF('III Plan Rates'!$AP148&gt;0,SUMPRODUCT(AP145:AX145,'III Plan Rates'!$AG148:$AO148)/'III Plan Rates'!$AP148,0)</f>
        <v>0</v>
      </c>
      <c r="AZ145" s="123"/>
      <c r="BA145" s="112" t="e">
        <f>'III Plan Rates'!$AA148*'V Consumer Factors'!$N$12*'II Rate Development &amp; Change'!$K$34</f>
        <v>#DIV/0!</v>
      </c>
      <c r="BB145" s="112" t="e">
        <f>'III Plan Rates'!$AA148*'V Consumer Factors'!$N$13*'II Rate Development &amp; Change'!$K$34</f>
        <v>#DIV/0!</v>
      </c>
      <c r="BC145" s="112" t="e">
        <f>'III Plan Rates'!$AA148*'V Consumer Factors'!$N$14*'II Rate Development &amp; Change'!$K$34</f>
        <v>#DIV/0!</v>
      </c>
      <c r="BD145" s="112" t="e">
        <f>'III Plan Rates'!$AA148*'V Consumer Factors'!$N$15*'II Rate Development &amp; Change'!$K$34</f>
        <v>#DIV/0!</v>
      </c>
      <c r="BE145" s="112" t="e">
        <f>'III Plan Rates'!$AA148*'V Consumer Factors'!$N$16*'II Rate Development &amp; Change'!$K$34</f>
        <v>#DIV/0!</v>
      </c>
      <c r="BF145" s="112" t="e">
        <f>'III Plan Rates'!$AA148*'V Consumer Factors'!$N$17*'II Rate Development &amp; Change'!$K$34</f>
        <v>#DIV/0!</v>
      </c>
      <c r="BG145" s="112" t="e">
        <f>'III Plan Rates'!$AA148*'V Consumer Factors'!$N$18*'II Rate Development &amp; Change'!$K$34</f>
        <v>#DIV/0!</v>
      </c>
      <c r="BH145" s="112" t="e">
        <f>'III Plan Rates'!$AA148*'V Consumer Factors'!$N$19*'II Rate Development &amp; Change'!$K$34</f>
        <v>#DIV/0!</v>
      </c>
      <c r="BI145" s="112" t="e">
        <f>'III Plan Rates'!$AA148*'V Consumer Factors'!$N$20*'II Rate Development &amp; Change'!$K$34</f>
        <v>#DIV/0!</v>
      </c>
      <c r="BJ145" s="112">
        <f>IF('III Plan Rates'!$AP148&gt;0,SUMPRODUCT(BA145:BI145,'III Plan Rates'!$AG148:$AO148)/'III Plan Rates'!$AP148,0)</f>
        <v>0</v>
      </c>
      <c r="BK145" s="124"/>
      <c r="BL145" s="120" t="e">
        <f t="shared" si="63"/>
        <v>#DIV/0!</v>
      </c>
      <c r="BM145" s="120" t="e">
        <f t="shared" si="63"/>
        <v>#DIV/0!</v>
      </c>
      <c r="BN145" s="120" t="e">
        <f t="shared" si="63"/>
        <v>#DIV/0!</v>
      </c>
      <c r="BO145" s="120" t="e">
        <f t="shared" si="63"/>
        <v>#DIV/0!</v>
      </c>
      <c r="BP145" s="120" t="e">
        <f t="shared" si="63"/>
        <v>#DIV/0!</v>
      </c>
      <c r="BQ145" s="120" t="e">
        <f t="shared" si="63"/>
        <v>#DIV/0!</v>
      </c>
      <c r="BR145" s="120" t="e">
        <f t="shared" si="63"/>
        <v>#DIV/0!</v>
      </c>
      <c r="BS145" s="120" t="e">
        <f t="shared" si="63"/>
        <v>#DIV/0!</v>
      </c>
      <c r="BT145" s="120" t="e">
        <f t="shared" si="63"/>
        <v>#DIV/0!</v>
      </c>
      <c r="BU145" s="120" t="str">
        <f t="shared" si="63"/>
        <v/>
      </c>
      <c r="BV145" s="119"/>
      <c r="BW145" s="111"/>
      <c r="BX145" s="111"/>
      <c r="BY145" s="111"/>
      <c r="BZ145" s="111"/>
      <c r="CA145" s="111"/>
      <c r="CB145" s="111"/>
      <c r="CC145" s="111"/>
      <c r="CD145" s="111"/>
      <c r="CE145" s="111"/>
      <c r="CF145" s="112">
        <f>IF('III Plan Rates'!$AP148&gt;0,SUMPRODUCT(BW145:CE145,'III Plan Rates'!$AG148:$AO148)/'III Plan Rates'!$AP148,0)</f>
        <v>0</v>
      </c>
      <c r="CG145" s="123"/>
      <c r="CH145" s="112" t="e">
        <f>'III Plan Rates'!$AA148*'V Consumer Factors'!$N$12*'II Rate Development &amp; Change'!$L$34</f>
        <v>#DIV/0!</v>
      </c>
      <c r="CI145" s="112" t="e">
        <f>'III Plan Rates'!$AA148*'V Consumer Factors'!$N$13*'II Rate Development &amp; Change'!$L$34</f>
        <v>#DIV/0!</v>
      </c>
      <c r="CJ145" s="112" t="e">
        <f>'III Plan Rates'!$AA148*'V Consumer Factors'!$N$14*'II Rate Development &amp; Change'!$L$34</f>
        <v>#DIV/0!</v>
      </c>
      <c r="CK145" s="112" t="e">
        <f>'III Plan Rates'!$AA148*'V Consumer Factors'!$N$15*'II Rate Development &amp; Change'!$L$34</f>
        <v>#DIV/0!</v>
      </c>
      <c r="CL145" s="112" t="e">
        <f>'III Plan Rates'!$AA148*'V Consumer Factors'!$N$16*'II Rate Development &amp; Change'!$L$34</f>
        <v>#DIV/0!</v>
      </c>
      <c r="CM145" s="112" t="e">
        <f>'III Plan Rates'!$AA148*'V Consumer Factors'!$N$17*'II Rate Development &amp; Change'!$L$34</f>
        <v>#DIV/0!</v>
      </c>
      <c r="CN145" s="112" t="e">
        <f>'III Plan Rates'!$AA148*'V Consumer Factors'!$N$18*'II Rate Development &amp; Change'!$L$34</f>
        <v>#DIV/0!</v>
      </c>
      <c r="CO145" s="112" t="e">
        <f>'III Plan Rates'!$AA148*'V Consumer Factors'!$N$19*'II Rate Development &amp; Change'!$L$34</f>
        <v>#DIV/0!</v>
      </c>
      <c r="CP145" s="112" t="e">
        <f>'III Plan Rates'!$AA148*'V Consumer Factors'!$N$20*'II Rate Development &amp; Change'!$L$34</f>
        <v>#DIV/0!</v>
      </c>
      <c r="CQ145" s="112">
        <f>IF('III Plan Rates'!$AP148&gt;0,SUMPRODUCT(CH145:CP145,'III Plan Rates'!$AG148:$AO148)/'III Plan Rates'!$AP148,0)</f>
        <v>0</v>
      </c>
      <c r="CR145" s="124"/>
      <c r="CS145" s="120" t="e">
        <f t="shared" si="64"/>
        <v>#DIV/0!</v>
      </c>
      <c r="CT145" s="120" t="e">
        <f t="shared" si="64"/>
        <v>#DIV/0!</v>
      </c>
      <c r="CU145" s="120" t="e">
        <f t="shared" si="64"/>
        <v>#DIV/0!</v>
      </c>
      <c r="CV145" s="120" t="e">
        <f t="shared" si="64"/>
        <v>#DIV/0!</v>
      </c>
      <c r="CW145" s="120" t="e">
        <f t="shared" si="64"/>
        <v>#DIV/0!</v>
      </c>
      <c r="CX145" s="120" t="e">
        <f t="shared" si="64"/>
        <v>#DIV/0!</v>
      </c>
      <c r="CY145" s="120" t="e">
        <f t="shared" si="64"/>
        <v>#DIV/0!</v>
      </c>
      <c r="CZ145" s="120" t="e">
        <f t="shared" si="64"/>
        <v>#DIV/0!</v>
      </c>
      <c r="DA145" s="120" t="e">
        <f t="shared" si="64"/>
        <v>#DIV/0!</v>
      </c>
      <c r="DB145" s="120" t="str">
        <f t="shared" si="64"/>
        <v/>
      </c>
      <c r="DC145" s="119"/>
      <c r="DD145" s="111"/>
      <c r="DE145" s="111"/>
      <c r="DF145" s="111"/>
      <c r="DG145" s="111"/>
      <c r="DH145" s="111"/>
      <c r="DI145" s="111"/>
      <c r="DJ145" s="111"/>
      <c r="DK145" s="111"/>
      <c r="DL145" s="111"/>
      <c r="DM145" s="112">
        <f>IF('III Plan Rates'!$AP148&gt;0,SUMPRODUCT(DD145:DL145,'III Plan Rates'!$AG148:$AO148)/'III Plan Rates'!$AP148,0)</f>
        <v>0</v>
      </c>
      <c r="DN145" s="123"/>
      <c r="DO145" s="112" t="e">
        <f>'III Plan Rates'!$AA148*'V Consumer Factors'!$N$12*'II Rate Development &amp; Change'!$M$34</f>
        <v>#DIV/0!</v>
      </c>
      <c r="DP145" s="112" t="e">
        <f>'III Plan Rates'!$AA148*'V Consumer Factors'!$N$13*'II Rate Development &amp; Change'!$M$34</f>
        <v>#DIV/0!</v>
      </c>
      <c r="DQ145" s="112" t="e">
        <f>'III Plan Rates'!$AA148*'V Consumer Factors'!$N$14*'II Rate Development &amp; Change'!$M$34</f>
        <v>#DIV/0!</v>
      </c>
      <c r="DR145" s="112" t="e">
        <f>'III Plan Rates'!$AA148*'V Consumer Factors'!$N$15*'II Rate Development &amp; Change'!$M$34</f>
        <v>#DIV/0!</v>
      </c>
      <c r="DS145" s="112" t="e">
        <f>'III Plan Rates'!$AA148*'V Consumer Factors'!$N$16*'II Rate Development &amp; Change'!$M$34</f>
        <v>#DIV/0!</v>
      </c>
      <c r="DT145" s="112" t="e">
        <f>'III Plan Rates'!$AA148*'V Consumer Factors'!$N$17*'II Rate Development &amp; Change'!$M$34</f>
        <v>#DIV/0!</v>
      </c>
      <c r="DU145" s="112" t="e">
        <f>'III Plan Rates'!$AA148*'V Consumer Factors'!$N$18*'II Rate Development &amp; Change'!$M$34</f>
        <v>#DIV/0!</v>
      </c>
      <c r="DV145" s="112" t="e">
        <f>'III Plan Rates'!$AA148*'V Consumer Factors'!$N$19*'II Rate Development &amp; Change'!$M$34</f>
        <v>#DIV/0!</v>
      </c>
      <c r="DW145" s="112" t="e">
        <f>'III Plan Rates'!$AA148*'V Consumer Factors'!$N$20*'II Rate Development &amp; Change'!$M$34</f>
        <v>#DIV/0!</v>
      </c>
      <c r="DX145" s="112">
        <f>IF('III Plan Rates'!$AP148&gt;0,SUMPRODUCT(DO145:DW145,'III Plan Rates'!$AG148:$AO148)/'III Plan Rates'!$AP148,0)</f>
        <v>0</v>
      </c>
      <c r="DZ145" s="120" t="e">
        <f t="shared" si="65"/>
        <v>#DIV/0!</v>
      </c>
      <c r="EA145" s="120" t="e">
        <f t="shared" si="65"/>
        <v>#DIV/0!</v>
      </c>
      <c r="EB145" s="120" t="e">
        <f t="shared" si="65"/>
        <v>#DIV/0!</v>
      </c>
      <c r="EC145" s="120" t="e">
        <f t="shared" si="65"/>
        <v>#DIV/0!</v>
      </c>
      <c r="ED145" s="120" t="e">
        <f t="shared" si="65"/>
        <v>#DIV/0!</v>
      </c>
      <c r="EE145" s="120" t="e">
        <f t="shared" si="65"/>
        <v>#DIV/0!</v>
      </c>
      <c r="EF145" s="120" t="e">
        <f t="shared" si="65"/>
        <v>#DIV/0!</v>
      </c>
      <c r="EG145" s="120" t="e">
        <f t="shared" si="65"/>
        <v>#DIV/0!</v>
      </c>
      <c r="EH145" s="120" t="e">
        <f t="shared" si="65"/>
        <v>#DIV/0!</v>
      </c>
      <c r="EI145" s="120" t="str">
        <f t="shared" si="65"/>
        <v/>
      </c>
      <c r="EJ145" s="119"/>
    </row>
    <row r="146" spans="1:140" x14ac:dyDescent="0.25">
      <c r="A146" s="406" t="str">
        <f>'III Plan Rates'!A149</f>
        <v>Plan 132</v>
      </c>
      <c r="B146" s="122">
        <f>'III Plan Rates'!B149</f>
        <v>0</v>
      </c>
      <c r="C146" s="128">
        <f>'III Plan Rates'!D149</f>
        <v>0</v>
      </c>
      <c r="D146" s="122">
        <f>'III Plan Rates'!E149</f>
        <v>0</v>
      </c>
      <c r="E146" s="122">
        <f>'III Plan Rates'!F149</f>
        <v>0</v>
      </c>
      <c r="F146" s="122">
        <f>'III Plan Rates'!G149</f>
        <v>0</v>
      </c>
      <c r="G146" s="122">
        <f>'III Plan Rates'!J149</f>
        <v>0</v>
      </c>
      <c r="H146" s="10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2">
        <f>IF('III Plan Rates'!$AP149&gt;0,SUMPRODUCT(I146:Q146,'III Plan Rates'!$AG149:$AO149)/'III Plan Rates'!$AP149,0)</f>
        <v>0</v>
      </c>
      <c r="S146" s="123"/>
      <c r="T146" s="112" t="e">
        <f>'III Plan Rates'!$AA149*'V Consumer Factors'!$N$12*'II Rate Development &amp; Change'!$J$34</f>
        <v>#DIV/0!</v>
      </c>
      <c r="U146" s="112" t="e">
        <f>'III Plan Rates'!$AA149*'V Consumer Factors'!$N$13*'II Rate Development &amp; Change'!$J$34</f>
        <v>#DIV/0!</v>
      </c>
      <c r="V146" s="112" t="e">
        <f>'III Plan Rates'!$AA149*'V Consumer Factors'!$N$14*'II Rate Development &amp; Change'!$J$34</f>
        <v>#DIV/0!</v>
      </c>
      <c r="W146" s="112" t="e">
        <f>'III Plan Rates'!$AA149*'V Consumer Factors'!$N$15*'II Rate Development &amp; Change'!$J$34</f>
        <v>#DIV/0!</v>
      </c>
      <c r="X146" s="112" t="e">
        <f>'III Plan Rates'!$AA149*'V Consumer Factors'!$N$16*'II Rate Development &amp; Change'!$J$34</f>
        <v>#DIV/0!</v>
      </c>
      <c r="Y146" s="112" t="e">
        <f>'III Plan Rates'!$AA149*'V Consumer Factors'!$N$17*'II Rate Development &amp; Change'!$J$34</f>
        <v>#DIV/0!</v>
      </c>
      <c r="Z146" s="112" t="e">
        <f>'III Plan Rates'!$AA149*'V Consumer Factors'!$N$18*'II Rate Development &amp; Change'!$J$34</f>
        <v>#DIV/0!</v>
      </c>
      <c r="AA146" s="112" t="e">
        <f>'III Plan Rates'!$AA149*'V Consumer Factors'!$N$19*'II Rate Development &amp; Change'!$J$34</f>
        <v>#DIV/0!</v>
      </c>
      <c r="AB146" s="112" t="e">
        <f>'III Plan Rates'!$AA149*'V Consumer Factors'!$N$20*'II Rate Development &amp; Change'!$J$34</f>
        <v>#DIV/0!</v>
      </c>
      <c r="AC146" s="112">
        <f>IF('III Plan Rates'!$AP149&gt;0,SUMPRODUCT(T146:AB146,'III Plan Rates'!$AG149:$AO149)/'III Plan Rates'!$AP149,0)</f>
        <v>0</v>
      </c>
      <c r="AD146" s="119"/>
      <c r="AE146" s="120" t="e">
        <f t="shared" si="62"/>
        <v>#DIV/0!</v>
      </c>
      <c r="AF146" s="120" t="e">
        <f t="shared" si="62"/>
        <v>#DIV/0!</v>
      </c>
      <c r="AG146" s="120" t="e">
        <f t="shared" si="62"/>
        <v>#DIV/0!</v>
      </c>
      <c r="AH146" s="120" t="e">
        <f t="shared" si="61"/>
        <v>#DIV/0!</v>
      </c>
      <c r="AI146" s="120" t="e">
        <f t="shared" si="61"/>
        <v>#DIV/0!</v>
      </c>
      <c r="AJ146" s="120" t="e">
        <f t="shared" si="61"/>
        <v>#DIV/0!</v>
      </c>
      <c r="AK146" s="120" t="e">
        <f t="shared" si="61"/>
        <v>#DIV/0!</v>
      </c>
      <c r="AL146" s="120" t="e">
        <f t="shared" si="61"/>
        <v>#DIV/0!</v>
      </c>
      <c r="AM146" s="120" t="e">
        <f t="shared" si="61"/>
        <v>#DIV/0!</v>
      </c>
      <c r="AN146" s="120" t="str">
        <f t="shared" si="61"/>
        <v/>
      </c>
      <c r="AO146" s="119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2">
        <f>IF('III Plan Rates'!$AP149&gt;0,SUMPRODUCT(AP146:AX146,'III Plan Rates'!$AG149:$AO149)/'III Plan Rates'!$AP149,0)</f>
        <v>0</v>
      </c>
      <c r="AZ146" s="123"/>
      <c r="BA146" s="112" t="e">
        <f>'III Plan Rates'!$AA149*'V Consumer Factors'!$N$12*'II Rate Development &amp; Change'!$K$34</f>
        <v>#DIV/0!</v>
      </c>
      <c r="BB146" s="112" t="e">
        <f>'III Plan Rates'!$AA149*'V Consumer Factors'!$N$13*'II Rate Development &amp; Change'!$K$34</f>
        <v>#DIV/0!</v>
      </c>
      <c r="BC146" s="112" t="e">
        <f>'III Plan Rates'!$AA149*'V Consumer Factors'!$N$14*'II Rate Development &amp; Change'!$K$34</f>
        <v>#DIV/0!</v>
      </c>
      <c r="BD146" s="112" t="e">
        <f>'III Plan Rates'!$AA149*'V Consumer Factors'!$N$15*'II Rate Development &amp; Change'!$K$34</f>
        <v>#DIV/0!</v>
      </c>
      <c r="BE146" s="112" t="e">
        <f>'III Plan Rates'!$AA149*'V Consumer Factors'!$N$16*'II Rate Development &amp; Change'!$K$34</f>
        <v>#DIV/0!</v>
      </c>
      <c r="BF146" s="112" t="e">
        <f>'III Plan Rates'!$AA149*'V Consumer Factors'!$N$17*'II Rate Development &amp; Change'!$K$34</f>
        <v>#DIV/0!</v>
      </c>
      <c r="BG146" s="112" t="e">
        <f>'III Plan Rates'!$AA149*'V Consumer Factors'!$N$18*'II Rate Development &amp; Change'!$K$34</f>
        <v>#DIV/0!</v>
      </c>
      <c r="BH146" s="112" t="e">
        <f>'III Plan Rates'!$AA149*'V Consumer Factors'!$N$19*'II Rate Development &amp; Change'!$K$34</f>
        <v>#DIV/0!</v>
      </c>
      <c r="BI146" s="112" t="e">
        <f>'III Plan Rates'!$AA149*'V Consumer Factors'!$N$20*'II Rate Development &amp; Change'!$K$34</f>
        <v>#DIV/0!</v>
      </c>
      <c r="BJ146" s="112">
        <f>IF('III Plan Rates'!$AP149&gt;0,SUMPRODUCT(BA146:BI146,'III Plan Rates'!$AG149:$AO149)/'III Plan Rates'!$AP149,0)</f>
        <v>0</v>
      </c>
      <c r="BK146" s="124"/>
      <c r="BL146" s="120" t="e">
        <f t="shared" si="63"/>
        <v>#DIV/0!</v>
      </c>
      <c r="BM146" s="120" t="e">
        <f t="shared" si="63"/>
        <v>#DIV/0!</v>
      </c>
      <c r="BN146" s="120" t="e">
        <f t="shared" si="63"/>
        <v>#DIV/0!</v>
      </c>
      <c r="BO146" s="120" t="e">
        <f t="shared" si="63"/>
        <v>#DIV/0!</v>
      </c>
      <c r="BP146" s="120" t="e">
        <f t="shared" si="63"/>
        <v>#DIV/0!</v>
      </c>
      <c r="BQ146" s="120" t="e">
        <f t="shared" si="63"/>
        <v>#DIV/0!</v>
      </c>
      <c r="BR146" s="120" t="e">
        <f t="shared" si="63"/>
        <v>#DIV/0!</v>
      </c>
      <c r="BS146" s="120" t="e">
        <f t="shared" si="63"/>
        <v>#DIV/0!</v>
      </c>
      <c r="BT146" s="120" t="e">
        <f t="shared" si="63"/>
        <v>#DIV/0!</v>
      </c>
      <c r="BU146" s="120" t="str">
        <f t="shared" si="63"/>
        <v/>
      </c>
      <c r="BV146" s="119"/>
      <c r="BW146" s="111"/>
      <c r="BX146" s="111"/>
      <c r="BY146" s="111"/>
      <c r="BZ146" s="111"/>
      <c r="CA146" s="111"/>
      <c r="CB146" s="111"/>
      <c r="CC146" s="111"/>
      <c r="CD146" s="111"/>
      <c r="CE146" s="111"/>
      <c r="CF146" s="112">
        <f>IF('III Plan Rates'!$AP149&gt;0,SUMPRODUCT(BW146:CE146,'III Plan Rates'!$AG149:$AO149)/'III Plan Rates'!$AP149,0)</f>
        <v>0</v>
      </c>
      <c r="CG146" s="123"/>
      <c r="CH146" s="112" t="e">
        <f>'III Plan Rates'!$AA149*'V Consumer Factors'!$N$12*'II Rate Development &amp; Change'!$L$34</f>
        <v>#DIV/0!</v>
      </c>
      <c r="CI146" s="112" t="e">
        <f>'III Plan Rates'!$AA149*'V Consumer Factors'!$N$13*'II Rate Development &amp; Change'!$L$34</f>
        <v>#DIV/0!</v>
      </c>
      <c r="CJ146" s="112" t="e">
        <f>'III Plan Rates'!$AA149*'V Consumer Factors'!$N$14*'II Rate Development &amp; Change'!$L$34</f>
        <v>#DIV/0!</v>
      </c>
      <c r="CK146" s="112" t="e">
        <f>'III Plan Rates'!$AA149*'V Consumer Factors'!$N$15*'II Rate Development &amp; Change'!$L$34</f>
        <v>#DIV/0!</v>
      </c>
      <c r="CL146" s="112" t="e">
        <f>'III Plan Rates'!$AA149*'V Consumer Factors'!$N$16*'II Rate Development &amp; Change'!$L$34</f>
        <v>#DIV/0!</v>
      </c>
      <c r="CM146" s="112" t="e">
        <f>'III Plan Rates'!$AA149*'V Consumer Factors'!$N$17*'II Rate Development &amp; Change'!$L$34</f>
        <v>#DIV/0!</v>
      </c>
      <c r="CN146" s="112" t="e">
        <f>'III Plan Rates'!$AA149*'V Consumer Factors'!$N$18*'II Rate Development &amp; Change'!$L$34</f>
        <v>#DIV/0!</v>
      </c>
      <c r="CO146" s="112" t="e">
        <f>'III Plan Rates'!$AA149*'V Consumer Factors'!$N$19*'II Rate Development &amp; Change'!$L$34</f>
        <v>#DIV/0!</v>
      </c>
      <c r="CP146" s="112" t="e">
        <f>'III Plan Rates'!$AA149*'V Consumer Factors'!$N$20*'II Rate Development &amp; Change'!$L$34</f>
        <v>#DIV/0!</v>
      </c>
      <c r="CQ146" s="112">
        <f>IF('III Plan Rates'!$AP149&gt;0,SUMPRODUCT(CH146:CP146,'III Plan Rates'!$AG149:$AO149)/'III Plan Rates'!$AP149,0)</f>
        <v>0</v>
      </c>
      <c r="CR146" s="124"/>
      <c r="CS146" s="120" t="e">
        <f t="shared" si="64"/>
        <v>#DIV/0!</v>
      </c>
      <c r="CT146" s="120" t="e">
        <f t="shared" si="64"/>
        <v>#DIV/0!</v>
      </c>
      <c r="CU146" s="120" t="e">
        <f t="shared" si="64"/>
        <v>#DIV/0!</v>
      </c>
      <c r="CV146" s="120" t="e">
        <f t="shared" si="64"/>
        <v>#DIV/0!</v>
      </c>
      <c r="CW146" s="120" t="e">
        <f t="shared" si="64"/>
        <v>#DIV/0!</v>
      </c>
      <c r="CX146" s="120" t="e">
        <f t="shared" si="64"/>
        <v>#DIV/0!</v>
      </c>
      <c r="CY146" s="120" t="e">
        <f t="shared" si="64"/>
        <v>#DIV/0!</v>
      </c>
      <c r="CZ146" s="120" t="e">
        <f t="shared" si="64"/>
        <v>#DIV/0!</v>
      </c>
      <c r="DA146" s="120" t="e">
        <f t="shared" si="64"/>
        <v>#DIV/0!</v>
      </c>
      <c r="DB146" s="120" t="str">
        <f t="shared" si="64"/>
        <v/>
      </c>
      <c r="DC146" s="119"/>
      <c r="DD146" s="111"/>
      <c r="DE146" s="111"/>
      <c r="DF146" s="111"/>
      <c r="DG146" s="111"/>
      <c r="DH146" s="111"/>
      <c r="DI146" s="111"/>
      <c r="DJ146" s="111"/>
      <c r="DK146" s="111"/>
      <c r="DL146" s="111"/>
      <c r="DM146" s="112">
        <f>IF('III Plan Rates'!$AP149&gt;0,SUMPRODUCT(DD146:DL146,'III Plan Rates'!$AG149:$AO149)/'III Plan Rates'!$AP149,0)</f>
        <v>0</v>
      </c>
      <c r="DN146" s="123"/>
      <c r="DO146" s="112" t="e">
        <f>'III Plan Rates'!$AA149*'V Consumer Factors'!$N$12*'II Rate Development &amp; Change'!$M$34</f>
        <v>#DIV/0!</v>
      </c>
      <c r="DP146" s="112" t="e">
        <f>'III Plan Rates'!$AA149*'V Consumer Factors'!$N$13*'II Rate Development &amp; Change'!$M$34</f>
        <v>#DIV/0!</v>
      </c>
      <c r="DQ146" s="112" t="e">
        <f>'III Plan Rates'!$AA149*'V Consumer Factors'!$N$14*'II Rate Development &amp; Change'!$M$34</f>
        <v>#DIV/0!</v>
      </c>
      <c r="DR146" s="112" t="e">
        <f>'III Plan Rates'!$AA149*'V Consumer Factors'!$N$15*'II Rate Development &amp; Change'!$M$34</f>
        <v>#DIV/0!</v>
      </c>
      <c r="DS146" s="112" t="e">
        <f>'III Plan Rates'!$AA149*'V Consumer Factors'!$N$16*'II Rate Development &amp; Change'!$M$34</f>
        <v>#DIV/0!</v>
      </c>
      <c r="DT146" s="112" t="e">
        <f>'III Plan Rates'!$AA149*'V Consumer Factors'!$N$17*'II Rate Development &amp; Change'!$M$34</f>
        <v>#DIV/0!</v>
      </c>
      <c r="DU146" s="112" t="e">
        <f>'III Plan Rates'!$AA149*'V Consumer Factors'!$N$18*'II Rate Development &amp; Change'!$M$34</f>
        <v>#DIV/0!</v>
      </c>
      <c r="DV146" s="112" t="e">
        <f>'III Plan Rates'!$AA149*'V Consumer Factors'!$N$19*'II Rate Development &amp; Change'!$M$34</f>
        <v>#DIV/0!</v>
      </c>
      <c r="DW146" s="112" t="e">
        <f>'III Plan Rates'!$AA149*'V Consumer Factors'!$N$20*'II Rate Development &amp; Change'!$M$34</f>
        <v>#DIV/0!</v>
      </c>
      <c r="DX146" s="112">
        <f>IF('III Plan Rates'!$AP149&gt;0,SUMPRODUCT(DO146:DW146,'III Plan Rates'!$AG149:$AO149)/'III Plan Rates'!$AP149,0)</f>
        <v>0</v>
      </c>
      <c r="DZ146" s="120" t="e">
        <f t="shared" si="65"/>
        <v>#DIV/0!</v>
      </c>
      <c r="EA146" s="120" t="e">
        <f t="shared" si="65"/>
        <v>#DIV/0!</v>
      </c>
      <c r="EB146" s="120" t="e">
        <f t="shared" si="65"/>
        <v>#DIV/0!</v>
      </c>
      <c r="EC146" s="120" t="e">
        <f t="shared" si="65"/>
        <v>#DIV/0!</v>
      </c>
      <c r="ED146" s="120" t="e">
        <f t="shared" si="65"/>
        <v>#DIV/0!</v>
      </c>
      <c r="EE146" s="120" t="e">
        <f t="shared" si="65"/>
        <v>#DIV/0!</v>
      </c>
      <c r="EF146" s="120" t="e">
        <f t="shared" si="65"/>
        <v>#DIV/0!</v>
      </c>
      <c r="EG146" s="120" t="e">
        <f t="shared" si="65"/>
        <v>#DIV/0!</v>
      </c>
      <c r="EH146" s="120" t="e">
        <f t="shared" si="65"/>
        <v>#DIV/0!</v>
      </c>
      <c r="EI146" s="120" t="str">
        <f t="shared" si="65"/>
        <v/>
      </c>
      <c r="EJ146" s="119"/>
    </row>
    <row r="147" spans="1:140" x14ac:dyDescent="0.25">
      <c r="A147" s="406" t="str">
        <f>'III Plan Rates'!A150</f>
        <v>Plan 133</v>
      </c>
      <c r="B147" s="122">
        <f>'III Plan Rates'!B150</f>
        <v>0</v>
      </c>
      <c r="C147" s="128">
        <f>'III Plan Rates'!D150</f>
        <v>0</v>
      </c>
      <c r="D147" s="122">
        <f>'III Plan Rates'!E150</f>
        <v>0</v>
      </c>
      <c r="E147" s="122">
        <f>'III Plan Rates'!F150</f>
        <v>0</v>
      </c>
      <c r="F147" s="122">
        <f>'III Plan Rates'!G150</f>
        <v>0</v>
      </c>
      <c r="G147" s="122">
        <f>'III Plan Rates'!J150</f>
        <v>0</v>
      </c>
      <c r="H147" s="10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2">
        <f>IF('III Plan Rates'!$AP150&gt;0,SUMPRODUCT(I147:Q147,'III Plan Rates'!$AG150:$AO150)/'III Plan Rates'!$AP150,0)</f>
        <v>0</v>
      </c>
      <c r="S147" s="123"/>
      <c r="T147" s="112" t="e">
        <f>'III Plan Rates'!$AA150*'V Consumer Factors'!$N$12*'II Rate Development &amp; Change'!$J$34</f>
        <v>#DIV/0!</v>
      </c>
      <c r="U147" s="112" t="e">
        <f>'III Plan Rates'!$AA150*'V Consumer Factors'!$N$13*'II Rate Development &amp; Change'!$J$34</f>
        <v>#DIV/0!</v>
      </c>
      <c r="V147" s="112" t="e">
        <f>'III Plan Rates'!$AA150*'V Consumer Factors'!$N$14*'II Rate Development &amp; Change'!$J$34</f>
        <v>#DIV/0!</v>
      </c>
      <c r="W147" s="112" t="e">
        <f>'III Plan Rates'!$AA150*'V Consumer Factors'!$N$15*'II Rate Development &amp; Change'!$J$34</f>
        <v>#DIV/0!</v>
      </c>
      <c r="X147" s="112" t="e">
        <f>'III Plan Rates'!$AA150*'V Consumer Factors'!$N$16*'II Rate Development &amp; Change'!$J$34</f>
        <v>#DIV/0!</v>
      </c>
      <c r="Y147" s="112" t="e">
        <f>'III Plan Rates'!$AA150*'V Consumer Factors'!$N$17*'II Rate Development &amp; Change'!$J$34</f>
        <v>#DIV/0!</v>
      </c>
      <c r="Z147" s="112" t="e">
        <f>'III Plan Rates'!$AA150*'V Consumer Factors'!$N$18*'II Rate Development &amp; Change'!$J$34</f>
        <v>#DIV/0!</v>
      </c>
      <c r="AA147" s="112" t="e">
        <f>'III Plan Rates'!$AA150*'V Consumer Factors'!$N$19*'II Rate Development &amp; Change'!$J$34</f>
        <v>#DIV/0!</v>
      </c>
      <c r="AB147" s="112" t="e">
        <f>'III Plan Rates'!$AA150*'V Consumer Factors'!$N$20*'II Rate Development &amp; Change'!$J$34</f>
        <v>#DIV/0!</v>
      </c>
      <c r="AC147" s="112">
        <f>IF('III Plan Rates'!$AP150&gt;0,SUMPRODUCT(T147:AB147,'III Plan Rates'!$AG150:$AO150)/'III Plan Rates'!$AP150,0)</f>
        <v>0</v>
      </c>
      <c r="AD147" s="119"/>
      <c r="AE147" s="120" t="e">
        <f t="shared" si="62"/>
        <v>#DIV/0!</v>
      </c>
      <c r="AF147" s="120" t="e">
        <f t="shared" si="62"/>
        <v>#DIV/0!</v>
      </c>
      <c r="AG147" s="120" t="e">
        <f t="shared" si="62"/>
        <v>#DIV/0!</v>
      </c>
      <c r="AH147" s="120" t="e">
        <f t="shared" si="61"/>
        <v>#DIV/0!</v>
      </c>
      <c r="AI147" s="120" t="e">
        <f t="shared" si="61"/>
        <v>#DIV/0!</v>
      </c>
      <c r="AJ147" s="120" t="e">
        <f t="shared" si="61"/>
        <v>#DIV/0!</v>
      </c>
      <c r="AK147" s="120" t="e">
        <f t="shared" si="61"/>
        <v>#DIV/0!</v>
      </c>
      <c r="AL147" s="120" t="e">
        <f t="shared" si="61"/>
        <v>#DIV/0!</v>
      </c>
      <c r="AM147" s="120" t="e">
        <f t="shared" si="61"/>
        <v>#DIV/0!</v>
      </c>
      <c r="AN147" s="120" t="str">
        <f t="shared" si="61"/>
        <v/>
      </c>
      <c r="AO147" s="119"/>
      <c r="AP147" s="111"/>
      <c r="AQ147" s="111"/>
      <c r="AR147" s="111"/>
      <c r="AS147" s="111"/>
      <c r="AT147" s="111"/>
      <c r="AU147" s="111"/>
      <c r="AV147" s="111"/>
      <c r="AW147" s="111"/>
      <c r="AX147" s="111"/>
      <c r="AY147" s="112">
        <f>IF('III Plan Rates'!$AP150&gt;0,SUMPRODUCT(AP147:AX147,'III Plan Rates'!$AG150:$AO150)/'III Plan Rates'!$AP150,0)</f>
        <v>0</v>
      </c>
      <c r="AZ147" s="123"/>
      <c r="BA147" s="112" t="e">
        <f>'III Plan Rates'!$AA150*'V Consumer Factors'!$N$12*'II Rate Development &amp; Change'!$K$34</f>
        <v>#DIV/0!</v>
      </c>
      <c r="BB147" s="112" t="e">
        <f>'III Plan Rates'!$AA150*'V Consumer Factors'!$N$13*'II Rate Development &amp; Change'!$K$34</f>
        <v>#DIV/0!</v>
      </c>
      <c r="BC147" s="112" t="e">
        <f>'III Plan Rates'!$AA150*'V Consumer Factors'!$N$14*'II Rate Development &amp; Change'!$K$34</f>
        <v>#DIV/0!</v>
      </c>
      <c r="BD147" s="112" t="e">
        <f>'III Plan Rates'!$AA150*'V Consumer Factors'!$N$15*'II Rate Development &amp; Change'!$K$34</f>
        <v>#DIV/0!</v>
      </c>
      <c r="BE147" s="112" t="e">
        <f>'III Plan Rates'!$AA150*'V Consumer Factors'!$N$16*'II Rate Development &amp; Change'!$K$34</f>
        <v>#DIV/0!</v>
      </c>
      <c r="BF147" s="112" t="e">
        <f>'III Plan Rates'!$AA150*'V Consumer Factors'!$N$17*'II Rate Development &amp; Change'!$K$34</f>
        <v>#DIV/0!</v>
      </c>
      <c r="BG147" s="112" t="e">
        <f>'III Plan Rates'!$AA150*'V Consumer Factors'!$N$18*'II Rate Development &amp; Change'!$K$34</f>
        <v>#DIV/0!</v>
      </c>
      <c r="BH147" s="112" t="e">
        <f>'III Plan Rates'!$AA150*'V Consumer Factors'!$N$19*'II Rate Development &amp; Change'!$K$34</f>
        <v>#DIV/0!</v>
      </c>
      <c r="BI147" s="112" t="e">
        <f>'III Plan Rates'!$AA150*'V Consumer Factors'!$N$20*'II Rate Development &amp; Change'!$K$34</f>
        <v>#DIV/0!</v>
      </c>
      <c r="BJ147" s="112">
        <f>IF('III Plan Rates'!$AP150&gt;0,SUMPRODUCT(BA147:BI147,'III Plan Rates'!$AG150:$AO150)/'III Plan Rates'!$AP150,0)</f>
        <v>0</v>
      </c>
      <c r="BK147" s="124"/>
      <c r="BL147" s="120" t="e">
        <f t="shared" si="63"/>
        <v>#DIV/0!</v>
      </c>
      <c r="BM147" s="120" t="e">
        <f t="shared" si="63"/>
        <v>#DIV/0!</v>
      </c>
      <c r="BN147" s="120" t="e">
        <f t="shared" si="63"/>
        <v>#DIV/0!</v>
      </c>
      <c r="BO147" s="120" t="e">
        <f t="shared" si="63"/>
        <v>#DIV/0!</v>
      </c>
      <c r="BP147" s="120" t="e">
        <f t="shared" si="63"/>
        <v>#DIV/0!</v>
      </c>
      <c r="BQ147" s="120" t="e">
        <f t="shared" si="63"/>
        <v>#DIV/0!</v>
      </c>
      <c r="BR147" s="120" t="e">
        <f t="shared" si="63"/>
        <v>#DIV/0!</v>
      </c>
      <c r="BS147" s="120" t="e">
        <f t="shared" si="63"/>
        <v>#DIV/0!</v>
      </c>
      <c r="BT147" s="120" t="e">
        <f t="shared" si="63"/>
        <v>#DIV/0!</v>
      </c>
      <c r="BU147" s="120" t="str">
        <f t="shared" si="63"/>
        <v/>
      </c>
      <c r="BV147" s="119"/>
      <c r="BW147" s="111"/>
      <c r="BX147" s="111"/>
      <c r="BY147" s="111"/>
      <c r="BZ147" s="111"/>
      <c r="CA147" s="111"/>
      <c r="CB147" s="111"/>
      <c r="CC147" s="111"/>
      <c r="CD147" s="111"/>
      <c r="CE147" s="111"/>
      <c r="CF147" s="112">
        <f>IF('III Plan Rates'!$AP150&gt;0,SUMPRODUCT(BW147:CE147,'III Plan Rates'!$AG150:$AO150)/'III Plan Rates'!$AP150,0)</f>
        <v>0</v>
      </c>
      <c r="CG147" s="123"/>
      <c r="CH147" s="112" t="e">
        <f>'III Plan Rates'!$AA150*'V Consumer Factors'!$N$12*'II Rate Development &amp; Change'!$L$34</f>
        <v>#DIV/0!</v>
      </c>
      <c r="CI147" s="112" t="e">
        <f>'III Plan Rates'!$AA150*'V Consumer Factors'!$N$13*'II Rate Development &amp; Change'!$L$34</f>
        <v>#DIV/0!</v>
      </c>
      <c r="CJ147" s="112" t="e">
        <f>'III Plan Rates'!$AA150*'V Consumer Factors'!$N$14*'II Rate Development &amp; Change'!$L$34</f>
        <v>#DIV/0!</v>
      </c>
      <c r="CK147" s="112" t="e">
        <f>'III Plan Rates'!$AA150*'V Consumer Factors'!$N$15*'II Rate Development &amp; Change'!$L$34</f>
        <v>#DIV/0!</v>
      </c>
      <c r="CL147" s="112" t="e">
        <f>'III Plan Rates'!$AA150*'V Consumer Factors'!$N$16*'II Rate Development &amp; Change'!$L$34</f>
        <v>#DIV/0!</v>
      </c>
      <c r="CM147" s="112" t="e">
        <f>'III Plan Rates'!$AA150*'V Consumer Factors'!$N$17*'II Rate Development &amp; Change'!$L$34</f>
        <v>#DIV/0!</v>
      </c>
      <c r="CN147" s="112" t="e">
        <f>'III Plan Rates'!$AA150*'V Consumer Factors'!$N$18*'II Rate Development &amp; Change'!$L$34</f>
        <v>#DIV/0!</v>
      </c>
      <c r="CO147" s="112" t="e">
        <f>'III Plan Rates'!$AA150*'V Consumer Factors'!$N$19*'II Rate Development &amp; Change'!$L$34</f>
        <v>#DIV/0!</v>
      </c>
      <c r="CP147" s="112" t="e">
        <f>'III Plan Rates'!$AA150*'V Consumer Factors'!$N$20*'II Rate Development &amp; Change'!$L$34</f>
        <v>#DIV/0!</v>
      </c>
      <c r="CQ147" s="112">
        <f>IF('III Plan Rates'!$AP150&gt;0,SUMPRODUCT(CH147:CP147,'III Plan Rates'!$AG150:$AO150)/'III Plan Rates'!$AP150,0)</f>
        <v>0</v>
      </c>
      <c r="CR147" s="124"/>
      <c r="CS147" s="120" t="e">
        <f t="shared" si="64"/>
        <v>#DIV/0!</v>
      </c>
      <c r="CT147" s="120" t="e">
        <f t="shared" si="64"/>
        <v>#DIV/0!</v>
      </c>
      <c r="CU147" s="120" t="e">
        <f t="shared" si="64"/>
        <v>#DIV/0!</v>
      </c>
      <c r="CV147" s="120" t="e">
        <f t="shared" si="64"/>
        <v>#DIV/0!</v>
      </c>
      <c r="CW147" s="120" t="e">
        <f t="shared" si="64"/>
        <v>#DIV/0!</v>
      </c>
      <c r="CX147" s="120" t="e">
        <f t="shared" si="64"/>
        <v>#DIV/0!</v>
      </c>
      <c r="CY147" s="120" t="e">
        <f t="shared" si="64"/>
        <v>#DIV/0!</v>
      </c>
      <c r="CZ147" s="120" t="e">
        <f t="shared" si="64"/>
        <v>#DIV/0!</v>
      </c>
      <c r="DA147" s="120" t="e">
        <f t="shared" si="64"/>
        <v>#DIV/0!</v>
      </c>
      <c r="DB147" s="120" t="str">
        <f t="shared" si="64"/>
        <v/>
      </c>
      <c r="DC147" s="119"/>
      <c r="DD147" s="111"/>
      <c r="DE147" s="111"/>
      <c r="DF147" s="111"/>
      <c r="DG147" s="111"/>
      <c r="DH147" s="111"/>
      <c r="DI147" s="111"/>
      <c r="DJ147" s="111"/>
      <c r="DK147" s="111"/>
      <c r="DL147" s="111"/>
      <c r="DM147" s="112">
        <f>IF('III Plan Rates'!$AP150&gt;0,SUMPRODUCT(DD147:DL147,'III Plan Rates'!$AG150:$AO150)/'III Plan Rates'!$AP150,0)</f>
        <v>0</v>
      </c>
      <c r="DN147" s="123"/>
      <c r="DO147" s="112" t="e">
        <f>'III Plan Rates'!$AA150*'V Consumer Factors'!$N$12*'II Rate Development &amp; Change'!$M$34</f>
        <v>#DIV/0!</v>
      </c>
      <c r="DP147" s="112" t="e">
        <f>'III Plan Rates'!$AA150*'V Consumer Factors'!$N$13*'II Rate Development &amp; Change'!$M$34</f>
        <v>#DIV/0!</v>
      </c>
      <c r="DQ147" s="112" t="e">
        <f>'III Plan Rates'!$AA150*'V Consumer Factors'!$N$14*'II Rate Development &amp; Change'!$M$34</f>
        <v>#DIV/0!</v>
      </c>
      <c r="DR147" s="112" t="e">
        <f>'III Plan Rates'!$AA150*'V Consumer Factors'!$N$15*'II Rate Development &amp; Change'!$M$34</f>
        <v>#DIV/0!</v>
      </c>
      <c r="DS147" s="112" t="e">
        <f>'III Plan Rates'!$AA150*'V Consumer Factors'!$N$16*'II Rate Development &amp; Change'!$M$34</f>
        <v>#DIV/0!</v>
      </c>
      <c r="DT147" s="112" t="e">
        <f>'III Plan Rates'!$AA150*'V Consumer Factors'!$N$17*'II Rate Development &amp; Change'!$M$34</f>
        <v>#DIV/0!</v>
      </c>
      <c r="DU147" s="112" t="e">
        <f>'III Plan Rates'!$AA150*'V Consumer Factors'!$N$18*'II Rate Development &amp; Change'!$M$34</f>
        <v>#DIV/0!</v>
      </c>
      <c r="DV147" s="112" t="e">
        <f>'III Plan Rates'!$AA150*'V Consumer Factors'!$N$19*'II Rate Development &amp; Change'!$M$34</f>
        <v>#DIV/0!</v>
      </c>
      <c r="DW147" s="112" t="e">
        <f>'III Plan Rates'!$AA150*'V Consumer Factors'!$N$20*'II Rate Development &amp; Change'!$M$34</f>
        <v>#DIV/0!</v>
      </c>
      <c r="DX147" s="112">
        <f>IF('III Plan Rates'!$AP150&gt;0,SUMPRODUCT(DO147:DW147,'III Plan Rates'!$AG150:$AO150)/'III Plan Rates'!$AP150,0)</f>
        <v>0</v>
      </c>
      <c r="DZ147" s="120" t="e">
        <f t="shared" si="65"/>
        <v>#DIV/0!</v>
      </c>
      <c r="EA147" s="120" t="e">
        <f t="shared" si="65"/>
        <v>#DIV/0!</v>
      </c>
      <c r="EB147" s="120" t="e">
        <f t="shared" si="65"/>
        <v>#DIV/0!</v>
      </c>
      <c r="EC147" s="120" t="e">
        <f t="shared" si="65"/>
        <v>#DIV/0!</v>
      </c>
      <c r="ED147" s="120" t="e">
        <f t="shared" si="65"/>
        <v>#DIV/0!</v>
      </c>
      <c r="EE147" s="120" t="e">
        <f t="shared" si="65"/>
        <v>#DIV/0!</v>
      </c>
      <c r="EF147" s="120" t="e">
        <f t="shared" si="65"/>
        <v>#DIV/0!</v>
      </c>
      <c r="EG147" s="120" t="e">
        <f t="shared" si="65"/>
        <v>#DIV/0!</v>
      </c>
      <c r="EH147" s="120" t="e">
        <f t="shared" si="65"/>
        <v>#DIV/0!</v>
      </c>
      <c r="EI147" s="120" t="str">
        <f t="shared" si="65"/>
        <v/>
      </c>
      <c r="EJ147" s="119"/>
    </row>
    <row r="148" spans="1:140" x14ac:dyDescent="0.25">
      <c r="A148" s="406" t="str">
        <f>'III Plan Rates'!A151</f>
        <v>Plan 134</v>
      </c>
      <c r="B148" s="122">
        <f>'III Plan Rates'!B151</f>
        <v>0</v>
      </c>
      <c r="C148" s="128">
        <f>'III Plan Rates'!D151</f>
        <v>0</v>
      </c>
      <c r="D148" s="122">
        <f>'III Plan Rates'!E151</f>
        <v>0</v>
      </c>
      <c r="E148" s="122">
        <f>'III Plan Rates'!F151</f>
        <v>0</v>
      </c>
      <c r="F148" s="122">
        <f>'III Plan Rates'!G151</f>
        <v>0</v>
      </c>
      <c r="G148" s="122">
        <f>'III Plan Rates'!J151</f>
        <v>0</v>
      </c>
      <c r="H148" s="10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2">
        <f>IF('III Plan Rates'!$AP151&gt;0,SUMPRODUCT(I148:Q148,'III Plan Rates'!$AG151:$AO151)/'III Plan Rates'!$AP151,0)</f>
        <v>0</v>
      </c>
      <c r="S148" s="123"/>
      <c r="T148" s="112" t="e">
        <f>'III Plan Rates'!$AA151*'V Consumer Factors'!$N$12*'II Rate Development &amp; Change'!$J$34</f>
        <v>#DIV/0!</v>
      </c>
      <c r="U148" s="112" t="e">
        <f>'III Plan Rates'!$AA151*'V Consumer Factors'!$N$13*'II Rate Development &amp; Change'!$J$34</f>
        <v>#DIV/0!</v>
      </c>
      <c r="V148" s="112" t="e">
        <f>'III Plan Rates'!$AA151*'V Consumer Factors'!$N$14*'II Rate Development &amp; Change'!$J$34</f>
        <v>#DIV/0!</v>
      </c>
      <c r="W148" s="112" t="e">
        <f>'III Plan Rates'!$AA151*'V Consumer Factors'!$N$15*'II Rate Development &amp; Change'!$J$34</f>
        <v>#DIV/0!</v>
      </c>
      <c r="X148" s="112" t="e">
        <f>'III Plan Rates'!$AA151*'V Consumer Factors'!$N$16*'II Rate Development &amp; Change'!$J$34</f>
        <v>#DIV/0!</v>
      </c>
      <c r="Y148" s="112" t="e">
        <f>'III Plan Rates'!$AA151*'V Consumer Factors'!$N$17*'II Rate Development &amp; Change'!$J$34</f>
        <v>#DIV/0!</v>
      </c>
      <c r="Z148" s="112" t="e">
        <f>'III Plan Rates'!$AA151*'V Consumer Factors'!$N$18*'II Rate Development &amp; Change'!$J$34</f>
        <v>#DIV/0!</v>
      </c>
      <c r="AA148" s="112" t="e">
        <f>'III Plan Rates'!$AA151*'V Consumer Factors'!$N$19*'II Rate Development &amp; Change'!$J$34</f>
        <v>#DIV/0!</v>
      </c>
      <c r="AB148" s="112" t="e">
        <f>'III Plan Rates'!$AA151*'V Consumer Factors'!$N$20*'II Rate Development &amp; Change'!$J$34</f>
        <v>#DIV/0!</v>
      </c>
      <c r="AC148" s="112">
        <f>IF('III Plan Rates'!$AP151&gt;0,SUMPRODUCT(T148:AB148,'III Plan Rates'!$AG151:$AO151)/'III Plan Rates'!$AP151,0)</f>
        <v>0</v>
      </c>
      <c r="AD148" s="119"/>
      <c r="AE148" s="120" t="e">
        <f t="shared" si="62"/>
        <v>#DIV/0!</v>
      </c>
      <c r="AF148" s="120" t="e">
        <f t="shared" si="62"/>
        <v>#DIV/0!</v>
      </c>
      <c r="AG148" s="120" t="e">
        <f t="shared" si="62"/>
        <v>#DIV/0!</v>
      </c>
      <c r="AH148" s="120" t="e">
        <f t="shared" si="61"/>
        <v>#DIV/0!</v>
      </c>
      <c r="AI148" s="120" t="e">
        <f t="shared" si="61"/>
        <v>#DIV/0!</v>
      </c>
      <c r="AJ148" s="120" t="e">
        <f t="shared" si="61"/>
        <v>#DIV/0!</v>
      </c>
      <c r="AK148" s="120" t="e">
        <f t="shared" si="61"/>
        <v>#DIV/0!</v>
      </c>
      <c r="AL148" s="120" t="e">
        <f t="shared" si="61"/>
        <v>#DIV/0!</v>
      </c>
      <c r="AM148" s="120" t="e">
        <f t="shared" si="61"/>
        <v>#DIV/0!</v>
      </c>
      <c r="AN148" s="120" t="str">
        <f t="shared" si="61"/>
        <v/>
      </c>
      <c r="AO148" s="119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2">
        <f>IF('III Plan Rates'!$AP151&gt;0,SUMPRODUCT(AP148:AX148,'III Plan Rates'!$AG151:$AO151)/'III Plan Rates'!$AP151,0)</f>
        <v>0</v>
      </c>
      <c r="AZ148" s="123"/>
      <c r="BA148" s="112" t="e">
        <f>'III Plan Rates'!$AA151*'V Consumer Factors'!$N$12*'II Rate Development &amp; Change'!$K$34</f>
        <v>#DIV/0!</v>
      </c>
      <c r="BB148" s="112" t="e">
        <f>'III Plan Rates'!$AA151*'V Consumer Factors'!$N$13*'II Rate Development &amp; Change'!$K$34</f>
        <v>#DIV/0!</v>
      </c>
      <c r="BC148" s="112" t="e">
        <f>'III Plan Rates'!$AA151*'V Consumer Factors'!$N$14*'II Rate Development &amp; Change'!$K$34</f>
        <v>#DIV/0!</v>
      </c>
      <c r="BD148" s="112" t="e">
        <f>'III Plan Rates'!$AA151*'V Consumer Factors'!$N$15*'II Rate Development &amp; Change'!$K$34</f>
        <v>#DIV/0!</v>
      </c>
      <c r="BE148" s="112" t="e">
        <f>'III Plan Rates'!$AA151*'V Consumer Factors'!$N$16*'II Rate Development &amp; Change'!$K$34</f>
        <v>#DIV/0!</v>
      </c>
      <c r="BF148" s="112" t="e">
        <f>'III Plan Rates'!$AA151*'V Consumer Factors'!$N$17*'II Rate Development &amp; Change'!$K$34</f>
        <v>#DIV/0!</v>
      </c>
      <c r="BG148" s="112" t="e">
        <f>'III Plan Rates'!$AA151*'V Consumer Factors'!$N$18*'II Rate Development &amp; Change'!$K$34</f>
        <v>#DIV/0!</v>
      </c>
      <c r="BH148" s="112" t="e">
        <f>'III Plan Rates'!$AA151*'V Consumer Factors'!$N$19*'II Rate Development &amp; Change'!$K$34</f>
        <v>#DIV/0!</v>
      </c>
      <c r="BI148" s="112" t="e">
        <f>'III Plan Rates'!$AA151*'V Consumer Factors'!$N$20*'II Rate Development &amp; Change'!$K$34</f>
        <v>#DIV/0!</v>
      </c>
      <c r="BJ148" s="112">
        <f>IF('III Plan Rates'!$AP151&gt;0,SUMPRODUCT(BA148:BI148,'III Plan Rates'!$AG151:$AO151)/'III Plan Rates'!$AP151,0)</f>
        <v>0</v>
      </c>
      <c r="BK148" s="124"/>
      <c r="BL148" s="120" t="e">
        <f t="shared" si="63"/>
        <v>#DIV/0!</v>
      </c>
      <c r="BM148" s="120" t="e">
        <f t="shared" si="63"/>
        <v>#DIV/0!</v>
      </c>
      <c r="BN148" s="120" t="e">
        <f t="shared" si="63"/>
        <v>#DIV/0!</v>
      </c>
      <c r="BO148" s="120" t="e">
        <f t="shared" si="63"/>
        <v>#DIV/0!</v>
      </c>
      <c r="BP148" s="120" t="e">
        <f t="shared" si="63"/>
        <v>#DIV/0!</v>
      </c>
      <c r="BQ148" s="120" t="e">
        <f t="shared" si="63"/>
        <v>#DIV/0!</v>
      </c>
      <c r="BR148" s="120" t="e">
        <f t="shared" si="63"/>
        <v>#DIV/0!</v>
      </c>
      <c r="BS148" s="120" t="e">
        <f t="shared" si="63"/>
        <v>#DIV/0!</v>
      </c>
      <c r="BT148" s="120" t="e">
        <f t="shared" si="63"/>
        <v>#DIV/0!</v>
      </c>
      <c r="BU148" s="120" t="str">
        <f t="shared" si="63"/>
        <v/>
      </c>
      <c r="BV148" s="119"/>
      <c r="BW148" s="111"/>
      <c r="BX148" s="111"/>
      <c r="BY148" s="111"/>
      <c r="BZ148" s="111"/>
      <c r="CA148" s="111"/>
      <c r="CB148" s="111"/>
      <c r="CC148" s="111"/>
      <c r="CD148" s="111"/>
      <c r="CE148" s="111"/>
      <c r="CF148" s="112">
        <f>IF('III Plan Rates'!$AP151&gt;0,SUMPRODUCT(BW148:CE148,'III Plan Rates'!$AG151:$AO151)/'III Plan Rates'!$AP151,0)</f>
        <v>0</v>
      </c>
      <c r="CG148" s="123"/>
      <c r="CH148" s="112" t="e">
        <f>'III Plan Rates'!$AA151*'V Consumer Factors'!$N$12*'II Rate Development &amp; Change'!$L$34</f>
        <v>#DIV/0!</v>
      </c>
      <c r="CI148" s="112" t="e">
        <f>'III Plan Rates'!$AA151*'V Consumer Factors'!$N$13*'II Rate Development &amp; Change'!$L$34</f>
        <v>#DIV/0!</v>
      </c>
      <c r="CJ148" s="112" t="e">
        <f>'III Plan Rates'!$AA151*'V Consumer Factors'!$N$14*'II Rate Development &amp; Change'!$L$34</f>
        <v>#DIV/0!</v>
      </c>
      <c r="CK148" s="112" t="e">
        <f>'III Plan Rates'!$AA151*'V Consumer Factors'!$N$15*'II Rate Development &amp; Change'!$L$34</f>
        <v>#DIV/0!</v>
      </c>
      <c r="CL148" s="112" t="e">
        <f>'III Plan Rates'!$AA151*'V Consumer Factors'!$N$16*'II Rate Development &amp; Change'!$L$34</f>
        <v>#DIV/0!</v>
      </c>
      <c r="CM148" s="112" t="e">
        <f>'III Plan Rates'!$AA151*'V Consumer Factors'!$N$17*'II Rate Development &amp; Change'!$L$34</f>
        <v>#DIV/0!</v>
      </c>
      <c r="CN148" s="112" t="e">
        <f>'III Plan Rates'!$AA151*'V Consumer Factors'!$N$18*'II Rate Development &amp; Change'!$L$34</f>
        <v>#DIV/0!</v>
      </c>
      <c r="CO148" s="112" t="e">
        <f>'III Plan Rates'!$AA151*'V Consumer Factors'!$N$19*'II Rate Development &amp; Change'!$L$34</f>
        <v>#DIV/0!</v>
      </c>
      <c r="CP148" s="112" t="e">
        <f>'III Plan Rates'!$AA151*'V Consumer Factors'!$N$20*'II Rate Development &amp; Change'!$L$34</f>
        <v>#DIV/0!</v>
      </c>
      <c r="CQ148" s="112">
        <f>IF('III Plan Rates'!$AP151&gt;0,SUMPRODUCT(CH148:CP148,'III Plan Rates'!$AG151:$AO151)/'III Plan Rates'!$AP151,0)</f>
        <v>0</v>
      </c>
      <c r="CR148" s="124"/>
      <c r="CS148" s="120" t="e">
        <f t="shared" si="64"/>
        <v>#DIV/0!</v>
      </c>
      <c r="CT148" s="120" t="e">
        <f t="shared" si="64"/>
        <v>#DIV/0!</v>
      </c>
      <c r="CU148" s="120" t="e">
        <f t="shared" si="64"/>
        <v>#DIV/0!</v>
      </c>
      <c r="CV148" s="120" t="e">
        <f t="shared" si="64"/>
        <v>#DIV/0!</v>
      </c>
      <c r="CW148" s="120" t="e">
        <f t="shared" si="64"/>
        <v>#DIV/0!</v>
      </c>
      <c r="CX148" s="120" t="e">
        <f t="shared" si="64"/>
        <v>#DIV/0!</v>
      </c>
      <c r="CY148" s="120" t="e">
        <f t="shared" si="64"/>
        <v>#DIV/0!</v>
      </c>
      <c r="CZ148" s="120" t="e">
        <f t="shared" si="64"/>
        <v>#DIV/0!</v>
      </c>
      <c r="DA148" s="120" t="e">
        <f t="shared" si="64"/>
        <v>#DIV/0!</v>
      </c>
      <c r="DB148" s="120" t="str">
        <f t="shared" si="64"/>
        <v/>
      </c>
      <c r="DC148" s="119"/>
      <c r="DD148" s="111"/>
      <c r="DE148" s="111"/>
      <c r="DF148" s="111"/>
      <c r="DG148" s="111"/>
      <c r="DH148" s="111"/>
      <c r="DI148" s="111"/>
      <c r="DJ148" s="111"/>
      <c r="DK148" s="111"/>
      <c r="DL148" s="111"/>
      <c r="DM148" s="112">
        <f>IF('III Plan Rates'!$AP151&gt;0,SUMPRODUCT(DD148:DL148,'III Plan Rates'!$AG151:$AO151)/'III Plan Rates'!$AP151,0)</f>
        <v>0</v>
      </c>
      <c r="DN148" s="123"/>
      <c r="DO148" s="112" t="e">
        <f>'III Plan Rates'!$AA151*'V Consumer Factors'!$N$12*'II Rate Development &amp; Change'!$M$34</f>
        <v>#DIV/0!</v>
      </c>
      <c r="DP148" s="112" t="e">
        <f>'III Plan Rates'!$AA151*'V Consumer Factors'!$N$13*'II Rate Development &amp; Change'!$M$34</f>
        <v>#DIV/0!</v>
      </c>
      <c r="DQ148" s="112" t="e">
        <f>'III Plan Rates'!$AA151*'V Consumer Factors'!$N$14*'II Rate Development &amp; Change'!$M$34</f>
        <v>#DIV/0!</v>
      </c>
      <c r="DR148" s="112" t="e">
        <f>'III Plan Rates'!$AA151*'V Consumer Factors'!$N$15*'II Rate Development &amp; Change'!$M$34</f>
        <v>#DIV/0!</v>
      </c>
      <c r="DS148" s="112" t="e">
        <f>'III Plan Rates'!$AA151*'V Consumer Factors'!$N$16*'II Rate Development &amp; Change'!$M$34</f>
        <v>#DIV/0!</v>
      </c>
      <c r="DT148" s="112" t="e">
        <f>'III Plan Rates'!$AA151*'V Consumer Factors'!$N$17*'II Rate Development &amp; Change'!$M$34</f>
        <v>#DIV/0!</v>
      </c>
      <c r="DU148" s="112" t="e">
        <f>'III Plan Rates'!$AA151*'V Consumer Factors'!$N$18*'II Rate Development &amp; Change'!$M$34</f>
        <v>#DIV/0!</v>
      </c>
      <c r="DV148" s="112" t="e">
        <f>'III Plan Rates'!$AA151*'V Consumer Factors'!$N$19*'II Rate Development &amp; Change'!$M$34</f>
        <v>#DIV/0!</v>
      </c>
      <c r="DW148" s="112" t="e">
        <f>'III Plan Rates'!$AA151*'V Consumer Factors'!$N$20*'II Rate Development &amp; Change'!$M$34</f>
        <v>#DIV/0!</v>
      </c>
      <c r="DX148" s="112">
        <f>IF('III Plan Rates'!$AP151&gt;0,SUMPRODUCT(DO148:DW148,'III Plan Rates'!$AG151:$AO151)/'III Plan Rates'!$AP151,0)</f>
        <v>0</v>
      </c>
      <c r="DZ148" s="120" t="e">
        <f t="shared" si="65"/>
        <v>#DIV/0!</v>
      </c>
      <c r="EA148" s="120" t="e">
        <f t="shared" si="65"/>
        <v>#DIV/0!</v>
      </c>
      <c r="EB148" s="120" t="e">
        <f t="shared" si="65"/>
        <v>#DIV/0!</v>
      </c>
      <c r="EC148" s="120" t="e">
        <f t="shared" si="65"/>
        <v>#DIV/0!</v>
      </c>
      <c r="ED148" s="120" t="e">
        <f t="shared" si="65"/>
        <v>#DIV/0!</v>
      </c>
      <c r="EE148" s="120" t="e">
        <f t="shared" si="65"/>
        <v>#DIV/0!</v>
      </c>
      <c r="EF148" s="120" t="e">
        <f t="shared" si="65"/>
        <v>#DIV/0!</v>
      </c>
      <c r="EG148" s="120" t="e">
        <f t="shared" si="65"/>
        <v>#DIV/0!</v>
      </c>
      <c r="EH148" s="120" t="e">
        <f t="shared" si="65"/>
        <v>#DIV/0!</v>
      </c>
      <c r="EI148" s="120" t="str">
        <f t="shared" si="65"/>
        <v/>
      </c>
      <c r="EJ148" s="119"/>
    </row>
    <row r="149" spans="1:140" x14ac:dyDescent="0.25">
      <c r="A149" s="406" t="str">
        <f>'III Plan Rates'!A152</f>
        <v>Plan 135</v>
      </c>
      <c r="B149" s="122">
        <f>'III Plan Rates'!B152</f>
        <v>0</v>
      </c>
      <c r="C149" s="128">
        <f>'III Plan Rates'!D152</f>
        <v>0</v>
      </c>
      <c r="D149" s="122">
        <f>'III Plan Rates'!E152</f>
        <v>0</v>
      </c>
      <c r="E149" s="122">
        <f>'III Plan Rates'!F152</f>
        <v>0</v>
      </c>
      <c r="F149" s="122">
        <f>'III Plan Rates'!G152</f>
        <v>0</v>
      </c>
      <c r="G149" s="122">
        <f>'III Plan Rates'!J152</f>
        <v>0</v>
      </c>
      <c r="H149" s="10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2">
        <f>IF('III Plan Rates'!$AP152&gt;0,SUMPRODUCT(I149:Q149,'III Plan Rates'!$AG152:$AO152)/'III Plan Rates'!$AP152,0)</f>
        <v>0</v>
      </c>
      <c r="S149" s="123"/>
      <c r="T149" s="112" t="e">
        <f>'III Plan Rates'!$AA152*'V Consumer Factors'!$N$12*'II Rate Development &amp; Change'!$J$34</f>
        <v>#DIV/0!</v>
      </c>
      <c r="U149" s="112" t="e">
        <f>'III Plan Rates'!$AA152*'V Consumer Factors'!$N$13*'II Rate Development &amp; Change'!$J$34</f>
        <v>#DIV/0!</v>
      </c>
      <c r="V149" s="112" t="e">
        <f>'III Plan Rates'!$AA152*'V Consumer Factors'!$N$14*'II Rate Development &amp; Change'!$J$34</f>
        <v>#DIV/0!</v>
      </c>
      <c r="W149" s="112" t="e">
        <f>'III Plan Rates'!$AA152*'V Consumer Factors'!$N$15*'II Rate Development &amp; Change'!$J$34</f>
        <v>#DIV/0!</v>
      </c>
      <c r="X149" s="112" t="e">
        <f>'III Plan Rates'!$AA152*'V Consumer Factors'!$N$16*'II Rate Development &amp; Change'!$J$34</f>
        <v>#DIV/0!</v>
      </c>
      <c r="Y149" s="112" t="e">
        <f>'III Plan Rates'!$AA152*'V Consumer Factors'!$N$17*'II Rate Development &amp; Change'!$J$34</f>
        <v>#DIV/0!</v>
      </c>
      <c r="Z149" s="112" t="e">
        <f>'III Plan Rates'!$AA152*'V Consumer Factors'!$N$18*'II Rate Development &amp; Change'!$J$34</f>
        <v>#DIV/0!</v>
      </c>
      <c r="AA149" s="112" t="e">
        <f>'III Plan Rates'!$AA152*'V Consumer Factors'!$N$19*'II Rate Development &amp; Change'!$J$34</f>
        <v>#DIV/0!</v>
      </c>
      <c r="AB149" s="112" t="e">
        <f>'III Plan Rates'!$AA152*'V Consumer Factors'!$N$20*'II Rate Development &amp; Change'!$J$34</f>
        <v>#DIV/0!</v>
      </c>
      <c r="AC149" s="112">
        <f>IF('III Plan Rates'!$AP152&gt;0,SUMPRODUCT(T149:AB149,'III Plan Rates'!$AG152:$AO152)/'III Plan Rates'!$AP152,0)</f>
        <v>0</v>
      </c>
      <c r="AD149" s="119"/>
      <c r="AE149" s="120" t="e">
        <f t="shared" si="62"/>
        <v>#DIV/0!</v>
      </c>
      <c r="AF149" s="120" t="e">
        <f t="shared" si="62"/>
        <v>#DIV/0!</v>
      </c>
      <c r="AG149" s="120" t="e">
        <f t="shared" si="62"/>
        <v>#DIV/0!</v>
      </c>
      <c r="AH149" s="120" t="e">
        <f t="shared" si="61"/>
        <v>#DIV/0!</v>
      </c>
      <c r="AI149" s="120" t="e">
        <f t="shared" si="61"/>
        <v>#DIV/0!</v>
      </c>
      <c r="AJ149" s="120" t="e">
        <f t="shared" si="61"/>
        <v>#DIV/0!</v>
      </c>
      <c r="AK149" s="120" t="e">
        <f t="shared" si="61"/>
        <v>#DIV/0!</v>
      </c>
      <c r="AL149" s="120" t="e">
        <f t="shared" si="61"/>
        <v>#DIV/0!</v>
      </c>
      <c r="AM149" s="120" t="e">
        <f t="shared" si="61"/>
        <v>#DIV/0!</v>
      </c>
      <c r="AN149" s="120" t="str">
        <f t="shared" si="61"/>
        <v/>
      </c>
      <c r="AO149" s="119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2">
        <f>IF('III Plan Rates'!$AP152&gt;0,SUMPRODUCT(AP149:AX149,'III Plan Rates'!$AG152:$AO152)/'III Plan Rates'!$AP152,0)</f>
        <v>0</v>
      </c>
      <c r="AZ149" s="123"/>
      <c r="BA149" s="112" t="e">
        <f>'III Plan Rates'!$AA152*'V Consumer Factors'!$N$12*'II Rate Development &amp; Change'!$K$34</f>
        <v>#DIV/0!</v>
      </c>
      <c r="BB149" s="112" t="e">
        <f>'III Plan Rates'!$AA152*'V Consumer Factors'!$N$13*'II Rate Development &amp; Change'!$K$34</f>
        <v>#DIV/0!</v>
      </c>
      <c r="BC149" s="112" t="e">
        <f>'III Plan Rates'!$AA152*'V Consumer Factors'!$N$14*'II Rate Development &amp; Change'!$K$34</f>
        <v>#DIV/0!</v>
      </c>
      <c r="BD149" s="112" t="e">
        <f>'III Plan Rates'!$AA152*'V Consumer Factors'!$N$15*'II Rate Development &amp; Change'!$K$34</f>
        <v>#DIV/0!</v>
      </c>
      <c r="BE149" s="112" t="e">
        <f>'III Plan Rates'!$AA152*'V Consumer Factors'!$N$16*'II Rate Development &amp; Change'!$K$34</f>
        <v>#DIV/0!</v>
      </c>
      <c r="BF149" s="112" t="e">
        <f>'III Plan Rates'!$AA152*'V Consumer Factors'!$N$17*'II Rate Development &amp; Change'!$K$34</f>
        <v>#DIV/0!</v>
      </c>
      <c r="BG149" s="112" t="e">
        <f>'III Plan Rates'!$AA152*'V Consumer Factors'!$N$18*'II Rate Development &amp; Change'!$K$34</f>
        <v>#DIV/0!</v>
      </c>
      <c r="BH149" s="112" t="e">
        <f>'III Plan Rates'!$AA152*'V Consumer Factors'!$N$19*'II Rate Development &amp; Change'!$K$34</f>
        <v>#DIV/0!</v>
      </c>
      <c r="BI149" s="112" t="e">
        <f>'III Plan Rates'!$AA152*'V Consumer Factors'!$N$20*'II Rate Development &amp; Change'!$K$34</f>
        <v>#DIV/0!</v>
      </c>
      <c r="BJ149" s="112">
        <f>IF('III Plan Rates'!$AP152&gt;0,SUMPRODUCT(BA149:BI149,'III Plan Rates'!$AG152:$AO152)/'III Plan Rates'!$AP152,0)</f>
        <v>0</v>
      </c>
      <c r="BK149" s="124"/>
      <c r="BL149" s="120" t="e">
        <f t="shared" si="63"/>
        <v>#DIV/0!</v>
      </c>
      <c r="BM149" s="120" t="e">
        <f t="shared" si="63"/>
        <v>#DIV/0!</v>
      </c>
      <c r="BN149" s="120" t="e">
        <f t="shared" si="63"/>
        <v>#DIV/0!</v>
      </c>
      <c r="BO149" s="120" t="e">
        <f t="shared" si="63"/>
        <v>#DIV/0!</v>
      </c>
      <c r="BP149" s="120" t="e">
        <f t="shared" si="63"/>
        <v>#DIV/0!</v>
      </c>
      <c r="BQ149" s="120" t="e">
        <f t="shared" si="63"/>
        <v>#DIV/0!</v>
      </c>
      <c r="BR149" s="120" t="e">
        <f t="shared" si="63"/>
        <v>#DIV/0!</v>
      </c>
      <c r="BS149" s="120" t="e">
        <f t="shared" si="63"/>
        <v>#DIV/0!</v>
      </c>
      <c r="BT149" s="120" t="e">
        <f t="shared" si="63"/>
        <v>#DIV/0!</v>
      </c>
      <c r="BU149" s="120" t="str">
        <f t="shared" si="63"/>
        <v/>
      </c>
      <c r="BV149" s="119"/>
      <c r="BW149" s="111"/>
      <c r="BX149" s="111"/>
      <c r="BY149" s="111"/>
      <c r="BZ149" s="111"/>
      <c r="CA149" s="111"/>
      <c r="CB149" s="111"/>
      <c r="CC149" s="111"/>
      <c r="CD149" s="111"/>
      <c r="CE149" s="111"/>
      <c r="CF149" s="112">
        <f>IF('III Plan Rates'!$AP152&gt;0,SUMPRODUCT(BW149:CE149,'III Plan Rates'!$AG152:$AO152)/'III Plan Rates'!$AP152,0)</f>
        <v>0</v>
      </c>
      <c r="CG149" s="123"/>
      <c r="CH149" s="112" t="e">
        <f>'III Plan Rates'!$AA152*'V Consumer Factors'!$N$12*'II Rate Development &amp; Change'!$L$34</f>
        <v>#DIV/0!</v>
      </c>
      <c r="CI149" s="112" t="e">
        <f>'III Plan Rates'!$AA152*'V Consumer Factors'!$N$13*'II Rate Development &amp; Change'!$L$34</f>
        <v>#DIV/0!</v>
      </c>
      <c r="CJ149" s="112" t="e">
        <f>'III Plan Rates'!$AA152*'V Consumer Factors'!$N$14*'II Rate Development &amp; Change'!$L$34</f>
        <v>#DIV/0!</v>
      </c>
      <c r="CK149" s="112" t="e">
        <f>'III Plan Rates'!$AA152*'V Consumer Factors'!$N$15*'II Rate Development &amp; Change'!$L$34</f>
        <v>#DIV/0!</v>
      </c>
      <c r="CL149" s="112" t="e">
        <f>'III Plan Rates'!$AA152*'V Consumer Factors'!$N$16*'II Rate Development &amp; Change'!$L$34</f>
        <v>#DIV/0!</v>
      </c>
      <c r="CM149" s="112" t="e">
        <f>'III Plan Rates'!$AA152*'V Consumer Factors'!$N$17*'II Rate Development &amp; Change'!$L$34</f>
        <v>#DIV/0!</v>
      </c>
      <c r="CN149" s="112" t="e">
        <f>'III Plan Rates'!$AA152*'V Consumer Factors'!$N$18*'II Rate Development &amp; Change'!$L$34</f>
        <v>#DIV/0!</v>
      </c>
      <c r="CO149" s="112" t="e">
        <f>'III Plan Rates'!$AA152*'V Consumer Factors'!$N$19*'II Rate Development &amp; Change'!$L$34</f>
        <v>#DIV/0!</v>
      </c>
      <c r="CP149" s="112" t="e">
        <f>'III Plan Rates'!$AA152*'V Consumer Factors'!$N$20*'II Rate Development &amp; Change'!$L$34</f>
        <v>#DIV/0!</v>
      </c>
      <c r="CQ149" s="112">
        <f>IF('III Plan Rates'!$AP152&gt;0,SUMPRODUCT(CH149:CP149,'III Plan Rates'!$AG152:$AO152)/'III Plan Rates'!$AP152,0)</f>
        <v>0</v>
      </c>
      <c r="CR149" s="124"/>
      <c r="CS149" s="120" t="e">
        <f t="shared" si="64"/>
        <v>#DIV/0!</v>
      </c>
      <c r="CT149" s="120" t="e">
        <f t="shared" si="64"/>
        <v>#DIV/0!</v>
      </c>
      <c r="CU149" s="120" t="e">
        <f t="shared" si="64"/>
        <v>#DIV/0!</v>
      </c>
      <c r="CV149" s="120" t="e">
        <f t="shared" si="64"/>
        <v>#DIV/0!</v>
      </c>
      <c r="CW149" s="120" t="e">
        <f t="shared" si="64"/>
        <v>#DIV/0!</v>
      </c>
      <c r="CX149" s="120" t="e">
        <f t="shared" si="64"/>
        <v>#DIV/0!</v>
      </c>
      <c r="CY149" s="120" t="e">
        <f t="shared" si="64"/>
        <v>#DIV/0!</v>
      </c>
      <c r="CZ149" s="120" t="e">
        <f t="shared" si="64"/>
        <v>#DIV/0!</v>
      </c>
      <c r="DA149" s="120" t="e">
        <f t="shared" si="64"/>
        <v>#DIV/0!</v>
      </c>
      <c r="DB149" s="120" t="str">
        <f t="shared" si="64"/>
        <v/>
      </c>
      <c r="DC149" s="119"/>
      <c r="DD149" s="111"/>
      <c r="DE149" s="111"/>
      <c r="DF149" s="111"/>
      <c r="DG149" s="111"/>
      <c r="DH149" s="111"/>
      <c r="DI149" s="111"/>
      <c r="DJ149" s="111"/>
      <c r="DK149" s="111"/>
      <c r="DL149" s="111"/>
      <c r="DM149" s="112">
        <f>IF('III Plan Rates'!$AP152&gt;0,SUMPRODUCT(DD149:DL149,'III Plan Rates'!$AG152:$AO152)/'III Plan Rates'!$AP152,0)</f>
        <v>0</v>
      </c>
      <c r="DN149" s="123"/>
      <c r="DO149" s="112" t="e">
        <f>'III Plan Rates'!$AA152*'V Consumer Factors'!$N$12*'II Rate Development &amp; Change'!$M$34</f>
        <v>#DIV/0!</v>
      </c>
      <c r="DP149" s="112" t="e">
        <f>'III Plan Rates'!$AA152*'V Consumer Factors'!$N$13*'II Rate Development &amp; Change'!$M$34</f>
        <v>#DIV/0!</v>
      </c>
      <c r="DQ149" s="112" t="e">
        <f>'III Plan Rates'!$AA152*'V Consumer Factors'!$N$14*'II Rate Development &amp; Change'!$M$34</f>
        <v>#DIV/0!</v>
      </c>
      <c r="DR149" s="112" t="e">
        <f>'III Plan Rates'!$AA152*'V Consumer Factors'!$N$15*'II Rate Development &amp; Change'!$M$34</f>
        <v>#DIV/0!</v>
      </c>
      <c r="DS149" s="112" t="e">
        <f>'III Plan Rates'!$AA152*'V Consumer Factors'!$N$16*'II Rate Development &amp; Change'!$M$34</f>
        <v>#DIV/0!</v>
      </c>
      <c r="DT149" s="112" t="e">
        <f>'III Plan Rates'!$AA152*'V Consumer Factors'!$N$17*'II Rate Development &amp; Change'!$M$34</f>
        <v>#DIV/0!</v>
      </c>
      <c r="DU149" s="112" t="e">
        <f>'III Plan Rates'!$AA152*'V Consumer Factors'!$N$18*'II Rate Development &amp; Change'!$M$34</f>
        <v>#DIV/0!</v>
      </c>
      <c r="DV149" s="112" t="e">
        <f>'III Plan Rates'!$AA152*'V Consumer Factors'!$N$19*'II Rate Development &amp; Change'!$M$34</f>
        <v>#DIV/0!</v>
      </c>
      <c r="DW149" s="112" t="e">
        <f>'III Plan Rates'!$AA152*'V Consumer Factors'!$N$20*'II Rate Development &amp; Change'!$M$34</f>
        <v>#DIV/0!</v>
      </c>
      <c r="DX149" s="112">
        <f>IF('III Plan Rates'!$AP152&gt;0,SUMPRODUCT(DO149:DW149,'III Plan Rates'!$AG152:$AO152)/'III Plan Rates'!$AP152,0)</f>
        <v>0</v>
      </c>
      <c r="DZ149" s="120" t="e">
        <f t="shared" si="65"/>
        <v>#DIV/0!</v>
      </c>
      <c r="EA149" s="120" t="e">
        <f t="shared" si="65"/>
        <v>#DIV/0!</v>
      </c>
      <c r="EB149" s="120" t="e">
        <f t="shared" si="65"/>
        <v>#DIV/0!</v>
      </c>
      <c r="EC149" s="120" t="e">
        <f t="shared" si="65"/>
        <v>#DIV/0!</v>
      </c>
      <c r="ED149" s="120" t="e">
        <f t="shared" si="65"/>
        <v>#DIV/0!</v>
      </c>
      <c r="EE149" s="120" t="e">
        <f t="shared" si="65"/>
        <v>#DIV/0!</v>
      </c>
      <c r="EF149" s="120" t="e">
        <f t="shared" si="65"/>
        <v>#DIV/0!</v>
      </c>
      <c r="EG149" s="120" t="e">
        <f t="shared" si="65"/>
        <v>#DIV/0!</v>
      </c>
      <c r="EH149" s="120" t="e">
        <f t="shared" si="65"/>
        <v>#DIV/0!</v>
      </c>
      <c r="EI149" s="120" t="str">
        <f t="shared" si="65"/>
        <v/>
      </c>
      <c r="EJ149" s="119"/>
    </row>
    <row r="150" spans="1:140" x14ac:dyDescent="0.25">
      <c r="A150" s="406" t="str">
        <f>'III Plan Rates'!A153</f>
        <v>Plan 136</v>
      </c>
      <c r="B150" s="122">
        <f>'III Plan Rates'!B153</f>
        <v>0</v>
      </c>
      <c r="C150" s="128">
        <f>'III Plan Rates'!D153</f>
        <v>0</v>
      </c>
      <c r="D150" s="122">
        <f>'III Plan Rates'!E153</f>
        <v>0</v>
      </c>
      <c r="E150" s="122">
        <f>'III Plan Rates'!F153</f>
        <v>0</v>
      </c>
      <c r="F150" s="122">
        <f>'III Plan Rates'!G153</f>
        <v>0</v>
      </c>
      <c r="G150" s="122">
        <f>'III Plan Rates'!J153</f>
        <v>0</v>
      </c>
      <c r="H150" s="10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2">
        <f>IF('III Plan Rates'!$AP153&gt;0,SUMPRODUCT(I150:Q150,'III Plan Rates'!$AG153:$AO153)/'III Plan Rates'!$AP153,0)</f>
        <v>0</v>
      </c>
      <c r="S150" s="123"/>
      <c r="T150" s="112" t="e">
        <f>'III Plan Rates'!$AA153*'V Consumer Factors'!$N$12*'II Rate Development &amp; Change'!$J$34</f>
        <v>#DIV/0!</v>
      </c>
      <c r="U150" s="112" t="e">
        <f>'III Plan Rates'!$AA153*'V Consumer Factors'!$N$13*'II Rate Development &amp; Change'!$J$34</f>
        <v>#DIV/0!</v>
      </c>
      <c r="V150" s="112" t="e">
        <f>'III Plan Rates'!$AA153*'V Consumer Factors'!$N$14*'II Rate Development &amp; Change'!$J$34</f>
        <v>#DIV/0!</v>
      </c>
      <c r="W150" s="112" t="e">
        <f>'III Plan Rates'!$AA153*'V Consumer Factors'!$N$15*'II Rate Development &amp; Change'!$J$34</f>
        <v>#DIV/0!</v>
      </c>
      <c r="X150" s="112" t="e">
        <f>'III Plan Rates'!$AA153*'V Consumer Factors'!$N$16*'II Rate Development &amp; Change'!$J$34</f>
        <v>#DIV/0!</v>
      </c>
      <c r="Y150" s="112" t="e">
        <f>'III Plan Rates'!$AA153*'V Consumer Factors'!$N$17*'II Rate Development &amp; Change'!$J$34</f>
        <v>#DIV/0!</v>
      </c>
      <c r="Z150" s="112" t="e">
        <f>'III Plan Rates'!$AA153*'V Consumer Factors'!$N$18*'II Rate Development &amp; Change'!$J$34</f>
        <v>#DIV/0!</v>
      </c>
      <c r="AA150" s="112" t="e">
        <f>'III Plan Rates'!$AA153*'V Consumer Factors'!$N$19*'II Rate Development &amp; Change'!$J$34</f>
        <v>#DIV/0!</v>
      </c>
      <c r="AB150" s="112" t="e">
        <f>'III Plan Rates'!$AA153*'V Consumer Factors'!$N$20*'II Rate Development &amp; Change'!$J$34</f>
        <v>#DIV/0!</v>
      </c>
      <c r="AC150" s="112">
        <f>IF('III Plan Rates'!$AP153&gt;0,SUMPRODUCT(T150:AB150,'III Plan Rates'!$AG153:$AO153)/'III Plan Rates'!$AP153,0)</f>
        <v>0</v>
      </c>
      <c r="AD150" s="119"/>
      <c r="AE150" s="120" t="e">
        <f t="shared" si="62"/>
        <v>#DIV/0!</v>
      </c>
      <c r="AF150" s="120" t="e">
        <f t="shared" si="62"/>
        <v>#DIV/0!</v>
      </c>
      <c r="AG150" s="120" t="e">
        <f t="shared" si="62"/>
        <v>#DIV/0!</v>
      </c>
      <c r="AH150" s="120" t="e">
        <f t="shared" si="61"/>
        <v>#DIV/0!</v>
      </c>
      <c r="AI150" s="120" t="e">
        <f t="shared" si="61"/>
        <v>#DIV/0!</v>
      </c>
      <c r="AJ150" s="120" t="e">
        <f t="shared" si="61"/>
        <v>#DIV/0!</v>
      </c>
      <c r="AK150" s="120" t="e">
        <f t="shared" si="61"/>
        <v>#DIV/0!</v>
      </c>
      <c r="AL150" s="120" t="e">
        <f t="shared" si="61"/>
        <v>#DIV/0!</v>
      </c>
      <c r="AM150" s="120" t="e">
        <f t="shared" si="61"/>
        <v>#DIV/0!</v>
      </c>
      <c r="AN150" s="120" t="str">
        <f t="shared" si="61"/>
        <v/>
      </c>
      <c r="AO150" s="119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2">
        <f>IF('III Plan Rates'!$AP153&gt;0,SUMPRODUCT(AP150:AX150,'III Plan Rates'!$AG153:$AO153)/'III Plan Rates'!$AP153,0)</f>
        <v>0</v>
      </c>
      <c r="AZ150" s="123"/>
      <c r="BA150" s="112" t="e">
        <f>'III Plan Rates'!$AA153*'V Consumer Factors'!$N$12*'II Rate Development &amp; Change'!$K$34</f>
        <v>#DIV/0!</v>
      </c>
      <c r="BB150" s="112" t="e">
        <f>'III Plan Rates'!$AA153*'V Consumer Factors'!$N$13*'II Rate Development &amp; Change'!$K$34</f>
        <v>#DIV/0!</v>
      </c>
      <c r="BC150" s="112" t="e">
        <f>'III Plan Rates'!$AA153*'V Consumer Factors'!$N$14*'II Rate Development &amp; Change'!$K$34</f>
        <v>#DIV/0!</v>
      </c>
      <c r="BD150" s="112" t="e">
        <f>'III Plan Rates'!$AA153*'V Consumer Factors'!$N$15*'II Rate Development &amp; Change'!$K$34</f>
        <v>#DIV/0!</v>
      </c>
      <c r="BE150" s="112" t="e">
        <f>'III Plan Rates'!$AA153*'V Consumer Factors'!$N$16*'II Rate Development &amp; Change'!$K$34</f>
        <v>#DIV/0!</v>
      </c>
      <c r="BF150" s="112" t="e">
        <f>'III Plan Rates'!$AA153*'V Consumer Factors'!$N$17*'II Rate Development &amp; Change'!$K$34</f>
        <v>#DIV/0!</v>
      </c>
      <c r="BG150" s="112" t="e">
        <f>'III Plan Rates'!$AA153*'V Consumer Factors'!$N$18*'II Rate Development &amp; Change'!$K$34</f>
        <v>#DIV/0!</v>
      </c>
      <c r="BH150" s="112" t="e">
        <f>'III Plan Rates'!$AA153*'V Consumer Factors'!$N$19*'II Rate Development &amp; Change'!$K$34</f>
        <v>#DIV/0!</v>
      </c>
      <c r="BI150" s="112" t="e">
        <f>'III Plan Rates'!$AA153*'V Consumer Factors'!$N$20*'II Rate Development &amp; Change'!$K$34</f>
        <v>#DIV/0!</v>
      </c>
      <c r="BJ150" s="112">
        <f>IF('III Plan Rates'!$AP153&gt;0,SUMPRODUCT(BA150:BI150,'III Plan Rates'!$AG153:$AO153)/'III Plan Rates'!$AP153,0)</f>
        <v>0</v>
      </c>
      <c r="BK150" s="124"/>
      <c r="BL150" s="120" t="e">
        <f t="shared" si="63"/>
        <v>#DIV/0!</v>
      </c>
      <c r="BM150" s="120" t="e">
        <f t="shared" si="63"/>
        <v>#DIV/0!</v>
      </c>
      <c r="BN150" s="120" t="e">
        <f t="shared" si="63"/>
        <v>#DIV/0!</v>
      </c>
      <c r="BO150" s="120" t="e">
        <f t="shared" si="63"/>
        <v>#DIV/0!</v>
      </c>
      <c r="BP150" s="120" t="e">
        <f t="shared" si="63"/>
        <v>#DIV/0!</v>
      </c>
      <c r="BQ150" s="120" t="e">
        <f t="shared" si="63"/>
        <v>#DIV/0!</v>
      </c>
      <c r="BR150" s="120" t="e">
        <f t="shared" si="63"/>
        <v>#DIV/0!</v>
      </c>
      <c r="BS150" s="120" t="e">
        <f t="shared" si="63"/>
        <v>#DIV/0!</v>
      </c>
      <c r="BT150" s="120" t="e">
        <f t="shared" si="63"/>
        <v>#DIV/0!</v>
      </c>
      <c r="BU150" s="120" t="str">
        <f t="shared" si="63"/>
        <v/>
      </c>
      <c r="BV150" s="119"/>
      <c r="BW150" s="111"/>
      <c r="BX150" s="111"/>
      <c r="BY150" s="111"/>
      <c r="BZ150" s="111"/>
      <c r="CA150" s="111"/>
      <c r="CB150" s="111"/>
      <c r="CC150" s="111"/>
      <c r="CD150" s="111"/>
      <c r="CE150" s="111"/>
      <c r="CF150" s="112">
        <f>IF('III Plan Rates'!$AP153&gt;0,SUMPRODUCT(BW150:CE150,'III Plan Rates'!$AG153:$AO153)/'III Plan Rates'!$AP153,0)</f>
        <v>0</v>
      </c>
      <c r="CG150" s="123"/>
      <c r="CH150" s="112" t="e">
        <f>'III Plan Rates'!$AA153*'V Consumer Factors'!$N$12*'II Rate Development &amp; Change'!$L$34</f>
        <v>#DIV/0!</v>
      </c>
      <c r="CI150" s="112" t="e">
        <f>'III Plan Rates'!$AA153*'V Consumer Factors'!$N$13*'II Rate Development &amp; Change'!$L$34</f>
        <v>#DIV/0!</v>
      </c>
      <c r="CJ150" s="112" t="e">
        <f>'III Plan Rates'!$AA153*'V Consumer Factors'!$N$14*'II Rate Development &amp; Change'!$L$34</f>
        <v>#DIV/0!</v>
      </c>
      <c r="CK150" s="112" t="e">
        <f>'III Plan Rates'!$AA153*'V Consumer Factors'!$N$15*'II Rate Development &amp; Change'!$L$34</f>
        <v>#DIV/0!</v>
      </c>
      <c r="CL150" s="112" t="e">
        <f>'III Plan Rates'!$AA153*'V Consumer Factors'!$N$16*'II Rate Development &amp; Change'!$L$34</f>
        <v>#DIV/0!</v>
      </c>
      <c r="CM150" s="112" t="e">
        <f>'III Plan Rates'!$AA153*'V Consumer Factors'!$N$17*'II Rate Development &amp; Change'!$L$34</f>
        <v>#DIV/0!</v>
      </c>
      <c r="CN150" s="112" t="e">
        <f>'III Plan Rates'!$AA153*'V Consumer Factors'!$N$18*'II Rate Development &amp; Change'!$L$34</f>
        <v>#DIV/0!</v>
      </c>
      <c r="CO150" s="112" t="e">
        <f>'III Plan Rates'!$AA153*'V Consumer Factors'!$N$19*'II Rate Development &amp; Change'!$L$34</f>
        <v>#DIV/0!</v>
      </c>
      <c r="CP150" s="112" t="e">
        <f>'III Plan Rates'!$AA153*'V Consumer Factors'!$N$20*'II Rate Development &amp; Change'!$L$34</f>
        <v>#DIV/0!</v>
      </c>
      <c r="CQ150" s="112">
        <f>IF('III Plan Rates'!$AP153&gt;0,SUMPRODUCT(CH150:CP150,'III Plan Rates'!$AG153:$AO153)/'III Plan Rates'!$AP153,0)</f>
        <v>0</v>
      </c>
      <c r="CR150" s="124"/>
      <c r="CS150" s="120" t="e">
        <f t="shared" si="64"/>
        <v>#DIV/0!</v>
      </c>
      <c r="CT150" s="120" t="e">
        <f t="shared" si="64"/>
        <v>#DIV/0!</v>
      </c>
      <c r="CU150" s="120" t="e">
        <f t="shared" si="64"/>
        <v>#DIV/0!</v>
      </c>
      <c r="CV150" s="120" t="e">
        <f t="shared" si="64"/>
        <v>#DIV/0!</v>
      </c>
      <c r="CW150" s="120" t="e">
        <f t="shared" si="64"/>
        <v>#DIV/0!</v>
      </c>
      <c r="CX150" s="120" t="e">
        <f t="shared" si="64"/>
        <v>#DIV/0!</v>
      </c>
      <c r="CY150" s="120" t="e">
        <f t="shared" si="64"/>
        <v>#DIV/0!</v>
      </c>
      <c r="CZ150" s="120" t="e">
        <f t="shared" si="64"/>
        <v>#DIV/0!</v>
      </c>
      <c r="DA150" s="120" t="e">
        <f t="shared" si="64"/>
        <v>#DIV/0!</v>
      </c>
      <c r="DB150" s="120" t="str">
        <f t="shared" si="64"/>
        <v/>
      </c>
      <c r="DC150" s="119"/>
      <c r="DD150" s="111"/>
      <c r="DE150" s="111"/>
      <c r="DF150" s="111"/>
      <c r="DG150" s="111"/>
      <c r="DH150" s="111"/>
      <c r="DI150" s="111"/>
      <c r="DJ150" s="111"/>
      <c r="DK150" s="111"/>
      <c r="DL150" s="111"/>
      <c r="DM150" s="112">
        <f>IF('III Plan Rates'!$AP153&gt;0,SUMPRODUCT(DD150:DL150,'III Plan Rates'!$AG153:$AO153)/'III Plan Rates'!$AP153,0)</f>
        <v>0</v>
      </c>
      <c r="DN150" s="123"/>
      <c r="DO150" s="112" t="e">
        <f>'III Plan Rates'!$AA153*'V Consumer Factors'!$N$12*'II Rate Development &amp; Change'!$M$34</f>
        <v>#DIV/0!</v>
      </c>
      <c r="DP150" s="112" t="e">
        <f>'III Plan Rates'!$AA153*'V Consumer Factors'!$N$13*'II Rate Development &amp; Change'!$M$34</f>
        <v>#DIV/0!</v>
      </c>
      <c r="DQ150" s="112" t="e">
        <f>'III Plan Rates'!$AA153*'V Consumer Factors'!$N$14*'II Rate Development &amp; Change'!$M$34</f>
        <v>#DIV/0!</v>
      </c>
      <c r="DR150" s="112" t="e">
        <f>'III Plan Rates'!$AA153*'V Consumer Factors'!$N$15*'II Rate Development &amp; Change'!$M$34</f>
        <v>#DIV/0!</v>
      </c>
      <c r="DS150" s="112" t="e">
        <f>'III Plan Rates'!$AA153*'V Consumer Factors'!$N$16*'II Rate Development &amp; Change'!$M$34</f>
        <v>#DIV/0!</v>
      </c>
      <c r="DT150" s="112" t="e">
        <f>'III Plan Rates'!$AA153*'V Consumer Factors'!$N$17*'II Rate Development &amp; Change'!$M$34</f>
        <v>#DIV/0!</v>
      </c>
      <c r="DU150" s="112" t="e">
        <f>'III Plan Rates'!$AA153*'V Consumer Factors'!$N$18*'II Rate Development &amp; Change'!$M$34</f>
        <v>#DIV/0!</v>
      </c>
      <c r="DV150" s="112" t="e">
        <f>'III Plan Rates'!$AA153*'V Consumer Factors'!$N$19*'II Rate Development &amp; Change'!$M$34</f>
        <v>#DIV/0!</v>
      </c>
      <c r="DW150" s="112" t="e">
        <f>'III Plan Rates'!$AA153*'V Consumer Factors'!$N$20*'II Rate Development &amp; Change'!$M$34</f>
        <v>#DIV/0!</v>
      </c>
      <c r="DX150" s="112">
        <f>IF('III Plan Rates'!$AP153&gt;0,SUMPRODUCT(DO150:DW150,'III Plan Rates'!$AG153:$AO153)/'III Plan Rates'!$AP153,0)</f>
        <v>0</v>
      </c>
      <c r="DZ150" s="120" t="e">
        <f t="shared" si="65"/>
        <v>#DIV/0!</v>
      </c>
      <c r="EA150" s="120" t="e">
        <f t="shared" si="65"/>
        <v>#DIV/0!</v>
      </c>
      <c r="EB150" s="120" t="e">
        <f t="shared" si="65"/>
        <v>#DIV/0!</v>
      </c>
      <c r="EC150" s="120" t="e">
        <f t="shared" si="65"/>
        <v>#DIV/0!</v>
      </c>
      <c r="ED150" s="120" t="e">
        <f t="shared" si="65"/>
        <v>#DIV/0!</v>
      </c>
      <c r="EE150" s="120" t="e">
        <f t="shared" si="65"/>
        <v>#DIV/0!</v>
      </c>
      <c r="EF150" s="120" t="e">
        <f t="shared" si="65"/>
        <v>#DIV/0!</v>
      </c>
      <c r="EG150" s="120" t="e">
        <f t="shared" si="65"/>
        <v>#DIV/0!</v>
      </c>
      <c r="EH150" s="120" t="e">
        <f t="shared" si="65"/>
        <v>#DIV/0!</v>
      </c>
      <c r="EI150" s="120" t="str">
        <f t="shared" si="65"/>
        <v/>
      </c>
      <c r="EJ150" s="119"/>
    </row>
    <row r="151" spans="1:140" x14ac:dyDescent="0.25">
      <c r="A151" s="406" t="str">
        <f>'III Plan Rates'!A154</f>
        <v>Plan 137</v>
      </c>
      <c r="B151" s="122">
        <f>'III Plan Rates'!B154</f>
        <v>0</v>
      </c>
      <c r="C151" s="128">
        <f>'III Plan Rates'!D154</f>
        <v>0</v>
      </c>
      <c r="D151" s="122">
        <f>'III Plan Rates'!E154</f>
        <v>0</v>
      </c>
      <c r="E151" s="122">
        <f>'III Plan Rates'!F154</f>
        <v>0</v>
      </c>
      <c r="F151" s="122">
        <f>'III Plan Rates'!G154</f>
        <v>0</v>
      </c>
      <c r="G151" s="122">
        <f>'III Plan Rates'!J154</f>
        <v>0</v>
      </c>
      <c r="H151" s="10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2">
        <f>IF('III Plan Rates'!$AP154&gt;0,SUMPRODUCT(I151:Q151,'III Plan Rates'!$AG154:$AO154)/'III Plan Rates'!$AP154,0)</f>
        <v>0</v>
      </c>
      <c r="S151" s="123"/>
      <c r="T151" s="112" t="e">
        <f>'III Plan Rates'!$AA154*'V Consumer Factors'!$N$12*'II Rate Development &amp; Change'!$J$34</f>
        <v>#DIV/0!</v>
      </c>
      <c r="U151" s="112" t="e">
        <f>'III Plan Rates'!$AA154*'V Consumer Factors'!$N$13*'II Rate Development &amp; Change'!$J$34</f>
        <v>#DIV/0!</v>
      </c>
      <c r="V151" s="112" t="e">
        <f>'III Plan Rates'!$AA154*'V Consumer Factors'!$N$14*'II Rate Development &amp; Change'!$J$34</f>
        <v>#DIV/0!</v>
      </c>
      <c r="W151" s="112" t="e">
        <f>'III Plan Rates'!$AA154*'V Consumer Factors'!$N$15*'II Rate Development &amp; Change'!$J$34</f>
        <v>#DIV/0!</v>
      </c>
      <c r="X151" s="112" t="e">
        <f>'III Plan Rates'!$AA154*'V Consumer Factors'!$N$16*'II Rate Development &amp; Change'!$J$34</f>
        <v>#DIV/0!</v>
      </c>
      <c r="Y151" s="112" t="e">
        <f>'III Plan Rates'!$AA154*'V Consumer Factors'!$N$17*'II Rate Development &amp; Change'!$J$34</f>
        <v>#DIV/0!</v>
      </c>
      <c r="Z151" s="112" t="e">
        <f>'III Plan Rates'!$AA154*'V Consumer Factors'!$N$18*'II Rate Development &amp; Change'!$J$34</f>
        <v>#DIV/0!</v>
      </c>
      <c r="AA151" s="112" t="e">
        <f>'III Plan Rates'!$AA154*'V Consumer Factors'!$N$19*'II Rate Development &amp; Change'!$J$34</f>
        <v>#DIV/0!</v>
      </c>
      <c r="AB151" s="112" t="e">
        <f>'III Plan Rates'!$AA154*'V Consumer Factors'!$N$20*'II Rate Development &amp; Change'!$J$34</f>
        <v>#DIV/0!</v>
      </c>
      <c r="AC151" s="112">
        <f>IF('III Plan Rates'!$AP154&gt;0,SUMPRODUCT(T151:AB151,'III Plan Rates'!$AG154:$AO154)/'III Plan Rates'!$AP154,0)</f>
        <v>0</v>
      </c>
      <c r="AD151" s="119"/>
      <c r="AE151" s="120" t="e">
        <f t="shared" si="62"/>
        <v>#DIV/0!</v>
      </c>
      <c r="AF151" s="120" t="e">
        <f t="shared" si="62"/>
        <v>#DIV/0!</v>
      </c>
      <c r="AG151" s="120" t="e">
        <f t="shared" si="62"/>
        <v>#DIV/0!</v>
      </c>
      <c r="AH151" s="120" t="e">
        <f t="shared" si="61"/>
        <v>#DIV/0!</v>
      </c>
      <c r="AI151" s="120" t="e">
        <f t="shared" si="61"/>
        <v>#DIV/0!</v>
      </c>
      <c r="AJ151" s="120" t="e">
        <f t="shared" si="61"/>
        <v>#DIV/0!</v>
      </c>
      <c r="AK151" s="120" t="e">
        <f t="shared" si="61"/>
        <v>#DIV/0!</v>
      </c>
      <c r="AL151" s="120" t="e">
        <f t="shared" si="61"/>
        <v>#DIV/0!</v>
      </c>
      <c r="AM151" s="120" t="e">
        <f t="shared" si="61"/>
        <v>#DIV/0!</v>
      </c>
      <c r="AN151" s="120" t="str">
        <f t="shared" si="61"/>
        <v/>
      </c>
      <c r="AO151" s="119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2">
        <f>IF('III Plan Rates'!$AP154&gt;0,SUMPRODUCT(AP151:AX151,'III Plan Rates'!$AG154:$AO154)/'III Plan Rates'!$AP154,0)</f>
        <v>0</v>
      </c>
      <c r="AZ151" s="123"/>
      <c r="BA151" s="112" t="e">
        <f>'III Plan Rates'!$AA154*'V Consumer Factors'!$N$12*'II Rate Development &amp; Change'!$K$34</f>
        <v>#DIV/0!</v>
      </c>
      <c r="BB151" s="112" t="e">
        <f>'III Plan Rates'!$AA154*'V Consumer Factors'!$N$13*'II Rate Development &amp; Change'!$K$34</f>
        <v>#DIV/0!</v>
      </c>
      <c r="BC151" s="112" t="e">
        <f>'III Plan Rates'!$AA154*'V Consumer Factors'!$N$14*'II Rate Development &amp; Change'!$K$34</f>
        <v>#DIV/0!</v>
      </c>
      <c r="BD151" s="112" t="e">
        <f>'III Plan Rates'!$AA154*'V Consumer Factors'!$N$15*'II Rate Development &amp; Change'!$K$34</f>
        <v>#DIV/0!</v>
      </c>
      <c r="BE151" s="112" t="e">
        <f>'III Plan Rates'!$AA154*'V Consumer Factors'!$N$16*'II Rate Development &amp; Change'!$K$34</f>
        <v>#DIV/0!</v>
      </c>
      <c r="BF151" s="112" t="e">
        <f>'III Plan Rates'!$AA154*'V Consumer Factors'!$N$17*'II Rate Development &amp; Change'!$K$34</f>
        <v>#DIV/0!</v>
      </c>
      <c r="BG151" s="112" t="e">
        <f>'III Plan Rates'!$AA154*'V Consumer Factors'!$N$18*'II Rate Development &amp; Change'!$K$34</f>
        <v>#DIV/0!</v>
      </c>
      <c r="BH151" s="112" t="e">
        <f>'III Plan Rates'!$AA154*'V Consumer Factors'!$N$19*'II Rate Development &amp; Change'!$K$34</f>
        <v>#DIV/0!</v>
      </c>
      <c r="BI151" s="112" t="e">
        <f>'III Plan Rates'!$AA154*'V Consumer Factors'!$N$20*'II Rate Development &amp; Change'!$K$34</f>
        <v>#DIV/0!</v>
      </c>
      <c r="BJ151" s="112">
        <f>IF('III Plan Rates'!$AP154&gt;0,SUMPRODUCT(BA151:BI151,'III Plan Rates'!$AG154:$AO154)/'III Plan Rates'!$AP154,0)</f>
        <v>0</v>
      </c>
      <c r="BK151" s="124"/>
      <c r="BL151" s="120" t="e">
        <f t="shared" si="63"/>
        <v>#DIV/0!</v>
      </c>
      <c r="BM151" s="120" t="e">
        <f t="shared" si="63"/>
        <v>#DIV/0!</v>
      </c>
      <c r="BN151" s="120" t="e">
        <f t="shared" si="63"/>
        <v>#DIV/0!</v>
      </c>
      <c r="BO151" s="120" t="e">
        <f t="shared" si="63"/>
        <v>#DIV/0!</v>
      </c>
      <c r="BP151" s="120" t="e">
        <f t="shared" si="63"/>
        <v>#DIV/0!</v>
      </c>
      <c r="BQ151" s="120" t="e">
        <f t="shared" si="63"/>
        <v>#DIV/0!</v>
      </c>
      <c r="BR151" s="120" t="e">
        <f t="shared" si="63"/>
        <v>#DIV/0!</v>
      </c>
      <c r="BS151" s="120" t="e">
        <f t="shared" si="63"/>
        <v>#DIV/0!</v>
      </c>
      <c r="BT151" s="120" t="e">
        <f t="shared" si="63"/>
        <v>#DIV/0!</v>
      </c>
      <c r="BU151" s="120" t="str">
        <f t="shared" si="63"/>
        <v/>
      </c>
      <c r="BV151" s="119"/>
      <c r="BW151" s="111"/>
      <c r="BX151" s="111"/>
      <c r="BY151" s="111"/>
      <c r="BZ151" s="111"/>
      <c r="CA151" s="111"/>
      <c r="CB151" s="111"/>
      <c r="CC151" s="111"/>
      <c r="CD151" s="111"/>
      <c r="CE151" s="111"/>
      <c r="CF151" s="112">
        <f>IF('III Plan Rates'!$AP154&gt;0,SUMPRODUCT(BW151:CE151,'III Plan Rates'!$AG154:$AO154)/'III Plan Rates'!$AP154,0)</f>
        <v>0</v>
      </c>
      <c r="CG151" s="123"/>
      <c r="CH151" s="112" t="e">
        <f>'III Plan Rates'!$AA154*'V Consumer Factors'!$N$12*'II Rate Development &amp; Change'!$L$34</f>
        <v>#DIV/0!</v>
      </c>
      <c r="CI151" s="112" t="e">
        <f>'III Plan Rates'!$AA154*'V Consumer Factors'!$N$13*'II Rate Development &amp; Change'!$L$34</f>
        <v>#DIV/0!</v>
      </c>
      <c r="CJ151" s="112" t="e">
        <f>'III Plan Rates'!$AA154*'V Consumer Factors'!$N$14*'II Rate Development &amp; Change'!$L$34</f>
        <v>#DIV/0!</v>
      </c>
      <c r="CK151" s="112" t="e">
        <f>'III Plan Rates'!$AA154*'V Consumer Factors'!$N$15*'II Rate Development &amp; Change'!$L$34</f>
        <v>#DIV/0!</v>
      </c>
      <c r="CL151" s="112" t="e">
        <f>'III Plan Rates'!$AA154*'V Consumer Factors'!$N$16*'II Rate Development &amp; Change'!$L$34</f>
        <v>#DIV/0!</v>
      </c>
      <c r="CM151" s="112" t="e">
        <f>'III Plan Rates'!$AA154*'V Consumer Factors'!$N$17*'II Rate Development &amp; Change'!$L$34</f>
        <v>#DIV/0!</v>
      </c>
      <c r="CN151" s="112" t="e">
        <f>'III Plan Rates'!$AA154*'V Consumer Factors'!$N$18*'II Rate Development &amp; Change'!$L$34</f>
        <v>#DIV/0!</v>
      </c>
      <c r="CO151" s="112" t="e">
        <f>'III Plan Rates'!$AA154*'V Consumer Factors'!$N$19*'II Rate Development &amp; Change'!$L$34</f>
        <v>#DIV/0!</v>
      </c>
      <c r="CP151" s="112" t="e">
        <f>'III Plan Rates'!$AA154*'V Consumer Factors'!$N$20*'II Rate Development &amp; Change'!$L$34</f>
        <v>#DIV/0!</v>
      </c>
      <c r="CQ151" s="112">
        <f>IF('III Plan Rates'!$AP154&gt;0,SUMPRODUCT(CH151:CP151,'III Plan Rates'!$AG154:$AO154)/'III Plan Rates'!$AP154,0)</f>
        <v>0</v>
      </c>
      <c r="CR151" s="124"/>
      <c r="CS151" s="120" t="e">
        <f t="shared" si="64"/>
        <v>#DIV/0!</v>
      </c>
      <c r="CT151" s="120" t="e">
        <f t="shared" si="64"/>
        <v>#DIV/0!</v>
      </c>
      <c r="CU151" s="120" t="e">
        <f t="shared" si="64"/>
        <v>#DIV/0!</v>
      </c>
      <c r="CV151" s="120" t="e">
        <f t="shared" si="64"/>
        <v>#DIV/0!</v>
      </c>
      <c r="CW151" s="120" t="e">
        <f t="shared" si="64"/>
        <v>#DIV/0!</v>
      </c>
      <c r="CX151" s="120" t="e">
        <f t="shared" si="64"/>
        <v>#DIV/0!</v>
      </c>
      <c r="CY151" s="120" t="e">
        <f t="shared" si="64"/>
        <v>#DIV/0!</v>
      </c>
      <c r="CZ151" s="120" t="e">
        <f t="shared" si="64"/>
        <v>#DIV/0!</v>
      </c>
      <c r="DA151" s="120" t="e">
        <f t="shared" si="64"/>
        <v>#DIV/0!</v>
      </c>
      <c r="DB151" s="120" t="str">
        <f t="shared" si="64"/>
        <v/>
      </c>
      <c r="DC151" s="119"/>
      <c r="DD151" s="111"/>
      <c r="DE151" s="111"/>
      <c r="DF151" s="111"/>
      <c r="DG151" s="111"/>
      <c r="DH151" s="111"/>
      <c r="DI151" s="111"/>
      <c r="DJ151" s="111"/>
      <c r="DK151" s="111"/>
      <c r="DL151" s="111"/>
      <c r="DM151" s="112">
        <f>IF('III Plan Rates'!$AP154&gt;0,SUMPRODUCT(DD151:DL151,'III Plan Rates'!$AG154:$AO154)/'III Plan Rates'!$AP154,0)</f>
        <v>0</v>
      </c>
      <c r="DN151" s="123"/>
      <c r="DO151" s="112" t="e">
        <f>'III Plan Rates'!$AA154*'V Consumer Factors'!$N$12*'II Rate Development &amp; Change'!$M$34</f>
        <v>#DIV/0!</v>
      </c>
      <c r="DP151" s="112" t="e">
        <f>'III Plan Rates'!$AA154*'V Consumer Factors'!$N$13*'II Rate Development &amp; Change'!$M$34</f>
        <v>#DIV/0!</v>
      </c>
      <c r="DQ151" s="112" t="e">
        <f>'III Plan Rates'!$AA154*'V Consumer Factors'!$N$14*'II Rate Development &amp; Change'!$M$34</f>
        <v>#DIV/0!</v>
      </c>
      <c r="DR151" s="112" t="e">
        <f>'III Plan Rates'!$AA154*'V Consumer Factors'!$N$15*'II Rate Development &amp; Change'!$M$34</f>
        <v>#DIV/0!</v>
      </c>
      <c r="DS151" s="112" t="e">
        <f>'III Plan Rates'!$AA154*'V Consumer Factors'!$N$16*'II Rate Development &amp; Change'!$M$34</f>
        <v>#DIV/0!</v>
      </c>
      <c r="DT151" s="112" t="e">
        <f>'III Plan Rates'!$AA154*'V Consumer Factors'!$N$17*'II Rate Development &amp; Change'!$M$34</f>
        <v>#DIV/0!</v>
      </c>
      <c r="DU151" s="112" t="e">
        <f>'III Plan Rates'!$AA154*'V Consumer Factors'!$N$18*'II Rate Development &amp; Change'!$M$34</f>
        <v>#DIV/0!</v>
      </c>
      <c r="DV151" s="112" t="e">
        <f>'III Plan Rates'!$AA154*'V Consumer Factors'!$N$19*'II Rate Development &amp; Change'!$M$34</f>
        <v>#DIV/0!</v>
      </c>
      <c r="DW151" s="112" t="e">
        <f>'III Plan Rates'!$AA154*'V Consumer Factors'!$N$20*'II Rate Development &amp; Change'!$M$34</f>
        <v>#DIV/0!</v>
      </c>
      <c r="DX151" s="112">
        <f>IF('III Plan Rates'!$AP154&gt;0,SUMPRODUCT(DO151:DW151,'III Plan Rates'!$AG154:$AO154)/'III Plan Rates'!$AP154,0)</f>
        <v>0</v>
      </c>
      <c r="DZ151" s="120" t="e">
        <f t="shared" si="65"/>
        <v>#DIV/0!</v>
      </c>
      <c r="EA151" s="120" t="e">
        <f t="shared" si="65"/>
        <v>#DIV/0!</v>
      </c>
      <c r="EB151" s="120" t="e">
        <f t="shared" si="65"/>
        <v>#DIV/0!</v>
      </c>
      <c r="EC151" s="120" t="e">
        <f t="shared" si="65"/>
        <v>#DIV/0!</v>
      </c>
      <c r="ED151" s="120" t="e">
        <f t="shared" si="65"/>
        <v>#DIV/0!</v>
      </c>
      <c r="EE151" s="120" t="e">
        <f t="shared" si="65"/>
        <v>#DIV/0!</v>
      </c>
      <c r="EF151" s="120" t="e">
        <f t="shared" si="65"/>
        <v>#DIV/0!</v>
      </c>
      <c r="EG151" s="120" t="e">
        <f t="shared" si="65"/>
        <v>#DIV/0!</v>
      </c>
      <c r="EH151" s="120" t="e">
        <f t="shared" si="65"/>
        <v>#DIV/0!</v>
      </c>
      <c r="EI151" s="120" t="str">
        <f t="shared" si="65"/>
        <v/>
      </c>
      <c r="EJ151" s="119"/>
    </row>
    <row r="152" spans="1:140" x14ac:dyDescent="0.25">
      <c r="A152" s="406" t="str">
        <f>'III Plan Rates'!A155</f>
        <v>Plan 138</v>
      </c>
      <c r="B152" s="122">
        <f>'III Plan Rates'!B155</f>
        <v>0</v>
      </c>
      <c r="C152" s="128">
        <f>'III Plan Rates'!D155</f>
        <v>0</v>
      </c>
      <c r="D152" s="122">
        <f>'III Plan Rates'!E155</f>
        <v>0</v>
      </c>
      <c r="E152" s="122">
        <f>'III Plan Rates'!F155</f>
        <v>0</v>
      </c>
      <c r="F152" s="122">
        <f>'III Plan Rates'!G155</f>
        <v>0</v>
      </c>
      <c r="G152" s="122">
        <f>'III Plan Rates'!J155</f>
        <v>0</v>
      </c>
      <c r="H152" s="10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2">
        <f>IF('III Plan Rates'!$AP155&gt;0,SUMPRODUCT(I152:Q152,'III Plan Rates'!$AG155:$AO155)/'III Plan Rates'!$AP155,0)</f>
        <v>0</v>
      </c>
      <c r="S152" s="123"/>
      <c r="T152" s="112" t="e">
        <f>'III Plan Rates'!$AA155*'V Consumer Factors'!$N$12*'II Rate Development &amp; Change'!$J$34</f>
        <v>#DIV/0!</v>
      </c>
      <c r="U152" s="112" t="e">
        <f>'III Plan Rates'!$AA155*'V Consumer Factors'!$N$13*'II Rate Development &amp; Change'!$J$34</f>
        <v>#DIV/0!</v>
      </c>
      <c r="V152" s="112" t="e">
        <f>'III Plan Rates'!$AA155*'V Consumer Factors'!$N$14*'II Rate Development &amp; Change'!$J$34</f>
        <v>#DIV/0!</v>
      </c>
      <c r="W152" s="112" t="e">
        <f>'III Plan Rates'!$AA155*'V Consumer Factors'!$N$15*'II Rate Development &amp; Change'!$J$34</f>
        <v>#DIV/0!</v>
      </c>
      <c r="X152" s="112" t="e">
        <f>'III Plan Rates'!$AA155*'V Consumer Factors'!$N$16*'II Rate Development &amp; Change'!$J$34</f>
        <v>#DIV/0!</v>
      </c>
      <c r="Y152" s="112" t="e">
        <f>'III Plan Rates'!$AA155*'V Consumer Factors'!$N$17*'II Rate Development &amp; Change'!$J$34</f>
        <v>#DIV/0!</v>
      </c>
      <c r="Z152" s="112" t="e">
        <f>'III Plan Rates'!$AA155*'V Consumer Factors'!$N$18*'II Rate Development &amp; Change'!$J$34</f>
        <v>#DIV/0!</v>
      </c>
      <c r="AA152" s="112" t="e">
        <f>'III Plan Rates'!$AA155*'V Consumer Factors'!$N$19*'II Rate Development &amp; Change'!$J$34</f>
        <v>#DIV/0!</v>
      </c>
      <c r="AB152" s="112" t="e">
        <f>'III Plan Rates'!$AA155*'V Consumer Factors'!$N$20*'II Rate Development &amp; Change'!$J$34</f>
        <v>#DIV/0!</v>
      </c>
      <c r="AC152" s="112">
        <f>IF('III Plan Rates'!$AP155&gt;0,SUMPRODUCT(T152:AB152,'III Plan Rates'!$AG155:$AO155)/'III Plan Rates'!$AP155,0)</f>
        <v>0</v>
      </c>
      <c r="AD152" s="119"/>
      <c r="AE152" s="120" t="e">
        <f t="shared" si="62"/>
        <v>#DIV/0!</v>
      </c>
      <c r="AF152" s="120" t="e">
        <f t="shared" si="62"/>
        <v>#DIV/0!</v>
      </c>
      <c r="AG152" s="120" t="e">
        <f t="shared" si="62"/>
        <v>#DIV/0!</v>
      </c>
      <c r="AH152" s="120" t="e">
        <f t="shared" si="61"/>
        <v>#DIV/0!</v>
      </c>
      <c r="AI152" s="120" t="e">
        <f t="shared" si="61"/>
        <v>#DIV/0!</v>
      </c>
      <c r="AJ152" s="120" t="e">
        <f t="shared" si="61"/>
        <v>#DIV/0!</v>
      </c>
      <c r="AK152" s="120" t="e">
        <f t="shared" si="61"/>
        <v>#DIV/0!</v>
      </c>
      <c r="AL152" s="120" t="e">
        <f t="shared" si="61"/>
        <v>#DIV/0!</v>
      </c>
      <c r="AM152" s="120" t="e">
        <f t="shared" si="61"/>
        <v>#DIV/0!</v>
      </c>
      <c r="AN152" s="120" t="str">
        <f t="shared" si="61"/>
        <v/>
      </c>
      <c r="AO152" s="119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2">
        <f>IF('III Plan Rates'!$AP155&gt;0,SUMPRODUCT(AP152:AX152,'III Plan Rates'!$AG155:$AO155)/'III Plan Rates'!$AP155,0)</f>
        <v>0</v>
      </c>
      <c r="AZ152" s="123"/>
      <c r="BA152" s="112" t="e">
        <f>'III Plan Rates'!$AA155*'V Consumer Factors'!$N$12*'II Rate Development &amp; Change'!$K$34</f>
        <v>#DIV/0!</v>
      </c>
      <c r="BB152" s="112" t="e">
        <f>'III Plan Rates'!$AA155*'V Consumer Factors'!$N$13*'II Rate Development &amp; Change'!$K$34</f>
        <v>#DIV/0!</v>
      </c>
      <c r="BC152" s="112" t="e">
        <f>'III Plan Rates'!$AA155*'V Consumer Factors'!$N$14*'II Rate Development &amp; Change'!$K$34</f>
        <v>#DIV/0!</v>
      </c>
      <c r="BD152" s="112" t="e">
        <f>'III Plan Rates'!$AA155*'V Consumer Factors'!$N$15*'II Rate Development &amp; Change'!$K$34</f>
        <v>#DIV/0!</v>
      </c>
      <c r="BE152" s="112" t="e">
        <f>'III Plan Rates'!$AA155*'V Consumer Factors'!$N$16*'II Rate Development &amp; Change'!$K$34</f>
        <v>#DIV/0!</v>
      </c>
      <c r="BF152" s="112" t="e">
        <f>'III Plan Rates'!$AA155*'V Consumer Factors'!$N$17*'II Rate Development &amp; Change'!$K$34</f>
        <v>#DIV/0!</v>
      </c>
      <c r="BG152" s="112" t="e">
        <f>'III Plan Rates'!$AA155*'V Consumer Factors'!$N$18*'II Rate Development &amp; Change'!$K$34</f>
        <v>#DIV/0!</v>
      </c>
      <c r="BH152" s="112" t="e">
        <f>'III Plan Rates'!$AA155*'V Consumer Factors'!$N$19*'II Rate Development &amp; Change'!$K$34</f>
        <v>#DIV/0!</v>
      </c>
      <c r="BI152" s="112" t="e">
        <f>'III Plan Rates'!$AA155*'V Consumer Factors'!$N$20*'II Rate Development &amp; Change'!$K$34</f>
        <v>#DIV/0!</v>
      </c>
      <c r="BJ152" s="112">
        <f>IF('III Plan Rates'!$AP155&gt;0,SUMPRODUCT(BA152:BI152,'III Plan Rates'!$AG155:$AO155)/'III Plan Rates'!$AP155,0)</f>
        <v>0</v>
      </c>
      <c r="BK152" s="124"/>
      <c r="BL152" s="120" t="e">
        <f t="shared" si="63"/>
        <v>#DIV/0!</v>
      </c>
      <c r="BM152" s="120" t="e">
        <f t="shared" si="63"/>
        <v>#DIV/0!</v>
      </c>
      <c r="BN152" s="120" t="e">
        <f t="shared" si="63"/>
        <v>#DIV/0!</v>
      </c>
      <c r="BO152" s="120" t="e">
        <f t="shared" si="63"/>
        <v>#DIV/0!</v>
      </c>
      <c r="BP152" s="120" t="e">
        <f t="shared" si="63"/>
        <v>#DIV/0!</v>
      </c>
      <c r="BQ152" s="120" t="e">
        <f t="shared" si="63"/>
        <v>#DIV/0!</v>
      </c>
      <c r="BR152" s="120" t="e">
        <f t="shared" si="63"/>
        <v>#DIV/0!</v>
      </c>
      <c r="BS152" s="120" t="e">
        <f t="shared" si="63"/>
        <v>#DIV/0!</v>
      </c>
      <c r="BT152" s="120" t="e">
        <f t="shared" si="63"/>
        <v>#DIV/0!</v>
      </c>
      <c r="BU152" s="120" t="str">
        <f t="shared" si="63"/>
        <v/>
      </c>
      <c r="BV152" s="119"/>
      <c r="BW152" s="111"/>
      <c r="BX152" s="111"/>
      <c r="BY152" s="111"/>
      <c r="BZ152" s="111"/>
      <c r="CA152" s="111"/>
      <c r="CB152" s="111"/>
      <c r="CC152" s="111"/>
      <c r="CD152" s="111"/>
      <c r="CE152" s="111"/>
      <c r="CF152" s="112">
        <f>IF('III Plan Rates'!$AP155&gt;0,SUMPRODUCT(BW152:CE152,'III Plan Rates'!$AG155:$AO155)/'III Plan Rates'!$AP155,0)</f>
        <v>0</v>
      </c>
      <c r="CG152" s="123"/>
      <c r="CH152" s="112" t="e">
        <f>'III Plan Rates'!$AA155*'V Consumer Factors'!$N$12*'II Rate Development &amp; Change'!$L$34</f>
        <v>#DIV/0!</v>
      </c>
      <c r="CI152" s="112" t="e">
        <f>'III Plan Rates'!$AA155*'V Consumer Factors'!$N$13*'II Rate Development &amp; Change'!$L$34</f>
        <v>#DIV/0!</v>
      </c>
      <c r="CJ152" s="112" t="e">
        <f>'III Plan Rates'!$AA155*'V Consumer Factors'!$N$14*'II Rate Development &amp; Change'!$L$34</f>
        <v>#DIV/0!</v>
      </c>
      <c r="CK152" s="112" t="e">
        <f>'III Plan Rates'!$AA155*'V Consumer Factors'!$N$15*'II Rate Development &amp; Change'!$L$34</f>
        <v>#DIV/0!</v>
      </c>
      <c r="CL152" s="112" t="e">
        <f>'III Plan Rates'!$AA155*'V Consumer Factors'!$N$16*'II Rate Development &amp; Change'!$L$34</f>
        <v>#DIV/0!</v>
      </c>
      <c r="CM152" s="112" t="e">
        <f>'III Plan Rates'!$AA155*'V Consumer Factors'!$N$17*'II Rate Development &amp; Change'!$L$34</f>
        <v>#DIV/0!</v>
      </c>
      <c r="CN152" s="112" t="e">
        <f>'III Plan Rates'!$AA155*'V Consumer Factors'!$N$18*'II Rate Development &amp; Change'!$L$34</f>
        <v>#DIV/0!</v>
      </c>
      <c r="CO152" s="112" t="e">
        <f>'III Plan Rates'!$AA155*'V Consumer Factors'!$N$19*'II Rate Development &amp; Change'!$L$34</f>
        <v>#DIV/0!</v>
      </c>
      <c r="CP152" s="112" t="e">
        <f>'III Plan Rates'!$AA155*'V Consumer Factors'!$N$20*'II Rate Development &amp; Change'!$L$34</f>
        <v>#DIV/0!</v>
      </c>
      <c r="CQ152" s="112">
        <f>IF('III Plan Rates'!$AP155&gt;0,SUMPRODUCT(CH152:CP152,'III Plan Rates'!$AG155:$AO155)/'III Plan Rates'!$AP155,0)</f>
        <v>0</v>
      </c>
      <c r="CR152" s="124"/>
      <c r="CS152" s="120" t="e">
        <f t="shared" si="64"/>
        <v>#DIV/0!</v>
      </c>
      <c r="CT152" s="120" t="e">
        <f t="shared" si="64"/>
        <v>#DIV/0!</v>
      </c>
      <c r="CU152" s="120" t="e">
        <f t="shared" si="64"/>
        <v>#DIV/0!</v>
      </c>
      <c r="CV152" s="120" t="e">
        <f t="shared" si="64"/>
        <v>#DIV/0!</v>
      </c>
      <c r="CW152" s="120" t="e">
        <f t="shared" si="64"/>
        <v>#DIV/0!</v>
      </c>
      <c r="CX152" s="120" t="e">
        <f t="shared" si="64"/>
        <v>#DIV/0!</v>
      </c>
      <c r="CY152" s="120" t="e">
        <f t="shared" si="64"/>
        <v>#DIV/0!</v>
      </c>
      <c r="CZ152" s="120" t="e">
        <f t="shared" si="64"/>
        <v>#DIV/0!</v>
      </c>
      <c r="DA152" s="120" t="e">
        <f t="shared" si="64"/>
        <v>#DIV/0!</v>
      </c>
      <c r="DB152" s="120" t="str">
        <f t="shared" si="64"/>
        <v/>
      </c>
      <c r="DC152" s="119"/>
      <c r="DD152" s="111"/>
      <c r="DE152" s="111"/>
      <c r="DF152" s="111"/>
      <c r="DG152" s="111"/>
      <c r="DH152" s="111"/>
      <c r="DI152" s="111"/>
      <c r="DJ152" s="111"/>
      <c r="DK152" s="111"/>
      <c r="DL152" s="111"/>
      <c r="DM152" s="112">
        <f>IF('III Plan Rates'!$AP155&gt;0,SUMPRODUCT(DD152:DL152,'III Plan Rates'!$AG155:$AO155)/'III Plan Rates'!$AP155,0)</f>
        <v>0</v>
      </c>
      <c r="DN152" s="123"/>
      <c r="DO152" s="112" t="e">
        <f>'III Plan Rates'!$AA155*'V Consumer Factors'!$N$12*'II Rate Development &amp; Change'!$M$34</f>
        <v>#DIV/0!</v>
      </c>
      <c r="DP152" s="112" t="e">
        <f>'III Plan Rates'!$AA155*'V Consumer Factors'!$N$13*'II Rate Development &amp; Change'!$M$34</f>
        <v>#DIV/0!</v>
      </c>
      <c r="DQ152" s="112" t="e">
        <f>'III Plan Rates'!$AA155*'V Consumer Factors'!$N$14*'II Rate Development &amp; Change'!$M$34</f>
        <v>#DIV/0!</v>
      </c>
      <c r="DR152" s="112" t="e">
        <f>'III Plan Rates'!$AA155*'V Consumer Factors'!$N$15*'II Rate Development &amp; Change'!$M$34</f>
        <v>#DIV/0!</v>
      </c>
      <c r="DS152" s="112" t="e">
        <f>'III Plan Rates'!$AA155*'V Consumer Factors'!$N$16*'II Rate Development &amp; Change'!$M$34</f>
        <v>#DIV/0!</v>
      </c>
      <c r="DT152" s="112" t="e">
        <f>'III Plan Rates'!$AA155*'V Consumer Factors'!$N$17*'II Rate Development &amp; Change'!$M$34</f>
        <v>#DIV/0!</v>
      </c>
      <c r="DU152" s="112" t="e">
        <f>'III Plan Rates'!$AA155*'V Consumer Factors'!$N$18*'II Rate Development &amp; Change'!$M$34</f>
        <v>#DIV/0!</v>
      </c>
      <c r="DV152" s="112" t="e">
        <f>'III Plan Rates'!$AA155*'V Consumer Factors'!$N$19*'II Rate Development &amp; Change'!$M$34</f>
        <v>#DIV/0!</v>
      </c>
      <c r="DW152" s="112" t="e">
        <f>'III Plan Rates'!$AA155*'V Consumer Factors'!$N$20*'II Rate Development &amp; Change'!$M$34</f>
        <v>#DIV/0!</v>
      </c>
      <c r="DX152" s="112">
        <f>IF('III Plan Rates'!$AP155&gt;0,SUMPRODUCT(DO152:DW152,'III Plan Rates'!$AG155:$AO155)/'III Plan Rates'!$AP155,0)</f>
        <v>0</v>
      </c>
      <c r="DZ152" s="120" t="e">
        <f t="shared" si="65"/>
        <v>#DIV/0!</v>
      </c>
      <c r="EA152" s="120" t="e">
        <f t="shared" si="65"/>
        <v>#DIV/0!</v>
      </c>
      <c r="EB152" s="120" t="e">
        <f t="shared" si="65"/>
        <v>#DIV/0!</v>
      </c>
      <c r="EC152" s="120" t="e">
        <f t="shared" si="65"/>
        <v>#DIV/0!</v>
      </c>
      <c r="ED152" s="120" t="e">
        <f t="shared" si="65"/>
        <v>#DIV/0!</v>
      </c>
      <c r="EE152" s="120" t="e">
        <f t="shared" si="65"/>
        <v>#DIV/0!</v>
      </c>
      <c r="EF152" s="120" t="e">
        <f t="shared" si="65"/>
        <v>#DIV/0!</v>
      </c>
      <c r="EG152" s="120" t="e">
        <f t="shared" si="65"/>
        <v>#DIV/0!</v>
      </c>
      <c r="EH152" s="120" t="e">
        <f t="shared" si="65"/>
        <v>#DIV/0!</v>
      </c>
      <c r="EI152" s="120" t="str">
        <f t="shared" si="65"/>
        <v/>
      </c>
      <c r="EJ152" s="119"/>
    </row>
    <row r="153" spans="1:140" x14ac:dyDescent="0.25">
      <c r="A153" s="406" t="str">
        <f>'III Plan Rates'!A156</f>
        <v>Plan 139</v>
      </c>
      <c r="B153" s="122">
        <f>'III Plan Rates'!B156</f>
        <v>0</v>
      </c>
      <c r="C153" s="128">
        <f>'III Plan Rates'!D156</f>
        <v>0</v>
      </c>
      <c r="D153" s="122">
        <f>'III Plan Rates'!E156</f>
        <v>0</v>
      </c>
      <c r="E153" s="122">
        <f>'III Plan Rates'!F156</f>
        <v>0</v>
      </c>
      <c r="F153" s="122">
        <f>'III Plan Rates'!G156</f>
        <v>0</v>
      </c>
      <c r="G153" s="122">
        <f>'III Plan Rates'!J156</f>
        <v>0</v>
      </c>
      <c r="H153" s="10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2">
        <f>IF('III Plan Rates'!$AP156&gt;0,SUMPRODUCT(I153:Q153,'III Plan Rates'!$AG156:$AO156)/'III Plan Rates'!$AP156,0)</f>
        <v>0</v>
      </c>
      <c r="S153" s="123"/>
      <c r="T153" s="112" t="e">
        <f>'III Plan Rates'!$AA156*'V Consumer Factors'!$N$12*'II Rate Development &amp; Change'!$J$34</f>
        <v>#DIV/0!</v>
      </c>
      <c r="U153" s="112" t="e">
        <f>'III Plan Rates'!$AA156*'V Consumer Factors'!$N$13*'II Rate Development &amp; Change'!$J$34</f>
        <v>#DIV/0!</v>
      </c>
      <c r="V153" s="112" t="e">
        <f>'III Plan Rates'!$AA156*'V Consumer Factors'!$N$14*'II Rate Development &amp; Change'!$J$34</f>
        <v>#DIV/0!</v>
      </c>
      <c r="W153" s="112" t="e">
        <f>'III Plan Rates'!$AA156*'V Consumer Factors'!$N$15*'II Rate Development &amp; Change'!$J$34</f>
        <v>#DIV/0!</v>
      </c>
      <c r="X153" s="112" t="e">
        <f>'III Plan Rates'!$AA156*'V Consumer Factors'!$N$16*'II Rate Development &amp; Change'!$J$34</f>
        <v>#DIV/0!</v>
      </c>
      <c r="Y153" s="112" t="e">
        <f>'III Plan Rates'!$AA156*'V Consumer Factors'!$N$17*'II Rate Development &amp; Change'!$J$34</f>
        <v>#DIV/0!</v>
      </c>
      <c r="Z153" s="112" t="e">
        <f>'III Plan Rates'!$AA156*'V Consumer Factors'!$N$18*'II Rate Development &amp; Change'!$J$34</f>
        <v>#DIV/0!</v>
      </c>
      <c r="AA153" s="112" t="e">
        <f>'III Plan Rates'!$AA156*'V Consumer Factors'!$N$19*'II Rate Development &amp; Change'!$J$34</f>
        <v>#DIV/0!</v>
      </c>
      <c r="AB153" s="112" t="e">
        <f>'III Plan Rates'!$AA156*'V Consumer Factors'!$N$20*'II Rate Development &amp; Change'!$J$34</f>
        <v>#DIV/0!</v>
      </c>
      <c r="AC153" s="112">
        <f>IF('III Plan Rates'!$AP156&gt;0,SUMPRODUCT(T153:AB153,'III Plan Rates'!$AG156:$AO156)/'III Plan Rates'!$AP156,0)</f>
        <v>0</v>
      </c>
      <c r="AD153" s="119"/>
      <c r="AE153" s="120" t="e">
        <f t="shared" si="62"/>
        <v>#DIV/0!</v>
      </c>
      <c r="AF153" s="120" t="e">
        <f t="shared" si="62"/>
        <v>#DIV/0!</v>
      </c>
      <c r="AG153" s="120" t="e">
        <f t="shared" si="62"/>
        <v>#DIV/0!</v>
      </c>
      <c r="AH153" s="120" t="e">
        <f t="shared" si="61"/>
        <v>#DIV/0!</v>
      </c>
      <c r="AI153" s="120" t="e">
        <f t="shared" si="61"/>
        <v>#DIV/0!</v>
      </c>
      <c r="AJ153" s="120" t="e">
        <f t="shared" si="61"/>
        <v>#DIV/0!</v>
      </c>
      <c r="AK153" s="120" t="e">
        <f t="shared" si="61"/>
        <v>#DIV/0!</v>
      </c>
      <c r="AL153" s="120" t="e">
        <f t="shared" si="61"/>
        <v>#DIV/0!</v>
      </c>
      <c r="AM153" s="120" t="e">
        <f t="shared" si="61"/>
        <v>#DIV/0!</v>
      </c>
      <c r="AN153" s="120" t="str">
        <f t="shared" si="61"/>
        <v/>
      </c>
      <c r="AO153" s="119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2">
        <f>IF('III Plan Rates'!$AP156&gt;0,SUMPRODUCT(AP153:AX153,'III Plan Rates'!$AG156:$AO156)/'III Plan Rates'!$AP156,0)</f>
        <v>0</v>
      </c>
      <c r="AZ153" s="123"/>
      <c r="BA153" s="112" t="e">
        <f>'III Plan Rates'!$AA156*'V Consumer Factors'!$N$12*'II Rate Development &amp; Change'!$K$34</f>
        <v>#DIV/0!</v>
      </c>
      <c r="BB153" s="112" t="e">
        <f>'III Plan Rates'!$AA156*'V Consumer Factors'!$N$13*'II Rate Development &amp; Change'!$K$34</f>
        <v>#DIV/0!</v>
      </c>
      <c r="BC153" s="112" t="e">
        <f>'III Plan Rates'!$AA156*'V Consumer Factors'!$N$14*'II Rate Development &amp; Change'!$K$34</f>
        <v>#DIV/0!</v>
      </c>
      <c r="BD153" s="112" t="e">
        <f>'III Plan Rates'!$AA156*'V Consumer Factors'!$N$15*'II Rate Development &amp; Change'!$K$34</f>
        <v>#DIV/0!</v>
      </c>
      <c r="BE153" s="112" t="e">
        <f>'III Plan Rates'!$AA156*'V Consumer Factors'!$N$16*'II Rate Development &amp; Change'!$K$34</f>
        <v>#DIV/0!</v>
      </c>
      <c r="BF153" s="112" t="e">
        <f>'III Plan Rates'!$AA156*'V Consumer Factors'!$N$17*'II Rate Development &amp; Change'!$K$34</f>
        <v>#DIV/0!</v>
      </c>
      <c r="BG153" s="112" t="e">
        <f>'III Plan Rates'!$AA156*'V Consumer Factors'!$N$18*'II Rate Development &amp; Change'!$K$34</f>
        <v>#DIV/0!</v>
      </c>
      <c r="BH153" s="112" t="e">
        <f>'III Plan Rates'!$AA156*'V Consumer Factors'!$N$19*'II Rate Development &amp; Change'!$K$34</f>
        <v>#DIV/0!</v>
      </c>
      <c r="BI153" s="112" t="e">
        <f>'III Plan Rates'!$AA156*'V Consumer Factors'!$N$20*'II Rate Development &amp; Change'!$K$34</f>
        <v>#DIV/0!</v>
      </c>
      <c r="BJ153" s="112">
        <f>IF('III Plan Rates'!$AP156&gt;0,SUMPRODUCT(BA153:BI153,'III Plan Rates'!$AG156:$AO156)/'III Plan Rates'!$AP156,0)</f>
        <v>0</v>
      </c>
      <c r="BK153" s="124"/>
      <c r="BL153" s="120" t="e">
        <f t="shared" si="63"/>
        <v>#DIV/0!</v>
      </c>
      <c r="BM153" s="120" t="e">
        <f t="shared" si="63"/>
        <v>#DIV/0!</v>
      </c>
      <c r="BN153" s="120" t="e">
        <f t="shared" si="63"/>
        <v>#DIV/0!</v>
      </c>
      <c r="BO153" s="120" t="e">
        <f t="shared" si="63"/>
        <v>#DIV/0!</v>
      </c>
      <c r="BP153" s="120" t="e">
        <f t="shared" si="63"/>
        <v>#DIV/0!</v>
      </c>
      <c r="BQ153" s="120" t="e">
        <f t="shared" si="63"/>
        <v>#DIV/0!</v>
      </c>
      <c r="BR153" s="120" t="e">
        <f t="shared" si="63"/>
        <v>#DIV/0!</v>
      </c>
      <c r="BS153" s="120" t="e">
        <f t="shared" si="63"/>
        <v>#DIV/0!</v>
      </c>
      <c r="BT153" s="120" t="e">
        <f t="shared" si="63"/>
        <v>#DIV/0!</v>
      </c>
      <c r="BU153" s="120" t="str">
        <f t="shared" si="63"/>
        <v/>
      </c>
      <c r="BV153" s="119"/>
      <c r="BW153" s="111"/>
      <c r="BX153" s="111"/>
      <c r="BY153" s="111"/>
      <c r="BZ153" s="111"/>
      <c r="CA153" s="111"/>
      <c r="CB153" s="111"/>
      <c r="CC153" s="111"/>
      <c r="CD153" s="111"/>
      <c r="CE153" s="111"/>
      <c r="CF153" s="112">
        <f>IF('III Plan Rates'!$AP156&gt;0,SUMPRODUCT(BW153:CE153,'III Plan Rates'!$AG156:$AO156)/'III Plan Rates'!$AP156,0)</f>
        <v>0</v>
      </c>
      <c r="CG153" s="123"/>
      <c r="CH153" s="112" t="e">
        <f>'III Plan Rates'!$AA156*'V Consumer Factors'!$N$12*'II Rate Development &amp; Change'!$L$34</f>
        <v>#DIV/0!</v>
      </c>
      <c r="CI153" s="112" t="e">
        <f>'III Plan Rates'!$AA156*'V Consumer Factors'!$N$13*'II Rate Development &amp; Change'!$L$34</f>
        <v>#DIV/0!</v>
      </c>
      <c r="CJ153" s="112" t="e">
        <f>'III Plan Rates'!$AA156*'V Consumer Factors'!$N$14*'II Rate Development &amp; Change'!$L$34</f>
        <v>#DIV/0!</v>
      </c>
      <c r="CK153" s="112" t="e">
        <f>'III Plan Rates'!$AA156*'V Consumer Factors'!$N$15*'II Rate Development &amp; Change'!$L$34</f>
        <v>#DIV/0!</v>
      </c>
      <c r="CL153" s="112" t="e">
        <f>'III Plan Rates'!$AA156*'V Consumer Factors'!$N$16*'II Rate Development &amp; Change'!$L$34</f>
        <v>#DIV/0!</v>
      </c>
      <c r="CM153" s="112" t="e">
        <f>'III Plan Rates'!$AA156*'V Consumer Factors'!$N$17*'II Rate Development &amp; Change'!$L$34</f>
        <v>#DIV/0!</v>
      </c>
      <c r="CN153" s="112" t="e">
        <f>'III Plan Rates'!$AA156*'V Consumer Factors'!$N$18*'II Rate Development &amp; Change'!$L$34</f>
        <v>#DIV/0!</v>
      </c>
      <c r="CO153" s="112" t="e">
        <f>'III Plan Rates'!$AA156*'V Consumer Factors'!$N$19*'II Rate Development &amp; Change'!$L$34</f>
        <v>#DIV/0!</v>
      </c>
      <c r="CP153" s="112" t="e">
        <f>'III Plan Rates'!$AA156*'V Consumer Factors'!$N$20*'II Rate Development &amp; Change'!$L$34</f>
        <v>#DIV/0!</v>
      </c>
      <c r="CQ153" s="112">
        <f>IF('III Plan Rates'!$AP156&gt;0,SUMPRODUCT(CH153:CP153,'III Plan Rates'!$AG156:$AO156)/'III Plan Rates'!$AP156,0)</f>
        <v>0</v>
      </c>
      <c r="CR153" s="124"/>
      <c r="CS153" s="120" t="e">
        <f t="shared" si="64"/>
        <v>#DIV/0!</v>
      </c>
      <c r="CT153" s="120" t="e">
        <f t="shared" si="64"/>
        <v>#DIV/0!</v>
      </c>
      <c r="CU153" s="120" t="e">
        <f t="shared" si="64"/>
        <v>#DIV/0!</v>
      </c>
      <c r="CV153" s="120" t="e">
        <f t="shared" si="64"/>
        <v>#DIV/0!</v>
      </c>
      <c r="CW153" s="120" t="e">
        <f t="shared" si="64"/>
        <v>#DIV/0!</v>
      </c>
      <c r="CX153" s="120" t="e">
        <f t="shared" si="64"/>
        <v>#DIV/0!</v>
      </c>
      <c r="CY153" s="120" t="e">
        <f t="shared" si="64"/>
        <v>#DIV/0!</v>
      </c>
      <c r="CZ153" s="120" t="e">
        <f t="shared" si="64"/>
        <v>#DIV/0!</v>
      </c>
      <c r="DA153" s="120" t="e">
        <f t="shared" si="64"/>
        <v>#DIV/0!</v>
      </c>
      <c r="DB153" s="120" t="str">
        <f t="shared" si="64"/>
        <v/>
      </c>
      <c r="DC153" s="119"/>
      <c r="DD153" s="111"/>
      <c r="DE153" s="111"/>
      <c r="DF153" s="111"/>
      <c r="DG153" s="111"/>
      <c r="DH153" s="111"/>
      <c r="DI153" s="111"/>
      <c r="DJ153" s="111"/>
      <c r="DK153" s="111"/>
      <c r="DL153" s="111"/>
      <c r="DM153" s="112">
        <f>IF('III Plan Rates'!$AP156&gt;0,SUMPRODUCT(DD153:DL153,'III Plan Rates'!$AG156:$AO156)/'III Plan Rates'!$AP156,0)</f>
        <v>0</v>
      </c>
      <c r="DN153" s="123"/>
      <c r="DO153" s="112" t="e">
        <f>'III Plan Rates'!$AA156*'V Consumer Factors'!$N$12*'II Rate Development &amp; Change'!$M$34</f>
        <v>#DIV/0!</v>
      </c>
      <c r="DP153" s="112" t="e">
        <f>'III Plan Rates'!$AA156*'V Consumer Factors'!$N$13*'II Rate Development &amp; Change'!$M$34</f>
        <v>#DIV/0!</v>
      </c>
      <c r="DQ153" s="112" t="e">
        <f>'III Plan Rates'!$AA156*'V Consumer Factors'!$N$14*'II Rate Development &amp; Change'!$M$34</f>
        <v>#DIV/0!</v>
      </c>
      <c r="DR153" s="112" t="e">
        <f>'III Plan Rates'!$AA156*'V Consumer Factors'!$N$15*'II Rate Development &amp; Change'!$M$34</f>
        <v>#DIV/0!</v>
      </c>
      <c r="DS153" s="112" t="e">
        <f>'III Plan Rates'!$AA156*'V Consumer Factors'!$N$16*'II Rate Development &amp; Change'!$M$34</f>
        <v>#DIV/0!</v>
      </c>
      <c r="DT153" s="112" t="e">
        <f>'III Plan Rates'!$AA156*'V Consumer Factors'!$N$17*'II Rate Development &amp; Change'!$M$34</f>
        <v>#DIV/0!</v>
      </c>
      <c r="DU153" s="112" t="e">
        <f>'III Plan Rates'!$AA156*'V Consumer Factors'!$N$18*'II Rate Development &amp; Change'!$M$34</f>
        <v>#DIV/0!</v>
      </c>
      <c r="DV153" s="112" t="e">
        <f>'III Plan Rates'!$AA156*'V Consumer Factors'!$N$19*'II Rate Development &amp; Change'!$M$34</f>
        <v>#DIV/0!</v>
      </c>
      <c r="DW153" s="112" t="e">
        <f>'III Plan Rates'!$AA156*'V Consumer Factors'!$N$20*'II Rate Development &amp; Change'!$M$34</f>
        <v>#DIV/0!</v>
      </c>
      <c r="DX153" s="112">
        <f>IF('III Plan Rates'!$AP156&gt;0,SUMPRODUCT(DO153:DW153,'III Plan Rates'!$AG156:$AO156)/'III Plan Rates'!$AP156,0)</f>
        <v>0</v>
      </c>
      <c r="DZ153" s="120" t="e">
        <f t="shared" si="65"/>
        <v>#DIV/0!</v>
      </c>
      <c r="EA153" s="120" t="e">
        <f t="shared" si="65"/>
        <v>#DIV/0!</v>
      </c>
      <c r="EB153" s="120" t="e">
        <f t="shared" si="65"/>
        <v>#DIV/0!</v>
      </c>
      <c r="EC153" s="120" t="e">
        <f t="shared" si="65"/>
        <v>#DIV/0!</v>
      </c>
      <c r="ED153" s="120" t="e">
        <f t="shared" si="65"/>
        <v>#DIV/0!</v>
      </c>
      <c r="EE153" s="120" t="e">
        <f t="shared" si="65"/>
        <v>#DIV/0!</v>
      </c>
      <c r="EF153" s="120" t="e">
        <f t="shared" si="65"/>
        <v>#DIV/0!</v>
      </c>
      <c r="EG153" s="120" t="e">
        <f t="shared" si="65"/>
        <v>#DIV/0!</v>
      </c>
      <c r="EH153" s="120" t="e">
        <f t="shared" si="65"/>
        <v>#DIV/0!</v>
      </c>
      <c r="EI153" s="120" t="str">
        <f t="shared" si="65"/>
        <v/>
      </c>
      <c r="EJ153" s="119"/>
    </row>
    <row r="154" spans="1:140" x14ac:dyDescent="0.25">
      <c r="A154" s="406" t="str">
        <f>'III Plan Rates'!A157</f>
        <v>Plan 140</v>
      </c>
      <c r="B154" s="122">
        <f>'III Plan Rates'!B157</f>
        <v>0</v>
      </c>
      <c r="C154" s="128">
        <f>'III Plan Rates'!D157</f>
        <v>0</v>
      </c>
      <c r="D154" s="122">
        <f>'III Plan Rates'!E157</f>
        <v>0</v>
      </c>
      <c r="E154" s="122">
        <f>'III Plan Rates'!F157</f>
        <v>0</v>
      </c>
      <c r="F154" s="122">
        <f>'III Plan Rates'!G157</f>
        <v>0</v>
      </c>
      <c r="G154" s="122">
        <f>'III Plan Rates'!J157</f>
        <v>0</v>
      </c>
      <c r="H154" s="10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2">
        <f>IF('III Plan Rates'!$AP157&gt;0,SUMPRODUCT(I154:Q154,'III Plan Rates'!$AG157:$AO157)/'III Plan Rates'!$AP157,0)</f>
        <v>0</v>
      </c>
      <c r="S154" s="123"/>
      <c r="T154" s="112" t="e">
        <f>'III Plan Rates'!$AA157*'V Consumer Factors'!$N$12*'II Rate Development &amp; Change'!$J$34</f>
        <v>#DIV/0!</v>
      </c>
      <c r="U154" s="112" t="e">
        <f>'III Plan Rates'!$AA157*'V Consumer Factors'!$N$13*'II Rate Development &amp; Change'!$J$34</f>
        <v>#DIV/0!</v>
      </c>
      <c r="V154" s="112" t="e">
        <f>'III Plan Rates'!$AA157*'V Consumer Factors'!$N$14*'II Rate Development &amp; Change'!$J$34</f>
        <v>#DIV/0!</v>
      </c>
      <c r="W154" s="112" t="e">
        <f>'III Plan Rates'!$AA157*'V Consumer Factors'!$N$15*'II Rate Development &amp; Change'!$J$34</f>
        <v>#DIV/0!</v>
      </c>
      <c r="X154" s="112" t="e">
        <f>'III Plan Rates'!$AA157*'V Consumer Factors'!$N$16*'II Rate Development &amp; Change'!$J$34</f>
        <v>#DIV/0!</v>
      </c>
      <c r="Y154" s="112" t="e">
        <f>'III Plan Rates'!$AA157*'V Consumer Factors'!$N$17*'II Rate Development &amp; Change'!$J$34</f>
        <v>#DIV/0!</v>
      </c>
      <c r="Z154" s="112" t="e">
        <f>'III Plan Rates'!$AA157*'V Consumer Factors'!$N$18*'II Rate Development &amp; Change'!$J$34</f>
        <v>#DIV/0!</v>
      </c>
      <c r="AA154" s="112" t="e">
        <f>'III Plan Rates'!$AA157*'V Consumer Factors'!$N$19*'II Rate Development &amp; Change'!$J$34</f>
        <v>#DIV/0!</v>
      </c>
      <c r="AB154" s="112" t="e">
        <f>'III Plan Rates'!$AA157*'V Consumer Factors'!$N$20*'II Rate Development &amp; Change'!$J$34</f>
        <v>#DIV/0!</v>
      </c>
      <c r="AC154" s="112">
        <f>IF('III Plan Rates'!$AP157&gt;0,SUMPRODUCT(T154:AB154,'III Plan Rates'!$AG157:$AO157)/'III Plan Rates'!$AP157,0)</f>
        <v>0</v>
      </c>
      <c r="AD154" s="119"/>
      <c r="AE154" s="120" t="e">
        <f t="shared" si="62"/>
        <v>#DIV/0!</v>
      </c>
      <c r="AF154" s="120" t="e">
        <f t="shared" si="62"/>
        <v>#DIV/0!</v>
      </c>
      <c r="AG154" s="120" t="e">
        <f t="shared" si="62"/>
        <v>#DIV/0!</v>
      </c>
      <c r="AH154" s="120" t="e">
        <f t="shared" si="61"/>
        <v>#DIV/0!</v>
      </c>
      <c r="AI154" s="120" t="e">
        <f t="shared" si="61"/>
        <v>#DIV/0!</v>
      </c>
      <c r="AJ154" s="120" t="e">
        <f t="shared" si="61"/>
        <v>#DIV/0!</v>
      </c>
      <c r="AK154" s="120" t="e">
        <f t="shared" si="61"/>
        <v>#DIV/0!</v>
      </c>
      <c r="AL154" s="120" t="e">
        <f t="shared" si="61"/>
        <v>#DIV/0!</v>
      </c>
      <c r="AM154" s="120" t="e">
        <f t="shared" si="61"/>
        <v>#DIV/0!</v>
      </c>
      <c r="AN154" s="120" t="str">
        <f t="shared" si="61"/>
        <v/>
      </c>
      <c r="AO154" s="119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2">
        <f>IF('III Plan Rates'!$AP157&gt;0,SUMPRODUCT(AP154:AX154,'III Plan Rates'!$AG157:$AO157)/'III Plan Rates'!$AP157,0)</f>
        <v>0</v>
      </c>
      <c r="AZ154" s="123"/>
      <c r="BA154" s="112" t="e">
        <f>'III Plan Rates'!$AA157*'V Consumer Factors'!$N$12*'II Rate Development &amp; Change'!$K$34</f>
        <v>#DIV/0!</v>
      </c>
      <c r="BB154" s="112" t="e">
        <f>'III Plan Rates'!$AA157*'V Consumer Factors'!$N$13*'II Rate Development &amp; Change'!$K$34</f>
        <v>#DIV/0!</v>
      </c>
      <c r="BC154" s="112" t="e">
        <f>'III Plan Rates'!$AA157*'V Consumer Factors'!$N$14*'II Rate Development &amp; Change'!$K$34</f>
        <v>#DIV/0!</v>
      </c>
      <c r="BD154" s="112" t="e">
        <f>'III Plan Rates'!$AA157*'V Consumer Factors'!$N$15*'II Rate Development &amp; Change'!$K$34</f>
        <v>#DIV/0!</v>
      </c>
      <c r="BE154" s="112" t="e">
        <f>'III Plan Rates'!$AA157*'V Consumer Factors'!$N$16*'II Rate Development &amp; Change'!$K$34</f>
        <v>#DIV/0!</v>
      </c>
      <c r="BF154" s="112" t="e">
        <f>'III Plan Rates'!$AA157*'V Consumer Factors'!$N$17*'II Rate Development &amp; Change'!$K$34</f>
        <v>#DIV/0!</v>
      </c>
      <c r="BG154" s="112" t="e">
        <f>'III Plan Rates'!$AA157*'V Consumer Factors'!$N$18*'II Rate Development &amp; Change'!$K$34</f>
        <v>#DIV/0!</v>
      </c>
      <c r="BH154" s="112" t="e">
        <f>'III Plan Rates'!$AA157*'V Consumer Factors'!$N$19*'II Rate Development &amp; Change'!$K$34</f>
        <v>#DIV/0!</v>
      </c>
      <c r="BI154" s="112" t="e">
        <f>'III Plan Rates'!$AA157*'V Consumer Factors'!$N$20*'II Rate Development &amp; Change'!$K$34</f>
        <v>#DIV/0!</v>
      </c>
      <c r="BJ154" s="112">
        <f>IF('III Plan Rates'!$AP157&gt;0,SUMPRODUCT(BA154:BI154,'III Plan Rates'!$AG157:$AO157)/'III Plan Rates'!$AP157,0)</f>
        <v>0</v>
      </c>
      <c r="BK154" s="124"/>
      <c r="BL154" s="120" t="e">
        <f t="shared" si="63"/>
        <v>#DIV/0!</v>
      </c>
      <c r="BM154" s="120" t="e">
        <f t="shared" si="63"/>
        <v>#DIV/0!</v>
      </c>
      <c r="BN154" s="120" t="e">
        <f t="shared" si="63"/>
        <v>#DIV/0!</v>
      </c>
      <c r="BO154" s="120" t="e">
        <f t="shared" si="63"/>
        <v>#DIV/0!</v>
      </c>
      <c r="BP154" s="120" t="e">
        <f t="shared" si="63"/>
        <v>#DIV/0!</v>
      </c>
      <c r="BQ154" s="120" t="e">
        <f t="shared" si="63"/>
        <v>#DIV/0!</v>
      </c>
      <c r="BR154" s="120" t="e">
        <f t="shared" si="63"/>
        <v>#DIV/0!</v>
      </c>
      <c r="BS154" s="120" t="e">
        <f t="shared" si="63"/>
        <v>#DIV/0!</v>
      </c>
      <c r="BT154" s="120" t="e">
        <f t="shared" si="63"/>
        <v>#DIV/0!</v>
      </c>
      <c r="BU154" s="120" t="str">
        <f t="shared" si="63"/>
        <v/>
      </c>
      <c r="BV154" s="119"/>
      <c r="BW154" s="111"/>
      <c r="BX154" s="111"/>
      <c r="BY154" s="111"/>
      <c r="BZ154" s="111"/>
      <c r="CA154" s="111"/>
      <c r="CB154" s="111"/>
      <c r="CC154" s="111"/>
      <c r="CD154" s="111"/>
      <c r="CE154" s="111"/>
      <c r="CF154" s="112">
        <f>IF('III Plan Rates'!$AP157&gt;0,SUMPRODUCT(BW154:CE154,'III Plan Rates'!$AG157:$AO157)/'III Plan Rates'!$AP157,0)</f>
        <v>0</v>
      </c>
      <c r="CG154" s="123"/>
      <c r="CH154" s="112" t="e">
        <f>'III Plan Rates'!$AA157*'V Consumer Factors'!$N$12*'II Rate Development &amp; Change'!$L$34</f>
        <v>#DIV/0!</v>
      </c>
      <c r="CI154" s="112" t="e">
        <f>'III Plan Rates'!$AA157*'V Consumer Factors'!$N$13*'II Rate Development &amp; Change'!$L$34</f>
        <v>#DIV/0!</v>
      </c>
      <c r="CJ154" s="112" t="e">
        <f>'III Plan Rates'!$AA157*'V Consumer Factors'!$N$14*'II Rate Development &amp; Change'!$L$34</f>
        <v>#DIV/0!</v>
      </c>
      <c r="CK154" s="112" t="e">
        <f>'III Plan Rates'!$AA157*'V Consumer Factors'!$N$15*'II Rate Development &amp; Change'!$L$34</f>
        <v>#DIV/0!</v>
      </c>
      <c r="CL154" s="112" t="e">
        <f>'III Plan Rates'!$AA157*'V Consumer Factors'!$N$16*'II Rate Development &amp; Change'!$L$34</f>
        <v>#DIV/0!</v>
      </c>
      <c r="CM154" s="112" t="e">
        <f>'III Plan Rates'!$AA157*'V Consumer Factors'!$N$17*'II Rate Development &amp; Change'!$L$34</f>
        <v>#DIV/0!</v>
      </c>
      <c r="CN154" s="112" t="e">
        <f>'III Plan Rates'!$AA157*'V Consumer Factors'!$N$18*'II Rate Development &amp; Change'!$L$34</f>
        <v>#DIV/0!</v>
      </c>
      <c r="CO154" s="112" t="e">
        <f>'III Plan Rates'!$AA157*'V Consumer Factors'!$N$19*'II Rate Development &amp; Change'!$L$34</f>
        <v>#DIV/0!</v>
      </c>
      <c r="CP154" s="112" t="e">
        <f>'III Plan Rates'!$AA157*'V Consumer Factors'!$N$20*'II Rate Development &amp; Change'!$L$34</f>
        <v>#DIV/0!</v>
      </c>
      <c r="CQ154" s="112">
        <f>IF('III Plan Rates'!$AP157&gt;0,SUMPRODUCT(CH154:CP154,'III Plan Rates'!$AG157:$AO157)/'III Plan Rates'!$AP157,0)</f>
        <v>0</v>
      </c>
      <c r="CR154" s="124"/>
      <c r="CS154" s="120" t="e">
        <f t="shared" si="64"/>
        <v>#DIV/0!</v>
      </c>
      <c r="CT154" s="120" t="e">
        <f t="shared" si="64"/>
        <v>#DIV/0!</v>
      </c>
      <c r="CU154" s="120" t="e">
        <f t="shared" si="64"/>
        <v>#DIV/0!</v>
      </c>
      <c r="CV154" s="120" t="e">
        <f t="shared" si="64"/>
        <v>#DIV/0!</v>
      </c>
      <c r="CW154" s="120" t="e">
        <f t="shared" si="64"/>
        <v>#DIV/0!</v>
      </c>
      <c r="CX154" s="120" t="e">
        <f t="shared" si="64"/>
        <v>#DIV/0!</v>
      </c>
      <c r="CY154" s="120" t="e">
        <f t="shared" si="64"/>
        <v>#DIV/0!</v>
      </c>
      <c r="CZ154" s="120" t="e">
        <f t="shared" si="64"/>
        <v>#DIV/0!</v>
      </c>
      <c r="DA154" s="120" t="e">
        <f t="shared" si="64"/>
        <v>#DIV/0!</v>
      </c>
      <c r="DB154" s="120" t="str">
        <f t="shared" si="64"/>
        <v/>
      </c>
      <c r="DC154" s="119"/>
      <c r="DD154" s="111"/>
      <c r="DE154" s="111"/>
      <c r="DF154" s="111"/>
      <c r="DG154" s="111"/>
      <c r="DH154" s="111"/>
      <c r="DI154" s="111"/>
      <c r="DJ154" s="111"/>
      <c r="DK154" s="111"/>
      <c r="DL154" s="111"/>
      <c r="DM154" s="112">
        <f>IF('III Plan Rates'!$AP157&gt;0,SUMPRODUCT(DD154:DL154,'III Plan Rates'!$AG157:$AO157)/'III Plan Rates'!$AP157,0)</f>
        <v>0</v>
      </c>
      <c r="DN154" s="123"/>
      <c r="DO154" s="112" t="e">
        <f>'III Plan Rates'!$AA157*'V Consumer Factors'!$N$12*'II Rate Development &amp; Change'!$M$34</f>
        <v>#DIV/0!</v>
      </c>
      <c r="DP154" s="112" t="e">
        <f>'III Plan Rates'!$AA157*'V Consumer Factors'!$N$13*'II Rate Development &amp; Change'!$M$34</f>
        <v>#DIV/0!</v>
      </c>
      <c r="DQ154" s="112" t="e">
        <f>'III Plan Rates'!$AA157*'V Consumer Factors'!$N$14*'II Rate Development &amp; Change'!$M$34</f>
        <v>#DIV/0!</v>
      </c>
      <c r="DR154" s="112" t="e">
        <f>'III Plan Rates'!$AA157*'V Consumer Factors'!$N$15*'II Rate Development &amp; Change'!$M$34</f>
        <v>#DIV/0!</v>
      </c>
      <c r="DS154" s="112" t="e">
        <f>'III Plan Rates'!$AA157*'V Consumer Factors'!$N$16*'II Rate Development &amp; Change'!$M$34</f>
        <v>#DIV/0!</v>
      </c>
      <c r="DT154" s="112" t="e">
        <f>'III Plan Rates'!$AA157*'V Consumer Factors'!$N$17*'II Rate Development &amp; Change'!$M$34</f>
        <v>#DIV/0!</v>
      </c>
      <c r="DU154" s="112" t="e">
        <f>'III Plan Rates'!$AA157*'V Consumer Factors'!$N$18*'II Rate Development &amp; Change'!$M$34</f>
        <v>#DIV/0!</v>
      </c>
      <c r="DV154" s="112" t="e">
        <f>'III Plan Rates'!$AA157*'V Consumer Factors'!$N$19*'II Rate Development &amp; Change'!$M$34</f>
        <v>#DIV/0!</v>
      </c>
      <c r="DW154" s="112" t="e">
        <f>'III Plan Rates'!$AA157*'V Consumer Factors'!$N$20*'II Rate Development &amp; Change'!$M$34</f>
        <v>#DIV/0!</v>
      </c>
      <c r="DX154" s="112">
        <f>IF('III Plan Rates'!$AP157&gt;0,SUMPRODUCT(DO154:DW154,'III Plan Rates'!$AG157:$AO157)/'III Plan Rates'!$AP157,0)</f>
        <v>0</v>
      </c>
      <c r="DZ154" s="120" t="e">
        <f t="shared" si="65"/>
        <v>#DIV/0!</v>
      </c>
      <c r="EA154" s="120" t="e">
        <f t="shared" si="65"/>
        <v>#DIV/0!</v>
      </c>
      <c r="EB154" s="120" t="e">
        <f t="shared" si="65"/>
        <v>#DIV/0!</v>
      </c>
      <c r="EC154" s="120" t="e">
        <f t="shared" si="65"/>
        <v>#DIV/0!</v>
      </c>
      <c r="ED154" s="120" t="e">
        <f t="shared" si="65"/>
        <v>#DIV/0!</v>
      </c>
      <c r="EE154" s="120" t="e">
        <f t="shared" si="65"/>
        <v>#DIV/0!</v>
      </c>
      <c r="EF154" s="120" t="e">
        <f t="shared" si="65"/>
        <v>#DIV/0!</v>
      </c>
      <c r="EG154" s="120" t="e">
        <f t="shared" si="65"/>
        <v>#DIV/0!</v>
      </c>
      <c r="EH154" s="120" t="e">
        <f t="shared" si="65"/>
        <v>#DIV/0!</v>
      </c>
      <c r="EI154" s="120" t="str">
        <f t="shared" si="65"/>
        <v/>
      </c>
      <c r="EJ154" s="119"/>
    </row>
    <row r="155" spans="1:140" x14ac:dyDescent="0.25">
      <c r="A155" s="406" t="str">
        <f>'III Plan Rates'!A158</f>
        <v>Plan 141</v>
      </c>
      <c r="B155" s="122">
        <f>'III Plan Rates'!B158</f>
        <v>0</v>
      </c>
      <c r="C155" s="128">
        <f>'III Plan Rates'!D158</f>
        <v>0</v>
      </c>
      <c r="D155" s="122">
        <f>'III Plan Rates'!E158</f>
        <v>0</v>
      </c>
      <c r="E155" s="122">
        <f>'III Plan Rates'!F158</f>
        <v>0</v>
      </c>
      <c r="F155" s="122">
        <f>'III Plan Rates'!G158</f>
        <v>0</v>
      </c>
      <c r="G155" s="122">
        <f>'III Plan Rates'!J158</f>
        <v>0</v>
      </c>
      <c r="H155" s="10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2">
        <f>IF('III Plan Rates'!$AP158&gt;0,SUMPRODUCT(I155:Q155,'III Plan Rates'!$AG158:$AO158)/'III Plan Rates'!$AP158,0)</f>
        <v>0</v>
      </c>
      <c r="S155" s="123"/>
      <c r="T155" s="112" t="e">
        <f>'III Plan Rates'!$AA158*'V Consumer Factors'!$N$12*'II Rate Development &amp; Change'!$J$34</f>
        <v>#DIV/0!</v>
      </c>
      <c r="U155" s="112" t="e">
        <f>'III Plan Rates'!$AA158*'V Consumer Factors'!$N$13*'II Rate Development &amp; Change'!$J$34</f>
        <v>#DIV/0!</v>
      </c>
      <c r="V155" s="112" t="e">
        <f>'III Plan Rates'!$AA158*'V Consumer Factors'!$N$14*'II Rate Development &amp; Change'!$J$34</f>
        <v>#DIV/0!</v>
      </c>
      <c r="W155" s="112" t="e">
        <f>'III Plan Rates'!$AA158*'V Consumer Factors'!$N$15*'II Rate Development &amp; Change'!$J$34</f>
        <v>#DIV/0!</v>
      </c>
      <c r="X155" s="112" t="e">
        <f>'III Plan Rates'!$AA158*'V Consumer Factors'!$N$16*'II Rate Development &amp; Change'!$J$34</f>
        <v>#DIV/0!</v>
      </c>
      <c r="Y155" s="112" t="e">
        <f>'III Plan Rates'!$AA158*'V Consumer Factors'!$N$17*'II Rate Development &amp; Change'!$J$34</f>
        <v>#DIV/0!</v>
      </c>
      <c r="Z155" s="112" t="e">
        <f>'III Plan Rates'!$AA158*'V Consumer Factors'!$N$18*'II Rate Development &amp; Change'!$J$34</f>
        <v>#DIV/0!</v>
      </c>
      <c r="AA155" s="112" t="e">
        <f>'III Plan Rates'!$AA158*'V Consumer Factors'!$N$19*'II Rate Development &amp; Change'!$J$34</f>
        <v>#DIV/0!</v>
      </c>
      <c r="AB155" s="112" t="e">
        <f>'III Plan Rates'!$AA158*'V Consumer Factors'!$N$20*'II Rate Development &amp; Change'!$J$34</f>
        <v>#DIV/0!</v>
      </c>
      <c r="AC155" s="112">
        <f>IF('III Plan Rates'!$AP158&gt;0,SUMPRODUCT(T155:AB155,'III Plan Rates'!$AG158:$AO158)/'III Plan Rates'!$AP158,0)</f>
        <v>0</v>
      </c>
      <c r="AD155" s="119"/>
      <c r="AE155" s="120" t="e">
        <f t="shared" si="62"/>
        <v>#DIV/0!</v>
      </c>
      <c r="AF155" s="120" t="e">
        <f t="shared" si="62"/>
        <v>#DIV/0!</v>
      </c>
      <c r="AG155" s="120" t="e">
        <f t="shared" si="62"/>
        <v>#DIV/0!</v>
      </c>
      <c r="AH155" s="120" t="e">
        <f t="shared" si="61"/>
        <v>#DIV/0!</v>
      </c>
      <c r="AI155" s="120" t="e">
        <f t="shared" si="61"/>
        <v>#DIV/0!</v>
      </c>
      <c r="AJ155" s="120" t="e">
        <f t="shared" si="61"/>
        <v>#DIV/0!</v>
      </c>
      <c r="AK155" s="120" t="e">
        <f t="shared" si="61"/>
        <v>#DIV/0!</v>
      </c>
      <c r="AL155" s="120" t="e">
        <f t="shared" si="61"/>
        <v>#DIV/0!</v>
      </c>
      <c r="AM155" s="120" t="e">
        <f t="shared" si="61"/>
        <v>#DIV/0!</v>
      </c>
      <c r="AN155" s="120" t="str">
        <f t="shared" si="61"/>
        <v/>
      </c>
      <c r="AO155" s="119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2">
        <f>IF('III Plan Rates'!$AP158&gt;0,SUMPRODUCT(AP155:AX155,'III Plan Rates'!$AG158:$AO158)/'III Plan Rates'!$AP158,0)</f>
        <v>0</v>
      </c>
      <c r="AZ155" s="123"/>
      <c r="BA155" s="112" t="e">
        <f>'III Plan Rates'!$AA158*'V Consumer Factors'!$N$12*'II Rate Development &amp; Change'!$K$34</f>
        <v>#DIV/0!</v>
      </c>
      <c r="BB155" s="112" t="e">
        <f>'III Plan Rates'!$AA158*'V Consumer Factors'!$N$13*'II Rate Development &amp; Change'!$K$34</f>
        <v>#DIV/0!</v>
      </c>
      <c r="BC155" s="112" t="e">
        <f>'III Plan Rates'!$AA158*'V Consumer Factors'!$N$14*'II Rate Development &amp; Change'!$K$34</f>
        <v>#DIV/0!</v>
      </c>
      <c r="BD155" s="112" t="e">
        <f>'III Plan Rates'!$AA158*'V Consumer Factors'!$N$15*'II Rate Development &amp; Change'!$K$34</f>
        <v>#DIV/0!</v>
      </c>
      <c r="BE155" s="112" t="e">
        <f>'III Plan Rates'!$AA158*'V Consumer Factors'!$N$16*'II Rate Development &amp; Change'!$K$34</f>
        <v>#DIV/0!</v>
      </c>
      <c r="BF155" s="112" t="e">
        <f>'III Plan Rates'!$AA158*'V Consumer Factors'!$N$17*'II Rate Development &amp; Change'!$K$34</f>
        <v>#DIV/0!</v>
      </c>
      <c r="BG155" s="112" t="e">
        <f>'III Plan Rates'!$AA158*'V Consumer Factors'!$N$18*'II Rate Development &amp; Change'!$K$34</f>
        <v>#DIV/0!</v>
      </c>
      <c r="BH155" s="112" t="e">
        <f>'III Plan Rates'!$AA158*'V Consumer Factors'!$N$19*'II Rate Development &amp; Change'!$K$34</f>
        <v>#DIV/0!</v>
      </c>
      <c r="BI155" s="112" t="e">
        <f>'III Plan Rates'!$AA158*'V Consumer Factors'!$N$20*'II Rate Development &amp; Change'!$K$34</f>
        <v>#DIV/0!</v>
      </c>
      <c r="BJ155" s="112">
        <f>IF('III Plan Rates'!$AP158&gt;0,SUMPRODUCT(BA155:BI155,'III Plan Rates'!$AG158:$AO158)/'III Plan Rates'!$AP158,0)</f>
        <v>0</v>
      </c>
      <c r="BK155" s="124"/>
      <c r="BL155" s="120" t="e">
        <f t="shared" si="63"/>
        <v>#DIV/0!</v>
      </c>
      <c r="BM155" s="120" t="e">
        <f t="shared" si="63"/>
        <v>#DIV/0!</v>
      </c>
      <c r="BN155" s="120" t="e">
        <f t="shared" si="63"/>
        <v>#DIV/0!</v>
      </c>
      <c r="BO155" s="120" t="e">
        <f t="shared" si="63"/>
        <v>#DIV/0!</v>
      </c>
      <c r="BP155" s="120" t="e">
        <f t="shared" si="63"/>
        <v>#DIV/0!</v>
      </c>
      <c r="BQ155" s="120" t="e">
        <f t="shared" si="63"/>
        <v>#DIV/0!</v>
      </c>
      <c r="BR155" s="120" t="e">
        <f t="shared" si="63"/>
        <v>#DIV/0!</v>
      </c>
      <c r="BS155" s="120" t="e">
        <f t="shared" si="63"/>
        <v>#DIV/0!</v>
      </c>
      <c r="BT155" s="120" t="e">
        <f t="shared" si="63"/>
        <v>#DIV/0!</v>
      </c>
      <c r="BU155" s="120" t="str">
        <f t="shared" si="63"/>
        <v/>
      </c>
      <c r="BV155" s="119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2">
        <f>IF('III Plan Rates'!$AP158&gt;0,SUMPRODUCT(BW155:CE155,'III Plan Rates'!$AG158:$AO158)/'III Plan Rates'!$AP158,0)</f>
        <v>0</v>
      </c>
      <c r="CG155" s="123"/>
      <c r="CH155" s="112" t="e">
        <f>'III Plan Rates'!$AA158*'V Consumer Factors'!$N$12*'II Rate Development &amp; Change'!$L$34</f>
        <v>#DIV/0!</v>
      </c>
      <c r="CI155" s="112" t="e">
        <f>'III Plan Rates'!$AA158*'V Consumer Factors'!$N$13*'II Rate Development &amp; Change'!$L$34</f>
        <v>#DIV/0!</v>
      </c>
      <c r="CJ155" s="112" t="e">
        <f>'III Plan Rates'!$AA158*'V Consumer Factors'!$N$14*'II Rate Development &amp; Change'!$L$34</f>
        <v>#DIV/0!</v>
      </c>
      <c r="CK155" s="112" t="e">
        <f>'III Plan Rates'!$AA158*'V Consumer Factors'!$N$15*'II Rate Development &amp; Change'!$L$34</f>
        <v>#DIV/0!</v>
      </c>
      <c r="CL155" s="112" t="e">
        <f>'III Plan Rates'!$AA158*'V Consumer Factors'!$N$16*'II Rate Development &amp; Change'!$L$34</f>
        <v>#DIV/0!</v>
      </c>
      <c r="CM155" s="112" t="e">
        <f>'III Plan Rates'!$AA158*'V Consumer Factors'!$N$17*'II Rate Development &amp; Change'!$L$34</f>
        <v>#DIV/0!</v>
      </c>
      <c r="CN155" s="112" t="e">
        <f>'III Plan Rates'!$AA158*'V Consumer Factors'!$N$18*'II Rate Development &amp; Change'!$L$34</f>
        <v>#DIV/0!</v>
      </c>
      <c r="CO155" s="112" t="e">
        <f>'III Plan Rates'!$AA158*'V Consumer Factors'!$N$19*'II Rate Development &amp; Change'!$L$34</f>
        <v>#DIV/0!</v>
      </c>
      <c r="CP155" s="112" t="e">
        <f>'III Plan Rates'!$AA158*'V Consumer Factors'!$N$20*'II Rate Development &amp; Change'!$L$34</f>
        <v>#DIV/0!</v>
      </c>
      <c r="CQ155" s="112">
        <f>IF('III Plan Rates'!$AP158&gt;0,SUMPRODUCT(CH155:CP155,'III Plan Rates'!$AG158:$AO158)/'III Plan Rates'!$AP158,0)</f>
        <v>0</v>
      </c>
      <c r="CR155" s="124"/>
      <c r="CS155" s="120" t="e">
        <f t="shared" si="64"/>
        <v>#DIV/0!</v>
      </c>
      <c r="CT155" s="120" t="e">
        <f t="shared" si="64"/>
        <v>#DIV/0!</v>
      </c>
      <c r="CU155" s="120" t="e">
        <f t="shared" si="64"/>
        <v>#DIV/0!</v>
      </c>
      <c r="CV155" s="120" t="e">
        <f t="shared" si="64"/>
        <v>#DIV/0!</v>
      </c>
      <c r="CW155" s="120" t="e">
        <f t="shared" si="64"/>
        <v>#DIV/0!</v>
      </c>
      <c r="CX155" s="120" t="e">
        <f t="shared" si="64"/>
        <v>#DIV/0!</v>
      </c>
      <c r="CY155" s="120" t="e">
        <f t="shared" si="64"/>
        <v>#DIV/0!</v>
      </c>
      <c r="CZ155" s="120" t="e">
        <f t="shared" si="64"/>
        <v>#DIV/0!</v>
      </c>
      <c r="DA155" s="120" t="e">
        <f t="shared" si="64"/>
        <v>#DIV/0!</v>
      </c>
      <c r="DB155" s="120" t="str">
        <f t="shared" si="64"/>
        <v/>
      </c>
      <c r="DC155" s="119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2">
        <f>IF('III Plan Rates'!$AP158&gt;0,SUMPRODUCT(DD155:DL155,'III Plan Rates'!$AG158:$AO158)/'III Plan Rates'!$AP158,0)</f>
        <v>0</v>
      </c>
      <c r="DN155" s="123"/>
      <c r="DO155" s="112" t="e">
        <f>'III Plan Rates'!$AA158*'V Consumer Factors'!$N$12*'II Rate Development &amp; Change'!$M$34</f>
        <v>#DIV/0!</v>
      </c>
      <c r="DP155" s="112" t="e">
        <f>'III Plan Rates'!$AA158*'V Consumer Factors'!$N$13*'II Rate Development &amp; Change'!$M$34</f>
        <v>#DIV/0!</v>
      </c>
      <c r="DQ155" s="112" t="e">
        <f>'III Plan Rates'!$AA158*'V Consumer Factors'!$N$14*'II Rate Development &amp; Change'!$M$34</f>
        <v>#DIV/0!</v>
      </c>
      <c r="DR155" s="112" t="e">
        <f>'III Plan Rates'!$AA158*'V Consumer Factors'!$N$15*'II Rate Development &amp; Change'!$M$34</f>
        <v>#DIV/0!</v>
      </c>
      <c r="DS155" s="112" t="e">
        <f>'III Plan Rates'!$AA158*'V Consumer Factors'!$N$16*'II Rate Development &amp; Change'!$M$34</f>
        <v>#DIV/0!</v>
      </c>
      <c r="DT155" s="112" t="e">
        <f>'III Plan Rates'!$AA158*'V Consumer Factors'!$N$17*'II Rate Development &amp; Change'!$M$34</f>
        <v>#DIV/0!</v>
      </c>
      <c r="DU155" s="112" t="e">
        <f>'III Plan Rates'!$AA158*'V Consumer Factors'!$N$18*'II Rate Development &amp; Change'!$M$34</f>
        <v>#DIV/0!</v>
      </c>
      <c r="DV155" s="112" t="e">
        <f>'III Plan Rates'!$AA158*'V Consumer Factors'!$N$19*'II Rate Development &amp; Change'!$M$34</f>
        <v>#DIV/0!</v>
      </c>
      <c r="DW155" s="112" t="e">
        <f>'III Plan Rates'!$AA158*'V Consumer Factors'!$N$20*'II Rate Development &amp; Change'!$M$34</f>
        <v>#DIV/0!</v>
      </c>
      <c r="DX155" s="112">
        <f>IF('III Plan Rates'!$AP158&gt;0,SUMPRODUCT(DO155:DW155,'III Plan Rates'!$AG158:$AO158)/'III Plan Rates'!$AP158,0)</f>
        <v>0</v>
      </c>
      <c r="DZ155" s="120" t="e">
        <f t="shared" si="65"/>
        <v>#DIV/0!</v>
      </c>
      <c r="EA155" s="120" t="e">
        <f t="shared" si="65"/>
        <v>#DIV/0!</v>
      </c>
      <c r="EB155" s="120" t="e">
        <f t="shared" si="65"/>
        <v>#DIV/0!</v>
      </c>
      <c r="EC155" s="120" t="e">
        <f t="shared" si="65"/>
        <v>#DIV/0!</v>
      </c>
      <c r="ED155" s="120" t="e">
        <f t="shared" si="65"/>
        <v>#DIV/0!</v>
      </c>
      <c r="EE155" s="120" t="e">
        <f t="shared" si="65"/>
        <v>#DIV/0!</v>
      </c>
      <c r="EF155" s="120" t="e">
        <f t="shared" si="65"/>
        <v>#DIV/0!</v>
      </c>
      <c r="EG155" s="120" t="e">
        <f t="shared" si="65"/>
        <v>#DIV/0!</v>
      </c>
      <c r="EH155" s="120" t="e">
        <f t="shared" si="65"/>
        <v>#DIV/0!</v>
      </c>
      <c r="EI155" s="120" t="str">
        <f t="shared" si="65"/>
        <v/>
      </c>
      <c r="EJ155" s="119"/>
    </row>
    <row r="156" spans="1:140" x14ac:dyDescent="0.25">
      <c r="A156" s="406" t="str">
        <f>'III Plan Rates'!A159</f>
        <v>Plan 142</v>
      </c>
      <c r="B156" s="122">
        <f>'III Plan Rates'!B159</f>
        <v>0</v>
      </c>
      <c r="C156" s="128">
        <f>'III Plan Rates'!D159</f>
        <v>0</v>
      </c>
      <c r="D156" s="122">
        <f>'III Plan Rates'!E159</f>
        <v>0</v>
      </c>
      <c r="E156" s="122">
        <f>'III Plan Rates'!F159</f>
        <v>0</v>
      </c>
      <c r="F156" s="122">
        <f>'III Plan Rates'!G159</f>
        <v>0</v>
      </c>
      <c r="G156" s="122">
        <f>'III Plan Rates'!J159</f>
        <v>0</v>
      </c>
      <c r="H156" s="10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2">
        <f>IF('III Plan Rates'!$AP159&gt;0,SUMPRODUCT(I156:Q156,'III Plan Rates'!$AG159:$AO159)/'III Plan Rates'!$AP159,0)</f>
        <v>0</v>
      </c>
      <c r="S156" s="123"/>
      <c r="T156" s="112" t="e">
        <f>'III Plan Rates'!$AA159*'V Consumer Factors'!$N$12*'II Rate Development &amp; Change'!$J$34</f>
        <v>#DIV/0!</v>
      </c>
      <c r="U156" s="112" t="e">
        <f>'III Plan Rates'!$AA159*'V Consumer Factors'!$N$13*'II Rate Development &amp; Change'!$J$34</f>
        <v>#DIV/0!</v>
      </c>
      <c r="V156" s="112" t="e">
        <f>'III Plan Rates'!$AA159*'V Consumer Factors'!$N$14*'II Rate Development &amp; Change'!$J$34</f>
        <v>#DIV/0!</v>
      </c>
      <c r="W156" s="112" t="e">
        <f>'III Plan Rates'!$AA159*'V Consumer Factors'!$N$15*'II Rate Development &amp; Change'!$J$34</f>
        <v>#DIV/0!</v>
      </c>
      <c r="X156" s="112" t="e">
        <f>'III Plan Rates'!$AA159*'V Consumer Factors'!$N$16*'II Rate Development &amp; Change'!$J$34</f>
        <v>#DIV/0!</v>
      </c>
      <c r="Y156" s="112" t="e">
        <f>'III Plan Rates'!$AA159*'V Consumer Factors'!$N$17*'II Rate Development &amp; Change'!$J$34</f>
        <v>#DIV/0!</v>
      </c>
      <c r="Z156" s="112" t="e">
        <f>'III Plan Rates'!$AA159*'V Consumer Factors'!$N$18*'II Rate Development &amp; Change'!$J$34</f>
        <v>#DIV/0!</v>
      </c>
      <c r="AA156" s="112" t="e">
        <f>'III Plan Rates'!$AA159*'V Consumer Factors'!$N$19*'II Rate Development &amp; Change'!$J$34</f>
        <v>#DIV/0!</v>
      </c>
      <c r="AB156" s="112" t="e">
        <f>'III Plan Rates'!$AA159*'V Consumer Factors'!$N$20*'II Rate Development &amp; Change'!$J$34</f>
        <v>#DIV/0!</v>
      </c>
      <c r="AC156" s="112">
        <f>IF('III Plan Rates'!$AP159&gt;0,SUMPRODUCT(T156:AB156,'III Plan Rates'!$AG159:$AO159)/'III Plan Rates'!$AP159,0)</f>
        <v>0</v>
      </c>
      <c r="AD156" s="119"/>
      <c r="AE156" s="120" t="e">
        <f t="shared" si="62"/>
        <v>#DIV/0!</v>
      </c>
      <c r="AF156" s="120" t="e">
        <f t="shared" si="62"/>
        <v>#DIV/0!</v>
      </c>
      <c r="AG156" s="120" t="e">
        <f t="shared" si="62"/>
        <v>#DIV/0!</v>
      </c>
      <c r="AH156" s="120" t="e">
        <f t="shared" si="61"/>
        <v>#DIV/0!</v>
      </c>
      <c r="AI156" s="120" t="e">
        <f t="shared" si="61"/>
        <v>#DIV/0!</v>
      </c>
      <c r="AJ156" s="120" t="e">
        <f t="shared" si="61"/>
        <v>#DIV/0!</v>
      </c>
      <c r="AK156" s="120" t="e">
        <f t="shared" si="61"/>
        <v>#DIV/0!</v>
      </c>
      <c r="AL156" s="120" t="e">
        <f t="shared" si="61"/>
        <v>#DIV/0!</v>
      </c>
      <c r="AM156" s="120" t="e">
        <f t="shared" si="61"/>
        <v>#DIV/0!</v>
      </c>
      <c r="AN156" s="120" t="str">
        <f t="shared" si="61"/>
        <v/>
      </c>
      <c r="AO156" s="119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2">
        <f>IF('III Plan Rates'!$AP159&gt;0,SUMPRODUCT(AP156:AX156,'III Plan Rates'!$AG159:$AO159)/'III Plan Rates'!$AP159,0)</f>
        <v>0</v>
      </c>
      <c r="AZ156" s="123"/>
      <c r="BA156" s="112" t="e">
        <f>'III Plan Rates'!$AA159*'V Consumer Factors'!$N$12*'II Rate Development &amp; Change'!$K$34</f>
        <v>#DIV/0!</v>
      </c>
      <c r="BB156" s="112" t="e">
        <f>'III Plan Rates'!$AA159*'V Consumer Factors'!$N$13*'II Rate Development &amp; Change'!$K$34</f>
        <v>#DIV/0!</v>
      </c>
      <c r="BC156" s="112" t="e">
        <f>'III Plan Rates'!$AA159*'V Consumer Factors'!$N$14*'II Rate Development &amp; Change'!$K$34</f>
        <v>#DIV/0!</v>
      </c>
      <c r="BD156" s="112" t="e">
        <f>'III Plan Rates'!$AA159*'V Consumer Factors'!$N$15*'II Rate Development &amp; Change'!$K$34</f>
        <v>#DIV/0!</v>
      </c>
      <c r="BE156" s="112" t="e">
        <f>'III Plan Rates'!$AA159*'V Consumer Factors'!$N$16*'II Rate Development &amp; Change'!$K$34</f>
        <v>#DIV/0!</v>
      </c>
      <c r="BF156" s="112" t="e">
        <f>'III Plan Rates'!$AA159*'V Consumer Factors'!$N$17*'II Rate Development &amp; Change'!$K$34</f>
        <v>#DIV/0!</v>
      </c>
      <c r="BG156" s="112" t="e">
        <f>'III Plan Rates'!$AA159*'V Consumer Factors'!$N$18*'II Rate Development &amp; Change'!$K$34</f>
        <v>#DIV/0!</v>
      </c>
      <c r="BH156" s="112" t="e">
        <f>'III Plan Rates'!$AA159*'V Consumer Factors'!$N$19*'II Rate Development &amp; Change'!$K$34</f>
        <v>#DIV/0!</v>
      </c>
      <c r="BI156" s="112" t="e">
        <f>'III Plan Rates'!$AA159*'V Consumer Factors'!$N$20*'II Rate Development &amp; Change'!$K$34</f>
        <v>#DIV/0!</v>
      </c>
      <c r="BJ156" s="112">
        <f>IF('III Plan Rates'!$AP159&gt;0,SUMPRODUCT(BA156:BI156,'III Plan Rates'!$AG159:$AO159)/'III Plan Rates'!$AP159,0)</f>
        <v>0</v>
      </c>
      <c r="BK156" s="124"/>
      <c r="BL156" s="120" t="e">
        <f t="shared" si="63"/>
        <v>#DIV/0!</v>
      </c>
      <c r="BM156" s="120" t="e">
        <f t="shared" si="63"/>
        <v>#DIV/0!</v>
      </c>
      <c r="BN156" s="120" t="e">
        <f t="shared" si="63"/>
        <v>#DIV/0!</v>
      </c>
      <c r="BO156" s="120" t="e">
        <f t="shared" si="63"/>
        <v>#DIV/0!</v>
      </c>
      <c r="BP156" s="120" t="e">
        <f t="shared" si="63"/>
        <v>#DIV/0!</v>
      </c>
      <c r="BQ156" s="120" t="e">
        <f t="shared" si="63"/>
        <v>#DIV/0!</v>
      </c>
      <c r="BR156" s="120" t="e">
        <f t="shared" si="63"/>
        <v>#DIV/0!</v>
      </c>
      <c r="BS156" s="120" t="e">
        <f t="shared" si="63"/>
        <v>#DIV/0!</v>
      </c>
      <c r="BT156" s="120" t="e">
        <f t="shared" si="63"/>
        <v>#DIV/0!</v>
      </c>
      <c r="BU156" s="120" t="str">
        <f t="shared" si="63"/>
        <v/>
      </c>
      <c r="BV156" s="119"/>
      <c r="BW156" s="111"/>
      <c r="BX156" s="111"/>
      <c r="BY156" s="111"/>
      <c r="BZ156" s="111"/>
      <c r="CA156" s="111"/>
      <c r="CB156" s="111"/>
      <c r="CC156" s="111"/>
      <c r="CD156" s="111"/>
      <c r="CE156" s="111"/>
      <c r="CF156" s="112">
        <f>IF('III Plan Rates'!$AP159&gt;0,SUMPRODUCT(BW156:CE156,'III Plan Rates'!$AG159:$AO159)/'III Plan Rates'!$AP159,0)</f>
        <v>0</v>
      </c>
      <c r="CG156" s="123"/>
      <c r="CH156" s="112" t="e">
        <f>'III Plan Rates'!$AA159*'V Consumer Factors'!$N$12*'II Rate Development &amp; Change'!$L$34</f>
        <v>#DIV/0!</v>
      </c>
      <c r="CI156" s="112" t="e">
        <f>'III Plan Rates'!$AA159*'V Consumer Factors'!$N$13*'II Rate Development &amp; Change'!$L$34</f>
        <v>#DIV/0!</v>
      </c>
      <c r="CJ156" s="112" t="e">
        <f>'III Plan Rates'!$AA159*'V Consumer Factors'!$N$14*'II Rate Development &amp; Change'!$L$34</f>
        <v>#DIV/0!</v>
      </c>
      <c r="CK156" s="112" t="e">
        <f>'III Plan Rates'!$AA159*'V Consumer Factors'!$N$15*'II Rate Development &amp; Change'!$L$34</f>
        <v>#DIV/0!</v>
      </c>
      <c r="CL156" s="112" t="e">
        <f>'III Plan Rates'!$AA159*'V Consumer Factors'!$N$16*'II Rate Development &amp; Change'!$L$34</f>
        <v>#DIV/0!</v>
      </c>
      <c r="CM156" s="112" t="e">
        <f>'III Plan Rates'!$AA159*'V Consumer Factors'!$N$17*'II Rate Development &amp; Change'!$L$34</f>
        <v>#DIV/0!</v>
      </c>
      <c r="CN156" s="112" t="e">
        <f>'III Plan Rates'!$AA159*'V Consumer Factors'!$N$18*'II Rate Development &amp; Change'!$L$34</f>
        <v>#DIV/0!</v>
      </c>
      <c r="CO156" s="112" t="e">
        <f>'III Plan Rates'!$AA159*'V Consumer Factors'!$N$19*'II Rate Development &amp; Change'!$L$34</f>
        <v>#DIV/0!</v>
      </c>
      <c r="CP156" s="112" t="e">
        <f>'III Plan Rates'!$AA159*'V Consumer Factors'!$N$20*'II Rate Development &amp; Change'!$L$34</f>
        <v>#DIV/0!</v>
      </c>
      <c r="CQ156" s="112">
        <f>IF('III Plan Rates'!$AP159&gt;0,SUMPRODUCT(CH156:CP156,'III Plan Rates'!$AG159:$AO159)/'III Plan Rates'!$AP159,0)</f>
        <v>0</v>
      </c>
      <c r="CR156" s="124"/>
      <c r="CS156" s="120" t="e">
        <f t="shared" si="64"/>
        <v>#DIV/0!</v>
      </c>
      <c r="CT156" s="120" t="e">
        <f t="shared" si="64"/>
        <v>#DIV/0!</v>
      </c>
      <c r="CU156" s="120" t="e">
        <f t="shared" si="64"/>
        <v>#DIV/0!</v>
      </c>
      <c r="CV156" s="120" t="e">
        <f t="shared" si="64"/>
        <v>#DIV/0!</v>
      </c>
      <c r="CW156" s="120" t="e">
        <f t="shared" si="64"/>
        <v>#DIV/0!</v>
      </c>
      <c r="CX156" s="120" t="e">
        <f t="shared" si="64"/>
        <v>#DIV/0!</v>
      </c>
      <c r="CY156" s="120" t="e">
        <f t="shared" si="64"/>
        <v>#DIV/0!</v>
      </c>
      <c r="CZ156" s="120" t="e">
        <f t="shared" si="64"/>
        <v>#DIV/0!</v>
      </c>
      <c r="DA156" s="120" t="e">
        <f t="shared" si="64"/>
        <v>#DIV/0!</v>
      </c>
      <c r="DB156" s="120" t="str">
        <f t="shared" si="64"/>
        <v/>
      </c>
      <c r="DC156" s="119"/>
      <c r="DD156" s="111"/>
      <c r="DE156" s="111"/>
      <c r="DF156" s="111"/>
      <c r="DG156" s="111"/>
      <c r="DH156" s="111"/>
      <c r="DI156" s="111"/>
      <c r="DJ156" s="111"/>
      <c r="DK156" s="111"/>
      <c r="DL156" s="111"/>
      <c r="DM156" s="112">
        <f>IF('III Plan Rates'!$AP159&gt;0,SUMPRODUCT(DD156:DL156,'III Plan Rates'!$AG159:$AO159)/'III Plan Rates'!$AP159,0)</f>
        <v>0</v>
      </c>
      <c r="DN156" s="123"/>
      <c r="DO156" s="112" t="e">
        <f>'III Plan Rates'!$AA159*'V Consumer Factors'!$N$12*'II Rate Development &amp; Change'!$M$34</f>
        <v>#DIV/0!</v>
      </c>
      <c r="DP156" s="112" t="e">
        <f>'III Plan Rates'!$AA159*'V Consumer Factors'!$N$13*'II Rate Development &amp; Change'!$M$34</f>
        <v>#DIV/0!</v>
      </c>
      <c r="DQ156" s="112" t="e">
        <f>'III Plan Rates'!$AA159*'V Consumer Factors'!$N$14*'II Rate Development &amp; Change'!$M$34</f>
        <v>#DIV/0!</v>
      </c>
      <c r="DR156" s="112" t="e">
        <f>'III Plan Rates'!$AA159*'V Consumer Factors'!$N$15*'II Rate Development &amp; Change'!$M$34</f>
        <v>#DIV/0!</v>
      </c>
      <c r="DS156" s="112" t="e">
        <f>'III Plan Rates'!$AA159*'V Consumer Factors'!$N$16*'II Rate Development &amp; Change'!$M$34</f>
        <v>#DIV/0!</v>
      </c>
      <c r="DT156" s="112" t="e">
        <f>'III Plan Rates'!$AA159*'V Consumer Factors'!$N$17*'II Rate Development &amp; Change'!$M$34</f>
        <v>#DIV/0!</v>
      </c>
      <c r="DU156" s="112" t="e">
        <f>'III Plan Rates'!$AA159*'V Consumer Factors'!$N$18*'II Rate Development &amp; Change'!$M$34</f>
        <v>#DIV/0!</v>
      </c>
      <c r="DV156" s="112" t="e">
        <f>'III Plan Rates'!$AA159*'V Consumer Factors'!$N$19*'II Rate Development &amp; Change'!$M$34</f>
        <v>#DIV/0!</v>
      </c>
      <c r="DW156" s="112" t="e">
        <f>'III Plan Rates'!$AA159*'V Consumer Factors'!$N$20*'II Rate Development &amp; Change'!$M$34</f>
        <v>#DIV/0!</v>
      </c>
      <c r="DX156" s="112">
        <f>IF('III Plan Rates'!$AP159&gt;0,SUMPRODUCT(DO156:DW156,'III Plan Rates'!$AG159:$AO159)/'III Plan Rates'!$AP159,0)</f>
        <v>0</v>
      </c>
      <c r="DZ156" s="120" t="e">
        <f t="shared" si="65"/>
        <v>#DIV/0!</v>
      </c>
      <c r="EA156" s="120" t="e">
        <f t="shared" si="65"/>
        <v>#DIV/0!</v>
      </c>
      <c r="EB156" s="120" t="e">
        <f t="shared" si="65"/>
        <v>#DIV/0!</v>
      </c>
      <c r="EC156" s="120" t="e">
        <f t="shared" si="65"/>
        <v>#DIV/0!</v>
      </c>
      <c r="ED156" s="120" t="e">
        <f t="shared" si="65"/>
        <v>#DIV/0!</v>
      </c>
      <c r="EE156" s="120" t="e">
        <f t="shared" si="65"/>
        <v>#DIV/0!</v>
      </c>
      <c r="EF156" s="120" t="e">
        <f t="shared" si="65"/>
        <v>#DIV/0!</v>
      </c>
      <c r="EG156" s="120" t="e">
        <f t="shared" si="65"/>
        <v>#DIV/0!</v>
      </c>
      <c r="EH156" s="120" t="e">
        <f t="shared" si="65"/>
        <v>#DIV/0!</v>
      </c>
      <c r="EI156" s="120" t="str">
        <f t="shared" si="65"/>
        <v/>
      </c>
      <c r="EJ156" s="119"/>
    </row>
    <row r="157" spans="1:140" x14ac:dyDescent="0.25">
      <c r="A157" s="406" t="str">
        <f>'III Plan Rates'!A160</f>
        <v>Plan 143</v>
      </c>
      <c r="B157" s="122">
        <f>'III Plan Rates'!B160</f>
        <v>0</v>
      </c>
      <c r="C157" s="128">
        <f>'III Plan Rates'!D160</f>
        <v>0</v>
      </c>
      <c r="D157" s="122">
        <f>'III Plan Rates'!E160</f>
        <v>0</v>
      </c>
      <c r="E157" s="122">
        <f>'III Plan Rates'!F160</f>
        <v>0</v>
      </c>
      <c r="F157" s="122">
        <f>'III Plan Rates'!G160</f>
        <v>0</v>
      </c>
      <c r="G157" s="122">
        <f>'III Plan Rates'!J160</f>
        <v>0</v>
      </c>
      <c r="H157" s="10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2">
        <f>IF('III Plan Rates'!$AP160&gt;0,SUMPRODUCT(I157:Q157,'III Plan Rates'!$AG160:$AO160)/'III Plan Rates'!$AP160,0)</f>
        <v>0</v>
      </c>
      <c r="S157" s="123"/>
      <c r="T157" s="112" t="e">
        <f>'III Plan Rates'!$AA160*'V Consumer Factors'!$N$12*'II Rate Development &amp; Change'!$J$34</f>
        <v>#DIV/0!</v>
      </c>
      <c r="U157" s="112" t="e">
        <f>'III Plan Rates'!$AA160*'V Consumer Factors'!$N$13*'II Rate Development &amp; Change'!$J$34</f>
        <v>#DIV/0!</v>
      </c>
      <c r="V157" s="112" t="e">
        <f>'III Plan Rates'!$AA160*'V Consumer Factors'!$N$14*'II Rate Development &amp; Change'!$J$34</f>
        <v>#DIV/0!</v>
      </c>
      <c r="W157" s="112" t="e">
        <f>'III Plan Rates'!$AA160*'V Consumer Factors'!$N$15*'II Rate Development &amp; Change'!$J$34</f>
        <v>#DIV/0!</v>
      </c>
      <c r="X157" s="112" t="e">
        <f>'III Plan Rates'!$AA160*'V Consumer Factors'!$N$16*'II Rate Development &amp; Change'!$J$34</f>
        <v>#DIV/0!</v>
      </c>
      <c r="Y157" s="112" t="e">
        <f>'III Plan Rates'!$AA160*'V Consumer Factors'!$N$17*'II Rate Development &amp; Change'!$J$34</f>
        <v>#DIV/0!</v>
      </c>
      <c r="Z157" s="112" t="e">
        <f>'III Plan Rates'!$AA160*'V Consumer Factors'!$N$18*'II Rate Development &amp; Change'!$J$34</f>
        <v>#DIV/0!</v>
      </c>
      <c r="AA157" s="112" t="e">
        <f>'III Plan Rates'!$AA160*'V Consumer Factors'!$N$19*'II Rate Development &amp; Change'!$J$34</f>
        <v>#DIV/0!</v>
      </c>
      <c r="AB157" s="112" t="e">
        <f>'III Plan Rates'!$AA160*'V Consumer Factors'!$N$20*'II Rate Development &amp; Change'!$J$34</f>
        <v>#DIV/0!</v>
      </c>
      <c r="AC157" s="112">
        <f>IF('III Plan Rates'!$AP160&gt;0,SUMPRODUCT(T157:AB157,'III Plan Rates'!$AG160:$AO160)/'III Plan Rates'!$AP160,0)</f>
        <v>0</v>
      </c>
      <c r="AD157" s="119"/>
      <c r="AE157" s="120" t="e">
        <f t="shared" si="62"/>
        <v>#DIV/0!</v>
      </c>
      <c r="AF157" s="120" t="e">
        <f t="shared" si="62"/>
        <v>#DIV/0!</v>
      </c>
      <c r="AG157" s="120" t="e">
        <f t="shared" si="62"/>
        <v>#DIV/0!</v>
      </c>
      <c r="AH157" s="120" t="e">
        <f t="shared" si="61"/>
        <v>#DIV/0!</v>
      </c>
      <c r="AI157" s="120" t="e">
        <f t="shared" si="61"/>
        <v>#DIV/0!</v>
      </c>
      <c r="AJ157" s="120" t="e">
        <f t="shared" si="61"/>
        <v>#DIV/0!</v>
      </c>
      <c r="AK157" s="120" t="e">
        <f t="shared" si="61"/>
        <v>#DIV/0!</v>
      </c>
      <c r="AL157" s="120" t="e">
        <f t="shared" si="61"/>
        <v>#DIV/0!</v>
      </c>
      <c r="AM157" s="120" t="e">
        <f t="shared" si="61"/>
        <v>#DIV/0!</v>
      </c>
      <c r="AN157" s="120" t="str">
        <f t="shared" si="61"/>
        <v/>
      </c>
      <c r="AO157" s="119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2">
        <f>IF('III Plan Rates'!$AP160&gt;0,SUMPRODUCT(AP157:AX157,'III Plan Rates'!$AG160:$AO160)/'III Plan Rates'!$AP160,0)</f>
        <v>0</v>
      </c>
      <c r="AZ157" s="123"/>
      <c r="BA157" s="112" t="e">
        <f>'III Plan Rates'!$AA160*'V Consumer Factors'!$N$12*'II Rate Development &amp; Change'!$K$34</f>
        <v>#DIV/0!</v>
      </c>
      <c r="BB157" s="112" t="e">
        <f>'III Plan Rates'!$AA160*'V Consumer Factors'!$N$13*'II Rate Development &amp; Change'!$K$34</f>
        <v>#DIV/0!</v>
      </c>
      <c r="BC157" s="112" t="e">
        <f>'III Plan Rates'!$AA160*'V Consumer Factors'!$N$14*'II Rate Development &amp; Change'!$K$34</f>
        <v>#DIV/0!</v>
      </c>
      <c r="BD157" s="112" t="e">
        <f>'III Plan Rates'!$AA160*'V Consumer Factors'!$N$15*'II Rate Development &amp; Change'!$K$34</f>
        <v>#DIV/0!</v>
      </c>
      <c r="BE157" s="112" t="e">
        <f>'III Plan Rates'!$AA160*'V Consumer Factors'!$N$16*'II Rate Development &amp; Change'!$K$34</f>
        <v>#DIV/0!</v>
      </c>
      <c r="BF157" s="112" t="e">
        <f>'III Plan Rates'!$AA160*'V Consumer Factors'!$N$17*'II Rate Development &amp; Change'!$K$34</f>
        <v>#DIV/0!</v>
      </c>
      <c r="BG157" s="112" t="e">
        <f>'III Plan Rates'!$AA160*'V Consumer Factors'!$N$18*'II Rate Development &amp; Change'!$K$34</f>
        <v>#DIV/0!</v>
      </c>
      <c r="BH157" s="112" t="e">
        <f>'III Plan Rates'!$AA160*'V Consumer Factors'!$N$19*'II Rate Development &amp; Change'!$K$34</f>
        <v>#DIV/0!</v>
      </c>
      <c r="BI157" s="112" t="e">
        <f>'III Plan Rates'!$AA160*'V Consumer Factors'!$N$20*'II Rate Development &amp; Change'!$K$34</f>
        <v>#DIV/0!</v>
      </c>
      <c r="BJ157" s="112">
        <f>IF('III Plan Rates'!$AP160&gt;0,SUMPRODUCT(BA157:BI157,'III Plan Rates'!$AG160:$AO160)/'III Plan Rates'!$AP160,0)</f>
        <v>0</v>
      </c>
      <c r="BK157" s="124"/>
      <c r="BL157" s="120" t="e">
        <f t="shared" si="63"/>
        <v>#DIV/0!</v>
      </c>
      <c r="BM157" s="120" t="e">
        <f t="shared" si="63"/>
        <v>#DIV/0!</v>
      </c>
      <c r="BN157" s="120" t="e">
        <f t="shared" si="63"/>
        <v>#DIV/0!</v>
      </c>
      <c r="BO157" s="120" t="e">
        <f t="shared" si="63"/>
        <v>#DIV/0!</v>
      </c>
      <c r="BP157" s="120" t="e">
        <f t="shared" si="63"/>
        <v>#DIV/0!</v>
      </c>
      <c r="BQ157" s="120" t="e">
        <f t="shared" si="63"/>
        <v>#DIV/0!</v>
      </c>
      <c r="BR157" s="120" t="e">
        <f t="shared" si="63"/>
        <v>#DIV/0!</v>
      </c>
      <c r="BS157" s="120" t="e">
        <f t="shared" si="63"/>
        <v>#DIV/0!</v>
      </c>
      <c r="BT157" s="120" t="e">
        <f t="shared" si="63"/>
        <v>#DIV/0!</v>
      </c>
      <c r="BU157" s="120" t="str">
        <f t="shared" si="63"/>
        <v/>
      </c>
      <c r="BV157" s="119"/>
      <c r="BW157" s="111"/>
      <c r="BX157" s="111"/>
      <c r="BY157" s="111"/>
      <c r="BZ157" s="111"/>
      <c r="CA157" s="111"/>
      <c r="CB157" s="111"/>
      <c r="CC157" s="111"/>
      <c r="CD157" s="111"/>
      <c r="CE157" s="111"/>
      <c r="CF157" s="112">
        <f>IF('III Plan Rates'!$AP160&gt;0,SUMPRODUCT(BW157:CE157,'III Plan Rates'!$AG160:$AO160)/'III Plan Rates'!$AP160,0)</f>
        <v>0</v>
      </c>
      <c r="CG157" s="123"/>
      <c r="CH157" s="112" t="e">
        <f>'III Plan Rates'!$AA160*'V Consumer Factors'!$N$12*'II Rate Development &amp; Change'!$L$34</f>
        <v>#DIV/0!</v>
      </c>
      <c r="CI157" s="112" t="e">
        <f>'III Plan Rates'!$AA160*'V Consumer Factors'!$N$13*'II Rate Development &amp; Change'!$L$34</f>
        <v>#DIV/0!</v>
      </c>
      <c r="CJ157" s="112" t="e">
        <f>'III Plan Rates'!$AA160*'V Consumer Factors'!$N$14*'II Rate Development &amp; Change'!$L$34</f>
        <v>#DIV/0!</v>
      </c>
      <c r="CK157" s="112" t="e">
        <f>'III Plan Rates'!$AA160*'V Consumer Factors'!$N$15*'II Rate Development &amp; Change'!$L$34</f>
        <v>#DIV/0!</v>
      </c>
      <c r="CL157" s="112" t="e">
        <f>'III Plan Rates'!$AA160*'V Consumer Factors'!$N$16*'II Rate Development &amp; Change'!$L$34</f>
        <v>#DIV/0!</v>
      </c>
      <c r="CM157" s="112" t="e">
        <f>'III Plan Rates'!$AA160*'V Consumer Factors'!$N$17*'II Rate Development &amp; Change'!$L$34</f>
        <v>#DIV/0!</v>
      </c>
      <c r="CN157" s="112" t="e">
        <f>'III Plan Rates'!$AA160*'V Consumer Factors'!$N$18*'II Rate Development &amp; Change'!$L$34</f>
        <v>#DIV/0!</v>
      </c>
      <c r="CO157" s="112" t="e">
        <f>'III Plan Rates'!$AA160*'V Consumer Factors'!$N$19*'II Rate Development &amp; Change'!$L$34</f>
        <v>#DIV/0!</v>
      </c>
      <c r="CP157" s="112" t="e">
        <f>'III Plan Rates'!$AA160*'V Consumer Factors'!$N$20*'II Rate Development &amp; Change'!$L$34</f>
        <v>#DIV/0!</v>
      </c>
      <c r="CQ157" s="112">
        <f>IF('III Plan Rates'!$AP160&gt;0,SUMPRODUCT(CH157:CP157,'III Plan Rates'!$AG160:$AO160)/'III Plan Rates'!$AP160,0)</f>
        <v>0</v>
      </c>
      <c r="CR157" s="124"/>
      <c r="CS157" s="120" t="e">
        <f t="shared" si="64"/>
        <v>#DIV/0!</v>
      </c>
      <c r="CT157" s="120" t="e">
        <f t="shared" si="64"/>
        <v>#DIV/0!</v>
      </c>
      <c r="CU157" s="120" t="e">
        <f t="shared" si="64"/>
        <v>#DIV/0!</v>
      </c>
      <c r="CV157" s="120" t="e">
        <f t="shared" si="64"/>
        <v>#DIV/0!</v>
      </c>
      <c r="CW157" s="120" t="e">
        <f t="shared" si="64"/>
        <v>#DIV/0!</v>
      </c>
      <c r="CX157" s="120" t="e">
        <f t="shared" si="64"/>
        <v>#DIV/0!</v>
      </c>
      <c r="CY157" s="120" t="e">
        <f t="shared" si="64"/>
        <v>#DIV/0!</v>
      </c>
      <c r="CZ157" s="120" t="e">
        <f t="shared" si="64"/>
        <v>#DIV/0!</v>
      </c>
      <c r="DA157" s="120" t="e">
        <f t="shared" si="64"/>
        <v>#DIV/0!</v>
      </c>
      <c r="DB157" s="120" t="str">
        <f t="shared" si="64"/>
        <v/>
      </c>
      <c r="DC157" s="119"/>
      <c r="DD157" s="111"/>
      <c r="DE157" s="111"/>
      <c r="DF157" s="111"/>
      <c r="DG157" s="111"/>
      <c r="DH157" s="111"/>
      <c r="DI157" s="111"/>
      <c r="DJ157" s="111"/>
      <c r="DK157" s="111"/>
      <c r="DL157" s="111"/>
      <c r="DM157" s="112">
        <f>IF('III Plan Rates'!$AP160&gt;0,SUMPRODUCT(DD157:DL157,'III Plan Rates'!$AG160:$AO160)/'III Plan Rates'!$AP160,0)</f>
        <v>0</v>
      </c>
      <c r="DN157" s="123"/>
      <c r="DO157" s="112" t="e">
        <f>'III Plan Rates'!$AA160*'V Consumer Factors'!$N$12*'II Rate Development &amp; Change'!$M$34</f>
        <v>#DIV/0!</v>
      </c>
      <c r="DP157" s="112" t="e">
        <f>'III Plan Rates'!$AA160*'V Consumer Factors'!$N$13*'II Rate Development &amp; Change'!$M$34</f>
        <v>#DIV/0!</v>
      </c>
      <c r="DQ157" s="112" t="e">
        <f>'III Plan Rates'!$AA160*'V Consumer Factors'!$N$14*'II Rate Development &amp; Change'!$M$34</f>
        <v>#DIV/0!</v>
      </c>
      <c r="DR157" s="112" t="e">
        <f>'III Plan Rates'!$AA160*'V Consumer Factors'!$N$15*'II Rate Development &amp; Change'!$M$34</f>
        <v>#DIV/0!</v>
      </c>
      <c r="DS157" s="112" t="e">
        <f>'III Plan Rates'!$AA160*'V Consumer Factors'!$N$16*'II Rate Development &amp; Change'!$M$34</f>
        <v>#DIV/0!</v>
      </c>
      <c r="DT157" s="112" t="e">
        <f>'III Plan Rates'!$AA160*'V Consumer Factors'!$N$17*'II Rate Development &amp; Change'!$M$34</f>
        <v>#DIV/0!</v>
      </c>
      <c r="DU157" s="112" t="e">
        <f>'III Plan Rates'!$AA160*'V Consumer Factors'!$N$18*'II Rate Development &amp; Change'!$M$34</f>
        <v>#DIV/0!</v>
      </c>
      <c r="DV157" s="112" t="e">
        <f>'III Plan Rates'!$AA160*'V Consumer Factors'!$N$19*'II Rate Development &amp; Change'!$M$34</f>
        <v>#DIV/0!</v>
      </c>
      <c r="DW157" s="112" t="e">
        <f>'III Plan Rates'!$AA160*'V Consumer Factors'!$N$20*'II Rate Development &amp; Change'!$M$34</f>
        <v>#DIV/0!</v>
      </c>
      <c r="DX157" s="112">
        <f>IF('III Plan Rates'!$AP160&gt;0,SUMPRODUCT(DO157:DW157,'III Plan Rates'!$AG160:$AO160)/'III Plan Rates'!$AP160,0)</f>
        <v>0</v>
      </c>
      <c r="DZ157" s="120" t="e">
        <f t="shared" si="65"/>
        <v>#DIV/0!</v>
      </c>
      <c r="EA157" s="120" t="e">
        <f t="shared" si="65"/>
        <v>#DIV/0!</v>
      </c>
      <c r="EB157" s="120" t="e">
        <f t="shared" si="65"/>
        <v>#DIV/0!</v>
      </c>
      <c r="EC157" s="120" t="e">
        <f t="shared" si="65"/>
        <v>#DIV/0!</v>
      </c>
      <c r="ED157" s="120" t="e">
        <f t="shared" si="65"/>
        <v>#DIV/0!</v>
      </c>
      <c r="EE157" s="120" t="e">
        <f t="shared" si="65"/>
        <v>#DIV/0!</v>
      </c>
      <c r="EF157" s="120" t="e">
        <f t="shared" si="65"/>
        <v>#DIV/0!</v>
      </c>
      <c r="EG157" s="120" t="e">
        <f t="shared" si="65"/>
        <v>#DIV/0!</v>
      </c>
      <c r="EH157" s="120" t="e">
        <f t="shared" si="65"/>
        <v>#DIV/0!</v>
      </c>
      <c r="EI157" s="120" t="str">
        <f t="shared" si="65"/>
        <v/>
      </c>
      <c r="EJ157" s="119"/>
    </row>
    <row r="158" spans="1:140" x14ac:dyDescent="0.25">
      <c r="A158" s="406" t="str">
        <f>'III Plan Rates'!A161</f>
        <v>Plan 144</v>
      </c>
      <c r="B158" s="122">
        <f>'III Plan Rates'!B161</f>
        <v>0</v>
      </c>
      <c r="C158" s="128">
        <f>'III Plan Rates'!D161</f>
        <v>0</v>
      </c>
      <c r="D158" s="122">
        <f>'III Plan Rates'!E161</f>
        <v>0</v>
      </c>
      <c r="E158" s="122">
        <f>'III Plan Rates'!F161</f>
        <v>0</v>
      </c>
      <c r="F158" s="122">
        <f>'III Plan Rates'!G161</f>
        <v>0</v>
      </c>
      <c r="G158" s="122">
        <f>'III Plan Rates'!J161</f>
        <v>0</v>
      </c>
      <c r="H158" s="10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2">
        <f>IF('III Plan Rates'!$AP161&gt;0,SUMPRODUCT(I158:Q158,'III Plan Rates'!$AG161:$AO161)/'III Plan Rates'!$AP161,0)</f>
        <v>0</v>
      </c>
      <c r="S158" s="123"/>
      <c r="T158" s="112" t="e">
        <f>'III Plan Rates'!$AA161*'V Consumer Factors'!$N$12*'II Rate Development &amp; Change'!$J$34</f>
        <v>#DIV/0!</v>
      </c>
      <c r="U158" s="112" t="e">
        <f>'III Plan Rates'!$AA161*'V Consumer Factors'!$N$13*'II Rate Development &amp; Change'!$J$34</f>
        <v>#DIV/0!</v>
      </c>
      <c r="V158" s="112" t="e">
        <f>'III Plan Rates'!$AA161*'V Consumer Factors'!$N$14*'II Rate Development &amp; Change'!$J$34</f>
        <v>#DIV/0!</v>
      </c>
      <c r="W158" s="112" t="e">
        <f>'III Plan Rates'!$AA161*'V Consumer Factors'!$N$15*'II Rate Development &amp; Change'!$J$34</f>
        <v>#DIV/0!</v>
      </c>
      <c r="X158" s="112" t="e">
        <f>'III Plan Rates'!$AA161*'V Consumer Factors'!$N$16*'II Rate Development &amp; Change'!$J$34</f>
        <v>#DIV/0!</v>
      </c>
      <c r="Y158" s="112" t="e">
        <f>'III Plan Rates'!$AA161*'V Consumer Factors'!$N$17*'II Rate Development &amp; Change'!$J$34</f>
        <v>#DIV/0!</v>
      </c>
      <c r="Z158" s="112" t="e">
        <f>'III Plan Rates'!$AA161*'V Consumer Factors'!$N$18*'II Rate Development &amp; Change'!$J$34</f>
        <v>#DIV/0!</v>
      </c>
      <c r="AA158" s="112" t="e">
        <f>'III Plan Rates'!$AA161*'V Consumer Factors'!$N$19*'II Rate Development &amp; Change'!$J$34</f>
        <v>#DIV/0!</v>
      </c>
      <c r="AB158" s="112" t="e">
        <f>'III Plan Rates'!$AA161*'V Consumer Factors'!$N$20*'II Rate Development &amp; Change'!$J$34</f>
        <v>#DIV/0!</v>
      </c>
      <c r="AC158" s="112">
        <f>IF('III Plan Rates'!$AP161&gt;0,SUMPRODUCT(T158:AB158,'III Plan Rates'!$AG161:$AO161)/'III Plan Rates'!$AP161,0)</f>
        <v>0</v>
      </c>
      <c r="AD158" s="119"/>
      <c r="AE158" s="120" t="e">
        <f t="shared" si="62"/>
        <v>#DIV/0!</v>
      </c>
      <c r="AF158" s="120" t="e">
        <f t="shared" si="62"/>
        <v>#DIV/0!</v>
      </c>
      <c r="AG158" s="120" t="e">
        <f t="shared" si="62"/>
        <v>#DIV/0!</v>
      </c>
      <c r="AH158" s="120" t="e">
        <f t="shared" si="61"/>
        <v>#DIV/0!</v>
      </c>
      <c r="AI158" s="120" t="e">
        <f t="shared" si="61"/>
        <v>#DIV/0!</v>
      </c>
      <c r="AJ158" s="120" t="e">
        <f t="shared" si="61"/>
        <v>#DIV/0!</v>
      </c>
      <c r="AK158" s="120" t="e">
        <f t="shared" si="61"/>
        <v>#DIV/0!</v>
      </c>
      <c r="AL158" s="120" t="e">
        <f t="shared" si="61"/>
        <v>#DIV/0!</v>
      </c>
      <c r="AM158" s="120" t="e">
        <f t="shared" si="61"/>
        <v>#DIV/0!</v>
      </c>
      <c r="AN158" s="120" t="str">
        <f t="shared" si="61"/>
        <v/>
      </c>
      <c r="AO158" s="119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2">
        <f>IF('III Plan Rates'!$AP161&gt;0,SUMPRODUCT(AP158:AX158,'III Plan Rates'!$AG161:$AO161)/'III Plan Rates'!$AP161,0)</f>
        <v>0</v>
      </c>
      <c r="AZ158" s="123"/>
      <c r="BA158" s="112" t="e">
        <f>'III Plan Rates'!$AA161*'V Consumer Factors'!$N$12*'II Rate Development &amp; Change'!$K$34</f>
        <v>#DIV/0!</v>
      </c>
      <c r="BB158" s="112" t="e">
        <f>'III Plan Rates'!$AA161*'V Consumer Factors'!$N$13*'II Rate Development &amp; Change'!$K$34</f>
        <v>#DIV/0!</v>
      </c>
      <c r="BC158" s="112" t="e">
        <f>'III Plan Rates'!$AA161*'V Consumer Factors'!$N$14*'II Rate Development &amp; Change'!$K$34</f>
        <v>#DIV/0!</v>
      </c>
      <c r="BD158" s="112" t="e">
        <f>'III Plan Rates'!$AA161*'V Consumer Factors'!$N$15*'II Rate Development &amp; Change'!$K$34</f>
        <v>#DIV/0!</v>
      </c>
      <c r="BE158" s="112" t="e">
        <f>'III Plan Rates'!$AA161*'V Consumer Factors'!$N$16*'II Rate Development &amp; Change'!$K$34</f>
        <v>#DIV/0!</v>
      </c>
      <c r="BF158" s="112" t="e">
        <f>'III Plan Rates'!$AA161*'V Consumer Factors'!$N$17*'II Rate Development &amp; Change'!$K$34</f>
        <v>#DIV/0!</v>
      </c>
      <c r="BG158" s="112" t="e">
        <f>'III Plan Rates'!$AA161*'V Consumer Factors'!$N$18*'II Rate Development &amp; Change'!$K$34</f>
        <v>#DIV/0!</v>
      </c>
      <c r="BH158" s="112" t="e">
        <f>'III Plan Rates'!$AA161*'V Consumer Factors'!$N$19*'II Rate Development &amp; Change'!$K$34</f>
        <v>#DIV/0!</v>
      </c>
      <c r="BI158" s="112" t="e">
        <f>'III Plan Rates'!$AA161*'V Consumer Factors'!$N$20*'II Rate Development &amp; Change'!$K$34</f>
        <v>#DIV/0!</v>
      </c>
      <c r="BJ158" s="112">
        <f>IF('III Plan Rates'!$AP161&gt;0,SUMPRODUCT(BA158:BI158,'III Plan Rates'!$AG161:$AO161)/'III Plan Rates'!$AP161,0)</f>
        <v>0</v>
      </c>
      <c r="BK158" s="124"/>
      <c r="BL158" s="120" t="e">
        <f t="shared" si="63"/>
        <v>#DIV/0!</v>
      </c>
      <c r="BM158" s="120" t="e">
        <f t="shared" si="63"/>
        <v>#DIV/0!</v>
      </c>
      <c r="BN158" s="120" t="e">
        <f t="shared" si="63"/>
        <v>#DIV/0!</v>
      </c>
      <c r="BO158" s="120" t="e">
        <f t="shared" si="63"/>
        <v>#DIV/0!</v>
      </c>
      <c r="BP158" s="120" t="e">
        <f t="shared" si="63"/>
        <v>#DIV/0!</v>
      </c>
      <c r="BQ158" s="120" t="e">
        <f t="shared" si="63"/>
        <v>#DIV/0!</v>
      </c>
      <c r="BR158" s="120" t="e">
        <f t="shared" si="63"/>
        <v>#DIV/0!</v>
      </c>
      <c r="BS158" s="120" t="e">
        <f t="shared" si="63"/>
        <v>#DIV/0!</v>
      </c>
      <c r="BT158" s="120" t="e">
        <f t="shared" si="63"/>
        <v>#DIV/0!</v>
      </c>
      <c r="BU158" s="120" t="str">
        <f t="shared" si="63"/>
        <v/>
      </c>
      <c r="BV158" s="119"/>
      <c r="BW158" s="111"/>
      <c r="BX158" s="111"/>
      <c r="BY158" s="111"/>
      <c r="BZ158" s="111"/>
      <c r="CA158" s="111"/>
      <c r="CB158" s="111"/>
      <c r="CC158" s="111"/>
      <c r="CD158" s="111"/>
      <c r="CE158" s="111"/>
      <c r="CF158" s="112">
        <f>IF('III Plan Rates'!$AP161&gt;0,SUMPRODUCT(BW158:CE158,'III Plan Rates'!$AG161:$AO161)/'III Plan Rates'!$AP161,0)</f>
        <v>0</v>
      </c>
      <c r="CG158" s="123"/>
      <c r="CH158" s="112" t="e">
        <f>'III Plan Rates'!$AA161*'V Consumer Factors'!$N$12*'II Rate Development &amp; Change'!$L$34</f>
        <v>#DIV/0!</v>
      </c>
      <c r="CI158" s="112" t="e">
        <f>'III Plan Rates'!$AA161*'V Consumer Factors'!$N$13*'II Rate Development &amp; Change'!$L$34</f>
        <v>#DIV/0!</v>
      </c>
      <c r="CJ158" s="112" t="e">
        <f>'III Plan Rates'!$AA161*'V Consumer Factors'!$N$14*'II Rate Development &amp; Change'!$L$34</f>
        <v>#DIV/0!</v>
      </c>
      <c r="CK158" s="112" t="e">
        <f>'III Plan Rates'!$AA161*'V Consumer Factors'!$N$15*'II Rate Development &amp; Change'!$L$34</f>
        <v>#DIV/0!</v>
      </c>
      <c r="CL158" s="112" t="e">
        <f>'III Plan Rates'!$AA161*'V Consumer Factors'!$N$16*'II Rate Development &amp; Change'!$L$34</f>
        <v>#DIV/0!</v>
      </c>
      <c r="CM158" s="112" t="e">
        <f>'III Plan Rates'!$AA161*'V Consumer Factors'!$N$17*'II Rate Development &amp; Change'!$L$34</f>
        <v>#DIV/0!</v>
      </c>
      <c r="CN158" s="112" t="e">
        <f>'III Plan Rates'!$AA161*'V Consumer Factors'!$N$18*'II Rate Development &amp; Change'!$L$34</f>
        <v>#DIV/0!</v>
      </c>
      <c r="CO158" s="112" t="e">
        <f>'III Plan Rates'!$AA161*'V Consumer Factors'!$N$19*'II Rate Development &amp; Change'!$L$34</f>
        <v>#DIV/0!</v>
      </c>
      <c r="CP158" s="112" t="e">
        <f>'III Plan Rates'!$AA161*'V Consumer Factors'!$N$20*'II Rate Development &amp; Change'!$L$34</f>
        <v>#DIV/0!</v>
      </c>
      <c r="CQ158" s="112">
        <f>IF('III Plan Rates'!$AP161&gt;0,SUMPRODUCT(CH158:CP158,'III Plan Rates'!$AG161:$AO161)/'III Plan Rates'!$AP161,0)</f>
        <v>0</v>
      </c>
      <c r="CR158" s="124"/>
      <c r="CS158" s="120" t="e">
        <f t="shared" si="64"/>
        <v>#DIV/0!</v>
      </c>
      <c r="CT158" s="120" t="e">
        <f t="shared" si="64"/>
        <v>#DIV/0!</v>
      </c>
      <c r="CU158" s="120" t="e">
        <f t="shared" si="64"/>
        <v>#DIV/0!</v>
      </c>
      <c r="CV158" s="120" t="e">
        <f t="shared" si="64"/>
        <v>#DIV/0!</v>
      </c>
      <c r="CW158" s="120" t="e">
        <f t="shared" si="64"/>
        <v>#DIV/0!</v>
      </c>
      <c r="CX158" s="120" t="e">
        <f t="shared" si="64"/>
        <v>#DIV/0!</v>
      </c>
      <c r="CY158" s="120" t="e">
        <f t="shared" si="64"/>
        <v>#DIV/0!</v>
      </c>
      <c r="CZ158" s="120" t="e">
        <f t="shared" si="64"/>
        <v>#DIV/0!</v>
      </c>
      <c r="DA158" s="120" t="e">
        <f t="shared" si="64"/>
        <v>#DIV/0!</v>
      </c>
      <c r="DB158" s="120" t="str">
        <f t="shared" si="64"/>
        <v/>
      </c>
      <c r="DC158" s="119"/>
      <c r="DD158" s="111"/>
      <c r="DE158" s="111"/>
      <c r="DF158" s="111"/>
      <c r="DG158" s="111"/>
      <c r="DH158" s="111"/>
      <c r="DI158" s="111"/>
      <c r="DJ158" s="111"/>
      <c r="DK158" s="111"/>
      <c r="DL158" s="111"/>
      <c r="DM158" s="112">
        <f>IF('III Plan Rates'!$AP161&gt;0,SUMPRODUCT(DD158:DL158,'III Plan Rates'!$AG161:$AO161)/'III Plan Rates'!$AP161,0)</f>
        <v>0</v>
      </c>
      <c r="DN158" s="123"/>
      <c r="DO158" s="112" t="e">
        <f>'III Plan Rates'!$AA161*'V Consumer Factors'!$N$12*'II Rate Development &amp; Change'!$M$34</f>
        <v>#DIV/0!</v>
      </c>
      <c r="DP158" s="112" t="e">
        <f>'III Plan Rates'!$AA161*'V Consumer Factors'!$N$13*'II Rate Development &amp; Change'!$M$34</f>
        <v>#DIV/0!</v>
      </c>
      <c r="DQ158" s="112" t="e">
        <f>'III Plan Rates'!$AA161*'V Consumer Factors'!$N$14*'II Rate Development &amp; Change'!$M$34</f>
        <v>#DIV/0!</v>
      </c>
      <c r="DR158" s="112" t="e">
        <f>'III Plan Rates'!$AA161*'V Consumer Factors'!$N$15*'II Rate Development &amp; Change'!$M$34</f>
        <v>#DIV/0!</v>
      </c>
      <c r="DS158" s="112" t="e">
        <f>'III Plan Rates'!$AA161*'V Consumer Factors'!$N$16*'II Rate Development &amp; Change'!$M$34</f>
        <v>#DIV/0!</v>
      </c>
      <c r="DT158" s="112" t="e">
        <f>'III Plan Rates'!$AA161*'V Consumer Factors'!$N$17*'II Rate Development &amp; Change'!$M$34</f>
        <v>#DIV/0!</v>
      </c>
      <c r="DU158" s="112" t="e">
        <f>'III Plan Rates'!$AA161*'V Consumer Factors'!$N$18*'II Rate Development &amp; Change'!$M$34</f>
        <v>#DIV/0!</v>
      </c>
      <c r="DV158" s="112" t="e">
        <f>'III Plan Rates'!$AA161*'V Consumer Factors'!$N$19*'II Rate Development &amp; Change'!$M$34</f>
        <v>#DIV/0!</v>
      </c>
      <c r="DW158" s="112" t="e">
        <f>'III Plan Rates'!$AA161*'V Consumer Factors'!$N$20*'II Rate Development &amp; Change'!$M$34</f>
        <v>#DIV/0!</v>
      </c>
      <c r="DX158" s="112">
        <f>IF('III Plan Rates'!$AP161&gt;0,SUMPRODUCT(DO158:DW158,'III Plan Rates'!$AG161:$AO161)/'III Plan Rates'!$AP161,0)</f>
        <v>0</v>
      </c>
      <c r="DZ158" s="120" t="e">
        <f t="shared" si="65"/>
        <v>#DIV/0!</v>
      </c>
      <c r="EA158" s="120" t="e">
        <f t="shared" si="65"/>
        <v>#DIV/0!</v>
      </c>
      <c r="EB158" s="120" t="e">
        <f t="shared" si="65"/>
        <v>#DIV/0!</v>
      </c>
      <c r="EC158" s="120" t="e">
        <f t="shared" si="65"/>
        <v>#DIV/0!</v>
      </c>
      <c r="ED158" s="120" t="e">
        <f t="shared" si="65"/>
        <v>#DIV/0!</v>
      </c>
      <c r="EE158" s="120" t="e">
        <f t="shared" si="65"/>
        <v>#DIV/0!</v>
      </c>
      <c r="EF158" s="120" t="e">
        <f t="shared" si="65"/>
        <v>#DIV/0!</v>
      </c>
      <c r="EG158" s="120" t="e">
        <f t="shared" si="65"/>
        <v>#DIV/0!</v>
      </c>
      <c r="EH158" s="120" t="e">
        <f t="shared" si="65"/>
        <v>#DIV/0!</v>
      </c>
      <c r="EI158" s="120" t="str">
        <f t="shared" si="65"/>
        <v/>
      </c>
      <c r="EJ158" s="119"/>
    </row>
    <row r="159" spans="1:140" x14ac:dyDescent="0.25">
      <c r="A159" s="406" t="str">
        <f>'III Plan Rates'!A162</f>
        <v>Plan 145</v>
      </c>
      <c r="B159" s="122">
        <f>'III Plan Rates'!B162</f>
        <v>0</v>
      </c>
      <c r="C159" s="128">
        <f>'III Plan Rates'!D162</f>
        <v>0</v>
      </c>
      <c r="D159" s="122">
        <f>'III Plan Rates'!E162</f>
        <v>0</v>
      </c>
      <c r="E159" s="122">
        <f>'III Plan Rates'!F162</f>
        <v>0</v>
      </c>
      <c r="F159" s="122">
        <f>'III Plan Rates'!G162</f>
        <v>0</v>
      </c>
      <c r="G159" s="122">
        <f>'III Plan Rates'!J162</f>
        <v>0</v>
      </c>
      <c r="H159" s="10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2">
        <f>IF('III Plan Rates'!$AP162&gt;0,SUMPRODUCT(I159:Q159,'III Plan Rates'!$AG162:$AO162)/'III Plan Rates'!$AP162,0)</f>
        <v>0</v>
      </c>
      <c r="S159" s="123"/>
      <c r="T159" s="112" t="e">
        <f>'III Plan Rates'!$AA162*'V Consumer Factors'!$N$12*'II Rate Development &amp; Change'!$J$34</f>
        <v>#DIV/0!</v>
      </c>
      <c r="U159" s="112" t="e">
        <f>'III Plan Rates'!$AA162*'V Consumer Factors'!$N$13*'II Rate Development &amp; Change'!$J$34</f>
        <v>#DIV/0!</v>
      </c>
      <c r="V159" s="112" t="e">
        <f>'III Plan Rates'!$AA162*'V Consumer Factors'!$N$14*'II Rate Development &amp; Change'!$J$34</f>
        <v>#DIV/0!</v>
      </c>
      <c r="W159" s="112" t="e">
        <f>'III Plan Rates'!$AA162*'V Consumer Factors'!$N$15*'II Rate Development &amp; Change'!$J$34</f>
        <v>#DIV/0!</v>
      </c>
      <c r="X159" s="112" t="e">
        <f>'III Plan Rates'!$AA162*'V Consumer Factors'!$N$16*'II Rate Development &amp; Change'!$J$34</f>
        <v>#DIV/0!</v>
      </c>
      <c r="Y159" s="112" t="e">
        <f>'III Plan Rates'!$AA162*'V Consumer Factors'!$N$17*'II Rate Development &amp; Change'!$J$34</f>
        <v>#DIV/0!</v>
      </c>
      <c r="Z159" s="112" t="e">
        <f>'III Plan Rates'!$AA162*'V Consumer Factors'!$N$18*'II Rate Development &amp; Change'!$J$34</f>
        <v>#DIV/0!</v>
      </c>
      <c r="AA159" s="112" t="e">
        <f>'III Plan Rates'!$AA162*'V Consumer Factors'!$N$19*'II Rate Development &amp; Change'!$J$34</f>
        <v>#DIV/0!</v>
      </c>
      <c r="AB159" s="112" t="e">
        <f>'III Plan Rates'!$AA162*'V Consumer Factors'!$N$20*'II Rate Development &amp; Change'!$J$34</f>
        <v>#DIV/0!</v>
      </c>
      <c r="AC159" s="112">
        <f>IF('III Plan Rates'!$AP162&gt;0,SUMPRODUCT(T159:AB159,'III Plan Rates'!$AG162:$AO162)/'III Plan Rates'!$AP162,0)</f>
        <v>0</v>
      </c>
      <c r="AD159" s="119"/>
      <c r="AE159" s="120" t="e">
        <f t="shared" si="62"/>
        <v>#DIV/0!</v>
      </c>
      <c r="AF159" s="120" t="e">
        <f t="shared" si="62"/>
        <v>#DIV/0!</v>
      </c>
      <c r="AG159" s="120" t="e">
        <f t="shared" si="62"/>
        <v>#DIV/0!</v>
      </c>
      <c r="AH159" s="120" t="e">
        <f t="shared" si="61"/>
        <v>#DIV/0!</v>
      </c>
      <c r="AI159" s="120" t="e">
        <f t="shared" si="61"/>
        <v>#DIV/0!</v>
      </c>
      <c r="AJ159" s="120" t="e">
        <f t="shared" si="61"/>
        <v>#DIV/0!</v>
      </c>
      <c r="AK159" s="120" t="e">
        <f t="shared" si="61"/>
        <v>#DIV/0!</v>
      </c>
      <c r="AL159" s="120" t="e">
        <f t="shared" si="61"/>
        <v>#DIV/0!</v>
      </c>
      <c r="AM159" s="120" t="e">
        <f t="shared" si="61"/>
        <v>#DIV/0!</v>
      </c>
      <c r="AN159" s="120" t="str">
        <f t="shared" si="61"/>
        <v/>
      </c>
      <c r="AO159" s="119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2">
        <f>IF('III Plan Rates'!$AP162&gt;0,SUMPRODUCT(AP159:AX159,'III Plan Rates'!$AG162:$AO162)/'III Plan Rates'!$AP162,0)</f>
        <v>0</v>
      </c>
      <c r="AZ159" s="123"/>
      <c r="BA159" s="112" t="e">
        <f>'III Plan Rates'!$AA162*'V Consumer Factors'!$N$12*'II Rate Development &amp; Change'!$K$34</f>
        <v>#DIV/0!</v>
      </c>
      <c r="BB159" s="112" t="e">
        <f>'III Plan Rates'!$AA162*'V Consumer Factors'!$N$13*'II Rate Development &amp; Change'!$K$34</f>
        <v>#DIV/0!</v>
      </c>
      <c r="BC159" s="112" t="e">
        <f>'III Plan Rates'!$AA162*'V Consumer Factors'!$N$14*'II Rate Development &amp; Change'!$K$34</f>
        <v>#DIV/0!</v>
      </c>
      <c r="BD159" s="112" t="e">
        <f>'III Plan Rates'!$AA162*'V Consumer Factors'!$N$15*'II Rate Development &amp; Change'!$K$34</f>
        <v>#DIV/0!</v>
      </c>
      <c r="BE159" s="112" t="e">
        <f>'III Plan Rates'!$AA162*'V Consumer Factors'!$N$16*'II Rate Development &amp; Change'!$K$34</f>
        <v>#DIV/0!</v>
      </c>
      <c r="BF159" s="112" t="e">
        <f>'III Plan Rates'!$AA162*'V Consumer Factors'!$N$17*'II Rate Development &amp; Change'!$K$34</f>
        <v>#DIV/0!</v>
      </c>
      <c r="BG159" s="112" t="e">
        <f>'III Plan Rates'!$AA162*'V Consumer Factors'!$N$18*'II Rate Development &amp; Change'!$K$34</f>
        <v>#DIV/0!</v>
      </c>
      <c r="BH159" s="112" t="e">
        <f>'III Plan Rates'!$AA162*'V Consumer Factors'!$N$19*'II Rate Development &amp; Change'!$K$34</f>
        <v>#DIV/0!</v>
      </c>
      <c r="BI159" s="112" t="e">
        <f>'III Plan Rates'!$AA162*'V Consumer Factors'!$N$20*'II Rate Development &amp; Change'!$K$34</f>
        <v>#DIV/0!</v>
      </c>
      <c r="BJ159" s="112">
        <f>IF('III Plan Rates'!$AP162&gt;0,SUMPRODUCT(BA159:BI159,'III Plan Rates'!$AG162:$AO162)/'III Plan Rates'!$AP162,0)</f>
        <v>0</v>
      </c>
      <c r="BK159" s="124"/>
      <c r="BL159" s="120" t="e">
        <f t="shared" si="63"/>
        <v>#DIV/0!</v>
      </c>
      <c r="BM159" s="120" t="e">
        <f t="shared" si="63"/>
        <v>#DIV/0!</v>
      </c>
      <c r="BN159" s="120" t="e">
        <f t="shared" si="63"/>
        <v>#DIV/0!</v>
      </c>
      <c r="BO159" s="120" t="e">
        <f t="shared" si="63"/>
        <v>#DIV/0!</v>
      </c>
      <c r="BP159" s="120" t="e">
        <f t="shared" si="63"/>
        <v>#DIV/0!</v>
      </c>
      <c r="BQ159" s="120" t="e">
        <f t="shared" si="63"/>
        <v>#DIV/0!</v>
      </c>
      <c r="BR159" s="120" t="e">
        <f t="shared" si="63"/>
        <v>#DIV/0!</v>
      </c>
      <c r="BS159" s="120" t="e">
        <f t="shared" si="63"/>
        <v>#DIV/0!</v>
      </c>
      <c r="BT159" s="120" t="e">
        <f t="shared" si="63"/>
        <v>#DIV/0!</v>
      </c>
      <c r="BU159" s="120" t="str">
        <f t="shared" si="63"/>
        <v/>
      </c>
      <c r="BV159" s="119"/>
      <c r="BW159" s="111"/>
      <c r="BX159" s="111"/>
      <c r="BY159" s="111"/>
      <c r="BZ159" s="111"/>
      <c r="CA159" s="111"/>
      <c r="CB159" s="111"/>
      <c r="CC159" s="111"/>
      <c r="CD159" s="111"/>
      <c r="CE159" s="111"/>
      <c r="CF159" s="112">
        <f>IF('III Plan Rates'!$AP162&gt;0,SUMPRODUCT(BW159:CE159,'III Plan Rates'!$AG162:$AO162)/'III Plan Rates'!$AP162,0)</f>
        <v>0</v>
      </c>
      <c r="CG159" s="123"/>
      <c r="CH159" s="112" t="e">
        <f>'III Plan Rates'!$AA162*'V Consumer Factors'!$N$12*'II Rate Development &amp; Change'!$L$34</f>
        <v>#DIV/0!</v>
      </c>
      <c r="CI159" s="112" t="e">
        <f>'III Plan Rates'!$AA162*'V Consumer Factors'!$N$13*'II Rate Development &amp; Change'!$L$34</f>
        <v>#DIV/0!</v>
      </c>
      <c r="CJ159" s="112" t="e">
        <f>'III Plan Rates'!$AA162*'V Consumer Factors'!$N$14*'II Rate Development &amp; Change'!$L$34</f>
        <v>#DIV/0!</v>
      </c>
      <c r="CK159" s="112" t="e">
        <f>'III Plan Rates'!$AA162*'V Consumer Factors'!$N$15*'II Rate Development &amp; Change'!$L$34</f>
        <v>#DIV/0!</v>
      </c>
      <c r="CL159" s="112" t="e">
        <f>'III Plan Rates'!$AA162*'V Consumer Factors'!$N$16*'II Rate Development &amp; Change'!$L$34</f>
        <v>#DIV/0!</v>
      </c>
      <c r="CM159" s="112" t="e">
        <f>'III Plan Rates'!$AA162*'V Consumer Factors'!$N$17*'II Rate Development &amp; Change'!$L$34</f>
        <v>#DIV/0!</v>
      </c>
      <c r="CN159" s="112" t="e">
        <f>'III Plan Rates'!$AA162*'V Consumer Factors'!$N$18*'II Rate Development &amp; Change'!$L$34</f>
        <v>#DIV/0!</v>
      </c>
      <c r="CO159" s="112" t="e">
        <f>'III Plan Rates'!$AA162*'V Consumer Factors'!$N$19*'II Rate Development &amp; Change'!$L$34</f>
        <v>#DIV/0!</v>
      </c>
      <c r="CP159" s="112" t="e">
        <f>'III Plan Rates'!$AA162*'V Consumer Factors'!$N$20*'II Rate Development &amp; Change'!$L$34</f>
        <v>#DIV/0!</v>
      </c>
      <c r="CQ159" s="112">
        <f>IF('III Plan Rates'!$AP162&gt;0,SUMPRODUCT(CH159:CP159,'III Plan Rates'!$AG162:$AO162)/'III Plan Rates'!$AP162,0)</f>
        <v>0</v>
      </c>
      <c r="CR159" s="124"/>
      <c r="CS159" s="120" t="e">
        <f t="shared" si="64"/>
        <v>#DIV/0!</v>
      </c>
      <c r="CT159" s="120" t="e">
        <f t="shared" si="64"/>
        <v>#DIV/0!</v>
      </c>
      <c r="CU159" s="120" t="e">
        <f t="shared" si="64"/>
        <v>#DIV/0!</v>
      </c>
      <c r="CV159" s="120" t="e">
        <f t="shared" si="64"/>
        <v>#DIV/0!</v>
      </c>
      <c r="CW159" s="120" t="e">
        <f t="shared" si="64"/>
        <v>#DIV/0!</v>
      </c>
      <c r="CX159" s="120" t="e">
        <f t="shared" si="64"/>
        <v>#DIV/0!</v>
      </c>
      <c r="CY159" s="120" t="e">
        <f t="shared" si="64"/>
        <v>#DIV/0!</v>
      </c>
      <c r="CZ159" s="120" t="e">
        <f t="shared" si="64"/>
        <v>#DIV/0!</v>
      </c>
      <c r="DA159" s="120" t="e">
        <f t="shared" si="64"/>
        <v>#DIV/0!</v>
      </c>
      <c r="DB159" s="120" t="str">
        <f t="shared" si="64"/>
        <v/>
      </c>
      <c r="DC159" s="119"/>
      <c r="DD159" s="111"/>
      <c r="DE159" s="111"/>
      <c r="DF159" s="111"/>
      <c r="DG159" s="111"/>
      <c r="DH159" s="111"/>
      <c r="DI159" s="111"/>
      <c r="DJ159" s="111"/>
      <c r="DK159" s="111"/>
      <c r="DL159" s="111"/>
      <c r="DM159" s="112">
        <f>IF('III Plan Rates'!$AP162&gt;0,SUMPRODUCT(DD159:DL159,'III Plan Rates'!$AG162:$AO162)/'III Plan Rates'!$AP162,0)</f>
        <v>0</v>
      </c>
      <c r="DN159" s="123"/>
      <c r="DO159" s="112" t="e">
        <f>'III Plan Rates'!$AA162*'V Consumer Factors'!$N$12*'II Rate Development &amp; Change'!$M$34</f>
        <v>#DIV/0!</v>
      </c>
      <c r="DP159" s="112" t="e">
        <f>'III Plan Rates'!$AA162*'V Consumer Factors'!$N$13*'II Rate Development &amp; Change'!$M$34</f>
        <v>#DIV/0!</v>
      </c>
      <c r="DQ159" s="112" t="e">
        <f>'III Plan Rates'!$AA162*'V Consumer Factors'!$N$14*'II Rate Development &amp; Change'!$M$34</f>
        <v>#DIV/0!</v>
      </c>
      <c r="DR159" s="112" t="e">
        <f>'III Plan Rates'!$AA162*'V Consumer Factors'!$N$15*'II Rate Development &amp; Change'!$M$34</f>
        <v>#DIV/0!</v>
      </c>
      <c r="DS159" s="112" t="e">
        <f>'III Plan Rates'!$AA162*'V Consumer Factors'!$N$16*'II Rate Development &amp; Change'!$M$34</f>
        <v>#DIV/0!</v>
      </c>
      <c r="DT159" s="112" t="e">
        <f>'III Plan Rates'!$AA162*'V Consumer Factors'!$N$17*'II Rate Development &amp; Change'!$M$34</f>
        <v>#DIV/0!</v>
      </c>
      <c r="DU159" s="112" t="e">
        <f>'III Plan Rates'!$AA162*'V Consumer Factors'!$N$18*'II Rate Development &amp; Change'!$M$34</f>
        <v>#DIV/0!</v>
      </c>
      <c r="DV159" s="112" t="e">
        <f>'III Plan Rates'!$AA162*'V Consumer Factors'!$N$19*'II Rate Development &amp; Change'!$M$34</f>
        <v>#DIV/0!</v>
      </c>
      <c r="DW159" s="112" t="e">
        <f>'III Plan Rates'!$AA162*'V Consumer Factors'!$N$20*'II Rate Development &amp; Change'!$M$34</f>
        <v>#DIV/0!</v>
      </c>
      <c r="DX159" s="112">
        <f>IF('III Plan Rates'!$AP162&gt;0,SUMPRODUCT(DO159:DW159,'III Plan Rates'!$AG162:$AO162)/'III Plan Rates'!$AP162,0)</f>
        <v>0</v>
      </c>
      <c r="DZ159" s="120" t="e">
        <f t="shared" si="65"/>
        <v>#DIV/0!</v>
      </c>
      <c r="EA159" s="120" t="e">
        <f t="shared" si="65"/>
        <v>#DIV/0!</v>
      </c>
      <c r="EB159" s="120" t="e">
        <f t="shared" si="65"/>
        <v>#DIV/0!</v>
      </c>
      <c r="EC159" s="120" t="e">
        <f t="shared" si="65"/>
        <v>#DIV/0!</v>
      </c>
      <c r="ED159" s="120" t="e">
        <f t="shared" si="65"/>
        <v>#DIV/0!</v>
      </c>
      <c r="EE159" s="120" t="e">
        <f t="shared" si="65"/>
        <v>#DIV/0!</v>
      </c>
      <c r="EF159" s="120" t="e">
        <f t="shared" si="65"/>
        <v>#DIV/0!</v>
      </c>
      <c r="EG159" s="120" t="e">
        <f t="shared" si="65"/>
        <v>#DIV/0!</v>
      </c>
      <c r="EH159" s="120" t="e">
        <f t="shared" si="65"/>
        <v>#DIV/0!</v>
      </c>
      <c r="EI159" s="120" t="str">
        <f t="shared" si="65"/>
        <v/>
      </c>
      <c r="EJ159" s="119"/>
    </row>
    <row r="160" spans="1:140" x14ac:dyDescent="0.25">
      <c r="A160" s="406" t="str">
        <f>'III Plan Rates'!A163</f>
        <v>Plan 146</v>
      </c>
      <c r="B160" s="122">
        <f>'III Plan Rates'!B163</f>
        <v>0</v>
      </c>
      <c r="C160" s="128">
        <f>'III Plan Rates'!D163</f>
        <v>0</v>
      </c>
      <c r="D160" s="122">
        <f>'III Plan Rates'!E163</f>
        <v>0</v>
      </c>
      <c r="E160" s="122">
        <f>'III Plan Rates'!F163</f>
        <v>0</v>
      </c>
      <c r="F160" s="122">
        <f>'III Plan Rates'!G163</f>
        <v>0</v>
      </c>
      <c r="G160" s="122">
        <f>'III Plan Rates'!J163</f>
        <v>0</v>
      </c>
      <c r="H160" s="10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2">
        <f>IF('III Plan Rates'!$AP163&gt;0,SUMPRODUCT(I160:Q160,'III Plan Rates'!$AG163:$AO163)/'III Plan Rates'!$AP163,0)</f>
        <v>0</v>
      </c>
      <c r="S160" s="123"/>
      <c r="T160" s="112" t="e">
        <f>'III Plan Rates'!$AA163*'V Consumer Factors'!$N$12*'II Rate Development &amp; Change'!$J$34</f>
        <v>#DIV/0!</v>
      </c>
      <c r="U160" s="112" t="e">
        <f>'III Plan Rates'!$AA163*'V Consumer Factors'!$N$13*'II Rate Development &amp; Change'!$J$34</f>
        <v>#DIV/0!</v>
      </c>
      <c r="V160" s="112" t="e">
        <f>'III Plan Rates'!$AA163*'V Consumer Factors'!$N$14*'II Rate Development &amp; Change'!$J$34</f>
        <v>#DIV/0!</v>
      </c>
      <c r="W160" s="112" t="e">
        <f>'III Plan Rates'!$AA163*'V Consumer Factors'!$N$15*'II Rate Development &amp; Change'!$J$34</f>
        <v>#DIV/0!</v>
      </c>
      <c r="X160" s="112" t="e">
        <f>'III Plan Rates'!$AA163*'V Consumer Factors'!$N$16*'II Rate Development &amp; Change'!$J$34</f>
        <v>#DIV/0!</v>
      </c>
      <c r="Y160" s="112" t="e">
        <f>'III Plan Rates'!$AA163*'V Consumer Factors'!$N$17*'II Rate Development &amp; Change'!$J$34</f>
        <v>#DIV/0!</v>
      </c>
      <c r="Z160" s="112" t="e">
        <f>'III Plan Rates'!$AA163*'V Consumer Factors'!$N$18*'II Rate Development &amp; Change'!$J$34</f>
        <v>#DIV/0!</v>
      </c>
      <c r="AA160" s="112" t="e">
        <f>'III Plan Rates'!$AA163*'V Consumer Factors'!$N$19*'II Rate Development &amp; Change'!$J$34</f>
        <v>#DIV/0!</v>
      </c>
      <c r="AB160" s="112" t="e">
        <f>'III Plan Rates'!$AA163*'V Consumer Factors'!$N$20*'II Rate Development &amp; Change'!$J$34</f>
        <v>#DIV/0!</v>
      </c>
      <c r="AC160" s="112">
        <f>IF('III Plan Rates'!$AP163&gt;0,SUMPRODUCT(T160:AB160,'III Plan Rates'!$AG163:$AO163)/'III Plan Rates'!$AP163,0)</f>
        <v>0</v>
      </c>
      <c r="AD160" s="119"/>
      <c r="AE160" s="120" t="e">
        <f t="shared" si="62"/>
        <v>#DIV/0!</v>
      </c>
      <c r="AF160" s="120" t="e">
        <f t="shared" si="62"/>
        <v>#DIV/0!</v>
      </c>
      <c r="AG160" s="120" t="e">
        <f t="shared" si="62"/>
        <v>#DIV/0!</v>
      </c>
      <c r="AH160" s="120" t="e">
        <f t="shared" si="61"/>
        <v>#DIV/0!</v>
      </c>
      <c r="AI160" s="120" t="e">
        <f t="shared" si="61"/>
        <v>#DIV/0!</v>
      </c>
      <c r="AJ160" s="120" t="e">
        <f t="shared" si="61"/>
        <v>#DIV/0!</v>
      </c>
      <c r="AK160" s="120" t="e">
        <f t="shared" si="61"/>
        <v>#DIV/0!</v>
      </c>
      <c r="AL160" s="120" t="e">
        <f t="shared" si="61"/>
        <v>#DIV/0!</v>
      </c>
      <c r="AM160" s="120" t="e">
        <f t="shared" si="61"/>
        <v>#DIV/0!</v>
      </c>
      <c r="AN160" s="120" t="str">
        <f t="shared" si="61"/>
        <v/>
      </c>
      <c r="AO160" s="119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2">
        <f>IF('III Plan Rates'!$AP163&gt;0,SUMPRODUCT(AP160:AX160,'III Plan Rates'!$AG163:$AO163)/'III Plan Rates'!$AP163,0)</f>
        <v>0</v>
      </c>
      <c r="AZ160" s="123"/>
      <c r="BA160" s="112" t="e">
        <f>'III Plan Rates'!$AA163*'V Consumer Factors'!$N$12*'II Rate Development &amp; Change'!$K$34</f>
        <v>#DIV/0!</v>
      </c>
      <c r="BB160" s="112" t="e">
        <f>'III Plan Rates'!$AA163*'V Consumer Factors'!$N$13*'II Rate Development &amp; Change'!$K$34</f>
        <v>#DIV/0!</v>
      </c>
      <c r="BC160" s="112" t="e">
        <f>'III Plan Rates'!$AA163*'V Consumer Factors'!$N$14*'II Rate Development &amp; Change'!$K$34</f>
        <v>#DIV/0!</v>
      </c>
      <c r="BD160" s="112" t="e">
        <f>'III Plan Rates'!$AA163*'V Consumer Factors'!$N$15*'II Rate Development &amp; Change'!$K$34</f>
        <v>#DIV/0!</v>
      </c>
      <c r="BE160" s="112" t="e">
        <f>'III Plan Rates'!$AA163*'V Consumer Factors'!$N$16*'II Rate Development &amp; Change'!$K$34</f>
        <v>#DIV/0!</v>
      </c>
      <c r="BF160" s="112" t="e">
        <f>'III Plan Rates'!$AA163*'V Consumer Factors'!$N$17*'II Rate Development &amp; Change'!$K$34</f>
        <v>#DIV/0!</v>
      </c>
      <c r="BG160" s="112" t="e">
        <f>'III Plan Rates'!$AA163*'V Consumer Factors'!$N$18*'II Rate Development &amp; Change'!$K$34</f>
        <v>#DIV/0!</v>
      </c>
      <c r="BH160" s="112" t="e">
        <f>'III Plan Rates'!$AA163*'V Consumer Factors'!$N$19*'II Rate Development &amp; Change'!$K$34</f>
        <v>#DIV/0!</v>
      </c>
      <c r="BI160" s="112" t="e">
        <f>'III Plan Rates'!$AA163*'V Consumer Factors'!$N$20*'II Rate Development &amp; Change'!$K$34</f>
        <v>#DIV/0!</v>
      </c>
      <c r="BJ160" s="112">
        <f>IF('III Plan Rates'!$AP163&gt;0,SUMPRODUCT(BA160:BI160,'III Plan Rates'!$AG163:$AO163)/'III Plan Rates'!$AP163,0)</f>
        <v>0</v>
      </c>
      <c r="BK160" s="124"/>
      <c r="BL160" s="120" t="e">
        <f t="shared" si="63"/>
        <v>#DIV/0!</v>
      </c>
      <c r="BM160" s="120" t="e">
        <f t="shared" si="63"/>
        <v>#DIV/0!</v>
      </c>
      <c r="BN160" s="120" t="e">
        <f t="shared" si="63"/>
        <v>#DIV/0!</v>
      </c>
      <c r="BO160" s="120" t="e">
        <f t="shared" si="63"/>
        <v>#DIV/0!</v>
      </c>
      <c r="BP160" s="120" t="e">
        <f t="shared" si="63"/>
        <v>#DIV/0!</v>
      </c>
      <c r="BQ160" s="120" t="e">
        <f t="shared" si="63"/>
        <v>#DIV/0!</v>
      </c>
      <c r="BR160" s="120" t="e">
        <f t="shared" si="63"/>
        <v>#DIV/0!</v>
      </c>
      <c r="BS160" s="120" t="e">
        <f t="shared" si="63"/>
        <v>#DIV/0!</v>
      </c>
      <c r="BT160" s="120" t="e">
        <f t="shared" si="63"/>
        <v>#DIV/0!</v>
      </c>
      <c r="BU160" s="120" t="str">
        <f t="shared" si="63"/>
        <v/>
      </c>
      <c r="BV160" s="119"/>
      <c r="BW160" s="111"/>
      <c r="BX160" s="111"/>
      <c r="BY160" s="111"/>
      <c r="BZ160" s="111"/>
      <c r="CA160" s="111"/>
      <c r="CB160" s="111"/>
      <c r="CC160" s="111"/>
      <c r="CD160" s="111"/>
      <c r="CE160" s="111"/>
      <c r="CF160" s="112">
        <f>IF('III Plan Rates'!$AP163&gt;0,SUMPRODUCT(BW160:CE160,'III Plan Rates'!$AG163:$AO163)/'III Plan Rates'!$AP163,0)</f>
        <v>0</v>
      </c>
      <c r="CG160" s="123"/>
      <c r="CH160" s="112" t="e">
        <f>'III Plan Rates'!$AA163*'V Consumer Factors'!$N$12*'II Rate Development &amp; Change'!$L$34</f>
        <v>#DIV/0!</v>
      </c>
      <c r="CI160" s="112" t="e">
        <f>'III Plan Rates'!$AA163*'V Consumer Factors'!$N$13*'II Rate Development &amp; Change'!$L$34</f>
        <v>#DIV/0!</v>
      </c>
      <c r="CJ160" s="112" t="e">
        <f>'III Plan Rates'!$AA163*'V Consumer Factors'!$N$14*'II Rate Development &amp; Change'!$L$34</f>
        <v>#DIV/0!</v>
      </c>
      <c r="CK160" s="112" t="e">
        <f>'III Plan Rates'!$AA163*'V Consumer Factors'!$N$15*'II Rate Development &amp; Change'!$L$34</f>
        <v>#DIV/0!</v>
      </c>
      <c r="CL160" s="112" t="e">
        <f>'III Plan Rates'!$AA163*'V Consumer Factors'!$N$16*'II Rate Development &amp; Change'!$L$34</f>
        <v>#DIV/0!</v>
      </c>
      <c r="CM160" s="112" t="e">
        <f>'III Plan Rates'!$AA163*'V Consumer Factors'!$N$17*'II Rate Development &amp; Change'!$L$34</f>
        <v>#DIV/0!</v>
      </c>
      <c r="CN160" s="112" t="e">
        <f>'III Plan Rates'!$AA163*'V Consumer Factors'!$N$18*'II Rate Development &amp; Change'!$L$34</f>
        <v>#DIV/0!</v>
      </c>
      <c r="CO160" s="112" t="e">
        <f>'III Plan Rates'!$AA163*'V Consumer Factors'!$N$19*'II Rate Development &amp; Change'!$L$34</f>
        <v>#DIV/0!</v>
      </c>
      <c r="CP160" s="112" t="e">
        <f>'III Plan Rates'!$AA163*'V Consumer Factors'!$N$20*'II Rate Development &amp; Change'!$L$34</f>
        <v>#DIV/0!</v>
      </c>
      <c r="CQ160" s="112">
        <f>IF('III Plan Rates'!$AP163&gt;0,SUMPRODUCT(CH160:CP160,'III Plan Rates'!$AG163:$AO163)/'III Plan Rates'!$AP163,0)</f>
        <v>0</v>
      </c>
      <c r="CR160" s="124"/>
      <c r="CS160" s="120" t="e">
        <f t="shared" si="64"/>
        <v>#DIV/0!</v>
      </c>
      <c r="CT160" s="120" t="e">
        <f t="shared" si="64"/>
        <v>#DIV/0!</v>
      </c>
      <c r="CU160" s="120" t="e">
        <f t="shared" si="64"/>
        <v>#DIV/0!</v>
      </c>
      <c r="CV160" s="120" t="e">
        <f t="shared" si="64"/>
        <v>#DIV/0!</v>
      </c>
      <c r="CW160" s="120" t="e">
        <f t="shared" si="64"/>
        <v>#DIV/0!</v>
      </c>
      <c r="CX160" s="120" t="e">
        <f t="shared" si="64"/>
        <v>#DIV/0!</v>
      </c>
      <c r="CY160" s="120" t="e">
        <f t="shared" si="64"/>
        <v>#DIV/0!</v>
      </c>
      <c r="CZ160" s="120" t="e">
        <f t="shared" si="64"/>
        <v>#DIV/0!</v>
      </c>
      <c r="DA160" s="120" t="e">
        <f t="shared" si="64"/>
        <v>#DIV/0!</v>
      </c>
      <c r="DB160" s="120" t="str">
        <f t="shared" si="64"/>
        <v/>
      </c>
      <c r="DC160" s="119"/>
      <c r="DD160" s="111"/>
      <c r="DE160" s="111"/>
      <c r="DF160" s="111"/>
      <c r="DG160" s="111"/>
      <c r="DH160" s="111"/>
      <c r="DI160" s="111"/>
      <c r="DJ160" s="111"/>
      <c r="DK160" s="111"/>
      <c r="DL160" s="111"/>
      <c r="DM160" s="112">
        <f>IF('III Plan Rates'!$AP163&gt;0,SUMPRODUCT(DD160:DL160,'III Plan Rates'!$AG163:$AO163)/'III Plan Rates'!$AP163,0)</f>
        <v>0</v>
      </c>
      <c r="DN160" s="123"/>
      <c r="DO160" s="112" t="e">
        <f>'III Plan Rates'!$AA163*'V Consumer Factors'!$N$12*'II Rate Development &amp; Change'!$M$34</f>
        <v>#DIV/0!</v>
      </c>
      <c r="DP160" s="112" t="e">
        <f>'III Plan Rates'!$AA163*'V Consumer Factors'!$N$13*'II Rate Development &amp; Change'!$M$34</f>
        <v>#DIV/0!</v>
      </c>
      <c r="DQ160" s="112" t="e">
        <f>'III Plan Rates'!$AA163*'V Consumer Factors'!$N$14*'II Rate Development &amp; Change'!$M$34</f>
        <v>#DIV/0!</v>
      </c>
      <c r="DR160" s="112" t="e">
        <f>'III Plan Rates'!$AA163*'V Consumer Factors'!$N$15*'II Rate Development &amp; Change'!$M$34</f>
        <v>#DIV/0!</v>
      </c>
      <c r="DS160" s="112" t="e">
        <f>'III Plan Rates'!$AA163*'V Consumer Factors'!$N$16*'II Rate Development &amp; Change'!$M$34</f>
        <v>#DIV/0!</v>
      </c>
      <c r="DT160" s="112" t="e">
        <f>'III Plan Rates'!$AA163*'V Consumer Factors'!$N$17*'II Rate Development &amp; Change'!$M$34</f>
        <v>#DIV/0!</v>
      </c>
      <c r="DU160" s="112" t="e">
        <f>'III Plan Rates'!$AA163*'V Consumer Factors'!$N$18*'II Rate Development &amp; Change'!$M$34</f>
        <v>#DIV/0!</v>
      </c>
      <c r="DV160" s="112" t="e">
        <f>'III Plan Rates'!$AA163*'V Consumer Factors'!$N$19*'II Rate Development &amp; Change'!$M$34</f>
        <v>#DIV/0!</v>
      </c>
      <c r="DW160" s="112" t="e">
        <f>'III Plan Rates'!$AA163*'V Consumer Factors'!$N$20*'II Rate Development &amp; Change'!$M$34</f>
        <v>#DIV/0!</v>
      </c>
      <c r="DX160" s="112">
        <f>IF('III Plan Rates'!$AP163&gt;0,SUMPRODUCT(DO160:DW160,'III Plan Rates'!$AG163:$AO163)/'III Plan Rates'!$AP163,0)</f>
        <v>0</v>
      </c>
      <c r="DZ160" s="120" t="e">
        <f t="shared" si="65"/>
        <v>#DIV/0!</v>
      </c>
      <c r="EA160" s="120" t="e">
        <f t="shared" si="65"/>
        <v>#DIV/0!</v>
      </c>
      <c r="EB160" s="120" t="e">
        <f t="shared" si="65"/>
        <v>#DIV/0!</v>
      </c>
      <c r="EC160" s="120" t="e">
        <f t="shared" si="65"/>
        <v>#DIV/0!</v>
      </c>
      <c r="ED160" s="120" t="e">
        <f t="shared" si="65"/>
        <v>#DIV/0!</v>
      </c>
      <c r="EE160" s="120" t="e">
        <f t="shared" si="65"/>
        <v>#DIV/0!</v>
      </c>
      <c r="EF160" s="120" t="e">
        <f t="shared" si="65"/>
        <v>#DIV/0!</v>
      </c>
      <c r="EG160" s="120" t="e">
        <f t="shared" si="65"/>
        <v>#DIV/0!</v>
      </c>
      <c r="EH160" s="120" t="e">
        <f t="shared" si="65"/>
        <v>#DIV/0!</v>
      </c>
      <c r="EI160" s="120" t="str">
        <f t="shared" si="65"/>
        <v/>
      </c>
      <c r="EJ160" s="119"/>
    </row>
    <row r="161" spans="1:140" x14ac:dyDescent="0.25">
      <c r="A161" s="406" t="str">
        <f>'III Plan Rates'!A164</f>
        <v>Plan 147</v>
      </c>
      <c r="B161" s="122">
        <f>'III Plan Rates'!B164</f>
        <v>0</v>
      </c>
      <c r="C161" s="128">
        <f>'III Plan Rates'!D164</f>
        <v>0</v>
      </c>
      <c r="D161" s="122">
        <f>'III Plan Rates'!E164</f>
        <v>0</v>
      </c>
      <c r="E161" s="122">
        <f>'III Plan Rates'!F164</f>
        <v>0</v>
      </c>
      <c r="F161" s="122">
        <f>'III Plan Rates'!G164</f>
        <v>0</v>
      </c>
      <c r="G161" s="122">
        <f>'III Plan Rates'!J164</f>
        <v>0</v>
      </c>
      <c r="H161" s="10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2">
        <f>IF('III Plan Rates'!$AP164&gt;0,SUMPRODUCT(I161:Q161,'III Plan Rates'!$AG164:$AO164)/'III Plan Rates'!$AP164,0)</f>
        <v>0</v>
      </c>
      <c r="S161" s="123"/>
      <c r="T161" s="112" t="e">
        <f>'III Plan Rates'!$AA164*'V Consumer Factors'!$N$12*'II Rate Development &amp; Change'!$J$34</f>
        <v>#DIV/0!</v>
      </c>
      <c r="U161" s="112" t="e">
        <f>'III Plan Rates'!$AA164*'V Consumer Factors'!$N$13*'II Rate Development &amp; Change'!$J$34</f>
        <v>#DIV/0!</v>
      </c>
      <c r="V161" s="112" t="e">
        <f>'III Plan Rates'!$AA164*'V Consumer Factors'!$N$14*'II Rate Development &amp; Change'!$J$34</f>
        <v>#DIV/0!</v>
      </c>
      <c r="W161" s="112" t="e">
        <f>'III Plan Rates'!$AA164*'V Consumer Factors'!$N$15*'II Rate Development &amp; Change'!$J$34</f>
        <v>#DIV/0!</v>
      </c>
      <c r="X161" s="112" t="e">
        <f>'III Plan Rates'!$AA164*'V Consumer Factors'!$N$16*'II Rate Development &amp; Change'!$J$34</f>
        <v>#DIV/0!</v>
      </c>
      <c r="Y161" s="112" t="e">
        <f>'III Plan Rates'!$AA164*'V Consumer Factors'!$N$17*'II Rate Development &amp; Change'!$J$34</f>
        <v>#DIV/0!</v>
      </c>
      <c r="Z161" s="112" t="e">
        <f>'III Plan Rates'!$AA164*'V Consumer Factors'!$N$18*'II Rate Development &amp; Change'!$J$34</f>
        <v>#DIV/0!</v>
      </c>
      <c r="AA161" s="112" t="e">
        <f>'III Plan Rates'!$AA164*'V Consumer Factors'!$N$19*'II Rate Development &amp; Change'!$J$34</f>
        <v>#DIV/0!</v>
      </c>
      <c r="AB161" s="112" t="e">
        <f>'III Plan Rates'!$AA164*'V Consumer Factors'!$N$20*'II Rate Development &amp; Change'!$J$34</f>
        <v>#DIV/0!</v>
      </c>
      <c r="AC161" s="112">
        <f>IF('III Plan Rates'!$AP164&gt;0,SUMPRODUCT(T161:AB161,'III Plan Rates'!$AG164:$AO164)/'III Plan Rates'!$AP164,0)</f>
        <v>0</v>
      </c>
      <c r="AD161" s="119"/>
      <c r="AE161" s="120" t="e">
        <f t="shared" si="62"/>
        <v>#DIV/0!</v>
      </c>
      <c r="AF161" s="120" t="e">
        <f t="shared" si="62"/>
        <v>#DIV/0!</v>
      </c>
      <c r="AG161" s="120" t="e">
        <f t="shared" si="62"/>
        <v>#DIV/0!</v>
      </c>
      <c r="AH161" s="120" t="e">
        <f t="shared" si="61"/>
        <v>#DIV/0!</v>
      </c>
      <c r="AI161" s="120" t="e">
        <f t="shared" si="61"/>
        <v>#DIV/0!</v>
      </c>
      <c r="AJ161" s="120" t="e">
        <f t="shared" si="61"/>
        <v>#DIV/0!</v>
      </c>
      <c r="AK161" s="120" t="e">
        <f t="shared" si="61"/>
        <v>#DIV/0!</v>
      </c>
      <c r="AL161" s="120" t="e">
        <f t="shared" si="61"/>
        <v>#DIV/0!</v>
      </c>
      <c r="AM161" s="120" t="e">
        <f t="shared" si="61"/>
        <v>#DIV/0!</v>
      </c>
      <c r="AN161" s="120" t="str">
        <f t="shared" si="61"/>
        <v/>
      </c>
      <c r="AO161" s="119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2">
        <f>IF('III Plan Rates'!$AP164&gt;0,SUMPRODUCT(AP161:AX161,'III Plan Rates'!$AG164:$AO164)/'III Plan Rates'!$AP164,0)</f>
        <v>0</v>
      </c>
      <c r="AZ161" s="123"/>
      <c r="BA161" s="112" t="e">
        <f>'III Plan Rates'!$AA164*'V Consumer Factors'!$N$12*'II Rate Development &amp; Change'!$K$34</f>
        <v>#DIV/0!</v>
      </c>
      <c r="BB161" s="112" t="e">
        <f>'III Plan Rates'!$AA164*'V Consumer Factors'!$N$13*'II Rate Development &amp; Change'!$K$34</f>
        <v>#DIV/0!</v>
      </c>
      <c r="BC161" s="112" t="e">
        <f>'III Plan Rates'!$AA164*'V Consumer Factors'!$N$14*'II Rate Development &amp; Change'!$K$34</f>
        <v>#DIV/0!</v>
      </c>
      <c r="BD161" s="112" t="e">
        <f>'III Plan Rates'!$AA164*'V Consumer Factors'!$N$15*'II Rate Development &amp; Change'!$K$34</f>
        <v>#DIV/0!</v>
      </c>
      <c r="BE161" s="112" t="e">
        <f>'III Plan Rates'!$AA164*'V Consumer Factors'!$N$16*'II Rate Development &amp; Change'!$K$34</f>
        <v>#DIV/0!</v>
      </c>
      <c r="BF161" s="112" t="e">
        <f>'III Plan Rates'!$AA164*'V Consumer Factors'!$N$17*'II Rate Development &amp; Change'!$K$34</f>
        <v>#DIV/0!</v>
      </c>
      <c r="BG161" s="112" t="e">
        <f>'III Plan Rates'!$AA164*'V Consumer Factors'!$N$18*'II Rate Development &amp; Change'!$K$34</f>
        <v>#DIV/0!</v>
      </c>
      <c r="BH161" s="112" t="e">
        <f>'III Plan Rates'!$AA164*'V Consumer Factors'!$N$19*'II Rate Development &amp; Change'!$K$34</f>
        <v>#DIV/0!</v>
      </c>
      <c r="BI161" s="112" t="e">
        <f>'III Plan Rates'!$AA164*'V Consumer Factors'!$N$20*'II Rate Development &amp; Change'!$K$34</f>
        <v>#DIV/0!</v>
      </c>
      <c r="BJ161" s="112">
        <f>IF('III Plan Rates'!$AP164&gt;0,SUMPRODUCT(BA161:BI161,'III Plan Rates'!$AG164:$AO164)/'III Plan Rates'!$AP164,0)</f>
        <v>0</v>
      </c>
      <c r="BK161" s="124"/>
      <c r="BL161" s="120" t="e">
        <f t="shared" si="63"/>
        <v>#DIV/0!</v>
      </c>
      <c r="BM161" s="120" t="e">
        <f t="shared" si="63"/>
        <v>#DIV/0!</v>
      </c>
      <c r="BN161" s="120" t="e">
        <f t="shared" si="63"/>
        <v>#DIV/0!</v>
      </c>
      <c r="BO161" s="120" t="e">
        <f t="shared" si="63"/>
        <v>#DIV/0!</v>
      </c>
      <c r="BP161" s="120" t="e">
        <f t="shared" si="63"/>
        <v>#DIV/0!</v>
      </c>
      <c r="BQ161" s="120" t="e">
        <f t="shared" si="63"/>
        <v>#DIV/0!</v>
      </c>
      <c r="BR161" s="120" t="e">
        <f t="shared" si="63"/>
        <v>#DIV/0!</v>
      </c>
      <c r="BS161" s="120" t="e">
        <f t="shared" si="63"/>
        <v>#DIV/0!</v>
      </c>
      <c r="BT161" s="120" t="e">
        <f t="shared" si="63"/>
        <v>#DIV/0!</v>
      </c>
      <c r="BU161" s="120" t="str">
        <f t="shared" si="63"/>
        <v/>
      </c>
      <c r="BV161" s="119"/>
      <c r="BW161" s="111"/>
      <c r="BX161" s="111"/>
      <c r="BY161" s="111"/>
      <c r="BZ161" s="111"/>
      <c r="CA161" s="111"/>
      <c r="CB161" s="111"/>
      <c r="CC161" s="111"/>
      <c r="CD161" s="111"/>
      <c r="CE161" s="111"/>
      <c r="CF161" s="112">
        <f>IF('III Plan Rates'!$AP164&gt;0,SUMPRODUCT(BW161:CE161,'III Plan Rates'!$AG164:$AO164)/'III Plan Rates'!$AP164,0)</f>
        <v>0</v>
      </c>
      <c r="CG161" s="123"/>
      <c r="CH161" s="112" t="e">
        <f>'III Plan Rates'!$AA164*'V Consumer Factors'!$N$12*'II Rate Development &amp; Change'!$L$34</f>
        <v>#DIV/0!</v>
      </c>
      <c r="CI161" s="112" t="e">
        <f>'III Plan Rates'!$AA164*'V Consumer Factors'!$N$13*'II Rate Development &amp; Change'!$L$34</f>
        <v>#DIV/0!</v>
      </c>
      <c r="CJ161" s="112" t="e">
        <f>'III Plan Rates'!$AA164*'V Consumer Factors'!$N$14*'II Rate Development &amp; Change'!$L$34</f>
        <v>#DIV/0!</v>
      </c>
      <c r="CK161" s="112" t="e">
        <f>'III Plan Rates'!$AA164*'V Consumer Factors'!$N$15*'II Rate Development &amp; Change'!$L$34</f>
        <v>#DIV/0!</v>
      </c>
      <c r="CL161" s="112" t="e">
        <f>'III Plan Rates'!$AA164*'V Consumer Factors'!$N$16*'II Rate Development &amp; Change'!$L$34</f>
        <v>#DIV/0!</v>
      </c>
      <c r="CM161" s="112" t="e">
        <f>'III Plan Rates'!$AA164*'V Consumer Factors'!$N$17*'II Rate Development &amp; Change'!$L$34</f>
        <v>#DIV/0!</v>
      </c>
      <c r="CN161" s="112" t="e">
        <f>'III Plan Rates'!$AA164*'V Consumer Factors'!$N$18*'II Rate Development &amp; Change'!$L$34</f>
        <v>#DIV/0!</v>
      </c>
      <c r="CO161" s="112" t="e">
        <f>'III Plan Rates'!$AA164*'V Consumer Factors'!$N$19*'II Rate Development &amp; Change'!$L$34</f>
        <v>#DIV/0!</v>
      </c>
      <c r="CP161" s="112" t="e">
        <f>'III Plan Rates'!$AA164*'V Consumer Factors'!$N$20*'II Rate Development &amp; Change'!$L$34</f>
        <v>#DIV/0!</v>
      </c>
      <c r="CQ161" s="112">
        <f>IF('III Plan Rates'!$AP164&gt;0,SUMPRODUCT(CH161:CP161,'III Plan Rates'!$AG164:$AO164)/'III Plan Rates'!$AP164,0)</f>
        <v>0</v>
      </c>
      <c r="CR161" s="124"/>
      <c r="CS161" s="120" t="e">
        <f t="shared" si="64"/>
        <v>#DIV/0!</v>
      </c>
      <c r="CT161" s="120" t="e">
        <f t="shared" si="64"/>
        <v>#DIV/0!</v>
      </c>
      <c r="CU161" s="120" t="e">
        <f t="shared" si="64"/>
        <v>#DIV/0!</v>
      </c>
      <c r="CV161" s="120" t="e">
        <f t="shared" si="64"/>
        <v>#DIV/0!</v>
      </c>
      <c r="CW161" s="120" t="e">
        <f t="shared" si="64"/>
        <v>#DIV/0!</v>
      </c>
      <c r="CX161" s="120" t="e">
        <f t="shared" si="64"/>
        <v>#DIV/0!</v>
      </c>
      <c r="CY161" s="120" t="e">
        <f t="shared" si="64"/>
        <v>#DIV/0!</v>
      </c>
      <c r="CZ161" s="120" t="e">
        <f t="shared" si="64"/>
        <v>#DIV/0!</v>
      </c>
      <c r="DA161" s="120" t="e">
        <f t="shared" si="64"/>
        <v>#DIV/0!</v>
      </c>
      <c r="DB161" s="120" t="str">
        <f t="shared" si="64"/>
        <v/>
      </c>
      <c r="DC161" s="119"/>
      <c r="DD161" s="111"/>
      <c r="DE161" s="111"/>
      <c r="DF161" s="111"/>
      <c r="DG161" s="111"/>
      <c r="DH161" s="111"/>
      <c r="DI161" s="111"/>
      <c r="DJ161" s="111"/>
      <c r="DK161" s="111"/>
      <c r="DL161" s="111"/>
      <c r="DM161" s="112">
        <f>IF('III Plan Rates'!$AP164&gt;0,SUMPRODUCT(DD161:DL161,'III Plan Rates'!$AG164:$AO164)/'III Plan Rates'!$AP164,0)</f>
        <v>0</v>
      </c>
      <c r="DN161" s="123"/>
      <c r="DO161" s="112" t="e">
        <f>'III Plan Rates'!$AA164*'V Consumer Factors'!$N$12*'II Rate Development &amp; Change'!$M$34</f>
        <v>#DIV/0!</v>
      </c>
      <c r="DP161" s="112" t="e">
        <f>'III Plan Rates'!$AA164*'V Consumer Factors'!$N$13*'II Rate Development &amp; Change'!$M$34</f>
        <v>#DIV/0!</v>
      </c>
      <c r="DQ161" s="112" t="e">
        <f>'III Plan Rates'!$AA164*'V Consumer Factors'!$N$14*'II Rate Development &amp; Change'!$M$34</f>
        <v>#DIV/0!</v>
      </c>
      <c r="DR161" s="112" t="e">
        <f>'III Plan Rates'!$AA164*'V Consumer Factors'!$N$15*'II Rate Development &amp; Change'!$M$34</f>
        <v>#DIV/0!</v>
      </c>
      <c r="DS161" s="112" t="e">
        <f>'III Plan Rates'!$AA164*'V Consumer Factors'!$N$16*'II Rate Development &amp; Change'!$M$34</f>
        <v>#DIV/0!</v>
      </c>
      <c r="DT161" s="112" t="e">
        <f>'III Plan Rates'!$AA164*'V Consumer Factors'!$N$17*'II Rate Development &amp; Change'!$M$34</f>
        <v>#DIV/0!</v>
      </c>
      <c r="DU161" s="112" t="e">
        <f>'III Plan Rates'!$AA164*'V Consumer Factors'!$N$18*'II Rate Development &amp; Change'!$M$34</f>
        <v>#DIV/0!</v>
      </c>
      <c r="DV161" s="112" t="e">
        <f>'III Plan Rates'!$AA164*'V Consumer Factors'!$N$19*'II Rate Development &amp; Change'!$M$34</f>
        <v>#DIV/0!</v>
      </c>
      <c r="DW161" s="112" t="e">
        <f>'III Plan Rates'!$AA164*'V Consumer Factors'!$N$20*'II Rate Development &amp; Change'!$M$34</f>
        <v>#DIV/0!</v>
      </c>
      <c r="DX161" s="112">
        <f>IF('III Plan Rates'!$AP164&gt;0,SUMPRODUCT(DO161:DW161,'III Plan Rates'!$AG164:$AO164)/'III Plan Rates'!$AP164,0)</f>
        <v>0</v>
      </c>
      <c r="DZ161" s="120" t="e">
        <f t="shared" si="65"/>
        <v>#DIV/0!</v>
      </c>
      <c r="EA161" s="120" t="e">
        <f t="shared" si="65"/>
        <v>#DIV/0!</v>
      </c>
      <c r="EB161" s="120" t="e">
        <f t="shared" si="65"/>
        <v>#DIV/0!</v>
      </c>
      <c r="EC161" s="120" t="e">
        <f t="shared" si="65"/>
        <v>#DIV/0!</v>
      </c>
      <c r="ED161" s="120" t="e">
        <f t="shared" si="65"/>
        <v>#DIV/0!</v>
      </c>
      <c r="EE161" s="120" t="e">
        <f t="shared" si="65"/>
        <v>#DIV/0!</v>
      </c>
      <c r="EF161" s="120" t="e">
        <f t="shared" si="65"/>
        <v>#DIV/0!</v>
      </c>
      <c r="EG161" s="120" t="e">
        <f t="shared" si="65"/>
        <v>#DIV/0!</v>
      </c>
      <c r="EH161" s="120" t="e">
        <f t="shared" si="65"/>
        <v>#DIV/0!</v>
      </c>
      <c r="EI161" s="120" t="str">
        <f t="shared" si="65"/>
        <v/>
      </c>
      <c r="EJ161" s="119"/>
    </row>
    <row r="162" spans="1:140" x14ac:dyDescent="0.25">
      <c r="A162" s="406" t="str">
        <f>'III Plan Rates'!A165</f>
        <v>Plan 148</v>
      </c>
      <c r="B162" s="122">
        <f>'III Plan Rates'!B165</f>
        <v>0</v>
      </c>
      <c r="C162" s="128">
        <f>'III Plan Rates'!D165</f>
        <v>0</v>
      </c>
      <c r="D162" s="122">
        <f>'III Plan Rates'!E165</f>
        <v>0</v>
      </c>
      <c r="E162" s="122">
        <f>'III Plan Rates'!F165</f>
        <v>0</v>
      </c>
      <c r="F162" s="122">
        <f>'III Plan Rates'!G165</f>
        <v>0</v>
      </c>
      <c r="G162" s="122">
        <f>'III Plan Rates'!J165</f>
        <v>0</v>
      </c>
      <c r="H162" s="10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2">
        <f>IF('III Plan Rates'!$AP165&gt;0,SUMPRODUCT(I162:Q162,'III Plan Rates'!$AG165:$AO165)/'III Plan Rates'!$AP165,0)</f>
        <v>0</v>
      </c>
      <c r="S162" s="123"/>
      <c r="T162" s="112" t="e">
        <f>'III Plan Rates'!$AA165*'V Consumer Factors'!$N$12*'II Rate Development &amp; Change'!$J$34</f>
        <v>#DIV/0!</v>
      </c>
      <c r="U162" s="112" t="e">
        <f>'III Plan Rates'!$AA165*'V Consumer Factors'!$N$13*'II Rate Development &amp; Change'!$J$34</f>
        <v>#DIV/0!</v>
      </c>
      <c r="V162" s="112" t="e">
        <f>'III Plan Rates'!$AA165*'V Consumer Factors'!$N$14*'II Rate Development &amp; Change'!$J$34</f>
        <v>#DIV/0!</v>
      </c>
      <c r="W162" s="112" t="e">
        <f>'III Plan Rates'!$AA165*'V Consumer Factors'!$N$15*'II Rate Development &amp; Change'!$J$34</f>
        <v>#DIV/0!</v>
      </c>
      <c r="X162" s="112" t="e">
        <f>'III Plan Rates'!$AA165*'V Consumer Factors'!$N$16*'II Rate Development &amp; Change'!$J$34</f>
        <v>#DIV/0!</v>
      </c>
      <c r="Y162" s="112" t="e">
        <f>'III Plan Rates'!$AA165*'V Consumer Factors'!$N$17*'II Rate Development &amp; Change'!$J$34</f>
        <v>#DIV/0!</v>
      </c>
      <c r="Z162" s="112" t="e">
        <f>'III Plan Rates'!$AA165*'V Consumer Factors'!$N$18*'II Rate Development &amp; Change'!$J$34</f>
        <v>#DIV/0!</v>
      </c>
      <c r="AA162" s="112" t="e">
        <f>'III Plan Rates'!$AA165*'V Consumer Factors'!$N$19*'II Rate Development &amp; Change'!$J$34</f>
        <v>#DIV/0!</v>
      </c>
      <c r="AB162" s="112" t="e">
        <f>'III Plan Rates'!$AA165*'V Consumer Factors'!$N$20*'II Rate Development &amp; Change'!$J$34</f>
        <v>#DIV/0!</v>
      </c>
      <c r="AC162" s="112">
        <f>IF('III Plan Rates'!$AP165&gt;0,SUMPRODUCT(T162:AB162,'III Plan Rates'!$AG165:$AO165)/'III Plan Rates'!$AP165,0)</f>
        <v>0</v>
      </c>
      <c r="AD162" s="119"/>
      <c r="AE162" s="120" t="e">
        <f t="shared" si="62"/>
        <v>#DIV/0!</v>
      </c>
      <c r="AF162" s="120" t="e">
        <f t="shared" si="62"/>
        <v>#DIV/0!</v>
      </c>
      <c r="AG162" s="120" t="e">
        <f t="shared" si="62"/>
        <v>#DIV/0!</v>
      </c>
      <c r="AH162" s="120" t="e">
        <f t="shared" si="61"/>
        <v>#DIV/0!</v>
      </c>
      <c r="AI162" s="120" t="e">
        <f t="shared" si="61"/>
        <v>#DIV/0!</v>
      </c>
      <c r="AJ162" s="120" t="e">
        <f t="shared" si="61"/>
        <v>#DIV/0!</v>
      </c>
      <c r="AK162" s="120" t="e">
        <f t="shared" si="61"/>
        <v>#DIV/0!</v>
      </c>
      <c r="AL162" s="120" t="e">
        <f t="shared" si="61"/>
        <v>#DIV/0!</v>
      </c>
      <c r="AM162" s="120" t="e">
        <f t="shared" si="61"/>
        <v>#DIV/0!</v>
      </c>
      <c r="AN162" s="120" t="str">
        <f t="shared" si="61"/>
        <v/>
      </c>
      <c r="AO162" s="119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2">
        <f>IF('III Plan Rates'!$AP165&gt;0,SUMPRODUCT(AP162:AX162,'III Plan Rates'!$AG165:$AO165)/'III Plan Rates'!$AP165,0)</f>
        <v>0</v>
      </c>
      <c r="AZ162" s="123"/>
      <c r="BA162" s="112" t="e">
        <f>'III Plan Rates'!$AA165*'V Consumer Factors'!$N$12*'II Rate Development &amp; Change'!$K$34</f>
        <v>#DIV/0!</v>
      </c>
      <c r="BB162" s="112" t="e">
        <f>'III Plan Rates'!$AA165*'V Consumer Factors'!$N$13*'II Rate Development &amp; Change'!$K$34</f>
        <v>#DIV/0!</v>
      </c>
      <c r="BC162" s="112" t="e">
        <f>'III Plan Rates'!$AA165*'V Consumer Factors'!$N$14*'II Rate Development &amp; Change'!$K$34</f>
        <v>#DIV/0!</v>
      </c>
      <c r="BD162" s="112" t="e">
        <f>'III Plan Rates'!$AA165*'V Consumer Factors'!$N$15*'II Rate Development &amp; Change'!$K$34</f>
        <v>#DIV/0!</v>
      </c>
      <c r="BE162" s="112" t="e">
        <f>'III Plan Rates'!$AA165*'V Consumer Factors'!$N$16*'II Rate Development &amp; Change'!$K$34</f>
        <v>#DIV/0!</v>
      </c>
      <c r="BF162" s="112" t="e">
        <f>'III Plan Rates'!$AA165*'V Consumer Factors'!$N$17*'II Rate Development &amp; Change'!$K$34</f>
        <v>#DIV/0!</v>
      </c>
      <c r="BG162" s="112" t="e">
        <f>'III Plan Rates'!$AA165*'V Consumer Factors'!$N$18*'II Rate Development &amp; Change'!$K$34</f>
        <v>#DIV/0!</v>
      </c>
      <c r="BH162" s="112" t="e">
        <f>'III Plan Rates'!$AA165*'V Consumer Factors'!$N$19*'II Rate Development &amp; Change'!$K$34</f>
        <v>#DIV/0!</v>
      </c>
      <c r="BI162" s="112" t="e">
        <f>'III Plan Rates'!$AA165*'V Consumer Factors'!$N$20*'II Rate Development &amp; Change'!$K$34</f>
        <v>#DIV/0!</v>
      </c>
      <c r="BJ162" s="112">
        <f>IF('III Plan Rates'!$AP165&gt;0,SUMPRODUCT(BA162:BI162,'III Plan Rates'!$AG165:$AO165)/'III Plan Rates'!$AP165,0)</f>
        <v>0</v>
      </c>
      <c r="BK162" s="124"/>
      <c r="BL162" s="120" t="e">
        <f t="shared" si="63"/>
        <v>#DIV/0!</v>
      </c>
      <c r="BM162" s="120" t="e">
        <f t="shared" si="63"/>
        <v>#DIV/0!</v>
      </c>
      <c r="BN162" s="120" t="e">
        <f t="shared" si="63"/>
        <v>#DIV/0!</v>
      </c>
      <c r="BO162" s="120" t="e">
        <f t="shared" si="63"/>
        <v>#DIV/0!</v>
      </c>
      <c r="BP162" s="120" t="e">
        <f t="shared" si="63"/>
        <v>#DIV/0!</v>
      </c>
      <c r="BQ162" s="120" t="e">
        <f t="shared" si="63"/>
        <v>#DIV/0!</v>
      </c>
      <c r="BR162" s="120" t="e">
        <f t="shared" si="63"/>
        <v>#DIV/0!</v>
      </c>
      <c r="BS162" s="120" t="e">
        <f t="shared" si="63"/>
        <v>#DIV/0!</v>
      </c>
      <c r="BT162" s="120" t="e">
        <f t="shared" si="63"/>
        <v>#DIV/0!</v>
      </c>
      <c r="BU162" s="120" t="str">
        <f t="shared" si="63"/>
        <v/>
      </c>
      <c r="BV162" s="119"/>
      <c r="BW162" s="111"/>
      <c r="BX162" s="111"/>
      <c r="BY162" s="111"/>
      <c r="BZ162" s="111"/>
      <c r="CA162" s="111"/>
      <c r="CB162" s="111"/>
      <c r="CC162" s="111"/>
      <c r="CD162" s="111"/>
      <c r="CE162" s="111"/>
      <c r="CF162" s="112">
        <f>IF('III Plan Rates'!$AP165&gt;0,SUMPRODUCT(BW162:CE162,'III Plan Rates'!$AG165:$AO165)/'III Plan Rates'!$AP165,0)</f>
        <v>0</v>
      </c>
      <c r="CG162" s="123"/>
      <c r="CH162" s="112" t="e">
        <f>'III Plan Rates'!$AA165*'V Consumer Factors'!$N$12*'II Rate Development &amp; Change'!$L$34</f>
        <v>#DIV/0!</v>
      </c>
      <c r="CI162" s="112" t="e">
        <f>'III Plan Rates'!$AA165*'V Consumer Factors'!$N$13*'II Rate Development &amp; Change'!$L$34</f>
        <v>#DIV/0!</v>
      </c>
      <c r="CJ162" s="112" t="e">
        <f>'III Plan Rates'!$AA165*'V Consumer Factors'!$N$14*'II Rate Development &amp; Change'!$L$34</f>
        <v>#DIV/0!</v>
      </c>
      <c r="CK162" s="112" t="e">
        <f>'III Plan Rates'!$AA165*'V Consumer Factors'!$N$15*'II Rate Development &amp; Change'!$L$34</f>
        <v>#DIV/0!</v>
      </c>
      <c r="CL162" s="112" t="e">
        <f>'III Plan Rates'!$AA165*'V Consumer Factors'!$N$16*'II Rate Development &amp; Change'!$L$34</f>
        <v>#DIV/0!</v>
      </c>
      <c r="CM162" s="112" t="e">
        <f>'III Plan Rates'!$AA165*'V Consumer Factors'!$N$17*'II Rate Development &amp; Change'!$L$34</f>
        <v>#DIV/0!</v>
      </c>
      <c r="CN162" s="112" t="e">
        <f>'III Plan Rates'!$AA165*'V Consumer Factors'!$N$18*'II Rate Development &amp; Change'!$L$34</f>
        <v>#DIV/0!</v>
      </c>
      <c r="CO162" s="112" t="e">
        <f>'III Plan Rates'!$AA165*'V Consumer Factors'!$N$19*'II Rate Development &amp; Change'!$L$34</f>
        <v>#DIV/0!</v>
      </c>
      <c r="CP162" s="112" t="e">
        <f>'III Plan Rates'!$AA165*'V Consumer Factors'!$N$20*'II Rate Development &amp; Change'!$L$34</f>
        <v>#DIV/0!</v>
      </c>
      <c r="CQ162" s="112">
        <f>IF('III Plan Rates'!$AP165&gt;0,SUMPRODUCT(CH162:CP162,'III Plan Rates'!$AG165:$AO165)/'III Plan Rates'!$AP165,0)</f>
        <v>0</v>
      </c>
      <c r="CR162" s="124"/>
      <c r="CS162" s="120" t="e">
        <f t="shared" si="64"/>
        <v>#DIV/0!</v>
      </c>
      <c r="CT162" s="120" t="e">
        <f t="shared" si="64"/>
        <v>#DIV/0!</v>
      </c>
      <c r="CU162" s="120" t="e">
        <f t="shared" si="64"/>
        <v>#DIV/0!</v>
      </c>
      <c r="CV162" s="120" t="e">
        <f t="shared" si="64"/>
        <v>#DIV/0!</v>
      </c>
      <c r="CW162" s="120" t="e">
        <f t="shared" si="64"/>
        <v>#DIV/0!</v>
      </c>
      <c r="CX162" s="120" t="e">
        <f t="shared" si="64"/>
        <v>#DIV/0!</v>
      </c>
      <c r="CY162" s="120" t="e">
        <f t="shared" si="64"/>
        <v>#DIV/0!</v>
      </c>
      <c r="CZ162" s="120" t="e">
        <f t="shared" si="64"/>
        <v>#DIV/0!</v>
      </c>
      <c r="DA162" s="120" t="e">
        <f t="shared" si="64"/>
        <v>#DIV/0!</v>
      </c>
      <c r="DB162" s="120" t="str">
        <f t="shared" si="64"/>
        <v/>
      </c>
      <c r="DC162" s="119"/>
      <c r="DD162" s="111"/>
      <c r="DE162" s="111"/>
      <c r="DF162" s="111"/>
      <c r="DG162" s="111"/>
      <c r="DH162" s="111"/>
      <c r="DI162" s="111"/>
      <c r="DJ162" s="111"/>
      <c r="DK162" s="111"/>
      <c r="DL162" s="111"/>
      <c r="DM162" s="112">
        <f>IF('III Plan Rates'!$AP165&gt;0,SUMPRODUCT(DD162:DL162,'III Plan Rates'!$AG165:$AO165)/'III Plan Rates'!$AP165,0)</f>
        <v>0</v>
      </c>
      <c r="DN162" s="123"/>
      <c r="DO162" s="112" t="e">
        <f>'III Plan Rates'!$AA165*'V Consumer Factors'!$N$12*'II Rate Development &amp; Change'!$M$34</f>
        <v>#DIV/0!</v>
      </c>
      <c r="DP162" s="112" t="e">
        <f>'III Plan Rates'!$AA165*'V Consumer Factors'!$N$13*'II Rate Development &amp; Change'!$M$34</f>
        <v>#DIV/0!</v>
      </c>
      <c r="DQ162" s="112" t="e">
        <f>'III Plan Rates'!$AA165*'V Consumer Factors'!$N$14*'II Rate Development &amp; Change'!$M$34</f>
        <v>#DIV/0!</v>
      </c>
      <c r="DR162" s="112" t="e">
        <f>'III Plan Rates'!$AA165*'V Consumer Factors'!$N$15*'II Rate Development &amp; Change'!$M$34</f>
        <v>#DIV/0!</v>
      </c>
      <c r="DS162" s="112" t="e">
        <f>'III Plan Rates'!$AA165*'V Consumer Factors'!$N$16*'II Rate Development &amp; Change'!$M$34</f>
        <v>#DIV/0!</v>
      </c>
      <c r="DT162" s="112" t="e">
        <f>'III Plan Rates'!$AA165*'V Consumer Factors'!$N$17*'II Rate Development &amp; Change'!$M$34</f>
        <v>#DIV/0!</v>
      </c>
      <c r="DU162" s="112" t="e">
        <f>'III Plan Rates'!$AA165*'V Consumer Factors'!$N$18*'II Rate Development &amp; Change'!$M$34</f>
        <v>#DIV/0!</v>
      </c>
      <c r="DV162" s="112" t="e">
        <f>'III Plan Rates'!$AA165*'V Consumer Factors'!$N$19*'II Rate Development &amp; Change'!$M$34</f>
        <v>#DIV/0!</v>
      </c>
      <c r="DW162" s="112" t="e">
        <f>'III Plan Rates'!$AA165*'V Consumer Factors'!$N$20*'II Rate Development &amp; Change'!$M$34</f>
        <v>#DIV/0!</v>
      </c>
      <c r="DX162" s="112">
        <f>IF('III Plan Rates'!$AP165&gt;0,SUMPRODUCT(DO162:DW162,'III Plan Rates'!$AG165:$AO165)/'III Plan Rates'!$AP165,0)</f>
        <v>0</v>
      </c>
      <c r="DZ162" s="120" t="e">
        <f t="shared" si="65"/>
        <v>#DIV/0!</v>
      </c>
      <c r="EA162" s="120" t="e">
        <f t="shared" si="65"/>
        <v>#DIV/0!</v>
      </c>
      <c r="EB162" s="120" t="e">
        <f t="shared" si="65"/>
        <v>#DIV/0!</v>
      </c>
      <c r="EC162" s="120" t="e">
        <f t="shared" si="65"/>
        <v>#DIV/0!</v>
      </c>
      <c r="ED162" s="120" t="e">
        <f t="shared" si="65"/>
        <v>#DIV/0!</v>
      </c>
      <c r="EE162" s="120" t="e">
        <f t="shared" si="65"/>
        <v>#DIV/0!</v>
      </c>
      <c r="EF162" s="120" t="e">
        <f t="shared" si="65"/>
        <v>#DIV/0!</v>
      </c>
      <c r="EG162" s="120" t="e">
        <f t="shared" si="65"/>
        <v>#DIV/0!</v>
      </c>
      <c r="EH162" s="120" t="e">
        <f t="shared" si="65"/>
        <v>#DIV/0!</v>
      </c>
      <c r="EI162" s="120" t="str">
        <f t="shared" si="65"/>
        <v/>
      </c>
      <c r="EJ162" s="119"/>
    </row>
    <row r="163" spans="1:140" x14ac:dyDescent="0.25">
      <c r="A163" s="406" t="str">
        <f>'III Plan Rates'!A166</f>
        <v>Plan 149</v>
      </c>
      <c r="B163" s="122">
        <f>'III Plan Rates'!B166</f>
        <v>0</v>
      </c>
      <c r="C163" s="128">
        <f>'III Plan Rates'!D166</f>
        <v>0</v>
      </c>
      <c r="D163" s="122">
        <f>'III Plan Rates'!E166</f>
        <v>0</v>
      </c>
      <c r="E163" s="122">
        <f>'III Plan Rates'!F166</f>
        <v>0</v>
      </c>
      <c r="F163" s="122">
        <f>'III Plan Rates'!G166</f>
        <v>0</v>
      </c>
      <c r="G163" s="122">
        <f>'III Plan Rates'!J166</f>
        <v>0</v>
      </c>
      <c r="H163" s="10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2">
        <f>IF('III Plan Rates'!$AP166&gt;0,SUMPRODUCT(I163:Q163,'III Plan Rates'!$AG166:$AO166)/'III Plan Rates'!$AP166,0)</f>
        <v>0</v>
      </c>
      <c r="S163" s="123"/>
      <c r="T163" s="112" t="e">
        <f>'III Plan Rates'!$AA166*'V Consumer Factors'!$N$12*'II Rate Development &amp; Change'!$J$34</f>
        <v>#DIV/0!</v>
      </c>
      <c r="U163" s="112" t="e">
        <f>'III Plan Rates'!$AA166*'V Consumer Factors'!$N$13*'II Rate Development &amp; Change'!$J$34</f>
        <v>#DIV/0!</v>
      </c>
      <c r="V163" s="112" t="e">
        <f>'III Plan Rates'!$AA166*'V Consumer Factors'!$N$14*'II Rate Development &amp; Change'!$J$34</f>
        <v>#DIV/0!</v>
      </c>
      <c r="W163" s="112" t="e">
        <f>'III Plan Rates'!$AA166*'V Consumer Factors'!$N$15*'II Rate Development &amp; Change'!$J$34</f>
        <v>#DIV/0!</v>
      </c>
      <c r="X163" s="112" t="e">
        <f>'III Plan Rates'!$AA166*'V Consumer Factors'!$N$16*'II Rate Development &amp; Change'!$J$34</f>
        <v>#DIV/0!</v>
      </c>
      <c r="Y163" s="112" t="e">
        <f>'III Plan Rates'!$AA166*'V Consumer Factors'!$N$17*'II Rate Development &amp; Change'!$J$34</f>
        <v>#DIV/0!</v>
      </c>
      <c r="Z163" s="112" t="e">
        <f>'III Plan Rates'!$AA166*'V Consumer Factors'!$N$18*'II Rate Development &amp; Change'!$J$34</f>
        <v>#DIV/0!</v>
      </c>
      <c r="AA163" s="112" t="e">
        <f>'III Plan Rates'!$AA166*'V Consumer Factors'!$N$19*'II Rate Development &amp; Change'!$J$34</f>
        <v>#DIV/0!</v>
      </c>
      <c r="AB163" s="112" t="e">
        <f>'III Plan Rates'!$AA166*'V Consumer Factors'!$N$20*'II Rate Development &amp; Change'!$J$34</f>
        <v>#DIV/0!</v>
      </c>
      <c r="AC163" s="112">
        <f>IF('III Plan Rates'!$AP166&gt;0,SUMPRODUCT(T163:AB163,'III Plan Rates'!$AG166:$AO166)/'III Plan Rates'!$AP166,0)</f>
        <v>0</v>
      </c>
      <c r="AD163" s="119"/>
      <c r="AE163" s="120" t="e">
        <f t="shared" si="62"/>
        <v>#DIV/0!</v>
      </c>
      <c r="AF163" s="120" t="e">
        <f t="shared" si="62"/>
        <v>#DIV/0!</v>
      </c>
      <c r="AG163" s="120" t="e">
        <f t="shared" si="62"/>
        <v>#DIV/0!</v>
      </c>
      <c r="AH163" s="120" t="e">
        <f t="shared" si="61"/>
        <v>#DIV/0!</v>
      </c>
      <c r="AI163" s="120" t="e">
        <f t="shared" si="61"/>
        <v>#DIV/0!</v>
      </c>
      <c r="AJ163" s="120" t="e">
        <f t="shared" si="61"/>
        <v>#DIV/0!</v>
      </c>
      <c r="AK163" s="120" t="e">
        <f t="shared" si="61"/>
        <v>#DIV/0!</v>
      </c>
      <c r="AL163" s="120" t="e">
        <f t="shared" si="61"/>
        <v>#DIV/0!</v>
      </c>
      <c r="AM163" s="120" t="e">
        <f t="shared" si="61"/>
        <v>#DIV/0!</v>
      </c>
      <c r="AN163" s="120" t="str">
        <f t="shared" si="61"/>
        <v/>
      </c>
      <c r="AO163" s="119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2">
        <f>IF('III Plan Rates'!$AP166&gt;0,SUMPRODUCT(AP163:AX163,'III Plan Rates'!$AG166:$AO166)/'III Plan Rates'!$AP166,0)</f>
        <v>0</v>
      </c>
      <c r="AZ163" s="123"/>
      <c r="BA163" s="112" t="e">
        <f>'III Plan Rates'!$AA166*'V Consumer Factors'!$N$12*'II Rate Development &amp; Change'!$K$34</f>
        <v>#DIV/0!</v>
      </c>
      <c r="BB163" s="112" t="e">
        <f>'III Plan Rates'!$AA166*'V Consumer Factors'!$N$13*'II Rate Development &amp; Change'!$K$34</f>
        <v>#DIV/0!</v>
      </c>
      <c r="BC163" s="112" t="e">
        <f>'III Plan Rates'!$AA166*'V Consumer Factors'!$N$14*'II Rate Development &amp; Change'!$K$34</f>
        <v>#DIV/0!</v>
      </c>
      <c r="BD163" s="112" t="e">
        <f>'III Plan Rates'!$AA166*'V Consumer Factors'!$N$15*'II Rate Development &amp; Change'!$K$34</f>
        <v>#DIV/0!</v>
      </c>
      <c r="BE163" s="112" t="e">
        <f>'III Plan Rates'!$AA166*'V Consumer Factors'!$N$16*'II Rate Development &amp; Change'!$K$34</f>
        <v>#DIV/0!</v>
      </c>
      <c r="BF163" s="112" t="e">
        <f>'III Plan Rates'!$AA166*'V Consumer Factors'!$N$17*'II Rate Development &amp; Change'!$K$34</f>
        <v>#DIV/0!</v>
      </c>
      <c r="BG163" s="112" t="e">
        <f>'III Plan Rates'!$AA166*'V Consumer Factors'!$N$18*'II Rate Development &amp; Change'!$K$34</f>
        <v>#DIV/0!</v>
      </c>
      <c r="BH163" s="112" t="e">
        <f>'III Plan Rates'!$AA166*'V Consumer Factors'!$N$19*'II Rate Development &amp; Change'!$K$34</f>
        <v>#DIV/0!</v>
      </c>
      <c r="BI163" s="112" t="e">
        <f>'III Plan Rates'!$AA166*'V Consumer Factors'!$N$20*'II Rate Development &amp; Change'!$K$34</f>
        <v>#DIV/0!</v>
      </c>
      <c r="BJ163" s="112">
        <f>IF('III Plan Rates'!$AP166&gt;0,SUMPRODUCT(BA163:BI163,'III Plan Rates'!$AG166:$AO166)/'III Plan Rates'!$AP166,0)</f>
        <v>0</v>
      </c>
      <c r="BK163" s="124"/>
      <c r="BL163" s="120" t="e">
        <f t="shared" si="63"/>
        <v>#DIV/0!</v>
      </c>
      <c r="BM163" s="120" t="e">
        <f t="shared" si="63"/>
        <v>#DIV/0!</v>
      </c>
      <c r="BN163" s="120" t="e">
        <f t="shared" si="63"/>
        <v>#DIV/0!</v>
      </c>
      <c r="BO163" s="120" t="e">
        <f t="shared" si="63"/>
        <v>#DIV/0!</v>
      </c>
      <c r="BP163" s="120" t="e">
        <f t="shared" si="63"/>
        <v>#DIV/0!</v>
      </c>
      <c r="BQ163" s="120" t="e">
        <f t="shared" si="63"/>
        <v>#DIV/0!</v>
      </c>
      <c r="BR163" s="120" t="e">
        <f t="shared" si="63"/>
        <v>#DIV/0!</v>
      </c>
      <c r="BS163" s="120" t="e">
        <f t="shared" si="63"/>
        <v>#DIV/0!</v>
      </c>
      <c r="BT163" s="120" t="e">
        <f t="shared" si="63"/>
        <v>#DIV/0!</v>
      </c>
      <c r="BU163" s="120" t="str">
        <f t="shared" si="63"/>
        <v/>
      </c>
      <c r="BV163" s="119"/>
      <c r="BW163" s="111"/>
      <c r="BX163" s="111"/>
      <c r="BY163" s="111"/>
      <c r="BZ163" s="111"/>
      <c r="CA163" s="111"/>
      <c r="CB163" s="111"/>
      <c r="CC163" s="111"/>
      <c r="CD163" s="111"/>
      <c r="CE163" s="111"/>
      <c r="CF163" s="112">
        <f>IF('III Plan Rates'!$AP166&gt;0,SUMPRODUCT(BW163:CE163,'III Plan Rates'!$AG166:$AO166)/'III Plan Rates'!$AP166,0)</f>
        <v>0</v>
      </c>
      <c r="CG163" s="123"/>
      <c r="CH163" s="112" t="e">
        <f>'III Plan Rates'!$AA166*'V Consumer Factors'!$N$12*'II Rate Development &amp; Change'!$L$34</f>
        <v>#DIV/0!</v>
      </c>
      <c r="CI163" s="112" t="e">
        <f>'III Plan Rates'!$AA166*'V Consumer Factors'!$N$13*'II Rate Development &amp; Change'!$L$34</f>
        <v>#DIV/0!</v>
      </c>
      <c r="CJ163" s="112" t="e">
        <f>'III Plan Rates'!$AA166*'V Consumer Factors'!$N$14*'II Rate Development &amp; Change'!$L$34</f>
        <v>#DIV/0!</v>
      </c>
      <c r="CK163" s="112" t="e">
        <f>'III Plan Rates'!$AA166*'V Consumer Factors'!$N$15*'II Rate Development &amp; Change'!$L$34</f>
        <v>#DIV/0!</v>
      </c>
      <c r="CL163" s="112" t="e">
        <f>'III Plan Rates'!$AA166*'V Consumer Factors'!$N$16*'II Rate Development &amp; Change'!$L$34</f>
        <v>#DIV/0!</v>
      </c>
      <c r="CM163" s="112" t="e">
        <f>'III Plan Rates'!$AA166*'V Consumer Factors'!$N$17*'II Rate Development &amp; Change'!$L$34</f>
        <v>#DIV/0!</v>
      </c>
      <c r="CN163" s="112" t="e">
        <f>'III Plan Rates'!$AA166*'V Consumer Factors'!$N$18*'II Rate Development &amp; Change'!$L$34</f>
        <v>#DIV/0!</v>
      </c>
      <c r="CO163" s="112" t="e">
        <f>'III Plan Rates'!$AA166*'V Consumer Factors'!$N$19*'II Rate Development &amp; Change'!$L$34</f>
        <v>#DIV/0!</v>
      </c>
      <c r="CP163" s="112" t="e">
        <f>'III Plan Rates'!$AA166*'V Consumer Factors'!$N$20*'II Rate Development &amp; Change'!$L$34</f>
        <v>#DIV/0!</v>
      </c>
      <c r="CQ163" s="112">
        <f>IF('III Plan Rates'!$AP166&gt;0,SUMPRODUCT(CH163:CP163,'III Plan Rates'!$AG166:$AO166)/'III Plan Rates'!$AP166,0)</f>
        <v>0</v>
      </c>
      <c r="CR163" s="124"/>
      <c r="CS163" s="120" t="e">
        <f t="shared" si="64"/>
        <v>#DIV/0!</v>
      </c>
      <c r="CT163" s="120" t="e">
        <f t="shared" si="64"/>
        <v>#DIV/0!</v>
      </c>
      <c r="CU163" s="120" t="e">
        <f t="shared" si="64"/>
        <v>#DIV/0!</v>
      </c>
      <c r="CV163" s="120" t="e">
        <f t="shared" si="64"/>
        <v>#DIV/0!</v>
      </c>
      <c r="CW163" s="120" t="e">
        <f t="shared" si="64"/>
        <v>#DIV/0!</v>
      </c>
      <c r="CX163" s="120" t="e">
        <f t="shared" si="64"/>
        <v>#DIV/0!</v>
      </c>
      <c r="CY163" s="120" t="e">
        <f t="shared" si="64"/>
        <v>#DIV/0!</v>
      </c>
      <c r="CZ163" s="120" t="e">
        <f t="shared" si="64"/>
        <v>#DIV/0!</v>
      </c>
      <c r="DA163" s="120" t="e">
        <f t="shared" si="64"/>
        <v>#DIV/0!</v>
      </c>
      <c r="DB163" s="120" t="str">
        <f t="shared" si="64"/>
        <v/>
      </c>
      <c r="DC163" s="119"/>
      <c r="DD163" s="111"/>
      <c r="DE163" s="111"/>
      <c r="DF163" s="111"/>
      <c r="DG163" s="111"/>
      <c r="DH163" s="111"/>
      <c r="DI163" s="111"/>
      <c r="DJ163" s="111"/>
      <c r="DK163" s="111"/>
      <c r="DL163" s="111"/>
      <c r="DM163" s="112">
        <f>IF('III Plan Rates'!$AP166&gt;0,SUMPRODUCT(DD163:DL163,'III Plan Rates'!$AG166:$AO166)/'III Plan Rates'!$AP166,0)</f>
        <v>0</v>
      </c>
      <c r="DN163" s="123"/>
      <c r="DO163" s="112" t="e">
        <f>'III Plan Rates'!$AA166*'V Consumer Factors'!$N$12*'II Rate Development &amp; Change'!$M$34</f>
        <v>#DIV/0!</v>
      </c>
      <c r="DP163" s="112" t="e">
        <f>'III Plan Rates'!$AA166*'V Consumer Factors'!$N$13*'II Rate Development &amp; Change'!$M$34</f>
        <v>#DIV/0!</v>
      </c>
      <c r="DQ163" s="112" t="e">
        <f>'III Plan Rates'!$AA166*'V Consumer Factors'!$N$14*'II Rate Development &amp; Change'!$M$34</f>
        <v>#DIV/0!</v>
      </c>
      <c r="DR163" s="112" t="e">
        <f>'III Plan Rates'!$AA166*'V Consumer Factors'!$N$15*'II Rate Development &amp; Change'!$M$34</f>
        <v>#DIV/0!</v>
      </c>
      <c r="DS163" s="112" t="e">
        <f>'III Plan Rates'!$AA166*'V Consumer Factors'!$N$16*'II Rate Development &amp; Change'!$M$34</f>
        <v>#DIV/0!</v>
      </c>
      <c r="DT163" s="112" t="e">
        <f>'III Plan Rates'!$AA166*'V Consumer Factors'!$N$17*'II Rate Development &amp; Change'!$M$34</f>
        <v>#DIV/0!</v>
      </c>
      <c r="DU163" s="112" t="e">
        <f>'III Plan Rates'!$AA166*'V Consumer Factors'!$N$18*'II Rate Development &amp; Change'!$M$34</f>
        <v>#DIV/0!</v>
      </c>
      <c r="DV163" s="112" t="e">
        <f>'III Plan Rates'!$AA166*'V Consumer Factors'!$N$19*'II Rate Development &amp; Change'!$M$34</f>
        <v>#DIV/0!</v>
      </c>
      <c r="DW163" s="112" t="e">
        <f>'III Plan Rates'!$AA166*'V Consumer Factors'!$N$20*'II Rate Development &amp; Change'!$M$34</f>
        <v>#DIV/0!</v>
      </c>
      <c r="DX163" s="112">
        <f>IF('III Plan Rates'!$AP166&gt;0,SUMPRODUCT(DO163:DW163,'III Plan Rates'!$AG166:$AO166)/'III Plan Rates'!$AP166,0)</f>
        <v>0</v>
      </c>
      <c r="DZ163" s="120" t="e">
        <f t="shared" si="65"/>
        <v>#DIV/0!</v>
      </c>
      <c r="EA163" s="120" t="e">
        <f t="shared" si="65"/>
        <v>#DIV/0!</v>
      </c>
      <c r="EB163" s="120" t="e">
        <f t="shared" si="65"/>
        <v>#DIV/0!</v>
      </c>
      <c r="EC163" s="120" t="e">
        <f t="shared" si="65"/>
        <v>#DIV/0!</v>
      </c>
      <c r="ED163" s="120" t="e">
        <f t="shared" si="65"/>
        <v>#DIV/0!</v>
      </c>
      <c r="EE163" s="120" t="e">
        <f t="shared" si="65"/>
        <v>#DIV/0!</v>
      </c>
      <c r="EF163" s="120" t="e">
        <f t="shared" si="65"/>
        <v>#DIV/0!</v>
      </c>
      <c r="EG163" s="120" t="e">
        <f t="shared" si="65"/>
        <v>#DIV/0!</v>
      </c>
      <c r="EH163" s="120" t="e">
        <f t="shared" si="65"/>
        <v>#DIV/0!</v>
      </c>
      <c r="EI163" s="120" t="str">
        <f t="shared" si="65"/>
        <v/>
      </c>
      <c r="EJ163" s="119"/>
    </row>
    <row r="164" spans="1:140" x14ac:dyDescent="0.25">
      <c r="A164" s="406" t="str">
        <f>'III Plan Rates'!A167</f>
        <v>Plan 150</v>
      </c>
      <c r="B164" s="122">
        <f>'III Plan Rates'!B167</f>
        <v>0</v>
      </c>
      <c r="C164" s="128">
        <f>'III Plan Rates'!D167</f>
        <v>0</v>
      </c>
      <c r="D164" s="122">
        <f>'III Plan Rates'!E167</f>
        <v>0</v>
      </c>
      <c r="E164" s="122">
        <f>'III Plan Rates'!F167</f>
        <v>0</v>
      </c>
      <c r="F164" s="122">
        <f>'III Plan Rates'!G167</f>
        <v>0</v>
      </c>
      <c r="G164" s="122">
        <f>'III Plan Rates'!J167</f>
        <v>0</v>
      </c>
      <c r="H164" s="10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2">
        <f>IF('III Plan Rates'!$AP167&gt;0,SUMPRODUCT(I164:Q164,'III Plan Rates'!$AG167:$AO167)/'III Plan Rates'!$AP167,0)</f>
        <v>0</v>
      </c>
      <c r="S164" s="123"/>
      <c r="T164" s="112" t="e">
        <f>'III Plan Rates'!$AA167*'V Consumer Factors'!$N$12*'II Rate Development &amp; Change'!$J$34</f>
        <v>#DIV/0!</v>
      </c>
      <c r="U164" s="112" t="e">
        <f>'III Plan Rates'!$AA167*'V Consumer Factors'!$N$13*'II Rate Development &amp; Change'!$J$34</f>
        <v>#DIV/0!</v>
      </c>
      <c r="V164" s="112" t="e">
        <f>'III Plan Rates'!$AA167*'V Consumer Factors'!$N$14*'II Rate Development &amp; Change'!$J$34</f>
        <v>#DIV/0!</v>
      </c>
      <c r="W164" s="112" t="e">
        <f>'III Plan Rates'!$AA167*'V Consumer Factors'!$N$15*'II Rate Development &amp; Change'!$J$34</f>
        <v>#DIV/0!</v>
      </c>
      <c r="X164" s="112" t="e">
        <f>'III Plan Rates'!$AA167*'V Consumer Factors'!$N$16*'II Rate Development &amp; Change'!$J$34</f>
        <v>#DIV/0!</v>
      </c>
      <c r="Y164" s="112" t="e">
        <f>'III Plan Rates'!$AA167*'V Consumer Factors'!$N$17*'II Rate Development &amp; Change'!$J$34</f>
        <v>#DIV/0!</v>
      </c>
      <c r="Z164" s="112" t="e">
        <f>'III Plan Rates'!$AA167*'V Consumer Factors'!$N$18*'II Rate Development &amp; Change'!$J$34</f>
        <v>#DIV/0!</v>
      </c>
      <c r="AA164" s="112" t="e">
        <f>'III Plan Rates'!$AA167*'V Consumer Factors'!$N$19*'II Rate Development &amp; Change'!$J$34</f>
        <v>#DIV/0!</v>
      </c>
      <c r="AB164" s="112" t="e">
        <f>'III Plan Rates'!$AA167*'V Consumer Factors'!$N$20*'II Rate Development &amp; Change'!$J$34</f>
        <v>#DIV/0!</v>
      </c>
      <c r="AC164" s="112">
        <f>IF('III Plan Rates'!$AP167&gt;0,SUMPRODUCT(T164:AB164,'III Plan Rates'!$AG167:$AO167)/'III Plan Rates'!$AP167,0)</f>
        <v>0</v>
      </c>
      <c r="AD164" s="119"/>
      <c r="AE164" s="120" t="e">
        <f t="shared" si="62"/>
        <v>#DIV/0!</v>
      </c>
      <c r="AF164" s="120" t="e">
        <f t="shared" si="62"/>
        <v>#DIV/0!</v>
      </c>
      <c r="AG164" s="120" t="e">
        <f t="shared" si="62"/>
        <v>#DIV/0!</v>
      </c>
      <c r="AH164" s="120" t="e">
        <f t="shared" si="61"/>
        <v>#DIV/0!</v>
      </c>
      <c r="AI164" s="120" t="e">
        <f t="shared" si="61"/>
        <v>#DIV/0!</v>
      </c>
      <c r="AJ164" s="120" t="e">
        <f t="shared" si="61"/>
        <v>#DIV/0!</v>
      </c>
      <c r="AK164" s="120" t="e">
        <f t="shared" si="61"/>
        <v>#DIV/0!</v>
      </c>
      <c r="AL164" s="120" t="e">
        <f t="shared" si="61"/>
        <v>#DIV/0!</v>
      </c>
      <c r="AM164" s="120" t="e">
        <f t="shared" si="61"/>
        <v>#DIV/0!</v>
      </c>
      <c r="AN164" s="120" t="str">
        <f t="shared" si="61"/>
        <v/>
      </c>
      <c r="AO164" s="119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2">
        <f>IF('III Plan Rates'!$AP167&gt;0,SUMPRODUCT(AP164:AX164,'III Plan Rates'!$AG167:$AO167)/'III Plan Rates'!$AP167,0)</f>
        <v>0</v>
      </c>
      <c r="AZ164" s="123"/>
      <c r="BA164" s="112" t="e">
        <f>'III Plan Rates'!$AA167*'V Consumer Factors'!$N$12*'II Rate Development &amp; Change'!$K$34</f>
        <v>#DIV/0!</v>
      </c>
      <c r="BB164" s="112" t="e">
        <f>'III Plan Rates'!$AA167*'V Consumer Factors'!$N$13*'II Rate Development &amp; Change'!$K$34</f>
        <v>#DIV/0!</v>
      </c>
      <c r="BC164" s="112" t="e">
        <f>'III Plan Rates'!$AA167*'V Consumer Factors'!$N$14*'II Rate Development &amp; Change'!$K$34</f>
        <v>#DIV/0!</v>
      </c>
      <c r="BD164" s="112" t="e">
        <f>'III Plan Rates'!$AA167*'V Consumer Factors'!$N$15*'II Rate Development &amp; Change'!$K$34</f>
        <v>#DIV/0!</v>
      </c>
      <c r="BE164" s="112" t="e">
        <f>'III Plan Rates'!$AA167*'V Consumer Factors'!$N$16*'II Rate Development &amp; Change'!$K$34</f>
        <v>#DIV/0!</v>
      </c>
      <c r="BF164" s="112" t="e">
        <f>'III Plan Rates'!$AA167*'V Consumer Factors'!$N$17*'II Rate Development &amp; Change'!$K$34</f>
        <v>#DIV/0!</v>
      </c>
      <c r="BG164" s="112" t="e">
        <f>'III Plan Rates'!$AA167*'V Consumer Factors'!$N$18*'II Rate Development &amp; Change'!$K$34</f>
        <v>#DIV/0!</v>
      </c>
      <c r="BH164" s="112" t="e">
        <f>'III Plan Rates'!$AA167*'V Consumer Factors'!$N$19*'II Rate Development &amp; Change'!$K$34</f>
        <v>#DIV/0!</v>
      </c>
      <c r="BI164" s="112" t="e">
        <f>'III Plan Rates'!$AA167*'V Consumer Factors'!$N$20*'II Rate Development &amp; Change'!$K$34</f>
        <v>#DIV/0!</v>
      </c>
      <c r="BJ164" s="112">
        <f>IF('III Plan Rates'!$AP167&gt;0,SUMPRODUCT(BA164:BI164,'III Plan Rates'!$AG167:$AO167)/'III Plan Rates'!$AP167,0)</f>
        <v>0</v>
      </c>
      <c r="BK164" s="124"/>
      <c r="BL164" s="120" t="e">
        <f t="shared" si="63"/>
        <v>#DIV/0!</v>
      </c>
      <c r="BM164" s="120" t="e">
        <f t="shared" si="63"/>
        <v>#DIV/0!</v>
      </c>
      <c r="BN164" s="120" t="e">
        <f t="shared" si="63"/>
        <v>#DIV/0!</v>
      </c>
      <c r="BO164" s="120" t="e">
        <f t="shared" si="63"/>
        <v>#DIV/0!</v>
      </c>
      <c r="BP164" s="120" t="e">
        <f t="shared" si="63"/>
        <v>#DIV/0!</v>
      </c>
      <c r="BQ164" s="120" t="e">
        <f t="shared" si="63"/>
        <v>#DIV/0!</v>
      </c>
      <c r="BR164" s="120" t="e">
        <f t="shared" si="63"/>
        <v>#DIV/0!</v>
      </c>
      <c r="BS164" s="120" t="e">
        <f t="shared" si="63"/>
        <v>#DIV/0!</v>
      </c>
      <c r="BT164" s="120" t="e">
        <f t="shared" si="63"/>
        <v>#DIV/0!</v>
      </c>
      <c r="BU164" s="120" t="str">
        <f t="shared" si="63"/>
        <v/>
      </c>
      <c r="BV164" s="119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2">
        <f>IF('III Plan Rates'!$AP167&gt;0,SUMPRODUCT(BW164:CE164,'III Plan Rates'!$AG167:$AO167)/'III Plan Rates'!$AP167,0)</f>
        <v>0</v>
      </c>
      <c r="CG164" s="123"/>
      <c r="CH164" s="112" t="e">
        <f>'III Plan Rates'!$AA167*'V Consumer Factors'!$N$12*'II Rate Development &amp; Change'!$L$34</f>
        <v>#DIV/0!</v>
      </c>
      <c r="CI164" s="112" t="e">
        <f>'III Plan Rates'!$AA167*'V Consumer Factors'!$N$13*'II Rate Development &amp; Change'!$L$34</f>
        <v>#DIV/0!</v>
      </c>
      <c r="CJ164" s="112" t="e">
        <f>'III Plan Rates'!$AA167*'V Consumer Factors'!$N$14*'II Rate Development &amp; Change'!$L$34</f>
        <v>#DIV/0!</v>
      </c>
      <c r="CK164" s="112" t="e">
        <f>'III Plan Rates'!$AA167*'V Consumer Factors'!$N$15*'II Rate Development &amp; Change'!$L$34</f>
        <v>#DIV/0!</v>
      </c>
      <c r="CL164" s="112" t="e">
        <f>'III Plan Rates'!$AA167*'V Consumer Factors'!$N$16*'II Rate Development &amp; Change'!$L$34</f>
        <v>#DIV/0!</v>
      </c>
      <c r="CM164" s="112" t="e">
        <f>'III Plan Rates'!$AA167*'V Consumer Factors'!$N$17*'II Rate Development &amp; Change'!$L$34</f>
        <v>#DIV/0!</v>
      </c>
      <c r="CN164" s="112" t="e">
        <f>'III Plan Rates'!$AA167*'V Consumer Factors'!$N$18*'II Rate Development &amp; Change'!$L$34</f>
        <v>#DIV/0!</v>
      </c>
      <c r="CO164" s="112" t="e">
        <f>'III Plan Rates'!$AA167*'V Consumer Factors'!$N$19*'II Rate Development &amp; Change'!$L$34</f>
        <v>#DIV/0!</v>
      </c>
      <c r="CP164" s="112" t="e">
        <f>'III Plan Rates'!$AA167*'V Consumer Factors'!$N$20*'II Rate Development &amp; Change'!$L$34</f>
        <v>#DIV/0!</v>
      </c>
      <c r="CQ164" s="112">
        <f>IF('III Plan Rates'!$AP167&gt;0,SUMPRODUCT(CH164:CP164,'III Plan Rates'!$AG167:$AO167)/'III Plan Rates'!$AP167,0)</f>
        <v>0</v>
      </c>
      <c r="CR164" s="124"/>
      <c r="CS164" s="120" t="e">
        <f t="shared" si="64"/>
        <v>#DIV/0!</v>
      </c>
      <c r="CT164" s="120" t="e">
        <f t="shared" si="64"/>
        <v>#DIV/0!</v>
      </c>
      <c r="CU164" s="120" t="e">
        <f t="shared" si="64"/>
        <v>#DIV/0!</v>
      </c>
      <c r="CV164" s="120" t="e">
        <f t="shared" si="64"/>
        <v>#DIV/0!</v>
      </c>
      <c r="CW164" s="120" t="e">
        <f t="shared" si="64"/>
        <v>#DIV/0!</v>
      </c>
      <c r="CX164" s="120" t="e">
        <f t="shared" si="64"/>
        <v>#DIV/0!</v>
      </c>
      <c r="CY164" s="120" t="e">
        <f t="shared" si="64"/>
        <v>#DIV/0!</v>
      </c>
      <c r="CZ164" s="120" t="e">
        <f t="shared" si="64"/>
        <v>#DIV/0!</v>
      </c>
      <c r="DA164" s="120" t="e">
        <f t="shared" si="64"/>
        <v>#DIV/0!</v>
      </c>
      <c r="DB164" s="120" t="str">
        <f t="shared" si="64"/>
        <v/>
      </c>
      <c r="DC164" s="119"/>
      <c r="DD164" s="111"/>
      <c r="DE164" s="111"/>
      <c r="DF164" s="111"/>
      <c r="DG164" s="111"/>
      <c r="DH164" s="111"/>
      <c r="DI164" s="111"/>
      <c r="DJ164" s="111"/>
      <c r="DK164" s="111"/>
      <c r="DL164" s="111"/>
      <c r="DM164" s="112">
        <f>IF('III Plan Rates'!$AP167&gt;0,SUMPRODUCT(DD164:DL164,'III Plan Rates'!$AG167:$AO167)/'III Plan Rates'!$AP167,0)</f>
        <v>0</v>
      </c>
      <c r="DN164" s="123"/>
      <c r="DO164" s="112" t="e">
        <f>'III Plan Rates'!$AA167*'V Consumer Factors'!$N$12*'II Rate Development &amp; Change'!$M$34</f>
        <v>#DIV/0!</v>
      </c>
      <c r="DP164" s="112" t="e">
        <f>'III Plan Rates'!$AA167*'V Consumer Factors'!$N$13*'II Rate Development &amp; Change'!$M$34</f>
        <v>#DIV/0!</v>
      </c>
      <c r="DQ164" s="112" t="e">
        <f>'III Plan Rates'!$AA167*'V Consumer Factors'!$N$14*'II Rate Development &amp; Change'!$M$34</f>
        <v>#DIV/0!</v>
      </c>
      <c r="DR164" s="112" t="e">
        <f>'III Plan Rates'!$AA167*'V Consumer Factors'!$N$15*'II Rate Development &amp; Change'!$M$34</f>
        <v>#DIV/0!</v>
      </c>
      <c r="DS164" s="112" t="e">
        <f>'III Plan Rates'!$AA167*'V Consumer Factors'!$N$16*'II Rate Development &amp; Change'!$M$34</f>
        <v>#DIV/0!</v>
      </c>
      <c r="DT164" s="112" t="e">
        <f>'III Plan Rates'!$AA167*'V Consumer Factors'!$N$17*'II Rate Development &amp; Change'!$M$34</f>
        <v>#DIV/0!</v>
      </c>
      <c r="DU164" s="112" t="e">
        <f>'III Plan Rates'!$AA167*'V Consumer Factors'!$N$18*'II Rate Development &amp; Change'!$M$34</f>
        <v>#DIV/0!</v>
      </c>
      <c r="DV164" s="112" t="e">
        <f>'III Plan Rates'!$AA167*'V Consumer Factors'!$N$19*'II Rate Development &amp; Change'!$M$34</f>
        <v>#DIV/0!</v>
      </c>
      <c r="DW164" s="112" t="e">
        <f>'III Plan Rates'!$AA167*'V Consumer Factors'!$N$20*'II Rate Development &amp; Change'!$M$34</f>
        <v>#DIV/0!</v>
      </c>
      <c r="DX164" s="112">
        <f>IF('III Plan Rates'!$AP167&gt;0,SUMPRODUCT(DO164:DW164,'III Plan Rates'!$AG167:$AO167)/'III Plan Rates'!$AP167,0)</f>
        <v>0</v>
      </c>
      <c r="DZ164" s="120" t="e">
        <f t="shared" si="65"/>
        <v>#DIV/0!</v>
      </c>
      <c r="EA164" s="120" t="e">
        <f t="shared" si="65"/>
        <v>#DIV/0!</v>
      </c>
      <c r="EB164" s="120" t="e">
        <f t="shared" si="65"/>
        <v>#DIV/0!</v>
      </c>
      <c r="EC164" s="120" t="e">
        <f t="shared" si="65"/>
        <v>#DIV/0!</v>
      </c>
      <c r="ED164" s="120" t="e">
        <f t="shared" si="65"/>
        <v>#DIV/0!</v>
      </c>
      <c r="EE164" s="120" t="e">
        <f t="shared" si="65"/>
        <v>#DIV/0!</v>
      </c>
      <c r="EF164" s="120" t="e">
        <f t="shared" si="65"/>
        <v>#DIV/0!</v>
      </c>
      <c r="EG164" s="120" t="e">
        <f t="shared" si="65"/>
        <v>#DIV/0!</v>
      </c>
      <c r="EH164" s="120" t="e">
        <f t="shared" si="65"/>
        <v>#DIV/0!</v>
      </c>
      <c r="EI164" s="120" t="str">
        <f t="shared" si="65"/>
        <v/>
      </c>
      <c r="EJ164" s="119"/>
    </row>
    <row r="165" spans="1:140" x14ac:dyDescent="0.25">
      <c r="A165" s="406" t="str">
        <f>'III Plan Rates'!A168</f>
        <v>Plan 151</v>
      </c>
      <c r="B165" s="122">
        <f>'III Plan Rates'!B168</f>
        <v>0</v>
      </c>
      <c r="C165" s="128">
        <f>'III Plan Rates'!D168</f>
        <v>0</v>
      </c>
      <c r="D165" s="122">
        <f>'III Plan Rates'!E168</f>
        <v>0</v>
      </c>
      <c r="E165" s="122">
        <f>'III Plan Rates'!F168</f>
        <v>0</v>
      </c>
      <c r="F165" s="122">
        <f>'III Plan Rates'!G168</f>
        <v>0</v>
      </c>
      <c r="G165" s="122">
        <f>'III Plan Rates'!J168</f>
        <v>0</v>
      </c>
      <c r="H165" s="10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2">
        <f>IF('III Plan Rates'!$AP168&gt;0,SUMPRODUCT(I165:Q165,'III Plan Rates'!$AG168:$AO168)/'III Plan Rates'!$AP168,0)</f>
        <v>0</v>
      </c>
      <c r="S165" s="123"/>
      <c r="T165" s="112" t="e">
        <f>'III Plan Rates'!$AA168*'V Consumer Factors'!$N$12*'II Rate Development &amp; Change'!$J$34</f>
        <v>#DIV/0!</v>
      </c>
      <c r="U165" s="112" t="e">
        <f>'III Plan Rates'!$AA168*'V Consumer Factors'!$N$13*'II Rate Development &amp; Change'!$J$34</f>
        <v>#DIV/0!</v>
      </c>
      <c r="V165" s="112" t="e">
        <f>'III Plan Rates'!$AA168*'V Consumer Factors'!$N$14*'II Rate Development &amp; Change'!$J$34</f>
        <v>#DIV/0!</v>
      </c>
      <c r="W165" s="112" t="e">
        <f>'III Plan Rates'!$AA168*'V Consumer Factors'!$N$15*'II Rate Development &amp; Change'!$J$34</f>
        <v>#DIV/0!</v>
      </c>
      <c r="X165" s="112" t="e">
        <f>'III Plan Rates'!$AA168*'V Consumer Factors'!$N$16*'II Rate Development &amp; Change'!$J$34</f>
        <v>#DIV/0!</v>
      </c>
      <c r="Y165" s="112" t="e">
        <f>'III Plan Rates'!$AA168*'V Consumer Factors'!$N$17*'II Rate Development &amp; Change'!$J$34</f>
        <v>#DIV/0!</v>
      </c>
      <c r="Z165" s="112" t="e">
        <f>'III Plan Rates'!$AA168*'V Consumer Factors'!$N$18*'II Rate Development &amp; Change'!$J$34</f>
        <v>#DIV/0!</v>
      </c>
      <c r="AA165" s="112" t="e">
        <f>'III Plan Rates'!$AA168*'V Consumer Factors'!$N$19*'II Rate Development &amp; Change'!$J$34</f>
        <v>#DIV/0!</v>
      </c>
      <c r="AB165" s="112" t="e">
        <f>'III Plan Rates'!$AA168*'V Consumer Factors'!$N$20*'II Rate Development &amp; Change'!$J$34</f>
        <v>#DIV/0!</v>
      </c>
      <c r="AC165" s="112">
        <f>IF('III Plan Rates'!$AP168&gt;0,SUMPRODUCT(T165:AB165,'III Plan Rates'!$AG168:$AO168)/'III Plan Rates'!$AP168,0)</f>
        <v>0</v>
      </c>
      <c r="AD165" s="119"/>
      <c r="AE165" s="120" t="e">
        <f t="shared" si="62"/>
        <v>#DIV/0!</v>
      </c>
      <c r="AF165" s="120" t="e">
        <f t="shared" si="62"/>
        <v>#DIV/0!</v>
      </c>
      <c r="AG165" s="120" t="e">
        <f t="shared" si="62"/>
        <v>#DIV/0!</v>
      </c>
      <c r="AH165" s="120" t="e">
        <f t="shared" si="61"/>
        <v>#DIV/0!</v>
      </c>
      <c r="AI165" s="120" t="e">
        <f t="shared" si="61"/>
        <v>#DIV/0!</v>
      </c>
      <c r="AJ165" s="120" t="e">
        <f t="shared" si="61"/>
        <v>#DIV/0!</v>
      </c>
      <c r="AK165" s="120" t="e">
        <f t="shared" si="61"/>
        <v>#DIV/0!</v>
      </c>
      <c r="AL165" s="120" t="e">
        <f t="shared" si="61"/>
        <v>#DIV/0!</v>
      </c>
      <c r="AM165" s="120" t="e">
        <f t="shared" si="61"/>
        <v>#DIV/0!</v>
      </c>
      <c r="AN165" s="120" t="str">
        <f t="shared" si="61"/>
        <v/>
      </c>
      <c r="AO165" s="119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2">
        <f>IF('III Plan Rates'!$AP168&gt;0,SUMPRODUCT(AP165:AX165,'III Plan Rates'!$AG168:$AO168)/'III Plan Rates'!$AP168,0)</f>
        <v>0</v>
      </c>
      <c r="AZ165" s="123"/>
      <c r="BA165" s="112" t="e">
        <f>'III Plan Rates'!$AA168*'V Consumer Factors'!$N$12*'II Rate Development &amp; Change'!$K$34</f>
        <v>#DIV/0!</v>
      </c>
      <c r="BB165" s="112" t="e">
        <f>'III Plan Rates'!$AA168*'V Consumer Factors'!$N$13*'II Rate Development &amp; Change'!$K$34</f>
        <v>#DIV/0!</v>
      </c>
      <c r="BC165" s="112" t="e">
        <f>'III Plan Rates'!$AA168*'V Consumer Factors'!$N$14*'II Rate Development &amp; Change'!$K$34</f>
        <v>#DIV/0!</v>
      </c>
      <c r="BD165" s="112" t="e">
        <f>'III Plan Rates'!$AA168*'V Consumer Factors'!$N$15*'II Rate Development &amp; Change'!$K$34</f>
        <v>#DIV/0!</v>
      </c>
      <c r="BE165" s="112" t="e">
        <f>'III Plan Rates'!$AA168*'V Consumer Factors'!$N$16*'II Rate Development &amp; Change'!$K$34</f>
        <v>#DIV/0!</v>
      </c>
      <c r="BF165" s="112" t="e">
        <f>'III Plan Rates'!$AA168*'V Consumer Factors'!$N$17*'II Rate Development &amp; Change'!$K$34</f>
        <v>#DIV/0!</v>
      </c>
      <c r="BG165" s="112" t="e">
        <f>'III Plan Rates'!$AA168*'V Consumer Factors'!$N$18*'II Rate Development &amp; Change'!$K$34</f>
        <v>#DIV/0!</v>
      </c>
      <c r="BH165" s="112" t="e">
        <f>'III Plan Rates'!$AA168*'V Consumer Factors'!$N$19*'II Rate Development &amp; Change'!$K$34</f>
        <v>#DIV/0!</v>
      </c>
      <c r="BI165" s="112" t="e">
        <f>'III Plan Rates'!$AA168*'V Consumer Factors'!$N$20*'II Rate Development &amp; Change'!$K$34</f>
        <v>#DIV/0!</v>
      </c>
      <c r="BJ165" s="112">
        <f>IF('III Plan Rates'!$AP168&gt;0,SUMPRODUCT(BA165:BI165,'III Plan Rates'!$AG168:$AO168)/'III Plan Rates'!$AP168,0)</f>
        <v>0</v>
      </c>
      <c r="BK165" s="124"/>
      <c r="BL165" s="120" t="e">
        <f t="shared" si="63"/>
        <v>#DIV/0!</v>
      </c>
      <c r="BM165" s="120" t="e">
        <f t="shared" si="63"/>
        <v>#DIV/0!</v>
      </c>
      <c r="BN165" s="120" t="e">
        <f t="shared" si="63"/>
        <v>#DIV/0!</v>
      </c>
      <c r="BO165" s="120" t="e">
        <f t="shared" si="63"/>
        <v>#DIV/0!</v>
      </c>
      <c r="BP165" s="120" t="e">
        <f t="shared" si="63"/>
        <v>#DIV/0!</v>
      </c>
      <c r="BQ165" s="120" t="e">
        <f t="shared" si="63"/>
        <v>#DIV/0!</v>
      </c>
      <c r="BR165" s="120" t="e">
        <f t="shared" si="63"/>
        <v>#DIV/0!</v>
      </c>
      <c r="BS165" s="120" t="e">
        <f t="shared" si="63"/>
        <v>#DIV/0!</v>
      </c>
      <c r="BT165" s="120" t="e">
        <f t="shared" si="63"/>
        <v>#DIV/0!</v>
      </c>
      <c r="BU165" s="120" t="str">
        <f t="shared" si="63"/>
        <v/>
      </c>
      <c r="BV165" s="119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2">
        <f>IF('III Plan Rates'!$AP168&gt;0,SUMPRODUCT(BW165:CE165,'III Plan Rates'!$AG168:$AO168)/'III Plan Rates'!$AP168,0)</f>
        <v>0</v>
      </c>
      <c r="CG165" s="123"/>
      <c r="CH165" s="112" t="e">
        <f>'III Plan Rates'!$AA168*'V Consumer Factors'!$N$12*'II Rate Development &amp; Change'!$L$34</f>
        <v>#DIV/0!</v>
      </c>
      <c r="CI165" s="112" t="e">
        <f>'III Plan Rates'!$AA168*'V Consumer Factors'!$N$13*'II Rate Development &amp; Change'!$L$34</f>
        <v>#DIV/0!</v>
      </c>
      <c r="CJ165" s="112" t="e">
        <f>'III Plan Rates'!$AA168*'V Consumer Factors'!$N$14*'II Rate Development &amp; Change'!$L$34</f>
        <v>#DIV/0!</v>
      </c>
      <c r="CK165" s="112" t="e">
        <f>'III Plan Rates'!$AA168*'V Consumer Factors'!$N$15*'II Rate Development &amp; Change'!$L$34</f>
        <v>#DIV/0!</v>
      </c>
      <c r="CL165" s="112" t="e">
        <f>'III Plan Rates'!$AA168*'V Consumer Factors'!$N$16*'II Rate Development &amp; Change'!$L$34</f>
        <v>#DIV/0!</v>
      </c>
      <c r="CM165" s="112" t="e">
        <f>'III Plan Rates'!$AA168*'V Consumer Factors'!$N$17*'II Rate Development &amp; Change'!$L$34</f>
        <v>#DIV/0!</v>
      </c>
      <c r="CN165" s="112" t="e">
        <f>'III Plan Rates'!$AA168*'V Consumer Factors'!$N$18*'II Rate Development &amp; Change'!$L$34</f>
        <v>#DIV/0!</v>
      </c>
      <c r="CO165" s="112" t="e">
        <f>'III Plan Rates'!$AA168*'V Consumer Factors'!$N$19*'II Rate Development &amp; Change'!$L$34</f>
        <v>#DIV/0!</v>
      </c>
      <c r="CP165" s="112" t="e">
        <f>'III Plan Rates'!$AA168*'V Consumer Factors'!$N$20*'II Rate Development &amp; Change'!$L$34</f>
        <v>#DIV/0!</v>
      </c>
      <c r="CQ165" s="112">
        <f>IF('III Plan Rates'!$AP168&gt;0,SUMPRODUCT(CH165:CP165,'III Plan Rates'!$AG168:$AO168)/'III Plan Rates'!$AP168,0)</f>
        <v>0</v>
      </c>
      <c r="CR165" s="124"/>
      <c r="CS165" s="120" t="e">
        <f t="shared" si="64"/>
        <v>#DIV/0!</v>
      </c>
      <c r="CT165" s="120" t="e">
        <f t="shared" si="64"/>
        <v>#DIV/0!</v>
      </c>
      <c r="CU165" s="120" t="e">
        <f t="shared" si="64"/>
        <v>#DIV/0!</v>
      </c>
      <c r="CV165" s="120" t="e">
        <f t="shared" si="64"/>
        <v>#DIV/0!</v>
      </c>
      <c r="CW165" s="120" t="e">
        <f t="shared" si="64"/>
        <v>#DIV/0!</v>
      </c>
      <c r="CX165" s="120" t="e">
        <f t="shared" si="64"/>
        <v>#DIV/0!</v>
      </c>
      <c r="CY165" s="120" t="e">
        <f t="shared" si="64"/>
        <v>#DIV/0!</v>
      </c>
      <c r="CZ165" s="120" t="e">
        <f t="shared" si="64"/>
        <v>#DIV/0!</v>
      </c>
      <c r="DA165" s="120" t="e">
        <f t="shared" si="64"/>
        <v>#DIV/0!</v>
      </c>
      <c r="DB165" s="120" t="str">
        <f t="shared" si="64"/>
        <v/>
      </c>
      <c r="DC165" s="119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2">
        <f>IF('III Plan Rates'!$AP168&gt;0,SUMPRODUCT(DD165:DL165,'III Plan Rates'!$AG168:$AO168)/'III Plan Rates'!$AP168,0)</f>
        <v>0</v>
      </c>
      <c r="DN165" s="123"/>
      <c r="DO165" s="112" t="e">
        <f>'III Plan Rates'!$AA168*'V Consumer Factors'!$N$12*'II Rate Development &amp; Change'!$M$34</f>
        <v>#DIV/0!</v>
      </c>
      <c r="DP165" s="112" t="e">
        <f>'III Plan Rates'!$AA168*'V Consumer Factors'!$N$13*'II Rate Development &amp; Change'!$M$34</f>
        <v>#DIV/0!</v>
      </c>
      <c r="DQ165" s="112" t="e">
        <f>'III Plan Rates'!$AA168*'V Consumer Factors'!$N$14*'II Rate Development &amp; Change'!$M$34</f>
        <v>#DIV/0!</v>
      </c>
      <c r="DR165" s="112" t="e">
        <f>'III Plan Rates'!$AA168*'V Consumer Factors'!$N$15*'II Rate Development &amp; Change'!$M$34</f>
        <v>#DIV/0!</v>
      </c>
      <c r="DS165" s="112" t="e">
        <f>'III Plan Rates'!$AA168*'V Consumer Factors'!$N$16*'II Rate Development &amp; Change'!$M$34</f>
        <v>#DIV/0!</v>
      </c>
      <c r="DT165" s="112" t="e">
        <f>'III Plan Rates'!$AA168*'V Consumer Factors'!$N$17*'II Rate Development &amp; Change'!$M$34</f>
        <v>#DIV/0!</v>
      </c>
      <c r="DU165" s="112" t="e">
        <f>'III Plan Rates'!$AA168*'V Consumer Factors'!$N$18*'II Rate Development &amp; Change'!$M$34</f>
        <v>#DIV/0!</v>
      </c>
      <c r="DV165" s="112" t="e">
        <f>'III Plan Rates'!$AA168*'V Consumer Factors'!$N$19*'II Rate Development &amp; Change'!$M$34</f>
        <v>#DIV/0!</v>
      </c>
      <c r="DW165" s="112" t="e">
        <f>'III Plan Rates'!$AA168*'V Consumer Factors'!$N$20*'II Rate Development &amp; Change'!$M$34</f>
        <v>#DIV/0!</v>
      </c>
      <c r="DX165" s="112">
        <f>IF('III Plan Rates'!$AP168&gt;0,SUMPRODUCT(DO165:DW165,'III Plan Rates'!$AG168:$AO168)/'III Plan Rates'!$AP168,0)</f>
        <v>0</v>
      </c>
      <c r="DZ165" s="120" t="e">
        <f t="shared" si="65"/>
        <v>#DIV/0!</v>
      </c>
      <c r="EA165" s="120" t="e">
        <f t="shared" si="65"/>
        <v>#DIV/0!</v>
      </c>
      <c r="EB165" s="120" t="e">
        <f t="shared" si="65"/>
        <v>#DIV/0!</v>
      </c>
      <c r="EC165" s="120" t="e">
        <f t="shared" si="65"/>
        <v>#DIV/0!</v>
      </c>
      <c r="ED165" s="120" t="e">
        <f t="shared" si="65"/>
        <v>#DIV/0!</v>
      </c>
      <c r="EE165" s="120" t="e">
        <f t="shared" si="65"/>
        <v>#DIV/0!</v>
      </c>
      <c r="EF165" s="120" t="e">
        <f t="shared" si="65"/>
        <v>#DIV/0!</v>
      </c>
      <c r="EG165" s="120" t="e">
        <f t="shared" si="65"/>
        <v>#DIV/0!</v>
      </c>
      <c r="EH165" s="120" t="e">
        <f t="shared" si="65"/>
        <v>#DIV/0!</v>
      </c>
      <c r="EI165" s="120" t="str">
        <f t="shared" si="65"/>
        <v/>
      </c>
      <c r="EJ165" s="119"/>
    </row>
    <row r="166" spans="1:140" x14ac:dyDescent="0.25">
      <c r="A166" s="406" t="str">
        <f>'III Plan Rates'!A169</f>
        <v>Plan 152</v>
      </c>
      <c r="B166" s="122">
        <f>'III Plan Rates'!B169</f>
        <v>0</v>
      </c>
      <c r="C166" s="128">
        <f>'III Plan Rates'!D169</f>
        <v>0</v>
      </c>
      <c r="D166" s="122">
        <f>'III Plan Rates'!E169</f>
        <v>0</v>
      </c>
      <c r="E166" s="122">
        <f>'III Plan Rates'!F169</f>
        <v>0</v>
      </c>
      <c r="F166" s="122">
        <f>'III Plan Rates'!G169</f>
        <v>0</v>
      </c>
      <c r="G166" s="122">
        <f>'III Plan Rates'!J169</f>
        <v>0</v>
      </c>
      <c r="H166" s="10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2">
        <f>IF('III Plan Rates'!$AP169&gt;0,SUMPRODUCT(I166:Q166,'III Plan Rates'!$AG169:$AO169)/'III Plan Rates'!$AP169,0)</f>
        <v>0</v>
      </c>
      <c r="S166" s="123"/>
      <c r="T166" s="112" t="e">
        <f>'III Plan Rates'!$AA169*'V Consumer Factors'!$N$12*'II Rate Development &amp; Change'!$J$34</f>
        <v>#DIV/0!</v>
      </c>
      <c r="U166" s="112" t="e">
        <f>'III Plan Rates'!$AA169*'V Consumer Factors'!$N$13*'II Rate Development &amp; Change'!$J$34</f>
        <v>#DIV/0!</v>
      </c>
      <c r="V166" s="112" t="e">
        <f>'III Plan Rates'!$AA169*'V Consumer Factors'!$N$14*'II Rate Development &amp; Change'!$J$34</f>
        <v>#DIV/0!</v>
      </c>
      <c r="W166" s="112" t="e">
        <f>'III Plan Rates'!$AA169*'V Consumer Factors'!$N$15*'II Rate Development &amp; Change'!$J$34</f>
        <v>#DIV/0!</v>
      </c>
      <c r="X166" s="112" t="e">
        <f>'III Plan Rates'!$AA169*'V Consumer Factors'!$N$16*'II Rate Development &amp; Change'!$J$34</f>
        <v>#DIV/0!</v>
      </c>
      <c r="Y166" s="112" t="e">
        <f>'III Plan Rates'!$AA169*'V Consumer Factors'!$N$17*'II Rate Development &amp; Change'!$J$34</f>
        <v>#DIV/0!</v>
      </c>
      <c r="Z166" s="112" t="e">
        <f>'III Plan Rates'!$AA169*'V Consumer Factors'!$N$18*'II Rate Development &amp; Change'!$J$34</f>
        <v>#DIV/0!</v>
      </c>
      <c r="AA166" s="112" t="e">
        <f>'III Plan Rates'!$AA169*'V Consumer Factors'!$N$19*'II Rate Development &amp; Change'!$J$34</f>
        <v>#DIV/0!</v>
      </c>
      <c r="AB166" s="112" t="e">
        <f>'III Plan Rates'!$AA169*'V Consumer Factors'!$N$20*'II Rate Development &amp; Change'!$J$34</f>
        <v>#DIV/0!</v>
      </c>
      <c r="AC166" s="112">
        <f>IF('III Plan Rates'!$AP169&gt;0,SUMPRODUCT(T166:AB166,'III Plan Rates'!$AG169:$AO169)/'III Plan Rates'!$AP169,0)</f>
        <v>0</v>
      </c>
      <c r="AD166" s="119"/>
      <c r="AE166" s="120" t="e">
        <f t="shared" si="62"/>
        <v>#DIV/0!</v>
      </c>
      <c r="AF166" s="120" t="e">
        <f t="shared" si="62"/>
        <v>#DIV/0!</v>
      </c>
      <c r="AG166" s="120" t="e">
        <f t="shared" si="62"/>
        <v>#DIV/0!</v>
      </c>
      <c r="AH166" s="120" t="e">
        <f t="shared" si="61"/>
        <v>#DIV/0!</v>
      </c>
      <c r="AI166" s="120" t="e">
        <f t="shared" si="61"/>
        <v>#DIV/0!</v>
      </c>
      <c r="AJ166" s="120" t="e">
        <f t="shared" si="61"/>
        <v>#DIV/0!</v>
      </c>
      <c r="AK166" s="120" t="e">
        <f t="shared" si="61"/>
        <v>#DIV/0!</v>
      </c>
      <c r="AL166" s="120" t="e">
        <f t="shared" si="61"/>
        <v>#DIV/0!</v>
      </c>
      <c r="AM166" s="120" t="e">
        <f t="shared" si="61"/>
        <v>#DIV/0!</v>
      </c>
      <c r="AN166" s="120" t="str">
        <f t="shared" si="61"/>
        <v/>
      </c>
      <c r="AO166" s="119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2">
        <f>IF('III Plan Rates'!$AP169&gt;0,SUMPRODUCT(AP166:AX166,'III Plan Rates'!$AG169:$AO169)/'III Plan Rates'!$AP169,0)</f>
        <v>0</v>
      </c>
      <c r="AZ166" s="123"/>
      <c r="BA166" s="112" t="e">
        <f>'III Plan Rates'!$AA169*'V Consumer Factors'!$N$12*'II Rate Development &amp; Change'!$K$34</f>
        <v>#DIV/0!</v>
      </c>
      <c r="BB166" s="112" t="e">
        <f>'III Plan Rates'!$AA169*'V Consumer Factors'!$N$13*'II Rate Development &amp; Change'!$K$34</f>
        <v>#DIV/0!</v>
      </c>
      <c r="BC166" s="112" t="e">
        <f>'III Plan Rates'!$AA169*'V Consumer Factors'!$N$14*'II Rate Development &amp; Change'!$K$34</f>
        <v>#DIV/0!</v>
      </c>
      <c r="BD166" s="112" t="e">
        <f>'III Plan Rates'!$AA169*'V Consumer Factors'!$N$15*'II Rate Development &amp; Change'!$K$34</f>
        <v>#DIV/0!</v>
      </c>
      <c r="BE166" s="112" t="e">
        <f>'III Plan Rates'!$AA169*'V Consumer Factors'!$N$16*'II Rate Development &amp; Change'!$K$34</f>
        <v>#DIV/0!</v>
      </c>
      <c r="BF166" s="112" t="e">
        <f>'III Plan Rates'!$AA169*'V Consumer Factors'!$N$17*'II Rate Development &amp; Change'!$K$34</f>
        <v>#DIV/0!</v>
      </c>
      <c r="BG166" s="112" t="e">
        <f>'III Plan Rates'!$AA169*'V Consumer Factors'!$N$18*'II Rate Development &amp; Change'!$K$34</f>
        <v>#DIV/0!</v>
      </c>
      <c r="BH166" s="112" t="e">
        <f>'III Plan Rates'!$AA169*'V Consumer Factors'!$N$19*'II Rate Development &amp; Change'!$K$34</f>
        <v>#DIV/0!</v>
      </c>
      <c r="BI166" s="112" t="e">
        <f>'III Plan Rates'!$AA169*'V Consumer Factors'!$N$20*'II Rate Development &amp; Change'!$K$34</f>
        <v>#DIV/0!</v>
      </c>
      <c r="BJ166" s="112">
        <f>IF('III Plan Rates'!$AP169&gt;0,SUMPRODUCT(BA166:BI166,'III Plan Rates'!$AG169:$AO169)/'III Plan Rates'!$AP169,0)</f>
        <v>0</v>
      </c>
      <c r="BK166" s="124"/>
      <c r="BL166" s="120" t="e">
        <f t="shared" si="63"/>
        <v>#DIV/0!</v>
      </c>
      <c r="BM166" s="120" t="e">
        <f t="shared" si="63"/>
        <v>#DIV/0!</v>
      </c>
      <c r="BN166" s="120" t="e">
        <f t="shared" si="63"/>
        <v>#DIV/0!</v>
      </c>
      <c r="BO166" s="120" t="e">
        <f t="shared" si="63"/>
        <v>#DIV/0!</v>
      </c>
      <c r="BP166" s="120" t="e">
        <f t="shared" si="63"/>
        <v>#DIV/0!</v>
      </c>
      <c r="BQ166" s="120" t="e">
        <f t="shared" si="63"/>
        <v>#DIV/0!</v>
      </c>
      <c r="BR166" s="120" t="e">
        <f t="shared" si="63"/>
        <v>#DIV/0!</v>
      </c>
      <c r="BS166" s="120" t="e">
        <f t="shared" si="63"/>
        <v>#DIV/0!</v>
      </c>
      <c r="BT166" s="120" t="e">
        <f t="shared" si="63"/>
        <v>#DIV/0!</v>
      </c>
      <c r="BU166" s="120" t="str">
        <f t="shared" si="63"/>
        <v/>
      </c>
      <c r="BV166" s="119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2">
        <f>IF('III Plan Rates'!$AP169&gt;0,SUMPRODUCT(BW166:CE166,'III Plan Rates'!$AG169:$AO169)/'III Plan Rates'!$AP169,0)</f>
        <v>0</v>
      </c>
      <c r="CG166" s="123"/>
      <c r="CH166" s="112" t="e">
        <f>'III Plan Rates'!$AA169*'V Consumer Factors'!$N$12*'II Rate Development &amp; Change'!$L$34</f>
        <v>#DIV/0!</v>
      </c>
      <c r="CI166" s="112" t="e">
        <f>'III Plan Rates'!$AA169*'V Consumer Factors'!$N$13*'II Rate Development &amp; Change'!$L$34</f>
        <v>#DIV/0!</v>
      </c>
      <c r="CJ166" s="112" t="e">
        <f>'III Plan Rates'!$AA169*'V Consumer Factors'!$N$14*'II Rate Development &amp; Change'!$L$34</f>
        <v>#DIV/0!</v>
      </c>
      <c r="CK166" s="112" t="e">
        <f>'III Plan Rates'!$AA169*'V Consumer Factors'!$N$15*'II Rate Development &amp; Change'!$L$34</f>
        <v>#DIV/0!</v>
      </c>
      <c r="CL166" s="112" t="e">
        <f>'III Plan Rates'!$AA169*'V Consumer Factors'!$N$16*'II Rate Development &amp; Change'!$L$34</f>
        <v>#DIV/0!</v>
      </c>
      <c r="CM166" s="112" t="e">
        <f>'III Plan Rates'!$AA169*'V Consumer Factors'!$N$17*'II Rate Development &amp; Change'!$L$34</f>
        <v>#DIV/0!</v>
      </c>
      <c r="CN166" s="112" t="e">
        <f>'III Plan Rates'!$AA169*'V Consumer Factors'!$N$18*'II Rate Development &amp; Change'!$L$34</f>
        <v>#DIV/0!</v>
      </c>
      <c r="CO166" s="112" t="e">
        <f>'III Plan Rates'!$AA169*'V Consumer Factors'!$N$19*'II Rate Development &amp; Change'!$L$34</f>
        <v>#DIV/0!</v>
      </c>
      <c r="CP166" s="112" t="e">
        <f>'III Plan Rates'!$AA169*'V Consumer Factors'!$N$20*'II Rate Development &amp; Change'!$L$34</f>
        <v>#DIV/0!</v>
      </c>
      <c r="CQ166" s="112">
        <f>IF('III Plan Rates'!$AP169&gt;0,SUMPRODUCT(CH166:CP166,'III Plan Rates'!$AG169:$AO169)/'III Plan Rates'!$AP169,0)</f>
        <v>0</v>
      </c>
      <c r="CR166" s="124"/>
      <c r="CS166" s="120" t="e">
        <f t="shared" si="64"/>
        <v>#DIV/0!</v>
      </c>
      <c r="CT166" s="120" t="e">
        <f t="shared" si="64"/>
        <v>#DIV/0!</v>
      </c>
      <c r="CU166" s="120" t="e">
        <f t="shared" si="64"/>
        <v>#DIV/0!</v>
      </c>
      <c r="CV166" s="120" t="e">
        <f t="shared" si="64"/>
        <v>#DIV/0!</v>
      </c>
      <c r="CW166" s="120" t="e">
        <f t="shared" si="64"/>
        <v>#DIV/0!</v>
      </c>
      <c r="CX166" s="120" t="e">
        <f t="shared" si="64"/>
        <v>#DIV/0!</v>
      </c>
      <c r="CY166" s="120" t="e">
        <f t="shared" si="64"/>
        <v>#DIV/0!</v>
      </c>
      <c r="CZ166" s="120" t="e">
        <f t="shared" si="64"/>
        <v>#DIV/0!</v>
      </c>
      <c r="DA166" s="120" t="e">
        <f t="shared" si="64"/>
        <v>#DIV/0!</v>
      </c>
      <c r="DB166" s="120" t="str">
        <f t="shared" si="64"/>
        <v/>
      </c>
      <c r="DC166" s="119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2">
        <f>IF('III Plan Rates'!$AP169&gt;0,SUMPRODUCT(DD166:DL166,'III Plan Rates'!$AG169:$AO169)/'III Plan Rates'!$AP169,0)</f>
        <v>0</v>
      </c>
      <c r="DN166" s="123"/>
      <c r="DO166" s="112" t="e">
        <f>'III Plan Rates'!$AA169*'V Consumer Factors'!$N$12*'II Rate Development &amp; Change'!$M$34</f>
        <v>#DIV/0!</v>
      </c>
      <c r="DP166" s="112" t="e">
        <f>'III Plan Rates'!$AA169*'V Consumer Factors'!$N$13*'II Rate Development &amp; Change'!$M$34</f>
        <v>#DIV/0!</v>
      </c>
      <c r="DQ166" s="112" t="e">
        <f>'III Plan Rates'!$AA169*'V Consumer Factors'!$N$14*'II Rate Development &amp; Change'!$M$34</f>
        <v>#DIV/0!</v>
      </c>
      <c r="DR166" s="112" t="e">
        <f>'III Plan Rates'!$AA169*'V Consumer Factors'!$N$15*'II Rate Development &amp; Change'!$M$34</f>
        <v>#DIV/0!</v>
      </c>
      <c r="DS166" s="112" t="e">
        <f>'III Plan Rates'!$AA169*'V Consumer Factors'!$N$16*'II Rate Development &amp; Change'!$M$34</f>
        <v>#DIV/0!</v>
      </c>
      <c r="DT166" s="112" t="e">
        <f>'III Plan Rates'!$AA169*'V Consumer Factors'!$N$17*'II Rate Development &amp; Change'!$M$34</f>
        <v>#DIV/0!</v>
      </c>
      <c r="DU166" s="112" t="e">
        <f>'III Plan Rates'!$AA169*'V Consumer Factors'!$N$18*'II Rate Development &amp; Change'!$M$34</f>
        <v>#DIV/0!</v>
      </c>
      <c r="DV166" s="112" t="e">
        <f>'III Plan Rates'!$AA169*'V Consumer Factors'!$N$19*'II Rate Development &amp; Change'!$M$34</f>
        <v>#DIV/0!</v>
      </c>
      <c r="DW166" s="112" t="e">
        <f>'III Plan Rates'!$AA169*'V Consumer Factors'!$N$20*'II Rate Development &amp; Change'!$M$34</f>
        <v>#DIV/0!</v>
      </c>
      <c r="DX166" s="112">
        <f>IF('III Plan Rates'!$AP169&gt;0,SUMPRODUCT(DO166:DW166,'III Plan Rates'!$AG169:$AO169)/'III Plan Rates'!$AP169,0)</f>
        <v>0</v>
      </c>
      <c r="DZ166" s="120" t="e">
        <f t="shared" si="65"/>
        <v>#DIV/0!</v>
      </c>
      <c r="EA166" s="120" t="e">
        <f t="shared" si="65"/>
        <v>#DIV/0!</v>
      </c>
      <c r="EB166" s="120" t="e">
        <f t="shared" si="65"/>
        <v>#DIV/0!</v>
      </c>
      <c r="EC166" s="120" t="e">
        <f t="shared" si="65"/>
        <v>#DIV/0!</v>
      </c>
      <c r="ED166" s="120" t="e">
        <f t="shared" si="65"/>
        <v>#DIV/0!</v>
      </c>
      <c r="EE166" s="120" t="e">
        <f t="shared" si="65"/>
        <v>#DIV/0!</v>
      </c>
      <c r="EF166" s="120" t="e">
        <f t="shared" si="65"/>
        <v>#DIV/0!</v>
      </c>
      <c r="EG166" s="120" t="e">
        <f t="shared" si="65"/>
        <v>#DIV/0!</v>
      </c>
      <c r="EH166" s="120" t="e">
        <f t="shared" si="65"/>
        <v>#DIV/0!</v>
      </c>
      <c r="EI166" s="120" t="str">
        <f t="shared" si="65"/>
        <v/>
      </c>
      <c r="EJ166" s="119"/>
    </row>
    <row r="167" spans="1:140" x14ac:dyDescent="0.25">
      <c r="A167" s="406" t="str">
        <f>'III Plan Rates'!A170</f>
        <v>Plan 153</v>
      </c>
      <c r="B167" s="122">
        <f>'III Plan Rates'!B170</f>
        <v>0</v>
      </c>
      <c r="C167" s="128">
        <f>'III Plan Rates'!D170</f>
        <v>0</v>
      </c>
      <c r="D167" s="122">
        <f>'III Plan Rates'!E170</f>
        <v>0</v>
      </c>
      <c r="E167" s="122">
        <f>'III Plan Rates'!F170</f>
        <v>0</v>
      </c>
      <c r="F167" s="122">
        <f>'III Plan Rates'!G170</f>
        <v>0</v>
      </c>
      <c r="G167" s="122">
        <f>'III Plan Rates'!J170</f>
        <v>0</v>
      </c>
      <c r="H167" s="10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2">
        <f>IF('III Plan Rates'!$AP170&gt;0,SUMPRODUCT(I167:Q167,'III Plan Rates'!$AG170:$AO170)/'III Plan Rates'!$AP170,0)</f>
        <v>0</v>
      </c>
      <c r="S167" s="123"/>
      <c r="T167" s="112" t="e">
        <f>'III Plan Rates'!$AA170*'V Consumer Factors'!$N$12*'II Rate Development &amp; Change'!$J$34</f>
        <v>#DIV/0!</v>
      </c>
      <c r="U167" s="112" t="e">
        <f>'III Plan Rates'!$AA170*'V Consumer Factors'!$N$13*'II Rate Development &amp; Change'!$J$34</f>
        <v>#DIV/0!</v>
      </c>
      <c r="V167" s="112" t="e">
        <f>'III Plan Rates'!$AA170*'V Consumer Factors'!$N$14*'II Rate Development &amp; Change'!$J$34</f>
        <v>#DIV/0!</v>
      </c>
      <c r="W167" s="112" t="e">
        <f>'III Plan Rates'!$AA170*'V Consumer Factors'!$N$15*'II Rate Development &amp; Change'!$J$34</f>
        <v>#DIV/0!</v>
      </c>
      <c r="X167" s="112" t="e">
        <f>'III Plan Rates'!$AA170*'V Consumer Factors'!$N$16*'II Rate Development &amp; Change'!$J$34</f>
        <v>#DIV/0!</v>
      </c>
      <c r="Y167" s="112" t="e">
        <f>'III Plan Rates'!$AA170*'V Consumer Factors'!$N$17*'II Rate Development &amp; Change'!$J$34</f>
        <v>#DIV/0!</v>
      </c>
      <c r="Z167" s="112" t="e">
        <f>'III Plan Rates'!$AA170*'V Consumer Factors'!$N$18*'II Rate Development &amp; Change'!$J$34</f>
        <v>#DIV/0!</v>
      </c>
      <c r="AA167" s="112" t="e">
        <f>'III Plan Rates'!$AA170*'V Consumer Factors'!$N$19*'II Rate Development &amp; Change'!$J$34</f>
        <v>#DIV/0!</v>
      </c>
      <c r="AB167" s="112" t="e">
        <f>'III Plan Rates'!$AA170*'V Consumer Factors'!$N$20*'II Rate Development &amp; Change'!$J$34</f>
        <v>#DIV/0!</v>
      </c>
      <c r="AC167" s="112">
        <f>IF('III Plan Rates'!$AP170&gt;0,SUMPRODUCT(T167:AB167,'III Plan Rates'!$AG170:$AO170)/'III Plan Rates'!$AP170,0)</f>
        <v>0</v>
      </c>
      <c r="AD167" s="119"/>
      <c r="AE167" s="120" t="e">
        <f t="shared" si="62"/>
        <v>#DIV/0!</v>
      </c>
      <c r="AF167" s="120" t="e">
        <f t="shared" si="62"/>
        <v>#DIV/0!</v>
      </c>
      <c r="AG167" s="120" t="e">
        <f t="shared" si="62"/>
        <v>#DIV/0!</v>
      </c>
      <c r="AH167" s="120" t="e">
        <f t="shared" si="61"/>
        <v>#DIV/0!</v>
      </c>
      <c r="AI167" s="120" t="e">
        <f t="shared" si="61"/>
        <v>#DIV/0!</v>
      </c>
      <c r="AJ167" s="120" t="e">
        <f t="shared" si="61"/>
        <v>#DIV/0!</v>
      </c>
      <c r="AK167" s="120" t="e">
        <f t="shared" si="61"/>
        <v>#DIV/0!</v>
      </c>
      <c r="AL167" s="120" t="e">
        <f t="shared" si="61"/>
        <v>#DIV/0!</v>
      </c>
      <c r="AM167" s="120" t="e">
        <f t="shared" si="61"/>
        <v>#DIV/0!</v>
      </c>
      <c r="AN167" s="120" t="str">
        <f t="shared" si="61"/>
        <v/>
      </c>
      <c r="AO167" s="119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2">
        <f>IF('III Plan Rates'!$AP170&gt;0,SUMPRODUCT(AP167:AX167,'III Plan Rates'!$AG170:$AO170)/'III Plan Rates'!$AP170,0)</f>
        <v>0</v>
      </c>
      <c r="AZ167" s="123"/>
      <c r="BA167" s="112" t="e">
        <f>'III Plan Rates'!$AA170*'V Consumer Factors'!$N$12*'II Rate Development &amp; Change'!$K$34</f>
        <v>#DIV/0!</v>
      </c>
      <c r="BB167" s="112" t="e">
        <f>'III Plan Rates'!$AA170*'V Consumer Factors'!$N$13*'II Rate Development &amp; Change'!$K$34</f>
        <v>#DIV/0!</v>
      </c>
      <c r="BC167" s="112" t="e">
        <f>'III Plan Rates'!$AA170*'V Consumer Factors'!$N$14*'II Rate Development &amp; Change'!$K$34</f>
        <v>#DIV/0!</v>
      </c>
      <c r="BD167" s="112" t="e">
        <f>'III Plan Rates'!$AA170*'V Consumer Factors'!$N$15*'II Rate Development &amp; Change'!$K$34</f>
        <v>#DIV/0!</v>
      </c>
      <c r="BE167" s="112" t="e">
        <f>'III Plan Rates'!$AA170*'V Consumer Factors'!$N$16*'II Rate Development &amp; Change'!$K$34</f>
        <v>#DIV/0!</v>
      </c>
      <c r="BF167" s="112" t="e">
        <f>'III Plan Rates'!$AA170*'V Consumer Factors'!$N$17*'II Rate Development &amp; Change'!$K$34</f>
        <v>#DIV/0!</v>
      </c>
      <c r="BG167" s="112" t="e">
        <f>'III Plan Rates'!$AA170*'V Consumer Factors'!$N$18*'II Rate Development &amp; Change'!$K$34</f>
        <v>#DIV/0!</v>
      </c>
      <c r="BH167" s="112" t="e">
        <f>'III Plan Rates'!$AA170*'V Consumer Factors'!$N$19*'II Rate Development &amp; Change'!$K$34</f>
        <v>#DIV/0!</v>
      </c>
      <c r="BI167" s="112" t="e">
        <f>'III Plan Rates'!$AA170*'V Consumer Factors'!$N$20*'II Rate Development &amp; Change'!$K$34</f>
        <v>#DIV/0!</v>
      </c>
      <c r="BJ167" s="112">
        <f>IF('III Plan Rates'!$AP170&gt;0,SUMPRODUCT(BA167:BI167,'III Plan Rates'!$AG170:$AO170)/'III Plan Rates'!$AP170,0)</f>
        <v>0</v>
      </c>
      <c r="BK167" s="124"/>
      <c r="BL167" s="120" t="e">
        <f t="shared" si="63"/>
        <v>#DIV/0!</v>
      </c>
      <c r="BM167" s="120" t="e">
        <f t="shared" si="63"/>
        <v>#DIV/0!</v>
      </c>
      <c r="BN167" s="120" t="e">
        <f t="shared" si="63"/>
        <v>#DIV/0!</v>
      </c>
      <c r="BO167" s="120" t="e">
        <f t="shared" si="63"/>
        <v>#DIV/0!</v>
      </c>
      <c r="BP167" s="120" t="e">
        <f t="shared" si="63"/>
        <v>#DIV/0!</v>
      </c>
      <c r="BQ167" s="120" t="e">
        <f t="shared" ref="BO167:BU213" si="66">IF(AND(AU167&gt;0,BF167&gt;0),BF167/AU167-1,"")</f>
        <v>#DIV/0!</v>
      </c>
      <c r="BR167" s="120" t="e">
        <f t="shared" si="66"/>
        <v>#DIV/0!</v>
      </c>
      <c r="BS167" s="120" t="e">
        <f t="shared" si="66"/>
        <v>#DIV/0!</v>
      </c>
      <c r="BT167" s="120" t="e">
        <f t="shared" si="66"/>
        <v>#DIV/0!</v>
      </c>
      <c r="BU167" s="120" t="str">
        <f t="shared" si="66"/>
        <v/>
      </c>
      <c r="BV167" s="119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2">
        <f>IF('III Plan Rates'!$AP170&gt;0,SUMPRODUCT(BW167:CE167,'III Plan Rates'!$AG170:$AO170)/'III Plan Rates'!$AP170,0)</f>
        <v>0</v>
      </c>
      <c r="CG167" s="123"/>
      <c r="CH167" s="112" t="e">
        <f>'III Plan Rates'!$AA170*'V Consumer Factors'!$N$12*'II Rate Development &amp; Change'!$L$34</f>
        <v>#DIV/0!</v>
      </c>
      <c r="CI167" s="112" t="e">
        <f>'III Plan Rates'!$AA170*'V Consumer Factors'!$N$13*'II Rate Development &amp; Change'!$L$34</f>
        <v>#DIV/0!</v>
      </c>
      <c r="CJ167" s="112" t="e">
        <f>'III Plan Rates'!$AA170*'V Consumer Factors'!$N$14*'II Rate Development &amp; Change'!$L$34</f>
        <v>#DIV/0!</v>
      </c>
      <c r="CK167" s="112" t="e">
        <f>'III Plan Rates'!$AA170*'V Consumer Factors'!$N$15*'II Rate Development &amp; Change'!$L$34</f>
        <v>#DIV/0!</v>
      </c>
      <c r="CL167" s="112" t="e">
        <f>'III Plan Rates'!$AA170*'V Consumer Factors'!$N$16*'II Rate Development &amp; Change'!$L$34</f>
        <v>#DIV/0!</v>
      </c>
      <c r="CM167" s="112" t="e">
        <f>'III Plan Rates'!$AA170*'V Consumer Factors'!$N$17*'II Rate Development &amp; Change'!$L$34</f>
        <v>#DIV/0!</v>
      </c>
      <c r="CN167" s="112" t="e">
        <f>'III Plan Rates'!$AA170*'V Consumer Factors'!$N$18*'II Rate Development &amp; Change'!$L$34</f>
        <v>#DIV/0!</v>
      </c>
      <c r="CO167" s="112" t="e">
        <f>'III Plan Rates'!$AA170*'V Consumer Factors'!$N$19*'II Rate Development &amp; Change'!$L$34</f>
        <v>#DIV/0!</v>
      </c>
      <c r="CP167" s="112" t="e">
        <f>'III Plan Rates'!$AA170*'V Consumer Factors'!$N$20*'II Rate Development &amp; Change'!$L$34</f>
        <v>#DIV/0!</v>
      </c>
      <c r="CQ167" s="112">
        <f>IF('III Plan Rates'!$AP170&gt;0,SUMPRODUCT(CH167:CP167,'III Plan Rates'!$AG170:$AO170)/'III Plan Rates'!$AP170,0)</f>
        <v>0</v>
      </c>
      <c r="CR167" s="124"/>
      <c r="CS167" s="120" t="e">
        <f t="shared" si="64"/>
        <v>#DIV/0!</v>
      </c>
      <c r="CT167" s="120" t="e">
        <f t="shared" si="64"/>
        <v>#DIV/0!</v>
      </c>
      <c r="CU167" s="120" t="e">
        <f t="shared" si="64"/>
        <v>#DIV/0!</v>
      </c>
      <c r="CV167" s="120" t="e">
        <f t="shared" si="64"/>
        <v>#DIV/0!</v>
      </c>
      <c r="CW167" s="120" t="e">
        <f t="shared" si="64"/>
        <v>#DIV/0!</v>
      </c>
      <c r="CX167" s="120" t="e">
        <f t="shared" si="64"/>
        <v>#DIV/0!</v>
      </c>
      <c r="CY167" s="120" t="e">
        <f t="shared" si="64"/>
        <v>#DIV/0!</v>
      </c>
      <c r="CZ167" s="120" t="e">
        <f t="shared" si="64"/>
        <v>#DIV/0!</v>
      </c>
      <c r="DA167" s="120" t="e">
        <f t="shared" si="64"/>
        <v>#DIV/0!</v>
      </c>
      <c r="DB167" s="120" t="str">
        <f t="shared" si="64"/>
        <v/>
      </c>
      <c r="DC167" s="119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2">
        <f>IF('III Plan Rates'!$AP170&gt;0,SUMPRODUCT(DD167:DL167,'III Plan Rates'!$AG170:$AO170)/'III Plan Rates'!$AP170,0)</f>
        <v>0</v>
      </c>
      <c r="DN167" s="123"/>
      <c r="DO167" s="112" t="e">
        <f>'III Plan Rates'!$AA170*'V Consumer Factors'!$N$12*'II Rate Development &amp; Change'!$M$34</f>
        <v>#DIV/0!</v>
      </c>
      <c r="DP167" s="112" t="e">
        <f>'III Plan Rates'!$AA170*'V Consumer Factors'!$N$13*'II Rate Development &amp; Change'!$M$34</f>
        <v>#DIV/0!</v>
      </c>
      <c r="DQ167" s="112" t="e">
        <f>'III Plan Rates'!$AA170*'V Consumer Factors'!$N$14*'II Rate Development &amp; Change'!$M$34</f>
        <v>#DIV/0!</v>
      </c>
      <c r="DR167" s="112" t="e">
        <f>'III Plan Rates'!$AA170*'V Consumer Factors'!$N$15*'II Rate Development &amp; Change'!$M$34</f>
        <v>#DIV/0!</v>
      </c>
      <c r="DS167" s="112" t="e">
        <f>'III Plan Rates'!$AA170*'V Consumer Factors'!$N$16*'II Rate Development &amp; Change'!$M$34</f>
        <v>#DIV/0!</v>
      </c>
      <c r="DT167" s="112" t="e">
        <f>'III Plan Rates'!$AA170*'V Consumer Factors'!$N$17*'II Rate Development &amp; Change'!$M$34</f>
        <v>#DIV/0!</v>
      </c>
      <c r="DU167" s="112" t="e">
        <f>'III Plan Rates'!$AA170*'V Consumer Factors'!$N$18*'II Rate Development &amp; Change'!$M$34</f>
        <v>#DIV/0!</v>
      </c>
      <c r="DV167" s="112" t="e">
        <f>'III Plan Rates'!$AA170*'V Consumer Factors'!$N$19*'II Rate Development &amp; Change'!$M$34</f>
        <v>#DIV/0!</v>
      </c>
      <c r="DW167" s="112" t="e">
        <f>'III Plan Rates'!$AA170*'V Consumer Factors'!$N$20*'II Rate Development &amp; Change'!$M$34</f>
        <v>#DIV/0!</v>
      </c>
      <c r="DX167" s="112">
        <f>IF('III Plan Rates'!$AP170&gt;0,SUMPRODUCT(DO167:DW167,'III Plan Rates'!$AG170:$AO170)/'III Plan Rates'!$AP170,0)</f>
        <v>0</v>
      </c>
      <c r="DZ167" s="120" t="e">
        <f t="shared" si="65"/>
        <v>#DIV/0!</v>
      </c>
      <c r="EA167" s="120" t="e">
        <f t="shared" si="65"/>
        <v>#DIV/0!</v>
      </c>
      <c r="EB167" s="120" t="e">
        <f t="shared" si="65"/>
        <v>#DIV/0!</v>
      </c>
      <c r="EC167" s="120" t="e">
        <f t="shared" si="65"/>
        <v>#DIV/0!</v>
      </c>
      <c r="ED167" s="120" t="e">
        <f t="shared" si="65"/>
        <v>#DIV/0!</v>
      </c>
      <c r="EE167" s="120" t="e">
        <f t="shared" si="65"/>
        <v>#DIV/0!</v>
      </c>
      <c r="EF167" s="120" t="e">
        <f t="shared" si="65"/>
        <v>#DIV/0!</v>
      </c>
      <c r="EG167" s="120" t="e">
        <f t="shared" si="65"/>
        <v>#DIV/0!</v>
      </c>
      <c r="EH167" s="120" t="e">
        <f t="shared" si="65"/>
        <v>#DIV/0!</v>
      </c>
      <c r="EI167" s="120" t="str">
        <f t="shared" si="65"/>
        <v/>
      </c>
      <c r="EJ167" s="119"/>
    </row>
    <row r="168" spans="1:140" x14ac:dyDescent="0.25">
      <c r="A168" s="406" t="str">
        <f>'III Plan Rates'!A171</f>
        <v>Plan 154</v>
      </c>
      <c r="B168" s="122">
        <f>'III Plan Rates'!B171</f>
        <v>0</v>
      </c>
      <c r="C168" s="128">
        <f>'III Plan Rates'!D171</f>
        <v>0</v>
      </c>
      <c r="D168" s="122">
        <f>'III Plan Rates'!E171</f>
        <v>0</v>
      </c>
      <c r="E168" s="122">
        <f>'III Plan Rates'!F171</f>
        <v>0</v>
      </c>
      <c r="F168" s="122">
        <f>'III Plan Rates'!G171</f>
        <v>0</v>
      </c>
      <c r="G168" s="122">
        <f>'III Plan Rates'!J171</f>
        <v>0</v>
      </c>
      <c r="H168" s="10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2">
        <f>IF('III Plan Rates'!$AP171&gt;0,SUMPRODUCT(I168:Q168,'III Plan Rates'!$AG171:$AO171)/'III Plan Rates'!$AP171,0)</f>
        <v>0</v>
      </c>
      <c r="S168" s="123"/>
      <c r="T168" s="112" t="e">
        <f>'III Plan Rates'!$AA171*'V Consumer Factors'!$N$12*'II Rate Development &amp; Change'!$J$34</f>
        <v>#DIV/0!</v>
      </c>
      <c r="U168" s="112" t="e">
        <f>'III Plan Rates'!$AA171*'V Consumer Factors'!$N$13*'II Rate Development &amp; Change'!$J$34</f>
        <v>#DIV/0!</v>
      </c>
      <c r="V168" s="112" t="e">
        <f>'III Plan Rates'!$AA171*'V Consumer Factors'!$N$14*'II Rate Development &amp; Change'!$J$34</f>
        <v>#DIV/0!</v>
      </c>
      <c r="W168" s="112" t="e">
        <f>'III Plan Rates'!$AA171*'V Consumer Factors'!$N$15*'II Rate Development &amp; Change'!$J$34</f>
        <v>#DIV/0!</v>
      </c>
      <c r="X168" s="112" t="e">
        <f>'III Plan Rates'!$AA171*'V Consumer Factors'!$N$16*'II Rate Development &amp; Change'!$J$34</f>
        <v>#DIV/0!</v>
      </c>
      <c r="Y168" s="112" t="e">
        <f>'III Plan Rates'!$AA171*'V Consumer Factors'!$N$17*'II Rate Development &amp; Change'!$J$34</f>
        <v>#DIV/0!</v>
      </c>
      <c r="Z168" s="112" t="e">
        <f>'III Plan Rates'!$AA171*'V Consumer Factors'!$N$18*'II Rate Development &amp; Change'!$J$34</f>
        <v>#DIV/0!</v>
      </c>
      <c r="AA168" s="112" t="e">
        <f>'III Plan Rates'!$AA171*'V Consumer Factors'!$N$19*'II Rate Development &amp; Change'!$J$34</f>
        <v>#DIV/0!</v>
      </c>
      <c r="AB168" s="112" t="e">
        <f>'III Plan Rates'!$AA171*'V Consumer Factors'!$N$20*'II Rate Development &amp; Change'!$J$34</f>
        <v>#DIV/0!</v>
      </c>
      <c r="AC168" s="112">
        <f>IF('III Plan Rates'!$AP171&gt;0,SUMPRODUCT(T168:AB168,'III Plan Rates'!$AG171:$AO171)/'III Plan Rates'!$AP171,0)</f>
        <v>0</v>
      </c>
      <c r="AD168" s="119"/>
      <c r="AE168" s="120" t="e">
        <f t="shared" si="62"/>
        <v>#DIV/0!</v>
      </c>
      <c r="AF168" s="120" t="e">
        <f t="shared" si="62"/>
        <v>#DIV/0!</v>
      </c>
      <c r="AG168" s="120" t="e">
        <f t="shared" si="62"/>
        <v>#DIV/0!</v>
      </c>
      <c r="AH168" s="120" t="e">
        <f t="shared" si="61"/>
        <v>#DIV/0!</v>
      </c>
      <c r="AI168" s="120" t="e">
        <f t="shared" si="61"/>
        <v>#DIV/0!</v>
      </c>
      <c r="AJ168" s="120" t="e">
        <f t="shared" si="61"/>
        <v>#DIV/0!</v>
      </c>
      <c r="AK168" s="120" t="e">
        <f t="shared" si="61"/>
        <v>#DIV/0!</v>
      </c>
      <c r="AL168" s="120" t="e">
        <f t="shared" si="61"/>
        <v>#DIV/0!</v>
      </c>
      <c r="AM168" s="120" t="e">
        <f t="shared" si="61"/>
        <v>#DIV/0!</v>
      </c>
      <c r="AN168" s="120" t="str">
        <f t="shared" si="61"/>
        <v/>
      </c>
      <c r="AO168" s="119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2">
        <f>IF('III Plan Rates'!$AP171&gt;0,SUMPRODUCT(AP168:AX168,'III Plan Rates'!$AG171:$AO171)/'III Plan Rates'!$AP171,0)</f>
        <v>0</v>
      </c>
      <c r="AZ168" s="123"/>
      <c r="BA168" s="112" t="e">
        <f>'III Plan Rates'!$AA171*'V Consumer Factors'!$N$12*'II Rate Development &amp; Change'!$K$34</f>
        <v>#DIV/0!</v>
      </c>
      <c r="BB168" s="112" t="e">
        <f>'III Plan Rates'!$AA171*'V Consumer Factors'!$N$13*'II Rate Development &amp; Change'!$K$34</f>
        <v>#DIV/0!</v>
      </c>
      <c r="BC168" s="112" t="e">
        <f>'III Plan Rates'!$AA171*'V Consumer Factors'!$N$14*'II Rate Development &amp; Change'!$K$34</f>
        <v>#DIV/0!</v>
      </c>
      <c r="BD168" s="112" t="e">
        <f>'III Plan Rates'!$AA171*'V Consumer Factors'!$N$15*'II Rate Development &amp; Change'!$K$34</f>
        <v>#DIV/0!</v>
      </c>
      <c r="BE168" s="112" t="e">
        <f>'III Plan Rates'!$AA171*'V Consumer Factors'!$N$16*'II Rate Development &amp; Change'!$K$34</f>
        <v>#DIV/0!</v>
      </c>
      <c r="BF168" s="112" t="e">
        <f>'III Plan Rates'!$AA171*'V Consumer Factors'!$N$17*'II Rate Development &amp; Change'!$K$34</f>
        <v>#DIV/0!</v>
      </c>
      <c r="BG168" s="112" t="e">
        <f>'III Plan Rates'!$AA171*'V Consumer Factors'!$N$18*'II Rate Development &amp; Change'!$K$34</f>
        <v>#DIV/0!</v>
      </c>
      <c r="BH168" s="112" t="e">
        <f>'III Plan Rates'!$AA171*'V Consumer Factors'!$N$19*'II Rate Development &amp; Change'!$K$34</f>
        <v>#DIV/0!</v>
      </c>
      <c r="BI168" s="112" t="e">
        <f>'III Plan Rates'!$AA171*'V Consumer Factors'!$N$20*'II Rate Development &amp; Change'!$K$34</f>
        <v>#DIV/0!</v>
      </c>
      <c r="BJ168" s="112">
        <f>IF('III Plan Rates'!$AP171&gt;0,SUMPRODUCT(BA168:BI168,'III Plan Rates'!$AG171:$AO171)/'III Plan Rates'!$AP171,0)</f>
        <v>0</v>
      </c>
      <c r="BK168" s="124"/>
      <c r="BL168" s="120" t="e">
        <f t="shared" ref="BL168:BQ213" si="67">IF(AND(AP168&gt;0,BA168&gt;0),BA168/AP168-1,"")</f>
        <v>#DIV/0!</v>
      </c>
      <c r="BM168" s="120" t="e">
        <f t="shared" si="67"/>
        <v>#DIV/0!</v>
      </c>
      <c r="BN168" s="120" t="e">
        <f t="shared" si="67"/>
        <v>#DIV/0!</v>
      </c>
      <c r="BO168" s="120" t="e">
        <f t="shared" si="66"/>
        <v>#DIV/0!</v>
      </c>
      <c r="BP168" s="120" t="e">
        <f t="shared" si="66"/>
        <v>#DIV/0!</v>
      </c>
      <c r="BQ168" s="120" t="e">
        <f t="shared" si="66"/>
        <v>#DIV/0!</v>
      </c>
      <c r="BR168" s="120" t="e">
        <f t="shared" si="66"/>
        <v>#DIV/0!</v>
      </c>
      <c r="BS168" s="120" t="e">
        <f t="shared" si="66"/>
        <v>#DIV/0!</v>
      </c>
      <c r="BT168" s="120" t="e">
        <f t="shared" si="66"/>
        <v>#DIV/0!</v>
      </c>
      <c r="BU168" s="120" t="str">
        <f t="shared" si="66"/>
        <v/>
      </c>
      <c r="BV168" s="119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2">
        <f>IF('III Plan Rates'!$AP171&gt;0,SUMPRODUCT(BW168:CE168,'III Plan Rates'!$AG171:$AO171)/'III Plan Rates'!$AP171,0)</f>
        <v>0</v>
      </c>
      <c r="CG168" s="123"/>
      <c r="CH168" s="112" t="e">
        <f>'III Plan Rates'!$AA171*'V Consumer Factors'!$N$12*'II Rate Development &amp; Change'!$L$34</f>
        <v>#DIV/0!</v>
      </c>
      <c r="CI168" s="112" t="e">
        <f>'III Plan Rates'!$AA171*'V Consumer Factors'!$N$13*'II Rate Development &amp; Change'!$L$34</f>
        <v>#DIV/0!</v>
      </c>
      <c r="CJ168" s="112" t="e">
        <f>'III Plan Rates'!$AA171*'V Consumer Factors'!$N$14*'II Rate Development &amp; Change'!$L$34</f>
        <v>#DIV/0!</v>
      </c>
      <c r="CK168" s="112" t="e">
        <f>'III Plan Rates'!$AA171*'V Consumer Factors'!$N$15*'II Rate Development &amp; Change'!$L$34</f>
        <v>#DIV/0!</v>
      </c>
      <c r="CL168" s="112" t="e">
        <f>'III Plan Rates'!$AA171*'V Consumer Factors'!$N$16*'II Rate Development &amp; Change'!$L$34</f>
        <v>#DIV/0!</v>
      </c>
      <c r="CM168" s="112" t="e">
        <f>'III Plan Rates'!$AA171*'V Consumer Factors'!$N$17*'II Rate Development &amp; Change'!$L$34</f>
        <v>#DIV/0!</v>
      </c>
      <c r="CN168" s="112" t="e">
        <f>'III Plan Rates'!$AA171*'V Consumer Factors'!$N$18*'II Rate Development &amp; Change'!$L$34</f>
        <v>#DIV/0!</v>
      </c>
      <c r="CO168" s="112" t="e">
        <f>'III Plan Rates'!$AA171*'V Consumer Factors'!$N$19*'II Rate Development &amp; Change'!$L$34</f>
        <v>#DIV/0!</v>
      </c>
      <c r="CP168" s="112" t="e">
        <f>'III Plan Rates'!$AA171*'V Consumer Factors'!$N$20*'II Rate Development &amp; Change'!$L$34</f>
        <v>#DIV/0!</v>
      </c>
      <c r="CQ168" s="112">
        <f>IF('III Plan Rates'!$AP171&gt;0,SUMPRODUCT(CH168:CP168,'III Plan Rates'!$AG171:$AO171)/'III Plan Rates'!$AP171,0)</f>
        <v>0</v>
      </c>
      <c r="CR168" s="124"/>
      <c r="CS168" s="120" t="e">
        <f t="shared" si="64"/>
        <v>#DIV/0!</v>
      </c>
      <c r="CT168" s="120" t="e">
        <f t="shared" si="64"/>
        <v>#DIV/0!</v>
      </c>
      <c r="CU168" s="120" t="e">
        <f t="shared" ref="CU168:CU213" si="68">IF(AND(BY168&gt;0,CJ168&gt;0),CJ168/BY168-1,"")</f>
        <v>#DIV/0!</v>
      </c>
      <c r="CV168" s="120" t="e">
        <f t="shared" ref="CV168:CV213" si="69">IF(AND(BZ168&gt;0,CK168&gt;0),CK168/BZ168-1,"")</f>
        <v>#DIV/0!</v>
      </c>
      <c r="CW168" s="120" t="e">
        <f t="shared" ref="CW168:CW213" si="70">IF(AND(CA168&gt;0,CL168&gt;0),CL168/CA168-1,"")</f>
        <v>#DIV/0!</v>
      </c>
      <c r="CX168" s="120" t="e">
        <f t="shared" ref="CX168:CX213" si="71">IF(AND(CB168&gt;0,CM168&gt;0),CM168/CB168-1,"")</f>
        <v>#DIV/0!</v>
      </c>
      <c r="CY168" s="120" t="e">
        <f t="shared" ref="CY168:CY213" si="72">IF(AND(CC168&gt;0,CN168&gt;0),CN168/CC168-1,"")</f>
        <v>#DIV/0!</v>
      </c>
      <c r="CZ168" s="120" t="e">
        <f t="shared" ref="CZ168:CZ213" si="73">IF(AND(CD168&gt;0,CO168&gt;0),CO168/CD168-1,"")</f>
        <v>#DIV/0!</v>
      </c>
      <c r="DA168" s="120" t="e">
        <f t="shared" ref="DA168:DA213" si="74">IF(AND(CE168&gt;0,CP168&gt;0),CP168/CE168-1,"")</f>
        <v>#DIV/0!</v>
      </c>
      <c r="DB168" s="120" t="str">
        <f t="shared" ref="DB168:DB213" si="75">IF(AND(CF168&gt;0,CQ168&gt;0),CQ168/CF168-1,"")</f>
        <v/>
      </c>
      <c r="DC168" s="119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2">
        <f>IF('III Plan Rates'!$AP171&gt;0,SUMPRODUCT(DD168:DL168,'III Plan Rates'!$AG171:$AO171)/'III Plan Rates'!$AP171,0)</f>
        <v>0</v>
      </c>
      <c r="DN168" s="123"/>
      <c r="DO168" s="112" t="e">
        <f>'III Plan Rates'!$AA171*'V Consumer Factors'!$N$12*'II Rate Development &amp; Change'!$M$34</f>
        <v>#DIV/0!</v>
      </c>
      <c r="DP168" s="112" t="e">
        <f>'III Plan Rates'!$AA171*'V Consumer Factors'!$N$13*'II Rate Development &amp; Change'!$M$34</f>
        <v>#DIV/0!</v>
      </c>
      <c r="DQ168" s="112" t="e">
        <f>'III Plan Rates'!$AA171*'V Consumer Factors'!$N$14*'II Rate Development &amp; Change'!$M$34</f>
        <v>#DIV/0!</v>
      </c>
      <c r="DR168" s="112" t="e">
        <f>'III Plan Rates'!$AA171*'V Consumer Factors'!$N$15*'II Rate Development &amp; Change'!$M$34</f>
        <v>#DIV/0!</v>
      </c>
      <c r="DS168" s="112" t="e">
        <f>'III Plan Rates'!$AA171*'V Consumer Factors'!$N$16*'II Rate Development &amp; Change'!$M$34</f>
        <v>#DIV/0!</v>
      </c>
      <c r="DT168" s="112" t="e">
        <f>'III Plan Rates'!$AA171*'V Consumer Factors'!$N$17*'II Rate Development &amp; Change'!$M$34</f>
        <v>#DIV/0!</v>
      </c>
      <c r="DU168" s="112" t="e">
        <f>'III Plan Rates'!$AA171*'V Consumer Factors'!$N$18*'II Rate Development &amp; Change'!$M$34</f>
        <v>#DIV/0!</v>
      </c>
      <c r="DV168" s="112" t="e">
        <f>'III Plan Rates'!$AA171*'V Consumer Factors'!$N$19*'II Rate Development &amp; Change'!$M$34</f>
        <v>#DIV/0!</v>
      </c>
      <c r="DW168" s="112" t="e">
        <f>'III Plan Rates'!$AA171*'V Consumer Factors'!$N$20*'II Rate Development &amp; Change'!$M$34</f>
        <v>#DIV/0!</v>
      </c>
      <c r="DX168" s="112">
        <f>IF('III Plan Rates'!$AP171&gt;0,SUMPRODUCT(DO168:DW168,'III Plan Rates'!$AG171:$AO171)/'III Plan Rates'!$AP171,0)</f>
        <v>0</v>
      </c>
      <c r="DZ168" s="120" t="e">
        <f t="shared" si="65"/>
        <v>#DIV/0!</v>
      </c>
      <c r="EA168" s="120" t="e">
        <f t="shared" si="65"/>
        <v>#DIV/0!</v>
      </c>
      <c r="EB168" s="120" t="e">
        <f t="shared" si="65"/>
        <v>#DIV/0!</v>
      </c>
      <c r="EC168" s="120" t="e">
        <f t="shared" si="65"/>
        <v>#DIV/0!</v>
      </c>
      <c r="ED168" s="120" t="e">
        <f t="shared" si="65"/>
        <v>#DIV/0!</v>
      </c>
      <c r="EE168" s="120" t="e">
        <f t="shared" si="65"/>
        <v>#DIV/0!</v>
      </c>
      <c r="EF168" s="120" t="e">
        <f t="shared" si="65"/>
        <v>#DIV/0!</v>
      </c>
      <c r="EG168" s="120" t="e">
        <f t="shared" si="65"/>
        <v>#DIV/0!</v>
      </c>
      <c r="EH168" s="120" t="e">
        <f t="shared" si="65"/>
        <v>#DIV/0!</v>
      </c>
      <c r="EI168" s="120" t="str">
        <f t="shared" ref="EI168:EI213" si="76">IF(AND(DM168&gt;0,DX168&gt;0),DX168/DM168-1,"")</f>
        <v/>
      </c>
      <c r="EJ168" s="119"/>
    </row>
    <row r="169" spans="1:140" x14ac:dyDescent="0.25">
      <c r="A169" s="406" t="str">
        <f>'III Plan Rates'!A172</f>
        <v>Plan 155</v>
      </c>
      <c r="B169" s="122">
        <f>'III Plan Rates'!B172</f>
        <v>0</v>
      </c>
      <c r="C169" s="128">
        <f>'III Plan Rates'!D172</f>
        <v>0</v>
      </c>
      <c r="D169" s="122">
        <f>'III Plan Rates'!E172</f>
        <v>0</v>
      </c>
      <c r="E169" s="122">
        <f>'III Plan Rates'!F172</f>
        <v>0</v>
      </c>
      <c r="F169" s="122">
        <f>'III Plan Rates'!G172</f>
        <v>0</v>
      </c>
      <c r="G169" s="122">
        <f>'III Plan Rates'!J172</f>
        <v>0</v>
      </c>
      <c r="H169" s="10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2">
        <f>IF('III Plan Rates'!$AP172&gt;0,SUMPRODUCT(I169:Q169,'III Plan Rates'!$AG172:$AO172)/'III Plan Rates'!$AP172,0)</f>
        <v>0</v>
      </c>
      <c r="S169" s="123"/>
      <c r="T169" s="112" t="e">
        <f>'III Plan Rates'!$AA172*'V Consumer Factors'!$N$12*'II Rate Development &amp; Change'!$J$34</f>
        <v>#DIV/0!</v>
      </c>
      <c r="U169" s="112" t="e">
        <f>'III Plan Rates'!$AA172*'V Consumer Factors'!$N$13*'II Rate Development &amp; Change'!$J$34</f>
        <v>#DIV/0!</v>
      </c>
      <c r="V169" s="112" t="e">
        <f>'III Plan Rates'!$AA172*'V Consumer Factors'!$N$14*'II Rate Development &amp; Change'!$J$34</f>
        <v>#DIV/0!</v>
      </c>
      <c r="W169" s="112" t="e">
        <f>'III Plan Rates'!$AA172*'V Consumer Factors'!$N$15*'II Rate Development &amp; Change'!$J$34</f>
        <v>#DIV/0!</v>
      </c>
      <c r="X169" s="112" t="e">
        <f>'III Plan Rates'!$AA172*'V Consumer Factors'!$N$16*'II Rate Development &amp; Change'!$J$34</f>
        <v>#DIV/0!</v>
      </c>
      <c r="Y169" s="112" t="e">
        <f>'III Plan Rates'!$AA172*'V Consumer Factors'!$N$17*'II Rate Development &amp; Change'!$J$34</f>
        <v>#DIV/0!</v>
      </c>
      <c r="Z169" s="112" t="e">
        <f>'III Plan Rates'!$AA172*'V Consumer Factors'!$N$18*'II Rate Development &amp; Change'!$J$34</f>
        <v>#DIV/0!</v>
      </c>
      <c r="AA169" s="112" t="e">
        <f>'III Plan Rates'!$AA172*'V Consumer Factors'!$N$19*'II Rate Development &amp; Change'!$J$34</f>
        <v>#DIV/0!</v>
      </c>
      <c r="AB169" s="112" t="e">
        <f>'III Plan Rates'!$AA172*'V Consumer Factors'!$N$20*'II Rate Development &amp; Change'!$J$34</f>
        <v>#DIV/0!</v>
      </c>
      <c r="AC169" s="112">
        <f>IF('III Plan Rates'!$AP172&gt;0,SUMPRODUCT(T169:AB169,'III Plan Rates'!$AG172:$AO172)/'III Plan Rates'!$AP172,0)</f>
        <v>0</v>
      </c>
      <c r="AD169" s="119"/>
      <c r="AE169" s="120" t="e">
        <f t="shared" si="62"/>
        <v>#DIV/0!</v>
      </c>
      <c r="AF169" s="120" t="e">
        <f t="shared" si="62"/>
        <v>#DIV/0!</v>
      </c>
      <c r="AG169" s="120" t="e">
        <f t="shared" si="62"/>
        <v>#DIV/0!</v>
      </c>
      <c r="AH169" s="120" t="e">
        <f t="shared" si="61"/>
        <v>#DIV/0!</v>
      </c>
      <c r="AI169" s="120" t="e">
        <f t="shared" si="61"/>
        <v>#DIV/0!</v>
      </c>
      <c r="AJ169" s="120" t="e">
        <f t="shared" si="61"/>
        <v>#DIV/0!</v>
      </c>
      <c r="AK169" s="120" t="e">
        <f t="shared" si="61"/>
        <v>#DIV/0!</v>
      </c>
      <c r="AL169" s="120" t="e">
        <f t="shared" si="61"/>
        <v>#DIV/0!</v>
      </c>
      <c r="AM169" s="120" t="e">
        <f t="shared" si="61"/>
        <v>#DIV/0!</v>
      </c>
      <c r="AN169" s="120" t="str">
        <f t="shared" si="61"/>
        <v/>
      </c>
      <c r="AO169" s="119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2">
        <f>IF('III Plan Rates'!$AP172&gt;0,SUMPRODUCT(AP169:AX169,'III Plan Rates'!$AG172:$AO172)/'III Plan Rates'!$AP172,0)</f>
        <v>0</v>
      </c>
      <c r="AZ169" s="123"/>
      <c r="BA169" s="112" t="e">
        <f>'III Plan Rates'!$AA172*'V Consumer Factors'!$N$12*'II Rate Development &amp; Change'!$K$34</f>
        <v>#DIV/0!</v>
      </c>
      <c r="BB169" s="112" t="e">
        <f>'III Plan Rates'!$AA172*'V Consumer Factors'!$N$13*'II Rate Development &amp; Change'!$K$34</f>
        <v>#DIV/0!</v>
      </c>
      <c r="BC169" s="112" t="e">
        <f>'III Plan Rates'!$AA172*'V Consumer Factors'!$N$14*'II Rate Development &amp; Change'!$K$34</f>
        <v>#DIV/0!</v>
      </c>
      <c r="BD169" s="112" t="e">
        <f>'III Plan Rates'!$AA172*'V Consumer Factors'!$N$15*'II Rate Development &amp; Change'!$K$34</f>
        <v>#DIV/0!</v>
      </c>
      <c r="BE169" s="112" t="e">
        <f>'III Plan Rates'!$AA172*'V Consumer Factors'!$N$16*'II Rate Development &amp; Change'!$K$34</f>
        <v>#DIV/0!</v>
      </c>
      <c r="BF169" s="112" t="e">
        <f>'III Plan Rates'!$AA172*'V Consumer Factors'!$N$17*'II Rate Development &amp; Change'!$K$34</f>
        <v>#DIV/0!</v>
      </c>
      <c r="BG169" s="112" t="e">
        <f>'III Plan Rates'!$AA172*'V Consumer Factors'!$N$18*'II Rate Development &amp; Change'!$K$34</f>
        <v>#DIV/0!</v>
      </c>
      <c r="BH169" s="112" t="e">
        <f>'III Plan Rates'!$AA172*'V Consumer Factors'!$N$19*'II Rate Development &amp; Change'!$K$34</f>
        <v>#DIV/0!</v>
      </c>
      <c r="BI169" s="112" t="e">
        <f>'III Plan Rates'!$AA172*'V Consumer Factors'!$N$20*'II Rate Development &amp; Change'!$K$34</f>
        <v>#DIV/0!</v>
      </c>
      <c r="BJ169" s="112">
        <f>IF('III Plan Rates'!$AP172&gt;0,SUMPRODUCT(BA169:BI169,'III Plan Rates'!$AG172:$AO172)/'III Plan Rates'!$AP172,0)</f>
        <v>0</v>
      </c>
      <c r="BK169" s="124"/>
      <c r="BL169" s="120" t="e">
        <f t="shared" si="67"/>
        <v>#DIV/0!</v>
      </c>
      <c r="BM169" s="120" t="e">
        <f t="shared" si="67"/>
        <v>#DIV/0!</v>
      </c>
      <c r="BN169" s="120" t="e">
        <f t="shared" si="67"/>
        <v>#DIV/0!</v>
      </c>
      <c r="BO169" s="120" t="e">
        <f t="shared" si="66"/>
        <v>#DIV/0!</v>
      </c>
      <c r="BP169" s="120" t="e">
        <f t="shared" si="66"/>
        <v>#DIV/0!</v>
      </c>
      <c r="BQ169" s="120" t="e">
        <f t="shared" si="66"/>
        <v>#DIV/0!</v>
      </c>
      <c r="BR169" s="120" t="e">
        <f t="shared" si="66"/>
        <v>#DIV/0!</v>
      </c>
      <c r="BS169" s="120" t="e">
        <f t="shared" si="66"/>
        <v>#DIV/0!</v>
      </c>
      <c r="BT169" s="120" t="e">
        <f t="shared" si="66"/>
        <v>#DIV/0!</v>
      </c>
      <c r="BU169" s="120" t="str">
        <f t="shared" si="66"/>
        <v/>
      </c>
      <c r="BV169" s="119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2">
        <f>IF('III Plan Rates'!$AP172&gt;0,SUMPRODUCT(BW169:CE169,'III Plan Rates'!$AG172:$AO172)/'III Plan Rates'!$AP172,0)</f>
        <v>0</v>
      </c>
      <c r="CG169" s="123"/>
      <c r="CH169" s="112" t="e">
        <f>'III Plan Rates'!$AA172*'V Consumer Factors'!$N$12*'II Rate Development &amp; Change'!$L$34</f>
        <v>#DIV/0!</v>
      </c>
      <c r="CI169" s="112" t="e">
        <f>'III Plan Rates'!$AA172*'V Consumer Factors'!$N$13*'II Rate Development &amp; Change'!$L$34</f>
        <v>#DIV/0!</v>
      </c>
      <c r="CJ169" s="112" t="e">
        <f>'III Plan Rates'!$AA172*'V Consumer Factors'!$N$14*'II Rate Development &amp; Change'!$L$34</f>
        <v>#DIV/0!</v>
      </c>
      <c r="CK169" s="112" t="e">
        <f>'III Plan Rates'!$AA172*'V Consumer Factors'!$N$15*'II Rate Development &amp; Change'!$L$34</f>
        <v>#DIV/0!</v>
      </c>
      <c r="CL169" s="112" t="e">
        <f>'III Plan Rates'!$AA172*'V Consumer Factors'!$N$16*'II Rate Development &amp; Change'!$L$34</f>
        <v>#DIV/0!</v>
      </c>
      <c r="CM169" s="112" t="e">
        <f>'III Plan Rates'!$AA172*'V Consumer Factors'!$N$17*'II Rate Development &amp; Change'!$L$34</f>
        <v>#DIV/0!</v>
      </c>
      <c r="CN169" s="112" t="e">
        <f>'III Plan Rates'!$AA172*'V Consumer Factors'!$N$18*'II Rate Development &amp; Change'!$L$34</f>
        <v>#DIV/0!</v>
      </c>
      <c r="CO169" s="112" t="e">
        <f>'III Plan Rates'!$AA172*'V Consumer Factors'!$N$19*'II Rate Development &amp; Change'!$L$34</f>
        <v>#DIV/0!</v>
      </c>
      <c r="CP169" s="112" t="e">
        <f>'III Plan Rates'!$AA172*'V Consumer Factors'!$N$20*'II Rate Development &amp; Change'!$L$34</f>
        <v>#DIV/0!</v>
      </c>
      <c r="CQ169" s="112">
        <f>IF('III Plan Rates'!$AP172&gt;0,SUMPRODUCT(CH169:CP169,'III Plan Rates'!$AG172:$AO172)/'III Plan Rates'!$AP172,0)</f>
        <v>0</v>
      </c>
      <c r="CR169" s="124"/>
      <c r="CS169" s="120" t="e">
        <f t="shared" ref="CS169:CS213" si="77">IF(AND(BW169&gt;0,CH169&gt;0),CH169/BW169-1,"")</f>
        <v>#DIV/0!</v>
      </c>
      <c r="CT169" s="120" t="e">
        <f t="shared" ref="CT169:CT213" si="78">IF(AND(BX169&gt;0,CI169&gt;0),CI169/BX169-1,"")</f>
        <v>#DIV/0!</v>
      </c>
      <c r="CU169" s="120" t="e">
        <f t="shared" si="68"/>
        <v>#DIV/0!</v>
      </c>
      <c r="CV169" s="120" t="e">
        <f t="shared" si="69"/>
        <v>#DIV/0!</v>
      </c>
      <c r="CW169" s="120" t="e">
        <f t="shared" si="70"/>
        <v>#DIV/0!</v>
      </c>
      <c r="CX169" s="120" t="e">
        <f t="shared" si="71"/>
        <v>#DIV/0!</v>
      </c>
      <c r="CY169" s="120" t="e">
        <f t="shared" si="72"/>
        <v>#DIV/0!</v>
      </c>
      <c r="CZ169" s="120" t="e">
        <f t="shared" si="73"/>
        <v>#DIV/0!</v>
      </c>
      <c r="DA169" s="120" t="e">
        <f t="shared" si="74"/>
        <v>#DIV/0!</v>
      </c>
      <c r="DB169" s="120" t="str">
        <f t="shared" si="75"/>
        <v/>
      </c>
      <c r="DC169" s="119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2">
        <f>IF('III Plan Rates'!$AP172&gt;0,SUMPRODUCT(DD169:DL169,'III Plan Rates'!$AG172:$AO172)/'III Plan Rates'!$AP172,0)</f>
        <v>0</v>
      </c>
      <c r="DN169" s="123"/>
      <c r="DO169" s="112" t="e">
        <f>'III Plan Rates'!$AA172*'V Consumer Factors'!$N$12*'II Rate Development &amp; Change'!$M$34</f>
        <v>#DIV/0!</v>
      </c>
      <c r="DP169" s="112" t="e">
        <f>'III Plan Rates'!$AA172*'V Consumer Factors'!$N$13*'II Rate Development &amp; Change'!$M$34</f>
        <v>#DIV/0!</v>
      </c>
      <c r="DQ169" s="112" t="e">
        <f>'III Plan Rates'!$AA172*'V Consumer Factors'!$N$14*'II Rate Development &amp; Change'!$M$34</f>
        <v>#DIV/0!</v>
      </c>
      <c r="DR169" s="112" t="e">
        <f>'III Plan Rates'!$AA172*'V Consumer Factors'!$N$15*'II Rate Development &amp; Change'!$M$34</f>
        <v>#DIV/0!</v>
      </c>
      <c r="DS169" s="112" t="e">
        <f>'III Plan Rates'!$AA172*'V Consumer Factors'!$N$16*'II Rate Development &amp; Change'!$M$34</f>
        <v>#DIV/0!</v>
      </c>
      <c r="DT169" s="112" t="e">
        <f>'III Plan Rates'!$AA172*'V Consumer Factors'!$N$17*'II Rate Development &amp; Change'!$M$34</f>
        <v>#DIV/0!</v>
      </c>
      <c r="DU169" s="112" t="e">
        <f>'III Plan Rates'!$AA172*'V Consumer Factors'!$N$18*'II Rate Development &amp; Change'!$M$34</f>
        <v>#DIV/0!</v>
      </c>
      <c r="DV169" s="112" t="e">
        <f>'III Plan Rates'!$AA172*'V Consumer Factors'!$N$19*'II Rate Development &amp; Change'!$M$34</f>
        <v>#DIV/0!</v>
      </c>
      <c r="DW169" s="112" t="e">
        <f>'III Plan Rates'!$AA172*'V Consumer Factors'!$N$20*'II Rate Development &amp; Change'!$M$34</f>
        <v>#DIV/0!</v>
      </c>
      <c r="DX169" s="112">
        <f>IF('III Plan Rates'!$AP172&gt;0,SUMPRODUCT(DO169:DW169,'III Plan Rates'!$AG172:$AO172)/'III Plan Rates'!$AP172,0)</f>
        <v>0</v>
      </c>
      <c r="DZ169" s="120" t="e">
        <f t="shared" ref="DZ169:DZ213" si="79">IF(AND(DD169&gt;0,DO169&gt;0),DO169/DD169-1,"")</f>
        <v>#DIV/0!</v>
      </c>
      <c r="EA169" s="120" t="e">
        <f t="shared" ref="EA169:EA213" si="80">IF(AND(DE169&gt;0,DP169&gt;0),DP169/DE169-1,"")</f>
        <v>#DIV/0!</v>
      </c>
      <c r="EB169" s="120" t="e">
        <f t="shared" ref="EB169:EB213" si="81">IF(AND(DF169&gt;0,DQ169&gt;0),DQ169/DF169-1,"")</f>
        <v>#DIV/0!</v>
      </c>
      <c r="EC169" s="120" t="e">
        <f t="shared" ref="EC169:EC213" si="82">IF(AND(DG169&gt;0,DR169&gt;0),DR169/DG169-1,"")</f>
        <v>#DIV/0!</v>
      </c>
      <c r="ED169" s="120" t="e">
        <f t="shared" ref="ED169:ED213" si="83">IF(AND(DH169&gt;0,DS169&gt;0),DS169/DH169-1,"")</f>
        <v>#DIV/0!</v>
      </c>
      <c r="EE169" s="120" t="e">
        <f t="shared" ref="EE169:EE213" si="84">IF(AND(DI169&gt;0,DT169&gt;0),DT169/DI169-1,"")</f>
        <v>#DIV/0!</v>
      </c>
      <c r="EF169" s="120" t="e">
        <f t="shared" ref="EF169:EF213" si="85">IF(AND(DJ169&gt;0,DU169&gt;0),DU169/DJ169-1,"")</f>
        <v>#DIV/0!</v>
      </c>
      <c r="EG169" s="120" t="e">
        <f t="shared" ref="EG169:EG213" si="86">IF(AND(DK169&gt;0,DV169&gt;0),DV169/DK169-1,"")</f>
        <v>#DIV/0!</v>
      </c>
      <c r="EH169" s="120" t="e">
        <f t="shared" ref="EH169:EH213" si="87">IF(AND(DL169&gt;0,DW169&gt;0),DW169/DL169-1,"")</f>
        <v>#DIV/0!</v>
      </c>
      <c r="EI169" s="120" t="str">
        <f t="shared" si="76"/>
        <v/>
      </c>
      <c r="EJ169" s="119"/>
    </row>
    <row r="170" spans="1:140" x14ac:dyDescent="0.25">
      <c r="A170" s="406" t="str">
        <f>'III Plan Rates'!A173</f>
        <v>Plan 156</v>
      </c>
      <c r="B170" s="122">
        <f>'III Plan Rates'!B173</f>
        <v>0</v>
      </c>
      <c r="C170" s="128">
        <f>'III Plan Rates'!D173</f>
        <v>0</v>
      </c>
      <c r="D170" s="122">
        <f>'III Plan Rates'!E173</f>
        <v>0</v>
      </c>
      <c r="E170" s="122">
        <f>'III Plan Rates'!F173</f>
        <v>0</v>
      </c>
      <c r="F170" s="122">
        <f>'III Plan Rates'!G173</f>
        <v>0</v>
      </c>
      <c r="G170" s="122">
        <f>'III Plan Rates'!J173</f>
        <v>0</v>
      </c>
      <c r="H170" s="10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2">
        <f>IF('III Plan Rates'!$AP173&gt;0,SUMPRODUCT(I170:Q170,'III Plan Rates'!$AG173:$AO173)/'III Plan Rates'!$AP173,0)</f>
        <v>0</v>
      </c>
      <c r="S170" s="123"/>
      <c r="T170" s="112" t="e">
        <f>'III Plan Rates'!$AA173*'V Consumer Factors'!$N$12*'II Rate Development &amp; Change'!$J$34</f>
        <v>#DIV/0!</v>
      </c>
      <c r="U170" s="112" t="e">
        <f>'III Plan Rates'!$AA173*'V Consumer Factors'!$N$13*'II Rate Development &amp; Change'!$J$34</f>
        <v>#DIV/0!</v>
      </c>
      <c r="V170" s="112" t="e">
        <f>'III Plan Rates'!$AA173*'V Consumer Factors'!$N$14*'II Rate Development &amp; Change'!$J$34</f>
        <v>#DIV/0!</v>
      </c>
      <c r="W170" s="112" t="e">
        <f>'III Plan Rates'!$AA173*'V Consumer Factors'!$N$15*'II Rate Development &amp; Change'!$J$34</f>
        <v>#DIV/0!</v>
      </c>
      <c r="X170" s="112" t="e">
        <f>'III Plan Rates'!$AA173*'V Consumer Factors'!$N$16*'II Rate Development &amp; Change'!$J$34</f>
        <v>#DIV/0!</v>
      </c>
      <c r="Y170" s="112" t="e">
        <f>'III Plan Rates'!$AA173*'V Consumer Factors'!$N$17*'II Rate Development &amp; Change'!$J$34</f>
        <v>#DIV/0!</v>
      </c>
      <c r="Z170" s="112" t="e">
        <f>'III Plan Rates'!$AA173*'V Consumer Factors'!$N$18*'II Rate Development &amp; Change'!$J$34</f>
        <v>#DIV/0!</v>
      </c>
      <c r="AA170" s="112" t="e">
        <f>'III Plan Rates'!$AA173*'V Consumer Factors'!$N$19*'II Rate Development &amp; Change'!$J$34</f>
        <v>#DIV/0!</v>
      </c>
      <c r="AB170" s="112" t="e">
        <f>'III Plan Rates'!$AA173*'V Consumer Factors'!$N$20*'II Rate Development &amp; Change'!$J$34</f>
        <v>#DIV/0!</v>
      </c>
      <c r="AC170" s="112">
        <f>IF('III Plan Rates'!$AP173&gt;0,SUMPRODUCT(T170:AB170,'III Plan Rates'!$AG173:$AO173)/'III Plan Rates'!$AP173,0)</f>
        <v>0</v>
      </c>
      <c r="AD170" s="119"/>
      <c r="AE170" s="120" t="e">
        <f t="shared" si="62"/>
        <v>#DIV/0!</v>
      </c>
      <c r="AF170" s="120" t="e">
        <f t="shared" si="62"/>
        <v>#DIV/0!</v>
      </c>
      <c r="AG170" s="120" t="e">
        <f t="shared" si="62"/>
        <v>#DIV/0!</v>
      </c>
      <c r="AH170" s="120" t="e">
        <f t="shared" si="61"/>
        <v>#DIV/0!</v>
      </c>
      <c r="AI170" s="120" t="e">
        <f t="shared" si="61"/>
        <v>#DIV/0!</v>
      </c>
      <c r="AJ170" s="120" t="e">
        <f t="shared" si="61"/>
        <v>#DIV/0!</v>
      </c>
      <c r="AK170" s="120" t="e">
        <f t="shared" si="61"/>
        <v>#DIV/0!</v>
      </c>
      <c r="AL170" s="120" t="e">
        <f t="shared" si="61"/>
        <v>#DIV/0!</v>
      </c>
      <c r="AM170" s="120" t="e">
        <f t="shared" si="61"/>
        <v>#DIV/0!</v>
      </c>
      <c r="AN170" s="120" t="str">
        <f t="shared" si="61"/>
        <v/>
      </c>
      <c r="AO170" s="119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2">
        <f>IF('III Plan Rates'!$AP173&gt;0,SUMPRODUCT(AP170:AX170,'III Plan Rates'!$AG173:$AO173)/'III Plan Rates'!$AP173,0)</f>
        <v>0</v>
      </c>
      <c r="AZ170" s="123"/>
      <c r="BA170" s="112" t="e">
        <f>'III Plan Rates'!$AA173*'V Consumer Factors'!$N$12*'II Rate Development &amp; Change'!$K$34</f>
        <v>#DIV/0!</v>
      </c>
      <c r="BB170" s="112" t="e">
        <f>'III Plan Rates'!$AA173*'V Consumer Factors'!$N$13*'II Rate Development &amp; Change'!$K$34</f>
        <v>#DIV/0!</v>
      </c>
      <c r="BC170" s="112" t="e">
        <f>'III Plan Rates'!$AA173*'V Consumer Factors'!$N$14*'II Rate Development &amp; Change'!$K$34</f>
        <v>#DIV/0!</v>
      </c>
      <c r="BD170" s="112" t="e">
        <f>'III Plan Rates'!$AA173*'V Consumer Factors'!$N$15*'II Rate Development &amp; Change'!$K$34</f>
        <v>#DIV/0!</v>
      </c>
      <c r="BE170" s="112" t="e">
        <f>'III Plan Rates'!$AA173*'V Consumer Factors'!$N$16*'II Rate Development &amp; Change'!$K$34</f>
        <v>#DIV/0!</v>
      </c>
      <c r="BF170" s="112" t="e">
        <f>'III Plan Rates'!$AA173*'V Consumer Factors'!$N$17*'II Rate Development &amp; Change'!$K$34</f>
        <v>#DIV/0!</v>
      </c>
      <c r="BG170" s="112" t="e">
        <f>'III Plan Rates'!$AA173*'V Consumer Factors'!$N$18*'II Rate Development &amp; Change'!$K$34</f>
        <v>#DIV/0!</v>
      </c>
      <c r="BH170" s="112" t="e">
        <f>'III Plan Rates'!$AA173*'V Consumer Factors'!$N$19*'II Rate Development &amp; Change'!$K$34</f>
        <v>#DIV/0!</v>
      </c>
      <c r="BI170" s="112" t="e">
        <f>'III Plan Rates'!$AA173*'V Consumer Factors'!$N$20*'II Rate Development &amp; Change'!$K$34</f>
        <v>#DIV/0!</v>
      </c>
      <c r="BJ170" s="112">
        <f>IF('III Plan Rates'!$AP173&gt;0,SUMPRODUCT(BA170:BI170,'III Plan Rates'!$AG173:$AO173)/'III Plan Rates'!$AP173,0)</f>
        <v>0</v>
      </c>
      <c r="BK170" s="124"/>
      <c r="BL170" s="120" t="e">
        <f t="shared" si="67"/>
        <v>#DIV/0!</v>
      </c>
      <c r="BM170" s="120" t="e">
        <f t="shared" si="67"/>
        <v>#DIV/0!</v>
      </c>
      <c r="BN170" s="120" t="e">
        <f t="shared" si="67"/>
        <v>#DIV/0!</v>
      </c>
      <c r="BO170" s="120" t="e">
        <f t="shared" si="66"/>
        <v>#DIV/0!</v>
      </c>
      <c r="BP170" s="120" t="e">
        <f t="shared" si="66"/>
        <v>#DIV/0!</v>
      </c>
      <c r="BQ170" s="120" t="e">
        <f t="shared" si="66"/>
        <v>#DIV/0!</v>
      </c>
      <c r="BR170" s="120" t="e">
        <f t="shared" si="66"/>
        <v>#DIV/0!</v>
      </c>
      <c r="BS170" s="120" t="e">
        <f t="shared" si="66"/>
        <v>#DIV/0!</v>
      </c>
      <c r="BT170" s="120" t="e">
        <f t="shared" si="66"/>
        <v>#DIV/0!</v>
      </c>
      <c r="BU170" s="120" t="str">
        <f t="shared" si="66"/>
        <v/>
      </c>
      <c r="BV170" s="119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2">
        <f>IF('III Plan Rates'!$AP173&gt;0,SUMPRODUCT(BW170:CE170,'III Plan Rates'!$AG173:$AO173)/'III Plan Rates'!$AP173,0)</f>
        <v>0</v>
      </c>
      <c r="CG170" s="123"/>
      <c r="CH170" s="112" t="e">
        <f>'III Plan Rates'!$AA173*'V Consumer Factors'!$N$12*'II Rate Development &amp; Change'!$L$34</f>
        <v>#DIV/0!</v>
      </c>
      <c r="CI170" s="112" t="e">
        <f>'III Plan Rates'!$AA173*'V Consumer Factors'!$N$13*'II Rate Development &amp; Change'!$L$34</f>
        <v>#DIV/0!</v>
      </c>
      <c r="CJ170" s="112" t="e">
        <f>'III Plan Rates'!$AA173*'V Consumer Factors'!$N$14*'II Rate Development &amp; Change'!$L$34</f>
        <v>#DIV/0!</v>
      </c>
      <c r="CK170" s="112" t="e">
        <f>'III Plan Rates'!$AA173*'V Consumer Factors'!$N$15*'II Rate Development &amp; Change'!$L$34</f>
        <v>#DIV/0!</v>
      </c>
      <c r="CL170" s="112" t="e">
        <f>'III Plan Rates'!$AA173*'V Consumer Factors'!$N$16*'II Rate Development &amp; Change'!$L$34</f>
        <v>#DIV/0!</v>
      </c>
      <c r="CM170" s="112" t="e">
        <f>'III Plan Rates'!$AA173*'V Consumer Factors'!$N$17*'II Rate Development &amp; Change'!$L$34</f>
        <v>#DIV/0!</v>
      </c>
      <c r="CN170" s="112" t="e">
        <f>'III Plan Rates'!$AA173*'V Consumer Factors'!$N$18*'II Rate Development &amp; Change'!$L$34</f>
        <v>#DIV/0!</v>
      </c>
      <c r="CO170" s="112" t="e">
        <f>'III Plan Rates'!$AA173*'V Consumer Factors'!$N$19*'II Rate Development &amp; Change'!$L$34</f>
        <v>#DIV/0!</v>
      </c>
      <c r="CP170" s="112" t="e">
        <f>'III Plan Rates'!$AA173*'V Consumer Factors'!$N$20*'II Rate Development &amp; Change'!$L$34</f>
        <v>#DIV/0!</v>
      </c>
      <c r="CQ170" s="112">
        <f>IF('III Plan Rates'!$AP173&gt;0,SUMPRODUCT(CH170:CP170,'III Plan Rates'!$AG173:$AO173)/'III Plan Rates'!$AP173,0)</f>
        <v>0</v>
      </c>
      <c r="CR170" s="124"/>
      <c r="CS170" s="120" t="e">
        <f t="shared" si="77"/>
        <v>#DIV/0!</v>
      </c>
      <c r="CT170" s="120" t="e">
        <f t="shared" si="78"/>
        <v>#DIV/0!</v>
      </c>
      <c r="CU170" s="120" t="e">
        <f t="shared" si="68"/>
        <v>#DIV/0!</v>
      </c>
      <c r="CV170" s="120" t="e">
        <f t="shared" si="69"/>
        <v>#DIV/0!</v>
      </c>
      <c r="CW170" s="120" t="e">
        <f t="shared" si="70"/>
        <v>#DIV/0!</v>
      </c>
      <c r="CX170" s="120" t="e">
        <f t="shared" si="71"/>
        <v>#DIV/0!</v>
      </c>
      <c r="CY170" s="120" t="e">
        <f t="shared" si="72"/>
        <v>#DIV/0!</v>
      </c>
      <c r="CZ170" s="120" t="e">
        <f t="shared" si="73"/>
        <v>#DIV/0!</v>
      </c>
      <c r="DA170" s="120" t="e">
        <f t="shared" si="74"/>
        <v>#DIV/0!</v>
      </c>
      <c r="DB170" s="120" t="str">
        <f t="shared" si="75"/>
        <v/>
      </c>
      <c r="DC170" s="119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2">
        <f>IF('III Plan Rates'!$AP173&gt;0,SUMPRODUCT(DD170:DL170,'III Plan Rates'!$AG173:$AO173)/'III Plan Rates'!$AP173,0)</f>
        <v>0</v>
      </c>
      <c r="DN170" s="123"/>
      <c r="DO170" s="112" t="e">
        <f>'III Plan Rates'!$AA173*'V Consumer Factors'!$N$12*'II Rate Development &amp; Change'!$M$34</f>
        <v>#DIV/0!</v>
      </c>
      <c r="DP170" s="112" t="e">
        <f>'III Plan Rates'!$AA173*'V Consumer Factors'!$N$13*'II Rate Development &amp; Change'!$M$34</f>
        <v>#DIV/0!</v>
      </c>
      <c r="DQ170" s="112" t="e">
        <f>'III Plan Rates'!$AA173*'V Consumer Factors'!$N$14*'II Rate Development &amp; Change'!$M$34</f>
        <v>#DIV/0!</v>
      </c>
      <c r="DR170" s="112" t="e">
        <f>'III Plan Rates'!$AA173*'V Consumer Factors'!$N$15*'II Rate Development &amp; Change'!$M$34</f>
        <v>#DIV/0!</v>
      </c>
      <c r="DS170" s="112" t="e">
        <f>'III Plan Rates'!$AA173*'V Consumer Factors'!$N$16*'II Rate Development &amp; Change'!$M$34</f>
        <v>#DIV/0!</v>
      </c>
      <c r="DT170" s="112" t="e">
        <f>'III Plan Rates'!$AA173*'V Consumer Factors'!$N$17*'II Rate Development &amp; Change'!$M$34</f>
        <v>#DIV/0!</v>
      </c>
      <c r="DU170" s="112" t="e">
        <f>'III Plan Rates'!$AA173*'V Consumer Factors'!$N$18*'II Rate Development &amp; Change'!$M$34</f>
        <v>#DIV/0!</v>
      </c>
      <c r="DV170" s="112" t="e">
        <f>'III Plan Rates'!$AA173*'V Consumer Factors'!$N$19*'II Rate Development &amp; Change'!$M$34</f>
        <v>#DIV/0!</v>
      </c>
      <c r="DW170" s="112" t="e">
        <f>'III Plan Rates'!$AA173*'V Consumer Factors'!$N$20*'II Rate Development &amp; Change'!$M$34</f>
        <v>#DIV/0!</v>
      </c>
      <c r="DX170" s="112">
        <f>IF('III Plan Rates'!$AP173&gt;0,SUMPRODUCT(DO170:DW170,'III Plan Rates'!$AG173:$AO173)/'III Plan Rates'!$AP173,0)</f>
        <v>0</v>
      </c>
      <c r="DZ170" s="120" t="e">
        <f t="shared" si="79"/>
        <v>#DIV/0!</v>
      </c>
      <c r="EA170" s="120" t="e">
        <f t="shared" si="80"/>
        <v>#DIV/0!</v>
      </c>
      <c r="EB170" s="120" t="e">
        <f t="shared" si="81"/>
        <v>#DIV/0!</v>
      </c>
      <c r="EC170" s="120" t="e">
        <f t="shared" si="82"/>
        <v>#DIV/0!</v>
      </c>
      <c r="ED170" s="120" t="e">
        <f t="shared" si="83"/>
        <v>#DIV/0!</v>
      </c>
      <c r="EE170" s="120" t="e">
        <f t="shared" si="84"/>
        <v>#DIV/0!</v>
      </c>
      <c r="EF170" s="120" t="e">
        <f t="shared" si="85"/>
        <v>#DIV/0!</v>
      </c>
      <c r="EG170" s="120" t="e">
        <f t="shared" si="86"/>
        <v>#DIV/0!</v>
      </c>
      <c r="EH170" s="120" t="e">
        <f t="shared" si="87"/>
        <v>#DIV/0!</v>
      </c>
      <c r="EI170" s="120" t="str">
        <f t="shared" si="76"/>
        <v/>
      </c>
      <c r="EJ170" s="119"/>
    </row>
    <row r="171" spans="1:140" x14ac:dyDescent="0.25">
      <c r="A171" s="406" t="str">
        <f>'III Plan Rates'!A174</f>
        <v>Plan 157</v>
      </c>
      <c r="B171" s="122">
        <f>'III Plan Rates'!B174</f>
        <v>0</v>
      </c>
      <c r="C171" s="128">
        <f>'III Plan Rates'!D174</f>
        <v>0</v>
      </c>
      <c r="D171" s="122">
        <f>'III Plan Rates'!E174</f>
        <v>0</v>
      </c>
      <c r="E171" s="122">
        <f>'III Plan Rates'!F174</f>
        <v>0</v>
      </c>
      <c r="F171" s="122">
        <f>'III Plan Rates'!G174</f>
        <v>0</v>
      </c>
      <c r="G171" s="122">
        <f>'III Plan Rates'!J174</f>
        <v>0</v>
      </c>
      <c r="H171" s="10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2">
        <f>IF('III Plan Rates'!$AP174&gt;0,SUMPRODUCT(I171:Q171,'III Plan Rates'!$AG174:$AO174)/'III Plan Rates'!$AP174,0)</f>
        <v>0</v>
      </c>
      <c r="S171" s="123"/>
      <c r="T171" s="112" t="e">
        <f>'III Plan Rates'!$AA174*'V Consumer Factors'!$N$12*'II Rate Development &amp; Change'!$J$34</f>
        <v>#DIV/0!</v>
      </c>
      <c r="U171" s="112" t="e">
        <f>'III Plan Rates'!$AA174*'V Consumer Factors'!$N$13*'II Rate Development &amp; Change'!$J$34</f>
        <v>#DIV/0!</v>
      </c>
      <c r="V171" s="112" t="e">
        <f>'III Plan Rates'!$AA174*'V Consumer Factors'!$N$14*'II Rate Development &amp; Change'!$J$34</f>
        <v>#DIV/0!</v>
      </c>
      <c r="W171" s="112" t="e">
        <f>'III Plan Rates'!$AA174*'V Consumer Factors'!$N$15*'II Rate Development &amp; Change'!$J$34</f>
        <v>#DIV/0!</v>
      </c>
      <c r="X171" s="112" t="e">
        <f>'III Plan Rates'!$AA174*'V Consumer Factors'!$N$16*'II Rate Development &amp; Change'!$J$34</f>
        <v>#DIV/0!</v>
      </c>
      <c r="Y171" s="112" t="e">
        <f>'III Plan Rates'!$AA174*'V Consumer Factors'!$N$17*'II Rate Development &amp; Change'!$J$34</f>
        <v>#DIV/0!</v>
      </c>
      <c r="Z171" s="112" t="e">
        <f>'III Plan Rates'!$AA174*'V Consumer Factors'!$N$18*'II Rate Development &amp; Change'!$J$34</f>
        <v>#DIV/0!</v>
      </c>
      <c r="AA171" s="112" t="e">
        <f>'III Plan Rates'!$AA174*'V Consumer Factors'!$N$19*'II Rate Development &amp; Change'!$J$34</f>
        <v>#DIV/0!</v>
      </c>
      <c r="AB171" s="112" t="e">
        <f>'III Plan Rates'!$AA174*'V Consumer Factors'!$N$20*'II Rate Development &amp; Change'!$J$34</f>
        <v>#DIV/0!</v>
      </c>
      <c r="AC171" s="112">
        <f>IF('III Plan Rates'!$AP174&gt;0,SUMPRODUCT(T171:AB171,'III Plan Rates'!$AG174:$AO174)/'III Plan Rates'!$AP174,0)</f>
        <v>0</v>
      </c>
      <c r="AD171" s="119"/>
      <c r="AE171" s="120" t="e">
        <f t="shared" si="62"/>
        <v>#DIV/0!</v>
      </c>
      <c r="AF171" s="120" t="e">
        <f t="shared" si="62"/>
        <v>#DIV/0!</v>
      </c>
      <c r="AG171" s="120" t="e">
        <f t="shared" si="62"/>
        <v>#DIV/0!</v>
      </c>
      <c r="AH171" s="120" t="e">
        <f t="shared" si="61"/>
        <v>#DIV/0!</v>
      </c>
      <c r="AI171" s="120" t="e">
        <f t="shared" si="61"/>
        <v>#DIV/0!</v>
      </c>
      <c r="AJ171" s="120" t="e">
        <f t="shared" si="61"/>
        <v>#DIV/0!</v>
      </c>
      <c r="AK171" s="120" t="e">
        <f t="shared" si="61"/>
        <v>#DIV/0!</v>
      </c>
      <c r="AL171" s="120" t="e">
        <f t="shared" si="61"/>
        <v>#DIV/0!</v>
      </c>
      <c r="AM171" s="120" t="e">
        <f t="shared" si="61"/>
        <v>#DIV/0!</v>
      </c>
      <c r="AN171" s="120" t="str">
        <f t="shared" si="61"/>
        <v/>
      </c>
      <c r="AO171" s="119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2">
        <f>IF('III Plan Rates'!$AP174&gt;0,SUMPRODUCT(AP171:AX171,'III Plan Rates'!$AG174:$AO174)/'III Plan Rates'!$AP174,0)</f>
        <v>0</v>
      </c>
      <c r="AZ171" s="123"/>
      <c r="BA171" s="112" t="e">
        <f>'III Plan Rates'!$AA174*'V Consumer Factors'!$N$12*'II Rate Development &amp; Change'!$K$34</f>
        <v>#DIV/0!</v>
      </c>
      <c r="BB171" s="112" t="e">
        <f>'III Plan Rates'!$AA174*'V Consumer Factors'!$N$13*'II Rate Development &amp; Change'!$K$34</f>
        <v>#DIV/0!</v>
      </c>
      <c r="BC171" s="112" t="e">
        <f>'III Plan Rates'!$AA174*'V Consumer Factors'!$N$14*'II Rate Development &amp; Change'!$K$34</f>
        <v>#DIV/0!</v>
      </c>
      <c r="BD171" s="112" t="e">
        <f>'III Plan Rates'!$AA174*'V Consumer Factors'!$N$15*'II Rate Development &amp; Change'!$K$34</f>
        <v>#DIV/0!</v>
      </c>
      <c r="BE171" s="112" t="e">
        <f>'III Plan Rates'!$AA174*'V Consumer Factors'!$N$16*'II Rate Development &amp; Change'!$K$34</f>
        <v>#DIV/0!</v>
      </c>
      <c r="BF171" s="112" t="e">
        <f>'III Plan Rates'!$AA174*'V Consumer Factors'!$N$17*'II Rate Development &amp; Change'!$K$34</f>
        <v>#DIV/0!</v>
      </c>
      <c r="BG171" s="112" t="e">
        <f>'III Plan Rates'!$AA174*'V Consumer Factors'!$N$18*'II Rate Development &amp; Change'!$K$34</f>
        <v>#DIV/0!</v>
      </c>
      <c r="BH171" s="112" t="e">
        <f>'III Plan Rates'!$AA174*'V Consumer Factors'!$N$19*'II Rate Development &amp; Change'!$K$34</f>
        <v>#DIV/0!</v>
      </c>
      <c r="BI171" s="112" t="e">
        <f>'III Plan Rates'!$AA174*'V Consumer Factors'!$N$20*'II Rate Development &amp; Change'!$K$34</f>
        <v>#DIV/0!</v>
      </c>
      <c r="BJ171" s="112">
        <f>IF('III Plan Rates'!$AP174&gt;0,SUMPRODUCT(BA171:BI171,'III Plan Rates'!$AG174:$AO174)/'III Plan Rates'!$AP174,0)</f>
        <v>0</v>
      </c>
      <c r="BK171" s="124"/>
      <c r="BL171" s="120" t="e">
        <f t="shared" si="67"/>
        <v>#DIV/0!</v>
      </c>
      <c r="BM171" s="120" t="e">
        <f t="shared" si="67"/>
        <v>#DIV/0!</v>
      </c>
      <c r="BN171" s="120" t="e">
        <f t="shared" si="67"/>
        <v>#DIV/0!</v>
      </c>
      <c r="BO171" s="120" t="e">
        <f t="shared" si="66"/>
        <v>#DIV/0!</v>
      </c>
      <c r="BP171" s="120" t="e">
        <f t="shared" si="66"/>
        <v>#DIV/0!</v>
      </c>
      <c r="BQ171" s="120" t="e">
        <f t="shared" si="66"/>
        <v>#DIV/0!</v>
      </c>
      <c r="BR171" s="120" t="e">
        <f t="shared" si="66"/>
        <v>#DIV/0!</v>
      </c>
      <c r="BS171" s="120" t="e">
        <f t="shared" si="66"/>
        <v>#DIV/0!</v>
      </c>
      <c r="BT171" s="120" t="e">
        <f t="shared" si="66"/>
        <v>#DIV/0!</v>
      </c>
      <c r="BU171" s="120" t="str">
        <f t="shared" si="66"/>
        <v/>
      </c>
      <c r="BV171" s="119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2">
        <f>IF('III Plan Rates'!$AP174&gt;0,SUMPRODUCT(BW171:CE171,'III Plan Rates'!$AG174:$AO174)/'III Plan Rates'!$AP174,0)</f>
        <v>0</v>
      </c>
      <c r="CG171" s="123"/>
      <c r="CH171" s="112" t="e">
        <f>'III Plan Rates'!$AA174*'V Consumer Factors'!$N$12*'II Rate Development &amp; Change'!$L$34</f>
        <v>#DIV/0!</v>
      </c>
      <c r="CI171" s="112" t="e">
        <f>'III Plan Rates'!$AA174*'V Consumer Factors'!$N$13*'II Rate Development &amp; Change'!$L$34</f>
        <v>#DIV/0!</v>
      </c>
      <c r="CJ171" s="112" t="e">
        <f>'III Plan Rates'!$AA174*'V Consumer Factors'!$N$14*'II Rate Development &amp; Change'!$L$34</f>
        <v>#DIV/0!</v>
      </c>
      <c r="CK171" s="112" t="e">
        <f>'III Plan Rates'!$AA174*'V Consumer Factors'!$N$15*'II Rate Development &amp; Change'!$L$34</f>
        <v>#DIV/0!</v>
      </c>
      <c r="CL171" s="112" t="e">
        <f>'III Plan Rates'!$AA174*'V Consumer Factors'!$N$16*'II Rate Development &amp; Change'!$L$34</f>
        <v>#DIV/0!</v>
      </c>
      <c r="CM171" s="112" t="e">
        <f>'III Plan Rates'!$AA174*'V Consumer Factors'!$N$17*'II Rate Development &amp; Change'!$L$34</f>
        <v>#DIV/0!</v>
      </c>
      <c r="CN171" s="112" t="e">
        <f>'III Plan Rates'!$AA174*'V Consumer Factors'!$N$18*'II Rate Development &amp; Change'!$L$34</f>
        <v>#DIV/0!</v>
      </c>
      <c r="CO171" s="112" t="e">
        <f>'III Plan Rates'!$AA174*'V Consumer Factors'!$N$19*'II Rate Development &amp; Change'!$L$34</f>
        <v>#DIV/0!</v>
      </c>
      <c r="CP171" s="112" t="e">
        <f>'III Plan Rates'!$AA174*'V Consumer Factors'!$N$20*'II Rate Development &amp; Change'!$L$34</f>
        <v>#DIV/0!</v>
      </c>
      <c r="CQ171" s="112">
        <f>IF('III Plan Rates'!$AP174&gt;0,SUMPRODUCT(CH171:CP171,'III Plan Rates'!$AG174:$AO174)/'III Plan Rates'!$AP174,0)</f>
        <v>0</v>
      </c>
      <c r="CR171" s="124"/>
      <c r="CS171" s="120" t="e">
        <f t="shared" si="77"/>
        <v>#DIV/0!</v>
      </c>
      <c r="CT171" s="120" t="e">
        <f t="shared" si="78"/>
        <v>#DIV/0!</v>
      </c>
      <c r="CU171" s="120" t="e">
        <f t="shared" si="68"/>
        <v>#DIV/0!</v>
      </c>
      <c r="CV171" s="120" t="e">
        <f t="shared" si="69"/>
        <v>#DIV/0!</v>
      </c>
      <c r="CW171" s="120" t="e">
        <f t="shared" si="70"/>
        <v>#DIV/0!</v>
      </c>
      <c r="CX171" s="120" t="e">
        <f t="shared" si="71"/>
        <v>#DIV/0!</v>
      </c>
      <c r="CY171" s="120" t="e">
        <f t="shared" si="72"/>
        <v>#DIV/0!</v>
      </c>
      <c r="CZ171" s="120" t="e">
        <f t="shared" si="73"/>
        <v>#DIV/0!</v>
      </c>
      <c r="DA171" s="120" t="e">
        <f t="shared" si="74"/>
        <v>#DIV/0!</v>
      </c>
      <c r="DB171" s="120" t="str">
        <f t="shared" si="75"/>
        <v/>
      </c>
      <c r="DC171" s="119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2">
        <f>IF('III Plan Rates'!$AP174&gt;0,SUMPRODUCT(DD171:DL171,'III Plan Rates'!$AG174:$AO174)/'III Plan Rates'!$AP174,0)</f>
        <v>0</v>
      </c>
      <c r="DN171" s="123"/>
      <c r="DO171" s="112" t="e">
        <f>'III Plan Rates'!$AA174*'V Consumer Factors'!$N$12*'II Rate Development &amp; Change'!$M$34</f>
        <v>#DIV/0!</v>
      </c>
      <c r="DP171" s="112" t="e">
        <f>'III Plan Rates'!$AA174*'V Consumer Factors'!$N$13*'II Rate Development &amp; Change'!$M$34</f>
        <v>#DIV/0!</v>
      </c>
      <c r="DQ171" s="112" t="e">
        <f>'III Plan Rates'!$AA174*'V Consumer Factors'!$N$14*'II Rate Development &amp; Change'!$M$34</f>
        <v>#DIV/0!</v>
      </c>
      <c r="DR171" s="112" t="e">
        <f>'III Plan Rates'!$AA174*'V Consumer Factors'!$N$15*'II Rate Development &amp; Change'!$M$34</f>
        <v>#DIV/0!</v>
      </c>
      <c r="DS171" s="112" t="e">
        <f>'III Plan Rates'!$AA174*'V Consumer Factors'!$N$16*'II Rate Development &amp; Change'!$M$34</f>
        <v>#DIV/0!</v>
      </c>
      <c r="DT171" s="112" t="e">
        <f>'III Plan Rates'!$AA174*'V Consumer Factors'!$N$17*'II Rate Development &amp; Change'!$M$34</f>
        <v>#DIV/0!</v>
      </c>
      <c r="DU171" s="112" t="e">
        <f>'III Plan Rates'!$AA174*'V Consumer Factors'!$N$18*'II Rate Development &amp; Change'!$M$34</f>
        <v>#DIV/0!</v>
      </c>
      <c r="DV171" s="112" t="e">
        <f>'III Plan Rates'!$AA174*'V Consumer Factors'!$N$19*'II Rate Development &amp; Change'!$M$34</f>
        <v>#DIV/0!</v>
      </c>
      <c r="DW171" s="112" t="e">
        <f>'III Plan Rates'!$AA174*'V Consumer Factors'!$N$20*'II Rate Development &amp; Change'!$M$34</f>
        <v>#DIV/0!</v>
      </c>
      <c r="DX171" s="112">
        <f>IF('III Plan Rates'!$AP174&gt;0,SUMPRODUCT(DO171:DW171,'III Plan Rates'!$AG174:$AO174)/'III Plan Rates'!$AP174,0)</f>
        <v>0</v>
      </c>
      <c r="DZ171" s="120" t="e">
        <f t="shared" si="79"/>
        <v>#DIV/0!</v>
      </c>
      <c r="EA171" s="120" t="e">
        <f t="shared" si="80"/>
        <v>#DIV/0!</v>
      </c>
      <c r="EB171" s="120" t="e">
        <f t="shared" si="81"/>
        <v>#DIV/0!</v>
      </c>
      <c r="EC171" s="120" t="e">
        <f t="shared" si="82"/>
        <v>#DIV/0!</v>
      </c>
      <c r="ED171" s="120" t="e">
        <f t="shared" si="83"/>
        <v>#DIV/0!</v>
      </c>
      <c r="EE171" s="120" t="e">
        <f t="shared" si="84"/>
        <v>#DIV/0!</v>
      </c>
      <c r="EF171" s="120" t="e">
        <f t="shared" si="85"/>
        <v>#DIV/0!</v>
      </c>
      <c r="EG171" s="120" t="e">
        <f t="shared" si="86"/>
        <v>#DIV/0!</v>
      </c>
      <c r="EH171" s="120" t="e">
        <f t="shared" si="87"/>
        <v>#DIV/0!</v>
      </c>
      <c r="EI171" s="120" t="str">
        <f t="shared" si="76"/>
        <v/>
      </c>
      <c r="EJ171" s="119"/>
    </row>
    <row r="172" spans="1:140" x14ac:dyDescent="0.25">
      <c r="A172" s="406" t="str">
        <f>'III Plan Rates'!A175</f>
        <v>Plan 158</v>
      </c>
      <c r="B172" s="122">
        <f>'III Plan Rates'!B175</f>
        <v>0</v>
      </c>
      <c r="C172" s="128">
        <f>'III Plan Rates'!D175</f>
        <v>0</v>
      </c>
      <c r="D172" s="122">
        <f>'III Plan Rates'!E175</f>
        <v>0</v>
      </c>
      <c r="E172" s="122">
        <f>'III Plan Rates'!F175</f>
        <v>0</v>
      </c>
      <c r="F172" s="122">
        <f>'III Plan Rates'!G175</f>
        <v>0</v>
      </c>
      <c r="G172" s="122">
        <f>'III Plan Rates'!J175</f>
        <v>0</v>
      </c>
      <c r="H172" s="10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2">
        <f>IF('III Plan Rates'!$AP175&gt;0,SUMPRODUCT(I172:Q172,'III Plan Rates'!$AG175:$AO175)/'III Plan Rates'!$AP175,0)</f>
        <v>0</v>
      </c>
      <c r="S172" s="123"/>
      <c r="T172" s="112" t="e">
        <f>'III Plan Rates'!$AA175*'V Consumer Factors'!$N$12*'II Rate Development &amp; Change'!$J$34</f>
        <v>#DIV/0!</v>
      </c>
      <c r="U172" s="112" t="e">
        <f>'III Plan Rates'!$AA175*'V Consumer Factors'!$N$13*'II Rate Development &amp; Change'!$J$34</f>
        <v>#DIV/0!</v>
      </c>
      <c r="V172" s="112" t="e">
        <f>'III Plan Rates'!$AA175*'V Consumer Factors'!$N$14*'II Rate Development &amp; Change'!$J$34</f>
        <v>#DIV/0!</v>
      </c>
      <c r="W172" s="112" t="e">
        <f>'III Plan Rates'!$AA175*'V Consumer Factors'!$N$15*'II Rate Development &amp; Change'!$J$34</f>
        <v>#DIV/0!</v>
      </c>
      <c r="X172" s="112" t="e">
        <f>'III Plan Rates'!$AA175*'V Consumer Factors'!$N$16*'II Rate Development &amp; Change'!$J$34</f>
        <v>#DIV/0!</v>
      </c>
      <c r="Y172" s="112" t="e">
        <f>'III Plan Rates'!$AA175*'V Consumer Factors'!$N$17*'II Rate Development &amp; Change'!$J$34</f>
        <v>#DIV/0!</v>
      </c>
      <c r="Z172" s="112" t="e">
        <f>'III Plan Rates'!$AA175*'V Consumer Factors'!$N$18*'II Rate Development &amp; Change'!$J$34</f>
        <v>#DIV/0!</v>
      </c>
      <c r="AA172" s="112" t="e">
        <f>'III Plan Rates'!$AA175*'V Consumer Factors'!$N$19*'II Rate Development &amp; Change'!$J$34</f>
        <v>#DIV/0!</v>
      </c>
      <c r="AB172" s="112" t="e">
        <f>'III Plan Rates'!$AA175*'V Consumer Factors'!$N$20*'II Rate Development &amp; Change'!$J$34</f>
        <v>#DIV/0!</v>
      </c>
      <c r="AC172" s="112">
        <f>IF('III Plan Rates'!$AP175&gt;0,SUMPRODUCT(T172:AB172,'III Plan Rates'!$AG175:$AO175)/'III Plan Rates'!$AP175,0)</f>
        <v>0</v>
      </c>
      <c r="AD172" s="119"/>
      <c r="AE172" s="120" t="e">
        <f t="shared" si="62"/>
        <v>#DIV/0!</v>
      </c>
      <c r="AF172" s="120" t="e">
        <f t="shared" si="62"/>
        <v>#DIV/0!</v>
      </c>
      <c r="AG172" s="120" t="e">
        <f t="shared" si="62"/>
        <v>#DIV/0!</v>
      </c>
      <c r="AH172" s="120" t="e">
        <f t="shared" si="61"/>
        <v>#DIV/0!</v>
      </c>
      <c r="AI172" s="120" t="e">
        <f t="shared" si="61"/>
        <v>#DIV/0!</v>
      </c>
      <c r="AJ172" s="120" t="e">
        <f t="shared" si="61"/>
        <v>#DIV/0!</v>
      </c>
      <c r="AK172" s="120" t="e">
        <f t="shared" si="61"/>
        <v>#DIV/0!</v>
      </c>
      <c r="AL172" s="120" t="e">
        <f t="shared" si="61"/>
        <v>#DIV/0!</v>
      </c>
      <c r="AM172" s="120" t="e">
        <f t="shared" si="61"/>
        <v>#DIV/0!</v>
      </c>
      <c r="AN172" s="120" t="str">
        <f t="shared" si="61"/>
        <v/>
      </c>
      <c r="AO172" s="119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2">
        <f>IF('III Plan Rates'!$AP175&gt;0,SUMPRODUCT(AP172:AX172,'III Plan Rates'!$AG175:$AO175)/'III Plan Rates'!$AP175,0)</f>
        <v>0</v>
      </c>
      <c r="AZ172" s="123"/>
      <c r="BA172" s="112" t="e">
        <f>'III Plan Rates'!$AA175*'V Consumer Factors'!$N$12*'II Rate Development &amp; Change'!$K$34</f>
        <v>#DIV/0!</v>
      </c>
      <c r="BB172" s="112" t="e">
        <f>'III Plan Rates'!$AA175*'V Consumer Factors'!$N$13*'II Rate Development &amp; Change'!$K$34</f>
        <v>#DIV/0!</v>
      </c>
      <c r="BC172" s="112" t="e">
        <f>'III Plan Rates'!$AA175*'V Consumer Factors'!$N$14*'II Rate Development &amp; Change'!$K$34</f>
        <v>#DIV/0!</v>
      </c>
      <c r="BD172" s="112" t="e">
        <f>'III Plan Rates'!$AA175*'V Consumer Factors'!$N$15*'II Rate Development &amp; Change'!$K$34</f>
        <v>#DIV/0!</v>
      </c>
      <c r="BE172" s="112" t="e">
        <f>'III Plan Rates'!$AA175*'V Consumer Factors'!$N$16*'II Rate Development &amp; Change'!$K$34</f>
        <v>#DIV/0!</v>
      </c>
      <c r="BF172" s="112" t="e">
        <f>'III Plan Rates'!$AA175*'V Consumer Factors'!$N$17*'II Rate Development &amp; Change'!$K$34</f>
        <v>#DIV/0!</v>
      </c>
      <c r="BG172" s="112" t="e">
        <f>'III Plan Rates'!$AA175*'V Consumer Factors'!$N$18*'II Rate Development &amp; Change'!$K$34</f>
        <v>#DIV/0!</v>
      </c>
      <c r="BH172" s="112" t="e">
        <f>'III Plan Rates'!$AA175*'V Consumer Factors'!$N$19*'II Rate Development &amp; Change'!$K$34</f>
        <v>#DIV/0!</v>
      </c>
      <c r="BI172" s="112" t="e">
        <f>'III Plan Rates'!$AA175*'V Consumer Factors'!$N$20*'II Rate Development &amp; Change'!$K$34</f>
        <v>#DIV/0!</v>
      </c>
      <c r="BJ172" s="112">
        <f>IF('III Plan Rates'!$AP175&gt;0,SUMPRODUCT(BA172:BI172,'III Plan Rates'!$AG175:$AO175)/'III Plan Rates'!$AP175,0)</f>
        <v>0</v>
      </c>
      <c r="BK172" s="124"/>
      <c r="BL172" s="120" t="e">
        <f t="shared" si="67"/>
        <v>#DIV/0!</v>
      </c>
      <c r="BM172" s="120" t="e">
        <f t="shared" si="67"/>
        <v>#DIV/0!</v>
      </c>
      <c r="BN172" s="120" t="e">
        <f t="shared" si="67"/>
        <v>#DIV/0!</v>
      </c>
      <c r="BO172" s="120" t="e">
        <f t="shared" si="66"/>
        <v>#DIV/0!</v>
      </c>
      <c r="BP172" s="120" t="e">
        <f t="shared" si="66"/>
        <v>#DIV/0!</v>
      </c>
      <c r="BQ172" s="120" t="e">
        <f t="shared" si="66"/>
        <v>#DIV/0!</v>
      </c>
      <c r="BR172" s="120" t="e">
        <f t="shared" si="66"/>
        <v>#DIV/0!</v>
      </c>
      <c r="BS172" s="120" t="e">
        <f t="shared" si="66"/>
        <v>#DIV/0!</v>
      </c>
      <c r="BT172" s="120" t="e">
        <f t="shared" si="66"/>
        <v>#DIV/0!</v>
      </c>
      <c r="BU172" s="120" t="str">
        <f t="shared" si="66"/>
        <v/>
      </c>
      <c r="BV172" s="119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2">
        <f>IF('III Plan Rates'!$AP175&gt;0,SUMPRODUCT(BW172:CE172,'III Plan Rates'!$AG175:$AO175)/'III Plan Rates'!$AP175,0)</f>
        <v>0</v>
      </c>
      <c r="CG172" s="123"/>
      <c r="CH172" s="112" t="e">
        <f>'III Plan Rates'!$AA175*'V Consumer Factors'!$N$12*'II Rate Development &amp; Change'!$L$34</f>
        <v>#DIV/0!</v>
      </c>
      <c r="CI172" s="112" t="e">
        <f>'III Plan Rates'!$AA175*'V Consumer Factors'!$N$13*'II Rate Development &amp; Change'!$L$34</f>
        <v>#DIV/0!</v>
      </c>
      <c r="CJ172" s="112" t="e">
        <f>'III Plan Rates'!$AA175*'V Consumer Factors'!$N$14*'II Rate Development &amp; Change'!$L$34</f>
        <v>#DIV/0!</v>
      </c>
      <c r="CK172" s="112" t="e">
        <f>'III Plan Rates'!$AA175*'V Consumer Factors'!$N$15*'II Rate Development &amp; Change'!$L$34</f>
        <v>#DIV/0!</v>
      </c>
      <c r="CL172" s="112" t="e">
        <f>'III Plan Rates'!$AA175*'V Consumer Factors'!$N$16*'II Rate Development &amp; Change'!$L$34</f>
        <v>#DIV/0!</v>
      </c>
      <c r="CM172" s="112" t="e">
        <f>'III Plan Rates'!$AA175*'V Consumer Factors'!$N$17*'II Rate Development &amp; Change'!$L$34</f>
        <v>#DIV/0!</v>
      </c>
      <c r="CN172" s="112" t="e">
        <f>'III Plan Rates'!$AA175*'V Consumer Factors'!$N$18*'II Rate Development &amp; Change'!$L$34</f>
        <v>#DIV/0!</v>
      </c>
      <c r="CO172" s="112" t="e">
        <f>'III Plan Rates'!$AA175*'V Consumer Factors'!$N$19*'II Rate Development &amp; Change'!$L$34</f>
        <v>#DIV/0!</v>
      </c>
      <c r="CP172" s="112" t="e">
        <f>'III Plan Rates'!$AA175*'V Consumer Factors'!$N$20*'II Rate Development &amp; Change'!$L$34</f>
        <v>#DIV/0!</v>
      </c>
      <c r="CQ172" s="112">
        <f>IF('III Plan Rates'!$AP175&gt;0,SUMPRODUCT(CH172:CP172,'III Plan Rates'!$AG175:$AO175)/'III Plan Rates'!$AP175,0)</f>
        <v>0</v>
      </c>
      <c r="CR172" s="124"/>
      <c r="CS172" s="120" t="e">
        <f t="shared" si="77"/>
        <v>#DIV/0!</v>
      </c>
      <c r="CT172" s="120" t="e">
        <f t="shared" si="78"/>
        <v>#DIV/0!</v>
      </c>
      <c r="CU172" s="120" t="e">
        <f t="shared" si="68"/>
        <v>#DIV/0!</v>
      </c>
      <c r="CV172" s="120" t="e">
        <f t="shared" si="69"/>
        <v>#DIV/0!</v>
      </c>
      <c r="CW172" s="120" t="e">
        <f t="shared" si="70"/>
        <v>#DIV/0!</v>
      </c>
      <c r="CX172" s="120" t="e">
        <f t="shared" si="71"/>
        <v>#DIV/0!</v>
      </c>
      <c r="CY172" s="120" t="e">
        <f t="shared" si="72"/>
        <v>#DIV/0!</v>
      </c>
      <c r="CZ172" s="120" t="e">
        <f t="shared" si="73"/>
        <v>#DIV/0!</v>
      </c>
      <c r="DA172" s="120" t="e">
        <f t="shared" si="74"/>
        <v>#DIV/0!</v>
      </c>
      <c r="DB172" s="120" t="str">
        <f t="shared" si="75"/>
        <v/>
      </c>
      <c r="DC172" s="119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2">
        <f>IF('III Plan Rates'!$AP175&gt;0,SUMPRODUCT(DD172:DL172,'III Plan Rates'!$AG175:$AO175)/'III Plan Rates'!$AP175,0)</f>
        <v>0</v>
      </c>
      <c r="DN172" s="123"/>
      <c r="DO172" s="112" t="e">
        <f>'III Plan Rates'!$AA175*'V Consumer Factors'!$N$12*'II Rate Development &amp; Change'!$M$34</f>
        <v>#DIV/0!</v>
      </c>
      <c r="DP172" s="112" t="e">
        <f>'III Plan Rates'!$AA175*'V Consumer Factors'!$N$13*'II Rate Development &amp; Change'!$M$34</f>
        <v>#DIV/0!</v>
      </c>
      <c r="DQ172" s="112" t="e">
        <f>'III Plan Rates'!$AA175*'V Consumer Factors'!$N$14*'II Rate Development &amp; Change'!$M$34</f>
        <v>#DIV/0!</v>
      </c>
      <c r="DR172" s="112" t="e">
        <f>'III Plan Rates'!$AA175*'V Consumer Factors'!$N$15*'II Rate Development &amp; Change'!$M$34</f>
        <v>#DIV/0!</v>
      </c>
      <c r="DS172" s="112" t="e">
        <f>'III Plan Rates'!$AA175*'V Consumer Factors'!$N$16*'II Rate Development &amp; Change'!$M$34</f>
        <v>#DIV/0!</v>
      </c>
      <c r="DT172" s="112" t="e">
        <f>'III Plan Rates'!$AA175*'V Consumer Factors'!$N$17*'II Rate Development &amp; Change'!$M$34</f>
        <v>#DIV/0!</v>
      </c>
      <c r="DU172" s="112" t="e">
        <f>'III Plan Rates'!$AA175*'V Consumer Factors'!$N$18*'II Rate Development &amp; Change'!$M$34</f>
        <v>#DIV/0!</v>
      </c>
      <c r="DV172" s="112" t="e">
        <f>'III Plan Rates'!$AA175*'V Consumer Factors'!$N$19*'II Rate Development &amp; Change'!$M$34</f>
        <v>#DIV/0!</v>
      </c>
      <c r="DW172" s="112" t="e">
        <f>'III Plan Rates'!$AA175*'V Consumer Factors'!$N$20*'II Rate Development &amp; Change'!$M$34</f>
        <v>#DIV/0!</v>
      </c>
      <c r="DX172" s="112">
        <f>IF('III Plan Rates'!$AP175&gt;0,SUMPRODUCT(DO172:DW172,'III Plan Rates'!$AG175:$AO175)/'III Plan Rates'!$AP175,0)</f>
        <v>0</v>
      </c>
      <c r="DZ172" s="120" t="e">
        <f t="shared" si="79"/>
        <v>#DIV/0!</v>
      </c>
      <c r="EA172" s="120" t="e">
        <f t="shared" si="80"/>
        <v>#DIV/0!</v>
      </c>
      <c r="EB172" s="120" t="e">
        <f t="shared" si="81"/>
        <v>#DIV/0!</v>
      </c>
      <c r="EC172" s="120" t="e">
        <f t="shared" si="82"/>
        <v>#DIV/0!</v>
      </c>
      <c r="ED172" s="120" t="e">
        <f t="shared" si="83"/>
        <v>#DIV/0!</v>
      </c>
      <c r="EE172" s="120" t="e">
        <f t="shared" si="84"/>
        <v>#DIV/0!</v>
      </c>
      <c r="EF172" s="120" t="e">
        <f t="shared" si="85"/>
        <v>#DIV/0!</v>
      </c>
      <c r="EG172" s="120" t="e">
        <f t="shared" si="86"/>
        <v>#DIV/0!</v>
      </c>
      <c r="EH172" s="120" t="e">
        <f t="shared" si="87"/>
        <v>#DIV/0!</v>
      </c>
      <c r="EI172" s="120" t="str">
        <f t="shared" si="76"/>
        <v/>
      </c>
      <c r="EJ172" s="119"/>
    </row>
    <row r="173" spans="1:140" x14ac:dyDescent="0.25">
      <c r="A173" s="406" t="str">
        <f>'III Plan Rates'!A176</f>
        <v>Plan 159</v>
      </c>
      <c r="B173" s="122">
        <f>'III Plan Rates'!B176</f>
        <v>0</v>
      </c>
      <c r="C173" s="128">
        <f>'III Plan Rates'!D176</f>
        <v>0</v>
      </c>
      <c r="D173" s="122">
        <f>'III Plan Rates'!E176</f>
        <v>0</v>
      </c>
      <c r="E173" s="122">
        <f>'III Plan Rates'!F176</f>
        <v>0</v>
      </c>
      <c r="F173" s="122">
        <f>'III Plan Rates'!G176</f>
        <v>0</v>
      </c>
      <c r="G173" s="122">
        <f>'III Plan Rates'!J176</f>
        <v>0</v>
      </c>
      <c r="H173" s="10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2">
        <f>IF('III Plan Rates'!$AP176&gt;0,SUMPRODUCT(I173:Q173,'III Plan Rates'!$AG176:$AO176)/'III Plan Rates'!$AP176,0)</f>
        <v>0</v>
      </c>
      <c r="S173" s="123"/>
      <c r="T173" s="112" t="e">
        <f>'III Plan Rates'!$AA176*'V Consumer Factors'!$N$12*'II Rate Development &amp; Change'!$J$34</f>
        <v>#DIV/0!</v>
      </c>
      <c r="U173" s="112" t="e">
        <f>'III Plan Rates'!$AA176*'V Consumer Factors'!$N$13*'II Rate Development &amp; Change'!$J$34</f>
        <v>#DIV/0!</v>
      </c>
      <c r="V173" s="112" t="e">
        <f>'III Plan Rates'!$AA176*'V Consumer Factors'!$N$14*'II Rate Development &amp; Change'!$J$34</f>
        <v>#DIV/0!</v>
      </c>
      <c r="W173" s="112" t="e">
        <f>'III Plan Rates'!$AA176*'V Consumer Factors'!$N$15*'II Rate Development &amp; Change'!$J$34</f>
        <v>#DIV/0!</v>
      </c>
      <c r="X173" s="112" t="e">
        <f>'III Plan Rates'!$AA176*'V Consumer Factors'!$N$16*'II Rate Development &amp; Change'!$J$34</f>
        <v>#DIV/0!</v>
      </c>
      <c r="Y173" s="112" t="e">
        <f>'III Plan Rates'!$AA176*'V Consumer Factors'!$N$17*'II Rate Development &amp; Change'!$J$34</f>
        <v>#DIV/0!</v>
      </c>
      <c r="Z173" s="112" t="e">
        <f>'III Plan Rates'!$AA176*'V Consumer Factors'!$N$18*'II Rate Development &amp; Change'!$J$34</f>
        <v>#DIV/0!</v>
      </c>
      <c r="AA173" s="112" t="e">
        <f>'III Plan Rates'!$AA176*'V Consumer Factors'!$N$19*'II Rate Development &amp; Change'!$J$34</f>
        <v>#DIV/0!</v>
      </c>
      <c r="AB173" s="112" t="e">
        <f>'III Plan Rates'!$AA176*'V Consumer Factors'!$N$20*'II Rate Development &amp; Change'!$J$34</f>
        <v>#DIV/0!</v>
      </c>
      <c r="AC173" s="112">
        <f>IF('III Plan Rates'!$AP176&gt;0,SUMPRODUCT(T173:AB173,'III Plan Rates'!$AG176:$AO176)/'III Plan Rates'!$AP176,0)</f>
        <v>0</v>
      </c>
      <c r="AD173" s="119"/>
      <c r="AE173" s="120" t="e">
        <f t="shared" si="62"/>
        <v>#DIV/0!</v>
      </c>
      <c r="AF173" s="120" t="e">
        <f t="shared" si="62"/>
        <v>#DIV/0!</v>
      </c>
      <c r="AG173" s="120" t="e">
        <f t="shared" si="62"/>
        <v>#DIV/0!</v>
      </c>
      <c r="AH173" s="120" t="e">
        <f t="shared" si="61"/>
        <v>#DIV/0!</v>
      </c>
      <c r="AI173" s="120" t="e">
        <f t="shared" si="61"/>
        <v>#DIV/0!</v>
      </c>
      <c r="AJ173" s="120" t="e">
        <f t="shared" si="61"/>
        <v>#DIV/0!</v>
      </c>
      <c r="AK173" s="120" t="e">
        <f t="shared" si="61"/>
        <v>#DIV/0!</v>
      </c>
      <c r="AL173" s="120" t="e">
        <f t="shared" si="61"/>
        <v>#DIV/0!</v>
      </c>
      <c r="AM173" s="120" t="e">
        <f t="shared" si="61"/>
        <v>#DIV/0!</v>
      </c>
      <c r="AN173" s="120" t="str">
        <f t="shared" si="61"/>
        <v/>
      </c>
      <c r="AO173" s="119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2">
        <f>IF('III Plan Rates'!$AP176&gt;0,SUMPRODUCT(AP173:AX173,'III Plan Rates'!$AG176:$AO176)/'III Plan Rates'!$AP176,0)</f>
        <v>0</v>
      </c>
      <c r="AZ173" s="123"/>
      <c r="BA173" s="112" t="e">
        <f>'III Plan Rates'!$AA176*'V Consumer Factors'!$N$12*'II Rate Development &amp; Change'!$K$34</f>
        <v>#DIV/0!</v>
      </c>
      <c r="BB173" s="112" t="e">
        <f>'III Plan Rates'!$AA176*'V Consumer Factors'!$N$13*'II Rate Development &amp; Change'!$K$34</f>
        <v>#DIV/0!</v>
      </c>
      <c r="BC173" s="112" t="e">
        <f>'III Plan Rates'!$AA176*'V Consumer Factors'!$N$14*'II Rate Development &amp; Change'!$K$34</f>
        <v>#DIV/0!</v>
      </c>
      <c r="BD173" s="112" t="e">
        <f>'III Plan Rates'!$AA176*'V Consumer Factors'!$N$15*'II Rate Development &amp; Change'!$K$34</f>
        <v>#DIV/0!</v>
      </c>
      <c r="BE173" s="112" t="e">
        <f>'III Plan Rates'!$AA176*'V Consumer Factors'!$N$16*'II Rate Development &amp; Change'!$K$34</f>
        <v>#DIV/0!</v>
      </c>
      <c r="BF173" s="112" t="e">
        <f>'III Plan Rates'!$AA176*'V Consumer Factors'!$N$17*'II Rate Development &amp; Change'!$K$34</f>
        <v>#DIV/0!</v>
      </c>
      <c r="BG173" s="112" t="e">
        <f>'III Plan Rates'!$AA176*'V Consumer Factors'!$N$18*'II Rate Development &amp; Change'!$K$34</f>
        <v>#DIV/0!</v>
      </c>
      <c r="BH173" s="112" t="e">
        <f>'III Plan Rates'!$AA176*'V Consumer Factors'!$N$19*'II Rate Development &amp; Change'!$K$34</f>
        <v>#DIV/0!</v>
      </c>
      <c r="BI173" s="112" t="e">
        <f>'III Plan Rates'!$AA176*'V Consumer Factors'!$N$20*'II Rate Development &amp; Change'!$K$34</f>
        <v>#DIV/0!</v>
      </c>
      <c r="BJ173" s="112">
        <f>IF('III Plan Rates'!$AP176&gt;0,SUMPRODUCT(BA173:BI173,'III Plan Rates'!$AG176:$AO176)/'III Plan Rates'!$AP176,0)</f>
        <v>0</v>
      </c>
      <c r="BK173" s="124"/>
      <c r="BL173" s="120" t="e">
        <f t="shared" si="67"/>
        <v>#DIV/0!</v>
      </c>
      <c r="BM173" s="120" t="e">
        <f t="shared" si="67"/>
        <v>#DIV/0!</v>
      </c>
      <c r="BN173" s="120" t="e">
        <f t="shared" si="67"/>
        <v>#DIV/0!</v>
      </c>
      <c r="BO173" s="120" t="e">
        <f t="shared" si="66"/>
        <v>#DIV/0!</v>
      </c>
      <c r="BP173" s="120" t="e">
        <f t="shared" si="66"/>
        <v>#DIV/0!</v>
      </c>
      <c r="BQ173" s="120" t="e">
        <f t="shared" si="66"/>
        <v>#DIV/0!</v>
      </c>
      <c r="BR173" s="120" t="e">
        <f t="shared" si="66"/>
        <v>#DIV/0!</v>
      </c>
      <c r="BS173" s="120" t="e">
        <f t="shared" si="66"/>
        <v>#DIV/0!</v>
      </c>
      <c r="BT173" s="120" t="e">
        <f t="shared" si="66"/>
        <v>#DIV/0!</v>
      </c>
      <c r="BU173" s="120" t="str">
        <f t="shared" si="66"/>
        <v/>
      </c>
      <c r="BV173" s="119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2">
        <f>IF('III Plan Rates'!$AP176&gt;0,SUMPRODUCT(BW173:CE173,'III Plan Rates'!$AG176:$AO176)/'III Plan Rates'!$AP176,0)</f>
        <v>0</v>
      </c>
      <c r="CG173" s="123"/>
      <c r="CH173" s="112" t="e">
        <f>'III Plan Rates'!$AA176*'V Consumer Factors'!$N$12*'II Rate Development &amp; Change'!$L$34</f>
        <v>#DIV/0!</v>
      </c>
      <c r="CI173" s="112" t="e">
        <f>'III Plan Rates'!$AA176*'V Consumer Factors'!$N$13*'II Rate Development &amp; Change'!$L$34</f>
        <v>#DIV/0!</v>
      </c>
      <c r="CJ173" s="112" t="e">
        <f>'III Plan Rates'!$AA176*'V Consumer Factors'!$N$14*'II Rate Development &amp; Change'!$L$34</f>
        <v>#DIV/0!</v>
      </c>
      <c r="CK173" s="112" t="e">
        <f>'III Plan Rates'!$AA176*'V Consumer Factors'!$N$15*'II Rate Development &amp; Change'!$L$34</f>
        <v>#DIV/0!</v>
      </c>
      <c r="CL173" s="112" t="e">
        <f>'III Plan Rates'!$AA176*'V Consumer Factors'!$N$16*'II Rate Development &amp; Change'!$L$34</f>
        <v>#DIV/0!</v>
      </c>
      <c r="CM173" s="112" t="e">
        <f>'III Plan Rates'!$AA176*'V Consumer Factors'!$N$17*'II Rate Development &amp; Change'!$L$34</f>
        <v>#DIV/0!</v>
      </c>
      <c r="CN173" s="112" t="e">
        <f>'III Plan Rates'!$AA176*'V Consumer Factors'!$N$18*'II Rate Development &amp; Change'!$L$34</f>
        <v>#DIV/0!</v>
      </c>
      <c r="CO173" s="112" t="e">
        <f>'III Plan Rates'!$AA176*'V Consumer Factors'!$N$19*'II Rate Development &amp; Change'!$L$34</f>
        <v>#DIV/0!</v>
      </c>
      <c r="CP173" s="112" t="e">
        <f>'III Plan Rates'!$AA176*'V Consumer Factors'!$N$20*'II Rate Development &amp; Change'!$L$34</f>
        <v>#DIV/0!</v>
      </c>
      <c r="CQ173" s="112">
        <f>IF('III Plan Rates'!$AP176&gt;0,SUMPRODUCT(CH173:CP173,'III Plan Rates'!$AG176:$AO176)/'III Plan Rates'!$AP176,0)</f>
        <v>0</v>
      </c>
      <c r="CR173" s="124"/>
      <c r="CS173" s="120" t="e">
        <f t="shared" si="77"/>
        <v>#DIV/0!</v>
      </c>
      <c r="CT173" s="120" t="e">
        <f t="shared" si="78"/>
        <v>#DIV/0!</v>
      </c>
      <c r="CU173" s="120" t="e">
        <f t="shared" si="68"/>
        <v>#DIV/0!</v>
      </c>
      <c r="CV173" s="120" t="e">
        <f t="shared" si="69"/>
        <v>#DIV/0!</v>
      </c>
      <c r="CW173" s="120" t="e">
        <f t="shared" si="70"/>
        <v>#DIV/0!</v>
      </c>
      <c r="CX173" s="120" t="e">
        <f t="shared" si="71"/>
        <v>#DIV/0!</v>
      </c>
      <c r="CY173" s="120" t="e">
        <f t="shared" si="72"/>
        <v>#DIV/0!</v>
      </c>
      <c r="CZ173" s="120" t="e">
        <f t="shared" si="73"/>
        <v>#DIV/0!</v>
      </c>
      <c r="DA173" s="120" t="e">
        <f t="shared" si="74"/>
        <v>#DIV/0!</v>
      </c>
      <c r="DB173" s="120" t="str">
        <f t="shared" si="75"/>
        <v/>
      </c>
      <c r="DC173" s="119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2">
        <f>IF('III Plan Rates'!$AP176&gt;0,SUMPRODUCT(DD173:DL173,'III Plan Rates'!$AG176:$AO176)/'III Plan Rates'!$AP176,0)</f>
        <v>0</v>
      </c>
      <c r="DN173" s="123"/>
      <c r="DO173" s="112" t="e">
        <f>'III Plan Rates'!$AA176*'V Consumer Factors'!$N$12*'II Rate Development &amp; Change'!$M$34</f>
        <v>#DIV/0!</v>
      </c>
      <c r="DP173" s="112" t="e">
        <f>'III Plan Rates'!$AA176*'V Consumer Factors'!$N$13*'II Rate Development &amp; Change'!$M$34</f>
        <v>#DIV/0!</v>
      </c>
      <c r="DQ173" s="112" t="e">
        <f>'III Plan Rates'!$AA176*'V Consumer Factors'!$N$14*'II Rate Development &amp; Change'!$M$34</f>
        <v>#DIV/0!</v>
      </c>
      <c r="DR173" s="112" t="e">
        <f>'III Plan Rates'!$AA176*'V Consumer Factors'!$N$15*'II Rate Development &amp; Change'!$M$34</f>
        <v>#DIV/0!</v>
      </c>
      <c r="DS173" s="112" t="e">
        <f>'III Plan Rates'!$AA176*'V Consumer Factors'!$N$16*'II Rate Development &amp; Change'!$M$34</f>
        <v>#DIV/0!</v>
      </c>
      <c r="DT173" s="112" t="e">
        <f>'III Plan Rates'!$AA176*'V Consumer Factors'!$N$17*'II Rate Development &amp; Change'!$M$34</f>
        <v>#DIV/0!</v>
      </c>
      <c r="DU173" s="112" t="e">
        <f>'III Plan Rates'!$AA176*'V Consumer Factors'!$N$18*'II Rate Development &amp; Change'!$M$34</f>
        <v>#DIV/0!</v>
      </c>
      <c r="DV173" s="112" t="e">
        <f>'III Plan Rates'!$AA176*'V Consumer Factors'!$N$19*'II Rate Development &amp; Change'!$M$34</f>
        <v>#DIV/0!</v>
      </c>
      <c r="DW173" s="112" t="e">
        <f>'III Plan Rates'!$AA176*'V Consumer Factors'!$N$20*'II Rate Development &amp; Change'!$M$34</f>
        <v>#DIV/0!</v>
      </c>
      <c r="DX173" s="112">
        <f>IF('III Plan Rates'!$AP176&gt;0,SUMPRODUCT(DO173:DW173,'III Plan Rates'!$AG176:$AO176)/'III Plan Rates'!$AP176,0)</f>
        <v>0</v>
      </c>
      <c r="DZ173" s="120" t="e">
        <f t="shared" si="79"/>
        <v>#DIV/0!</v>
      </c>
      <c r="EA173" s="120" t="e">
        <f t="shared" si="80"/>
        <v>#DIV/0!</v>
      </c>
      <c r="EB173" s="120" t="e">
        <f t="shared" si="81"/>
        <v>#DIV/0!</v>
      </c>
      <c r="EC173" s="120" t="e">
        <f t="shared" si="82"/>
        <v>#DIV/0!</v>
      </c>
      <c r="ED173" s="120" t="e">
        <f t="shared" si="83"/>
        <v>#DIV/0!</v>
      </c>
      <c r="EE173" s="120" t="e">
        <f t="shared" si="84"/>
        <v>#DIV/0!</v>
      </c>
      <c r="EF173" s="120" t="e">
        <f t="shared" si="85"/>
        <v>#DIV/0!</v>
      </c>
      <c r="EG173" s="120" t="e">
        <f t="shared" si="86"/>
        <v>#DIV/0!</v>
      </c>
      <c r="EH173" s="120" t="e">
        <f t="shared" si="87"/>
        <v>#DIV/0!</v>
      </c>
      <c r="EI173" s="120" t="str">
        <f t="shared" si="76"/>
        <v/>
      </c>
      <c r="EJ173" s="119"/>
    </row>
    <row r="174" spans="1:140" x14ac:dyDescent="0.25">
      <c r="A174" s="406" t="str">
        <f>'III Plan Rates'!A177</f>
        <v>Plan 160</v>
      </c>
      <c r="B174" s="122">
        <f>'III Plan Rates'!B177</f>
        <v>0</v>
      </c>
      <c r="C174" s="128">
        <f>'III Plan Rates'!D177</f>
        <v>0</v>
      </c>
      <c r="D174" s="122">
        <f>'III Plan Rates'!E177</f>
        <v>0</v>
      </c>
      <c r="E174" s="122">
        <f>'III Plan Rates'!F177</f>
        <v>0</v>
      </c>
      <c r="F174" s="122">
        <f>'III Plan Rates'!G177</f>
        <v>0</v>
      </c>
      <c r="G174" s="122">
        <f>'III Plan Rates'!J177</f>
        <v>0</v>
      </c>
      <c r="H174" s="10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2">
        <f>IF('III Plan Rates'!$AP177&gt;0,SUMPRODUCT(I174:Q174,'III Plan Rates'!$AG177:$AO177)/'III Plan Rates'!$AP177,0)</f>
        <v>0</v>
      </c>
      <c r="S174" s="123"/>
      <c r="T174" s="112" t="e">
        <f>'III Plan Rates'!$AA177*'V Consumer Factors'!$N$12*'II Rate Development &amp; Change'!$J$34</f>
        <v>#DIV/0!</v>
      </c>
      <c r="U174" s="112" t="e">
        <f>'III Plan Rates'!$AA177*'V Consumer Factors'!$N$13*'II Rate Development &amp; Change'!$J$34</f>
        <v>#DIV/0!</v>
      </c>
      <c r="V174" s="112" t="e">
        <f>'III Plan Rates'!$AA177*'V Consumer Factors'!$N$14*'II Rate Development &amp; Change'!$J$34</f>
        <v>#DIV/0!</v>
      </c>
      <c r="W174" s="112" t="e">
        <f>'III Plan Rates'!$AA177*'V Consumer Factors'!$N$15*'II Rate Development &amp; Change'!$J$34</f>
        <v>#DIV/0!</v>
      </c>
      <c r="X174" s="112" t="e">
        <f>'III Plan Rates'!$AA177*'V Consumer Factors'!$N$16*'II Rate Development &amp; Change'!$J$34</f>
        <v>#DIV/0!</v>
      </c>
      <c r="Y174" s="112" t="e">
        <f>'III Plan Rates'!$AA177*'V Consumer Factors'!$N$17*'II Rate Development &amp; Change'!$J$34</f>
        <v>#DIV/0!</v>
      </c>
      <c r="Z174" s="112" t="e">
        <f>'III Plan Rates'!$AA177*'V Consumer Factors'!$N$18*'II Rate Development &amp; Change'!$J$34</f>
        <v>#DIV/0!</v>
      </c>
      <c r="AA174" s="112" t="e">
        <f>'III Plan Rates'!$AA177*'V Consumer Factors'!$N$19*'II Rate Development &amp; Change'!$J$34</f>
        <v>#DIV/0!</v>
      </c>
      <c r="AB174" s="112" t="e">
        <f>'III Plan Rates'!$AA177*'V Consumer Factors'!$N$20*'II Rate Development &amp; Change'!$J$34</f>
        <v>#DIV/0!</v>
      </c>
      <c r="AC174" s="112">
        <f>IF('III Plan Rates'!$AP177&gt;0,SUMPRODUCT(T174:AB174,'III Plan Rates'!$AG177:$AO177)/'III Plan Rates'!$AP177,0)</f>
        <v>0</v>
      </c>
      <c r="AD174" s="119"/>
      <c r="AE174" s="120" t="e">
        <f t="shared" si="62"/>
        <v>#DIV/0!</v>
      </c>
      <c r="AF174" s="120" t="e">
        <f t="shared" si="62"/>
        <v>#DIV/0!</v>
      </c>
      <c r="AG174" s="120" t="e">
        <f t="shared" si="62"/>
        <v>#DIV/0!</v>
      </c>
      <c r="AH174" s="120" t="e">
        <f t="shared" si="61"/>
        <v>#DIV/0!</v>
      </c>
      <c r="AI174" s="120" t="e">
        <f t="shared" si="61"/>
        <v>#DIV/0!</v>
      </c>
      <c r="AJ174" s="120" t="e">
        <f t="shared" si="61"/>
        <v>#DIV/0!</v>
      </c>
      <c r="AK174" s="120" t="e">
        <f t="shared" si="61"/>
        <v>#DIV/0!</v>
      </c>
      <c r="AL174" s="120" t="e">
        <f t="shared" si="61"/>
        <v>#DIV/0!</v>
      </c>
      <c r="AM174" s="120" t="e">
        <f t="shared" si="61"/>
        <v>#DIV/0!</v>
      </c>
      <c r="AN174" s="120" t="str">
        <f t="shared" si="61"/>
        <v/>
      </c>
      <c r="AO174" s="119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2">
        <f>IF('III Plan Rates'!$AP177&gt;0,SUMPRODUCT(AP174:AX174,'III Plan Rates'!$AG177:$AO177)/'III Plan Rates'!$AP177,0)</f>
        <v>0</v>
      </c>
      <c r="AZ174" s="123"/>
      <c r="BA174" s="112" t="e">
        <f>'III Plan Rates'!$AA177*'V Consumer Factors'!$N$12*'II Rate Development &amp; Change'!$K$34</f>
        <v>#DIV/0!</v>
      </c>
      <c r="BB174" s="112" t="e">
        <f>'III Plan Rates'!$AA177*'V Consumer Factors'!$N$13*'II Rate Development &amp; Change'!$K$34</f>
        <v>#DIV/0!</v>
      </c>
      <c r="BC174" s="112" t="e">
        <f>'III Plan Rates'!$AA177*'V Consumer Factors'!$N$14*'II Rate Development &amp; Change'!$K$34</f>
        <v>#DIV/0!</v>
      </c>
      <c r="BD174" s="112" t="e">
        <f>'III Plan Rates'!$AA177*'V Consumer Factors'!$N$15*'II Rate Development &amp; Change'!$K$34</f>
        <v>#DIV/0!</v>
      </c>
      <c r="BE174" s="112" t="e">
        <f>'III Plan Rates'!$AA177*'V Consumer Factors'!$N$16*'II Rate Development &amp; Change'!$K$34</f>
        <v>#DIV/0!</v>
      </c>
      <c r="BF174" s="112" t="e">
        <f>'III Plan Rates'!$AA177*'V Consumer Factors'!$N$17*'II Rate Development &amp; Change'!$K$34</f>
        <v>#DIV/0!</v>
      </c>
      <c r="BG174" s="112" t="e">
        <f>'III Plan Rates'!$AA177*'V Consumer Factors'!$N$18*'II Rate Development &amp; Change'!$K$34</f>
        <v>#DIV/0!</v>
      </c>
      <c r="BH174" s="112" t="e">
        <f>'III Plan Rates'!$AA177*'V Consumer Factors'!$N$19*'II Rate Development &amp; Change'!$K$34</f>
        <v>#DIV/0!</v>
      </c>
      <c r="BI174" s="112" t="e">
        <f>'III Plan Rates'!$AA177*'V Consumer Factors'!$N$20*'II Rate Development &amp; Change'!$K$34</f>
        <v>#DIV/0!</v>
      </c>
      <c r="BJ174" s="112">
        <f>IF('III Plan Rates'!$AP177&gt;0,SUMPRODUCT(BA174:BI174,'III Plan Rates'!$AG177:$AO177)/'III Plan Rates'!$AP177,0)</f>
        <v>0</v>
      </c>
      <c r="BK174" s="124"/>
      <c r="BL174" s="120" t="e">
        <f t="shared" si="67"/>
        <v>#DIV/0!</v>
      </c>
      <c r="BM174" s="120" t="e">
        <f t="shared" si="67"/>
        <v>#DIV/0!</v>
      </c>
      <c r="BN174" s="120" t="e">
        <f t="shared" si="67"/>
        <v>#DIV/0!</v>
      </c>
      <c r="BO174" s="120" t="e">
        <f t="shared" si="66"/>
        <v>#DIV/0!</v>
      </c>
      <c r="BP174" s="120" t="e">
        <f t="shared" si="66"/>
        <v>#DIV/0!</v>
      </c>
      <c r="BQ174" s="120" t="e">
        <f t="shared" si="66"/>
        <v>#DIV/0!</v>
      </c>
      <c r="BR174" s="120" t="e">
        <f t="shared" si="66"/>
        <v>#DIV/0!</v>
      </c>
      <c r="BS174" s="120" t="e">
        <f t="shared" si="66"/>
        <v>#DIV/0!</v>
      </c>
      <c r="BT174" s="120" t="e">
        <f t="shared" si="66"/>
        <v>#DIV/0!</v>
      </c>
      <c r="BU174" s="120" t="str">
        <f t="shared" si="66"/>
        <v/>
      </c>
      <c r="BV174" s="119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2">
        <f>IF('III Plan Rates'!$AP177&gt;0,SUMPRODUCT(BW174:CE174,'III Plan Rates'!$AG177:$AO177)/'III Plan Rates'!$AP177,0)</f>
        <v>0</v>
      </c>
      <c r="CG174" s="123"/>
      <c r="CH174" s="112" t="e">
        <f>'III Plan Rates'!$AA177*'V Consumer Factors'!$N$12*'II Rate Development &amp; Change'!$L$34</f>
        <v>#DIV/0!</v>
      </c>
      <c r="CI174" s="112" t="e">
        <f>'III Plan Rates'!$AA177*'V Consumer Factors'!$N$13*'II Rate Development &amp; Change'!$L$34</f>
        <v>#DIV/0!</v>
      </c>
      <c r="CJ174" s="112" t="e">
        <f>'III Plan Rates'!$AA177*'V Consumer Factors'!$N$14*'II Rate Development &amp; Change'!$L$34</f>
        <v>#DIV/0!</v>
      </c>
      <c r="CK174" s="112" t="e">
        <f>'III Plan Rates'!$AA177*'V Consumer Factors'!$N$15*'II Rate Development &amp; Change'!$L$34</f>
        <v>#DIV/0!</v>
      </c>
      <c r="CL174" s="112" t="e">
        <f>'III Plan Rates'!$AA177*'V Consumer Factors'!$N$16*'II Rate Development &amp; Change'!$L$34</f>
        <v>#DIV/0!</v>
      </c>
      <c r="CM174" s="112" t="e">
        <f>'III Plan Rates'!$AA177*'V Consumer Factors'!$N$17*'II Rate Development &amp; Change'!$L$34</f>
        <v>#DIV/0!</v>
      </c>
      <c r="CN174" s="112" t="e">
        <f>'III Plan Rates'!$AA177*'V Consumer Factors'!$N$18*'II Rate Development &amp; Change'!$L$34</f>
        <v>#DIV/0!</v>
      </c>
      <c r="CO174" s="112" t="e">
        <f>'III Plan Rates'!$AA177*'V Consumer Factors'!$N$19*'II Rate Development &amp; Change'!$L$34</f>
        <v>#DIV/0!</v>
      </c>
      <c r="CP174" s="112" t="e">
        <f>'III Plan Rates'!$AA177*'V Consumer Factors'!$N$20*'II Rate Development &amp; Change'!$L$34</f>
        <v>#DIV/0!</v>
      </c>
      <c r="CQ174" s="112">
        <f>IF('III Plan Rates'!$AP177&gt;0,SUMPRODUCT(CH174:CP174,'III Plan Rates'!$AG177:$AO177)/'III Plan Rates'!$AP177,0)</f>
        <v>0</v>
      </c>
      <c r="CR174" s="124"/>
      <c r="CS174" s="120" t="e">
        <f t="shared" si="77"/>
        <v>#DIV/0!</v>
      </c>
      <c r="CT174" s="120" t="e">
        <f t="shared" si="78"/>
        <v>#DIV/0!</v>
      </c>
      <c r="CU174" s="120" t="e">
        <f t="shared" si="68"/>
        <v>#DIV/0!</v>
      </c>
      <c r="CV174" s="120" t="e">
        <f t="shared" si="69"/>
        <v>#DIV/0!</v>
      </c>
      <c r="CW174" s="120" t="e">
        <f t="shared" si="70"/>
        <v>#DIV/0!</v>
      </c>
      <c r="CX174" s="120" t="e">
        <f t="shared" si="71"/>
        <v>#DIV/0!</v>
      </c>
      <c r="CY174" s="120" t="e">
        <f t="shared" si="72"/>
        <v>#DIV/0!</v>
      </c>
      <c r="CZ174" s="120" t="e">
        <f t="shared" si="73"/>
        <v>#DIV/0!</v>
      </c>
      <c r="DA174" s="120" t="e">
        <f t="shared" si="74"/>
        <v>#DIV/0!</v>
      </c>
      <c r="DB174" s="120" t="str">
        <f t="shared" si="75"/>
        <v/>
      </c>
      <c r="DC174" s="119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2">
        <f>IF('III Plan Rates'!$AP177&gt;0,SUMPRODUCT(DD174:DL174,'III Plan Rates'!$AG177:$AO177)/'III Plan Rates'!$AP177,0)</f>
        <v>0</v>
      </c>
      <c r="DN174" s="123"/>
      <c r="DO174" s="112" t="e">
        <f>'III Plan Rates'!$AA177*'V Consumer Factors'!$N$12*'II Rate Development &amp; Change'!$M$34</f>
        <v>#DIV/0!</v>
      </c>
      <c r="DP174" s="112" t="e">
        <f>'III Plan Rates'!$AA177*'V Consumer Factors'!$N$13*'II Rate Development &amp; Change'!$M$34</f>
        <v>#DIV/0!</v>
      </c>
      <c r="DQ174" s="112" t="e">
        <f>'III Plan Rates'!$AA177*'V Consumer Factors'!$N$14*'II Rate Development &amp; Change'!$M$34</f>
        <v>#DIV/0!</v>
      </c>
      <c r="DR174" s="112" t="e">
        <f>'III Plan Rates'!$AA177*'V Consumer Factors'!$N$15*'II Rate Development &amp; Change'!$M$34</f>
        <v>#DIV/0!</v>
      </c>
      <c r="DS174" s="112" t="e">
        <f>'III Plan Rates'!$AA177*'V Consumer Factors'!$N$16*'II Rate Development &amp; Change'!$M$34</f>
        <v>#DIV/0!</v>
      </c>
      <c r="DT174" s="112" t="e">
        <f>'III Plan Rates'!$AA177*'V Consumer Factors'!$N$17*'II Rate Development &amp; Change'!$M$34</f>
        <v>#DIV/0!</v>
      </c>
      <c r="DU174" s="112" t="e">
        <f>'III Plan Rates'!$AA177*'V Consumer Factors'!$N$18*'II Rate Development &amp; Change'!$M$34</f>
        <v>#DIV/0!</v>
      </c>
      <c r="DV174" s="112" t="e">
        <f>'III Plan Rates'!$AA177*'V Consumer Factors'!$N$19*'II Rate Development &amp; Change'!$M$34</f>
        <v>#DIV/0!</v>
      </c>
      <c r="DW174" s="112" t="e">
        <f>'III Plan Rates'!$AA177*'V Consumer Factors'!$N$20*'II Rate Development &amp; Change'!$M$34</f>
        <v>#DIV/0!</v>
      </c>
      <c r="DX174" s="112">
        <f>IF('III Plan Rates'!$AP177&gt;0,SUMPRODUCT(DO174:DW174,'III Plan Rates'!$AG177:$AO177)/'III Plan Rates'!$AP177,0)</f>
        <v>0</v>
      </c>
      <c r="DZ174" s="120" t="e">
        <f t="shared" si="79"/>
        <v>#DIV/0!</v>
      </c>
      <c r="EA174" s="120" t="e">
        <f t="shared" si="80"/>
        <v>#DIV/0!</v>
      </c>
      <c r="EB174" s="120" t="e">
        <f t="shared" si="81"/>
        <v>#DIV/0!</v>
      </c>
      <c r="EC174" s="120" t="e">
        <f t="shared" si="82"/>
        <v>#DIV/0!</v>
      </c>
      <c r="ED174" s="120" t="e">
        <f t="shared" si="83"/>
        <v>#DIV/0!</v>
      </c>
      <c r="EE174" s="120" t="e">
        <f t="shared" si="84"/>
        <v>#DIV/0!</v>
      </c>
      <c r="EF174" s="120" t="e">
        <f t="shared" si="85"/>
        <v>#DIV/0!</v>
      </c>
      <c r="EG174" s="120" t="e">
        <f t="shared" si="86"/>
        <v>#DIV/0!</v>
      </c>
      <c r="EH174" s="120" t="e">
        <f t="shared" si="87"/>
        <v>#DIV/0!</v>
      </c>
      <c r="EI174" s="120" t="str">
        <f t="shared" si="76"/>
        <v/>
      </c>
      <c r="EJ174" s="119"/>
    </row>
    <row r="175" spans="1:140" x14ac:dyDescent="0.25">
      <c r="A175" s="406" t="str">
        <f>'III Plan Rates'!A178</f>
        <v>Plan 161</v>
      </c>
      <c r="B175" s="122">
        <f>'III Plan Rates'!B178</f>
        <v>0</v>
      </c>
      <c r="C175" s="128">
        <f>'III Plan Rates'!D178</f>
        <v>0</v>
      </c>
      <c r="D175" s="122">
        <f>'III Plan Rates'!E178</f>
        <v>0</v>
      </c>
      <c r="E175" s="122">
        <f>'III Plan Rates'!F178</f>
        <v>0</v>
      </c>
      <c r="F175" s="122">
        <f>'III Plan Rates'!G178</f>
        <v>0</v>
      </c>
      <c r="G175" s="122">
        <f>'III Plan Rates'!J178</f>
        <v>0</v>
      </c>
      <c r="H175" s="10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2">
        <f>IF('III Plan Rates'!$AP178&gt;0,SUMPRODUCT(I175:Q175,'III Plan Rates'!$AG178:$AO178)/'III Plan Rates'!$AP178,0)</f>
        <v>0</v>
      </c>
      <c r="S175" s="123"/>
      <c r="T175" s="112" t="e">
        <f>'III Plan Rates'!$AA178*'V Consumer Factors'!$N$12*'II Rate Development &amp; Change'!$J$34</f>
        <v>#DIV/0!</v>
      </c>
      <c r="U175" s="112" t="e">
        <f>'III Plan Rates'!$AA178*'V Consumer Factors'!$N$13*'II Rate Development &amp; Change'!$J$34</f>
        <v>#DIV/0!</v>
      </c>
      <c r="V175" s="112" t="e">
        <f>'III Plan Rates'!$AA178*'V Consumer Factors'!$N$14*'II Rate Development &amp; Change'!$J$34</f>
        <v>#DIV/0!</v>
      </c>
      <c r="W175" s="112" t="e">
        <f>'III Plan Rates'!$AA178*'V Consumer Factors'!$N$15*'II Rate Development &amp; Change'!$J$34</f>
        <v>#DIV/0!</v>
      </c>
      <c r="X175" s="112" t="e">
        <f>'III Plan Rates'!$AA178*'V Consumer Factors'!$N$16*'II Rate Development &amp; Change'!$J$34</f>
        <v>#DIV/0!</v>
      </c>
      <c r="Y175" s="112" t="e">
        <f>'III Plan Rates'!$AA178*'V Consumer Factors'!$N$17*'II Rate Development &amp; Change'!$J$34</f>
        <v>#DIV/0!</v>
      </c>
      <c r="Z175" s="112" t="e">
        <f>'III Plan Rates'!$AA178*'V Consumer Factors'!$N$18*'II Rate Development &amp; Change'!$J$34</f>
        <v>#DIV/0!</v>
      </c>
      <c r="AA175" s="112" t="e">
        <f>'III Plan Rates'!$AA178*'V Consumer Factors'!$N$19*'II Rate Development &amp; Change'!$J$34</f>
        <v>#DIV/0!</v>
      </c>
      <c r="AB175" s="112" t="e">
        <f>'III Plan Rates'!$AA178*'V Consumer Factors'!$N$20*'II Rate Development &amp; Change'!$J$34</f>
        <v>#DIV/0!</v>
      </c>
      <c r="AC175" s="112">
        <f>IF('III Plan Rates'!$AP178&gt;0,SUMPRODUCT(T175:AB175,'III Plan Rates'!$AG178:$AO178)/'III Plan Rates'!$AP178,0)</f>
        <v>0</v>
      </c>
      <c r="AD175" s="119"/>
      <c r="AE175" s="120" t="e">
        <f t="shared" si="62"/>
        <v>#DIV/0!</v>
      </c>
      <c r="AF175" s="120" t="e">
        <f t="shared" si="62"/>
        <v>#DIV/0!</v>
      </c>
      <c r="AG175" s="120" t="e">
        <f t="shared" si="62"/>
        <v>#DIV/0!</v>
      </c>
      <c r="AH175" s="120" t="e">
        <f t="shared" si="61"/>
        <v>#DIV/0!</v>
      </c>
      <c r="AI175" s="120" t="e">
        <f t="shared" si="61"/>
        <v>#DIV/0!</v>
      </c>
      <c r="AJ175" s="120" t="e">
        <f t="shared" si="61"/>
        <v>#DIV/0!</v>
      </c>
      <c r="AK175" s="120" t="e">
        <f t="shared" si="61"/>
        <v>#DIV/0!</v>
      </c>
      <c r="AL175" s="120" t="e">
        <f t="shared" si="61"/>
        <v>#DIV/0!</v>
      </c>
      <c r="AM175" s="120" t="e">
        <f t="shared" si="61"/>
        <v>#DIV/0!</v>
      </c>
      <c r="AN175" s="120" t="str">
        <f t="shared" si="61"/>
        <v/>
      </c>
      <c r="AO175" s="119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2">
        <f>IF('III Plan Rates'!$AP178&gt;0,SUMPRODUCT(AP175:AX175,'III Plan Rates'!$AG178:$AO178)/'III Plan Rates'!$AP178,0)</f>
        <v>0</v>
      </c>
      <c r="AZ175" s="123"/>
      <c r="BA175" s="112" t="e">
        <f>'III Plan Rates'!$AA178*'V Consumer Factors'!$N$12*'II Rate Development &amp; Change'!$K$34</f>
        <v>#DIV/0!</v>
      </c>
      <c r="BB175" s="112" t="e">
        <f>'III Plan Rates'!$AA178*'V Consumer Factors'!$N$13*'II Rate Development &amp; Change'!$K$34</f>
        <v>#DIV/0!</v>
      </c>
      <c r="BC175" s="112" t="e">
        <f>'III Plan Rates'!$AA178*'V Consumer Factors'!$N$14*'II Rate Development &amp; Change'!$K$34</f>
        <v>#DIV/0!</v>
      </c>
      <c r="BD175" s="112" t="e">
        <f>'III Plan Rates'!$AA178*'V Consumer Factors'!$N$15*'II Rate Development &amp; Change'!$K$34</f>
        <v>#DIV/0!</v>
      </c>
      <c r="BE175" s="112" t="e">
        <f>'III Plan Rates'!$AA178*'V Consumer Factors'!$N$16*'II Rate Development &amp; Change'!$K$34</f>
        <v>#DIV/0!</v>
      </c>
      <c r="BF175" s="112" t="e">
        <f>'III Plan Rates'!$AA178*'V Consumer Factors'!$N$17*'II Rate Development &amp; Change'!$K$34</f>
        <v>#DIV/0!</v>
      </c>
      <c r="BG175" s="112" t="e">
        <f>'III Plan Rates'!$AA178*'V Consumer Factors'!$N$18*'II Rate Development &amp; Change'!$K$34</f>
        <v>#DIV/0!</v>
      </c>
      <c r="BH175" s="112" t="e">
        <f>'III Plan Rates'!$AA178*'V Consumer Factors'!$N$19*'II Rate Development &amp; Change'!$K$34</f>
        <v>#DIV/0!</v>
      </c>
      <c r="BI175" s="112" t="e">
        <f>'III Plan Rates'!$AA178*'V Consumer Factors'!$N$20*'II Rate Development &amp; Change'!$K$34</f>
        <v>#DIV/0!</v>
      </c>
      <c r="BJ175" s="112">
        <f>IF('III Plan Rates'!$AP178&gt;0,SUMPRODUCT(BA175:BI175,'III Plan Rates'!$AG178:$AO178)/'III Plan Rates'!$AP178,0)</f>
        <v>0</v>
      </c>
      <c r="BK175" s="124"/>
      <c r="BL175" s="120" t="e">
        <f t="shared" si="67"/>
        <v>#DIV/0!</v>
      </c>
      <c r="BM175" s="120" t="e">
        <f t="shared" si="67"/>
        <v>#DIV/0!</v>
      </c>
      <c r="BN175" s="120" t="e">
        <f t="shared" si="67"/>
        <v>#DIV/0!</v>
      </c>
      <c r="BO175" s="120" t="e">
        <f t="shared" si="66"/>
        <v>#DIV/0!</v>
      </c>
      <c r="BP175" s="120" t="e">
        <f t="shared" si="66"/>
        <v>#DIV/0!</v>
      </c>
      <c r="BQ175" s="120" t="e">
        <f t="shared" si="66"/>
        <v>#DIV/0!</v>
      </c>
      <c r="BR175" s="120" t="e">
        <f t="shared" si="66"/>
        <v>#DIV/0!</v>
      </c>
      <c r="BS175" s="120" t="e">
        <f t="shared" si="66"/>
        <v>#DIV/0!</v>
      </c>
      <c r="BT175" s="120" t="e">
        <f t="shared" si="66"/>
        <v>#DIV/0!</v>
      </c>
      <c r="BU175" s="120" t="str">
        <f t="shared" si="66"/>
        <v/>
      </c>
      <c r="BV175" s="119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2">
        <f>IF('III Plan Rates'!$AP178&gt;0,SUMPRODUCT(BW175:CE175,'III Plan Rates'!$AG178:$AO178)/'III Plan Rates'!$AP178,0)</f>
        <v>0</v>
      </c>
      <c r="CG175" s="123"/>
      <c r="CH175" s="112" t="e">
        <f>'III Plan Rates'!$AA178*'V Consumer Factors'!$N$12*'II Rate Development &amp; Change'!$L$34</f>
        <v>#DIV/0!</v>
      </c>
      <c r="CI175" s="112" t="e">
        <f>'III Plan Rates'!$AA178*'V Consumer Factors'!$N$13*'II Rate Development &amp; Change'!$L$34</f>
        <v>#DIV/0!</v>
      </c>
      <c r="CJ175" s="112" t="e">
        <f>'III Plan Rates'!$AA178*'V Consumer Factors'!$N$14*'II Rate Development &amp; Change'!$L$34</f>
        <v>#DIV/0!</v>
      </c>
      <c r="CK175" s="112" t="e">
        <f>'III Plan Rates'!$AA178*'V Consumer Factors'!$N$15*'II Rate Development &amp; Change'!$L$34</f>
        <v>#DIV/0!</v>
      </c>
      <c r="CL175" s="112" t="e">
        <f>'III Plan Rates'!$AA178*'V Consumer Factors'!$N$16*'II Rate Development &amp; Change'!$L$34</f>
        <v>#DIV/0!</v>
      </c>
      <c r="CM175" s="112" t="e">
        <f>'III Plan Rates'!$AA178*'V Consumer Factors'!$N$17*'II Rate Development &amp; Change'!$L$34</f>
        <v>#DIV/0!</v>
      </c>
      <c r="CN175" s="112" t="e">
        <f>'III Plan Rates'!$AA178*'V Consumer Factors'!$N$18*'II Rate Development &amp; Change'!$L$34</f>
        <v>#DIV/0!</v>
      </c>
      <c r="CO175" s="112" t="e">
        <f>'III Plan Rates'!$AA178*'V Consumer Factors'!$N$19*'II Rate Development &amp; Change'!$L$34</f>
        <v>#DIV/0!</v>
      </c>
      <c r="CP175" s="112" t="e">
        <f>'III Plan Rates'!$AA178*'V Consumer Factors'!$N$20*'II Rate Development &amp; Change'!$L$34</f>
        <v>#DIV/0!</v>
      </c>
      <c r="CQ175" s="112">
        <f>IF('III Plan Rates'!$AP178&gt;0,SUMPRODUCT(CH175:CP175,'III Plan Rates'!$AG178:$AO178)/'III Plan Rates'!$AP178,0)</f>
        <v>0</v>
      </c>
      <c r="CR175" s="124"/>
      <c r="CS175" s="120" t="e">
        <f t="shared" si="77"/>
        <v>#DIV/0!</v>
      </c>
      <c r="CT175" s="120" t="e">
        <f t="shared" si="78"/>
        <v>#DIV/0!</v>
      </c>
      <c r="CU175" s="120" t="e">
        <f t="shared" si="68"/>
        <v>#DIV/0!</v>
      </c>
      <c r="CV175" s="120" t="e">
        <f t="shared" si="69"/>
        <v>#DIV/0!</v>
      </c>
      <c r="CW175" s="120" t="e">
        <f t="shared" si="70"/>
        <v>#DIV/0!</v>
      </c>
      <c r="CX175" s="120" t="e">
        <f t="shared" si="71"/>
        <v>#DIV/0!</v>
      </c>
      <c r="CY175" s="120" t="e">
        <f t="shared" si="72"/>
        <v>#DIV/0!</v>
      </c>
      <c r="CZ175" s="120" t="e">
        <f t="shared" si="73"/>
        <v>#DIV/0!</v>
      </c>
      <c r="DA175" s="120" t="e">
        <f t="shared" si="74"/>
        <v>#DIV/0!</v>
      </c>
      <c r="DB175" s="120" t="str">
        <f t="shared" si="75"/>
        <v/>
      </c>
      <c r="DC175" s="119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2">
        <f>IF('III Plan Rates'!$AP178&gt;0,SUMPRODUCT(DD175:DL175,'III Plan Rates'!$AG178:$AO178)/'III Plan Rates'!$AP178,0)</f>
        <v>0</v>
      </c>
      <c r="DN175" s="123"/>
      <c r="DO175" s="112" t="e">
        <f>'III Plan Rates'!$AA178*'V Consumer Factors'!$N$12*'II Rate Development &amp; Change'!$M$34</f>
        <v>#DIV/0!</v>
      </c>
      <c r="DP175" s="112" t="e">
        <f>'III Plan Rates'!$AA178*'V Consumer Factors'!$N$13*'II Rate Development &amp; Change'!$M$34</f>
        <v>#DIV/0!</v>
      </c>
      <c r="DQ175" s="112" t="e">
        <f>'III Plan Rates'!$AA178*'V Consumer Factors'!$N$14*'II Rate Development &amp; Change'!$M$34</f>
        <v>#DIV/0!</v>
      </c>
      <c r="DR175" s="112" t="e">
        <f>'III Plan Rates'!$AA178*'V Consumer Factors'!$N$15*'II Rate Development &amp; Change'!$M$34</f>
        <v>#DIV/0!</v>
      </c>
      <c r="DS175" s="112" t="e">
        <f>'III Plan Rates'!$AA178*'V Consumer Factors'!$N$16*'II Rate Development &amp; Change'!$M$34</f>
        <v>#DIV/0!</v>
      </c>
      <c r="DT175" s="112" t="e">
        <f>'III Plan Rates'!$AA178*'V Consumer Factors'!$N$17*'II Rate Development &amp; Change'!$M$34</f>
        <v>#DIV/0!</v>
      </c>
      <c r="DU175" s="112" t="e">
        <f>'III Plan Rates'!$AA178*'V Consumer Factors'!$N$18*'II Rate Development &amp; Change'!$M$34</f>
        <v>#DIV/0!</v>
      </c>
      <c r="DV175" s="112" t="e">
        <f>'III Plan Rates'!$AA178*'V Consumer Factors'!$N$19*'II Rate Development &amp; Change'!$M$34</f>
        <v>#DIV/0!</v>
      </c>
      <c r="DW175" s="112" t="e">
        <f>'III Plan Rates'!$AA178*'V Consumer Factors'!$N$20*'II Rate Development &amp; Change'!$M$34</f>
        <v>#DIV/0!</v>
      </c>
      <c r="DX175" s="112">
        <f>IF('III Plan Rates'!$AP178&gt;0,SUMPRODUCT(DO175:DW175,'III Plan Rates'!$AG178:$AO178)/'III Plan Rates'!$AP178,0)</f>
        <v>0</v>
      </c>
      <c r="DZ175" s="120" t="e">
        <f t="shared" si="79"/>
        <v>#DIV/0!</v>
      </c>
      <c r="EA175" s="120" t="e">
        <f t="shared" si="80"/>
        <v>#DIV/0!</v>
      </c>
      <c r="EB175" s="120" t="e">
        <f t="shared" si="81"/>
        <v>#DIV/0!</v>
      </c>
      <c r="EC175" s="120" t="e">
        <f t="shared" si="82"/>
        <v>#DIV/0!</v>
      </c>
      <c r="ED175" s="120" t="e">
        <f t="shared" si="83"/>
        <v>#DIV/0!</v>
      </c>
      <c r="EE175" s="120" t="e">
        <f t="shared" si="84"/>
        <v>#DIV/0!</v>
      </c>
      <c r="EF175" s="120" t="e">
        <f t="shared" si="85"/>
        <v>#DIV/0!</v>
      </c>
      <c r="EG175" s="120" t="e">
        <f t="shared" si="86"/>
        <v>#DIV/0!</v>
      </c>
      <c r="EH175" s="120" t="e">
        <f t="shared" si="87"/>
        <v>#DIV/0!</v>
      </c>
      <c r="EI175" s="120" t="str">
        <f t="shared" si="76"/>
        <v/>
      </c>
      <c r="EJ175" s="119"/>
    </row>
    <row r="176" spans="1:140" x14ac:dyDescent="0.25">
      <c r="A176" s="406" t="str">
        <f>'III Plan Rates'!A179</f>
        <v>Plan 162</v>
      </c>
      <c r="B176" s="122">
        <f>'III Plan Rates'!B179</f>
        <v>0</v>
      </c>
      <c r="C176" s="128">
        <f>'III Plan Rates'!D179</f>
        <v>0</v>
      </c>
      <c r="D176" s="122">
        <f>'III Plan Rates'!E179</f>
        <v>0</v>
      </c>
      <c r="E176" s="122">
        <f>'III Plan Rates'!F179</f>
        <v>0</v>
      </c>
      <c r="F176" s="122">
        <f>'III Plan Rates'!G179</f>
        <v>0</v>
      </c>
      <c r="G176" s="122">
        <f>'III Plan Rates'!J179</f>
        <v>0</v>
      </c>
      <c r="H176" s="10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2">
        <f>IF('III Plan Rates'!$AP179&gt;0,SUMPRODUCT(I176:Q176,'III Plan Rates'!$AG179:$AO179)/'III Plan Rates'!$AP179,0)</f>
        <v>0</v>
      </c>
      <c r="S176" s="123"/>
      <c r="T176" s="112" t="e">
        <f>'III Plan Rates'!$AA179*'V Consumer Factors'!$N$12*'II Rate Development &amp; Change'!$J$34</f>
        <v>#DIV/0!</v>
      </c>
      <c r="U176" s="112" t="e">
        <f>'III Plan Rates'!$AA179*'V Consumer Factors'!$N$13*'II Rate Development &amp; Change'!$J$34</f>
        <v>#DIV/0!</v>
      </c>
      <c r="V176" s="112" t="e">
        <f>'III Plan Rates'!$AA179*'V Consumer Factors'!$N$14*'II Rate Development &amp; Change'!$J$34</f>
        <v>#DIV/0!</v>
      </c>
      <c r="W176" s="112" t="e">
        <f>'III Plan Rates'!$AA179*'V Consumer Factors'!$N$15*'II Rate Development &amp; Change'!$J$34</f>
        <v>#DIV/0!</v>
      </c>
      <c r="X176" s="112" t="e">
        <f>'III Plan Rates'!$AA179*'V Consumer Factors'!$N$16*'II Rate Development &amp; Change'!$J$34</f>
        <v>#DIV/0!</v>
      </c>
      <c r="Y176" s="112" t="e">
        <f>'III Plan Rates'!$AA179*'V Consumer Factors'!$N$17*'II Rate Development &amp; Change'!$J$34</f>
        <v>#DIV/0!</v>
      </c>
      <c r="Z176" s="112" t="e">
        <f>'III Plan Rates'!$AA179*'V Consumer Factors'!$N$18*'II Rate Development &amp; Change'!$J$34</f>
        <v>#DIV/0!</v>
      </c>
      <c r="AA176" s="112" t="e">
        <f>'III Plan Rates'!$AA179*'V Consumer Factors'!$N$19*'II Rate Development &amp; Change'!$J$34</f>
        <v>#DIV/0!</v>
      </c>
      <c r="AB176" s="112" t="e">
        <f>'III Plan Rates'!$AA179*'V Consumer Factors'!$N$20*'II Rate Development &amp; Change'!$J$34</f>
        <v>#DIV/0!</v>
      </c>
      <c r="AC176" s="112">
        <f>IF('III Plan Rates'!$AP179&gt;0,SUMPRODUCT(T176:AB176,'III Plan Rates'!$AG179:$AO179)/'III Plan Rates'!$AP179,0)</f>
        <v>0</v>
      </c>
      <c r="AD176" s="119"/>
      <c r="AE176" s="120" t="e">
        <f t="shared" si="62"/>
        <v>#DIV/0!</v>
      </c>
      <c r="AF176" s="120" t="e">
        <f t="shared" si="62"/>
        <v>#DIV/0!</v>
      </c>
      <c r="AG176" s="120" t="e">
        <f t="shared" si="62"/>
        <v>#DIV/0!</v>
      </c>
      <c r="AH176" s="120" t="e">
        <f t="shared" si="61"/>
        <v>#DIV/0!</v>
      </c>
      <c r="AI176" s="120" t="e">
        <f t="shared" si="61"/>
        <v>#DIV/0!</v>
      </c>
      <c r="AJ176" s="120" t="e">
        <f t="shared" si="61"/>
        <v>#DIV/0!</v>
      </c>
      <c r="AK176" s="120" t="e">
        <f t="shared" si="61"/>
        <v>#DIV/0!</v>
      </c>
      <c r="AL176" s="120" t="e">
        <f t="shared" si="61"/>
        <v>#DIV/0!</v>
      </c>
      <c r="AM176" s="120" t="e">
        <f t="shared" si="61"/>
        <v>#DIV/0!</v>
      </c>
      <c r="AN176" s="120" t="str">
        <f t="shared" si="61"/>
        <v/>
      </c>
      <c r="AO176" s="119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2">
        <f>IF('III Plan Rates'!$AP179&gt;0,SUMPRODUCT(AP176:AX176,'III Plan Rates'!$AG179:$AO179)/'III Plan Rates'!$AP179,0)</f>
        <v>0</v>
      </c>
      <c r="AZ176" s="123"/>
      <c r="BA176" s="112" t="e">
        <f>'III Plan Rates'!$AA179*'V Consumer Factors'!$N$12*'II Rate Development &amp; Change'!$K$34</f>
        <v>#DIV/0!</v>
      </c>
      <c r="BB176" s="112" t="e">
        <f>'III Plan Rates'!$AA179*'V Consumer Factors'!$N$13*'II Rate Development &amp; Change'!$K$34</f>
        <v>#DIV/0!</v>
      </c>
      <c r="BC176" s="112" t="e">
        <f>'III Plan Rates'!$AA179*'V Consumer Factors'!$N$14*'II Rate Development &amp; Change'!$K$34</f>
        <v>#DIV/0!</v>
      </c>
      <c r="BD176" s="112" t="e">
        <f>'III Plan Rates'!$AA179*'V Consumer Factors'!$N$15*'II Rate Development &amp; Change'!$K$34</f>
        <v>#DIV/0!</v>
      </c>
      <c r="BE176" s="112" t="e">
        <f>'III Plan Rates'!$AA179*'V Consumer Factors'!$N$16*'II Rate Development &amp; Change'!$K$34</f>
        <v>#DIV/0!</v>
      </c>
      <c r="BF176" s="112" t="e">
        <f>'III Plan Rates'!$AA179*'V Consumer Factors'!$N$17*'II Rate Development &amp; Change'!$K$34</f>
        <v>#DIV/0!</v>
      </c>
      <c r="BG176" s="112" t="e">
        <f>'III Plan Rates'!$AA179*'V Consumer Factors'!$N$18*'II Rate Development &amp; Change'!$K$34</f>
        <v>#DIV/0!</v>
      </c>
      <c r="BH176" s="112" t="e">
        <f>'III Plan Rates'!$AA179*'V Consumer Factors'!$N$19*'II Rate Development &amp; Change'!$K$34</f>
        <v>#DIV/0!</v>
      </c>
      <c r="BI176" s="112" t="e">
        <f>'III Plan Rates'!$AA179*'V Consumer Factors'!$N$20*'II Rate Development &amp; Change'!$K$34</f>
        <v>#DIV/0!</v>
      </c>
      <c r="BJ176" s="112">
        <f>IF('III Plan Rates'!$AP179&gt;0,SUMPRODUCT(BA176:BI176,'III Plan Rates'!$AG179:$AO179)/'III Plan Rates'!$AP179,0)</f>
        <v>0</v>
      </c>
      <c r="BK176" s="124"/>
      <c r="BL176" s="120" t="e">
        <f t="shared" si="67"/>
        <v>#DIV/0!</v>
      </c>
      <c r="BM176" s="120" t="e">
        <f t="shared" si="67"/>
        <v>#DIV/0!</v>
      </c>
      <c r="BN176" s="120" t="e">
        <f t="shared" si="67"/>
        <v>#DIV/0!</v>
      </c>
      <c r="BO176" s="120" t="e">
        <f t="shared" si="66"/>
        <v>#DIV/0!</v>
      </c>
      <c r="BP176" s="120" t="e">
        <f t="shared" si="66"/>
        <v>#DIV/0!</v>
      </c>
      <c r="BQ176" s="120" t="e">
        <f t="shared" si="66"/>
        <v>#DIV/0!</v>
      </c>
      <c r="BR176" s="120" t="e">
        <f t="shared" si="66"/>
        <v>#DIV/0!</v>
      </c>
      <c r="BS176" s="120" t="e">
        <f t="shared" si="66"/>
        <v>#DIV/0!</v>
      </c>
      <c r="BT176" s="120" t="e">
        <f t="shared" si="66"/>
        <v>#DIV/0!</v>
      </c>
      <c r="BU176" s="120" t="str">
        <f t="shared" si="66"/>
        <v/>
      </c>
      <c r="BV176" s="119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2">
        <f>IF('III Plan Rates'!$AP179&gt;0,SUMPRODUCT(BW176:CE176,'III Plan Rates'!$AG179:$AO179)/'III Plan Rates'!$AP179,0)</f>
        <v>0</v>
      </c>
      <c r="CG176" s="123"/>
      <c r="CH176" s="112" t="e">
        <f>'III Plan Rates'!$AA179*'V Consumer Factors'!$N$12*'II Rate Development &amp; Change'!$L$34</f>
        <v>#DIV/0!</v>
      </c>
      <c r="CI176" s="112" t="e">
        <f>'III Plan Rates'!$AA179*'V Consumer Factors'!$N$13*'II Rate Development &amp; Change'!$L$34</f>
        <v>#DIV/0!</v>
      </c>
      <c r="CJ176" s="112" t="e">
        <f>'III Plan Rates'!$AA179*'V Consumer Factors'!$N$14*'II Rate Development &amp; Change'!$L$34</f>
        <v>#DIV/0!</v>
      </c>
      <c r="CK176" s="112" t="e">
        <f>'III Plan Rates'!$AA179*'V Consumer Factors'!$N$15*'II Rate Development &amp; Change'!$L$34</f>
        <v>#DIV/0!</v>
      </c>
      <c r="CL176" s="112" t="e">
        <f>'III Plan Rates'!$AA179*'V Consumer Factors'!$N$16*'II Rate Development &amp; Change'!$L$34</f>
        <v>#DIV/0!</v>
      </c>
      <c r="CM176" s="112" t="e">
        <f>'III Plan Rates'!$AA179*'V Consumer Factors'!$N$17*'II Rate Development &amp; Change'!$L$34</f>
        <v>#DIV/0!</v>
      </c>
      <c r="CN176" s="112" t="e">
        <f>'III Plan Rates'!$AA179*'V Consumer Factors'!$N$18*'II Rate Development &amp; Change'!$L$34</f>
        <v>#DIV/0!</v>
      </c>
      <c r="CO176" s="112" t="e">
        <f>'III Plan Rates'!$AA179*'V Consumer Factors'!$N$19*'II Rate Development &amp; Change'!$L$34</f>
        <v>#DIV/0!</v>
      </c>
      <c r="CP176" s="112" t="e">
        <f>'III Plan Rates'!$AA179*'V Consumer Factors'!$N$20*'II Rate Development &amp; Change'!$L$34</f>
        <v>#DIV/0!</v>
      </c>
      <c r="CQ176" s="112">
        <f>IF('III Plan Rates'!$AP179&gt;0,SUMPRODUCT(CH176:CP176,'III Plan Rates'!$AG179:$AO179)/'III Plan Rates'!$AP179,0)</f>
        <v>0</v>
      </c>
      <c r="CR176" s="124"/>
      <c r="CS176" s="120" t="e">
        <f t="shared" si="77"/>
        <v>#DIV/0!</v>
      </c>
      <c r="CT176" s="120" t="e">
        <f t="shared" si="78"/>
        <v>#DIV/0!</v>
      </c>
      <c r="CU176" s="120" t="e">
        <f t="shared" si="68"/>
        <v>#DIV/0!</v>
      </c>
      <c r="CV176" s="120" t="e">
        <f t="shared" si="69"/>
        <v>#DIV/0!</v>
      </c>
      <c r="CW176" s="120" t="e">
        <f t="shared" si="70"/>
        <v>#DIV/0!</v>
      </c>
      <c r="CX176" s="120" t="e">
        <f t="shared" si="71"/>
        <v>#DIV/0!</v>
      </c>
      <c r="CY176" s="120" t="e">
        <f t="shared" si="72"/>
        <v>#DIV/0!</v>
      </c>
      <c r="CZ176" s="120" t="e">
        <f t="shared" si="73"/>
        <v>#DIV/0!</v>
      </c>
      <c r="DA176" s="120" t="e">
        <f t="shared" si="74"/>
        <v>#DIV/0!</v>
      </c>
      <c r="DB176" s="120" t="str">
        <f t="shared" si="75"/>
        <v/>
      </c>
      <c r="DC176" s="119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2">
        <f>IF('III Plan Rates'!$AP179&gt;0,SUMPRODUCT(DD176:DL176,'III Plan Rates'!$AG179:$AO179)/'III Plan Rates'!$AP179,0)</f>
        <v>0</v>
      </c>
      <c r="DN176" s="123"/>
      <c r="DO176" s="112" t="e">
        <f>'III Plan Rates'!$AA179*'V Consumer Factors'!$N$12*'II Rate Development &amp; Change'!$M$34</f>
        <v>#DIV/0!</v>
      </c>
      <c r="DP176" s="112" t="e">
        <f>'III Plan Rates'!$AA179*'V Consumer Factors'!$N$13*'II Rate Development &amp; Change'!$M$34</f>
        <v>#DIV/0!</v>
      </c>
      <c r="DQ176" s="112" t="e">
        <f>'III Plan Rates'!$AA179*'V Consumer Factors'!$N$14*'II Rate Development &amp; Change'!$M$34</f>
        <v>#DIV/0!</v>
      </c>
      <c r="DR176" s="112" t="e">
        <f>'III Plan Rates'!$AA179*'V Consumer Factors'!$N$15*'II Rate Development &amp; Change'!$M$34</f>
        <v>#DIV/0!</v>
      </c>
      <c r="DS176" s="112" t="e">
        <f>'III Plan Rates'!$AA179*'V Consumer Factors'!$N$16*'II Rate Development &amp; Change'!$M$34</f>
        <v>#DIV/0!</v>
      </c>
      <c r="DT176" s="112" t="e">
        <f>'III Plan Rates'!$AA179*'V Consumer Factors'!$N$17*'II Rate Development &amp; Change'!$M$34</f>
        <v>#DIV/0!</v>
      </c>
      <c r="DU176" s="112" t="e">
        <f>'III Plan Rates'!$AA179*'V Consumer Factors'!$N$18*'II Rate Development &amp; Change'!$M$34</f>
        <v>#DIV/0!</v>
      </c>
      <c r="DV176" s="112" t="e">
        <f>'III Plan Rates'!$AA179*'V Consumer Factors'!$N$19*'II Rate Development &amp; Change'!$M$34</f>
        <v>#DIV/0!</v>
      </c>
      <c r="DW176" s="112" t="e">
        <f>'III Plan Rates'!$AA179*'V Consumer Factors'!$N$20*'II Rate Development &amp; Change'!$M$34</f>
        <v>#DIV/0!</v>
      </c>
      <c r="DX176" s="112">
        <f>IF('III Plan Rates'!$AP179&gt;0,SUMPRODUCT(DO176:DW176,'III Plan Rates'!$AG179:$AO179)/'III Plan Rates'!$AP179,0)</f>
        <v>0</v>
      </c>
      <c r="DZ176" s="120" t="e">
        <f t="shared" si="79"/>
        <v>#DIV/0!</v>
      </c>
      <c r="EA176" s="120" t="e">
        <f t="shared" si="80"/>
        <v>#DIV/0!</v>
      </c>
      <c r="EB176" s="120" t="e">
        <f t="shared" si="81"/>
        <v>#DIV/0!</v>
      </c>
      <c r="EC176" s="120" t="e">
        <f t="shared" si="82"/>
        <v>#DIV/0!</v>
      </c>
      <c r="ED176" s="120" t="e">
        <f t="shared" si="83"/>
        <v>#DIV/0!</v>
      </c>
      <c r="EE176" s="120" t="e">
        <f t="shared" si="84"/>
        <v>#DIV/0!</v>
      </c>
      <c r="EF176" s="120" t="e">
        <f t="shared" si="85"/>
        <v>#DIV/0!</v>
      </c>
      <c r="EG176" s="120" t="e">
        <f t="shared" si="86"/>
        <v>#DIV/0!</v>
      </c>
      <c r="EH176" s="120" t="e">
        <f t="shared" si="87"/>
        <v>#DIV/0!</v>
      </c>
      <c r="EI176" s="120" t="str">
        <f t="shared" si="76"/>
        <v/>
      </c>
      <c r="EJ176" s="119"/>
    </row>
    <row r="177" spans="1:140" x14ac:dyDescent="0.25">
      <c r="A177" s="406" t="str">
        <f>'III Plan Rates'!A180</f>
        <v>Plan 163</v>
      </c>
      <c r="B177" s="122">
        <f>'III Plan Rates'!B180</f>
        <v>0</v>
      </c>
      <c r="C177" s="128">
        <f>'III Plan Rates'!D180</f>
        <v>0</v>
      </c>
      <c r="D177" s="122">
        <f>'III Plan Rates'!E180</f>
        <v>0</v>
      </c>
      <c r="E177" s="122">
        <f>'III Plan Rates'!F180</f>
        <v>0</v>
      </c>
      <c r="F177" s="122">
        <f>'III Plan Rates'!G180</f>
        <v>0</v>
      </c>
      <c r="G177" s="122">
        <f>'III Plan Rates'!J180</f>
        <v>0</v>
      </c>
      <c r="H177" s="10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2">
        <f>IF('III Plan Rates'!$AP180&gt;0,SUMPRODUCT(I177:Q177,'III Plan Rates'!$AG180:$AO180)/'III Plan Rates'!$AP180,0)</f>
        <v>0</v>
      </c>
      <c r="S177" s="123"/>
      <c r="T177" s="112" t="e">
        <f>'III Plan Rates'!$AA180*'V Consumer Factors'!$N$12*'II Rate Development &amp; Change'!$J$34</f>
        <v>#DIV/0!</v>
      </c>
      <c r="U177" s="112" t="e">
        <f>'III Plan Rates'!$AA180*'V Consumer Factors'!$N$13*'II Rate Development &amp; Change'!$J$34</f>
        <v>#DIV/0!</v>
      </c>
      <c r="V177" s="112" t="e">
        <f>'III Plan Rates'!$AA180*'V Consumer Factors'!$N$14*'II Rate Development &amp; Change'!$J$34</f>
        <v>#DIV/0!</v>
      </c>
      <c r="W177" s="112" t="e">
        <f>'III Plan Rates'!$AA180*'V Consumer Factors'!$N$15*'II Rate Development &amp; Change'!$J$34</f>
        <v>#DIV/0!</v>
      </c>
      <c r="X177" s="112" t="e">
        <f>'III Plan Rates'!$AA180*'V Consumer Factors'!$N$16*'II Rate Development &amp; Change'!$J$34</f>
        <v>#DIV/0!</v>
      </c>
      <c r="Y177" s="112" t="e">
        <f>'III Plan Rates'!$AA180*'V Consumer Factors'!$N$17*'II Rate Development &amp; Change'!$J$34</f>
        <v>#DIV/0!</v>
      </c>
      <c r="Z177" s="112" t="e">
        <f>'III Plan Rates'!$AA180*'V Consumer Factors'!$N$18*'II Rate Development &amp; Change'!$J$34</f>
        <v>#DIV/0!</v>
      </c>
      <c r="AA177" s="112" t="e">
        <f>'III Plan Rates'!$AA180*'V Consumer Factors'!$N$19*'II Rate Development &amp; Change'!$J$34</f>
        <v>#DIV/0!</v>
      </c>
      <c r="AB177" s="112" t="e">
        <f>'III Plan Rates'!$AA180*'V Consumer Factors'!$N$20*'II Rate Development &amp; Change'!$J$34</f>
        <v>#DIV/0!</v>
      </c>
      <c r="AC177" s="112">
        <f>IF('III Plan Rates'!$AP180&gt;0,SUMPRODUCT(T177:AB177,'III Plan Rates'!$AG180:$AO180)/'III Plan Rates'!$AP180,0)</f>
        <v>0</v>
      </c>
      <c r="AD177" s="119"/>
      <c r="AE177" s="120" t="e">
        <f t="shared" si="62"/>
        <v>#DIV/0!</v>
      </c>
      <c r="AF177" s="120" t="e">
        <f t="shared" si="62"/>
        <v>#DIV/0!</v>
      </c>
      <c r="AG177" s="120" t="e">
        <f t="shared" si="62"/>
        <v>#DIV/0!</v>
      </c>
      <c r="AH177" s="120" t="e">
        <f t="shared" si="61"/>
        <v>#DIV/0!</v>
      </c>
      <c r="AI177" s="120" t="e">
        <f t="shared" si="61"/>
        <v>#DIV/0!</v>
      </c>
      <c r="AJ177" s="120" t="e">
        <f t="shared" si="61"/>
        <v>#DIV/0!</v>
      </c>
      <c r="AK177" s="120" t="e">
        <f t="shared" ref="AK177:AN213" si="88">IF(AND(O177&gt;0,Z177&gt;0),Z177/O177-1,"")</f>
        <v>#DIV/0!</v>
      </c>
      <c r="AL177" s="120" t="e">
        <f t="shared" si="88"/>
        <v>#DIV/0!</v>
      </c>
      <c r="AM177" s="120" t="e">
        <f t="shared" si="88"/>
        <v>#DIV/0!</v>
      </c>
      <c r="AN177" s="120" t="str">
        <f t="shared" si="88"/>
        <v/>
      </c>
      <c r="AO177" s="119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2">
        <f>IF('III Plan Rates'!$AP180&gt;0,SUMPRODUCT(AP177:AX177,'III Plan Rates'!$AG180:$AO180)/'III Plan Rates'!$AP180,0)</f>
        <v>0</v>
      </c>
      <c r="AZ177" s="123"/>
      <c r="BA177" s="112" t="e">
        <f>'III Plan Rates'!$AA180*'V Consumer Factors'!$N$12*'II Rate Development &amp; Change'!$K$34</f>
        <v>#DIV/0!</v>
      </c>
      <c r="BB177" s="112" t="e">
        <f>'III Plan Rates'!$AA180*'V Consumer Factors'!$N$13*'II Rate Development &amp; Change'!$K$34</f>
        <v>#DIV/0!</v>
      </c>
      <c r="BC177" s="112" t="e">
        <f>'III Plan Rates'!$AA180*'V Consumer Factors'!$N$14*'II Rate Development &amp; Change'!$K$34</f>
        <v>#DIV/0!</v>
      </c>
      <c r="BD177" s="112" t="e">
        <f>'III Plan Rates'!$AA180*'V Consumer Factors'!$N$15*'II Rate Development &amp; Change'!$K$34</f>
        <v>#DIV/0!</v>
      </c>
      <c r="BE177" s="112" t="e">
        <f>'III Plan Rates'!$AA180*'V Consumer Factors'!$N$16*'II Rate Development &amp; Change'!$K$34</f>
        <v>#DIV/0!</v>
      </c>
      <c r="BF177" s="112" t="e">
        <f>'III Plan Rates'!$AA180*'V Consumer Factors'!$N$17*'II Rate Development &amp; Change'!$K$34</f>
        <v>#DIV/0!</v>
      </c>
      <c r="BG177" s="112" t="e">
        <f>'III Plan Rates'!$AA180*'V Consumer Factors'!$N$18*'II Rate Development &amp; Change'!$K$34</f>
        <v>#DIV/0!</v>
      </c>
      <c r="BH177" s="112" t="e">
        <f>'III Plan Rates'!$AA180*'V Consumer Factors'!$N$19*'II Rate Development &amp; Change'!$K$34</f>
        <v>#DIV/0!</v>
      </c>
      <c r="BI177" s="112" t="e">
        <f>'III Plan Rates'!$AA180*'V Consumer Factors'!$N$20*'II Rate Development &amp; Change'!$K$34</f>
        <v>#DIV/0!</v>
      </c>
      <c r="BJ177" s="112">
        <f>IF('III Plan Rates'!$AP180&gt;0,SUMPRODUCT(BA177:BI177,'III Plan Rates'!$AG180:$AO180)/'III Plan Rates'!$AP180,0)</f>
        <v>0</v>
      </c>
      <c r="BK177" s="124"/>
      <c r="BL177" s="120" t="e">
        <f t="shared" si="67"/>
        <v>#DIV/0!</v>
      </c>
      <c r="BM177" s="120" t="e">
        <f t="shared" si="67"/>
        <v>#DIV/0!</v>
      </c>
      <c r="BN177" s="120" t="e">
        <f t="shared" si="67"/>
        <v>#DIV/0!</v>
      </c>
      <c r="BO177" s="120" t="e">
        <f t="shared" si="66"/>
        <v>#DIV/0!</v>
      </c>
      <c r="BP177" s="120" t="e">
        <f t="shared" si="66"/>
        <v>#DIV/0!</v>
      </c>
      <c r="BQ177" s="120" t="e">
        <f t="shared" si="66"/>
        <v>#DIV/0!</v>
      </c>
      <c r="BR177" s="120" t="e">
        <f t="shared" si="66"/>
        <v>#DIV/0!</v>
      </c>
      <c r="BS177" s="120" t="e">
        <f t="shared" si="66"/>
        <v>#DIV/0!</v>
      </c>
      <c r="BT177" s="120" t="e">
        <f t="shared" si="66"/>
        <v>#DIV/0!</v>
      </c>
      <c r="BU177" s="120" t="str">
        <f t="shared" si="66"/>
        <v/>
      </c>
      <c r="BV177" s="119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2">
        <f>IF('III Plan Rates'!$AP180&gt;0,SUMPRODUCT(BW177:CE177,'III Plan Rates'!$AG180:$AO180)/'III Plan Rates'!$AP180,0)</f>
        <v>0</v>
      </c>
      <c r="CG177" s="123"/>
      <c r="CH177" s="112" t="e">
        <f>'III Plan Rates'!$AA180*'V Consumer Factors'!$N$12*'II Rate Development &amp; Change'!$L$34</f>
        <v>#DIV/0!</v>
      </c>
      <c r="CI177" s="112" t="e">
        <f>'III Plan Rates'!$AA180*'V Consumer Factors'!$N$13*'II Rate Development &amp; Change'!$L$34</f>
        <v>#DIV/0!</v>
      </c>
      <c r="CJ177" s="112" t="e">
        <f>'III Plan Rates'!$AA180*'V Consumer Factors'!$N$14*'II Rate Development &amp; Change'!$L$34</f>
        <v>#DIV/0!</v>
      </c>
      <c r="CK177" s="112" t="e">
        <f>'III Plan Rates'!$AA180*'V Consumer Factors'!$N$15*'II Rate Development &amp; Change'!$L$34</f>
        <v>#DIV/0!</v>
      </c>
      <c r="CL177" s="112" t="e">
        <f>'III Plan Rates'!$AA180*'V Consumer Factors'!$N$16*'II Rate Development &amp; Change'!$L$34</f>
        <v>#DIV/0!</v>
      </c>
      <c r="CM177" s="112" t="e">
        <f>'III Plan Rates'!$AA180*'V Consumer Factors'!$N$17*'II Rate Development &amp; Change'!$L$34</f>
        <v>#DIV/0!</v>
      </c>
      <c r="CN177" s="112" t="e">
        <f>'III Plan Rates'!$AA180*'V Consumer Factors'!$N$18*'II Rate Development &amp; Change'!$L$34</f>
        <v>#DIV/0!</v>
      </c>
      <c r="CO177" s="112" t="e">
        <f>'III Plan Rates'!$AA180*'V Consumer Factors'!$N$19*'II Rate Development &amp; Change'!$L$34</f>
        <v>#DIV/0!</v>
      </c>
      <c r="CP177" s="112" t="e">
        <f>'III Plan Rates'!$AA180*'V Consumer Factors'!$N$20*'II Rate Development &amp; Change'!$L$34</f>
        <v>#DIV/0!</v>
      </c>
      <c r="CQ177" s="112">
        <f>IF('III Plan Rates'!$AP180&gt;0,SUMPRODUCT(CH177:CP177,'III Plan Rates'!$AG180:$AO180)/'III Plan Rates'!$AP180,0)</f>
        <v>0</v>
      </c>
      <c r="CR177" s="124"/>
      <c r="CS177" s="120" t="e">
        <f t="shared" si="77"/>
        <v>#DIV/0!</v>
      </c>
      <c r="CT177" s="120" t="e">
        <f t="shared" si="78"/>
        <v>#DIV/0!</v>
      </c>
      <c r="CU177" s="120" t="e">
        <f t="shared" si="68"/>
        <v>#DIV/0!</v>
      </c>
      <c r="CV177" s="120" t="e">
        <f t="shared" si="69"/>
        <v>#DIV/0!</v>
      </c>
      <c r="CW177" s="120" t="e">
        <f t="shared" si="70"/>
        <v>#DIV/0!</v>
      </c>
      <c r="CX177" s="120" t="e">
        <f t="shared" si="71"/>
        <v>#DIV/0!</v>
      </c>
      <c r="CY177" s="120" t="e">
        <f t="shared" si="72"/>
        <v>#DIV/0!</v>
      </c>
      <c r="CZ177" s="120" t="e">
        <f t="shared" si="73"/>
        <v>#DIV/0!</v>
      </c>
      <c r="DA177" s="120" t="e">
        <f t="shared" si="74"/>
        <v>#DIV/0!</v>
      </c>
      <c r="DB177" s="120" t="str">
        <f t="shared" si="75"/>
        <v/>
      </c>
      <c r="DC177" s="119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2">
        <f>IF('III Plan Rates'!$AP180&gt;0,SUMPRODUCT(DD177:DL177,'III Plan Rates'!$AG180:$AO180)/'III Plan Rates'!$AP180,0)</f>
        <v>0</v>
      </c>
      <c r="DN177" s="123"/>
      <c r="DO177" s="112" t="e">
        <f>'III Plan Rates'!$AA180*'V Consumer Factors'!$N$12*'II Rate Development &amp; Change'!$M$34</f>
        <v>#DIV/0!</v>
      </c>
      <c r="DP177" s="112" t="e">
        <f>'III Plan Rates'!$AA180*'V Consumer Factors'!$N$13*'II Rate Development &amp; Change'!$M$34</f>
        <v>#DIV/0!</v>
      </c>
      <c r="DQ177" s="112" t="e">
        <f>'III Plan Rates'!$AA180*'V Consumer Factors'!$N$14*'II Rate Development &amp; Change'!$M$34</f>
        <v>#DIV/0!</v>
      </c>
      <c r="DR177" s="112" t="e">
        <f>'III Plan Rates'!$AA180*'V Consumer Factors'!$N$15*'II Rate Development &amp; Change'!$M$34</f>
        <v>#DIV/0!</v>
      </c>
      <c r="DS177" s="112" t="e">
        <f>'III Plan Rates'!$AA180*'V Consumer Factors'!$N$16*'II Rate Development &amp; Change'!$M$34</f>
        <v>#DIV/0!</v>
      </c>
      <c r="DT177" s="112" t="e">
        <f>'III Plan Rates'!$AA180*'V Consumer Factors'!$N$17*'II Rate Development &amp; Change'!$M$34</f>
        <v>#DIV/0!</v>
      </c>
      <c r="DU177" s="112" t="e">
        <f>'III Plan Rates'!$AA180*'V Consumer Factors'!$N$18*'II Rate Development &amp; Change'!$M$34</f>
        <v>#DIV/0!</v>
      </c>
      <c r="DV177" s="112" t="e">
        <f>'III Plan Rates'!$AA180*'V Consumer Factors'!$N$19*'II Rate Development &amp; Change'!$M$34</f>
        <v>#DIV/0!</v>
      </c>
      <c r="DW177" s="112" t="e">
        <f>'III Plan Rates'!$AA180*'V Consumer Factors'!$N$20*'II Rate Development &amp; Change'!$M$34</f>
        <v>#DIV/0!</v>
      </c>
      <c r="DX177" s="112">
        <f>IF('III Plan Rates'!$AP180&gt;0,SUMPRODUCT(DO177:DW177,'III Plan Rates'!$AG180:$AO180)/'III Plan Rates'!$AP180,0)</f>
        <v>0</v>
      </c>
      <c r="DZ177" s="120" t="e">
        <f t="shared" si="79"/>
        <v>#DIV/0!</v>
      </c>
      <c r="EA177" s="120" t="e">
        <f t="shared" si="80"/>
        <v>#DIV/0!</v>
      </c>
      <c r="EB177" s="120" t="e">
        <f t="shared" si="81"/>
        <v>#DIV/0!</v>
      </c>
      <c r="EC177" s="120" t="e">
        <f t="shared" si="82"/>
        <v>#DIV/0!</v>
      </c>
      <c r="ED177" s="120" t="e">
        <f t="shared" si="83"/>
        <v>#DIV/0!</v>
      </c>
      <c r="EE177" s="120" t="e">
        <f t="shared" si="84"/>
        <v>#DIV/0!</v>
      </c>
      <c r="EF177" s="120" t="e">
        <f t="shared" si="85"/>
        <v>#DIV/0!</v>
      </c>
      <c r="EG177" s="120" t="e">
        <f t="shared" si="86"/>
        <v>#DIV/0!</v>
      </c>
      <c r="EH177" s="120" t="e">
        <f t="shared" si="87"/>
        <v>#DIV/0!</v>
      </c>
      <c r="EI177" s="120" t="str">
        <f t="shared" si="76"/>
        <v/>
      </c>
      <c r="EJ177" s="119"/>
    </row>
    <row r="178" spans="1:140" x14ac:dyDescent="0.25">
      <c r="A178" s="406" t="str">
        <f>'III Plan Rates'!A181</f>
        <v>Plan 164</v>
      </c>
      <c r="B178" s="122">
        <f>'III Plan Rates'!B181</f>
        <v>0</v>
      </c>
      <c r="C178" s="128">
        <f>'III Plan Rates'!D181</f>
        <v>0</v>
      </c>
      <c r="D178" s="122">
        <f>'III Plan Rates'!E181</f>
        <v>0</v>
      </c>
      <c r="E178" s="122">
        <f>'III Plan Rates'!F181</f>
        <v>0</v>
      </c>
      <c r="F178" s="122">
        <f>'III Plan Rates'!G181</f>
        <v>0</v>
      </c>
      <c r="G178" s="122">
        <f>'III Plan Rates'!J181</f>
        <v>0</v>
      </c>
      <c r="H178" s="10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2">
        <f>IF('III Plan Rates'!$AP181&gt;0,SUMPRODUCT(I178:Q178,'III Plan Rates'!$AG181:$AO181)/'III Plan Rates'!$AP181,0)</f>
        <v>0</v>
      </c>
      <c r="S178" s="123"/>
      <c r="T178" s="112" t="e">
        <f>'III Plan Rates'!$AA181*'V Consumer Factors'!$N$12*'II Rate Development &amp; Change'!$J$34</f>
        <v>#DIV/0!</v>
      </c>
      <c r="U178" s="112" t="e">
        <f>'III Plan Rates'!$AA181*'V Consumer Factors'!$N$13*'II Rate Development &amp; Change'!$J$34</f>
        <v>#DIV/0!</v>
      </c>
      <c r="V178" s="112" t="e">
        <f>'III Plan Rates'!$AA181*'V Consumer Factors'!$N$14*'II Rate Development &amp; Change'!$J$34</f>
        <v>#DIV/0!</v>
      </c>
      <c r="W178" s="112" t="e">
        <f>'III Plan Rates'!$AA181*'V Consumer Factors'!$N$15*'II Rate Development &amp; Change'!$J$34</f>
        <v>#DIV/0!</v>
      </c>
      <c r="X178" s="112" t="e">
        <f>'III Plan Rates'!$AA181*'V Consumer Factors'!$N$16*'II Rate Development &amp; Change'!$J$34</f>
        <v>#DIV/0!</v>
      </c>
      <c r="Y178" s="112" t="e">
        <f>'III Plan Rates'!$AA181*'V Consumer Factors'!$N$17*'II Rate Development &amp; Change'!$J$34</f>
        <v>#DIV/0!</v>
      </c>
      <c r="Z178" s="112" t="e">
        <f>'III Plan Rates'!$AA181*'V Consumer Factors'!$N$18*'II Rate Development &amp; Change'!$J$34</f>
        <v>#DIV/0!</v>
      </c>
      <c r="AA178" s="112" t="e">
        <f>'III Plan Rates'!$AA181*'V Consumer Factors'!$N$19*'II Rate Development &amp; Change'!$J$34</f>
        <v>#DIV/0!</v>
      </c>
      <c r="AB178" s="112" t="e">
        <f>'III Plan Rates'!$AA181*'V Consumer Factors'!$N$20*'II Rate Development &amp; Change'!$J$34</f>
        <v>#DIV/0!</v>
      </c>
      <c r="AC178" s="112">
        <f>IF('III Plan Rates'!$AP181&gt;0,SUMPRODUCT(T178:AB178,'III Plan Rates'!$AG181:$AO181)/'III Plan Rates'!$AP181,0)</f>
        <v>0</v>
      </c>
      <c r="AD178" s="119"/>
      <c r="AE178" s="120" t="e">
        <f t="shared" si="62"/>
        <v>#DIV/0!</v>
      </c>
      <c r="AF178" s="120" t="e">
        <f t="shared" si="62"/>
        <v>#DIV/0!</v>
      </c>
      <c r="AG178" s="120" t="e">
        <f t="shared" si="62"/>
        <v>#DIV/0!</v>
      </c>
      <c r="AH178" s="120" t="e">
        <f t="shared" si="62"/>
        <v>#DIV/0!</v>
      </c>
      <c r="AI178" s="120" t="e">
        <f t="shared" si="62"/>
        <v>#DIV/0!</v>
      </c>
      <c r="AJ178" s="120" t="e">
        <f t="shared" si="62"/>
        <v>#DIV/0!</v>
      </c>
      <c r="AK178" s="120" t="e">
        <f t="shared" si="88"/>
        <v>#DIV/0!</v>
      </c>
      <c r="AL178" s="120" t="e">
        <f t="shared" si="88"/>
        <v>#DIV/0!</v>
      </c>
      <c r="AM178" s="120" t="e">
        <f t="shared" si="88"/>
        <v>#DIV/0!</v>
      </c>
      <c r="AN178" s="120" t="str">
        <f t="shared" si="88"/>
        <v/>
      </c>
      <c r="AO178" s="119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2">
        <f>IF('III Plan Rates'!$AP181&gt;0,SUMPRODUCT(AP178:AX178,'III Plan Rates'!$AG181:$AO181)/'III Plan Rates'!$AP181,0)</f>
        <v>0</v>
      </c>
      <c r="AZ178" s="123"/>
      <c r="BA178" s="112" t="e">
        <f>'III Plan Rates'!$AA181*'V Consumer Factors'!$N$12*'II Rate Development &amp; Change'!$K$34</f>
        <v>#DIV/0!</v>
      </c>
      <c r="BB178" s="112" t="e">
        <f>'III Plan Rates'!$AA181*'V Consumer Factors'!$N$13*'II Rate Development &amp; Change'!$K$34</f>
        <v>#DIV/0!</v>
      </c>
      <c r="BC178" s="112" t="e">
        <f>'III Plan Rates'!$AA181*'V Consumer Factors'!$N$14*'II Rate Development &amp; Change'!$K$34</f>
        <v>#DIV/0!</v>
      </c>
      <c r="BD178" s="112" t="e">
        <f>'III Plan Rates'!$AA181*'V Consumer Factors'!$N$15*'II Rate Development &amp; Change'!$K$34</f>
        <v>#DIV/0!</v>
      </c>
      <c r="BE178" s="112" t="e">
        <f>'III Plan Rates'!$AA181*'V Consumer Factors'!$N$16*'II Rate Development &amp; Change'!$K$34</f>
        <v>#DIV/0!</v>
      </c>
      <c r="BF178" s="112" t="e">
        <f>'III Plan Rates'!$AA181*'V Consumer Factors'!$N$17*'II Rate Development &amp; Change'!$K$34</f>
        <v>#DIV/0!</v>
      </c>
      <c r="BG178" s="112" t="e">
        <f>'III Plan Rates'!$AA181*'V Consumer Factors'!$N$18*'II Rate Development &amp; Change'!$K$34</f>
        <v>#DIV/0!</v>
      </c>
      <c r="BH178" s="112" t="e">
        <f>'III Plan Rates'!$AA181*'V Consumer Factors'!$N$19*'II Rate Development &amp; Change'!$K$34</f>
        <v>#DIV/0!</v>
      </c>
      <c r="BI178" s="112" t="e">
        <f>'III Plan Rates'!$AA181*'V Consumer Factors'!$N$20*'II Rate Development &amp; Change'!$K$34</f>
        <v>#DIV/0!</v>
      </c>
      <c r="BJ178" s="112">
        <f>IF('III Plan Rates'!$AP181&gt;0,SUMPRODUCT(BA178:BI178,'III Plan Rates'!$AG181:$AO181)/'III Plan Rates'!$AP181,0)</f>
        <v>0</v>
      </c>
      <c r="BK178" s="124"/>
      <c r="BL178" s="120" t="e">
        <f t="shared" si="67"/>
        <v>#DIV/0!</v>
      </c>
      <c r="BM178" s="120" t="e">
        <f t="shared" si="67"/>
        <v>#DIV/0!</v>
      </c>
      <c r="BN178" s="120" t="e">
        <f t="shared" si="67"/>
        <v>#DIV/0!</v>
      </c>
      <c r="BO178" s="120" t="e">
        <f t="shared" si="67"/>
        <v>#DIV/0!</v>
      </c>
      <c r="BP178" s="120" t="e">
        <f t="shared" si="67"/>
        <v>#DIV/0!</v>
      </c>
      <c r="BQ178" s="120" t="e">
        <f t="shared" si="67"/>
        <v>#DIV/0!</v>
      </c>
      <c r="BR178" s="120" t="e">
        <f t="shared" si="66"/>
        <v>#DIV/0!</v>
      </c>
      <c r="BS178" s="120" t="e">
        <f t="shared" si="66"/>
        <v>#DIV/0!</v>
      </c>
      <c r="BT178" s="120" t="e">
        <f t="shared" si="66"/>
        <v>#DIV/0!</v>
      </c>
      <c r="BU178" s="120" t="str">
        <f t="shared" si="66"/>
        <v/>
      </c>
      <c r="BV178" s="119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2">
        <f>IF('III Plan Rates'!$AP181&gt;0,SUMPRODUCT(BW178:CE178,'III Plan Rates'!$AG181:$AO181)/'III Plan Rates'!$AP181,0)</f>
        <v>0</v>
      </c>
      <c r="CG178" s="123"/>
      <c r="CH178" s="112" t="e">
        <f>'III Plan Rates'!$AA181*'V Consumer Factors'!$N$12*'II Rate Development &amp; Change'!$L$34</f>
        <v>#DIV/0!</v>
      </c>
      <c r="CI178" s="112" t="e">
        <f>'III Plan Rates'!$AA181*'V Consumer Factors'!$N$13*'II Rate Development &amp; Change'!$L$34</f>
        <v>#DIV/0!</v>
      </c>
      <c r="CJ178" s="112" t="e">
        <f>'III Plan Rates'!$AA181*'V Consumer Factors'!$N$14*'II Rate Development &amp; Change'!$L$34</f>
        <v>#DIV/0!</v>
      </c>
      <c r="CK178" s="112" t="e">
        <f>'III Plan Rates'!$AA181*'V Consumer Factors'!$N$15*'II Rate Development &amp; Change'!$L$34</f>
        <v>#DIV/0!</v>
      </c>
      <c r="CL178" s="112" t="e">
        <f>'III Plan Rates'!$AA181*'V Consumer Factors'!$N$16*'II Rate Development &amp; Change'!$L$34</f>
        <v>#DIV/0!</v>
      </c>
      <c r="CM178" s="112" t="e">
        <f>'III Plan Rates'!$AA181*'V Consumer Factors'!$N$17*'II Rate Development &amp; Change'!$L$34</f>
        <v>#DIV/0!</v>
      </c>
      <c r="CN178" s="112" t="e">
        <f>'III Plan Rates'!$AA181*'V Consumer Factors'!$N$18*'II Rate Development &amp; Change'!$L$34</f>
        <v>#DIV/0!</v>
      </c>
      <c r="CO178" s="112" t="e">
        <f>'III Plan Rates'!$AA181*'V Consumer Factors'!$N$19*'II Rate Development &amp; Change'!$L$34</f>
        <v>#DIV/0!</v>
      </c>
      <c r="CP178" s="112" t="e">
        <f>'III Plan Rates'!$AA181*'V Consumer Factors'!$N$20*'II Rate Development &amp; Change'!$L$34</f>
        <v>#DIV/0!</v>
      </c>
      <c r="CQ178" s="112">
        <f>IF('III Plan Rates'!$AP181&gt;0,SUMPRODUCT(CH178:CP178,'III Plan Rates'!$AG181:$AO181)/'III Plan Rates'!$AP181,0)</f>
        <v>0</v>
      </c>
      <c r="CR178" s="124"/>
      <c r="CS178" s="120" t="e">
        <f t="shared" si="77"/>
        <v>#DIV/0!</v>
      </c>
      <c r="CT178" s="120" t="e">
        <f t="shared" si="78"/>
        <v>#DIV/0!</v>
      </c>
      <c r="CU178" s="120" t="e">
        <f t="shared" si="68"/>
        <v>#DIV/0!</v>
      </c>
      <c r="CV178" s="120" t="e">
        <f t="shared" si="69"/>
        <v>#DIV/0!</v>
      </c>
      <c r="CW178" s="120" t="e">
        <f t="shared" si="70"/>
        <v>#DIV/0!</v>
      </c>
      <c r="CX178" s="120" t="e">
        <f t="shared" si="71"/>
        <v>#DIV/0!</v>
      </c>
      <c r="CY178" s="120" t="e">
        <f t="shared" si="72"/>
        <v>#DIV/0!</v>
      </c>
      <c r="CZ178" s="120" t="e">
        <f t="shared" si="73"/>
        <v>#DIV/0!</v>
      </c>
      <c r="DA178" s="120" t="e">
        <f t="shared" si="74"/>
        <v>#DIV/0!</v>
      </c>
      <c r="DB178" s="120" t="str">
        <f t="shared" si="75"/>
        <v/>
      </c>
      <c r="DC178" s="119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2">
        <f>IF('III Plan Rates'!$AP181&gt;0,SUMPRODUCT(DD178:DL178,'III Plan Rates'!$AG181:$AO181)/'III Plan Rates'!$AP181,0)</f>
        <v>0</v>
      </c>
      <c r="DN178" s="123"/>
      <c r="DO178" s="112" t="e">
        <f>'III Plan Rates'!$AA181*'V Consumer Factors'!$N$12*'II Rate Development &amp; Change'!$M$34</f>
        <v>#DIV/0!</v>
      </c>
      <c r="DP178" s="112" t="e">
        <f>'III Plan Rates'!$AA181*'V Consumer Factors'!$N$13*'II Rate Development &amp; Change'!$M$34</f>
        <v>#DIV/0!</v>
      </c>
      <c r="DQ178" s="112" t="e">
        <f>'III Plan Rates'!$AA181*'V Consumer Factors'!$N$14*'II Rate Development &amp; Change'!$M$34</f>
        <v>#DIV/0!</v>
      </c>
      <c r="DR178" s="112" t="e">
        <f>'III Plan Rates'!$AA181*'V Consumer Factors'!$N$15*'II Rate Development &amp; Change'!$M$34</f>
        <v>#DIV/0!</v>
      </c>
      <c r="DS178" s="112" t="e">
        <f>'III Plan Rates'!$AA181*'V Consumer Factors'!$N$16*'II Rate Development &amp; Change'!$M$34</f>
        <v>#DIV/0!</v>
      </c>
      <c r="DT178" s="112" t="e">
        <f>'III Plan Rates'!$AA181*'V Consumer Factors'!$N$17*'II Rate Development &amp; Change'!$M$34</f>
        <v>#DIV/0!</v>
      </c>
      <c r="DU178" s="112" t="e">
        <f>'III Plan Rates'!$AA181*'V Consumer Factors'!$N$18*'II Rate Development &amp; Change'!$M$34</f>
        <v>#DIV/0!</v>
      </c>
      <c r="DV178" s="112" t="e">
        <f>'III Plan Rates'!$AA181*'V Consumer Factors'!$N$19*'II Rate Development &amp; Change'!$M$34</f>
        <v>#DIV/0!</v>
      </c>
      <c r="DW178" s="112" t="e">
        <f>'III Plan Rates'!$AA181*'V Consumer Factors'!$N$20*'II Rate Development &amp; Change'!$M$34</f>
        <v>#DIV/0!</v>
      </c>
      <c r="DX178" s="112">
        <f>IF('III Plan Rates'!$AP181&gt;0,SUMPRODUCT(DO178:DW178,'III Plan Rates'!$AG181:$AO181)/'III Plan Rates'!$AP181,0)</f>
        <v>0</v>
      </c>
      <c r="DZ178" s="120" t="e">
        <f t="shared" si="79"/>
        <v>#DIV/0!</v>
      </c>
      <c r="EA178" s="120" t="e">
        <f t="shared" si="80"/>
        <v>#DIV/0!</v>
      </c>
      <c r="EB178" s="120" t="e">
        <f t="shared" si="81"/>
        <v>#DIV/0!</v>
      </c>
      <c r="EC178" s="120" t="e">
        <f t="shared" si="82"/>
        <v>#DIV/0!</v>
      </c>
      <c r="ED178" s="120" t="e">
        <f t="shared" si="83"/>
        <v>#DIV/0!</v>
      </c>
      <c r="EE178" s="120" t="e">
        <f t="shared" si="84"/>
        <v>#DIV/0!</v>
      </c>
      <c r="EF178" s="120" t="e">
        <f t="shared" si="85"/>
        <v>#DIV/0!</v>
      </c>
      <c r="EG178" s="120" t="e">
        <f t="shared" si="86"/>
        <v>#DIV/0!</v>
      </c>
      <c r="EH178" s="120" t="e">
        <f t="shared" si="87"/>
        <v>#DIV/0!</v>
      </c>
      <c r="EI178" s="120" t="str">
        <f t="shared" si="76"/>
        <v/>
      </c>
      <c r="EJ178" s="119"/>
    </row>
    <row r="179" spans="1:140" x14ac:dyDescent="0.25">
      <c r="A179" s="406" t="str">
        <f>'III Plan Rates'!A182</f>
        <v>Plan 165</v>
      </c>
      <c r="B179" s="122">
        <f>'III Plan Rates'!B182</f>
        <v>0</v>
      </c>
      <c r="C179" s="128">
        <f>'III Plan Rates'!D182</f>
        <v>0</v>
      </c>
      <c r="D179" s="122">
        <f>'III Plan Rates'!E182</f>
        <v>0</v>
      </c>
      <c r="E179" s="122">
        <f>'III Plan Rates'!F182</f>
        <v>0</v>
      </c>
      <c r="F179" s="122">
        <f>'III Plan Rates'!G182</f>
        <v>0</v>
      </c>
      <c r="G179" s="122">
        <f>'III Plan Rates'!J182</f>
        <v>0</v>
      </c>
      <c r="H179" s="10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2">
        <f>IF('III Plan Rates'!$AP182&gt;0,SUMPRODUCT(I179:Q179,'III Plan Rates'!$AG182:$AO182)/'III Plan Rates'!$AP182,0)</f>
        <v>0</v>
      </c>
      <c r="S179" s="123"/>
      <c r="T179" s="112" t="e">
        <f>'III Plan Rates'!$AA182*'V Consumer Factors'!$N$12*'II Rate Development &amp; Change'!$J$34</f>
        <v>#DIV/0!</v>
      </c>
      <c r="U179" s="112" t="e">
        <f>'III Plan Rates'!$AA182*'V Consumer Factors'!$N$13*'II Rate Development &amp; Change'!$J$34</f>
        <v>#DIV/0!</v>
      </c>
      <c r="V179" s="112" t="e">
        <f>'III Plan Rates'!$AA182*'V Consumer Factors'!$N$14*'II Rate Development &amp; Change'!$J$34</f>
        <v>#DIV/0!</v>
      </c>
      <c r="W179" s="112" t="e">
        <f>'III Plan Rates'!$AA182*'V Consumer Factors'!$N$15*'II Rate Development &amp; Change'!$J$34</f>
        <v>#DIV/0!</v>
      </c>
      <c r="X179" s="112" t="e">
        <f>'III Plan Rates'!$AA182*'V Consumer Factors'!$N$16*'II Rate Development &amp; Change'!$J$34</f>
        <v>#DIV/0!</v>
      </c>
      <c r="Y179" s="112" t="e">
        <f>'III Plan Rates'!$AA182*'V Consumer Factors'!$N$17*'II Rate Development &amp; Change'!$J$34</f>
        <v>#DIV/0!</v>
      </c>
      <c r="Z179" s="112" t="e">
        <f>'III Plan Rates'!$AA182*'V Consumer Factors'!$N$18*'II Rate Development &amp; Change'!$J$34</f>
        <v>#DIV/0!</v>
      </c>
      <c r="AA179" s="112" t="e">
        <f>'III Plan Rates'!$AA182*'V Consumer Factors'!$N$19*'II Rate Development &amp; Change'!$J$34</f>
        <v>#DIV/0!</v>
      </c>
      <c r="AB179" s="112" t="e">
        <f>'III Plan Rates'!$AA182*'V Consumer Factors'!$N$20*'II Rate Development &amp; Change'!$J$34</f>
        <v>#DIV/0!</v>
      </c>
      <c r="AC179" s="112">
        <f>IF('III Plan Rates'!$AP182&gt;0,SUMPRODUCT(T179:AB179,'III Plan Rates'!$AG182:$AO182)/'III Plan Rates'!$AP182,0)</f>
        <v>0</v>
      </c>
      <c r="AD179" s="119"/>
      <c r="AE179" s="120" t="e">
        <f t="shared" si="62"/>
        <v>#DIV/0!</v>
      </c>
      <c r="AF179" s="120" t="e">
        <f t="shared" si="62"/>
        <v>#DIV/0!</v>
      </c>
      <c r="AG179" s="120" t="e">
        <f t="shared" si="62"/>
        <v>#DIV/0!</v>
      </c>
      <c r="AH179" s="120" t="e">
        <f t="shared" si="62"/>
        <v>#DIV/0!</v>
      </c>
      <c r="AI179" s="120" t="e">
        <f t="shared" si="62"/>
        <v>#DIV/0!</v>
      </c>
      <c r="AJ179" s="120" t="e">
        <f t="shared" si="62"/>
        <v>#DIV/0!</v>
      </c>
      <c r="AK179" s="120" t="e">
        <f t="shared" si="88"/>
        <v>#DIV/0!</v>
      </c>
      <c r="AL179" s="120" t="e">
        <f t="shared" si="88"/>
        <v>#DIV/0!</v>
      </c>
      <c r="AM179" s="120" t="e">
        <f t="shared" si="88"/>
        <v>#DIV/0!</v>
      </c>
      <c r="AN179" s="120" t="str">
        <f t="shared" si="88"/>
        <v/>
      </c>
      <c r="AO179" s="119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2">
        <f>IF('III Plan Rates'!$AP182&gt;0,SUMPRODUCT(AP179:AX179,'III Plan Rates'!$AG182:$AO182)/'III Plan Rates'!$AP182,0)</f>
        <v>0</v>
      </c>
      <c r="AZ179" s="123"/>
      <c r="BA179" s="112" t="e">
        <f>'III Plan Rates'!$AA182*'V Consumer Factors'!$N$12*'II Rate Development &amp; Change'!$K$34</f>
        <v>#DIV/0!</v>
      </c>
      <c r="BB179" s="112" t="e">
        <f>'III Plan Rates'!$AA182*'V Consumer Factors'!$N$13*'II Rate Development &amp; Change'!$K$34</f>
        <v>#DIV/0!</v>
      </c>
      <c r="BC179" s="112" t="e">
        <f>'III Plan Rates'!$AA182*'V Consumer Factors'!$N$14*'II Rate Development &amp; Change'!$K$34</f>
        <v>#DIV/0!</v>
      </c>
      <c r="BD179" s="112" t="e">
        <f>'III Plan Rates'!$AA182*'V Consumer Factors'!$N$15*'II Rate Development &amp; Change'!$K$34</f>
        <v>#DIV/0!</v>
      </c>
      <c r="BE179" s="112" t="e">
        <f>'III Plan Rates'!$AA182*'V Consumer Factors'!$N$16*'II Rate Development &amp; Change'!$K$34</f>
        <v>#DIV/0!</v>
      </c>
      <c r="BF179" s="112" t="e">
        <f>'III Plan Rates'!$AA182*'V Consumer Factors'!$N$17*'II Rate Development &amp; Change'!$K$34</f>
        <v>#DIV/0!</v>
      </c>
      <c r="BG179" s="112" t="e">
        <f>'III Plan Rates'!$AA182*'V Consumer Factors'!$N$18*'II Rate Development &amp; Change'!$K$34</f>
        <v>#DIV/0!</v>
      </c>
      <c r="BH179" s="112" t="e">
        <f>'III Plan Rates'!$AA182*'V Consumer Factors'!$N$19*'II Rate Development &amp; Change'!$K$34</f>
        <v>#DIV/0!</v>
      </c>
      <c r="BI179" s="112" t="e">
        <f>'III Plan Rates'!$AA182*'V Consumer Factors'!$N$20*'II Rate Development &amp; Change'!$K$34</f>
        <v>#DIV/0!</v>
      </c>
      <c r="BJ179" s="112">
        <f>IF('III Plan Rates'!$AP182&gt;0,SUMPRODUCT(BA179:BI179,'III Plan Rates'!$AG182:$AO182)/'III Plan Rates'!$AP182,0)</f>
        <v>0</v>
      </c>
      <c r="BK179" s="124"/>
      <c r="BL179" s="120" t="e">
        <f t="shared" si="67"/>
        <v>#DIV/0!</v>
      </c>
      <c r="BM179" s="120" t="e">
        <f t="shared" si="67"/>
        <v>#DIV/0!</v>
      </c>
      <c r="BN179" s="120" t="e">
        <f t="shared" si="67"/>
        <v>#DIV/0!</v>
      </c>
      <c r="BO179" s="120" t="e">
        <f t="shared" si="67"/>
        <v>#DIV/0!</v>
      </c>
      <c r="BP179" s="120" t="e">
        <f t="shared" si="67"/>
        <v>#DIV/0!</v>
      </c>
      <c r="BQ179" s="120" t="e">
        <f t="shared" si="67"/>
        <v>#DIV/0!</v>
      </c>
      <c r="BR179" s="120" t="e">
        <f t="shared" si="66"/>
        <v>#DIV/0!</v>
      </c>
      <c r="BS179" s="120" t="e">
        <f t="shared" si="66"/>
        <v>#DIV/0!</v>
      </c>
      <c r="BT179" s="120" t="e">
        <f t="shared" si="66"/>
        <v>#DIV/0!</v>
      </c>
      <c r="BU179" s="120" t="str">
        <f t="shared" si="66"/>
        <v/>
      </c>
      <c r="BV179" s="119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2">
        <f>IF('III Plan Rates'!$AP182&gt;0,SUMPRODUCT(BW179:CE179,'III Plan Rates'!$AG182:$AO182)/'III Plan Rates'!$AP182,0)</f>
        <v>0</v>
      </c>
      <c r="CG179" s="123"/>
      <c r="CH179" s="112" t="e">
        <f>'III Plan Rates'!$AA182*'V Consumer Factors'!$N$12*'II Rate Development &amp; Change'!$L$34</f>
        <v>#DIV/0!</v>
      </c>
      <c r="CI179" s="112" t="e">
        <f>'III Plan Rates'!$AA182*'V Consumer Factors'!$N$13*'II Rate Development &amp; Change'!$L$34</f>
        <v>#DIV/0!</v>
      </c>
      <c r="CJ179" s="112" t="e">
        <f>'III Plan Rates'!$AA182*'V Consumer Factors'!$N$14*'II Rate Development &amp; Change'!$L$34</f>
        <v>#DIV/0!</v>
      </c>
      <c r="CK179" s="112" t="e">
        <f>'III Plan Rates'!$AA182*'V Consumer Factors'!$N$15*'II Rate Development &amp; Change'!$L$34</f>
        <v>#DIV/0!</v>
      </c>
      <c r="CL179" s="112" t="e">
        <f>'III Plan Rates'!$AA182*'V Consumer Factors'!$N$16*'II Rate Development &amp; Change'!$L$34</f>
        <v>#DIV/0!</v>
      </c>
      <c r="CM179" s="112" t="e">
        <f>'III Plan Rates'!$AA182*'V Consumer Factors'!$N$17*'II Rate Development &amp; Change'!$L$34</f>
        <v>#DIV/0!</v>
      </c>
      <c r="CN179" s="112" t="e">
        <f>'III Plan Rates'!$AA182*'V Consumer Factors'!$N$18*'II Rate Development &amp; Change'!$L$34</f>
        <v>#DIV/0!</v>
      </c>
      <c r="CO179" s="112" t="e">
        <f>'III Plan Rates'!$AA182*'V Consumer Factors'!$N$19*'II Rate Development &amp; Change'!$L$34</f>
        <v>#DIV/0!</v>
      </c>
      <c r="CP179" s="112" t="e">
        <f>'III Plan Rates'!$AA182*'V Consumer Factors'!$N$20*'II Rate Development &amp; Change'!$L$34</f>
        <v>#DIV/0!</v>
      </c>
      <c r="CQ179" s="112">
        <f>IF('III Plan Rates'!$AP182&gt;0,SUMPRODUCT(CH179:CP179,'III Plan Rates'!$AG182:$AO182)/'III Plan Rates'!$AP182,0)</f>
        <v>0</v>
      </c>
      <c r="CR179" s="124"/>
      <c r="CS179" s="120" t="e">
        <f t="shared" si="77"/>
        <v>#DIV/0!</v>
      </c>
      <c r="CT179" s="120" t="e">
        <f t="shared" si="78"/>
        <v>#DIV/0!</v>
      </c>
      <c r="CU179" s="120" t="e">
        <f t="shared" si="68"/>
        <v>#DIV/0!</v>
      </c>
      <c r="CV179" s="120" t="e">
        <f t="shared" si="69"/>
        <v>#DIV/0!</v>
      </c>
      <c r="CW179" s="120" t="e">
        <f t="shared" si="70"/>
        <v>#DIV/0!</v>
      </c>
      <c r="CX179" s="120" t="e">
        <f t="shared" si="71"/>
        <v>#DIV/0!</v>
      </c>
      <c r="CY179" s="120" t="e">
        <f t="shared" si="72"/>
        <v>#DIV/0!</v>
      </c>
      <c r="CZ179" s="120" t="e">
        <f t="shared" si="73"/>
        <v>#DIV/0!</v>
      </c>
      <c r="DA179" s="120" t="e">
        <f t="shared" si="74"/>
        <v>#DIV/0!</v>
      </c>
      <c r="DB179" s="120" t="str">
        <f t="shared" si="75"/>
        <v/>
      </c>
      <c r="DC179" s="119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2">
        <f>IF('III Plan Rates'!$AP182&gt;0,SUMPRODUCT(DD179:DL179,'III Plan Rates'!$AG182:$AO182)/'III Plan Rates'!$AP182,0)</f>
        <v>0</v>
      </c>
      <c r="DN179" s="123"/>
      <c r="DO179" s="112" t="e">
        <f>'III Plan Rates'!$AA182*'V Consumer Factors'!$N$12*'II Rate Development &amp; Change'!$M$34</f>
        <v>#DIV/0!</v>
      </c>
      <c r="DP179" s="112" t="e">
        <f>'III Plan Rates'!$AA182*'V Consumer Factors'!$N$13*'II Rate Development &amp; Change'!$M$34</f>
        <v>#DIV/0!</v>
      </c>
      <c r="DQ179" s="112" t="e">
        <f>'III Plan Rates'!$AA182*'V Consumer Factors'!$N$14*'II Rate Development &amp; Change'!$M$34</f>
        <v>#DIV/0!</v>
      </c>
      <c r="DR179" s="112" t="e">
        <f>'III Plan Rates'!$AA182*'V Consumer Factors'!$N$15*'II Rate Development &amp; Change'!$M$34</f>
        <v>#DIV/0!</v>
      </c>
      <c r="DS179" s="112" t="e">
        <f>'III Plan Rates'!$AA182*'V Consumer Factors'!$N$16*'II Rate Development &amp; Change'!$M$34</f>
        <v>#DIV/0!</v>
      </c>
      <c r="DT179" s="112" t="e">
        <f>'III Plan Rates'!$AA182*'V Consumer Factors'!$N$17*'II Rate Development &amp; Change'!$M$34</f>
        <v>#DIV/0!</v>
      </c>
      <c r="DU179" s="112" t="e">
        <f>'III Plan Rates'!$AA182*'V Consumer Factors'!$N$18*'II Rate Development &amp; Change'!$M$34</f>
        <v>#DIV/0!</v>
      </c>
      <c r="DV179" s="112" t="e">
        <f>'III Plan Rates'!$AA182*'V Consumer Factors'!$N$19*'II Rate Development &amp; Change'!$M$34</f>
        <v>#DIV/0!</v>
      </c>
      <c r="DW179" s="112" t="e">
        <f>'III Plan Rates'!$AA182*'V Consumer Factors'!$N$20*'II Rate Development &amp; Change'!$M$34</f>
        <v>#DIV/0!</v>
      </c>
      <c r="DX179" s="112">
        <f>IF('III Plan Rates'!$AP182&gt;0,SUMPRODUCT(DO179:DW179,'III Plan Rates'!$AG182:$AO182)/'III Plan Rates'!$AP182,0)</f>
        <v>0</v>
      </c>
      <c r="DZ179" s="120" t="e">
        <f t="shared" si="79"/>
        <v>#DIV/0!</v>
      </c>
      <c r="EA179" s="120" t="e">
        <f t="shared" si="80"/>
        <v>#DIV/0!</v>
      </c>
      <c r="EB179" s="120" t="e">
        <f t="shared" si="81"/>
        <v>#DIV/0!</v>
      </c>
      <c r="EC179" s="120" t="e">
        <f t="shared" si="82"/>
        <v>#DIV/0!</v>
      </c>
      <c r="ED179" s="120" t="e">
        <f t="shared" si="83"/>
        <v>#DIV/0!</v>
      </c>
      <c r="EE179" s="120" t="e">
        <f t="shared" si="84"/>
        <v>#DIV/0!</v>
      </c>
      <c r="EF179" s="120" t="e">
        <f t="shared" si="85"/>
        <v>#DIV/0!</v>
      </c>
      <c r="EG179" s="120" t="e">
        <f t="shared" si="86"/>
        <v>#DIV/0!</v>
      </c>
      <c r="EH179" s="120" t="e">
        <f t="shared" si="87"/>
        <v>#DIV/0!</v>
      </c>
      <c r="EI179" s="120" t="str">
        <f t="shared" si="76"/>
        <v/>
      </c>
      <c r="EJ179" s="119"/>
    </row>
    <row r="180" spans="1:140" x14ac:dyDescent="0.25">
      <c r="A180" s="406" t="str">
        <f>'III Plan Rates'!A183</f>
        <v>Plan 166</v>
      </c>
      <c r="B180" s="122">
        <f>'III Plan Rates'!B183</f>
        <v>0</v>
      </c>
      <c r="C180" s="128">
        <f>'III Plan Rates'!D183</f>
        <v>0</v>
      </c>
      <c r="D180" s="122">
        <f>'III Plan Rates'!E183</f>
        <v>0</v>
      </c>
      <c r="E180" s="122">
        <f>'III Plan Rates'!F183</f>
        <v>0</v>
      </c>
      <c r="F180" s="122">
        <f>'III Plan Rates'!G183</f>
        <v>0</v>
      </c>
      <c r="G180" s="122">
        <f>'III Plan Rates'!J183</f>
        <v>0</v>
      </c>
      <c r="H180" s="10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2">
        <f>IF('III Plan Rates'!$AP183&gt;0,SUMPRODUCT(I180:Q180,'III Plan Rates'!$AG183:$AO183)/'III Plan Rates'!$AP183,0)</f>
        <v>0</v>
      </c>
      <c r="S180" s="123"/>
      <c r="T180" s="112" t="e">
        <f>'III Plan Rates'!$AA183*'V Consumer Factors'!$N$12*'II Rate Development &amp; Change'!$J$34</f>
        <v>#DIV/0!</v>
      </c>
      <c r="U180" s="112" t="e">
        <f>'III Plan Rates'!$AA183*'V Consumer Factors'!$N$13*'II Rate Development &amp; Change'!$J$34</f>
        <v>#DIV/0!</v>
      </c>
      <c r="V180" s="112" t="e">
        <f>'III Plan Rates'!$AA183*'V Consumer Factors'!$N$14*'II Rate Development &amp; Change'!$J$34</f>
        <v>#DIV/0!</v>
      </c>
      <c r="W180" s="112" t="e">
        <f>'III Plan Rates'!$AA183*'V Consumer Factors'!$N$15*'II Rate Development &amp; Change'!$J$34</f>
        <v>#DIV/0!</v>
      </c>
      <c r="X180" s="112" t="e">
        <f>'III Plan Rates'!$AA183*'V Consumer Factors'!$N$16*'II Rate Development &amp; Change'!$J$34</f>
        <v>#DIV/0!</v>
      </c>
      <c r="Y180" s="112" t="e">
        <f>'III Plan Rates'!$AA183*'V Consumer Factors'!$N$17*'II Rate Development &amp; Change'!$J$34</f>
        <v>#DIV/0!</v>
      </c>
      <c r="Z180" s="112" t="e">
        <f>'III Plan Rates'!$AA183*'V Consumer Factors'!$N$18*'II Rate Development &amp; Change'!$J$34</f>
        <v>#DIV/0!</v>
      </c>
      <c r="AA180" s="112" t="e">
        <f>'III Plan Rates'!$AA183*'V Consumer Factors'!$N$19*'II Rate Development &amp; Change'!$J$34</f>
        <v>#DIV/0!</v>
      </c>
      <c r="AB180" s="112" t="e">
        <f>'III Plan Rates'!$AA183*'V Consumer Factors'!$N$20*'II Rate Development &amp; Change'!$J$34</f>
        <v>#DIV/0!</v>
      </c>
      <c r="AC180" s="112">
        <f>IF('III Plan Rates'!$AP183&gt;0,SUMPRODUCT(T180:AB180,'III Plan Rates'!$AG183:$AO183)/'III Plan Rates'!$AP183,0)</f>
        <v>0</v>
      </c>
      <c r="AD180" s="119"/>
      <c r="AE180" s="120" t="e">
        <f t="shared" si="62"/>
        <v>#DIV/0!</v>
      </c>
      <c r="AF180" s="120" t="e">
        <f t="shared" si="62"/>
        <v>#DIV/0!</v>
      </c>
      <c r="AG180" s="120" t="e">
        <f t="shared" si="62"/>
        <v>#DIV/0!</v>
      </c>
      <c r="AH180" s="120" t="e">
        <f t="shared" si="62"/>
        <v>#DIV/0!</v>
      </c>
      <c r="AI180" s="120" t="e">
        <f t="shared" si="62"/>
        <v>#DIV/0!</v>
      </c>
      <c r="AJ180" s="120" t="e">
        <f t="shared" si="62"/>
        <v>#DIV/0!</v>
      </c>
      <c r="AK180" s="120" t="e">
        <f t="shared" si="88"/>
        <v>#DIV/0!</v>
      </c>
      <c r="AL180" s="120" t="e">
        <f t="shared" si="88"/>
        <v>#DIV/0!</v>
      </c>
      <c r="AM180" s="120" t="e">
        <f t="shared" si="88"/>
        <v>#DIV/0!</v>
      </c>
      <c r="AN180" s="120" t="str">
        <f t="shared" si="88"/>
        <v/>
      </c>
      <c r="AO180" s="119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2">
        <f>IF('III Plan Rates'!$AP183&gt;0,SUMPRODUCT(AP180:AX180,'III Plan Rates'!$AG183:$AO183)/'III Plan Rates'!$AP183,0)</f>
        <v>0</v>
      </c>
      <c r="AZ180" s="123"/>
      <c r="BA180" s="112" t="e">
        <f>'III Plan Rates'!$AA183*'V Consumer Factors'!$N$12*'II Rate Development &amp; Change'!$K$34</f>
        <v>#DIV/0!</v>
      </c>
      <c r="BB180" s="112" t="e">
        <f>'III Plan Rates'!$AA183*'V Consumer Factors'!$N$13*'II Rate Development &amp; Change'!$K$34</f>
        <v>#DIV/0!</v>
      </c>
      <c r="BC180" s="112" t="e">
        <f>'III Plan Rates'!$AA183*'V Consumer Factors'!$N$14*'II Rate Development &amp; Change'!$K$34</f>
        <v>#DIV/0!</v>
      </c>
      <c r="BD180" s="112" t="e">
        <f>'III Plan Rates'!$AA183*'V Consumer Factors'!$N$15*'II Rate Development &amp; Change'!$K$34</f>
        <v>#DIV/0!</v>
      </c>
      <c r="BE180" s="112" t="e">
        <f>'III Plan Rates'!$AA183*'V Consumer Factors'!$N$16*'II Rate Development &amp; Change'!$K$34</f>
        <v>#DIV/0!</v>
      </c>
      <c r="BF180" s="112" t="e">
        <f>'III Plan Rates'!$AA183*'V Consumer Factors'!$N$17*'II Rate Development &amp; Change'!$K$34</f>
        <v>#DIV/0!</v>
      </c>
      <c r="BG180" s="112" t="e">
        <f>'III Plan Rates'!$AA183*'V Consumer Factors'!$N$18*'II Rate Development &amp; Change'!$K$34</f>
        <v>#DIV/0!</v>
      </c>
      <c r="BH180" s="112" t="e">
        <f>'III Plan Rates'!$AA183*'V Consumer Factors'!$N$19*'II Rate Development &amp; Change'!$K$34</f>
        <v>#DIV/0!</v>
      </c>
      <c r="BI180" s="112" t="e">
        <f>'III Plan Rates'!$AA183*'V Consumer Factors'!$N$20*'II Rate Development &amp; Change'!$K$34</f>
        <v>#DIV/0!</v>
      </c>
      <c r="BJ180" s="112">
        <f>IF('III Plan Rates'!$AP183&gt;0,SUMPRODUCT(BA180:BI180,'III Plan Rates'!$AG183:$AO183)/'III Plan Rates'!$AP183,0)</f>
        <v>0</v>
      </c>
      <c r="BK180" s="124"/>
      <c r="BL180" s="120" t="e">
        <f t="shared" si="67"/>
        <v>#DIV/0!</v>
      </c>
      <c r="BM180" s="120" t="e">
        <f t="shared" si="67"/>
        <v>#DIV/0!</v>
      </c>
      <c r="BN180" s="120" t="e">
        <f t="shared" si="67"/>
        <v>#DIV/0!</v>
      </c>
      <c r="BO180" s="120" t="e">
        <f t="shared" si="67"/>
        <v>#DIV/0!</v>
      </c>
      <c r="BP180" s="120" t="e">
        <f t="shared" si="67"/>
        <v>#DIV/0!</v>
      </c>
      <c r="BQ180" s="120" t="e">
        <f t="shared" si="67"/>
        <v>#DIV/0!</v>
      </c>
      <c r="BR180" s="120" t="e">
        <f t="shared" si="66"/>
        <v>#DIV/0!</v>
      </c>
      <c r="BS180" s="120" t="e">
        <f t="shared" si="66"/>
        <v>#DIV/0!</v>
      </c>
      <c r="BT180" s="120" t="e">
        <f t="shared" si="66"/>
        <v>#DIV/0!</v>
      </c>
      <c r="BU180" s="120" t="str">
        <f t="shared" si="66"/>
        <v/>
      </c>
      <c r="BV180" s="119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2">
        <f>IF('III Plan Rates'!$AP183&gt;0,SUMPRODUCT(BW180:CE180,'III Plan Rates'!$AG183:$AO183)/'III Plan Rates'!$AP183,0)</f>
        <v>0</v>
      </c>
      <c r="CG180" s="123"/>
      <c r="CH180" s="112" t="e">
        <f>'III Plan Rates'!$AA183*'V Consumer Factors'!$N$12*'II Rate Development &amp; Change'!$L$34</f>
        <v>#DIV/0!</v>
      </c>
      <c r="CI180" s="112" t="e">
        <f>'III Plan Rates'!$AA183*'V Consumer Factors'!$N$13*'II Rate Development &amp; Change'!$L$34</f>
        <v>#DIV/0!</v>
      </c>
      <c r="CJ180" s="112" t="e">
        <f>'III Plan Rates'!$AA183*'V Consumer Factors'!$N$14*'II Rate Development &amp; Change'!$L$34</f>
        <v>#DIV/0!</v>
      </c>
      <c r="CK180" s="112" t="e">
        <f>'III Plan Rates'!$AA183*'V Consumer Factors'!$N$15*'II Rate Development &amp; Change'!$L$34</f>
        <v>#DIV/0!</v>
      </c>
      <c r="CL180" s="112" t="e">
        <f>'III Plan Rates'!$AA183*'V Consumer Factors'!$N$16*'II Rate Development &amp; Change'!$L$34</f>
        <v>#DIV/0!</v>
      </c>
      <c r="CM180" s="112" t="e">
        <f>'III Plan Rates'!$AA183*'V Consumer Factors'!$N$17*'II Rate Development &amp; Change'!$L$34</f>
        <v>#DIV/0!</v>
      </c>
      <c r="CN180" s="112" t="e">
        <f>'III Plan Rates'!$AA183*'V Consumer Factors'!$N$18*'II Rate Development &amp; Change'!$L$34</f>
        <v>#DIV/0!</v>
      </c>
      <c r="CO180" s="112" t="e">
        <f>'III Plan Rates'!$AA183*'V Consumer Factors'!$N$19*'II Rate Development &amp; Change'!$L$34</f>
        <v>#DIV/0!</v>
      </c>
      <c r="CP180" s="112" t="e">
        <f>'III Plan Rates'!$AA183*'V Consumer Factors'!$N$20*'II Rate Development &amp; Change'!$L$34</f>
        <v>#DIV/0!</v>
      </c>
      <c r="CQ180" s="112">
        <f>IF('III Plan Rates'!$AP183&gt;0,SUMPRODUCT(CH180:CP180,'III Plan Rates'!$AG183:$AO183)/'III Plan Rates'!$AP183,0)</f>
        <v>0</v>
      </c>
      <c r="CR180" s="124"/>
      <c r="CS180" s="120" t="e">
        <f t="shared" si="77"/>
        <v>#DIV/0!</v>
      </c>
      <c r="CT180" s="120" t="e">
        <f t="shared" si="78"/>
        <v>#DIV/0!</v>
      </c>
      <c r="CU180" s="120" t="e">
        <f t="shared" si="68"/>
        <v>#DIV/0!</v>
      </c>
      <c r="CV180" s="120" t="e">
        <f t="shared" si="69"/>
        <v>#DIV/0!</v>
      </c>
      <c r="CW180" s="120" t="e">
        <f t="shared" si="70"/>
        <v>#DIV/0!</v>
      </c>
      <c r="CX180" s="120" t="e">
        <f t="shared" si="71"/>
        <v>#DIV/0!</v>
      </c>
      <c r="CY180" s="120" t="e">
        <f t="shared" si="72"/>
        <v>#DIV/0!</v>
      </c>
      <c r="CZ180" s="120" t="e">
        <f t="shared" si="73"/>
        <v>#DIV/0!</v>
      </c>
      <c r="DA180" s="120" t="e">
        <f t="shared" si="74"/>
        <v>#DIV/0!</v>
      </c>
      <c r="DB180" s="120" t="str">
        <f t="shared" si="75"/>
        <v/>
      </c>
      <c r="DC180" s="119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2">
        <f>IF('III Plan Rates'!$AP183&gt;0,SUMPRODUCT(DD180:DL180,'III Plan Rates'!$AG183:$AO183)/'III Plan Rates'!$AP183,0)</f>
        <v>0</v>
      </c>
      <c r="DN180" s="123"/>
      <c r="DO180" s="112" t="e">
        <f>'III Plan Rates'!$AA183*'V Consumer Factors'!$N$12*'II Rate Development &amp; Change'!$M$34</f>
        <v>#DIV/0!</v>
      </c>
      <c r="DP180" s="112" t="e">
        <f>'III Plan Rates'!$AA183*'V Consumer Factors'!$N$13*'II Rate Development &amp; Change'!$M$34</f>
        <v>#DIV/0!</v>
      </c>
      <c r="DQ180" s="112" t="e">
        <f>'III Plan Rates'!$AA183*'V Consumer Factors'!$N$14*'II Rate Development &amp; Change'!$M$34</f>
        <v>#DIV/0!</v>
      </c>
      <c r="DR180" s="112" t="e">
        <f>'III Plan Rates'!$AA183*'V Consumer Factors'!$N$15*'II Rate Development &amp; Change'!$M$34</f>
        <v>#DIV/0!</v>
      </c>
      <c r="DS180" s="112" t="e">
        <f>'III Plan Rates'!$AA183*'V Consumer Factors'!$N$16*'II Rate Development &amp; Change'!$M$34</f>
        <v>#DIV/0!</v>
      </c>
      <c r="DT180" s="112" t="e">
        <f>'III Plan Rates'!$AA183*'V Consumer Factors'!$N$17*'II Rate Development &amp; Change'!$M$34</f>
        <v>#DIV/0!</v>
      </c>
      <c r="DU180" s="112" t="e">
        <f>'III Plan Rates'!$AA183*'V Consumer Factors'!$N$18*'II Rate Development &amp; Change'!$M$34</f>
        <v>#DIV/0!</v>
      </c>
      <c r="DV180" s="112" t="e">
        <f>'III Plan Rates'!$AA183*'V Consumer Factors'!$N$19*'II Rate Development &amp; Change'!$M$34</f>
        <v>#DIV/0!</v>
      </c>
      <c r="DW180" s="112" t="e">
        <f>'III Plan Rates'!$AA183*'V Consumer Factors'!$N$20*'II Rate Development &amp; Change'!$M$34</f>
        <v>#DIV/0!</v>
      </c>
      <c r="DX180" s="112">
        <f>IF('III Plan Rates'!$AP183&gt;0,SUMPRODUCT(DO180:DW180,'III Plan Rates'!$AG183:$AO183)/'III Plan Rates'!$AP183,0)</f>
        <v>0</v>
      </c>
      <c r="DZ180" s="120" t="e">
        <f t="shared" si="79"/>
        <v>#DIV/0!</v>
      </c>
      <c r="EA180" s="120" t="e">
        <f t="shared" si="80"/>
        <v>#DIV/0!</v>
      </c>
      <c r="EB180" s="120" t="e">
        <f t="shared" si="81"/>
        <v>#DIV/0!</v>
      </c>
      <c r="EC180" s="120" t="e">
        <f t="shared" si="82"/>
        <v>#DIV/0!</v>
      </c>
      <c r="ED180" s="120" t="e">
        <f t="shared" si="83"/>
        <v>#DIV/0!</v>
      </c>
      <c r="EE180" s="120" t="e">
        <f t="shared" si="84"/>
        <v>#DIV/0!</v>
      </c>
      <c r="EF180" s="120" t="e">
        <f t="shared" si="85"/>
        <v>#DIV/0!</v>
      </c>
      <c r="EG180" s="120" t="e">
        <f t="shared" si="86"/>
        <v>#DIV/0!</v>
      </c>
      <c r="EH180" s="120" t="e">
        <f t="shared" si="87"/>
        <v>#DIV/0!</v>
      </c>
      <c r="EI180" s="120" t="str">
        <f t="shared" si="76"/>
        <v/>
      </c>
      <c r="EJ180" s="119"/>
    </row>
    <row r="181" spans="1:140" x14ac:dyDescent="0.25">
      <c r="A181" s="406" t="str">
        <f>'III Plan Rates'!A184</f>
        <v>Plan 167</v>
      </c>
      <c r="B181" s="122">
        <f>'III Plan Rates'!B184</f>
        <v>0</v>
      </c>
      <c r="C181" s="128">
        <f>'III Plan Rates'!D184</f>
        <v>0</v>
      </c>
      <c r="D181" s="122">
        <f>'III Plan Rates'!E184</f>
        <v>0</v>
      </c>
      <c r="E181" s="122">
        <f>'III Plan Rates'!F184</f>
        <v>0</v>
      </c>
      <c r="F181" s="122">
        <f>'III Plan Rates'!G184</f>
        <v>0</v>
      </c>
      <c r="G181" s="122">
        <f>'III Plan Rates'!J184</f>
        <v>0</v>
      </c>
      <c r="H181" s="10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2">
        <f>IF('III Plan Rates'!$AP184&gt;0,SUMPRODUCT(I181:Q181,'III Plan Rates'!$AG184:$AO184)/'III Plan Rates'!$AP184,0)</f>
        <v>0</v>
      </c>
      <c r="S181" s="123"/>
      <c r="T181" s="112" t="e">
        <f>'III Plan Rates'!$AA184*'V Consumer Factors'!$N$12*'II Rate Development &amp; Change'!$J$34</f>
        <v>#DIV/0!</v>
      </c>
      <c r="U181" s="112" t="e">
        <f>'III Plan Rates'!$AA184*'V Consumer Factors'!$N$13*'II Rate Development &amp; Change'!$J$34</f>
        <v>#DIV/0!</v>
      </c>
      <c r="V181" s="112" t="e">
        <f>'III Plan Rates'!$AA184*'V Consumer Factors'!$N$14*'II Rate Development &amp; Change'!$J$34</f>
        <v>#DIV/0!</v>
      </c>
      <c r="W181" s="112" t="e">
        <f>'III Plan Rates'!$AA184*'V Consumer Factors'!$N$15*'II Rate Development &amp; Change'!$J$34</f>
        <v>#DIV/0!</v>
      </c>
      <c r="X181" s="112" t="e">
        <f>'III Plan Rates'!$AA184*'V Consumer Factors'!$N$16*'II Rate Development &amp; Change'!$J$34</f>
        <v>#DIV/0!</v>
      </c>
      <c r="Y181" s="112" t="e">
        <f>'III Plan Rates'!$AA184*'V Consumer Factors'!$N$17*'II Rate Development &amp; Change'!$J$34</f>
        <v>#DIV/0!</v>
      </c>
      <c r="Z181" s="112" t="e">
        <f>'III Plan Rates'!$AA184*'V Consumer Factors'!$N$18*'II Rate Development &amp; Change'!$J$34</f>
        <v>#DIV/0!</v>
      </c>
      <c r="AA181" s="112" t="e">
        <f>'III Plan Rates'!$AA184*'V Consumer Factors'!$N$19*'II Rate Development &amp; Change'!$J$34</f>
        <v>#DIV/0!</v>
      </c>
      <c r="AB181" s="112" t="e">
        <f>'III Plan Rates'!$AA184*'V Consumer Factors'!$N$20*'II Rate Development &amp; Change'!$J$34</f>
        <v>#DIV/0!</v>
      </c>
      <c r="AC181" s="112">
        <f>IF('III Plan Rates'!$AP184&gt;0,SUMPRODUCT(T181:AB181,'III Plan Rates'!$AG184:$AO184)/'III Plan Rates'!$AP184,0)</f>
        <v>0</v>
      </c>
      <c r="AD181" s="119"/>
      <c r="AE181" s="120" t="e">
        <f t="shared" si="62"/>
        <v>#DIV/0!</v>
      </c>
      <c r="AF181" s="120" t="e">
        <f t="shared" si="62"/>
        <v>#DIV/0!</v>
      </c>
      <c r="AG181" s="120" t="e">
        <f t="shared" si="62"/>
        <v>#DIV/0!</v>
      </c>
      <c r="AH181" s="120" t="e">
        <f t="shared" si="62"/>
        <v>#DIV/0!</v>
      </c>
      <c r="AI181" s="120" t="e">
        <f t="shared" si="62"/>
        <v>#DIV/0!</v>
      </c>
      <c r="AJ181" s="120" t="e">
        <f t="shared" si="62"/>
        <v>#DIV/0!</v>
      </c>
      <c r="AK181" s="120" t="e">
        <f t="shared" si="88"/>
        <v>#DIV/0!</v>
      </c>
      <c r="AL181" s="120" t="e">
        <f t="shared" si="88"/>
        <v>#DIV/0!</v>
      </c>
      <c r="AM181" s="120" t="e">
        <f t="shared" si="88"/>
        <v>#DIV/0!</v>
      </c>
      <c r="AN181" s="120" t="str">
        <f t="shared" si="88"/>
        <v/>
      </c>
      <c r="AO181" s="119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2">
        <f>IF('III Plan Rates'!$AP184&gt;0,SUMPRODUCT(AP181:AX181,'III Plan Rates'!$AG184:$AO184)/'III Plan Rates'!$AP184,0)</f>
        <v>0</v>
      </c>
      <c r="AZ181" s="123"/>
      <c r="BA181" s="112" t="e">
        <f>'III Plan Rates'!$AA184*'V Consumer Factors'!$N$12*'II Rate Development &amp; Change'!$K$34</f>
        <v>#DIV/0!</v>
      </c>
      <c r="BB181" s="112" t="e">
        <f>'III Plan Rates'!$AA184*'V Consumer Factors'!$N$13*'II Rate Development &amp; Change'!$K$34</f>
        <v>#DIV/0!</v>
      </c>
      <c r="BC181" s="112" t="e">
        <f>'III Plan Rates'!$AA184*'V Consumer Factors'!$N$14*'II Rate Development &amp; Change'!$K$34</f>
        <v>#DIV/0!</v>
      </c>
      <c r="BD181" s="112" t="e">
        <f>'III Plan Rates'!$AA184*'V Consumer Factors'!$N$15*'II Rate Development &amp; Change'!$K$34</f>
        <v>#DIV/0!</v>
      </c>
      <c r="BE181" s="112" t="e">
        <f>'III Plan Rates'!$AA184*'V Consumer Factors'!$N$16*'II Rate Development &amp; Change'!$K$34</f>
        <v>#DIV/0!</v>
      </c>
      <c r="BF181" s="112" t="e">
        <f>'III Plan Rates'!$AA184*'V Consumer Factors'!$N$17*'II Rate Development &amp; Change'!$K$34</f>
        <v>#DIV/0!</v>
      </c>
      <c r="BG181" s="112" t="e">
        <f>'III Plan Rates'!$AA184*'V Consumer Factors'!$N$18*'II Rate Development &amp; Change'!$K$34</f>
        <v>#DIV/0!</v>
      </c>
      <c r="BH181" s="112" t="e">
        <f>'III Plan Rates'!$AA184*'V Consumer Factors'!$N$19*'II Rate Development &amp; Change'!$K$34</f>
        <v>#DIV/0!</v>
      </c>
      <c r="BI181" s="112" t="e">
        <f>'III Plan Rates'!$AA184*'V Consumer Factors'!$N$20*'II Rate Development &amp; Change'!$K$34</f>
        <v>#DIV/0!</v>
      </c>
      <c r="BJ181" s="112">
        <f>IF('III Plan Rates'!$AP184&gt;0,SUMPRODUCT(BA181:BI181,'III Plan Rates'!$AG184:$AO184)/'III Plan Rates'!$AP184,0)</f>
        <v>0</v>
      </c>
      <c r="BK181" s="124"/>
      <c r="BL181" s="120" t="e">
        <f t="shared" si="67"/>
        <v>#DIV/0!</v>
      </c>
      <c r="BM181" s="120" t="e">
        <f t="shared" si="67"/>
        <v>#DIV/0!</v>
      </c>
      <c r="BN181" s="120" t="e">
        <f t="shared" si="67"/>
        <v>#DIV/0!</v>
      </c>
      <c r="BO181" s="120" t="e">
        <f t="shared" si="67"/>
        <v>#DIV/0!</v>
      </c>
      <c r="BP181" s="120" t="e">
        <f t="shared" si="67"/>
        <v>#DIV/0!</v>
      </c>
      <c r="BQ181" s="120" t="e">
        <f t="shared" si="67"/>
        <v>#DIV/0!</v>
      </c>
      <c r="BR181" s="120" t="e">
        <f t="shared" si="66"/>
        <v>#DIV/0!</v>
      </c>
      <c r="BS181" s="120" t="e">
        <f t="shared" si="66"/>
        <v>#DIV/0!</v>
      </c>
      <c r="BT181" s="120" t="e">
        <f t="shared" si="66"/>
        <v>#DIV/0!</v>
      </c>
      <c r="BU181" s="120" t="str">
        <f t="shared" si="66"/>
        <v/>
      </c>
      <c r="BV181" s="119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112">
        <f>IF('III Plan Rates'!$AP184&gt;0,SUMPRODUCT(BW181:CE181,'III Plan Rates'!$AG184:$AO184)/'III Plan Rates'!$AP184,0)</f>
        <v>0</v>
      </c>
      <c r="CG181" s="123"/>
      <c r="CH181" s="112" t="e">
        <f>'III Plan Rates'!$AA184*'V Consumer Factors'!$N$12*'II Rate Development &amp; Change'!$L$34</f>
        <v>#DIV/0!</v>
      </c>
      <c r="CI181" s="112" t="e">
        <f>'III Plan Rates'!$AA184*'V Consumer Factors'!$N$13*'II Rate Development &amp; Change'!$L$34</f>
        <v>#DIV/0!</v>
      </c>
      <c r="CJ181" s="112" t="e">
        <f>'III Plan Rates'!$AA184*'V Consumer Factors'!$N$14*'II Rate Development &amp; Change'!$L$34</f>
        <v>#DIV/0!</v>
      </c>
      <c r="CK181" s="112" t="e">
        <f>'III Plan Rates'!$AA184*'V Consumer Factors'!$N$15*'II Rate Development &amp; Change'!$L$34</f>
        <v>#DIV/0!</v>
      </c>
      <c r="CL181" s="112" t="e">
        <f>'III Plan Rates'!$AA184*'V Consumer Factors'!$N$16*'II Rate Development &amp; Change'!$L$34</f>
        <v>#DIV/0!</v>
      </c>
      <c r="CM181" s="112" t="e">
        <f>'III Plan Rates'!$AA184*'V Consumer Factors'!$N$17*'II Rate Development &amp; Change'!$L$34</f>
        <v>#DIV/0!</v>
      </c>
      <c r="CN181" s="112" t="e">
        <f>'III Plan Rates'!$AA184*'V Consumer Factors'!$N$18*'II Rate Development &amp; Change'!$L$34</f>
        <v>#DIV/0!</v>
      </c>
      <c r="CO181" s="112" t="e">
        <f>'III Plan Rates'!$AA184*'V Consumer Factors'!$N$19*'II Rate Development &amp; Change'!$L$34</f>
        <v>#DIV/0!</v>
      </c>
      <c r="CP181" s="112" t="e">
        <f>'III Plan Rates'!$AA184*'V Consumer Factors'!$N$20*'II Rate Development &amp; Change'!$L$34</f>
        <v>#DIV/0!</v>
      </c>
      <c r="CQ181" s="112">
        <f>IF('III Plan Rates'!$AP184&gt;0,SUMPRODUCT(CH181:CP181,'III Plan Rates'!$AG184:$AO184)/'III Plan Rates'!$AP184,0)</f>
        <v>0</v>
      </c>
      <c r="CR181" s="124"/>
      <c r="CS181" s="120" t="e">
        <f t="shared" si="77"/>
        <v>#DIV/0!</v>
      </c>
      <c r="CT181" s="120" t="e">
        <f t="shared" si="78"/>
        <v>#DIV/0!</v>
      </c>
      <c r="CU181" s="120" t="e">
        <f t="shared" si="68"/>
        <v>#DIV/0!</v>
      </c>
      <c r="CV181" s="120" t="e">
        <f t="shared" si="69"/>
        <v>#DIV/0!</v>
      </c>
      <c r="CW181" s="120" t="e">
        <f t="shared" si="70"/>
        <v>#DIV/0!</v>
      </c>
      <c r="CX181" s="120" t="e">
        <f t="shared" si="71"/>
        <v>#DIV/0!</v>
      </c>
      <c r="CY181" s="120" t="e">
        <f t="shared" si="72"/>
        <v>#DIV/0!</v>
      </c>
      <c r="CZ181" s="120" t="e">
        <f t="shared" si="73"/>
        <v>#DIV/0!</v>
      </c>
      <c r="DA181" s="120" t="e">
        <f t="shared" si="74"/>
        <v>#DIV/0!</v>
      </c>
      <c r="DB181" s="120" t="str">
        <f t="shared" si="75"/>
        <v/>
      </c>
      <c r="DC181" s="119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2">
        <f>IF('III Plan Rates'!$AP184&gt;0,SUMPRODUCT(DD181:DL181,'III Plan Rates'!$AG184:$AO184)/'III Plan Rates'!$AP184,0)</f>
        <v>0</v>
      </c>
      <c r="DN181" s="123"/>
      <c r="DO181" s="112" t="e">
        <f>'III Plan Rates'!$AA184*'V Consumer Factors'!$N$12*'II Rate Development &amp; Change'!$M$34</f>
        <v>#DIV/0!</v>
      </c>
      <c r="DP181" s="112" t="e">
        <f>'III Plan Rates'!$AA184*'V Consumer Factors'!$N$13*'II Rate Development &amp; Change'!$M$34</f>
        <v>#DIV/0!</v>
      </c>
      <c r="DQ181" s="112" t="e">
        <f>'III Plan Rates'!$AA184*'V Consumer Factors'!$N$14*'II Rate Development &amp; Change'!$M$34</f>
        <v>#DIV/0!</v>
      </c>
      <c r="DR181" s="112" t="e">
        <f>'III Plan Rates'!$AA184*'V Consumer Factors'!$N$15*'II Rate Development &amp; Change'!$M$34</f>
        <v>#DIV/0!</v>
      </c>
      <c r="DS181" s="112" t="e">
        <f>'III Plan Rates'!$AA184*'V Consumer Factors'!$N$16*'II Rate Development &amp; Change'!$M$34</f>
        <v>#DIV/0!</v>
      </c>
      <c r="DT181" s="112" t="e">
        <f>'III Plan Rates'!$AA184*'V Consumer Factors'!$N$17*'II Rate Development &amp; Change'!$M$34</f>
        <v>#DIV/0!</v>
      </c>
      <c r="DU181" s="112" t="e">
        <f>'III Plan Rates'!$AA184*'V Consumer Factors'!$N$18*'II Rate Development &amp; Change'!$M$34</f>
        <v>#DIV/0!</v>
      </c>
      <c r="DV181" s="112" t="e">
        <f>'III Plan Rates'!$AA184*'V Consumer Factors'!$N$19*'II Rate Development &amp; Change'!$M$34</f>
        <v>#DIV/0!</v>
      </c>
      <c r="DW181" s="112" t="e">
        <f>'III Plan Rates'!$AA184*'V Consumer Factors'!$N$20*'II Rate Development &amp; Change'!$M$34</f>
        <v>#DIV/0!</v>
      </c>
      <c r="DX181" s="112">
        <f>IF('III Plan Rates'!$AP184&gt;0,SUMPRODUCT(DO181:DW181,'III Plan Rates'!$AG184:$AO184)/'III Plan Rates'!$AP184,0)</f>
        <v>0</v>
      </c>
      <c r="DZ181" s="120" t="e">
        <f t="shared" si="79"/>
        <v>#DIV/0!</v>
      </c>
      <c r="EA181" s="120" t="e">
        <f t="shared" si="80"/>
        <v>#DIV/0!</v>
      </c>
      <c r="EB181" s="120" t="e">
        <f t="shared" si="81"/>
        <v>#DIV/0!</v>
      </c>
      <c r="EC181" s="120" t="e">
        <f t="shared" si="82"/>
        <v>#DIV/0!</v>
      </c>
      <c r="ED181" s="120" t="e">
        <f t="shared" si="83"/>
        <v>#DIV/0!</v>
      </c>
      <c r="EE181" s="120" t="e">
        <f t="shared" si="84"/>
        <v>#DIV/0!</v>
      </c>
      <c r="EF181" s="120" t="e">
        <f t="shared" si="85"/>
        <v>#DIV/0!</v>
      </c>
      <c r="EG181" s="120" t="e">
        <f t="shared" si="86"/>
        <v>#DIV/0!</v>
      </c>
      <c r="EH181" s="120" t="e">
        <f t="shared" si="87"/>
        <v>#DIV/0!</v>
      </c>
      <c r="EI181" s="120" t="str">
        <f t="shared" si="76"/>
        <v/>
      </c>
      <c r="EJ181" s="119"/>
    </row>
    <row r="182" spans="1:140" x14ac:dyDescent="0.25">
      <c r="A182" s="406" t="str">
        <f>'III Plan Rates'!A185</f>
        <v>Plan 168</v>
      </c>
      <c r="B182" s="122">
        <f>'III Plan Rates'!B185</f>
        <v>0</v>
      </c>
      <c r="C182" s="128">
        <f>'III Plan Rates'!D185</f>
        <v>0</v>
      </c>
      <c r="D182" s="122">
        <f>'III Plan Rates'!E185</f>
        <v>0</v>
      </c>
      <c r="E182" s="122">
        <f>'III Plan Rates'!F185</f>
        <v>0</v>
      </c>
      <c r="F182" s="122">
        <f>'III Plan Rates'!G185</f>
        <v>0</v>
      </c>
      <c r="G182" s="122">
        <f>'III Plan Rates'!J185</f>
        <v>0</v>
      </c>
      <c r="H182" s="10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2">
        <f>IF('III Plan Rates'!$AP185&gt;0,SUMPRODUCT(I182:Q182,'III Plan Rates'!$AG185:$AO185)/'III Plan Rates'!$AP185,0)</f>
        <v>0</v>
      </c>
      <c r="S182" s="123"/>
      <c r="T182" s="112" t="e">
        <f>'III Plan Rates'!$AA185*'V Consumer Factors'!$N$12*'II Rate Development &amp; Change'!$J$34</f>
        <v>#DIV/0!</v>
      </c>
      <c r="U182" s="112" t="e">
        <f>'III Plan Rates'!$AA185*'V Consumer Factors'!$N$13*'II Rate Development &amp; Change'!$J$34</f>
        <v>#DIV/0!</v>
      </c>
      <c r="V182" s="112" t="e">
        <f>'III Plan Rates'!$AA185*'V Consumer Factors'!$N$14*'II Rate Development &amp; Change'!$J$34</f>
        <v>#DIV/0!</v>
      </c>
      <c r="W182" s="112" t="e">
        <f>'III Plan Rates'!$AA185*'V Consumer Factors'!$N$15*'II Rate Development &amp; Change'!$J$34</f>
        <v>#DIV/0!</v>
      </c>
      <c r="X182" s="112" t="e">
        <f>'III Plan Rates'!$AA185*'V Consumer Factors'!$N$16*'II Rate Development &amp; Change'!$J$34</f>
        <v>#DIV/0!</v>
      </c>
      <c r="Y182" s="112" t="e">
        <f>'III Plan Rates'!$AA185*'V Consumer Factors'!$N$17*'II Rate Development &amp; Change'!$J$34</f>
        <v>#DIV/0!</v>
      </c>
      <c r="Z182" s="112" t="e">
        <f>'III Plan Rates'!$AA185*'V Consumer Factors'!$N$18*'II Rate Development &amp; Change'!$J$34</f>
        <v>#DIV/0!</v>
      </c>
      <c r="AA182" s="112" t="e">
        <f>'III Plan Rates'!$AA185*'V Consumer Factors'!$N$19*'II Rate Development &amp; Change'!$J$34</f>
        <v>#DIV/0!</v>
      </c>
      <c r="AB182" s="112" t="e">
        <f>'III Plan Rates'!$AA185*'V Consumer Factors'!$N$20*'II Rate Development &amp; Change'!$J$34</f>
        <v>#DIV/0!</v>
      </c>
      <c r="AC182" s="112">
        <f>IF('III Plan Rates'!$AP185&gt;0,SUMPRODUCT(T182:AB182,'III Plan Rates'!$AG185:$AO185)/'III Plan Rates'!$AP185,0)</f>
        <v>0</v>
      </c>
      <c r="AD182" s="119"/>
      <c r="AE182" s="120" t="e">
        <f t="shared" si="62"/>
        <v>#DIV/0!</v>
      </c>
      <c r="AF182" s="120" t="e">
        <f t="shared" si="62"/>
        <v>#DIV/0!</v>
      </c>
      <c r="AG182" s="120" t="e">
        <f t="shared" si="62"/>
        <v>#DIV/0!</v>
      </c>
      <c r="AH182" s="120" t="e">
        <f t="shared" si="62"/>
        <v>#DIV/0!</v>
      </c>
      <c r="AI182" s="120" t="e">
        <f t="shared" si="62"/>
        <v>#DIV/0!</v>
      </c>
      <c r="AJ182" s="120" t="e">
        <f t="shared" si="62"/>
        <v>#DIV/0!</v>
      </c>
      <c r="AK182" s="120" t="e">
        <f t="shared" si="88"/>
        <v>#DIV/0!</v>
      </c>
      <c r="AL182" s="120" t="e">
        <f t="shared" si="88"/>
        <v>#DIV/0!</v>
      </c>
      <c r="AM182" s="120" t="e">
        <f t="shared" si="88"/>
        <v>#DIV/0!</v>
      </c>
      <c r="AN182" s="120" t="str">
        <f t="shared" si="88"/>
        <v/>
      </c>
      <c r="AO182" s="119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2">
        <f>IF('III Plan Rates'!$AP185&gt;0,SUMPRODUCT(AP182:AX182,'III Plan Rates'!$AG185:$AO185)/'III Plan Rates'!$AP185,0)</f>
        <v>0</v>
      </c>
      <c r="AZ182" s="123"/>
      <c r="BA182" s="112" t="e">
        <f>'III Plan Rates'!$AA185*'V Consumer Factors'!$N$12*'II Rate Development &amp; Change'!$K$34</f>
        <v>#DIV/0!</v>
      </c>
      <c r="BB182" s="112" t="e">
        <f>'III Plan Rates'!$AA185*'V Consumer Factors'!$N$13*'II Rate Development &amp; Change'!$K$34</f>
        <v>#DIV/0!</v>
      </c>
      <c r="BC182" s="112" t="e">
        <f>'III Plan Rates'!$AA185*'V Consumer Factors'!$N$14*'II Rate Development &amp; Change'!$K$34</f>
        <v>#DIV/0!</v>
      </c>
      <c r="BD182" s="112" t="e">
        <f>'III Plan Rates'!$AA185*'V Consumer Factors'!$N$15*'II Rate Development &amp; Change'!$K$34</f>
        <v>#DIV/0!</v>
      </c>
      <c r="BE182" s="112" t="e">
        <f>'III Plan Rates'!$AA185*'V Consumer Factors'!$N$16*'II Rate Development &amp; Change'!$K$34</f>
        <v>#DIV/0!</v>
      </c>
      <c r="BF182" s="112" t="e">
        <f>'III Plan Rates'!$AA185*'V Consumer Factors'!$N$17*'II Rate Development &amp; Change'!$K$34</f>
        <v>#DIV/0!</v>
      </c>
      <c r="BG182" s="112" t="e">
        <f>'III Plan Rates'!$AA185*'V Consumer Factors'!$N$18*'II Rate Development &amp; Change'!$K$34</f>
        <v>#DIV/0!</v>
      </c>
      <c r="BH182" s="112" t="e">
        <f>'III Plan Rates'!$AA185*'V Consumer Factors'!$N$19*'II Rate Development &amp; Change'!$K$34</f>
        <v>#DIV/0!</v>
      </c>
      <c r="BI182" s="112" t="e">
        <f>'III Plan Rates'!$AA185*'V Consumer Factors'!$N$20*'II Rate Development &amp; Change'!$K$34</f>
        <v>#DIV/0!</v>
      </c>
      <c r="BJ182" s="112">
        <f>IF('III Plan Rates'!$AP185&gt;0,SUMPRODUCT(BA182:BI182,'III Plan Rates'!$AG185:$AO185)/'III Plan Rates'!$AP185,0)</f>
        <v>0</v>
      </c>
      <c r="BK182" s="124"/>
      <c r="BL182" s="120" t="e">
        <f t="shared" si="67"/>
        <v>#DIV/0!</v>
      </c>
      <c r="BM182" s="120" t="e">
        <f t="shared" si="67"/>
        <v>#DIV/0!</v>
      </c>
      <c r="BN182" s="120" t="e">
        <f t="shared" si="67"/>
        <v>#DIV/0!</v>
      </c>
      <c r="BO182" s="120" t="e">
        <f t="shared" si="67"/>
        <v>#DIV/0!</v>
      </c>
      <c r="BP182" s="120" t="e">
        <f t="shared" si="67"/>
        <v>#DIV/0!</v>
      </c>
      <c r="BQ182" s="120" t="e">
        <f t="shared" si="67"/>
        <v>#DIV/0!</v>
      </c>
      <c r="BR182" s="120" t="e">
        <f t="shared" si="66"/>
        <v>#DIV/0!</v>
      </c>
      <c r="BS182" s="120" t="e">
        <f t="shared" si="66"/>
        <v>#DIV/0!</v>
      </c>
      <c r="BT182" s="120" t="e">
        <f t="shared" si="66"/>
        <v>#DIV/0!</v>
      </c>
      <c r="BU182" s="120" t="str">
        <f t="shared" si="66"/>
        <v/>
      </c>
      <c r="BV182" s="119"/>
      <c r="BW182" s="111"/>
      <c r="BX182" s="111"/>
      <c r="BY182" s="111"/>
      <c r="BZ182" s="111"/>
      <c r="CA182" s="111"/>
      <c r="CB182" s="111"/>
      <c r="CC182" s="111"/>
      <c r="CD182" s="111"/>
      <c r="CE182" s="111"/>
      <c r="CF182" s="112">
        <f>IF('III Plan Rates'!$AP185&gt;0,SUMPRODUCT(BW182:CE182,'III Plan Rates'!$AG185:$AO185)/'III Plan Rates'!$AP185,0)</f>
        <v>0</v>
      </c>
      <c r="CG182" s="123"/>
      <c r="CH182" s="112" t="e">
        <f>'III Plan Rates'!$AA185*'V Consumer Factors'!$N$12*'II Rate Development &amp; Change'!$L$34</f>
        <v>#DIV/0!</v>
      </c>
      <c r="CI182" s="112" t="e">
        <f>'III Plan Rates'!$AA185*'V Consumer Factors'!$N$13*'II Rate Development &amp; Change'!$L$34</f>
        <v>#DIV/0!</v>
      </c>
      <c r="CJ182" s="112" t="e">
        <f>'III Plan Rates'!$AA185*'V Consumer Factors'!$N$14*'II Rate Development &amp; Change'!$L$34</f>
        <v>#DIV/0!</v>
      </c>
      <c r="CK182" s="112" t="e">
        <f>'III Plan Rates'!$AA185*'V Consumer Factors'!$N$15*'II Rate Development &amp; Change'!$L$34</f>
        <v>#DIV/0!</v>
      </c>
      <c r="CL182" s="112" t="e">
        <f>'III Plan Rates'!$AA185*'V Consumer Factors'!$N$16*'II Rate Development &amp; Change'!$L$34</f>
        <v>#DIV/0!</v>
      </c>
      <c r="CM182" s="112" t="e">
        <f>'III Plan Rates'!$AA185*'V Consumer Factors'!$N$17*'II Rate Development &amp; Change'!$L$34</f>
        <v>#DIV/0!</v>
      </c>
      <c r="CN182" s="112" t="e">
        <f>'III Plan Rates'!$AA185*'V Consumer Factors'!$N$18*'II Rate Development &amp; Change'!$L$34</f>
        <v>#DIV/0!</v>
      </c>
      <c r="CO182" s="112" t="e">
        <f>'III Plan Rates'!$AA185*'V Consumer Factors'!$N$19*'II Rate Development &amp; Change'!$L$34</f>
        <v>#DIV/0!</v>
      </c>
      <c r="CP182" s="112" t="e">
        <f>'III Plan Rates'!$AA185*'V Consumer Factors'!$N$20*'II Rate Development &amp; Change'!$L$34</f>
        <v>#DIV/0!</v>
      </c>
      <c r="CQ182" s="112">
        <f>IF('III Plan Rates'!$AP185&gt;0,SUMPRODUCT(CH182:CP182,'III Plan Rates'!$AG185:$AO185)/'III Plan Rates'!$AP185,0)</f>
        <v>0</v>
      </c>
      <c r="CR182" s="124"/>
      <c r="CS182" s="120" t="e">
        <f t="shared" si="77"/>
        <v>#DIV/0!</v>
      </c>
      <c r="CT182" s="120" t="e">
        <f t="shared" si="78"/>
        <v>#DIV/0!</v>
      </c>
      <c r="CU182" s="120" t="e">
        <f t="shared" si="68"/>
        <v>#DIV/0!</v>
      </c>
      <c r="CV182" s="120" t="e">
        <f t="shared" si="69"/>
        <v>#DIV/0!</v>
      </c>
      <c r="CW182" s="120" t="e">
        <f t="shared" si="70"/>
        <v>#DIV/0!</v>
      </c>
      <c r="CX182" s="120" t="e">
        <f t="shared" si="71"/>
        <v>#DIV/0!</v>
      </c>
      <c r="CY182" s="120" t="e">
        <f t="shared" si="72"/>
        <v>#DIV/0!</v>
      </c>
      <c r="CZ182" s="120" t="e">
        <f t="shared" si="73"/>
        <v>#DIV/0!</v>
      </c>
      <c r="DA182" s="120" t="e">
        <f t="shared" si="74"/>
        <v>#DIV/0!</v>
      </c>
      <c r="DB182" s="120" t="str">
        <f t="shared" si="75"/>
        <v/>
      </c>
      <c r="DC182" s="119"/>
      <c r="DD182" s="111"/>
      <c r="DE182" s="111"/>
      <c r="DF182" s="111"/>
      <c r="DG182" s="111"/>
      <c r="DH182" s="111"/>
      <c r="DI182" s="111"/>
      <c r="DJ182" s="111"/>
      <c r="DK182" s="111"/>
      <c r="DL182" s="111"/>
      <c r="DM182" s="112">
        <f>IF('III Plan Rates'!$AP185&gt;0,SUMPRODUCT(DD182:DL182,'III Plan Rates'!$AG185:$AO185)/'III Plan Rates'!$AP185,0)</f>
        <v>0</v>
      </c>
      <c r="DN182" s="123"/>
      <c r="DO182" s="112" t="e">
        <f>'III Plan Rates'!$AA185*'V Consumer Factors'!$N$12*'II Rate Development &amp; Change'!$M$34</f>
        <v>#DIV/0!</v>
      </c>
      <c r="DP182" s="112" t="e">
        <f>'III Plan Rates'!$AA185*'V Consumer Factors'!$N$13*'II Rate Development &amp; Change'!$M$34</f>
        <v>#DIV/0!</v>
      </c>
      <c r="DQ182" s="112" t="e">
        <f>'III Plan Rates'!$AA185*'V Consumer Factors'!$N$14*'II Rate Development &amp; Change'!$M$34</f>
        <v>#DIV/0!</v>
      </c>
      <c r="DR182" s="112" t="e">
        <f>'III Plan Rates'!$AA185*'V Consumer Factors'!$N$15*'II Rate Development &amp; Change'!$M$34</f>
        <v>#DIV/0!</v>
      </c>
      <c r="DS182" s="112" t="e">
        <f>'III Plan Rates'!$AA185*'V Consumer Factors'!$N$16*'II Rate Development &amp; Change'!$M$34</f>
        <v>#DIV/0!</v>
      </c>
      <c r="DT182" s="112" t="e">
        <f>'III Plan Rates'!$AA185*'V Consumer Factors'!$N$17*'II Rate Development &amp; Change'!$M$34</f>
        <v>#DIV/0!</v>
      </c>
      <c r="DU182" s="112" t="e">
        <f>'III Plan Rates'!$AA185*'V Consumer Factors'!$N$18*'II Rate Development &amp; Change'!$M$34</f>
        <v>#DIV/0!</v>
      </c>
      <c r="DV182" s="112" t="e">
        <f>'III Plan Rates'!$AA185*'V Consumer Factors'!$N$19*'II Rate Development &amp; Change'!$M$34</f>
        <v>#DIV/0!</v>
      </c>
      <c r="DW182" s="112" t="e">
        <f>'III Plan Rates'!$AA185*'V Consumer Factors'!$N$20*'II Rate Development &amp; Change'!$M$34</f>
        <v>#DIV/0!</v>
      </c>
      <c r="DX182" s="112">
        <f>IF('III Plan Rates'!$AP185&gt;0,SUMPRODUCT(DO182:DW182,'III Plan Rates'!$AG185:$AO185)/'III Plan Rates'!$AP185,0)</f>
        <v>0</v>
      </c>
      <c r="DZ182" s="120" t="e">
        <f t="shared" si="79"/>
        <v>#DIV/0!</v>
      </c>
      <c r="EA182" s="120" t="e">
        <f t="shared" si="80"/>
        <v>#DIV/0!</v>
      </c>
      <c r="EB182" s="120" t="e">
        <f t="shared" si="81"/>
        <v>#DIV/0!</v>
      </c>
      <c r="EC182" s="120" t="e">
        <f t="shared" si="82"/>
        <v>#DIV/0!</v>
      </c>
      <c r="ED182" s="120" t="e">
        <f t="shared" si="83"/>
        <v>#DIV/0!</v>
      </c>
      <c r="EE182" s="120" t="e">
        <f t="shared" si="84"/>
        <v>#DIV/0!</v>
      </c>
      <c r="EF182" s="120" t="e">
        <f t="shared" si="85"/>
        <v>#DIV/0!</v>
      </c>
      <c r="EG182" s="120" t="e">
        <f t="shared" si="86"/>
        <v>#DIV/0!</v>
      </c>
      <c r="EH182" s="120" t="e">
        <f t="shared" si="87"/>
        <v>#DIV/0!</v>
      </c>
      <c r="EI182" s="120" t="str">
        <f t="shared" si="76"/>
        <v/>
      </c>
      <c r="EJ182" s="119"/>
    </row>
    <row r="183" spans="1:140" x14ac:dyDescent="0.25">
      <c r="A183" s="406" t="str">
        <f>'III Plan Rates'!A186</f>
        <v>Plan 169</v>
      </c>
      <c r="B183" s="122">
        <f>'III Plan Rates'!B186</f>
        <v>0</v>
      </c>
      <c r="C183" s="128">
        <f>'III Plan Rates'!D186</f>
        <v>0</v>
      </c>
      <c r="D183" s="122">
        <f>'III Plan Rates'!E186</f>
        <v>0</v>
      </c>
      <c r="E183" s="122">
        <f>'III Plan Rates'!F186</f>
        <v>0</v>
      </c>
      <c r="F183" s="122">
        <f>'III Plan Rates'!G186</f>
        <v>0</v>
      </c>
      <c r="G183" s="122">
        <f>'III Plan Rates'!J186</f>
        <v>0</v>
      </c>
      <c r="H183" s="10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2">
        <f>IF('III Plan Rates'!$AP186&gt;0,SUMPRODUCT(I183:Q183,'III Plan Rates'!$AG186:$AO186)/'III Plan Rates'!$AP186,0)</f>
        <v>0</v>
      </c>
      <c r="S183" s="123"/>
      <c r="T183" s="112" t="e">
        <f>'III Plan Rates'!$AA186*'V Consumer Factors'!$N$12*'II Rate Development &amp; Change'!$J$34</f>
        <v>#DIV/0!</v>
      </c>
      <c r="U183" s="112" t="e">
        <f>'III Plan Rates'!$AA186*'V Consumer Factors'!$N$13*'II Rate Development &amp; Change'!$J$34</f>
        <v>#DIV/0!</v>
      </c>
      <c r="V183" s="112" t="e">
        <f>'III Plan Rates'!$AA186*'V Consumer Factors'!$N$14*'II Rate Development &amp; Change'!$J$34</f>
        <v>#DIV/0!</v>
      </c>
      <c r="W183" s="112" t="e">
        <f>'III Plan Rates'!$AA186*'V Consumer Factors'!$N$15*'II Rate Development &amp; Change'!$J$34</f>
        <v>#DIV/0!</v>
      </c>
      <c r="X183" s="112" t="e">
        <f>'III Plan Rates'!$AA186*'V Consumer Factors'!$N$16*'II Rate Development &amp; Change'!$J$34</f>
        <v>#DIV/0!</v>
      </c>
      <c r="Y183" s="112" t="e">
        <f>'III Plan Rates'!$AA186*'V Consumer Factors'!$N$17*'II Rate Development &amp; Change'!$J$34</f>
        <v>#DIV/0!</v>
      </c>
      <c r="Z183" s="112" t="e">
        <f>'III Plan Rates'!$AA186*'V Consumer Factors'!$N$18*'II Rate Development &amp; Change'!$J$34</f>
        <v>#DIV/0!</v>
      </c>
      <c r="AA183" s="112" t="e">
        <f>'III Plan Rates'!$AA186*'V Consumer Factors'!$N$19*'II Rate Development &amp; Change'!$J$34</f>
        <v>#DIV/0!</v>
      </c>
      <c r="AB183" s="112" t="e">
        <f>'III Plan Rates'!$AA186*'V Consumer Factors'!$N$20*'II Rate Development &amp; Change'!$J$34</f>
        <v>#DIV/0!</v>
      </c>
      <c r="AC183" s="112">
        <f>IF('III Plan Rates'!$AP186&gt;0,SUMPRODUCT(T183:AB183,'III Plan Rates'!$AG186:$AO186)/'III Plan Rates'!$AP186,0)</f>
        <v>0</v>
      </c>
      <c r="AD183" s="119"/>
      <c r="AE183" s="120" t="e">
        <f t="shared" si="62"/>
        <v>#DIV/0!</v>
      </c>
      <c r="AF183" s="120" t="e">
        <f t="shared" si="62"/>
        <v>#DIV/0!</v>
      </c>
      <c r="AG183" s="120" t="e">
        <f t="shared" si="62"/>
        <v>#DIV/0!</v>
      </c>
      <c r="AH183" s="120" t="e">
        <f t="shared" si="62"/>
        <v>#DIV/0!</v>
      </c>
      <c r="AI183" s="120" t="e">
        <f t="shared" si="62"/>
        <v>#DIV/0!</v>
      </c>
      <c r="AJ183" s="120" t="e">
        <f t="shared" si="62"/>
        <v>#DIV/0!</v>
      </c>
      <c r="AK183" s="120" t="e">
        <f t="shared" si="88"/>
        <v>#DIV/0!</v>
      </c>
      <c r="AL183" s="120" t="e">
        <f t="shared" si="88"/>
        <v>#DIV/0!</v>
      </c>
      <c r="AM183" s="120" t="e">
        <f t="shared" si="88"/>
        <v>#DIV/0!</v>
      </c>
      <c r="AN183" s="120" t="str">
        <f t="shared" si="88"/>
        <v/>
      </c>
      <c r="AO183" s="119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2">
        <f>IF('III Plan Rates'!$AP186&gt;0,SUMPRODUCT(AP183:AX183,'III Plan Rates'!$AG186:$AO186)/'III Plan Rates'!$AP186,0)</f>
        <v>0</v>
      </c>
      <c r="AZ183" s="123"/>
      <c r="BA183" s="112" t="e">
        <f>'III Plan Rates'!$AA186*'V Consumer Factors'!$N$12*'II Rate Development &amp; Change'!$K$34</f>
        <v>#DIV/0!</v>
      </c>
      <c r="BB183" s="112" t="e">
        <f>'III Plan Rates'!$AA186*'V Consumer Factors'!$N$13*'II Rate Development &amp; Change'!$K$34</f>
        <v>#DIV/0!</v>
      </c>
      <c r="BC183" s="112" t="e">
        <f>'III Plan Rates'!$AA186*'V Consumer Factors'!$N$14*'II Rate Development &amp; Change'!$K$34</f>
        <v>#DIV/0!</v>
      </c>
      <c r="BD183" s="112" t="e">
        <f>'III Plan Rates'!$AA186*'V Consumer Factors'!$N$15*'II Rate Development &amp; Change'!$K$34</f>
        <v>#DIV/0!</v>
      </c>
      <c r="BE183" s="112" t="e">
        <f>'III Plan Rates'!$AA186*'V Consumer Factors'!$N$16*'II Rate Development &amp; Change'!$K$34</f>
        <v>#DIV/0!</v>
      </c>
      <c r="BF183" s="112" t="e">
        <f>'III Plan Rates'!$AA186*'V Consumer Factors'!$N$17*'II Rate Development &amp; Change'!$K$34</f>
        <v>#DIV/0!</v>
      </c>
      <c r="BG183" s="112" t="e">
        <f>'III Plan Rates'!$AA186*'V Consumer Factors'!$N$18*'II Rate Development &amp; Change'!$K$34</f>
        <v>#DIV/0!</v>
      </c>
      <c r="BH183" s="112" t="e">
        <f>'III Plan Rates'!$AA186*'V Consumer Factors'!$N$19*'II Rate Development &amp; Change'!$K$34</f>
        <v>#DIV/0!</v>
      </c>
      <c r="BI183" s="112" t="e">
        <f>'III Plan Rates'!$AA186*'V Consumer Factors'!$N$20*'II Rate Development &amp; Change'!$K$34</f>
        <v>#DIV/0!</v>
      </c>
      <c r="BJ183" s="112">
        <f>IF('III Plan Rates'!$AP186&gt;0,SUMPRODUCT(BA183:BI183,'III Plan Rates'!$AG186:$AO186)/'III Plan Rates'!$AP186,0)</f>
        <v>0</v>
      </c>
      <c r="BK183" s="124"/>
      <c r="BL183" s="120" t="e">
        <f t="shared" si="67"/>
        <v>#DIV/0!</v>
      </c>
      <c r="BM183" s="120" t="e">
        <f t="shared" si="67"/>
        <v>#DIV/0!</v>
      </c>
      <c r="BN183" s="120" t="e">
        <f t="shared" si="67"/>
        <v>#DIV/0!</v>
      </c>
      <c r="BO183" s="120" t="e">
        <f t="shared" si="67"/>
        <v>#DIV/0!</v>
      </c>
      <c r="BP183" s="120" t="e">
        <f t="shared" si="67"/>
        <v>#DIV/0!</v>
      </c>
      <c r="BQ183" s="120" t="e">
        <f t="shared" si="67"/>
        <v>#DIV/0!</v>
      </c>
      <c r="BR183" s="120" t="e">
        <f t="shared" si="66"/>
        <v>#DIV/0!</v>
      </c>
      <c r="BS183" s="120" t="e">
        <f t="shared" si="66"/>
        <v>#DIV/0!</v>
      </c>
      <c r="BT183" s="120" t="e">
        <f t="shared" si="66"/>
        <v>#DIV/0!</v>
      </c>
      <c r="BU183" s="120" t="str">
        <f t="shared" si="66"/>
        <v/>
      </c>
      <c r="BV183" s="119"/>
      <c r="BW183" s="111"/>
      <c r="BX183" s="111"/>
      <c r="BY183" s="111"/>
      <c r="BZ183" s="111"/>
      <c r="CA183" s="111"/>
      <c r="CB183" s="111"/>
      <c r="CC183" s="111"/>
      <c r="CD183" s="111"/>
      <c r="CE183" s="111"/>
      <c r="CF183" s="112">
        <f>IF('III Plan Rates'!$AP186&gt;0,SUMPRODUCT(BW183:CE183,'III Plan Rates'!$AG186:$AO186)/'III Plan Rates'!$AP186,0)</f>
        <v>0</v>
      </c>
      <c r="CG183" s="123"/>
      <c r="CH183" s="112" t="e">
        <f>'III Plan Rates'!$AA186*'V Consumer Factors'!$N$12*'II Rate Development &amp; Change'!$L$34</f>
        <v>#DIV/0!</v>
      </c>
      <c r="CI183" s="112" t="e">
        <f>'III Plan Rates'!$AA186*'V Consumer Factors'!$N$13*'II Rate Development &amp; Change'!$L$34</f>
        <v>#DIV/0!</v>
      </c>
      <c r="CJ183" s="112" t="e">
        <f>'III Plan Rates'!$AA186*'V Consumer Factors'!$N$14*'II Rate Development &amp; Change'!$L$34</f>
        <v>#DIV/0!</v>
      </c>
      <c r="CK183" s="112" t="e">
        <f>'III Plan Rates'!$AA186*'V Consumer Factors'!$N$15*'II Rate Development &amp; Change'!$L$34</f>
        <v>#DIV/0!</v>
      </c>
      <c r="CL183" s="112" t="e">
        <f>'III Plan Rates'!$AA186*'V Consumer Factors'!$N$16*'II Rate Development &amp; Change'!$L$34</f>
        <v>#DIV/0!</v>
      </c>
      <c r="CM183" s="112" t="e">
        <f>'III Plan Rates'!$AA186*'V Consumer Factors'!$N$17*'II Rate Development &amp; Change'!$L$34</f>
        <v>#DIV/0!</v>
      </c>
      <c r="CN183" s="112" t="e">
        <f>'III Plan Rates'!$AA186*'V Consumer Factors'!$N$18*'II Rate Development &amp; Change'!$L$34</f>
        <v>#DIV/0!</v>
      </c>
      <c r="CO183" s="112" t="e">
        <f>'III Plan Rates'!$AA186*'V Consumer Factors'!$N$19*'II Rate Development &amp; Change'!$L$34</f>
        <v>#DIV/0!</v>
      </c>
      <c r="CP183" s="112" t="e">
        <f>'III Plan Rates'!$AA186*'V Consumer Factors'!$N$20*'II Rate Development &amp; Change'!$L$34</f>
        <v>#DIV/0!</v>
      </c>
      <c r="CQ183" s="112">
        <f>IF('III Plan Rates'!$AP186&gt;0,SUMPRODUCT(CH183:CP183,'III Plan Rates'!$AG186:$AO186)/'III Plan Rates'!$AP186,0)</f>
        <v>0</v>
      </c>
      <c r="CR183" s="124"/>
      <c r="CS183" s="120" t="e">
        <f t="shared" si="77"/>
        <v>#DIV/0!</v>
      </c>
      <c r="CT183" s="120" t="e">
        <f t="shared" si="78"/>
        <v>#DIV/0!</v>
      </c>
      <c r="CU183" s="120" t="e">
        <f t="shared" si="68"/>
        <v>#DIV/0!</v>
      </c>
      <c r="CV183" s="120" t="e">
        <f t="shared" si="69"/>
        <v>#DIV/0!</v>
      </c>
      <c r="CW183" s="120" t="e">
        <f t="shared" si="70"/>
        <v>#DIV/0!</v>
      </c>
      <c r="CX183" s="120" t="e">
        <f t="shared" si="71"/>
        <v>#DIV/0!</v>
      </c>
      <c r="CY183" s="120" t="e">
        <f t="shared" si="72"/>
        <v>#DIV/0!</v>
      </c>
      <c r="CZ183" s="120" t="e">
        <f t="shared" si="73"/>
        <v>#DIV/0!</v>
      </c>
      <c r="DA183" s="120" t="e">
        <f t="shared" si="74"/>
        <v>#DIV/0!</v>
      </c>
      <c r="DB183" s="120" t="str">
        <f t="shared" si="75"/>
        <v/>
      </c>
      <c r="DC183" s="119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2">
        <f>IF('III Plan Rates'!$AP186&gt;0,SUMPRODUCT(DD183:DL183,'III Plan Rates'!$AG186:$AO186)/'III Plan Rates'!$AP186,0)</f>
        <v>0</v>
      </c>
      <c r="DN183" s="123"/>
      <c r="DO183" s="112" t="e">
        <f>'III Plan Rates'!$AA186*'V Consumer Factors'!$N$12*'II Rate Development &amp; Change'!$M$34</f>
        <v>#DIV/0!</v>
      </c>
      <c r="DP183" s="112" t="e">
        <f>'III Plan Rates'!$AA186*'V Consumer Factors'!$N$13*'II Rate Development &amp; Change'!$M$34</f>
        <v>#DIV/0!</v>
      </c>
      <c r="DQ183" s="112" t="e">
        <f>'III Plan Rates'!$AA186*'V Consumer Factors'!$N$14*'II Rate Development &amp; Change'!$M$34</f>
        <v>#DIV/0!</v>
      </c>
      <c r="DR183" s="112" t="e">
        <f>'III Plan Rates'!$AA186*'V Consumer Factors'!$N$15*'II Rate Development &amp; Change'!$M$34</f>
        <v>#DIV/0!</v>
      </c>
      <c r="DS183" s="112" t="e">
        <f>'III Plan Rates'!$AA186*'V Consumer Factors'!$N$16*'II Rate Development &amp; Change'!$M$34</f>
        <v>#DIV/0!</v>
      </c>
      <c r="DT183" s="112" t="e">
        <f>'III Plan Rates'!$AA186*'V Consumer Factors'!$N$17*'II Rate Development &amp; Change'!$M$34</f>
        <v>#DIV/0!</v>
      </c>
      <c r="DU183" s="112" t="e">
        <f>'III Plan Rates'!$AA186*'V Consumer Factors'!$N$18*'II Rate Development &amp; Change'!$M$34</f>
        <v>#DIV/0!</v>
      </c>
      <c r="DV183" s="112" t="e">
        <f>'III Plan Rates'!$AA186*'V Consumer Factors'!$N$19*'II Rate Development &amp; Change'!$M$34</f>
        <v>#DIV/0!</v>
      </c>
      <c r="DW183" s="112" t="e">
        <f>'III Plan Rates'!$AA186*'V Consumer Factors'!$N$20*'II Rate Development &amp; Change'!$M$34</f>
        <v>#DIV/0!</v>
      </c>
      <c r="DX183" s="112">
        <f>IF('III Plan Rates'!$AP186&gt;0,SUMPRODUCT(DO183:DW183,'III Plan Rates'!$AG186:$AO186)/'III Plan Rates'!$AP186,0)</f>
        <v>0</v>
      </c>
      <c r="DZ183" s="120" t="e">
        <f t="shared" si="79"/>
        <v>#DIV/0!</v>
      </c>
      <c r="EA183" s="120" t="e">
        <f t="shared" si="80"/>
        <v>#DIV/0!</v>
      </c>
      <c r="EB183" s="120" t="e">
        <f t="shared" si="81"/>
        <v>#DIV/0!</v>
      </c>
      <c r="EC183" s="120" t="e">
        <f t="shared" si="82"/>
        <v>#DIV/0!</v>
      </c>
      <c r="ED183" s="120" t="e">
        <f t="shared" si="83"/>
        <v>#DIV/0!</v>
      </c>
      <c r="EE183" s="120" t="e">
        <f t="shared" si="84"/>
        <v>#DIV/0!</v>
      </c>
      <c r="EF183" s="120" t="e">
        <f t="shared" si="85"/>
        <v>#DIV/0!</v>
      </c>
      <c r="EG183" s="120" t="e">
        <f t="shared" si="86"/>
        <v>#DIV/0!</v>
      </c>
      <c r="EH183" s="120" t="e">
        <f t="shared" si="87"/>
        <v>#DIV/0!</v>
      </c>
      <c r="EI183" s="120" t="str">
        <f t="shared" si="76"/>
        <v/>
      </c>
      <c r="EJ183" s="119"/>
    </row>
    <row r="184" spans="1:140" x14ac:dyDescent="0.25">
      <c r="A184" s="406" t="str">
        <f>'III Plan Rates'!A187</f>
        <v>Plan 170</v>
      </c>
      <c r="B184" s="122">
        <f>'III Plan Rates'!B187</f>
        <v>0</v>
      </c>
      <c r="C184" s="128">
        <f>'III Plan Rates'!D187</f>
        <v>0</v>
      </c>
      <c r="D184" s="122">
        <f>'III Plan Rates'!E187</f>
        <v>0</v>
      </c>
      <c r="E184" s="122">
        <f>'III Plan Rates'!F187</f>
        <v>0</v>
      </c>
      <c r="F184" s="122">
        <f>'III Plan Rates'!G187</f>
        <v>0</v>
      </c>
      <c r="G184" s="122">
        <f>'III Plan Rates'!J187</f>
        <v>0</v>
      </c>
      <c r="H184" s="10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2">
        <f>IF('III Plan Rates'!$AP187&gt;0,SUMPRODUCT(I184:Q184,'III Plan Rates'!$AG187:$AO187)/'III Plan Rates'!$AP187,0)</f>
        <v>0</v>
      </c>
      <c r="S184" s="123"/>
      <c r="T184" s="112" t="e">
        <f>'III Plan Rates'!$AA187*'V Consumer Factors'!$N$12*'II Rate Development &amp; Change'!$J$34</f>
        <v>#DIV/0!</v>
      </c>
      <c r="U184" s="112" t="e">
        <f>'III Plan Rates'!$AA187*'V Consumer Factors'!$N$13*'II Rate Development &amp; Change'!$J$34</f>
        <v>#DIV/0!</v>
      </c>
      <c r="V184" s="112" t="e">
        <f>'III Plan Rates'!$AA187*'V Consumer Factors'!$N$14*'II Rate Development &amp; Change'!$J$34</f>
        <v>#DIV/0!</v>
      </c>
      <c r="W184" s="112" t="e">
        <f>'III Plan Rates'!$AA187*'V Consumer Factors'!$N$15*'II Rate Development &amp; Change'!$J$34</f>
        <v>#DIV/0!</v>
      </c>
      <c r="X184" s="112" t="e">
        <f>'III Plan Rates'!$AA187*'V Consumer Factors'!$N$16*'II Rate Development &amp; Change'!$J$34</f>
        <v>#DIV/0!</v>
      </c>
      <c r="Y184" s="112" t="e">
        <f>'III Plan Rates'!$AA187*'V Consumer Factors'!$N$17*'II Rate Development &amp; Change'!$J$34</f>
        <v>#DIV/0!</v>
      </c>
      <c r="Z184" s="112" t="e">
        <f>'III Plan Rates'!$AA187*'V Consumer Factors'!$N$18*'II Rate Development &amp; Change'!$J$34</f>
        <v>#DIV/0!</v>
      </c>
      <c r="AA184" s="112" t="e">
        <f>'III Plan Rates'!$AA187*'V Consumer Factors'!$N$19*'II Rate Development &amp; Change'!$J$34</f>
        <v>#DIV/0!</v>
      </c>
      <c r="AB184" s="112" t="e">
        <f>'III Plan Rates'!$AA187*'V Consumer Factors'!$N$20*'II Rate Development &amp; Change'!$J$34</f>
        <v>#DIV/0!</v>
      </c>
      <c r="AC184" s="112">
        <f>IF('III Plan Rates'!$AP187&gt;0,SUMPRODUCT(T184:AB184,'III Plan Rates'!$AG187:$AO187)/'III Plan Rates'!$AP187,0)</f>
        <v>0</v>
      </c>
      <c r="AD184" s="119"/>
      <c r="AE184" s="120" t="e">
        <f t="shared" si="62"/>
        <v>#DIV/0!</v>
      </c>
      <c r="AF184" s="120" t="e">
        <f t="shared" si="62"/>
        <v>#DIV/0!</v>
      </c>
      <c r="AG184" s="120" t="e">
        <f t="shared" si="62"/>
        <v>#DIV/0!</v>
      </c>
      <c r="AH184" s="120" t="e">
        <f t="shared" si="62"/>
        <v>#DIV/0!</v>
      </c>
      <c r="AI184" s="120" t="e">
        <f t="shared" si="62"/>
        <v>#DIV/0!</v>
      </c>
      <c r="AJ184" s="120" t="e">
        <f t="shared" si="62"/>
        <v>#DIV/0!</v>
      </c>
      <c r="AK184" s="120" t="e">
        <f t="shared" si="88"/>
        <v>#DIV/0!</v>
      </c>
      <c r="AL184" s="120" t="e">
        <f t="shared" si="88"/>
        <v>#DIV/0!</v>
      </c>
      <c r="AM184" s="120" t="e">
        <f t="shared" si="88"/>
        <v>#DIV/0!</v>
      </c>
      <c r="AN184" s="120" t="str">
        <f t="shared" si="88"/>
        <v/>
      </c>
      <c r="AO184" s="119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2">
        <f>IF('III Plan Rates'!$AP187&gt;0,SUMPRODUCT(AP184:AX184,'III Plan Rates'!$AG187:$AO187)/'III Plan Rates'!$AP187,0)</f>
        <v>0</v>
      </c>
      <c r="AZ184" s="123"/>
      <c r="BA184" s="112" t="e">
        <f>'III Plan Rates'!$AA187*'V Consumer Factors'!$N$12*'II Rate Development &amp; Change'!$K$34</f>
        <v>#DIV/0!</v>
      </c>
      <c r="BB184" s="112" t="e">
        <f>'III Plan Rates'!$AA187*'V Consumer Factors'!$N$13*'II Rate Development &amp; Change'!$K$34</f>
        <v>#DIV/0!</v>
      </c>
      <c r="BC184" s="112" t="e">
        <f>'III Plan Rates'!$AA187*'V Consumer Factors'!$N$14*'II Rate Development &amp; Change'!$K$34</f>
        <v>#DIV/0!</v>
      </c>
      <c r="BD184" s="112" t="e">
        <f>'III Plan Rates'!$AA187*'V Consumer Factors'!$N$15*'II Rate Development &amp; Change'!$K$34</f>
        <v>#DIV/0!</v>
      </c>
      <c r="BE184" s="112" t="e">
        <f>'III Plan Rates'!$AA187*'V Consumer Factors'!$N$16*'II Rate Development &amp; Change'!$K$34</f>
        <v>#DIV/0!</v>
      </c>
      <c r="BF184" s="112" t="e">
        <f>'III Plan Rates'!$AA187*'V Consumer Factors'!$N$17*'II Rate Development &amp; Change'!$K$34</f>
        <v>#DIV/0!</v>
      </c>
      <c r="BG184" s="112" t="e">
        <f>'III Plan Rates'!$AA187*'V Consumer Factors'!$N$18*'II Rate Development &amp; Change'!$K$34</f>
        <v>#DIV/0!</v>
      </c>
      <c r="BH184" s="112" t="e">
        <f>'III Plan Rates'!$AA187*'V Consumer Factors'!$N$19*'II Rate Development &amp; Change'!$K$34</f>
        <v>#DIV/0!</v>
      </c>
      <c r="BI184" s="112" t="e">
        <f>'III Plan Rates'!$AA187*'V Consumer Factors'!$N$20*'II Rate Development &amp; Change'!$K$34</f>
        <v>#DIV/0!</v>
      </c>
      <c r="BJ184" s="112">
        <f>IF('III Plan Rates'!$AP187&gt;0,SUMPRODUCT(BA184:BI184,'III Plan Rates'!$AG187:$AO187)/'III Plan Rates'!$AP187,0)</f>
        <v>0</v>
      </c>
      <c r="BK184" s="124"/>
      <c r="BL184" s="120" t="e">
        <f t="shared" si="67"/>
        <v>#DIV/0!</v>
      </c>
      <c r="BM184" s="120" t="e">
        <f t="shared" si="67"/>
        <v>#DIV/0!</v>
      </c>
      <c r="BN184" s="120" t="e">
        <f t="shared" si="67"/>
        <v>#DIV/0!</v>
      </c>
      <c r="BO184" s="120" t="e">
        <f t="shared" si="67"/>
        <v>#DIV/0!</v>
      </c>
      <c r="BP184" s="120" t="e">
        <f t="shared" si="67"/>
        <v>#DIV/0!</v>
      </c>
      <c r="BQ184" s="120" t="e">
        <f t="shared" si="67"/>
        <v>#DIV/0!</v>
      </c>
      <c r="BR184" s="120" t="e">
        <f t="shared" si="66"/>
        <v>#DIV/0!</v>
      </c>
      <c r="BS184" s="120" t="e">
        <f t="shared" si="66"/>
        <v>#DIV/0!</v>
      </c>
      <c r="BT184" s="120" t="e">
        <f t="shared" si="66"/>
        <v>#DIV/0!</v>
      </c>
      <c r="BU184" s="120" t="str">
        <f t="shared" si="66"/>
        <v/>
      </c>
      <c r="BV184" s="119"/>
      <c r="BW184" s="111"/>
      <c r="BX184" s="111"/>
      <c r="BY184" s="111"/>
      <c r="BZ184" s="111"/>
      <c r="CA184" s="111"/>
      <c r="CB184" s="111"/>
      <c r="CC184" s="111"/>
      <c r="CD184" s="111"/>
      <c r="CE184" s="111"/>
      <c r="CF184" s="112">
        <f>IF('III Plan Rates'!$AP187&gt;0,SUMPRODUCT(BW184:CE184,'III Plan Rates'!$AG187:$AO187)/'III Plan Rates'!$AP187,0)</f>
        <v>0</v>
      </c>
      <c r="CG184" s="123"/>
      <c r="CH184" s="112" t="e">
        <f>'III Plan Rates'!$AA187*'V Consumer Factors'!$N$12*'II Rate Development &amp; Change'!$L$34</f>
        <v>#DIV/0!</v>
      </c>
      <c r="CI184" s="112" t="e">
        <f>'III Plan Rates'!$AA187*'V Consumer Factors'!$N$13*'II Rate Development &amp; Change'!$L$34</f>
        <v>#DIV/0!</v>
      </c>
      <c r="CJ184" s="112" t="e">
        <f>'III Plan Rates'!$AA187*'V Consumer Factors'!$N$14*'II Rate Development &amp; Change'!$L$34</f>
        <v>#DIV/0!</v>
      </c>
      <c r="CK184" s="112" t="e">
        <f>'III Plan Rates'!$AA187*'V Consumer Factors'!$N$15*'II Rate Development &amp; Change'!$L$34</f>
        <v>#DIV/0!</v>
      </c>
      <c r="CL184" s="112" t="e">
        <f>'III Plan Rates'!$AA187*'V Consumer Factors'!$N$16*'II Rate Development &amp; Change'!$L$34</f>
        <v>#DIV/0!</v>
      </c>
      <c r="CM184" s="112" t="e">
        <f>'III Plan Rates'!$AA187*'V Consumer Factors'!$N$17*'II Rate Development &amp; Change'!$L$34</f>
        <v>#DIV/0!</v>
      </c>
      <c r="CN184" s="112" t="e">
        <f>'III Plan Rates'!$AA187*'V Consumer Factors'!$N$18*'II Rate Development &amp; Change'!$L$34</f>
        <v>#DIV/0!</v>
      </c>
      <c r="CO184" s="112" t="e">
        <f>'III Plan Rates'!$AA187*'V Consumer Factors'!$N$19*'II Rate Development &amp; Change'!$L$34</f>
        <v>#DIV/0!</v>
      </c>
      <c r="CP184" s="112" t="e">
        <f>'III Plan Rates'!$AA187*'V Consumer Factors'!$N$20*'II Rate Development &amp; Change'!$L$34</f>
        <v>#DIV/0!</v>
      </c>
      <c r="CQ184" s="112">
        <f>IF('III Plan Rates'!$AP187&gt;0,SUMPRODUCT(CH184:CP184,'III Plan Rates'!$AG187:$AO187)/'III Plan Rates'!$AP187,0)</f>
        <v>0</v>
      </c>
      <c r="CR184" s="124"/>
      <c r="CS184" s="120" t="e">
        <f t="shared" si="77"/>
        <v>#DIV/0!</v>
      </c>
      <c r="CT184" s="120" t="e">
        <f t="shared" si="78"/>
        <v>#DIV/0!</v>
      </c>
      <c r="CU184" s="120" t="e">
        <f t="shared" si="68"/>
        <v>#DIV/0!</v>
      </c>
      <c r="CV184" s="120" t="e">
        <f t="shared" si="69"/>
        <v>#DIV/0!</v>
      </c>
      <c r="CW184" s="120" t="e">
        <f t="shared" si="70"/>
        <v>#DIV/0!</v>
      </c>
      <c r="CX184" s="120" t="e">
        <f t="shared" si="71"/>
        <v>#DIV/0!</v>
      </c>
      <c r="CY184" s="120" t="e">
        <f t="shared" si="72"/>
        <v>#DIV/0!</v>
      </c>
      <c r="CZ184" s="120" t="e">
        <f t="shared" si="73"/>
        <v>#DIV/0!</v>
      </c>
      <c r="DA184" s="120" t="e">
        <f t="shared" si="74"/>
        <v>#DIV/0!</v>
      </c>
      <c r="DB184" s="120" t="str">
        <f t="shared" si="75"/>
        <v/>
      </c>
      <c r="DC184" s="119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2">
        <f>IF('III Plan Rates'!$AP187&gt;0,SUMPRODUCT(DD184:DL184,'III Plan Rates'!$AG187:$AO187)/'III Plan Rates'!$AP187,0)</f>
        <v>0</v>
      </c>
      <c r="DN184" s="123"/>
      <c r="DO184" s="112" t="e">
        <f>'III Plan Rates'!$AA187*'V Consumer Factors'!$N$12*'II Rate Development &amp; Change'!$M$34</f>
        <v>#DIV/0!</v>
      </c>
      <c r="DP184" s="112" t="e">
        <f>'III Plan Rates'!$AA187*'V Consumer Factors'!$N$13*'II Rate Development &amp; Change'!$M$34</f>
        <v>#DIV/0!</v>
      </c>
      <c r="DQ184" s="112" t="e">
        <f>'III Plan Rates'!$AA187*'V Consumer Factors'!$N$14*'II Rate Development &amp; Change'!$M$34</f>
        <v>#DIV/0!</v>
      </c>
      <c r="DR184" s="112" t="e">
        <f>'III Plan Rates'!$AA187*'V Consumer Factors'!$N$15*'II Rate Development &amp; Change'!$M$34</f>
        <v>#DIV/0!</v>
      </c>
      <c r="DS184" s="112" t="e">
        <f>'III Plan Rates'!$AA187*'V Consumer Factors'!$N$16*'II Rate Development &amp; Change'!$M$34</f>
        <v>#DIV/0!</v>
      </c>
      <c r="DT184" s="112" t="e">
        <f>'III Plan Rates'!$AA187*'V Consumer Factors'!$N$17*'II Rate Development &amp; Change'!$M$34</f>
        <v>#DIV/0!</v>
      </c>
      <c r="DU184" s="112" t="e">
        <f>'III Plan Rates'!$AA187*'V Consumer Factors'!$N$18*'II Rate Development &amp; Change'!$M$34</f>
        <v>#DIV/0!</v>
      </c>
      <c r="DV184" s="112" t="e">
        <f>'III Plan Rates'!$AA187*'V Consumer Factors'!$N$19*'II Rate Development &amp; Change'!$M$34</f>
        <v>#DIV/0!</v>
      </c>
      <c r="DW184" s="112" t="e">
        <f>'III Plan Rates'!$AA187*'V Consumer Factors'!$N$20*'II Rate Development &amp; Change'!$M$34</f>
        <v>#DIV/0!</v>
      </c>
      <c r="DX184" s="112">
        <f>IF('III Plan Rates'!$AP187&gt;0,SUMPRODUCT(DO184:DW184,'III Plan Rates'!$AG187:$AO187)/'III Plan Rates'!$AP187,0)</f>
        <v>0</v>
      </c>
      <c r="DZ184" s="120" t="e">
        <f t="shared" si="79"/>
        <v>#DIV/0!</v>
      </c>
      <c r="EA184" s="120" t="e">
        <f t="shared" si="80"/>
        <v>#DIV/0!</v>
      </c>
      <c r="EB184" s="120" t="e">
        <f t="shared" si="81"/>
        <v>#DIV/0!</v>
      </c>
      <c r="EC184" s="120" t="e">
        <f t="shared" si="82"/>
        <v>#DIV/0!</v>
      </c>
      <c r="ED184" s="120" t="e">
        <f t="shared" si="83"/>
        <v>#DIV/0!</v>
      </c>
      <c r="EE184" s="120" t="e">
        <f t="shared" si="84"/>
        <v>#DIV/0!</v>
      </c>
      <c r="EF184" s="120" t="e">
        <f t="shared" si="85"/>
        <v>#DIV/0!</v>
      </c>
      <c r="EG184" s="120" t="e">
        <f t="shared" si="86"/>
        <v>#DIV/0!</v>
      </c>
      <c r="EH184" s="120" t="e">
        <f t="shared" si="87"/>
        <v>#DIV/0!</v>
      </c>
      <c r="EI184" s="120" t="str">
        <f t="shared" si="76"/>
        <v/>
      </c>
      <c r="EJ184" s="119"/>
    </row>
    <row r="185" spans="1:140" x14ac:dyDescent="0.25">
      <c r="A185" s="406" t="str">
        <f>'III Plan Rates'!A188</f>
        <v>Plan 171</v>
      </c>
      <c r="B185" s="122">
        <f>'III Plan Rates'!B188</f>
        <v>0</v>
      </c>
      <c r="C185" s="128">
        <f>'III Plan Rates'!D188</f>
        <v>0</v>
      </c>
      <c r="D185" s="122">
        <f>'III Plan Rates'!E188</f>
        <v>0</v>
      </c>
      <c r="E185" s="122">
        <f>'III Plan Rates'!F188</f>
        <v>0</v>
      </c>
      <c r="F185" s="122">
        <f>'III Plan Rates'!G188</f>
        <v>0</v>
      </c>
      <c r="G185" s="122">
        <f>'III Plan Rates'!J188</f>
        <v>0</v>
      </c>
      <c r="H185" s="10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2">
        <f>IF('III Plan Rates'!$AP188&gt;0,SUMPRODUCT(I185:Q185,'III Plan Rates'!$AG188:$AO188)/'III Plan Rates'!$AP188,0)</f>
        <v>0</v>
      </c>
      <c r="S185" s="123"/>
      <c r="T185" s="112" t="e">
        <f>'III Plan Rates'!$AA188*'V Consumer Factors'!$N$12*'II Rate Development &amp; Change'!$J$34</f>
        <v>#DIV/0!</v>
      </c>
      <c r="U185" s="112" t="e">
        <f>'III Plan Rates'!$AA188*'V Consumer Factors'!$N$13*'II Rate Development &amp; Change'!$J$34</f>
        <v>#DIV/0!</v>
      </c>
      <c r="V185" s="112" t="e">
        <f>'III Plan Rates'!$AA188*'V Consumer Factors'!$N$14*'II Rate Development &amp; Change'!$J$34</f>
        <v>#DIV/0!</v>
      </c>
      <c r="W185" s="112" t="e">
        <f>'III Plan Rates'!$AA188*'V Consumer Factors'!$N$15*'II Rate Development &amp; Change'!$J$34</f>
        <v>#DIV/0!</v>
      </c>
      <c r="X185" s="112" t="e">
        <f>'III Plan Rates'!$AA188*'V Consumer Factors'!$N$16*'II Rate Development &amp; Change'!$J$34</f>
        <v>#DIV/0!</v>
      </c>
      <c r="Y185" s="112" t="e">
        <f>'III Plan Rates'!$AA188*'V Consumer Factors'!$N$17*'II Rate Development &amp; Change'!$J$34</f>
        <v>#DIV/0!</v>
      </c>
      <c r="Z185" s="112" t="e">
        <f>'III Plan Rates'!$AA188*'V Consumer Factors'!$N$18*'II Rate Development &amp; Change'!$J$34</f>
        <v>#DIV/0!</v>
      </c>
      <c r="AA185" s="112" t="e">
        <f>'III Plan Rates'!$AA188*'V Consumer Factors'!$N$19*'II Rate Development &amp; Change'!$J$34</f>
        <v>#DIV/0!</v>
      </c>
      <c r="AB185" s="112" t="e">
        <f>'III Plan Rates'!$AA188*'V Consumer Factors'!$N$20*'II Rate Development &amp; Change'!$J$34</f>
        <v>#DIV/0!</v>
      </c>
      <c r="AC185" s="112">
        <f>IF('III Plan Rates'!$AP188&gt;0,SUMPRODUCT(T185:AB185,'III Plan Rates'!$AG188:$AO188)/'III Plan Rates'!$AP188,0)</f>
        <v>0</v>
      </c>
      <c r="AD185" s="119"/>
      <c r="AE185" s="120" t="e">
        <f t="shared" si="62"/>
        <v>#DIV/0!</v>
      </c>
      <c r="AF185" s="120" t="e">
        <f t="shared" si="62"/>
        <v>#DIV/0!</v>
      </c>
      <c r="AG185" s="120" t="e">
        <f t="shared" si="62"/>
        <v>#DIV/0!</v>
      </c>
      <c r="AH185" s="120" t="e">
        <f t="shared" si="62"/>
        <v>#DIV/0!</v>
      </c>
      <c r="AI185" s="120" t="e">
        <f t="shared" si="62"/>
        <v>#DIV/0!</v>
      </c>
      <c r="AJ185" s="120" t="e">
        <f t="shared" si="62"/>
        <v>#DIV/0!</v>
      </c>
      <c r="AK185" s="120" t="e">
        <f t="shared" si="88"/>
        <v>#DIV/0!</v>
      </c>
      <c r="AL185" s="120" t="e">
        <f t="shared" si="88"/>
        <v>#DIV/0!</v>
      </c>
      <c r="AM185" s="120" t="e">
        <f t="shared" si="88"/>
        <v>#DIV/0!</v>
      </c>
      <c r="AN185" s="120" t="str">
        <f t="shared" si="88"/>
        <v/>
      </c>
      <c r="AO185" s="119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2">
        <f>IF('III Plan Rates'!$AP188&gt;0,SUMPRODUCT(AP185:AX185,'III Plan Rates'!$AG188:$AO188)/'III Plan Rates'!$AP188,0)</f>
        <v>0</v>
      </c>
      <c r="AZ185" s="123"/>
      <c r="BA185" s="112" t="e">
        <f>'III Plan Rates'!$AA188*'V Consumer Factors'!$N$12*'II Rate Development &amp; Change'!$K$34</f>
        <v>#DIV/0!</v>
      </c>
      <c r="BB185" s="112" t="e">
        <f>'III Plan Rates'!$AA188*'V Consumer Factors'!$N$13*'II Rate Development &amp; Change'!$K$34</f>
        <v>#DIV/0!</v>
      </c>
      <c r="BC185" s="112" t="e">
        <f>'III Plan Rates'!$AA188*'V Consumer Factors'!$N$14*'II Rate Development &amp; Change'!$K$34</f>
        <v>#DIV/0!</v>
      </c>
      <c r="BD185" s="112" t="e">
        <f>'III Plan Rates'!$AA188*'V Consumer Factors'!$N$15*'II Rate Development &amp; Change'!$K$34</f>
        <v>#DIV/0!</v>
      </c>
      <c r="BE185" s="112" t="e">
        <f>'III Plan Rates'!$AA188*'V Consumer Factors'!$N$16*'II Rate Development &amp; Change'!$K$34</f>
        <v>#DIV/0!</v>
      </c>
      <c r="BF185" s="112" t="e">
        <f>'III Plan Rates'!$AA188*'V Consumer Factors'!$N$17*'II Rate Development &amp; Change'!$K$34</f>
        <v>#DIV/0!</v>
      </c>
      <c r="BG185" s="112" t="e">
        <f>'III Plan Rates'!$AA188*'V Consumer Factors'!$N$18*'II Rate Development &amp; Change'!$K$34</f>
        <v>#DIV/0!</v>
      </c>
      <c r="BH185" s="112" t="e">
        <f>'III Plan Rates'!$AA188*'V Consumer Factors'!$N$19*'II Rate Development &amp; Change'!$K$34</f>
        <v>#DIV/0!</v>
      </c>
      <c r="BI185" s="112" t="e">
        <f>'III Plan Rates'!$AA188*'V Consumer Factors'!$N$20*'II Rate Development &amp; Change'!$K$34</f>
        <v>#DIV/0!</v>
      </c>
      <c r="BJ185" s="112">
        <f>IF('III Plan Rates'!$AP188&gt;0,SUMPRODUCT(BA185:BI185,'III Plan Rates'!$AG188:$AO188)/'III Plan Rates'!$AP188,0)</f>
        <v>0</v>
      </c>
      <c r="BK185" s="124"/>
      <c r="BL185" s="120" t="e">
        <f t="shared" si="67"/>
        <v>#DIV/0!</v>
      </c>
      <c r="BM185" s="120" t="e">
        <f t="shared" si="67"/>
        <v>#DIV/0!</v>
      </c>
      <c r="BN185" s="120" t="e">
        <f t="shared" si="67"/>
        <v>#DIV/0!</v>
      </c>
      <c r="BO185" s="120" t="e">
        <f t="shared" si="67"/>
        <v>#DIV/0!</v>
      </c>
      <c r="BP185" s="120" t="e">
        <f t="shared" si="67"/>
        <v>#DIV/0!</v>
      </c>
      <c r="BQ185" s="120" t="e">
        <f t="shared" si="67"/>
        <v>#DIV/0!</v>
      </c>
      <c r="BR185" s="120" t="e">
        <f t="shared" si="66"/>
        <v>#DIV/0!</v>
      </c>
      <c r="BS185" s="120" t="e">
        <f t="shared" si="66"/>
        <v>#DIV/0!</v>
      </c>
      <c r="BT185" s="120" t="e">
        <f t="shared" si="66"/>
        <v>#DIV/0!</v>
      </c>
      <c r="BU185" s="120" t="str">
        <f t="shared" si="66"/>
        <v/>
      </c>
      <c r="BV185" s="119"/>
      <c r="BW185" s="111"/>
      <c r="BX185" s="111"/>
      <c r="BY185" s="111"/>
      <c r="BZ185" s="111"/>
      <c r="CA185" s="111"/>
      <c r="CB185" s="111"/>
      <c r="CC185" s="111"/>
      <c r="CD185" s="111"/>
      <c r="CE185" s="111"/>
      <c r="CF185" s="112">
        <f>IF('III Plan Rates'!$AP188&gt;0,SUMPRODUCT(BW185:CE185,'III Plan Rates'!$AG188:$AO188)/'III Plan Rates'!$AP188,0)</f>
        <v>0</v>
      </c>
      <c r="CG185" s="123"/>
      <c r="CH185" s="112" t="e">
        <f>'III Plan Rates'!$AA188*'V Consumer Factors'!$N$12*'II Rate Development &amp; Change'!$L$34</f>
        <v>#DIV/0!</v>
      </c>
      <c r="CI185" s="112" t="e">
        <f>'III Plan Rates'!$AA188*'V Consumer Factors'!$N$13*'II Rate Development &amp; Change'!$L$34</f>
        <v>#DIV/0!</v>
      </c>
      <c r="CJ185" s="112" t="e">
        <f>'III Plan Rates'!$AA188*'V Consumer Factors'!$N$14*'II Rate Development &amp; Change'!$L$34</f>
        <v>#DIV/0!</v>
      </c>
      <c r="CK185" s="112" t="e">
        <f>'III Plan Rates'!$AA188*'V Consumer Factors'!$N$15*'II Rate Development &amp; Change'!$L$34</f>
        <v>#DIV/0!</v>
      </c>
      <c r="CL185" s="112" t="e">
        <f>'III Plan Rates'!$AA188*'V Consumer Factors'!$N$16*'II Rate Development &amp; Change'!$L$34</f>
        <v>#DIV/0!</v>
      </c>
      <c r="CM185" s="112" t="e">
        <f>'III Plan Rates'!$AA188*'V Consumer Factors'!$N$17*'II Rate Development &amp; Change'!$L$34</f>
        <v>#DIV/0!</v>
      </c>
      <c r="CN185" s="112" t="e">
        <f>'III Plan Rates'!$AA188*'V Consumer Factors'!$N$18*'II Rate Development &amp; Change'!$L$34</f>
        <v>#DIV/0!</v>
      </c>
      <c r="CO185" s="112" t="e">
        <f>'III Plan Rates'!$AA188*'V Consumer Factors'!$N$19*'II Rate Development &amp; Change'!$L$34</f>
        <v>#DIV/0!</v>
      </c>
      <c r="CP185" s="112" t="e">
        <f>'III Plan Rates'!$AA188*'V Consumer Factors'!$N$20*'II Rate Development &amp; Change'!$L$34</f>
        <v>#DIV/0!</v>
      </c>
      <c r="CQ185" s="112">
        <f>IF('III Plan Rates'!$AP188&gt;0,SUMPRODUCT(CH185:CP185,'III Plan Rates'!$AG188:$AO188)/'III Plan Rates'!$AP188,0)</f>
        <v>0</v>
      </c>
      <c r="CR185" s="124"/>
      <c r="CS185" s="120" t="e">
        <f t="shared" si="77"/>
        <v>#DIV/0!</v>
      </c>
      <c r="CT185" s="120" t="e">
        <f t="shared" si="78"/>
        <v>#DIV/0!</v>
      </c>
      <c r="CU185" s="120" t="e">
        <f t="shared" si="68"/>
        <v>#DIV/0!</v>
      </c>
      <c r="CV185" s="120" t="e">
        <f t="shared" si="69"/>
        <v>#DIV/0!</v>
      </c>
      <c r="CW185" s="120" t="e">
        <f t="shared" si="70"/>
        <v>#DIV/0!</v>
      </c>
      <c r="CX185" s="120" t="e">
        <f t="shared" si="71"/>
        <v>#DIV/0!</v>
      </c>
      <c r="CY185" s="120" t="e">
        <f t="shared" si="72"/>
        <v>#DIV/0!</v>
      </c>
      <c r="CZ185" s="120" t="e">
        <f t="shared" si="73"/>
        <v>#DIV/0!</v>
      </c>
      <c r="DA185" s="120" t="e">
        <f t="shared" si="74"/>
        <v>#DIV/0!</v>
      </c>
      <c r="DB185" s="120" t="str">
        <f t="shared" si="75"/>
        <v/>
      </c>
      <c r="DC185" s="119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2">
        <f>IF('III Plan Rates'!$AP188&gt;0,SUMPRODUCT(DD185:DL185,'III Plan Rates'!$AG188:$AO188)/'III Plan Rates'!$AP188,0)</f>
        <v>0</v>
      </c>
      <c r="DN185" s="123"/>
      <c r="DO185" s="112" t="e">
        <f>'III Plan Rates'!$AA188*'V Consumer Factors'!$N$12*'II Rate Development &amp; Change'!$M$34</f>
        <v>#DIV/0!</v>
      </c>
      <c r="DP185" s="112" t="e">
        <f>'III Plan Rates'!$AA188*'V Consumer Factors'!$N$13*'II Rate Development &amp; Change'!$M$34</f>
        <v>#DIV/0!</v>
      </c>
      <c r="DQ185" s="112" t="e">
        <f>'III Plan Rates'!$AA188*'V Consumer Factors'!$N$14*'II Rate Development &amp; Change'!$M$34</f>
        <v>#DIV/0!</v>
      </c>
      <c r="DR185" s="112" t="e">
        <f>'III Plan Rates'!$AA188*'V Consumer Factors'!$N$15*'II Rate Development &amp; Change'!$M$34</f>
        <v>#DIV/0!</v>
      </c>
      <c r="DS185" s="112" t="e">
        <f>'III Plan Rates'!$AA188*'V Consumer Factors'!$N$16*'II Rate Development &amp; Change'!$M$34</f>
        <v>#DIV/0!</v>
      </c>
      <c r="DT185" s="112" t="e">
        <f>'III Plan Rates'!$AA188*'V Consumer Factors'!$N$17*'II Rate Development &amp; Change'!$M$34</f>
        <v>#DIV/0!</v>
      </c>
      <c r="DU185" s="112" t="e">
        <f>'III Plan Rates'!$AA188*'V Consumer Factors'!$N$18*'II Rate Development &amp; Change'!$M$34</f>
        <v>#DIV/0!</v>
      </c>
      <c r="DV185" s="112" t="e">
        <f>'III Plan Rates'!$AA188*'V Consumer Factors'!$N$19*'II Rate Development &amp; Change'!$M$34</f>
        <v>#DIV/0!</v>
      </c>
      <c r="DW185" s="112" t="e">
        <f>'III Plan Rates'!$AA188*'V Consumer Factors'!$N$20*'II Rate Development &amp; Change'!$M$34</f>
        <v>#DIV/0!</v>
      </c>
      <c r="DX185" s="112">
        <f>IF('III Plan Rates'!$AP188&gt;0,SUMPRODUCT(DO185:DW185,'III Plan Rates'!$AG188:$AO188)/'III Plan Rates'!$AP188,0)</f>
        <v>0</v>
      </c>
      <c r="DZ185" s="120" t="e">
        <f t="shared" si="79"/>
        <v>#DIV/0!</v>
      </c>
      <c r="EA185" s="120" t="e">
        <f t="shared" si="80"/>
        <v>#DIV/0!</v>
      </c>
      <c r="EB185" s="120" t="e">
        <f t="shared" si="81"/>
        <v>#DIV/0!</v>
      </c>
      <c r="EC185" s="120" t="e">
        <f t="shared" si="82"/>
        <v>#DIV/0!</v>
      </c>
      <c r="ED185" s="120" t="e">
        <f t="shared" si="83"/>
        <v>#DIV/0!</v>
      </c>
      <c r="EE185" s="120" t="e">
        <f t="shared" si="84"/>
        <v>#DIV/0!</v>
      </c>
      <c r="EF185" s="120" t="e">
        <f t="shared" si="85"/>
        <v>#DIV/0!</v>
      </c>
      <c r="EG185" s="120" t="e">
        <f t="shared" si="86"/>
        <v>#DIV/0!</v>
      </c>
      <c r="EH185" s="120" t="e">
        <f t="shared" si="87"/>
        <v>#DIV/0!</v>
      </c>
      <c r="EI185" s="120" t="str">
        <f t="shared" si="76"/>
        <v/>
      </c>
      <c r="EJ185" s="119"/>
    </row>
    <row r="186" spans="1:140" x14ac:dyDescent="0.25">
      <c r="A186" s="406" t="str">
        <f>'III Plan Rates'!A189</f>
        <v>Plan 172</v>
      </c>
      <c r="B186" s="122">
        <f>'III Plan Rates'!B189</f>
        <v>0</v>
      </c>
      <c r="C186" s="128">
        <f>'III Plan Rates'!D189</f>
        <v>0</v>
      </c>
      <c r="D186" s="122">
        <f>'III Plan Rates'!E189</f>
        <v>0</v>
      </c>
      <c r="E186" s="122">
        <f>'III Plan Rates'!F189</f>
        <v>0</v>
      </c>
      <c r="F186" s="122">
        <f>'III Plan Rates'!G189</f>
        <v>0</v>
      </c>
      <c r="G186" s="122">
        <f>'III Plan Rates'!J189</f>
        <v>0</v>
      </c>
      <c r="H186" s="10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2">
        <f>IF('III Plan Rates'!$AP189&gt;0,SUMPRODUCT(I186:Q186,'III Plan Rates'!$AG189:$AO189)/'III Plan Rates'!$AP189,0)</f>
        <v>0</v>
      </c>
      <c r="S186" s="123"/>
      <c r="T186" s="112" t="e">
        <f>'III Plan Rates'!$AA189*'V Consumer Factors'!$N$12*'II Rate Development &amp; Change'!$J$34</f>
        <v>#DIV/0!</v>
      </c>
      <c r="U186" s="112" t="e">
        <f>'III Plan Rates'!$AA189*'V Consumer Factors'!$N$13*'II Rate Development &amp; Change'!$J$34</f>
        <v>#DIV/0!</v>
      </c>
      <c r="V186" s="112" t="e">
        <f>'III Plan Rates'!$AA189*'V Consumer Factors'!$N$14*'II Rate Development &amp; Change'!$J$34</f>
        <v>#DIV/0!</v>
      </c>
      <c r="W186" s="112" t="e">
        <f>'III Plan Rates'!$AA189*'V Consumer Factors'!$N$15*'II Rate Development &amp; Change'!$J$34</f>
        <v>#DIV/0!</v>
      </c>
      <c r="X186" s="112" t="e">
        <f>'III Plan Rates'!$AA189*'V Consumer Factors'!$N$16*'II Rate Development &amp; Change'!$J$34</f>
        <v>#DIV/0!</v>
      </c>
      <c r="Y186" s="112" t="e">
        <f>'III Plan Rates'!$AA189*'V Consumer Factors'!$N$17*'II Rate Development &amp; Change'!$J$34</f>
        <v>#DIV/0!</v>
      </c>
      <c r="Z186" s="112" t="e">
        <f>'III Plan Rates'!$AA189*'V Consumer Factors'!$N$18*'II Rate Development &amp; Change'!$J$34</f>
        <v>#DIV/0!</v>
      </c>
      <c r="AA186" s="112" t="e">
        <f>'III Plan Rates'!$AA189*'V Consumer Factors'!$N$19*'II Rate Development &amp; Change'!$J$34</f>
        <v>#DIV/0!</v>
      </c>
      <c r="AB186" s="112" t="e">
        <f>'III Plan Rates'!$AA189*'V Consumer Factors'!$N$20*'II Rate Development &amp; Change'!$J$34</f>
        <v>#DIV/0!</v>
      </c>
      <c r="AC186" s="112">
        <f>IF('III Plan Rates'!$AP189&gt;0,SUMPRODUCT(T186:AB186,'III Plan Rates'!$AG189:$AO189)/'III Plan Rates'!$AP189,0)</f>
        <v>0</v>
      </c>
      <c r="AD186" s="119"/>
      <c r="AE186" s="120" t="e">
        <f t="shared" si="62"/>
        <v>#DIV/0!</v>
      </c>
      <c r="AF186" s="120" t="e">
        <f t="shared" si="62"/>
        <v>#DIV/0!</v>
      </c>
      <c r="AG186" s="120" t="e">
        <f t="shared" si="62"/>
        <v>#DIV/0!</v>
      </c>
      <c r="AH186" s="120" t="e">
        <f t="shared" si="62"/>
        <v>#DIV/0!</v>
      </c>
      <c r="AI186" s="120" t="e">
        <f t="shared" si="62"/>
        <v>#DIV/0!</v>
      </c>
      <c r="AJ186" s="120" t="e">
        <f t="shared" si="62"/>
        <v>#DIV/0!</v>
      </c>
      <c r="AK186" s="120" t="e">
        <f t="shared" si="88"/>
        <v>#DIV/0!</v>
      </c>
      <c r="AL186" s="120" t="e">
        <f t="shared" si="88"/>
        <v>#DIV/0!</v>
      </c>
      <c r="AM186" s="120" t="e">
        <f t="shared" si="88"/>
        <v>#DIV/0!</v>
      </c>
      <c r="AN186" s="120" t="str">
        <f t="shared" si="88"/>
        <v/>
      </c>
      <c r="AO186" s="119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2">
        <f>IF('III Plan Rates'!$AP189&gt;0,SUMPRODUCT(AP186:AX186,'III Plan Rates'!$AG189:$AO189)/'III Plan Rates'!$AP189,0)</f>
        <v>0</v>
      </c>
      <c r="AZ186" s="123"/>
      <c r="BA186" s="112" t="e">
        <f>'III Plan Rates'!$AA189*'V Consumer Factors'!$N$12*'II Rate Development &amp; Change'!$K$34</f>
        <v>#DIV/0!</v>
      </c>
      <c r="BB186" s="112" t="e">
        <f>'III Plan Rates'!$AA189*'V Consumer Factors'!$N$13*'II Rate Development &amp; Change'!$K$34</f>
        <v>#DIV/0!</v>
      </c>
      <c r="BC186" s="112" t="e">
        <f>'III Plan Rates'!$AA189*'V Consumer Factors'!$N$14*'II Rate Development &amp; Change'!$K$34</f>
        <v>#DIV/0!</v>
      </c>
      <c r="BD186" s="112" t="e">
        <f>'III Plan Rates'!$AA189*'V Consumer Factors'!$N$15*'II Rate Development &amp; Change'!$K$34</f>
        <v>#DIV/0!</v>
      </c>
      <c r="BE186" s="112" t="e">
        <f>'III Plan Rates'!$AA189*'V Consumer Factors'!$N$16*'II Rate Development &amp; Change'!$K$34</f>
        <v>#DIV/0!</v>
      </c>
      <c r="BF186" s="112" t="e">
        <f>'III Plan Rates'!$AA189*'V Consumer Factors'!$N$17*'II Rate Development &amp; Change'!$K$34</f>
        <v>#DIV/0!</v>
      </c>
      <c r="BG186" s="112" t="e">
        <f>'III Plan Rates'!$AA189*'V Consumer Factors'!$N$18*'II Rate Development &amp; Change'!$K$34</f>
        <v>#DIV/0!</v>
      </c>
      <c r="BH186" s="112" t="e">
        <f>'III Plan Rates'!$AA189*'V Consumer Factors'!$N$19*'II Rate Development &amp; Change'!$K$34</f>
        <v>#DIV/0!</v>
      </c>
      <c r="BI186" s="112" t="e">
        <f>'III Plan Rates'!$AA189*'V Consumer Factors'!$N$20*'II Rate Development &amp; Change'!$K$34</f>
        <v>#DIV/0!</v>
      </c>
      <c r="BJ186" s="112">
        <f>IF('III Plan Rates'!$AP189&gt;0,SUMPRODUCT(BA186:BI186,'III Plan Rates'!$AG189:$AO189)/'III Plan Rates'!$AP189,0)</f>
        <v>0</v>
      </c>
      <c r="BK186" s="124"/>
      <c r="BL186" s="120" t="e">
        <f t="shared" si="67"/>
        <v>#DIV/0!</v>
      </c>
      <c r="BM186" s="120" t="e">
        <f t="shared" si="67"/>
        <v>#DIV/0!</v>
      </c>
      <c r="BN186" s="120" t="e">
        <f t="shared" si="67"/>
        <v>#DIV/0!</v>
      </c>
      <c r="BO186" s="120" t="e">
        <f t="shared" si="67"/>
        <v>#DIV/0!</v>
      </c>
      <c r="BP186" s="120" t="e">
        <f t="shared" si="67"/>
        <v>#DIV/0!</v>
      </c>
      <c r="BQ186" s="120" t="e">
        <f t="shared" si="67"/>
        <v>#DIV/0!</v>
      </c>
      <c r="BR186" s="120" t="e">
        <f t="shared" si="66"/>
        <v>#DIV/0!</v>
      </c>
      <c r="BS186" s="120" t="e">
        <f t="shared" si="66"/>
        <v>#DIV/0!</v>
      </c>
      <c r="BT186" s="120" t="e">
        <f t="shared" si="66"/>
        <v>#DIV/0!</v>
      </c>
      <c r="BU186" s="120" t="str">
        <f t="shared" si="66"/>
        <v/>
      </c>
      <c r="BV186" s="119"/>
      <c r="BW186" s="111"/>
      <c r="BX186" s="111"/>
      <c r="BY186" s="111"/>
      <c r="BZ186" s="111"/>
      <c r="CA186" s="111"/>
      <c r="CB186" s="111"/>
      <c r="CC186" s="111"/>
      <c r="CD186" s="111"/>
      <c r="CE186" s="111"/>
      <c r="CF186" s="112">
        <f>IF('III Plan Rates'!$AP189&gt;0,SUMPRODUCT(BW186:CE186,'III Plan Rates'!$AG189:$AO189)/'III Plan Rates'!$AP189,0)</f>
        <v>0</v>
      </c>
      <c r="CG186" s="123"/>
      <c r="CH186" s="112" t="e">
        <f>'III Plan Rates'!$AA189*'V Consumer Factors'!$N$12*'II Rate Development &amp; Change'!$L$34</f>
        <v>#DIV/0!</v>
      </c>
      <c r="CI186" s="112" t="e">
        <f>'III Plan Rates'!$AA189*'V Consumer Factors'!$N$13*'II Rate Development &amp; Change'!$L$34</f>
        <v>#DIV/0!</v>
      </c>
      <c r="CJ186" s="112" t="e">
        <f>'III Plan Rates'!$AA189*'V Consumer Factors'!$N$14*'II Rate Development &amp; Change'!$L$34</f>
        <v>#DIV/0!</v>
      </c>
      <c r="CK186" s="112" t="e">
        <f>'III Plan Rates'!$AA189*'V Consumer Factors'!$N$15*'II Rate Development &amp; Change'!$L$34</f>
        <v>#DIV/0!</v>
      </c>
      <c r="CL186" s="112" t="e">
        <f>'III Plan Rates'!$AA189*'V Consumer Factors'!$N$16*'II Rate Development &amp; Change'!$L$34</f>
        <v>#DIV/0!</v>
      </c>
      <c r="CM186" s="112" t="e">
        <f>'III Plan Rates'!$AA189*'V Consumer Factors'!$N$17*'II Rate Development &amp; Change'!$L$34</f>
        <v>#DIV/0!</v>
      </c>
      <c r="CN186" s="112" t="e">
        <f>'III Plan Rates'!$AA189*'V Consumer Factors'!$N$18*'II Rate Development &amp; Change'!$L$34</f>
        <v>#DIV/0!</v>
      </c>
      <c r="CO186" s="112" t="e">
        <f>'III Plan Rates'!$AA189*'V Consumer Factors'!$N$19*'II Rate Development &amp; Change'!$L$34</f>
        <v>#DIV/0!</v>
      </c>
      <c r="CP186" s="112" t="e">
        <f>'III Plan Rates'!$AA189*'V Consumer Factors'!$N$20*'II Rate Development &amp; Change'!$L$34</f>
        <v>#DIV/0!</v>
      </c>
      <c r="CQ186" s="112">
        <f>IF('III Plan Rates'!$AP189&gt;0,SUMPRODUCT(CH186:CP186,'III Plan Rates'!$AG189:$AO189)/'III Plan Rates'!$AP189,0)</f>
        <v>0</v>
      </c>
      <c r="CR186" s="124"/>
      <c r="CS186" s="120" t="e">
        <f t="shared" si="77"/>
        <v>#DIV/0!</v>
      </c>
      <c r="CT186" s="120" t="e">
        <f t="shared" si="78"/>
        <v>#DIV/0!</v>
      </c>
      <c r="CU186" s="120" t="e">
        <f t="shared" si="68"/>
        <v>#DIV/0!</v>
      </c>
      <c r="CV186" s="120" t="e">
        <f t="shared" si="69"/>
        <v>#DIV/0!</v>
      </c>
      <c r="CW186" s="120" t="e">
        <f t="shared" si="70"/>
        <v>#DIV/0!</v>
      </c>
      <c r="CX186" s="120" t="e">
        <f t="shared" si="71"/>
        <v>#DIV/0!</v>
      </c>
      <c r="CY186" s="120" t="e">
        <f t="shared" si="72"/>
        <v>#DIV/0!</v>
      </c>
      <c r="CZ186" s="120" t="e">
        <f t="shared" si="73"/>
        <v>#DIV/0!</v>
      </c>
      <c r="DA186" s="120" t="e">
        <f t="shared" si="74"/>
        <v>#DIV/0!</v>
      </c>
      <c r="DB186" s="120" t="str">
        <f t="shared" si="75"/>
        <v/>
      </c>
      <c r="DC186" s="119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2">
        <f>IF('III Plan Rates'!$AP189&gt;0,SUMPRODUCT(DD186:DL186,'III Plan Rates'!$AG189:$AO189)/'III Plan Rates'!$AP189,0)</f>
        <v>0</v>
      </c>
      <c r="DN186" s="123"/>
      <c r="DO186" s="112" t="e">
        <f>'III Plan Rates'!$AA189*'V Consumer Factors'!$N$12*'II Rate Development &amp; Change'!$M$34</f>
        <v>#DIV/0!</v>
      </c>
      <c r="DP186" s="112" t="e">
        <f>'III Plan Rates'!$AA189*'V Consumer Factors'!$N$13*'II Rate Development &amp; Change'!$M$34</f>
        <v>#DIV/0!</v>
      </c>
      <c r="DQ186" s="112" t="e">
        <f>'III Plan Rates'!$AA189*'V Consumer Factors'!$N$14*'II Rate Development &amp; Change'!$M$34</f>
        <v>#DIV/0!</v>
      </c>
      <c r="DR186" s="112" t="e">
        <f>'III Plan Rates'!$AA189*'V Consumer Factors'!$N$15*'II Rate Development &amp; Change'!$M$34</f>
        <v>#DIV/0!</v>
      </c>
      <c r="DS186" s="112" t="e">
        <f>'III Plan Rates'!$AA189*'V Consumer Factors'!$N$16*'II Rate Development &amp; Change'!$M$34</f>
        <v>#DIV/0!</v>
      </c>
      <c r="DT186" s="112" t="e">
        <f>'III Plan Rates'!$AA189*'V Consumer Factors'!$N$17*'II Rate Development &amp; Change'!$M$34</f>
        <v>#DIV/0!</v>
      </c>
      <c r="DU186" s="112" t="e">
        <f>'III Plan Rates'!$AA189*'V Consumer Factors'!$N$18*'II Rate Development &amp; Change'!$M$34</f>
        <v>#DIV/0!</v>
      </c>
      <c r="DV186" s="112" t="e">
        <f>'III Plan Rates'!$AA189*'V Consumer Factors'!$N$19*'II Rate Development &amp; Change'!$M$34</f>
        <v>#DIV/0!</v>
      </c>
      <c r="DW186" s="112" t="e">
        <f>'III Plan Rates'!$AA189*'V Consumer Factors'!$N$20*'II Rate Development &amp; Change'!$M$34</f>
        <v>#DIV/0!</v>
      </c>
      <c r="DX186" s="112">
        <f>IF('III Plan Rates'!$AP189&gt;0,SUMPRODUCT(DO186:DW186,'III Plan Rates'!$AG189:$AO189)/'III Plan Rates'!$AP189,0)</f>
        <v>0</v>
      </c>
      <c r="DZ186" s="120" t="e">
        <f t="shared" si="79"/>
        <v>#DIV/0!</v>
      </c>
      <c r="EA186" s="120" t="e">
        <f t="shared" si="80"/>
        <v>#DIV/0!</v>
      </c>
      <c r="EB186" s="120" t="e">
        <f t="shared" si="81"/>
        <v>#DIV/0!</v>
      </c>
      <c r="EC186" s="120" t="e">
        <f t="shared" si="82"/>
        <v>#DIV/0!</v>
      </c>
      <c r="ED186" s="120" t="e">
        <f t="shared" si="83"/>
        <v>#DIV/0!</v>
      </c>
      <c r="EE186" s="120" t="e">
        <f t="shared" si="84"/>
        <v>#DIV/0!</v>
      </c>
      <c r="EF186" s="120" t="e">
        <f t="shared" si="85"/>
        <v>#DIV/0!</v>
      </c>
      <c r="EG186" s="120" t="e">
        <f t="shared" si="86"/>
        <v>#DIV/0!</v>
      </c>
      <c r="EH186" s="120" t="e">
        <f t="shared" si="87"/>
        <v>#DIV/0!</v>
      </c>
      <c r="EI186" s="120" t="str">
        <f t="shared" si="76"/>
        <v/>
      </c>
      <c r="EJ186" s="119"/>
    </row>
    <row r="187" spans="1:140" x14ac:dyDescent="0.25">
      <c r="A187" s="406" t="str">
        <f>'III Plan Rates'!A190</f>
        <v>Plan 173</v>
      </c>
      <c r="B187" s="122">
        <f>'III Plan Rates'!B190</f>
        <v>0</v>
      </c>
      <c r="C187" s="128">
        <f>'III Plan Rates'!D190</f>
        <v>0</v>
      </c>
      <c r="D187" s="122">
        <f>'III Plan Rates'!E190</f>
        <v>0</v>
      </c>
      <c r="E187" s="122">
        <f>'III Plan Rates'!F190</f>
        <v>0</v>
      </c>
      <c r="F187" s="122">
        <f>'III Plan Rates'!G190</f>
        <v>0</v>
      </c>
      <c r="G187" s="122">
        <f>'III Plan Rates'!J190</f>
        <v>0</v>
      </c>
      <c r="H187" s="10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2">
        <f>IF('III Plan Rates'!$AP190&gt;0,SUMPRODUCT(I187:Q187,'III Plan Rates'!$AG190:$AO190)/'III Plan Rates'!$AP190,0)</f>
        <v>0</v>
      </c>
      <c r="S187" s="123"/>
      <c r="T187" s="112" t="e">
        <f>'III Plan Rates'!$AA190*'V Consumer Factors'!$N$12*'II Rate Development &amp; Change'!$J$34</f>
        <v>#DIV/0!</v>
      </c>
      <c r="U187" s="112" t="e">
        <f>'III Plan Rates'!$AA190*'V Consumer Factors'!$N$13*'II Rate Development &amp; Change'!$J$34</f>
        <v>#DIV/0!</v>
      </c>
      <c r="V187" s="112" t="e">
        <f>'III Plan Rates'!$AA190*'V Consumer Factors'!$N$14*'II Rate Development &amp; Change'!$J$34</f>
        <v>#DIV/0!</v>
      </c>
      <c r="W187" s="112" t="e">
        <f>'III Plan Rates'!$AA190*'V Consumer Factors'!$N$15*'II Rate Development &amp; Change'!$J$34</f>
        <v>#DIV/0!</v>
      </c>
      <c r="X187" s="112" t="e">
        <f>'III Plan Rates'!$AA190*'V Consumer Factors'!$N$16*'II Rate Development &amp; Change'!$J$34</f>
        <v>#DIV/0!</v>
      </c>
      <c r="Y187" s="112" t="e">
        <f>'III Plan Rates'!$AA190*'V Consumer Factors'!$N$17*'II Rate Development &amp; Change'!$J$34</f>
        <v>#DIV/0!</v>
      </c>
      <c r="Z187" s="112" t="e">
        <f>'III Plan Rates'!$AA190*'V Consumer Factors'!$N$18*'II Rate Development &amp; Change'!$J$34</f>
        <v>#DIV/0!</v>
      </c>
      <c r="AA187" s="112" t="e">
        <f>'III Plan Rates'!$AA190*'V Consumer Factors'!$N$19*'II Rate Development &amp; Change'!$J$34</f>
        <v>#DIV/0!</v>
      </c>
      <c r="AB187" s="112" t="e">
        <f>'III Plan Rates'!$AA190*'V Consumer Factors'!$N$20*'II Rate Development &amp; Change'!$J$34</f>
        <v>#DIV/0!</v>
      </c>
      <c r="AC187" s="112">
        <f>IF('III Plan Rates'!$AP190&gt;0,SUMPRODUCT(T187:AB187,'III Plan Rates'!$AG190:$AO190)/'III Plan Rates'!$AP190,0)</f>
        <v>0</v>
      </c>
      <c r="AD187" s="119"/>
      <c r="AE187" s="120" t="e">
        <f t="shared" si="62"/>
        <v>#DIV/0!</v>
      </c>
      <c r="AF187" s="120" t="e">
        <f t="shared" si="62"/>
        <v>#DIV/0!</v>
      </c>
      <c r="AG187" s="120" t="e">
        <f t="shared" si="62"/>
        <v>#DIV/0!</v>
      </c>
      <c r="AH187" s="120" t="e">
        <f t="shared" si="62"/>
        <v>#DIV/0!</v>
      </c>
      <c r="AI187" s="120" t="e">
        <f t="shared" si="62"/>
        <v>#DIV/0!</v>
      </c>
      <c r="AJ187" s="120" t="e">
        <f t="shared" si="62"/>
        <v>#DIV/0!</v>
      </c>
      <c r="AK187" s="120" t="e">
        <f t="shared" si="88"/>
        <v>#DIV/0!</v>
      </c>
      <c r="AL187" s="120" t="e">
        <f t="shared" si="88"/>
        <v>#DIV/0!</v>
      </c>
      <c r="AM187" s="120" t="e">
        <f t="shared" si="88"/>
        <v>#DIV/0!</v>
      </c>
      <c r="AN187" s="120" t="str">
        <f t="shared" si="88"/>
        <v/>
      </c>
      <c r="AO187" s="119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2">
        <f>IF('III Plan Rates'!$AP190&gt;0,SUMPRODUCT(AP187:AX187,'III Plan Rates'!$AG190:$AO190)/'III Plan Rates'!$AP190,0)</f>
        <v>0</v>
      </c>
      <c r="AZ187" s="123"/>
      <c r="BA187" s="112" t="e">
        <f>'III Plan Rates'!$AA190*'V Consumer Factors'!$N$12*'II Rate Development &amp; Change'!$K$34</f>
        <v>#DIV/0!</v>
      </c>
      <c r="BB187" s="112" t="e">
        <f>'III Plan Rates'!$AA190*'V Consumer Factors'!$N$13*'II Rate Development &amp; Change'!$K$34</f>
        <v>#DIV/0!</v>
      </c>
      <c r="BC187" s="112" t="e">
        <f>'III Plan Rates'!$AA190*'V Consumer Factors'!$N$14*'II Rate Development &amp; Change'!$K$34</f>
        <v>#DIV/0!</v>
      </c>
      <c r="BD187" s="112" t="e">
        <f>'III Plan Rates'!$AA190*'V Consumer Factors'!$N$15*'II Rate Development &amp; Change'!$K$34</f>
        <v>#DIV/0!</v>
      </c>
      <c r="BE187" s="112" t="e">
        <f>'III Plan Rates'!$AA190*'V Consumer Factors'!$N$16*'II Rate Development &amp; Change'!$K$34</f>
        <v>#DIV/0!</v>
      </c>
      <c r="BF187" s="112" t="e">
        <f>'III Plan Rates'!$AA190*'V Consumer Factors'!$N$17*'II Rate Development &amp; Change'!$K$34</f>
        <v>#DIV/0!</v>
      </c>
      <c r="BG187" s="112" t="e">
        <f>'III Plan Rates'!$AA190*'V Consumer Factors'!$N$18*'II Rate Development &amp; Change'!$K$34</f>
        <v>#DIV/0!</v>
      </c>
      <c r="BH187" s="112" t="e">
        <f>'III Plan Rates'!$AA190*'V Consumer Factors'!$N$19*'II Rate Development &amp; Change'!$K$34</f>
        <v>#DIV/0!</v>
      </c>
      <c r="BI187" s="112" t="e">
        <f>'III Plan Rates'!$AA190*'V Consumer Factors'!$N$20*'II Rate Development &amp; Change'!$K$34</f>
        <v>#DIV/0!</v>
      </c>
      <c r="BJ187" s="112">
        <f>IF('III Plan Rates'!$AP190&gt;0,SUMPRODUCT(BA187:BI187,'III Plan Rates'!$AG190:$AO190)/'III Plan Rates'!$AP190,0)</f>
        <v>0</v>
      </c>
      <c r="BK187" s="124"/>
      <c r="BL187" s="120" t="e">
        <f t="shared" si="67"/>
        <v>#DIV/0!</v>
      </c>
      <c r="BM187" s="120" t="e">
        <f t="shared" si="67"/>
        <v>#DIV/0!</v>
      </c>
      <c r="BN187" s="120" t="e">
        <f t="shared" si="67"/>
        <v>#DIV/0!</v>
      </c>
      <c r="BO187" s="120" t="e">
        <f t="shared" si="67"/>
        <v>#DIV/0!</v>
      </c>
      <c r="BP187" s="120" t="e">
        <f t="shared" si="67"/>
        <v>#DIV/0!</v>
      </c>
      <c r="BQ187" s="120" t="e">
        <f t="shared" si="67"/>
        <v>#DIV/0!</v>
      </c>
      <c r="BR187" s="120" t="e">
        <f t="shared" si="66"/>
        <v>#DIV/0!</v>
      </c>
      <c r="BS187" s="120" t="e">
        <f t="shared" si="66"/>
        <v>#DIV/0!</v>
      </c>
      <c r="BT187" s="120" t="e">
        <f t="shared" si="66"/>
        <v>#DIV/0!</v>
      </c>
      <c r="BU187" s="120" t="str">
        <f t="shared" si="66"/>
        <v/>
      </c>
      <c r="BV187" s="119"/>
      <c r="BW187" s="111"/>
      <c r="BX187" s="111"/>
      <c r="BY187" s="111"/>
      <c r="BZ187" s="111"/>
      <c r="CA187" s="111"/>
      <c r="CB187" s="111"/>
      <c r="CC187" s="111"/>
      <c r="CD187" s="111"/>
      <c r="CE187" s="111"/>
      <c r="CF187" s="112">
        <f>IF('III Plan Rates'!$AP190&gt;0,SUMPRODUCT(BW187:CE187,'III Plan Rates'!$AG190:$AO190)/'III Plan Rates'!$AP190,0)</f>
        <v>0</v>
      </c>
      <c r="CG187" s="123"/>
      <c r="CH187" s="112" t="e">
        <f>'III Plan Rates'!$AA190*'V Consumer Factors'!$N$12*'II Rate Development &amp; Change'!$L$34</f>
        <v>#DIV/0!</v>
      </c>
      <c r="CI187" s="112" t="e">
        <f>'III Plan Rates'!$AA190*'V Consumer Factors'!$N$13*'II Rate Development &amp; Change'!$L$34</f>
        <v>#DIV/0!</v>
      </c>
      <c r="CJ187" s="112" t="e">
        <f>'III Plan Rates'!$AA190*'V Consumer Factors'!$N$14*'II Rate Development &amp; Change'!$L$34</f>
        <v>#DIV/0!</v>
      </c>
      <c r="CK187" s="112" t="e">
        <f>'III Plan Rates'!$AA190*'V Consumer Factors'!$N$15*'II Rate Development &amp; Change'!$L$34</f>
        <v>#DIV/0!</v>
      </c>
      <c r="CL187" s="112" t="e">
        <f>'III Plan Rates'!$AA190*'V Consumer Factors'!$N$16*'II Rate Development &amp; Change'!$L$34</f>
        <v>#DIV/0!</v>
      </c>
      <c r="CM187" s="112" t="e">
        <f>'III Plan Rates'!$AA190*'V Consumer Factors'!$N$17*'II Rate Development &amp; Change'!$L$34</f>
        <v>#DIV/0!</v>
      </c>
      <c r="CN187" s="112" t="e">
        <f>'III Plan Rates'!$AA190*'V Consumer Factors'!$N$18*'II Rate Development &amp; Change'!$L$34</f>
        <v>#DIV/0!</v>
      </c>
      <c r="CO187" s="112" t="e">
        <f>'III Plan Rates'!$AA190*'V Consumer Factors'!$N$19*'II Rate Development &amp; Change'!$L$34</f>
        <v>#DIV/0!</v>
      </c>
      <c r="CP187" s="112" t="e">
        <f>'III Plan Rates'!$AA190*'V Consumer Factors'!$N$20*'II Rate Development &amp; Change'!$L$34</f>
        <v>#DIV/0!</v>
      </c>
      <c r="CQ187" s="112">
        <f>IF('III Plan Rates'!$AP190&gt;0,SUMPRODUCT(CH187:CP187,'III Plan Rates'!$AG190:$AO190)/'III Plan Rates'!$AP190,0)</f>
        <v>0</v>
      </c>
      <c r="CR187" s="124"/>
      <c r="CS187" s="120" t="e">
        <f t="shared" si="77"/>
        <v>#DIV/0!</v>
      </c>
      <c r="CT187" s="120" t="e">
        <f t="shared" si="78"/>
        <v>#DIV/0!</v>
      </c>
      <c r="CU187" s="120" t="e">
        <f t="shared" si="68"/>
        <v>#DIV/0!</v>
      </c>
      <c r="CV187" s="120" t="e">
        <f t="shared" si="69"/>
        <v>#DIV/0!</v>
      </c>
      <c r="CW187" s="120" t="e">
        <f t="shared" si="70"/>
        <v>#DIV/0!</v>
      </c>
      <c r="CX187" s="120" t="e">
        <f t="shared" si="71"/>
        <v>#DIV/0!</v>
      </c>
      <c r="CY187" s="120" t="e">
        <f t="shared" si="72"/>
        <v>#DIV/0!</v>
      </c>
      <c r="CZ187" s="120" t="e">
        <f t="shared" si="73"/>
        <v>#DIV/0!</v>
      </c>
      <c r="DA187" s="120" t="e">
        <f t="shared" si="74"/>
        <v>#DIV/0!</v>
      </c>
      <c r="DB187" s="120" t="str">
        <f t="shared" si="75"/>
        <v/>
      </c>
      <c r="DC187" s="119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2">
        <f>IF('III Plan Rates'!$AP190&gt;0,SUMPRODUCT(DD187:DL187,'III Plan Rates'!$AG190:$AO190)/'III Plan Rates'!$AP190,0)</f>
        <v>0</v>
      </c>
      <c r="DN187" s="123"/>
      <c r="DO187" s="112" t="e">
        <f>'III Plan Rates'!$AA190*'V Consumer Factors'!$N$12*'II Rate Development &amp; Change'!$M$34</f>
        <v>#DIV/0!</v>
      </c>
      <c r="DP187" s="112" t="e">
        <f>'III Plan Rates'!$AA190*'V Consumer Factors'!$N$13*'II Rate Development &amp; Change'!$M$34</f>
        <v>#DIV/0!</v>
      </c>
      <c r="DQ187" s="112" t="e">
        <f>'III Plan Rates'!$AA190*'V Consumer Factors'!$N$14*'II Rate Development &amp; Change'!$M$34</f>
        <v>#DIV/0!</v>
      </c>
      <c r="DR187" s="112" t="e">
        <f>'III Plan Rates'!$AA190*'V Consumer Factors'!$N$15*'II Rate Development &amp; Change'!$M$34</f>
        <v>#DIV/0!</v>
      </c>
      <c r="DS187" s="112" t="e">
        <f>'III Plan Rates'!$AA190*'V Consumer Factors'!$N$16*'II Rate Development &amp; Change'!$M$34</f>
        <v>#DIV/0!</v>
      </c>
      <c r="DT187" s="112" t="e">
        <f>'III Plan Rates'!$AA190*'V Consumer Factors'!$N$17*'II Rate Development &amp; Change'!$M$34</f>
        <v>#DIV/0!</v>
      </c>
      <c r="DU187" s="112" t="e">
        <f>'III Plan Rates'!$AA190*'V Consumer Factors'!$N$18*'II Rate Development &amp; Change'!$M$34</f>
        <v>#DIV/0!</v>
      </c>
      <c r="DV187" s="112" t="e">
        <f>'III Plan Rates'!$AA190*'V Consumer Factors'!$N$19*'II Rate Development &amp; Change'!$M$34</f>
        <v>#DIV/0!</v>
      </c>
      <c r="DW187" s="112" t="e">
        <f>'III Plan Rates'!$AA190*'V Consumer Factors'!$N$20*'II Rate Development &amp; Change'!$M$34</f>
        <v>#DIV/0!</v>
      </c>
      <c r="DX187" s="112">
        <f>IF('III Plan Rates'!$AP190&gt;0,SUMPRODUCT(DO187:DW187,'III Plan Rates'!$AG190:$AO190)/'III Plan Rates'!$AP190,0)</f>
        <v>0</v>
      </c>
      <c r="DZ187" s="120" t="e">
        <f t="shared" si="79"/>
        <v>#DIV/0!</v>
      </c>
      <c r="EA187" s="120" t="e">
        <f t="shared" si="80"/>
        <v>#DIV/0!</v>
      </c>
      <c r="EB187" s="120" t="e">
        <f t="shared" si="81"/>
        <v>#DIV/0!</v>
      </c>
      <c r="EC187" s="120" t="e">
        <f t="shared" si="82"/>
        <v>#DIV/0!</v>
      </c>
      <c r="ED187" s="120" t="e">
        <f t="shared" si="83"/>
        <v>#DIV/0!</v>
      </c>
      <c r="EE187" s="120" t="e">
        <f t="shared" si="84"/>
        <v>#DIV/0!</v>
      </c>
      <c r="EF187" s="120" t="e">
        <f t="shared" si="85"/>
        <v>#DIV/0!</v>
      </c>
      <c r="EG187" s="120" t="e">
        <f t="shared" si="86"/>
        <v>#DIV/0!</v>
      </c>
      <c r="EH187" s="120" t="e">
        <f t="shared" si="87"/>
        <v>#DIV/0!</v>
      </c>
      <c r="EI187" s="120" t="str">
        <f t="shared" si="76"/>
        <v/>
      </c>
      <c r="EJ187" s="119"/>
    </row>
    <row r="188" spans="1:140" x14ac:dyDescent="0.25">
      <c r="A188" s="406" t="str">
        <f>'III Plan Rates'!A191</f>
        <v>Plan 174</v>
      </c>
      <c r="B188" s="122">
        <f>'III Plan Rates'!B191</f>
        <v>0</v>
      </c>
      <c r="C188" s="128">
        <f>'III Plan Rates'!D191</f>
        <v>0</v>
      </c>
      <c r="D188" s="122">
        <f>'III Plan Rates'!E191</f>
        <v>0</v>
      </c>
      <c r="E188" s="122">
        <f>'III Plan Rates'!F191</f>
        <v>0</v>
      </c>
      <c r="F188" s="122">
        <f>'III Plan Rates'!G191</f>
        <v>0</v>
      </c>
      <c r="G188" s="122">
        <f>'III Plan Rates'!J191</f>
        <v>0</v>
      </c>
      <c r="H188" s="10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2">
        <f>IF('III Plan Rates'!$AP191&gt;0,SUMPRODUCT(I188:Q188,'III Plan Rates'!$AG191:$AO191)/'III Plan Rates'!$AP191,0)</f>
        <v>0</v>
      </c>
      <c r="S188" s="123"/>
      <c r="T188" s="112" t="e">
        <f>'III Plan Rates'!$AA191*'V Consumer Factors'!$N$12*'II Rate Development &amp; Change'!$J$34</f>
        <v>#DIV/0!</v>
      </c>
      <c r="U188" s="112" t="e">
        <f>'III Plan Rates'!$AA191*'V Consumer Factors'!$N$13*'II Rate Development &amp; Change'!$J$34</f>
        <v>#DIV/0!</v>
      </c>
      <c r="V188" s="112" t="e">
        <f>'III Plan Rates'!$AA191*'V Consumer Factors'!$N$14*'II Rate Development &amp; Change'!$J$34</f>
        <v>#DIV/0!</v>
      </c>
      <c r="W188" s="112" t="e">
        <f>'III Plan Rates'!$AA191*'V Consumer Factors'!$N$15*'II Rate Development &amp; Change'!$J$34</f>
        <v>#DIV/0!</v>
      </c>
      <c r="X188" s="112" t="e">
        <f>'III Plan Rates'!$AA191*'V Consumer Factors'!$N$16*'II Rate Development &amp; Change'!$J$34</f>
        <v>#DIV/0!</v>
      </c>
      <c r="Y188" s="112" t="e">
        <f>'III Plan Rates'!$AA191*'V Consumer Factors'!$N$17*'II Rate Development &amp; Change'!$J$34</f>
        <v>#DIV/0!</v>
      </c>
      <c r="Z188" s="112" t="e">
        <f>'III Plan Rates'!$AA191*'V Consumer Factors'!$N$18*'II Rate Development &amp; Change'!$J$34</f>
        <v>#DIV/0!</v>
      </c>
      <c r="AA188" s="112" t="e">
        <f>'III Plan Rates'!$AA191*'V Consumer Factors'!$N$19*'II Rate Development &amp; Change'!$J$34</f>
        <v>#DIV/0!</v>
      </c>
      <c r="AB188" s="112" t="e">
        <f>'III Plan Rates'!$AA191*'V Consumer Factors'!$N$20*'II Rate Development &amp; Change'!$J$34</f>
        <v>#DIV/0!</v>
      </c>
      <c r="AC188" s="112">
        <f>IF('III Plan Rates'!$AP191&gt;0,SUMPRODUCT(T188:AB188,'III Plan Rates'!$AG191:$AO191)/'III Plan Rates'!$AP191,0)</f>
        <v>0</v>
      </c>
      <c r="AD188" s="119"/>
      <c r="AE188" s="120" t="e">
        <f t="shared" si="62"/>
        <v>#DIV/0!</v>
      </c>
      <c r="AF188" s="120" t="e">
        <f t="shared" si="62"/>
        <v>#DIV/0!</v>
      </c>
      <c r="AG188" s="120" t="e">
        <f t="shared" si="62"/>
        <v>#DIV/0!</v>
      </c>
      <c r="AH188" s="120" t="e">
        <f t="shared" si="62"/>
        <v>#DIV/0!</v>
      </c>
      <c r="AI188" s="120" t="e">
        <f t="shared" si="62"/>
        <v>#DIV/0!</v>
      </c>
      <c r="AJ188" s="120" t="e">
        <f t="shared" si="62"/>
        <v>#DIV/0!</v>
      </c>
      <c r="AK188" s="120" t="e">
        <f t="shared" si="88"/>
        <v>#DIV/0!</v>
      </c>
      <c r="AL188" s="120" t="e">
        <f t="shared" si="88"/>
        <v>#DIV/0!</v>
      </c>
      <c r="AM188" s="120" t="e">
        <f t="shared" si="88"/>
        <v>#DIV/0!</v>
      </c>
      <c r="AN188" s="120" t="str">
        <f t="shared" si="88"/>
        <v/>
      </c>
      <c r="AO188" s="119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2">
        <f>IF('III Plan Rates'!$AP191&gt;0,SUMPRODUCT(AP188:AX188,'III Plan Rates'!$AG191:$AO191)/'III Plan Rates'!$AP191,0)</f>
        <v>0</v>
      </c>
      <c r="AZ188" s="123"/>
      <c r="BA188" s="112" t="e">
        <f>'III Plan Rates'!$AA191*'V Consumer Factors'!$N$12*'II Rate Development &amp; Change'!$K$34</f>
        <v>#DIV/0!</v>
      </c>
      <c r="BB188" s="112" t="e">
        <f>'III Plan Rates'!$AA191*'V Consumer Factors'!$N$13*'II Rate Development &amp; Change'!$K$34</f>
        <v>#DIV/0!</v>
      </c>
      <c r="BC188" s="112" t="e">
        <f>'III Plan Rates'!$AA191*'V Consumer Factors'!$N$14*'II Rate Development &amp; Change'!$K$34</f>
        <v>#DIV/0!</v>
      </c>
      <c r="BD188" s="112" t="e">
        <f>'III Plan Rates'!$AA191*'V Consumer Factors'!$N$15*'II Rate Development &amp; Change'!$K$34</f>
        <v>#DIV/0!</v>
      </c>
      <c r="BE188" s="112" t="e">
        <f>'III Plan Rates'!$AA191*'V Consumer Factors'!$N$16*'II Rate Development &amp; Change'!$K$34</f>
        <v>#DIV/0!</v>
      </c>
      <c r="BF188" s="112" t="e">
        <f>'III Plan Rates'!$AA191*'V Consumer Factors'!$N$17*'II Rate Development &amp; Change'!$K$34</f>
        <v>#DIV/0!</v>
      </c>
      <c r="BG188" s="112" t="e">
        <f>'III Plan Rates'!$AA191*'V Consumer Factors'!$N$18*'II Rate Development &amp; Change'!$K$34</f>
        <v>#DIV/0!</v>
      </c>
      <c r="BH188" s="112" t="e">
        <f>'III Plan Rates'!$AA191*'V Consumer Factors'!$N$19*'II Rate Development &amp; Change'!$K$34</f>
        <v>#DIV/0!</v>
      </c>
      <c r="BI188" s="112" t="e">
        <f>'III Plan Rates'!$AA191*'V Consumer Factors'!$N$20*'II Rate Development &amp; Change'!$K$34</f>
        <v>#DIV/0!</v>
      </c>
      <c r="BJ188" s="112">
        <f>IF('III Plan Rates'!$AP191&gt;0,SUMPRODUCT(BA188:BI188,'III Plan Rates'!$AG191:$AO191)/'III Plan Rates'!$AP191,0)</f>
        <v>0</v>
      </c>
      <c r="BK188" s="124"/>
      <c r="BL188" s="120" t="e">
        <f t="shared" si="67"/>
        <v>#DIV/0!</v>
      </c>
      <c r="BM188" s="120" t="e">
        <f t="shared" si="67"/>
        <v>#DIV/0!</v>
      </c>
      <c r="BN188" s="120" t="e">
        <f t="shared" si="67"/>
        <v>#DIV/0!</v>
      </c>
      <c r="BO188" s="120" t="e">
        <f t="shared" si="67"/>
        <v>#DIV/0!</v>
      </c>
      <c r="BP188" s="120" t="e">
        <f t="shared" si="67"/>
        <v>#DIV/0!</v>
      </c>
      <c r="BQ188" s="120" t="e">
        <f t="shared" si="67"/>
        <v>#DIV/0!</v>
      </c>
      <c r="BR188" s="120" t="e">
        <f t="shared" si="66"/>
        <v>#DIV/0!</v>
      </c>
      <c r="BS188" s="120" t="e">
        <f t="shared" si="66"/>
        <v>#DIV/0!</v>
      </c>
      <c r="BT188" s="120" t="e">
        <f t="shared" si="66"/>
        <v>#DIV/0!</v>
      </c>
      <c r="BU188" s="120" t="str">
        <f t="shared" si="66"/>
        <v/>
      </c>
      <c r="BV188" s="119"/>
      <c r="BW188" s="111"/>
      <c r="BX188" s="111"/>
      <c r="BY188" s="111"/>
      <c r="BZ188" s="111"/>
      <c r="CA188" s="111"/>
      <c r="CB188" s="111"/>
      <c r="CC188" s="111"/>
      <c r="CD188" s="111"/>
      <c r="CE188" s="111"/>
      <c r="CF188" s="112">
        <f>IF('III Plan Rates'!$AP191&gt;0,SUMPRODUCT(BW188:CE188,'III Plan Rates'!$AG191:$AO191)/'III Plan Rates'!$AP191,0)</f>
        <v>0</v>
      </c>
      <c r="CG188" s="123"/>
      <c r="CH188" s="112" t="e">
        <f>'III Plan Rates'!$AA191*'V Consumer Factors'!$N$12*'II Rate Development &amp; Change'!$L$34</f>
        <v>#DIV/0!</v>
      </c>
      <c r="CI188" s="112" t="e">
        <f>'III Plan Rates'!$AA191*'V Consumer Factors'!$N$13*'II Rate Development &amp; Change'!$L$34</f>
        <v>#DIV/0!</v>
      </c>
      <c r="CJ188" s="112" t="e">
        <f>'III Plan Rates'!$AA191*'V Consumer Factors'!$N$14*'II Rate Development &amp; Change'!$L$34</f>
        <v>#DIV/0!</v>
      </c>
      <c r="CK188" s="112" t="e">
        <f>'III Plan Rates'!$AA191*'V Consumer Factors'!$N$15*'II Rate Development &amp; Change'!$L$34</f>
        <v>#DIV/0!</v>
      </c>
      <c r="CL188" s="112" t="e">
        <f>'III Plan Rates'!$AA191*'V Consumer Factors'!$N$16*'II Rate Development &amp; Change'!$L$34</f>
        <v>#DIV/0!</v>
      </c>
      <c r="CM188" s="112" t="e">
        <f>'III Plan Rates'!$AA191*'V Consumer Factors'!$N$17*'II Rate Development &amp; Change'!$L$34</f>
        <v>#DIV/0!</v>
      </c>
      <c r="CN188" s="112" t="e">
        <f>'III Plan Rates'!$AA191*'V Consumer Factors'!$N$18*'II Rate Development &amp; Change'!$L$34</f>
        <v>#DIV/0!</v>
      </c>
      <c r="CO188" s="112" t="e">
        <f>'III Plan Rates'!$AA191*'V Consumer Factors'!$N$19*'II Rate Development &amp; Change'!$L$34</f>
        <v>#DIV/0!</v>
      </c>
      <c r="CP188" s="112" t="e">
        <f>'III Plan Rates'!$AA191*'V Consumer Factors'!$N$20*'II Rate Development &amp; Change'!$L$34</f>
        <v>#DIV/0!</v>
      </c>
      <c r="CQ188" s="112">
        <f>IF('III Plan Rates'!$AP191&gt;0,SUMPRODUCT(CH188:CP188,'III Plan Rates'!$AG191:$AO191)/'III Plan Rates'!$AP191,0)</f>
        <v>0</v>
      </c>
      <c r="CR188" s="124"/>
      <c r="CS188" s="120" t="e">
        <f t="shared" si="77"/>
        <v>#DIV/0!</v>
      </c>
      <c r="CT188" s="120" t="e">
        <f t="shared" si="78"/>
        <v>#DIV/0!</v>
      </c>
      <c r="CU188" s="120" t="e">
        <f t="shared" si="68"/>
        <v>#DIV/0!</v>
      </c>
      <c r="CV188" s="120" t="e">
        <f t="shared" si="69"/>
        <v>#DIV/0!</v>
      </c>
      <c r="CW188" s="120" t="e">
        <f t="shared" si="70"/>
        <v>#DIV/0!</v>
      </c>
      <c r="CX188" s="120" t="e">
        <f t="shared" si="71"/>
        <v>#DIV/0!</v>
      </c>
      <c r="CY188" s="120" t="e">
        <f t="shared" si="72"/>
        <v>#DIV/0!</v>
      </c>
      <c r="CZ188" s="120" t="e">
        <f t="shared" si="73"/>
        <v>#DIV/0!</v>
      </c>
      <c r="DA188" s="120" t="e">
        <f t="shared" si="74"/>
        <v>#DIV/0!</v>
      </c>
      <c r="DB188" s="120" t="str">
        <f t="shared" si="75"/>
        <v/>
      </c>
      <c r="DC188" s="119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2">
        <f>IF('III Plan Rates'!$AP191&gt;0,SUMPRODUCT(DD188:DL188,'III Plan Rates'!$AG191:$AO191)/'III Plan Rates'!$AP191,0)</f>
        <v>0</v>
      </c>
      <c r="DN188" s="123"/>
      <c r="DO188" s="112" t="e">
        <f>'III Plan Rates'!$AA191*'V Consumer Factors'!$N$12*'II Rate Development &amp; Change'!$M$34</f>
        <v>#DIV/0!</v>
      </c>
      <c r="DP188" s="112" t="e">
        <f>'III Plan Rates'!$AA191*'V Consumer Factors'!$N$13*'II Rate Development &amp; Change'!$M$34</f>
        <v>#DIV/0!</v>
      </c>
      <c r="DQ188" s="112" t="e">
        <f>'III Plan Rates'!$AA191*'V Consumer Factors'!$N$14*'II Rate Development &amp; Change'!$M$34</f>
        <v>#DIV/0!</v>
      </c>
      <c r="DR188" s="112" t="e">
        <f>'III Plan Rates'!$AA191*'V Consumer Factors'!$N$15*'II Rate Development &amp; Change'!$M$34</f>
        <v>#DIV/0!</v>
      </c>
      <c r="DS188" s="112" t="e">
        <f>'III Plan Rates'!$AA191*'V Consumer Factors'!$N$16*'II Rate Development &amp; Change'!$M$34</f>
        <v>#DIV/0!</v>
      </c>
      <c r="DT188" s="112" t="e">
        <f>'III Plan Rates'!$AA191*'V Consumer Factors'!$N$17*'II Rate Development &amp; Change'!$M$34</f>
        <v>#DIV/0!</v>
      </c>
      <c r="DU188" s="112" t="e">
        <f>'III Plan Rates'!$AA191*'V Consumer Factors'!$N$18*'II Rate Development &amp; Change'!$M$34</f>
        <v>#DIV/0!</v>
      </c>
      <c r="DV188" s="112" t="e">
        <f>'III Plan Rates'!$AA191*'V Consumer Factors'!$N$19*'II Rate Development &amp; Change'!$M$34</f>
        <v>#DIV/0!</v>
      </c>
      <c r="DW188" s="112" t="e">
        <f>'III Plan Rates'!$AA191*'V Consumer Factors'!$N$20*'II Rate Development &amp; Change'!$M$34</f>
        <v>#DIV/0!</v>
      </c>
      <c r="DX188" s="112">
        <f>IF('III Plan Rates'!$AP191&gt;0,SUMPRODUCT(DO188:DW188,'III Plan Rates'!$AG191:$AO191)/'III Plan Rates'!$AP191,0)</f>
        <v>0</v>
      </c>
      <c r="DZ188" s="120" t="e">
        <f t="shared" si="79"/>
        <v>#DIV/0!</v>
      </c>
      <c r="EA188" s="120" t="e">
        <f t="shared" si="80"/>
        <v>#DIV/0!</v>
      </c>
      <c r="EB188" s="120" t="e">
        <f t="shared" si="81"/>
        <v>#DIV/0!</v>
      </c>
      <c r="EC188" s="120" t="e">
        <f t="shared" si="82"/>
        <v>#DIV/0!</v>
      </c>
      <c r="ED188" s="120" t="e">
        <f t="shared" si="83"/>
        <v>#DIV/0!</v>
      </c>
      <c r="EE188" s="120" t="e">
        <f t="shared" si="84"/>
        <v>#DIV/0!</v>
      </c>
      <c r="EF188" s="120" t="e">
        <f t="shared" si="85"/>
        <v>#DIV/0!</v>
      </c>
      <c r="EG188" s="120" t="e">
        <f t="shared" si="86"/>
        <v>#DIV/0!</v>
      </c>
      <c r="EH188" s="120" t="e">
        <f t="shared" si="87"/>
        <v>#DIV/0!</v>
      </c>
      <c r="EI188" s="120" t="str">
        <f t="shared" si="76"/>
        <v/>
      </c>
      <c r="EJ188" s="119"/>
    </row>
    <row r="189" spans="1:140" x14ac:dyDescent="0.25">
      <c r="A189" s="406" t="str">
        <f>'III Plan Rates'!A192</f>
        <v>Plan 175</v>
      </c>
      <c r="B189" s="122">
        <f>'III Plan Rates'!B192</f>
        <v>0</v>
      </c>
      <c r="C189" s="128">
        <f>'III Plan Rates'!D192</f>
        <v>0</v>
      </c>
      <c r="D189" s="122">
        <f>'III Plan Rates'!E192</f>
        <v>0</v>
      </c>
      <c r="E189" s="122">
        <f>'III Plan Rates'!F192</f>
        <v>0</v>
      </c>
      <c r="F189" s="122">
        <f>'III Plan Rates'!G192</f>
        <v>0</v>
      </c>
      <c r="G189" s="122">
        <f>'III Plan Rates'!J192</f>
        <v>0</v>
      </c>
      <c r="H189" s="10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2">
        <f>IF('III Plan Rates'!$AP192&gt;0,SUMPRODUCT(I189:Q189,'III Plan Rates'!$AG192:$AO192)/'III Plan Rates'!$AP192,0)</f>
        <v>0</v>
      </c>
      <c r="S189" s="123"/>
      <c r="T189" s="112" t="e">
        <f>'III Plan Rates'!$AA192*'V Consumer Factors'!$N$12*'II Rate Development &amp; Change'!$J$34</f>
        <v>#DIV/0!</v>
      </c>
      <c r="U189" s="112" t="e">
        <f>'III Plan Rates'!$AA192*'V Consumer Factors'!$N$13*'II Rate Development &amp; Change'!$J$34</f>
        <v>#DIV/0!</v>
      </c>
      <c r="V189" s="112" t="e">
        <f>'III Plan Rates'!$AA192*'V Consumer Factors'!$N$14*'II Rate Development &amp; Change'!$J$34</f>
        <v>#DIV/0!</v>
      </c>
      <c r="W189" s="112" t="e">
        <f>'III Plan Rates'!$AA192*'V Consumer Factors'!$N$15*'II Rate Development &amp; Change'!$J$34</f>
        <v>#DIV/0!</v>
      </c>
      <c r="X189" s="112" t="e">
        <f>'III Plan Rates'!$AA192*'V Consumer Factors'!$N$16*'II Rate Development &amp; Change'!$J$34</f>
        <v>#DIV/0!</v>
      </c>
      <c r="Y189" s="112" t="e">
        <f>'III Plan Rates'!$AA192*'V Consumer Factors'!$N$17*'II Rate Development &amp; Change'!$J$34</f>
        <v>#DIV/0!</v>
      </c>
      <c r="Z189" s="112" t="e">
        <f>'III Plan Rates'!$AA192*'V Consumer Factors'!$N$18*'II Rate Development &amp; Change'!$J$34</f>
        <v>#DIV/0!</v>
      </c>
      <c r="AA189" s="112" t="e">
        <f>'III Plan Rates'!$AA192*'V Consumer Factors'!$N$19*'II Rate Development &amp; Change'!$J$34</f>
        <v>#DIV/0!</v>
      </c>
      <c r="AB189" s="112" t="e">
        <f>'III Plan Rates'!$AA192*'V Consumer Factors'!$N$20*'II Rate Development &amp; Change'!$J$34</f>
        <v>#DIV/0!</v>
      </c>
      <c r="AC189" s="112">
        <f>IF('III Plan Rates'!$AP192&gt;0,SUMPRODUCT(T189:AB189,'III Plan Rates'!$AG192:$AO192)/'III Plan Rates'!$AP192,0)</f>
        <v>0</v>
      </c>
      <c r="AD189" s="119"/>
      <c r="AE189" s="120" t="e">
        <f t="shared" si="62"/>
        <v>#DIV/0!</v>
      </c>
      <c r="AF189" s="120" t="e">
        <f t="shared" si="62"/>
        <v>#DIV/0!</v>
      </c>
      <c r="AG189" s="120" t="e">
        <f t="shared" si="62"/>
        <v>#DIV/0!</v>
      </c>
      <c r="AH189" s="120" t="e">
        <f t="shared" si="62"/>
        <v>#DIV/0!</v>
      </c>
      <c r="AI189" s="120" t="e">
        <f t="shared" si="62"/>
        <v>#DIV/0!</v>
      </c>
      <c r="AJ189" s="120" t="e">
        <f t="shared" si="62"/>
        <v>#DIV/0!</v>
      </c>
      <c r="AK189" s="120" t="e">
        <f t="shared" si="88"/>
        <v>#DIV/0!</v>
      </c>
      <c r="AL189" s="120" t="e">
        <f t="shared" si="88"/>
        <v>#DIV/0!</v>
      </c>
      <c r="AM189" s="120" t="e">
        <f t="shared" si="88"/>
        <v>#DIV/0!</v>
      </c>
      <c r="AN189" s="120" t="str">
        <f t="shared" si="88"/>
        <v/>
      </c>
      <c r="AO189" s="119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2">
        <f>IF('III Plan Rates'!$AP192&gt;0,SUMPRODUCT(AP189:AX189,'III Plan Rates'!$AG192:$AO192)/'III Plan Rates'!$AP192,0)</f>
        <v>0</v>
      </c>
      <c r="AZ189" s="123"/>
      <c r="BA189" s="112" t="e">
        <f>'III Plan Rates'!$AA192*'V Consumer Factors'!$N$12*'II Rate Development &amp; Change'!$K$34</f>
        <v>#DIV/0!</v>
      </c>
      <c r="BB189" s="112" t="e">
        <f>'III Plan Rates'!$AA192*'V Consumer Factors'!$N$13*'II Rate Development &amp; Change'!$K$34</f>
        <v>#DIV/0!</v>
      </c>
      <c r="BC189" s="112" t="e">
        <f>'III Plan Rates'!$AA192*'V Consumer Factors'!$N$14*'II Rate Development &amp; Change'!$K$34</f>
        <v>#DIV/0!</v>
      </c>
      <c r="BD189" s="112" t="e">
        <f>'III Plan Rates'!$AA192*'V Consumer Factors'!$N$15*'II Rate Development &amp; Change'!$K$34</f>
        <v>#DIV/0!</v>
      </c>
      <c r="BE189" s="112" t="e">
        <f>'III Plan Rates'!$AA192*'V Consumer Factors'!$N$16*'II Rate Development &amp; Change'!$K$34</f>
        <v>#DIV/0!</v>
      </c>
      <c r="BF189" s="112" t="e">
        <f>'III Plan Rates'!$AA192*'V Consumer Factors'!$N$17*'II Rate Development &amp; Change'!$K$34</f>
        <v>#DIV/0!</v>
      </c>
      <c r="BG189" s="112" t="e">
        <f>'III Plan Rates'!$AA192*'V Consumer Factors'!$N$18*'II Rate Development &amp; Change'!$K$34</f>
        <v>#DIV/0!</v>
      </c>
      <c r="BH189" s="112" t="e">
        <f>'III Plan Rates'!$AA192*'V Consumer Factors'!$N$19*'II Rate Development &amp; Change'!$K$34</f>
        <v>#DIV/0!</v>
      </c>
      <c r="BI189" s="112" t="e">
        <f>'III Plan Rates'!$AA192*'V Consumer Factors'!$N$20*'II Rate Development &amp; Change'!$K$34</f>
        <v>#DIV/0!</v>
      </c>
      <c r="BJ189" s="112">
        <f>IF('III Plan Rates'!$AP192&gt;0,SUMPRODUCT(BA189:BI189,'III Plan Rates'!$AG192:$AO192)/'III Plan Rates'!$AP192,0)</f>
        <v>0</v>
      </c>
      <c r="BK189" s="124"/>
      <c r="BL189" s="120" t="e">
        <f t="shared" si="67"/>
        <v>#DIV/0!</v>
      </c>
      <c r="BM189" s="120" t="e">
        <f t="shared" si="67"/>
        <v>#DIV/0!</v>
      </c>
      <c r="BN189" s="120" t="e">
        <f t="shared" si="67"/>
        <v>#DIV/0!</v>
      </c>
      <c r="BO189" s="120" t="e">
        <f t="shared" si="67"/>
        <v>#DIV/0!</v>
      </c>
      <c r="BP189" s="120" t="e">
        <f t="shared" si="67"/>
        <v>#DIV/0!</v>
      </c>
      <c r="BQ189" s="120" t="e">
        <f t="shared" si="67"/>
        <v>#DIV/0!</v>
      </c>
      <c r="BR189" s="120" t="e">
        <f t="shared" si="66"/>
        <v>#DIV/0!</v>
      </c>
      <c r="BS189" s="120" t="e">
        <f t="shared" si="66"/>
        <v>#DIV/0!</v>
      </c>
      <c r="BT189" s="120" t="e">
        <f t="shared" si="66"/>
        <v>#DIV/0!</v>
      </c>
      <c r="BU189" s="120" t="str">
        <f t="shared" si="66"/>
        <v/>
      </c>
      <c r="BV189" s="119"/>
      <c r="BW189" s="111"/>
      <c r="BX189" s="111"/>
      <c r="BY189" s="111"/>
      <c r="BZ189" s="111"/>
      <c r="CA189" s="111"/>
      <c r="CB189" s="111"/>
      <c r="CC189" s="111"/>
      <c r="CD189" s="111"/>
      <c r="CE189" s="111"/>
      <c r="CF189" s="112">
        <f>IF('III Plan Rates'!$AP192&gt;0,SUMPRODUCT(BW189:CE189,'III Plan Rates'!$AG192:$AO192)/'III Plan Rates'!$AP192,0)</f>
        <v>0</v>
      </c>
      <c r="CG189" s="123"/>
      <c r="CH189" s="112" t="e">
        <f>'III Plan Rates'!$AA192*'V Consumer Factors'!$N$12*'II Rate Development &amp; Change'!$L$34</f>
        <v>#DIV/0!</v>
      </c>
      <c r="CI189" s="112" t="e">
        <f>'III Plan Rates'!$AA192*'V Consumer Factors'!$N$13*'II Rate Development &amp; Change'!$L$34</f>
        <v>#DIV/0!</v>
      </c>
      <c r="CJ189" s="112" t="e">
        <f>'III Plan Rates'!$AA192*'V Consumer Factors'!$N$14*'II Rate Development &amp; Change'!$L$34</f>
        <v>#DIV/0!</v>
      </c>
      <c r="CK189" s="112" t="e">
        <f>'III Plan Rates'!$AA192*'V Consumer Factors'!$N$15*'II Rate Development &amp; Change'!$L$34</f>
        <v>#DIV/0!</v>
      </c>
      <c r="CL189" s="112" t="e">
        <f>'III Plan Rates'!$AA192*'V Consumer Factors'!$N$16*'II Rate Development &amp; Change'!$L$34</f>
        <v>#DIV/0!</v>
      </c>
      <c r="CM189" s="112" t="e">
        <f>'III Plan Rates'!$AA192*'V Consumer Factors'!$N$17*'II Rate Development &amp; Change'!$L$34</f>
        <v>#DIV/0!</v>
      </c>
      <c r="CN189" s="112" t="e">
        <f>'III Plan Rates'!$AA192*'V Consumer Factors'!$N$18*'II Rate Development &amp; Change'!$L$34</f>
        <v>#DIV/0!</v>
      </c>
      <c r="CO189" s="112" t="e">
        <f>'III Plan Rates'!$AA192*'V Consumer Factors'!$N$19*'II Rate Development &amp; Change'!$L$34</f>
        <v>#DIV/0!</v>
      </c>
      <c r="CP189" s="112" t="e">
        <f>'III Plan Rates'!$AA192*'V Consumer Factors'!$N$20*'II Rate Development &amp; Change'!$L$34</f>
        <v>#DIV/0!</v>
      </c>
      <c r="CQ189" s="112">
        <f>IF('III Plan Rates'!$AP192&gt;0,SUMPRODUCT(CH189:CP189,'III Plan Rates'!$AG192:$AO192)/'III Plan Rates'!$AP192,0)</f>
        <v>0</v>
      </c>
      <c r="CR189" s="124"/>
      <c r="CS189" s="120" t="e">
        <f t="shared" si="77"/>
        <v>#DIV/0!</v>
      </c>
      <c r="CT189" s="120" t="e">
        <f t="shared" si="78"/>
        <v>#DIV/0!</v>
      </c>
      <c r="CU189" s="120" t="e">
        <f t="shared" si="68"/>
        <v>#DIV/0!</v>
      </c>
      <c r="CV189" s="120" t="e">
        <f t="shared" si="69"/>
        <v>#DIV/0!</v>
      </c>
      <c r="CW189" s="120" t="e">
        <f t="shared" si="70"/>
        <v>#DIV/0!</v>
      </c>
      <c r="CX189" s="120" t="e">
        <f t="shared" si="71"/>
        <v>#DIV/0!</v>
      </c>
      <c r="CY189" s="120" t="e">
        <f t="shared" si="72"/>
        <v>#DIV/0!</v>
      </c>
      <c r="CZ189" s="120" t="e">
        <f t="shared" si="73"/>
        <v>#DIV/0!</v>
      </c>
      <c r="DA189" s="120" t="e">
        <f t="shared" si="74"/>
        <v>#DIV/0!</v>
      </c>
      <c r="DB189" s="120" t="str">
        <f t="shared" si="75"/>
        <v/>
      </c>
      <c r="DC189" s="119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2">
        <f>IF('III Plan Rates'!$AP192&gt;0,SUMPRODUCT(DD189:DL189,'III Plan Rates'!$AG192:$AO192)/'III Plan Rates'!$AP192,0)</f>
        <v>0</v>
      </c>
      <c r="DN189" s="123"/>
      <c r="DO189" s="112" t="e">
        <f>'III Plan Rates'!$AA192*'V Consumer Factors'!$N$12*'II Rate Development &amp; Change'!$M$34</f>
        <v>#DIV/0!</v>
      </c>
      <c r="DP189" s="112" t="e">
        <f>'III Plan Rates'!$AA192*'V Consumer Factors'!$N$13*'II Rate Development &amp; Change'!$M$34</f>
        <v>#DIV/0!</v>
      </c>
      <c r="DQ189" s="112" t="e">
        <f>'III Plan Rates'!$AA192*'V Consumer Factors'!$N$14*'II Rate Development &amp; Change'!$M$34</f>
        <v>#DIV/0!</v>
      </c>
      <c r="DR189" s="112" t="e">
        <f>'III Plan Rates'!$AA192*'V Consumer Factors'!$N$15*'II Rate Development &amp; Change'!$M$34</f>
        <v>#DIV/0!</v>
      </c>
      <c r="DS189" s="112" t="e">
        <f>'III Plan Rates'!$AA192*'V Consumer Factors'!$N$16*'II Rate Development &amp; Change'!$M$34</f>
        <v>#DIV/0!</v>
      </c>
      <c r="DT189" s="112" t="e">
        <f>'III Plan Rates'!$AA192*'V Consumer Factors'!$N$17*'II Rate Development &amp; Change'!$M$34</f>
        <v>#DIV/0!</v>
      </c>
      <c r="DU189" s="112" t="e">
        <f>'III Plan Rates'!$AA192*'V Consumer Factors'!$N$18*'II Rate Development &amp; Change'!$M$34</f>
        <v>#DIV/0!</v>
      </c>
      <c r="DV189" s="112" t="e">
        <f>'III Plan Rates'!$AA192*'V Consumer Factors'!$N$19*'II Rate Development &amp; Change'!$M$34</f>
        <v>#DIV/0!</v>
      </c>
      <c r="DW189" s="112" t="e">
        <f>'III Plan Rates'!$AA192*'V Consumer Factors'!$N$20*'II Rate Development &amp; Change'!$M$34</f>
        <v>#DIV/0!</v>
      </c>
      <c r="DX189" s="112">
        <f>IF('III Plan Rates'!$AP192&gt;0,SUMPRODUCT(DO189:DW189,'III Plan Rates'!$AG192:$AO192)/'III Plan Rates'!$AP192,0)</f>
        <v>0</v>
      </c>
      <c r="DZ189" s="120" t="e">
        <f t="shared" si="79"/>
        <v>#DIV/0!</v>
      </c>
      <c r="EA189" s="120" t="e">
        <f t="shared" si="80"/>
        <v>#DIV/0!</v>
      </c>
      <c r="EB189" s="120" t="e">
        <f t="shared" si="81"/>
        <v>#DIV/0!</v>
      </c>
      <c r="EC189" s="120" t="e">
        <f t="shared" si="82"/>
        <v>#DIV/0!</v>
      </c>
      <c r="ED189" s="120" t="e">
        <f t="shared" si="83"/>
        <v>#DIV/0!</v>
      </c>
      <c r="EE189" s="120" t="e">
        <f t="shared" si="84"/>
        <v>#DIV/0!</v>
      </c>
      <c r="EF189" s="120" t="e">
        <f t="shared" si="85"/>
        <v>#DIV/0!</v>
      </c>
      <c r="EG189" s="120" t="e">
        <f t="shared" si="86"/>
        <v>#DIV/0!</v>
      </c>
      <c r="EH189" s="120" t="e">
        <f t="shared" si="87"/>
        <v>#DIV/0!</v>
      </c>
      <c r="EI189" s="120" t="str">
        <f t="shared" si="76"/>
        <v/>
      </c>
      <c r="EJ189" s="119"/>
    </row>
    <row r="190" spans="1:140" x14ac:dyDescent="0.25">
      <c r="A190" s="406" t="str">
        <f>'III Plan Rates'!A193</f>
        <v>Plan 176</v>
      </c>
      <c r="B190" s="122">
        <f>'III Plan Rates'!B193</f>
        <v>0</v>
      </c>
      <c r="C190" s="128">
        <f>'III Plan Rates'!D193</f>
        <v>0</v>
      </c>
      <c r="D190" s="122">
        <f>'III Plan Rates'!E193</f>
        <v>0</v>
      </c>
      <c r="E190" s="122">
        <f>'III Plan Rates'!F193</f>
        <v>0</v>
      </c>
      <c r="F190" s="122">
        <f>'III Plan Rates'!G193</f>
        <v>0</v>
      </c>
      <c r="G190" s="122">
        <f>'III Plan Rates'!J193</f>
        <v>0</v>
      </c>
      <c r="H190" s="10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2">
        <f>IF('III Plan Rates'!$AP193&gt;0,SUMPRODUCT(I190:Q190,'III Plan Rates'!$AG193:$AO193)/'III Plan Rates'!$AP193,0)</f>
        <v>0</v>
      </c>
      <c r="S190" s="123"/>
      <c r="T190" s="112" t="e">
        <f>'III Plan Rates'!$AA193*'V Consumer Factors'!$N$12*'II Rate Development &amp; Change'!$J$34</f>
        <v>#DIV/0!</v>
      </c>
      <c r="U190" s="112" t="e">
        <f>'III Plan Rates'!$AA193*'V Consumer Factors'!$N$13*'II Rate Development &amp; Change'!$J$34</f>
        <v>#DIV/0!</v>
      </c>
      <c r="V190" s="112" t="e">
        <f>'III Plan Rates'!$AA193*'V Consumer Factors'!$N$14*'II Rate Development &amp; Change'!$J$34</f>
        <v>#DIV/0!</v>
      </c>
      <c r="W190" s="112" t="e">
        <f>'III Plan Rates'!$AA193*'V Consumer Factors'!$N$15*'II Rate Development &amp; Change'!$J$34</f>
        <v>#DIV/0!</v>
      </c>
      <c r="X190" s="112" t="e">
        <f>'III Plan Rates'!$AA193*'V Consumer Factors'!$N$16*'II Rate Development &amp; Change'!$J$34</f>
        <v>#DIV/0!</v>
      </c>
      <c r="Y190" s="112" t="e">
        <f>'III Plan Rates'!$AA193*'V Consumer Factors'!$N$17*'II Rate Development &amp; Change'!$J$34</f>
        <v>#DIV/0!</v>
      </c>
      <c r="Z190" s="112" t="e">
        <f>'III Plan Rates'!$AA193*'V Consumer Factors'!$N$18*'II Rate Development &amp; Change'!$J$34</f>
        <v>#DIV/0!</v>
      </c>
      <c r="AA190" s="112" t="e">
        <f>'III Plan Rates'!$AA193*'V Consumer Factors'!$N$19*'II Rate Development &amp; Change'!$J$34</f>
        <v>#DIV/0!</v>
      </c>
      <c r="AB190" s="112" t="e">
        <f>'III Plan Rates'!$AA193*'V Consumer Factors'!$N$20*'II Rate Development &amp; Change'!$J$34</f>
        <v>#DIV/0!</v>
      </c>
      <c r="AC190" s="112">
        <f>IF('III Plan Rates'!$AP193&gt;0,SUMPRODUCT(T190:AB190,'III Plan Rates'!$AG193:$AO193)/'III Plan Rates'!$AP193,0)</f>
        <v>0</v>
      </c>
      <c r="AD190" s="119"/>
      <c r="AE190" s="120" t="e">
        <f t="shared" si="62"/>
        <v>#DIV/0!</v>
      </c>
      <c r="AF190" s="120" t="e">
        <f t="shared" si="62"/>
        <v>#DIV/0!</v>
      </c>
      <c r="AG190" s="120" t="e">
        <f t="shared" si="62"/>
        <v>#DIV/0!</v>
      </c>
      <c r="AH190" s="120" t="e">
        <f t="shared" si="62"/>
        <v>#DIV/0!</v>
      </c>
      <c r="AI190" s="120" t="e">
        <f t="shared" si="62"/>
        <v>#DIV/0!</v>
      </c>
      <c r="AJ190" s="120" t="e">
        <f t="shared" si="62"/>
        <v>#DIV/0!</v>
      </c>
      <c r="AK190" s="120" t="e">
        <f t="shared" si="88"/>
        <v>#DIV/0!</v>
      </c>
      <c r="AL190" s="120" t="e">
        <f t="shared" si="88"/>
        <v>#DIV/0!</v>
      </c>
      <c r="AM190" s="120" t="e">
        <f t="shared" si="88"/>
        <v>#DIV/0!</v>
      </c>
      <c r="AN190" s="120" t="str">
        <f t="shared" si="88"/>
        <v/>
      </c>
      <c r="AO190" s="119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2">
        <f>IF('III Plan Rates'!$AP193&gt;0,SUMPRODUCT(AP190:AX190,'III Plan Rates'!$AG193:$AO193)/'III Plan Rates'!$AP193,0)</f>
        <v>0</v>
      </c>
      <c r="AZ190" s="123"/>
      <c r="BA190" s="112" t="e">
        <f>'III Plan Rates'!$AA193*'V Consumer Factors'!$N$12*'II Rate Development &amp; Change'!$K$34</f>
        <v>#DIV/0!</v>
      </c>
      <c r="BB190" s="112" t="e">
        <f>'III Plan Rates'!$AA193*'V Consumer Factors'!$N$13*'II Rate Development &amp; Change'!$K$34</f>
        <v>#DIV/0!</v>
      </c>
      <c r="BC190" s="112" t="e">
        <f>'III Plan Rates'!$AA193*'V Consumer Factors'!$N$14*'II Rate Development &amp; Change'!$K$34</f>
        <v>#DIV/0!</v>
      </c>
      <c r="BD190" s="112" t="e">
        <f>'III Plan Rates'!$AA193*'V Consumer Factors'!$N$15*'II Rate Development &amp; Change'!$K$34</f>
        <v>#DIV/0!</v>
      </c>
      <c r="BE190" s="112" t="e">
        <f>'III Plan Rates'!$AA193*'V Consumer Factors'!$N$16*'II Rate Development &amp; Change'!$K$34</f>
        <v>#DIV/0!</v>
      </c>
      <c r="BF190" s="112" t="e">
        <f>'III Plan Rates'!$AA193*'V Consumer Factors'!$N$17*'II Rate Development &amp; Change'!$K$34</f>
        <v>#DIV/0!</v>
      </c>
      <c r="BG190" s="112" t="e">
        <f>'III Plan Rates'!$AA193*'V Consumer Factors'!$N$18*'II Rate Development &amp; Change'!$K$34</f>
        <v>#DIV/0!</v>
      </c>
      <c r="BH190" s="112" t="e">
        <f>'III Plan Rates'!$AA193*'V Consumer Factors'!$N$19*'II Rate Development &amp; Change'!$K$34</f>
        <v>#DIV/0!</v>
      </c>
      <c r="BI190" s="112" t="e">
        <f>'III Plan Rates'!$AA193*'V Consumer Factors'!$N$20*'II Rate Development &amp; Change'!$K$34</f>
        <v>#DIV/0!</v>
      </c>
      <c r="BJ190" s="112">
        <f>IF('III Plan Rates'!$AP193&gt;0,SUMPRODUCT(BA190:BI190,'III Plan Rates'!$AG193:$AO193)/'III Plan Rates'!$AP193,0)</f>
        <v>0</v>
      </c>
      <c r="BK190" s="124"/>
      <c r="BL190" s="120" t="e">
        <f t="shared" si="67"/>
        <v>#DIV/0!</v>
      </c>
      <c r="BM190" s="120" t="e">
        <f t="shared" si="67"/>
        <v>#DIV/0!</v>
      </c>
      <c r="BN190" s="120" t="e">
        <f t="shared" si="67"/>
        <v>#DIV/0!</v>
      </c>
      <c r="BO190" s="120" t="e">
        <f t="shared" si="67"/>
        <v>#DIV/0!</v>
      </c>
      <c r="BP190" s="120" t="e">
        <f t="shared" si="67"/>
        <v>#DIV/0!</v>
      </c>
      <c r="BQ190" s="120" t="e">
        <f t="shared" si="67"/>
        <v>#DIV/0!</v>
      </c>
      <c r="BR190" s="120" t="e">
        <f t="shared" si="66"/>
        <v>#DIV/0!</v>
      </c>
      <c r="BS190" s="120" t="e">
        <f t="shared" si="66"/>
        <v>#DIV/0!</v>
      </c>
      <c r="BT190" s="120" t="e">
        <f t="shared" si="66"/>
        <v>#DIV/0!</v>
      </c>
      <c r="BU190" s="120" t="str">
        <f t="shared" si="66"/>
        <v/>
      </c>
      <c r="BV190" s="119"/>
      <c r="BW190" s="111"/>
      <c r="BX190" s="111"/>
      <c r="BY190" s="111"/>
      <c r="BZ190" s="111"/>
      <c r="CA190" s="111"/>
      <c r="CB190" s="111"/>
      <c r="CC190" s="111"/>
      <c r="CD190" s="111"/>
      <c r="CE190" s="111"/>
      <c r="CF190" s="112">
        <f>IF('III Plan Rates'!$AP193&gt;0,SUMPRODUCT(BW190:CE190,'III Plan Rates'!$AG193:$AO193)/'III Plan Rates'!$AP193,0)</f>
        <v>0</v>
      </c>
      <c r="CG190" s="123"/>
      <c r="CH190" s="112" t="e">
        <f>'III Plan Rates'!$AA193*'V Consumer Factors'!$N$12*'II Rate Development &amp; Change'!$L$34</f>
        <v>#DIV/0!</v>
      </c>
      <c r="CI190" s="112" t="e">
        <f>'III Plan Rates'!$AA193*'V Consumer Factors'!$N$13*'II Rate Development &amp; Change'!$L$34</f>
        <v>#DIV/0!</v>
      </c>
      <c r="CJ190" s="112" t="e">
        <f>'III Plan Rates'!$AA193*'V Consumer Factors'!$N$14*'II Rate Development &amp; Change'!$L$34</f>
        <v>#DIV/0!</v>
      </c>
      <c r="CK190" s="112" t="e">
        <f>'III Plan Rates'!$AA193*'V Consumer Factors'!$N$15*'II Rate Development &amp; Change'!$L$34</f>
        <v>#DIV/0!</v>
      </c>
      <c r="CL190" s="112" t="e">
        <f>'III Plan Rates'!$AA193*'V Consumer Factors'!$N$16*'II Rate Development &amp; Change'!$L$34</f>
        <v>#DIV/0!</v>
      </c>
      <c r="CM190" s="112" t="e">
        <f>'III Plan Rates'!$AA193*'V Consumer Factors'!$N$17*'II Rate Development &amp; Change'!$L$34</f>
        <v>#DIV/0!</v>
      </c>
      <c r="CN190" s="112" t="e">
        <f>'III Plan Rates'!$AA193*'V Consumer Factors'!$N$18*'II Rate Development &amp; Change'!$L$34</f>
        <v>#DIV/0!</v>
      </c>
      <c r="CO190" s="112" t="e">
        <f>'III Plan Rates'!$AA193*'V Consumer Factors'!$N$19*'II Rate Development &amp; Change'!$L$34</f>
        <v>#DIV/0!</v>
      </c>
      <c r="CP190" s="112" t="e">
        <f>'III Plan Rates'!$AA193*'V Consumer Factors'!$N$20*'II Rate Development &amp; Change'!$L$34</f>
        <v>#DIV/0!</v>
      </c>
      <c r="CQ190" s="112">
        <f>IF('III Plan Rates'!$AP193&gt;0,SUMPRODUCT(CH190:CP190,'III Plan Rates'!$AG193:$AO193)/'III Plan Rates'!$AP193,0)</f>
        <v>0</v>
      </c>
      <c r="CR190" s="124"/>
      <c r="CS190" s="120" t="e">
        <f t="shared" si="77"/>
        <v>#DIV/0!</v>
      </c>
      <c r="CT190" s="120" t="e">
        <f t="shared" si="78"/>
        <v>#DIV/0!</v>
      </c>
      <c r="CU190" s="120" t="e">
        <f t="shared" si="68"/>
        <v>#DIV/0!</v>
      </c>
      <c r="CV190" s="120" t="e">
        <f t="shared" si="69"/>
        <v>#DIV/0!</v>
      </c>
      <c r="CW190" s="120" t="e">
        <f t="shared" si="70"/>
        <v>#DIV/0!</v>
      </c>
      <c r="CX190" s="120" t="e">
        <f t="shared" si="71"/>
        <v>#DIV/0!</v>
      </c>
      <c r="CY190" s="120" t="e">
        <f t="shared" si="72"/>
        <v>#DIV/0!</v>
      </c>
      <c r="CZ190" s="120" t="e">
        <f t="shared" si="73"/>
        <v>#DIV/0!</v>
      </c>
      <c r="DA190" s="120" t="e">
        <f t="shared" si="74"/>
        <v>#DIV/0!</v>
      </c>
      <c r="DB190" s="120" t="str">
        <f t="shared" si="75"/>
        <v/>
      </c>
      <c r="DC190" s="119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2">
        <f>IF('III Plan Rates'!$AP193&gt;0,SUMPRODUCT(DD190:DL190,'III Plan Rates'!$AG193:$AO193)/'III Plan Rates'!$AP193,0)</f>
        <v>0</v>
      </c>
      <c r="DN190" s="123"/>
      <c r="DO190" s="112" t="e">
        <f>'III Plan Rates'!$AA193*'V Consumer Factors'!$N$12*'II Rate Development &amp; Change'!$M$34</f>
        <v>#DIV/0!</v>
      </c>
      <c r="DP190" s="112" t="e">
        <f>'III Plan Rates'!$AA193*'V Consumer Factors'!$N$13*'II Rate Development &amp; Change'!$M$34</f>
        <v>#DIV/0!</v>
      </c>
      <c r="DQ190" s="112" t="e">
        <f>'III Plan Rates'!$AA193*'V Consumer Factors'!$N$14*'II Rate Development &amp; Change'!$M$34</f>
        <v>#DIV/0!</v>
      </c>
      <c r="DR190" s="112" t="e">
        <f>'III Plan Rates'!$AA193*'V Consumer Factors'!$N$15*'II Rate Development &amp; Change'!$M$34</f>
        <v>#DIV/0!</v>
      </c>
      <c r="DS190" s="112" t="e">
        <f>'III Plan Rates'!$AA193*'V Consumer Factors'!$N$16*'II Rate Development &amp; Change'!$M$34</f>
        <v>#DIV/0!</v>
      </c>
      <c r="DT190" s="112" t="e">
        <f>'III Plan Rates'!$AA193*'V Consumer Factors'!$N$17*'II Rate Development &amp; Change'!$M$34</f>
        <v>#DIV/0!</v>
      </c>
      <c r="DU190" s="112" t="e">
        <f>'III Plan Rates'!$AA193*'V Consumer Factors'!$N$18*'II Rate Development &amp; Change'!$M$34</f>
        <v>#DIV/0!</v>
      </c>
      <c r="DV190" s="112" t="e">
        <f>'III Plan Rates'!$AA193*'V Consumer Factors'!$N$19*'II Rate Development &amp; Change'!$M$34</f>
        <v>#DIV/0!</v>
      </c>
      <c r="DW190" s="112" t="e">
        <f>'III Plan Rates'!$AA193*'V Consumer Factors'!$N$20*'II Rate Development &amp; Change'!$M$34</f>
        <v>#DIV/0!</v>
      </c>
      <c r="DX190" s="112">
        <f>IF('III Plan Rates'!$AP193&gt;0,SUMPRODUCT(DO190:DW190,'III Plan Rates'!$AG193:$AO193)/'III Plan Rates'!$AP193,0)</f>
        <v>0</v>
      </c>
      <c r="DZ190" s="120" t="e">
        <f t="shared" si="79"/>
        <v>#DIV/0!</v>
      </c>
      <c r="EA190" s="120" t="e">
        <f t="shared" si="80"/>
        <v>#DIV/0!</v>
      </c>
      <c r="EB190" s="120" t="e">
        <f t="shared" si="81"/>
        <v>#DIV/0!</v>
      </c>
      <c r="EC190" s="120" t="e">
        <f t="shared" si="82"/>
        <v>#DIV/0!</v>
      </c>
      <c r="ED190" s="120" t="e">
        <f t="shared" si="83"/>
        <v>#DIV/0!</v>
      </c>
      <c r="EE190" s="120" t="e">
        <f t="shared" si="84"/>
        <v>#DIV/0!</v>
      </c>
      <c r="EF190" s="120" t="e">
        <f t="shared" si="85"/>
        <v>#DIV/0!</v>
      </c>
      <c r="EG190" s="120" t="e">
        <f t="shared" si="86"/>
        <v>#DIV/0!</v>
      </c>
      <c r="EH190" s="120" t="e">
        <f t="shared" si="87"/>
        <v>#DIV/0!</v>
      </c>
      <c r="EI190" s="120" t="str">
        <f t="shared" si="76"/>
        <v/>
      </c>
      <c r="EJ190" s="119"/>
    </row>
    <row r="191" spans="1:140" x14ac:dyDescent="0.25">
      <c r="A191" s="406" t="str">
        <f>'III Plan Rates'!A194</f>
        <v>Plan 177</v>
      </c>
      <c r="B191" s="122">
        <f>'III Plan Rates'!B194</f>
        <v>0</v>
      </c>
      <c r="C191" s="128">
        <f>'III Plan Rates'!D194</f>
        <v>0</v>
      </c>
      <c r="D191" s="122">
        <f>'III Plan Rates'!E194</f>
        <v>0</v>
      </c>
      <c r="E191" s="122">
        <f>'III Plan Rates'!F194</f>
        <v>0</v>
      </c>
      <c r="F191" s="122">
        <f>'III Plan Rates'!G194</f>
        <v>0</v>
      </c>
      <c r="G191" s="122">
        <f>'III Plan Rates'!J194</f>
        <v>0</v>
      </c>
      <c r="H191" s="10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2">
        <f>IF('III Plan Rates'!$AP194&gt;0,SUMPRODUCT(I191:Q191,'III Plan Rates'!$AG194:$AO194)/'III Plan Rates'!$AP194,0)</f>
        <v>0</v>
      </c>
      <c r="S191" s="123"/>
      <c r="T191" s="112" t="e">
        <f>'III Plan Rates'!$AA194*'V Consumer Factors'!$N$12*'II Rate Development &amp; Change'!$J$34</f>
        <v>#DIV/0!</v>
      </c>
      <c r="U191" s="112" t="e">
        <f>'III Plan Rates'!$AA194*'V Consumer Factors'!$N$13*'II Rate Development &amp; Change'!$J$34</f>
        <v>#DIV/0!</v>
      </c>
      <c r="V191" s="112" t="e">
        <f>'III Plan Rates'!$AA194*'V Consumer Factors'!$N$14*'II Rate Development &amp; Change'!$J$34</f>
        <v>#DIV/0!</v>
      </c>
      <c r="W191" s="112" t="e">
        <f>'III Plan Rates'!$AA194*'V Consumer Factors'!$N$15*'II Rate Development &amp; Change'!$J$34</f>
        <v>#DIV/0!</v>
      </c>
      <c r="X191" s="112" t="e">
        <f>'III Plan Rates'!$AA194*'V Consumer Factors'!$N$16*'II Rate Development &amp; Change'!$J$34</f>
        <v>#DIV/0!</v>
      </c>
      <c r="Y191" s="112" t="e">
        <f>'III Plan Rates'!$AA194*'V Consumer Factors'!$N$17*'II Rate Development &amp; Change'!$J$34</f>
        <v>#DIV/0!</v>
      </c>
      <c r="Z191" s="112" t="e">
        <f>'III Plan Rates'!$AA194*'V Consumer Factors'!$N$18*'II Rate Development &amp; Change'!$J$34</f>
        <v>#DIV/0!</v>
      </c>
      <c r="AA191" s="112" t="e">
        <f>'III Plan Rates'!$AA194*'V Consumer Factors'!$N$19*'II Rate Development &amp; Change'!$J$34</f>
        <v>#DIV/0!</v>
      </c>
      <c r="AB191" s="112" t="e">
        <f>'III Plan Rates'!$AA194*'V Consumer Factors'!$N$20*'II Rate Development &amp; Change'!$J$34</f>
        <v>#DIV/0!</v>
      </c>
      <c r="AC191" s="112">
        <f>IF('III Plan Rates'!$AP194&gt;0,SUMPRODUCT(T191:AB191,'III Plan Rates'!$AG194:$AO194)/'III Plan Rates'!$AP194,0)</f>
        <v>0</v>
      </c>
      <c r="AD191" s="119"/>
      <c r="AE191" s="120" t="e">
        <f t="shared" si="62"/>
        <v>#DIV/0!</v>
      </c>
      <c r="AF191" s="120" t="e">
        <f t="shared" si="62"/>
        <v>#DIV/0!</v>
      </c>
      <c r="AG191" s="120" t="e">
        <f t="shared" si="62"/>
        <v>#DIV/0!</v>
      </c>
      <c r="AH191" s="120" t="e">
        <f t="shared" si="62"/>
        <v>#DIV/0!</v>
      </c>
      <c r="AI191" s="120" t="e">
        <f t="shared" si="62"/>
        <v>#DIV/0!</v>
      </c>
      <c r="AJ191" s="120" t="e">
        <f t="shared" si="62"/>
        <v>#DIV/0!</v>
      </c>
      <c r="AK191" s="120" t="e">
        <f t="shared" si="88"/>
        <v>#DIV/0!</v>
      </c>
      <c r="AL191" s="120" t="e">
        <f t="shared" si="88"/>
        <v>#DIV/0!</v>
      </c>
      <c r="AM191" s="120" t="e">
        <f t="shared" si="88"/>
        <v>#DIV/0!</v>
      </c>
      <c r="AN191" s="120" t="str">
        <f t="shared" si="88"/>
        <v/>
      </c>
      <c r="AO191" s="119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2">
        <f>IF('III Plan Rates'!$AP194&gt;0,SUMPRODUCT(AP191:AX191,'III Plan Rates'!$AG194:$AO194)/'III Plan Rates'!$AP194,0)</f>
        <v>0</v>
      </c>
      <c r="AZ191" s="123"/>
      <c r="BA191" s="112" t="e">
        <f>'III Plan Rates'!$AA194*'V Consumer Factors'!$N$12*'II Rate Development &amp; Change'!$K$34</f>
        <v>#DIV/0!</v>
      </c>
      <c r="BB191" s="112" t="e">
        <f>'III Plan Rates'!$AA194*'V Consumer Factors'!$N$13*'II Rate Development &amp; Change'!$K$34</f>
        <v>#DIV/0!</v>
      </c>
      <c r="BC191" s="112" t="e">
        <f>'III Plan Rates'!$AA194*'V Consumer Factors'!$N$14*'II Rate Development &amp; Change'!$K$34</f>
        <v>#DIV/0!</v>
      </c>
      <c r="BD191" s="112" t="e">
        <f>'III Plan Rates'!$AA194*'V Consumer Factors'!$N$15*'II Rate Development &amp; Change'!$K$34</f>
        <v>#DIV/0!</v>
      </c>
      <c r="BE191" s="112" t="e">
        <f>'III Plan Rates'!$AA194*'V Consumer Factors'!$N$16*'II Rate Development &amp; Change'!$K$34</f>
        <v>#DIV/0!</v>
      </c>
      <c r="BF191" s="112" t="e">
        <f>'III Plan Rates'!$AA194*'V Consumer Factors'!$N$17*'II Rate Development &amp; Change'!$K$34</f>
        <v>#DIV/0!</v>
      </c>
      <c r="BG191" s="112" t="e">
        <f>'III Plan Rates'!$AA194*'V Consumer Factors'!$N$18*'II Rate Development &amp; Change'!$K$34</f>
        <v>#DIV/0!</v>
      </c>
      <c r="BH191" s="112" t="e">
        <f>'III Plan Rates'!$AA194*'V Consumer Factors'!$N$19*'II Rate Development &amp; Change'!$K$34</f>
        <v>#DIV/0!</v>
      </c>
      <c r="BI191" s="112" t="e">
        <f>'III Plan Rates'!$AA194*'V Consumer Factors'!$N$20*'II Rate Development &amp; Change'!$K$34</f>
        <v>#DIV/0!</v>
      </c>
      <c r="BJ191" s="112">
        <f>IF('III Plan Rates'!$AP194&gt;0,SUMPRODUCT(BA191:BI191,'III Plan Rates'!$AG194:$AO194)/'III Plan Rates'!$AP194,0)</f>
        <v>0</v>
      </c>
      <c r="BK191" s="124"/>
      <c r="BL191" s="120" t="e">
        <f t="shared" si="67"/>
        <v>#DIV/0!</v>
      </c>
      <c r="BM191" s="120" t="e">
        <f t="shared" si="67"/>
        <v>#DIV/0!</v>
      </c>
      <c r="BN191" s="120" t="e">
        <f t="shared" si="67"/>
        <v>#DIV/0!</v>
      </c>
      <c r="BO191" s="120" t="e">
        <f t="shared" si="67"/>
        <v>#DIV/0!</v>
      </c>
      <c r="BP191" s="120" t="e">
        <f t="shared" si="67"/>
        <v>#DIV/0!</v>
      </c>
      <c r="BQ191" s="120" t="e">
        <f t="shared" si="67"/>
        <v>#DIV/0!</v>
      </c>
      <c r="BR191" s="120" t="e">
        <f t="shared" si="66"/>
        <v>#DIV/0!</v>
      </c>
      <c r="BS191" s="120" t="e">
        <f t="shared" si="66"/>
        <v>#DIV/0!</v>
      </c>
      <c r="BT191" s="120" t="e">
        <f t="shared" si="66"/>
        <v>#DIV/0!</v>
      </c>
      <c r="BU191" s="120" t="str">
        <f t="shared" si="66"/>
        <v/>
      </c>
      <c r="BV191" s="119"/>
      <c r="BW191" s="111"/>
      <c r="BX191" s="111"/>
      <c r="BY191" s="111"/>
      <c r="BZ191" s="111"/>
      <c r="CA191" s="111"/>
      <c r="CB191" s="111"/>
      <c r="CC191" s="111"/>
      <c r="CD191" s="111"/>
      <c r="CE191" s="111"/>
      <c r="CF191" s="112">
        <f>IF('III Plan Rates'!$AP194&gt;0,SUMPRODUCT(BW191:CE191,'III Plan Rates'!$AG194:$AO194)/'III Plan Rates'!$AP194,0)</f>
        <v>0</v>
      </c>
      <c r="CG191" s="123"/>
      <c r="CH191" s="112" t="e">
        <f>'III Plan Rates'!$AA194*'V Consumer Factors'!$N$12*'II Rate Development &amp; Change'!$L$34</f>
        <v>#DIV/0!</v>
      </c>
      <c r="CI191" s="112" t="e">
        <f>'III Plan Rates'!$AA194*'V Consumer Factors'!$N$13*'II Rate Development &amp; Change'!$L$34</f>
        <v>#DIV/0!</v>
      </c>
      <c r="CJ191" s="112" t="e">
        <f>'III Plan Rates'!$AA194*'V Consumer Factors'!$N$14*'II Rate Development &amp; Change'!$L$34</f>
        <v>#DIV/0!</v>
      </c>
      <c r="CK191" s="112" t="e">
        <f>'III Plan Rates'!$AA194*'V Consumer Factors'!$N$15*'II Rate Development &amp; Change'!$L$34</f>
        <v>#DIV/0!</v>
      </c>
      <c r="CL191" s="112" t="e">
        <f>'III Plan Rates'!$AA194*'V Consumer Factors'!$N$16*'II Rate Development &amp; Change'!$L$34</f>
        <v>#DIV/0!</v>
      </c>
      <c r="CM191" s="112" t="e">
        <f>'III Plan Rates'!$AA194*'V Consumer Factors'!$N$17*'II Rate Development &amp; Change'!$L$34</f>
        <v>#DIV/0!</v>
      </c>
      <c r="CN191" s="112" t="e">
        <f>'III Plan Rates'!$AA194*'V Consumer Factors'!$N$18*'II Rate Development &amp; Change'!$L$34</f>
        <v>#DIV/0!</v>
      </c>
      <c r="CO191" s="112" t="e">
        <f>'III Plan Rates'!$AA194*'V Consumer Factors'!$N$19*'II Rate Development &amp; Change'!$L$34</f>
        <v>#DIV/0!</v>
      </c>
      <c r="CP191" s="112" t="e">
        <f>'III Plan Rates'!$AA194*'V Consumer Factors'!$N$20*'II Rate Development &amp; Change'!$L$34</f>
        <v>#DIV/0!</v>
      </c>
      <c r="CQ191" s="112">
        <f>IF('III Plan Rates'!$AP194&gt;0,SUMPRODUCT(CH191:CP191,'III Plan Rates'!$AG194:$AO194)/'III Plan Rates'!$AP194,0)</f>
        <v>0</v>
      </c>
      <c r="CR191" s="124"/>
      <c r="CS191" s="120" t="e">
        <f t="shared" si="77"/>
        <v>#DIV/0!</v>
      </c>
      <c r="CT191" s="120" t="e">
        <f t="shared" si="78"/>
        <v>#DIV/0!</v>
      </c>
      <c r="CU191" s="120" t="e">
        <f t="shared" si="68"/>
        <v>#DIV/0!</v>
      </c>
      <c r="CV191" s="120" t="e">
        <f t="shared" si="69"/>
        <v>#DIV/0!</v>
      </c>
      <c r="CW191" s="120" t="e">
        <f t="shared" si="70"/>
        <v>#DIV/0!</v>
      </c>
      <c r="CX191" s="120" t="e">
        <f t="shared" si="71"/>
        <v>#DIV/0!</v>
      </c>
      <c r="CY191" s="120" t="e">
        <f t="shared" si="72"/>
        <v>#DIV/0!</v>
      </c>
      <c r="CZ191" s="120" t="e">
        <f t="shared" si="73"/>
        <v>#DIV/0!</v>
      </c>
      <c r="DA191" s="120" t="e">
        <f t="shared" si="74"/>
        <v>#DIV/0!</v>
      </c>
      <c r="DB191" s="120" t="str">
        <f t="shared" si="75"/>
        <v/>
      </c>
      <c r="DC191" s="119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2">
        <f>IF('III Plan Rates'!$AP194&gt;0,SUMPRODUCT(DD191:DL191,'III Plan Rates'!$AG194:$AO194)/'III Plan Rates'!$AP194,0)</f>
        <v>0</v>
      </c>
      <c r="DN191" s="123"/>
      <c r="DO191" s="112" t="e">
        <f>'III Plan Rates'!$AA194*'V Consumer Factors'!$N$12*'II Rate Development &amp; Change'!$M$34</f>
        <v>#DIV/0!</v>
      </c>
      <c r="DP191" s="112" t="e">
        <f>'III Plan Rates'!$AA194*'V Consumer Factors'!$N$13*'II Rate Development &amp; Change'!$M$34</f>
        <v>#DIV/0!</v>
      </c>
      <c r="DQ191" s="112" t="e">
        <f>'III Plan Rates'!$AA194*'V Consumer Factors'!$N$14*'II Rate Development &amp; Change'!$M$34</f>
        <v>#DIV/0!</v>
      </c>
      <c r="DR191" s="112" t="e">
        <f>'III Plan Rates'!$AA194*'V Consumer Factors'!$N$15*'II Rate Development &amp; Change'!$M$34</f>
        <v>#DIV/0!</v>
      </c>
      <c r="DS191" s="112" t="e">
        <f>'III Plan Rates'!$AA194*'V Consumer Factors'!$N$16*'II Rate Development &amp; Change'!$M$34</f>
        <v>#DIV/0!</v>
      </c>
      <c r="DT191" s="112" t="e">
        <f>'III Plan Rates'!$AA194*'V Consumer Factors'!$N$17*'II Rate Development &amp; Change'!$M$34</f>
        <v>#DIV/0!</v>
      </c>
      <c r="DU191" s="112" t="e">
        <f>'III Plan Rates'!$AA194*'V Consumer Factors'!$N$18*'II Rate Development &amp; Change'!$M$34</f>
        <v>#DIV/0!</v>
      </c>
      <c r="DV191" s="112" t="e">
        <f>'III Plan Rates'!$AA194*'V Consumer Factors'!$N$19*'II Rate Development &amp; Change'!$M$34</f>
        <v>#DIV/0!</v>
      </c>
      <c r="DW191" s="112" t="e">
        <f>'III Plan Rates'!$AA194*'V Consumer Factors'!$N$20*'II Rate Development &amp; Change'!$M$34</f>
        <v>#DIV/0!</v>
      </c>
      <c r="DX191" s="112">
        <f>IF('III Plan Rates'!$AP194&gt;0,SUMPRODUCT(DO191:DW191,'III Plan Rates'!$AG194:$AO194)/'III Plan Rates'!$AP194,0)</f>
        <v>0</v>
      </c>
      <c r="DZ191" s="120" t="e">
        <f t="shared" si="79"/>
        <v>#DIV/0!</v>
      </c>
      <c r="EA191" s="120" t="e">
        <f t="shared" si="80"/>
        <v>#DIV/0!</v>
      </c>
      <c r="EB191" s="120" t="e">
        <f t="shared" si="81"/>
        <v>#DIV/0!</v>
      </c>
      <c r="EC191" s="120" t="e">
        <f t="shared" si="82"/>
        <v>#DIV/0!</v>
      </c>
      <c r="ED191" s="120" t="e">
        <f t="shared" si="83"/>
        <v>#DIV/0!</v>
      </c>
      <c r="EE191" s="120" t="e">
        <f t="shared" si="84"/>
        <v>#DIV/0!</v>
      </c>
      <c r="EF191" s="120" t="e">
        <f t="shared" si="85"/>
        <v>#DIV/0!</v>
      </c>
      <c r="EG191" s="120" t="e">
        <f t="shared" si="86"/>
        <v>#DIV/0!</v>
      </c>
      <c r="EH191" s="120" t="e">
        <f t="shared" si="87"/>
        <v>#DIV/0!</v>
      </c>
      <c r="EI191" s="120" t="str">
        <f t="shared" si="76"/>
        <v/>
      </c>
      <c r="EJ191" s="119"/>
    </row>
    <row r="192" spans="1:140" x14ac:dyDescent="0.25">
      <c r="A192" s="406" t="str">
        <f>'III Plan Rates'!A195</f>
        <v>Plan 178</v>
      </c>
      <c r="B192" s="122">
        <f>'III Plan Rates'!B195</f>
        <v>0</v>
      </c>
      <c r="C192" s="128">
        <f>'III Plan Rates'!D195</f>
        <v>0</v>
      </c>
      <c r="D192" s="122">
        <f>'III Plan Rates'!E195</f>
        <v>0</v>
      </c>
      <c r="E192" s="122">
        <f>'III Plan Rates'!F195</f>
        <v>0</v>
      </c>
      <c r="F192" s="122">
        <f>'III Plan Rates'!G195</f>
        <v>0</v>
      </c>
      <c r="G192" s="122">
        <f>'III Plan Rates'!J195</f>
        <v>0</v>
      </c>
      <c r="H192" s="10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2">
        <f>IF('III Plan Rates'!$AP195&gt;0,SUMPRODUCT(I192:Q192,'III Plan Rates'!$AG195:$AO195)/'III Plan Rates'!$AP195,0)</f>
        <v>0</v>
      </c>
      <c r="S192" s="123"/>
      <c r="T192" s="112" t="e">
        <f>'III Plan Rates'!$AA195*'V Consumer Factors'!$N$12*'II Rate Development &amp; Change'!$J$34</f>
        <v>#DIV/0!</v>
      </c>
      <c r="U192" s="112" t="e">
        <f>'III Plan Rates'!$AA195*'V Consumer Factors'!$N$13*'II Rate Development &amp; Change'!$J$34</f>
        <v>#DIV/0!</v>
      </c>
      <c r="V192" s="112" t="e">
        <f>'III Plan Rates'!$AA195*'V Consumer Factors'!$N$14*'II Rate Development &amp; Change'!$J$34</f>
        <v>#DIV/0!</v>
      </c>
      <c r="W192" s="112" t="e">
        <f>'III Plan Rates'!$AA195*'V Consumer Factors'!$N$15*'II Rate Development &amp; Change'!$J$34</f>
        <v>#DIV/0!</v>
      </c>
      <c r="X192" s="112" t="e">
        <f>'III Plan Rates'!$AA195*'V Consumer Factors'!$N$16*'II Rate Development &amp; Change'!$J$34</f>
        <v>#DIV/0!</v>
      </c>
      <c r="Y192" s="112" t="e">
        <f>'III Plan Rates'!$AA195*'V Consumer Factors'!$N$17*'II Rate Development &amp; Change'!$J$34</f>
        <v>#DIV/0!</v>
      </c>
      <c r="Z192" s="112" t="e">
        <f>'III Plan Rates'!$AA195*'V Consumer Factors'!$N$18*'II Rate Development &amp; Change'!$J$34</f>
        <v>#DIV/0!</v>
      </c>
      <c r="AA192" s="112" t="e">
        <f>'III Plan Rates'!$AA195*'V Consumer Factors'!$N$19*'II Rate Development &amp; Change'!$J$34</f>
        <v>#DIV/0!</v>
      </c>
      <c r="AB192" s="112" t="e">
        <f>'III Plan Rates'!$AA195*'V Consumer Factors'!$N$20*'II Rate Development &amp; Change'!$J$34</f>
        <v>#DIV/0!</v>
      </c>
      <c r="AC192" s="112">
        <f>IF('III Plan Rates'!$AP195&gt;0,SUMPRODUCT(T192:AB192,'III Plan Rates'!$AG195:$AO195)/'III Plan Rates'!$AP195,0)</f>
        <v>0</v>
      </c>
      <c r="AD192" s="119"/>
      <c r="AE192" s="120" t="e">
        <f t="shared" si="62"/>
        <v>#DIV/0!</v>
      </c>
      <c r="AF192" s="120" t="e">
        <f t="shared" si="62"/>
        <v>#DIV/0!</v>
      </c>
      <c r="AG192" s="120" t="e">
        <f t="shared" si="62"/>
        <v>#DIV/0!</v>
      </c>
      <c r="AH192" s="120" t="e">
        <f t="shared" si="62"/>
        <v>#DIV/0!</v>
      </c>
      <c r="AI192" s="120" t="e">
        <f t="shared" si="62"/>
        <v>#DIV/0!</v>
      </c>
      <c r="AJ192" s="120" t="e">
        <f t="shared" si="62"/>
        <v>#DIV/0!</v>
      </c>
      <c r="AK192" s="120" t="e">
        <f t="shared" si="88"/>
        <v>#DIV/0!</v>
      </c>
      <c r="AL192" s="120" t="e">
        <f t="shared" si="88"/>
        <v>#DIV/0!</v>
      </c>
      <c r="AM192" s="120" t="e">
        <f t="shared" si="88"/>
        <v>#DIV/0!</v>
      </c>
      <c r="AN192" s="120" t="str">
        <f t="shared" si="88"/>
        <v/>
      </c>
      <c r="AO192" s="119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2">
        <f>IF('III Plan Rates'!$AP195&gt;0,SUMPRODUCT(AP192:AX192,'III Plan Rates'!$AG195:$AO195)/'III Plan Rates'!$AP195,0)</f>
        <v>0</v>
      </c>
      <c r="AZ192" s="123"/>
      <c r="BA192" s="112" t="e">
        <f>'III Plan Rates'!$AA195*'V Consumer Factors'!$N$12*'II Rate Development &amp; Change'!$K$34</f>
        <v>#DIV/0!</v>
      </c>
      <c r="BB192" s="112" t="e">
        <f>'III Plan Rates'!$AA195*'V Consumer Factors'!$N$13*'II Rate Development &amp; Change'!$K$34</f>
        <v>#DIV/0!</v>
      </c>
      <c r="BC192" s="112" t="e">
        <f>'III Plan Rates'!$AA195*'V Consumer Factors'!$N$14*'II Rate Development &amp; Change'!$K$34</f>
        <v>#DIV/0!</v>
      </c>
      <c r="BD192" s="112" t="e">
        <f>'III Plan Rates'!$AA195*'V Consumer Factors'!$N$15*'II Rate Development &amp; Change'!$K$34</f>
        <v>#DIV/0!</v>
      </c>
      <c r="BE192" s="112" t="e">
        <f>'III Plan Rates'!$AA195*'V Consumer Factors'!$N$16*'II Rate Development &amp; Change'!$K$34</f>
        <v>#DIV/0!</v>
      </c>
      <c r="BF192" s="112" t="e">
        <f>'III Plan Rates'!$AA195*'V Consumer Factors'!$N$17*'II Rate Development &amp; Change'!$K$34</f>
        <v>#DIV/0!</v>
      </c>
      <c r="BG192" s="112" t="e">
        <f>'III Plan Rates'!$AA195*'V Consumer Factors'!$N$18*'II Rate Development &amp; Change'!$K$34</f>
        <v>#DIV/0!</v>
      </c>
      <c r="BH192" s="112" t="e">
        <f>'III Plan Rates'!$AA195*'V Consumer Factors'!$N$19*'II Rate Development &amp; Change'!$K$34</f>
        <v>#DIV/0!</v>
      </c>
      <c r="BI192" s="112" t="e">
        <f>'III Plan Rates'!$AA195*'V Consumer Factors'!$N$20*'II Rate Development &amp; Change'!$K$34</f>
        <v>#DIV/0!</v>
      </c>
      <c r="BJ192" s="112">
        <f>IF('III Plan Rates'!$AP195&gt;0,SUMPRODUCT(BA192:BI192,'III Plan Rates'!$AG195:$AO195)/'III Plan Rates'!$AP195,0)</f>
        <v>0</v>
      </c>
      <c r="BK192" s="124"/>
      <c r="BL192" s="120" t="e">
        <f t="shared" si="67"/>
        <v>#DIV/0!</v>
      </c>
      <c r="BM192" s="120" t="e">
        <f t="shared" si="67"/>
        <v>#DIV/0!</v>
      </c>
      <c r="BN192" s="120" t="e">
        <f t="shared" si="67"/>
        <v>#DIV/0!</v>
      </c>
      <c r="BO192" s="120" t="e">
        <f t="shared" si="67"/>
        <v>#DIV/0!</v>
      </c>
      <c r="BP192" s="120" t="e">
        <f t="shared" si="67"/>
        <v>#DIV/0!</v>
      </c>
      <c r="BQ192" s="120" t="e">
        <f t="shared" si="67"/>
        <v>#DIV/0!</v>
      </c>
      <c r="BR192" s="120" t="e">
        <f t="shared" si="66"/>
        <v>#DIV/0!</v>
      </c>
      <c r="BS192" s="120" t="e">
        <f t="shared" si="66"/>
        <v>#DIV/0!</v>
      </c>
      <c r="BT192" s="120" t="e">
        <f t="shared" si="66"/>
        <v>#DIV/0!</v>
      </c>
      <c r="BU192" s="120" t="str">
        <f t="shared" si="66"/>
        <v/>
      </c>
      <c r="BV192" s="119"/>
      <c r="BW192" s="111"/>
      <c r="BX192" s="111"/>
      <c r="BY192" s="111"/>
      <c r="BZ192" s="111"/>
      <c r="CA192" s="111"/>
      <c r="CB192" s="111"/>
      <c r="CC192" s="111"/>
      <c r="CD192" s="111"/>
      <c r="CE192" s="111"/>
      <c r="CF192" s="112">
        <f>IF('III Plan Rates'!$AP195&gt;0,SUMPRODUCT(BW192:CE192,'III Plan Rates'!$AG195:$AO195)/'III Plan Rates'!$AP195,0)</f>
        <v>0</v>
      </c>
      <c r="CG192" s="123"/>
      <c r="CH192" s="112" t="e">
        <f>'III Plan Rates'!$AA195*'V Consumer Factors'!$N$12*'II Rate Development &amp; Change'!$L$34</f>
        <v>#DIV/0!</v>
      </c>
      <c r="CI192" s="112" t="e">
        <f>'III Plan Rates'!$AA195*'V Consumer Factors'!$N$13*'II Rate Development &amp; Change'!$L$34</f>
        <v>#DIV/0!</v>
      </c>
      <c r="CJ192" s="112" t="e">
        <f>'III Plan Rates'!$AA195*'V Consumer Factors'!$N$14*'II Rate Development &amp; Change'!$L$34</f>
        <v>#DIV/0!</v>
      </c>
      <c r="CK192" s="112" t="e">
        <f>'III Plan Rates'!$AA195*'V Consumer Factors'!$N$15*'II Rate Development &amp; Change'!$L$34</f>
        <v>#DIV/0!</v>
      </c>
      <c r="CL192" s="112" t="e">
        <f>'III Plan Rates'!$AA195*'V Consumer Factors'!$N$16*'II Rate Development &amp; Change'!$L$34</f>
        <v>#DIV/0!</v>
      </c>
      <c r="CM192" s="112" t="e">
        <f>'III Plan Rates'!$AA195*'V Consumer Factors'!$N$17*'II Rate Development &amp; Change'!$L$34</f>
        <v>#DIV/0!</v>
      </c>
      <c r="CN192" s="112" t="e">
        <f>'III Plan Rates'!$AA195*'V Consumer Factors'!$N$18*'II Rate Development &amp; Change'!$L$34</f>
        <v>#DIV/0!</v>
      </c>
      <c r="CO192" s="112" t="e">
        <f>'III Plan Rates'!$AA195*'V Consumer Factors'!$N$19*'II Rate Development &amp; Change'!$L$34</f>
        <v>#DIV/0!</v>
      </c>
      <c r="CP192" s="112" t="e">
        <f>'III Plan Rates'!$AA195*'V Consumer Factors'!$N$20*'II Rate Development &amp; Change'!$L$34</f>
        <v>#DIV/0!</v>
      </c>
      <c r="CQ192" s="112">
        <f>IF('III Plan Rates'!$AP195&gt;0,SUMPRODUCT(CH192:CP192,'III Plan Rates'!$AG195:$AO195)/'III Plan Rates'!$AP195,0)</f>
        <v>0</v>
      </c>
      <c r="CR192" s="124"/>
      <c r="CS192" s="120" t="e">
        <f t="shared" si="77"/>
        <v>#DIV/0!</v>
      </c>
      <c r="CT192" s="120" t="e">
        <f t="shared" si="78"/>
        <v>#DIV/0!</v>
      </c>
      <c r="CU192" s="120" t="e">
        <f t="shared" si="68"/>
        <v>#DIV/0!</v>
      </c>
      <c r="CV192" s="120" t="e">
        <f t="shared" si="69"/>
        <v>#DIV/0!</v>
      </c>
      <c r="CW192" s="120" t="e">
        <f t="shared" si="70"/>
        <v>#DIV/0!</v>
      </c>
      <c r="CX192" s="120" t="e">
        <f t="shared" si="71"/>
        <v>#DIV/0!</v>
      </c>
      <c r="CY192" s="120" t="e">
        <f t="shared" si="72"/>
        <v>#DIV/0!</v>
      </c>
      <c r="CZ192" s="120" t="e">
        <f t="shared" si="73"/>
        <v>#DIV/0!</v>
      </c>
      <c r="DA192" s="120" t="e">
        <f t="shared" si="74"/>
        <v>#DIV/0!</v>
      </c>
      <c r="DB192" s="120" t="str">
        <f t="shared" si="75"/>
        <v/>
      </c>
      <c r="DC192" s="119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2">
        <f>IF('III Plan Rates'!$AP195&gt;0,SUMPRODUCT(DD192:DL192,'III Plan Rates'!$AG195:$AO195)/'III Plan Rates'!$AP195,0)</f>
        <v>0</v>
      </c>
      <c r="DN192" s="123"/>
      <c r="DO192" s="112" t="e">
        <f>'III Plan Rates'!$AA195*'V Consumer Factors'!$N$12*'II Rate Development &amp; Change'!$M$34</f>
        <v>#DIV/0!</v>
      </c>
      <c r="DP192" s="112" t="e">
        <f>'III Plan Rates'!$AA195*'V Consumer Factors'!$N$13*'II Rate Development &amp; Change'!$M$34</f>
        <v>#DIV/0!</v>
      </c>
      <c r="DQ192" s="112" t="e">
        <f>'III Plan Rates'!$AA195*'V Consumer Factors'!$N$14*'II Rate Development &amp; Change'!$M$34</f>
        <v>#DIV/0!</v>
      </c>
      <c r="DR192" s="112" t="e">
        <f>'III Plan Rates'!$AA195*'V Consumer Factors'!$N$15*'II Rate Development &amp; Change'!$M$34</f>
        <v>#DIV/0!</v>
      </c>
      <c r="DS192" s="112" t="e">
        <f>'III Plan Rates'!$AA195*'V Consumer Factors'!$N$16*'II Rate Development &amp; Change'!$M$34</f>
        <v>#DIV/0!</v>
      </c>
      <c r="DT192" s="112" t="e">
        <f>'III Plan Rates'!$AA195*'V Consumer Factors'!$N$17*'II Rate Development &amp; Change'!$M$34</f>
        <v>#DIV/0!</v>
      </c>
      <c r="DU192" s="112" t="e">
        <f>'III Plan Rates'!$AA195*'V Consumer Factors'!$N$18*'II Rate Development &amp; Change'!$M$34</f>
        <v>#DIV/0!</v>
      </c>
      <c r="DV192" s="112" t="e">
        <f>'III Plan Rates'!$AA195*'V Consumer Factors'!$N$19*'II Rate Development &amp; Change'!$M$34</f>
        <v>#DIV/0!</v>
      </c>
      <c r="DW192" s="112" t="e">
        <f>'III Plan Rates'!$AA195*'V Consumer Factors'!$N$20*'II Rate Development &amp; Change'!$M$34</f>
        <v>#DIV/0!</v>
      </c>
      <c r="DX192" s="112">
        <f>IF('III Plan Rates'!$AP195&gt;0,SUMPRODUCT(DO192:DW192,'III Plan Rates'!$AG195:$AO195)/'III Plan Rates'!$AP195,0)</f>
        <v>0</v>
      </c>
      <c r="DZ192" s="120" t="e">
        <f t="shared" si="79"/>
        <v>#DIV/0!</v>
      </c>
      <c r="EA192" s="120" t="e">
        <f t="shared" si="80"/>
        <v>#DIV/0!</v>
      </c>
      <c r="EB192" s="120" t="e">
        <f t="shared" si="81"/>
        <v>#DIV/0!</v>
      </c>
      <c r="EC192" s="120" t="e">
        <f t="shared" si="82"/>
        <v>#DIV/0!</v>
      </c>
      <c r="ED192" s="120" t="e">
        <f t="shared" si="83"/>
        <v>#DIV/0!</v>
      </c>
      <c r="EE192" s="120" t="e">
        <f t="shared" si="84"/>
        <v>#DIV/0!</v>
      </c>
      <c r="EF192" s="120" t="e">
        <f t="shared" si="85"/>
        <v>#DIV/0!</v>
      </c>
      <c r="EG192" s="120" t="e">
        <f t="shared" si="86"/>
        <v>#DIV/0!</v>
      </c>
      <c r="EH192" s="120" t="e">
        <f t="shared" si="87"/>
        <v>#DIV/0!</v>
      </c>
      <c r="EI192" s="120" t="str">
        <f t="shared" si="76"/>
        <v/>
      </c>
      <c r="EJ192" s="119"/>
    </row>
    <row r="193" spans="1:140" x14ac:dyDescent="0.25">
      <c r="A193" s="406" t="str">
        <f>'III Plan Rates'!A196</f>
        <v>Plan 179</v>
      </c>
      <c r="B193" s="122">
        <f>'III Plan Rates'!B196</f>
        <v>0</v>
      </c>
      <c r="C193" s="128">
        <f>'III Plan Rates'!D196</f>
        <v>0</v>
      </c>
      <c r="D193" s="122">
        <f>'III Plan Rates'!E196</f>
        <v>0</v>
      </c>
      <c r="E193" s="122">
        <f>'III Plan Rates'!F196</f>
        <v>0</v>
      </c>
      <c r="F193" s="122">
        <f>'III Plan Rates'!G196</f>
        <v>0</v>
      </c>
      <c r="G193" s="122">
        <f>'III Plan Rates'!J196</f>
        <v>0</v>
      </c>
      <c r="H193" s="10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2">
        <f>IF('III Plan Rates'!$AP196&gt;0,SUMPRODUCT(I193:Q193,'III Plan Rates'!$AG196:$AO196)/'III Plan Rates'!$AP196,0)</f>
        <v>0</v>
      </c>
      <c r="S193" s="123"/>
      <c r="T193" s="112" t="e">
        <f>'III Plan Rates'!$AA196*'V Consumer Factors'!$N$12*'II Rate Development &amp; Change'!$J$34</f>
        <v>#DIV/0!</v>
      </c>
      <c r="U193" s="112" t="e">
        <f>'III Plan Rates'!$AA196*'V Consumer Factors'!$N$13*'II Rate Development &amp; Change'!$J$34</f>
        <v>#DIV/0!</v>
      </c>
      <c r="V193" s="112" t="e">
        <f>'III Plan Rates'!$AA196*'V Consumer Factors'!$N$14*'II Rate Development &amp; Change'!$J$34</f>
        <v>#DIV/0!</v>
      </c>
      <c r="W193" s="112" t="e">
        <f>'III Plan Rates'!$AA196*'V Consumer Factors'!$N$15*'II Rate Development &amp; Change'!$J$34</f>
        <v>#DIV/0!</v>
      </c>
      <c r="X193" s="112" t="e">
        <f>'III Plan Rates'!$AA196*'V Consumer Factors'!$N$16*'II Rate Development &amp; Change'!$J$34</f>
        <v>#DIV/0!</v>
      </c>
      <c r="Y193" s="112" t="e">
        <f>'III Plan Rates'!$AA196*'V Consumer Factors'!$N$17*'II Rate Development &amp; Change'!$J$34</f>
        <v>#DIV/0!</v>
      </c>
      <c r="Z193" s="112" t="e">
        <f>'III Plan Rates'!$AA196*'V Consumer Factors'!$N$18*'II Rate Development &amp; Change'!$J$34</f>
        <v>#DIV/0!</v>
      </c>
      <c r="AA193" s="112" t="e">
        <f>'III Plan Rates'!$AA196*'V Consumer Factors'!$N$19*'II Rate Development &amp; Change'!$J$34</f>
        <v>#DIV/0!</v>
      </c>
      <c r="AB193" s="112" t="e">
        <f>'III Plan Rates'!$AA196*'V Consumer Factors'!$N$20*'II Rate Development &amp; Change'!$J$34</f>
        <v>#DIV/0!</v>
      </c>
      <c r="AC193" s="112">
        <f>IF('III Plan Rates'!$AP196&gt;0,SUMPRODUCT(T193:AB193,'III Plan Rates'!$AG196:$AO196)/'III Plan Rates'!$AP196,0)</f>
        <v>0</v>
      </c>
      <c r="AD193" s="119"/>
      <c r="AE193" s="120" t="e">
        <f t="shared" si="62"/>
        <v>#DIV/0!</v>
      </c>
      <c r="AF193" s="120" t="e">
        <f t="shared" si="62"/>
        <v>#DIV/0!</v>
      </c>
      <c r="AG193" s="120" t="e">
        <f t="shared" si="62"/>
        <v>#DIV/0!</v>
      </c>
      <c r="AH193" s="120" t="e">
        <f t="shared" si="62"/>
        <v>#DIV/0!</v>
      </c>
      <c r="AI193" s="120" t="e">
        <f t="shared" si="62"/>
        <v>#DIV/0!</v>
      </c>
      <c r="AJ193" s="120" t="e">
        <f t="shared" si="62"/>
        <v>#DIV/0!</v>
      </c>
      <c r="AK193" s="120" t="e">
        <f t="shared" si="88"/>
        <v>#DIV/0!</v>
      </c>
      <c r="AL193" s="120" t="e">
        <f t="shared" si="88"/>
        <v>#DIV/0!</v>
      </c>
      <c r="AM193" s="120" t="e">
        <f t="shared" si="88"/>
        <v>#DIV/0!</v>
      </c>
      <c r="AN193" s="120" t="str">
        <f t="shared" si="88"/>
        <v/>
      </c>
      <c r="AO193" s="119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2">
        <f>IF('III Plan Rates'!$AP196&gt;0,SUMPRODUCT(AP193:AX193,'III Plan Rates'!$AG196:$AO196)/'III Plan Rates'!$AP196,0)</f>
        <v>0</v>
      </c>
      <c r="AZ193" s="123"/>
      <c r="BA193" s="112" t="e">
        <f>'III Plan Rates'!$AA196*'V Consumer Factors'!$N$12*'II Rate Development &amp; Change'!$K$34</f>
        <v>#DIV/0!</v>
      </c>
      <c r="BB193" s="112" t="e">
        <f>'III Plan Rates'!$AA196*'V Consumer Factors'!$N$13*'II Rate Development &amp; Change'!$K$34</f>
        <v>#DIV/0!</v>
      </c>
      <c r="BC193" s="112" t="e">
        <f>'III Plan Rates'!$AA196*'V Consumer Factors'!$N$14*'II Rate Development &amp; Change'!$K$34</f>
        <v>#DIV/0!</v>
      </c>
      <c r="BD193" s="112" t="e">
        <f>'III Plan Rates'!$AA196*'V Consumer Factors'!$N$15*'II Rate Development &amp; Change'!$K$34</f>
        <v>#DIV/0!</v>
      </c>
      <c r="BE193" s="112" t="e">
        <f>'III Plan Rates'!$AA196*'V Consumer Factors'!$N$16*'II Rate Development &amp; Change'!$K$34</f>
        <v>#DIV/0!</v>
      </c>
      <c r="BF193" s="112" t="e">
        <f>'III Plan Rates'!$AA196*'V Consumer Factors'!$N$17*'II Rate Development &amp; Change'!$K$34</f>
        <v>#DIV/0!</v>
      </c>
      <c r="BG193" s="112" t="e">
        <f>'III Plan Rates'!$AA196*'V Consumer Factors'!$N$18*'II Rate Development &amp; Change'!$K$34</f>
        <v>#DIV/0!</v>
      </c>
      <c r="BH193" s="112" t="e">
        <f>'III Plan Rates'!$AA196*'V Consumer Factors'!$N$19*'II Rate Development &amp; Change'!$K$34</f>
        <v>#DIV/0!</v>
      </c>
      <c r="BI193" s="112" t="e">
        <f>'III Plan Rates'!$AA196*'V Consumer Factors'!$N$20*'II Rate Development &amp; Change'!$K$34</f>
        <v>#DIV/0!</v>
      </c>
      <c r="BJ193" s="112">
        <f>IF('III Plan Rates'!$AP196&gt;0,SUMPRODUCT(BA193:BI193,'III Plan Rates'!$AG196:$AO196)/'III Plan Rates'!$AP196,0)</f>
        <v>0</v>
      </c>
      <c r="BK193" s="124"/>
      <c r="BL193" s="120" t="e">
        <f t="shared" si="67"/>
        <v>#DIV/0!</v>
      </c>
      <c r="BM193" s="120" t="e">
        <f t="shared" si="67"/>
        <v>#DIV/0!</v>
      </c>
      <c r="BN193" s="120" t="e">
        <f t="shared" si="67"/>
        <v>#DIV/0!</v>
      </c>
      <c r="BO193" s="120" t="e">
        <f t="shared" si="67"/>
        <v>#DIV/0!</v>
      </c>
      <c r="BP193" s="120" t="e">
        <f t="shared" si="67"/>
        <v>#DIV/0!</v>
      </c>
      <c r="BQ193" s="120" t="e">
        <f t="shared" si="67"/>
        <v>#DIV/0!</v>
      </c>
      <c r="BR193" s="120" t="e">
        <f t="shared" si="66"/>
        <v>#DIV/0!</v>
      </c>
      <c r="BS193" s="120" t="e">
        <f t="shared" si="66"/>
        <v>#DIV/0!</v>
      </c>
      <c r="BT193" s="120" t="e">
        <f t="shared" si="66"/>
        <v>#DIV/0!</v>
      </c>
      <c r="BU193" s="120" t="str">
        <f t="shared" si="66"/>
        <v/>
      </c>
      <c r="BV193" s="119"/>
      <c r="BW193" s="111"/>
      <c r="BX193" s="111"/>
      <c r="BY193" s="111"/>
      <c r="BZ193" s="111"/>
      <c r="CA193" s="111"/>
      <c r="CB193" s="111"/>
      <c r="CC193" s="111"/>
      <c r="CD193" s="111"/>
      <c r="CE193" s="111"/>
      <c r="CF193" s="112">
        <f>IF('III Plan Rates'!$AP196&gt;0,SUMPRODUCT(BW193:CE193,'III Plan Rates'!$AG196:$AO196)/'III Plan Rates'!$AP196,0)</f>
        <v>0</v>
      </c>
      <c r="CG193" s="123"/>
      <c r="CH193" s="112" t="e">
        <f>'III Plan Rates'!$AA196*'V Consumer Factors'!$N$12*'II Rate Development &amp; Change'!$L$34</f>
        <v>#DIV/0!</v>
      </c>
      <c r="CI193" s="112" t="e">
        <f>'III Plan Rates'!$AA196*'V Consumer Factors'!$N$13*'II Rate Development &amp; Change'!$L$34</f>
        <v>#DIV/0!</v>
      </c>
      <c r="CJ193" s="112" t="e">
        <f>'III Plan Rates'!$AA196*'V Consumer Factors'!$N$14*'II Rate Development &amp; Change'!$L$34</f>
        <v>#DIV/0!</v>
      </c>
      <c r="CK193" s="112" t="e">
        <f>'III Plan Rates'!$AA196*'V Consumer Factors'!$N$15*'II Rate Development &amp; Change'!$L$34</f>
        <v>#DIV/0!</v>
      </c>
      <c r="CL193" s="112" t="e">
        <f>'III Plan Rates'!$AA196*'V Consumer Factors'!$N$16*'II Rate Development &amp; Change'!$L$34</f>
        <v>#DIV/0!</v>
      </c>
      <c r="CM193" s="112" t="e">
        <f>'III Plan Rates'!$AA196*'V Consumer Factors'!$N$17*'II Rate Development &amp; Change'!$L$34</f>
        <v>#DIV/0!</v>
      </c>
      <c r="CN193" s="112" t="e">
        <f>'III Plan Rates'!$AA196*'V Consumer Factors'!$N$18*'II Rate Development &amp; Change'!$L$34</f>
        <v>#DIV/0!</v>
      </c>
      <c r="CO193" s="112" t="e">
        <f>'III Plan Rates'!$AA196*'V Consumer Factors'!$N$19*'II Rate Development &amp; Change'!$L$34</f>
        <v>#DIV/0!</v>
      </c>
      <c r="CP193" s="112" t="e">
        <f>'III Plan Rates'!$AA196*'V Consumer Factors'!$N$20*'II Rate Development &amp; Change'!$L$34</f>
        <v>#DIV/0!</v>
      </c>
      <c r="CQ193" s="112">
        <f>IF('III Plan Rates'!$AP196&gt;0,SUMPRODUCT(CH193:CP193,'III Plan Rates'!$AG196:$AO196)/'III Plan Rates'!$AP196,0)</f>
        <v>0</v>
      </c>
      <c r="CR193" s="124"/>
      <c r="CS193" s="120" t="e">
        <f t="shared" si="77"/>
        <v>#DIV/0!</v>
      </c>
      <c r="CT193" s="120" t="e">
        <f t="shared" si="78"/>
        <v>#DIV/0!</v>
      </c>
      <c r="CU193" s="120" t="e">
        <f t="shared" si="68"/>
        <v>#DIV/0!</v>
      </c>
      <c r="CV193" s="120" t="e">
        <f t="shared" si="69"/>
        <v>#DIV/0!</v>
      </c>
      <c r="CW193" s="120" t="e">
        <f t="shared" si="70"/>
        <v>#DIV/0!</v>
      </c>
      <c r="CX193" s="120" t="e">
        <f t="shared" si="71"/>
        <v>#DIV/0!</v>
      </c>
      <c r="CY193" s="120" t="e">
        <f t="shared" si="72"/>
        <v>#DIV/0!</v>
      </c>
      <c r="CZ193" s="120" t="e">
        <f t="shared" si="73"/>
        <v>#DIV/0!</v>
      </c>
      <c r="DA193" s="120" t="e">
        <f t="shared" si="74"/>
        <v>#DIV/0!</v>
      </c>
      <c r="DB193" s="120" t="str">
        <f t="shared" si="75"/>
        <v/>
      </c>
      <c r="DC193" s="119"/>
      <c r="DD193" s="111"/>
      <c r="DE193" s="111"/>
      <c r="DF193" s="111"/>
      <c r="DG193" s="111"/>
      <c r="DH193" s="111"/>
      <c r="DI193" s="111"/>
      <c r="DJ193" s="111"/>
      <c r="DK193" s="111"/>
      <c r="DL193" s="111"/>
      <c r="DM193" s="112">
        <f>IF('III Plan Rates'!$AP196&gt;0,SUMPRODUCT(DD193:DL193,'III Plan Rates'!$AG196:$AO196)/'III Plan Rates'!$AP196,0)</f>
        <v>0</v>
      </c>
      <c r="DN193" s="123"/>
      <c r="DO193" s="112" t="e">
        <f>'III Plan Rates'!$AA196*'V Consumer Factors'!$N$12*'II Rate Development &amp; Change'!$M$34</f>
        <v>#DIV/0!</v>
      </c>
      <c r="DP193" s="112" t="e">
        <f>'III Plan Rates'!$AA196*'V Consumer Factors'!$N$13*'II Rate Development &amp; Change'!$M$34</f>
        <v>#DIV/0!</v>
      </c>
      <c r="DQ193" s="112" t="e">
        <f>'III Plan Rates'!$AA196*'V Consumer Factors'!$N$14*'II Rate Development &amp; Change'!$M$34</f>
        <v>#DIV/0!</v>
      </c>
      <c r="DR193" s="112" t="e">
        <f>'III Plan Rates'!$AA196*'V Consumer Factors'!$N$15*'II Rate Development &amp; Change'!$M$34</f>
        <v>#DIV/0!</v>
      </c>
      <c r="DS193" s="112" t="e">
        <f>'III Plan Rates'!$AA196*'V Consumer Factors'!$N$16*'II Rate Development &amp; Change'!$M$34</f>
        <v>#DIV/0!</v>
      </c>
      <c r="DT193" s="112" t="e">
        <f>'III Plan Rates'!$AA196*'V Consumer Factors'!$N$17*'II Rate Development &amp; Change'!$M$34</f>
        <v>#DIV/0!</v>
      </c>
      <c r="DU193" s="112" t="e">
        <f>'III Plan Rates'!$AA196*'V Consumer Factors'!$N$18*'II Rate Development &amp; Change'!$M$34</f>
        <v>#DIV/0!</v>
      </c>
      <c r="DV193" s="112" t="e">
        <f>'III Plan Rates'!$AA196*'V Consumer Factors'!$N$19*'II Rate Development &amp; Change'!$M$34</f>
        <v>#DIV/0!</v>
      </c>
      <c r="DW193" s="112" t="e">
        <f>'III Plan Rates'!$AA196*'V Consumer Factors'!$N$20*'II Rate Development &amp; Change'!$M$34</f>
        <v>#DIV/0!</v>
      </c>
      <c r="DX193" s="112">
        <f>IF('III Plan Rates'!$AP196&gt;0,SUMPRODUCT(DO193:DW193,'III Plan Rates'!$AG196:$AO196)/'III Plan Rates'!$AP196,0)</f>
        <v>0</v>
      </c>
      <c r="DZ193" s="120" t="e">
        <f t="shared" si="79"/>
        <v>#DIV/0!</v>
      </c>
      <c r="EA193" s="120" t="e">
        <f t="shared" si="80"/>
        <v>#DIV/0!</v>
      </c>
      <c r="EB193" s="120" t="e">
        <f t="shared" si="81"/>
        <v>#DIV/0!</v>
      </c>
      <c r="EC193" s="120" t="e">
        <f t="shared" si="82"/>
        <v>#DIV/0!</v>
      </c>
      <c r="ED193" s="120" t="e">
        <f t="shared" si="83"/>
        <v>#DIV/0!</v>
      </c>
      <c r="EE193" s="120" t="e">
        <f t="shared" si="84"/>
        <v>#DIV/0!</v>
      </c>
      <c r="EF193" s="120" t="e">
        <f t="shared" si="85"/>
        <v>#DIV/0!</v>
      </c>
      <c r="EG193" s="120" t="e">
        <f t="shared" si="86"/>
        <v>#DIV/0!</v>
      </c>
      <c r="EH193" s="120" t="e">
        <f t="shared" si="87"/>
        <v>#DIV/0!</v>
      </c>
      <c r="EI193" s="120" t="str">
        <f t="shared" si="76"/>
        <v/>
      </c>
      <c r="EJ193" s="119"/>
    </row>
    <row r="194" spans="1:140" x14ac:dyDescent="0.25">
      <c r="A194" s="406" t="str">
        <f>'III Plan Rates'!A197</f>
        <v>Plan 180</v>
      </c>
      <c r="B194" s="122">
        <f>'III Plan Rates'!B197</f>
        <v>0</v>
      </c>
      <c r="C194" s="128">
        <f>'III Plan Rates'!D197</f>
        <v>0</v>
      </c>
      <c r="D194" s="122">
        <f>'III Plan Rates'!E197</f>
        <v>0</v>
      </c>
      <c r="E194" s="122">
        <f>'III Plan Rates'!F197</f>
        <v>0</v>
      </c>
      <c r="F194" s="122">
        <f>'III Plan Rates'!G197</f>
        <v>0</v>
      </c>
      <c r="G194" s="122">
        <f>'III Plan Rates'!J197</f>
        <v>0</v>
      </c>
      <c r="H194" s="10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2">
        <f>IF('III Plan Rates'!$AP197&gt;0,SUMPRODUCT(I194:Q194,'III Plan Rates'!$AG197:$AO197)/'III Plan Rates'!$AP197,0)</f>
        <v>0</v>
      </c>
      <c r="S194" s="123"/>
      <c r="T194" s="112" t="e">
        <f>'III Plan Rates'!$AA197*'V Consumer Factors'!$N$12*'II Rate Development &amp; Change'!$J$34</f>
        <v>#DIV/0!</v>
      </c>
      <c r="U194" s="112" t="e">
        <f>'III Plan Rates'!$AA197*'V Consumer Factors'!$N$13*'II Rate Development &amp; Change'!$J$34</f>
        <v>#DIV/0!</v>
      </c>
      <c r="V194" s="112" t="e">
        <f>'III Plan Rates'!$AA197*'V Consumer Factors'!$N$14*'II Rate Development &amp; Change'!$J$34</f>
        <v>#DIV/0!</v>
      </c>
      <c r="W194" s="112" t="e">
        <f>'III Plan Rates'!$AA197*'V Consumer Factors'!$N$15*'II Rate Development &amp; Change'!$J$34</f>
        <v>#DIV/0!</v>
      </c>
      <c r="X194" s="112" t="e">
        <f>'III Plan Rates'!$AA197*'V Consumer Factors'!$N$16*'II Rate Development &amp; Change'!$J$34</f>
        <v>#DIV/0!</v>
      </c>
      <c r="Y194" s="112" t="e">
        <f>'III Plan Rates'!$AA197*'V Consumer Factors'!$N$17*'II Rate Development &amp; Change'!$J$34</f>
        <v>#DIV/0!</v>
      </c>
      <c r="Z194" s="112" t="e">
        <f>'III Plan Rates'!$AA197*'V Consumer Factors'!$N$18*'II Rate Development &amp; Change'!$J$34</f>
        <v>#DIV/0!</v>
      </c>
      <c r="AA194" s="112" t="e">
        <f>'III Plan Rates'!$AA197*'V Consumer Factors'!$N$19*'II Rate Development &amp; Change'!$J$34</f>
        <v>#DIV/0!</v>
      </c>
      <c r="AB194" s="112" t="e">
        <f>'III Plan Rates'!$AA197*'V Consumer Factors'!$N$20*'II Rate Development &amp; Change'!$J$34</f>
        <v>#DIV/0!</v>
      </c>
      <c r="AC194" s="112">
        <f>IF('III Plan Rates'!$AP197&gt;0,SUMPRODUCT(T194:AB194,'III Plan Rates'!$AG197:$AO197)/'III Plan Rates'!$AP197,0)</f>
        <v>0</v>
      </c>
      <c r="AD194" s="119"/>
      <c r="AE194" s="120" t="e">
        <f t="shared" si="62"/>
        <v>#DIV/0!</v>
      </c>
      <c r="AF194" s="120" t="e">
        <f t="shared" si="62"/>
        <v>#DIV/0!</v>
      </c>
      <c r="AG194" s="120" t="e">
        <f t="shared" si="62"/>
        <v>#DIV/0!</v>
      </c>
      <c r="AH194" s="120" t="e">
        <f t="shared" si="62"/>
        <v>#DIV/0!</v>
      </c>
      <c r="AI194" s="120" t="e">
        <f t="shared" si="62"/>
        <v>#DIV/0!</v>
      </c>
      <c r="AJ194" s="120" t="e">
        <f t="shared" si="62"/>
        <v>#DIV/0!</v>
      </c>
      <c r="AK194" s="120" t="e">
        <f t="shared" si="88"/>
        <v>#DIV/0!</v>
      </c>
      <c r="AL194" s="120" t="e">
        <f t="shared" si="88"/>
        <v>#DIV/0!</v>
      </c>
      <c r="AM194" s="120" t="e">
        <f t="shared" si="88"/>
        <v>#DIV/0!</v>
      </c>
      <c r="AN194" s="120" t="str">
        <f t="shared" si="88"/>
        <v/>
      </c>
      <c r="AO194" s="119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2">
        <f>IF('III Plan Rates'!$AP197&gt;0,SUMPRODUCT(AP194:AX194,'III Plan Rates'!$AG197:$AO197)/'III Plan Rates'!$AP197,0)</f>
        <v>0</v>
      </c>
      <c r="AZ194" s="123"/>
      <c r="BA194" s="112" t="e">
        <f>'III Plan Rates'!$AA197*'V Consumer Factors'!$N$12*'II Rate Development &amp; Change'!$K$34</f>
        <v>#DIV/0!</v>
      </c>
      <c r="BB194" s="112" t="e">
        <f>'III Plan Rates'!$AA197*'V Consumer Factors'!$N$13*'II Rate Development &amp; Change'!$K$34</f>
        <v>#DIV/0!</v>
      </c>
      <c r="BC194" s="112" t="e">
        <f>'III Plan Rates'!$AA197*'V Consumer Factors'!$N$14*'II Rate Development &amp; Change'!$K$34</f>
        <v>#DIV/0!</v>
      </c>
      <c r="BD194" s="112" t="e">
        <f>'III Plan Rates'!$AA197*'V Consumer Factors'!$N$15*'II Rate Development &amp; Change'!$K$34</f>
        <v>#DIV/0!</v>
      </c>
      <c r="BE194" s="112" t="e">
        <f>'III Plan Rates'!$AA197*'V Consumer Factors'!$N$16*'II Rate Development &amp; Change'!$K$34</f>
        <v>#DIV/0!</v>
      </c>
      <c r="BF194" s="112" t="e">
        <f>'III Plan Rates'!$AA197*'V Consumer Factors'!$N$17*'II Rate Development &amp; Change'!$K$34</f>
        <v>#DIV/0!</v>
      </c>
      <c r="BG194" s="112" t="e">
        <f>'III Plan Rates'!$AA197*'V Consumer Factors'!$N$18*'II Rate Development &amp; Change'!$K$34</f>
        <v>#DIV/0!</v>
      </c>
      <c r="BH194" s="112" t="e">
        <f>'III Plan Rates'!$AA197*'V Consumer Factors'!$N$19*'II Rate Development &amp; Change'!$K$34</f>
        <v>#DIV/0!</v>
      </c>
      <c r="BI194" s="112" t="e">
        <f>'III Plan Rates'!$AA197*'V Consumer Factors'!$N$20*'II Rate Development &amp; Change'!$K$34</f>
        <v>#DIV/0!</v>
      </c>
      <c r="BJ194" s="112">
        <f>IF('III Plan Rates'!$AP197&gt;0,SUMPRODUCT(BA194:BI194,'III Plan Rates'!$AG197:$AO197)/'III Plan Rates'!$AP197,0)</f>
        <v>0</v>
      </c>
      <c r="BK194" s="124"/>
      <c r="BL194" s="120" t="e">
        <f t="shared" si="67"/>
        <v>#DIV/0!</v>
      </c>
      <c r="BM194" s="120" t="e">
        <f t="shared" si="67"/>
        <v>#DIV/0!</v>
      </c>
      <c r="BN194" s="120" t="e">
        <f t="shared" si="67"/>
        <v>#DIV/0!</v>
      </c>
      <c r="BO194" s="120" t="e">
        <f t="shared" si="67"/>
        <v>#DIV/0!</v>
      </c>
      <c r="BP194" s="120" t="e">
        <f t="shared" si="67"/>
        <v>#DIV/0!</v>
      </c>
      <c r="BQ194" s="120" t="e">
        <f t="shared" si="67"/>
        <v>#DIV/0!</v>
      </c>
      <c r="BR194" s="120" t="e">
        <f t="shared" si="66"/>
        <v>#DIV/0!</v>
      </c>
      <c r="BS194" s="120" t="e">
        <f t="shared" si="66"/>
        <v>#DIV/0!</v>
      </c>
      <c r="BT194" s="120" t="e">
        <f t="shared" si="66"/>
        <v>#DIV/0!</v>
      </c>
      <c r="BU194" s="120" t="str">
        <f t="shared" si="66"/>
        <v/>
      </c>
      <c r="BV194" s="119"/>
      <c r="BW194" s="111"/>
      <c r="BX194" s="111"/>
      <c r="BY194" s="111"/>
      <c r="BZ194" s="111"/>
      <c r="CA194" s="111"/>
      <c r="CB194" s="111"/>
      <c r="CC194" s="111"/>
      <c r="CD194" s="111"/>
      <c r="CE194" s="111"/>
      <c r="CF194" s="112">
        <f>IF('III Plan Rates'!$AP197&gt;0,SUMPRODUCT(BW194:CE194,'III Plan Rates'!$AG197:$AO197)/'III Plan Rates'!$AP197,0)</f>
        <v>0</v>
      </c>
      <c r="CG194" s="123"/>
      <c r="CH194" s="112" t="e">
        <f>'III Plan Rates'!$AA197*'V Consumer Factors'!$N$12*'II Rate Development &amp; Change'!$L$34</f>
        <v>#DIV/0!</v>
      </c>
      <c r="CI194" s="112" t="e">
        <f>'III Plan Rates'!$AA197*'V Consumer Factors'!$N$13*'II Rate Development &amp; Change'!$L$34</f>
        <v>#DIV/0!</v>
      </c>
      <c r="CJ194" s="112" t="e">
        <f>'III Plan Rates'!$AA197*'V Consumer Factors'!$N$14*'II Rate Development &amp; Change'!$L$34</f>
        <v>#DIV/0!</v>
      </c>
      <c r="CK194" s="112" t="e">
        <f>'III Plan Rates'!$AA197*'V Consumer Factors'!$N$15*'II Rate Development &amp; Change'!$L$34</f>
        <v>#DIV/0!</v>
      </c>
      <c r="CL194" s="112" t="e">
        <f>'III Plan Rates'!$AA197*'V Consumer Factors'!$N$16*'II Rate Development &amp; Change'!$L$34</f>
        <v>#DIV/0!</v>
      </c>
      <c r="CM194" s="112" t="e">
        <f>'III Plan Rates'!$AA197*'V Consumer Factors'!$N$17*'II Rate Development &amp; Change'!$L$34</f>
        <v>#DIV/0!</v>
      </c>
      <c r="CN194" s="112" t="e">
        <f>'III Plan Rates'!$AA197*'V Consumer Factors'!$N$18*'II Rate Development &amp; Change'!$L$34</f>
        <v>#DIV/0!</v>
      </c>
      <c r="CO194" s="112" t="e">
        <f>'III Plan Rates'!$AA197*'V Consumer Factors'!$N$19*'II Rate Development &amp; Change'!$L$34</f>
        <v>#DIV/0!</v>
      </c>
      <c r="CP194" s="112" t="e">
        <f>'III Plan Rates'!$AA197*'V Consumer Factors'!$N$20*'II Rate Development &amp; Change'!$L$34</f>
        <v>#DIV/0!</v>
      </c>
      <c r="CQ194" s="112">
        <f>IF('III Plan Rates'!$AP197&gt;0,SUMPRODUCT(CH194:CP194,'III Plan Rates'!$AG197:$AO197)/'III Plan Rates'!$AP197,0)</f>
        <v>0</v>
      </c>
      <c r="CR194" s="124"/>
      <c r="CS194" s="120" t="e">
        <f t="shared" si="77"/>
        <v>#DIV/0!</v>
      </c>
      <c r="CT194" s="120" t="e">
        <f t="shared" si="78"/>
        <v>#DIV/0!</v>
      </c>
      <c r="CU194" s="120" t="e">
        <f t="shared" si="68"/>
        <v>#DIV/0!</v>
      </c>
      <c r="CV194" s="120" t="e">
        <f t="shared" si="69"/>
        <v>#DIV/0!</v>
      </c>
      <c r="CW194" s="120" t="e">
        <f t="shared" si="70"/>
        <v>#DIV/0!</v>
      </c>
      <c r="CX194" s="120" t="e">
        <f t="shared" si="71"/>
        <v>#DIV/0!</v>
      </c>
      <c r="CY194" s="120" t="e">
        <f t="shared" si="72"/>
        <v>#DIV/0!</v>
      </c>
      <c r="CZ194" s="120" t="e">
        <f t="shared" si="73"/>
        <v>#DIV/0!</v>
      </c>
      <c r="DA194" s="120" t="e">
        <f t="shared" si="74"/>
        <v>#DIV/0!</v>
      </c>
      <c r="DB194" s="120" t="str">
        <f t="shared" si="75"/>
        <v/>
      </c>
      <c r="DC194" s="119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2">
        <f>IF('III Plan Rates'!$AP197&gt;0,SUMPRODUCT(DD194:DL194,'III Plan Rates'!$AG197:$AO197)/'III Plan Rates'!$AP197,0)</f>
        <v>0</v>
      </c>
      <c r="DN194" s="123"/>
      <c r="DO194" s="112" t="e">
        <f>'III Plan Rates'!$AA197*'V Consumer Factors'!$N$12*'II Rate Development &amp; Change'!$M$34</f>
        <v>#DIV/0!</v>
      </c>
      <c r="DP194" s="112" t="e">
        <f>'III Plan Rates'!$AA197*'V Consumer Factors'!$N$13*'II Rate Development &amp; Change'!$M$34</f>
        <v>#DIV/0!</v>
      </c>
      <c r="DQ194" s="112" t="e">
        <f>'III Plan Rates'!$AA197*'V Consumer Factors'!$N$14*'II Rate Development &amp; Change'!$M$34</f>
        <v>#DIV/0!</v>
      </c>
      <c r="DR194" s="112" t="e">
        <f>'III Plan Rates'!$AA197*'V Consumer Factors'!$N$15*'II Rate Development &amp; Change'!$M$34</f>
        <v>#DIV/0!</v>
      </c>
      <c r="DS194" s="112" t="e">
        <f>'III Plan Rates'!$AA197*'V Consumer Factors'!$N$16*'II Rate Development &amp; Change'!$M$34</f>
        <v>#DIV/0!</v>
      </c>
      <c r="DT194" s="112" t="e">
        <f>'III Plan Rates'!$AA197*'V Consumer Factors'!$N$17*'II Rate Development &amp; Change'!$M$34</f>
        <v>#DIV/0!</v>
      </c>
      <c r="DU194" s="112" t="e">
        <f>'III Plan Rates'!$AA197*'V Consumer Factors'!$N$18*'II Rate Development &amp; Change'!$M$34</f>
        <v>#DIV/0!</v>
      </c>
      <c r="DV194" s="112" t="e">
        <f>'III Plan Rates'!$AA197*'V Consumer Factors'!$N$19*'II Rate Development &amp; Change'!$M$34</f>
        <v>#DIV/0!</v>
      </c>
      <c r="DW194" s="112" t="e">
        <f>'III Plan Rates'!$AA197*'V Consumer Factors'!$N$20*'II Rate Development &amp; Change'!$M$34</f>
        <v>#DIV/0!</v>
      </c>
      <c r="DX194" s="112">
        <f>IF('III Plan Rates'!$AP197&gt;0,SUMPRODUCT(DO194:DW194,'III Plan Rates'!$AG197:$AO197)/'III Plan Rates'!$AP197,0)</f>
        <v>0</v>
      </c>
      <c r="DZ194" s="120" t="e">
        <f t="shared" si="79"/>
        <v>#DIV/0!</v>
      </c>
      <c r="EA194" s="120" t="e">
        <f t="shared" si="80"/>
        <v>#DIV/0!</v>
      </c>
      <c r="EB194" s="120" t="e">
        <f t="shared" si="81"/>
        <v>#DIV/0!</v>
      </c>
      <c r="EC194" s="120" t="e">
        <f t="shared" si="82"/>
        <v>#DIV/0!</v>
      </c>
      <c r="ED194" s="120" t="e">
        <f t="shared" si="83"/>
        <v>#DIV/0!</v>
      </c>
      <c r="EE194" s="120" t="e">
        <f t="shared" si="84"/>
        <v>#DIV/0!</v>
      </c>
      <c r="EF194" s="120" t="e">
        <f t="shared" si="85"/>
        <v>#DIV/0!</v>
      </c>
      <c r="EG194" s="120" t="e">
        <f t="shared" si="86"/>
        <v>#DIV/0!</v>
      </c>
      <c r="EH194" s="120" t="e">
        <f t="shared" si="87"/>
        <v>#DIV/0!</v>
      </c>
      <c r="EI194" s="120" t="str">
        <f t="shared" si="76"/>
        <v/>
      </c>
      <c r="EJ194" s="119"/>
    </row>
    <row r="195" spans="1:140" x14ac:dyDescent="0.25">
      <c r="A195" s="406" t="str">
        <f>'III Plan Rates'!A198</f>
        <v>Plan 181</v>
      </c>
      <c r="B195" s="122">
        <f>'III Plan Rates'!B198</f>
        <v>0</v>
      </c>
      <c r="C195" s="128">
        <f>'III Plan Rates'!D198</f>
        <v>0</v>
      </c>
      <c r="D195" s="122">
        <f>'III Plan Rates'!E198</f>
        <v>0</v>
      </c>
      <c r="E195" s="122">
        <f>'III Plan Rates'!F198</f>
        <v>0</v>
      </c>
      <c r="F195" s="122">
        <f>'III Plan Rates'!G198</f>
        <v>0</v>
      </c>
      <c r="G195" s="122">
        <f>'III Plan Rates'!J198</f>
        <v>0</v>
      </c>
      <c r="H195" s="10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2">
        <f>IF('III Plan Rates'!$AP198&gt;0,SUMPRODUCT(I195:Q195,'III Plan Rates'!$AG198:$AO198)/'III Plan Rates'!$AP198,0)</f>
        <v>0</v>
      </c>
      <c r="S195" s="123"/>
      <c r="T195" s="112" t="e">
        <f>'III Plan Rates'!$AA198*'V Consumer Factors'!$N$12*'II Rate Development &amp; Change'!$J$34</f>
        <v>#DIV/0!</v>
      </c>
      <c r="U195" s="112" t="e">
        <f>'III Plan Rates'!$AA198*'V Consumer Factors'!$N$13*'II Rate Development &amp; Change'!$J$34</f>
        <v>#DIV/0!</v>
      </c>
      <c r="V195" s="112" t="e">
        <f>'III Plan Rates'!$AA198*'V Consumer Factors'!$N$14*'II Rate Development &amp; Change'!$J$34</f>
        <v>#DIV/0!</v>
      </c>
      <c r="W195" s="112" t="e">
        <f>'III Plan Rates'!$AA198*'V Consumer Factors'!$N$15*'II Rate Development &amp; Change'!$J$34</f>
        <v>#DIV/0!</v>
      </c>
      <c r="X195" s="112" t="e">
        <f>'III Plan Rates'!$AA198*'V Consumer Factors'!$N$16*'II Rate Development &amp; Change'!$J$34</f>
        <v>#DIV/0!</v>
      </c>
      <c r="Y195" s="112" t="e">
        <f>'III Plan Rates'!$AA198*'V Consumer Factors'!$N$17*'II Rate Development &amp; Change'!$J$34</f>
        <v>#DIV/0!</v>
      </c>
      <c r="Z195" s="112" t="e">
        <f>'III Plan Rates'!$AA198*'V Consumer Factors'!$N$18*'II Rate Development &amp; Change'!$J$34</f>
        <v>#DIV/0!</v>
      </c>
      <c r="AA195" s="112" t="e">
        <f>'III Plan Rates'!$AA198*'V Consumer Factors'!$N$19*'II Rate Development &amp; Change'!$J$34</f>
        <v>#DIV/0!</v>
      </c>
      <c r="AB195" s="112" t="e">
        <f>'III Plan Rates'!$AA198*'V Consumer Factors'!$N$20*'II Rate Development &amp; Change'!$J$34</f>
        <v>#DIV/0!</v>
      </c>
      <c r="AC195" s="112">
        <f>IF('III Plan Rates'!$AP198&gt;0,SUMPRODUCT(T195:AB195,'III Plan Rates'!$AG198:$AO198)/'III Plan Rates'!$AP198,0)</f>
        <v>0</v>
      </c>
      <c r="AD195" s="119"/>
      <c r="AE195" s="120" t="e">
        <f t="shared" si="62"/>
        <v>#DIV/0!</v>
      </c>
      <c r="AF195" s="120" t="e">
        <f t="shared" si="62"/>
        <v>#DIV/0!</v>
      </c>
      <c r="AG195" s="120" t="e">
        <f t="shared" si="62"/>
        <v>#DIV/0!</v>
      </c>
      <c r="AH195" s="120" t="e">
        <f t="shared" si="62"/>
        <v>#DIV/0!</v>
      </c>
      <c r="AI195" s="120" t="e">
        <f t="shared" si="62"/>
        <v>#DIV/0!</v>
      </c>
      <c r="AJ195" s="120" t="e">
        <f t="shared" si="62"/>
        <v>#DIV/0!</v>
      </c>
      <c r="AK195" s="120" t="e">
        <f t="shared" si="88"/>
        <v>#DIV/0!</v>
      </c>
      <c r="AL195" s="120" t="e">
        <f t="shared" si="88"/>
        <v>#DIV/0!</v>
      </c>
      <c r="AM195" s="120" t="e">
        <f t="shared" si="88"/>
        <v>#DIV/0!</v>
      </c>
      <c r="AN195" s="120" t="str">
        <f t="shared" si="88"/>
        <v/>
      </c>
      <c r="AO195" s="119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2">
        <f>IF('III Plan Rates'!$AP198&gt;0,SUMPRODUCT(AP195:AX195,'III Plan Rates'!$AG198:$AO198)/'III Plan Rates'!$AP198,0)</f>
        <v>0</v>
      </c>
      <c r="AZ195" s="123"/>
      <c r="BA195" s="112" t="e">
        <f>'III Plan Rates'!$AA198*'V Consumer Factors'!$N$12*'II Rate Development &amp; Change'!$K$34</f>
        <v>#DIV/0!</v>
      </c>
      <c r="BB195" s="112" t="e">
        <f>'III Plan Rates'!$AA198*'V Consumer Factors'!$N$13*'II Rate Development &amp; Change'!$K$34</f>
        <v>#DIV/0!</v>
      </c>
      <c r="BC195" s="112" t="e">
        <f>'III Plan Rates'!$AA198*'V Consumer Factors'!$N$14*'II Rate Development &amp; Change'!$K$34</f>
        <v>#DIV/0!</v>
      </c>
      <c r="BD195" s="112" t="e">
        <f>'III Plan Rates'!$AA198*'V Consumer Factors'!$N$15*'II Rate Development &amp; Change'!$K$34</f>
        <v>#DIV/0!</v>
      </c>
      <c r="BE195" s="112" t="e">
        <f>'III Plan Rates'!$AA198*'V Consumer Factors'!$N$16*'II Rate Development &amp; Change'!$K$34</f>
        <v>#DIV/0!</v>
      </c>
      <c r="BF195" s="112" t="e">
        <f>'III Plan Rates'!$AA198*'V Consumer Factors'!$N$17*'II Rate Development &amp; Change'!$K$34</f>
        <v>#DIV/0!</v>
      </c>
      <c r="BG195" s="112" t="e">
        <f>'III Plan Rates'!$AA198*'V Consumer Factors'!$N$18*'II Rate Development &amp; Change'!$K$34</f>
        <v>#DIV/0!</v>
      </c>
      <c r="BH195" s="112" t="e">
        <f>'III Plan Rates'!$AA198*'V Consumer Factors'!$N$19*'II Rate Development &amp; Change'!$K$34</f>
        <v>#DIV/0!</v>
      </c>
      <c r="BI195" s="112" t="e">
        <f>'III Plan Rates'!$AA198*'V Consumer Factors'!$N$20*'II Rate Development &amp; Change'!$K$34</f>
        <v>#DIV/0!</v>
      </c>
      <c r="BJ195" s="112">
        <f>IF('III Plan Rates'!$AP198&gt;0,SUMPRODUCT(BA195:BI195,'III Plan Rates'!$AG198:$AO198)/'III Plan Rates'!$AP198,0)</f>
        <v>0</v>
      </c>
      <c r="BK195" s="124"/>
      <c r="BL195" s="120" t="e">
        <f t="shared" si="67"/>
        <v>#DIV/0!</v>
      </c>
      <c r="BM195" s="120" t="e">
        <f t="shared" si="67"/>
        <v>#DIV/0!</v>
      </c>
      <c r="BN195" s="120" t="e">
        <f t="shared" si="67"/>
        <v>#DIV/0!</v>
      </c>
      <c r="BO195" s="120" t="e">
        <f t="shared" si="67"/>
        <v>#DIV/0!</v>
      </c>
      <c r="BP195" s="120" t="e">
        <f t="shared" si="67"/>
        <v>#DIV/0!</v>
      </c>
      <c r="BQ195" s="120" t="e">
        <f t="shared" si="67"/>
        <v>#DIV/0!</v>
      </c>
      <c r="BR195" s="120" t="e">
        <f t="shared" si="66"/>
        <v>#DIV/0!</v>
      </c>
      <c r="BS195" s="120" t="e">
        <f t="shared" si="66"/>
        <v>#DIV/0!</v>
      </c>
      <c r="BT195" s="120" t="e">
        <f t="shared" si="66"/>
        <v>#DIV/0!</v>
      </c>
      <c r="BU195" s="120" t="str">
        <f t="shared" si="66"/>
        <v/>
      </c>
      <c r="BV195" s="119"/>
      <c r="BW195" s="111"/>
      <c r="BX195" s="111"/>
      <c r="BY195" s="111"/>
      <c r="BZ195" s="111"/>
      <c r="CA195" s="111"/>
      <c r="CB195" s="111"/>
      <c r="CC195" s="111"/>
      <c r="CD195" s="111"/>
      <c r="CE195" s="111"/>
      <c r="CF195" s="112">
        <f>IF('III Plan Rates'!$AP198&gt;0,SUMPRODUCT(BW195:CE195,'III Plan Rates'!$AG198:$AO198)/'III Plan Rates'!$AP198,0)</f>
        <v>0</v>
      </c>
      <c r="CG195" s="123"/>
      <c r="CH195" s="112" t="e">
        <f>'III Plan Rates'!$AA198*'V Consumer Factors'!$N$12*'II Rate Development &amp; Change'!$L$34</f>
        <v>#DIV/0!</v>
      </c>
      <c r="CI195" s="112" t="e">
        <f>'III Plan Rates'!$AA198*'V Consumer Factors'!$N$13*'II Rate Development &amp; Change'!$L$34</f>
        <v>#DIV/0!</v>
      </c>
      <c r="CJ195" s="112" t="e">
        <f>'III Plan Rates'!$AA198*'V Consumer Factors'!$N$14*'II Rate Development &amp; Change'!$L$34</f>
        <v>#DIV/0!</v>
      </c>
      <c r="CK195" s="112" t="e">
        <f>'III Plan Rates'!$AA198*'V Consumer Factors'!$N$15*'II Rate Development &amp; Change'!$L$34</f>
        <v>#DIV/0!</v>
      </c>
      <c r="CL195" s="112" t="e">
        <f>'III Plan Rates'!$AA198*'V Consumer Factors'!$N$16*'II Rate Development &amp; Change'!$L$34</f>
        <v>#DIV/0!</v>
      </c>
      <c r="CM195" s="112" t="e">
        <f>'III Plan Rates'!$AA198*'V Consumer Factors'!$N$17*'II Rate Development &amp; Change'!$L$34</f>
        <v>#DIV/0!</v>
      </c>
      <c r="CN195" s="112" t="e">
        <f>'III Plan Rates'!$AA198*'V Consumer Factors'!$N$18*'II Rate Development &amp; Change'!$L$34</f>
        <v>#DIV/0!</v>
      </c>
      <c r="CO195" s="112" t="e">
        <f>'III Plan Rates'!$AA198*'V Consumer Factors'!$N$19*'II Rate Development &amp; Change'!$L$34</f>
        <v>#DIV/0!</v>
      </c>
      <c r="CP195" s="112" t="e">
        <f>'III Plan Rates'!$AA198*'V Consumer Factors'!$N$20*'II Rate Development &amp; Change'!$L$34</f>
        <v>#DIV/0!</v>
      </c>
      <c r="CQ195" s="112">
        <f>IF('III Plan Rates'!$AP198&gt;0,SUMPRODUCT(CH195:CP195,'III Plan Rates'!$AG198:$AO198)/'III Plan Rates'!$AP198,0)</f>
        <v>0</v>
      </c>
      <c r="CR195" s="124"/>
      <c r="CS195" s="120" t="e">
        <f t="shared" si="77"/>
        <v>#DIV/0!</v>
      </c>
      <c r="CT195" s="120" t="e">
        <f t="shared" si="78"/>
        <v>#DIV/0!</v>
      </c>
      <c r="CU195" s="120" t="e">
        <f t="shared" si="68"/>
        <v>#DIV/0!</v>
      </c>
      <c r="CV195" s="120" t="e">
        <f t="shared" si="69"/>
        <v>#DIV/0!</v>
      </c>
      <c r="CW195" s="120" t="e">
        <f t="shared" si="70"/>
        <v>#DIV/0!</v>
      </c>
      <c r="CX195" s="120" t="e">
        <f t="shared" si="71"/>
        <v>#DIV/0!</v>
      </c>
      <c r="CY195" s="120" t="e">
        <f t="shared" si="72"/>
        <v>#DIV/0!</v>
      </c>
      <c r="CZ195" s="120" t="e">
        <f t="shared" si="73"/>
        <v>#DIV/0!</v>
      </c>
      <c r="DA195" s="120" t="e">
        <f t="shared" si="74"/>
        <v>#DIV/0!</v>
      </c>
      <c r="DB195" s="120" t="str">
        <f t="shared" si="75"/>
        <v/>
      </c>
      <c r="DC195" s="119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2">
        <f>IF('III Plan Rates'!$AP198&gt;0,SUMPRODUCT(DD195:DL195,'III Plan Rates'!$AG198:$AO198)/'III Plan Rates'!$AP198,0)</f>
        <v>0</v>
      </c>
      <c r="DN195" s="123"/>
      <c r="DO195" s="112" t="e">
        <f>'III Plan Rates'!$AA198*'V Consumer Factors'!$N$12*'II Rate Development &amp; Change'!$M$34</f>
        <v>#DIV/0!</v>
      </c>
      <c r="DP195" s="112" t="e">
        <f>'III Plan Rates'!$AA198*'V Consumer Factors'!$N$13*'II Rate Development &amp; Change'!$M$34</f>
        <v>#DIV/0!</v>
      </c>
      <c r="DQ195" s="112" t="e">
        <f>'III Plan Rates'!$AA198*'V Consumer Factors'!$N$14*'II Rate Development &amp; Change'!$M$34</f>
        <v>#DIV/0!</v>
      </c>
      <c r="DR195" s="112" t="e">
        <f>'III Plan Rates'!$AA198*'V Consumer Factors'!$N$15*'II Rate Development &amp; Change'!$M$34</f>
        <v>#DIV/0!</v>
      </c>
      <c r="DS195" s="112" t="e">
        <f>'III Plan Rates'!$AA198*'V Consumer Factors'!$N$16*'II Rate Development &amp; Change'!$M$34</f>
        <v>#DIV/0!</v>
      </c>
      <c r="DT195" s="112" t="e">
        <f>'III Plan Rates'!$AA198*'V Consumer Factors'!$N$17*'II Rate Development &amp; Change'!$M$34</f>
        <v>#DIV/0!</v>
      </c>
      <c r="DU195" s="112" t="e">
        <f>'III Plan Rates'!$AA198*'V Consumer Factors'!$N$18*'II Rate Development &amp; Change'!$M$34</f>
        <v>#DIV/0!</v>
      </c>
      <c r="DV195" s="112" t="e">
        <f>'III Plan Rates'!$AA198*'V Consumer Factors'!$N$19*'II Rate Development &amp; Change'!$M$34</f>
        <v>#DIV/0!</v>
      </c>
      <c r="DW195" s="112" t="e">
        <f>'III Plan Rates'!$AA198*'V Consumer Factors'!$N$20*'II Rate Development &amp; Change'!$M$34</f>
        <v>#DIV/0!</v>
      </c>
      <c r="DX195" s="112">
        <f>IF('III Plan Rates'!$AP198&gt;0,SUMPRODUCT(DO195:DW195,'III Plan Rates'!$AG198:$AO198)/'III Plan Rates'!$AP198,0)</f>
        <v>0</v>
      </c>
      <c r="DZ195" s="120" t="e">
        <f t="shared" si="79"/>
        <v>#DIV/0!</v>
      </c>
      <c r="EA195" s="120" t="e">
        <f t="shared" si="80"/>
        <v>#DIV/0!</v>
      </c>
      <c r="EB195" s="120" t="e">
        <f t="shared" si="81"/>
        <v>#DIV/0!</v>
      </c>
      <c r="EC195" s="120" t="e">
        <f t="shared" si="82"/>
        <v>#DIV/0!</v>
      </c>
      <c r="ED195" s="120" t="e">
        <f t="shared" si="83"/>
        <v>#DIV/0!</v>
      </c>
      <c r="EE195" s="120" t="e">
        <f t="shared" si="84"/>
        <v>#DIV/0!</v>
      </c>
      <c r="EF195" s="120" t="e">
        <f t="shared" si="85"/>
        <v>#DIV/0!</v>
      </c>
      <c r="EG195" s="120" t="e">
        <f t="shared" si="86"/>
        <v>#DIV/0!</v>
      </c>
      <c r="EH195" s="120" t="e">
        <f t="shared" si="87"/>
        <v>#DIV/0!</v>
      </c>
      <c r="EI195" s="120" t="str">
        <f t="shared" si="76"/>
        <v/>
      </c>
      <c r="EJ195" s="119"/>
    </row>
    <row r="196" spans="1:140" x14ac:dyDescent="0.25">
      <c r="A196" s="406" t="str">
        <f>'III Plan Rates'!A199</f>
        <v>Plan 182</v>
      </c>
      <c r="B196" s="122">
        <f>'III Plan Rates'!B199</f>
        <v>0</v>
      </c>
      <c r="C196" s="128">
        <f>'III Plan Rates'!D199</f>
        <v>0</v>
      </c>
      <c r="D196" s="122">
        <f>'III Plan Rates'!E199</f>
        <v>0</v>
      </c>
      <c r="E196" s="122">
        <f>'III Plan Rates'!F199</f>
        <v>0</v>
      </c>
      <c r="F196" s="122">
        <f>'III Plan Rates'!G199</f>
        <v>0</v>
      </c>
      <c r="G196" s="122">
        <f>'III Plan Rates'!J199</f>
        <v>0</v>
      </c>
      <c r="H196" s="10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2">
        <f>IF('III Plan Rates'!$AP199&gt;0,SUMPRODUCT(I196:Q196,'III Plan Rates'!$AG199:$AO199)/'III Plan Rates'!$AP199,0)</f>
        <v>0</v>
      </c>
      <c r="S196" s="123"/>
      <c r="T196" s="112" t="e">
        <f>'III Plan Rates'!$AA199*'V Consumer Factors'!$N$12*'II Rate Development &amp; Change'!$J$34</f>
        <v>#DIV/0!</v>
      </c>
      <c r="U196" s="112" t="e">
        <f>'III Plan Rates'!$AA199*'V Consumer Factors'!$N$13*'II Rate Development &amp; Change'!$J$34</f>
        <v>#DIV/0!</v>
      </c>
      <c r="V196" s="112" t="e">
        <f>'III Plan Rates'!$AA199*'V Consumer Factors'!$N$14*'II Rate Development &amp; Change'!$J$34</f>
        <v>#DIV/0!</v>
      </c>
      <c r="W196" s="112" t="e">
        <f>'III Plan Rates'!$AA199*'V Consumer Factors'!$N$15*'II Rate Development &amp; Change'!$J$34</f>
        <v>#DIV/0!</v>
      </c>
      <c r="X196" s="112" t="e">
        <f>'III Plan Rates'!$AA199*'V Consumer Factors'!$N$16*'II Rate Development &amp; Change'!$J$34</f>
        <v>#DIV/0!</v>
      </c>
      <c r="Y196" s="112" t="e">
        <f>'III Plan Rates'!$AA199*'V Consumer Factors'!$N$17*'II Rate Development &amp; Change'!$J$34</f>
        <v>#DIV/0!</v>
      </c>
      <c r="Z196" s="112" t="e">
        <f>'III Plan Rates'!$AA199*'V Consumer Factors'!$N$18*'II Rate Development &amp; Change'!$J$34</f>
        <v>#DIV/0!</v>
      </c>
      <c r="AA196" s="112" t="e">
        <f>'III Plan Rates'!$AA199*'V Consumer Factors'!$N$19*'II Rate Development &amp; Change'!$J$34</f>
        <v>#DIV/0!</v>
      </c>
      <c r="AB196" s="112" t="e">
        <f>'III Plan Rates'!$AA199*'V Consumer Factors'!$N$20*'II Rate Development &amp; Change'!$J$34</f>
        <v>#DIV/0!</v>
      </c>
      <c r="AC196" s="112">
        <f>IF('III Plan Rates'!$AP199&gt;0,SUMPRODUCT(T196:AB196,'III Plan Rates'!$AG199:$AO199)/'III Plan Rates'!$AP199,0)</f>
        <v>0</v>
      </c>
      <c r="AD196" s="119"/>
      <c r="AE196" s="120" t="e">
        <f t="shared" si="62"/>
        <v>#DIV/0!</v>
      </c>
      <c r="AF196" s="120" t="e">
        <f t="shared" si="62"/>
        <v>#DIV/0!</v>
      </c>
      <c r="AG196" s="120" t="e">
        <f t="shared" si="62"/>
        <v>#DIV/0!</v>
      </c>
      <c r="AH196" s="120" t="e">
        <f t="shared" si="62"/>
        <v>#DIV/0!</v>
      </c>
      <c r="AI196" s="120" t="e">
        <f t="shared" si="62"/>
        <v>#DIV/0!</v>
      </c>
      <c r="AJ196" s="120" t="e">
        <f t="shared" si="62"/>
        <v>#DIV/0!</v>
      </c>
      <c r="AK196" s="120" t="e">
        <f t="shared" si="88"/>
        <v>#DIV/0!</v>
      </c>
      <c r="AL196" s="120" t="e">
        <f t="shared" si="88"/>
        <v>#DIV/0!</v>
      </c>
      <c r="AM196" s="120" t="e">
        <f t="shared" si="88"/>
        <v>#DIV/0!</v>
      </c>
      <c r="AN196" s="120" t="str">
        <f t="shared" si="88"/>
        <v/>
      </c>
      <c r="AO196" s="119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2">
        <f>IF('III Plan Rates'!$AP199&gt;0,SUMPRODUCT(AP196:AX196,'III Plan Rates'!$AG199:$AO199)/'III Plan Rates'!$AP199,0)</f>
        <v>0</v>
      </c>
      <c r="AZ196" s="123"/>
      <c r="BA196" s="112" t="e">
        <f>'III Plan Rates'!$AA199*'V Consumer Factors'!$N$12*'II Rate Development &amp; Change'!$K$34</f>
        <v>#DIV/0!</v>
      </c>
      <c r="BB196" s="112" t="e">
        <f>'III Plan Rates'!$AA199*'V Consumer Factors'!$N$13*'II Rate Development &amp; Change'!$K$34</f>
        <v>#DIV/0!</v>
      </c>
      <c r="BC196" s="112" t="e">
        <f>'III Plan Rates'!$AA199*'V Consumer Factors'!$N$14*'II Rate Development &amp; Change'!$K$34</f>
        <v>#DIV/0!</v>
      </c>
      <c r="BD196" s="112" t="e">
        <f>'III Plan Rates'!$AA199*'V Consumer Factors'!$N$15*'II Rate Development &amp; Change'!$K$34</f>
        <v>#DIV/0!</v>
      </c>
      <c r="BE196" s="112" t="e">
        <f>'III Plan Rates'!$AA199*'V Consumer Factors'!$N$16*'II Rate Development &amp; Change'!$K$34</f>
        <v>#DIV/0!</v>
      </c>
      <c r="BF196" s="112" t="e">
        <f>'III Plan Rates'!$AA199*'V Consumer Factors'!$N$17*'II Rate Development &amp; Change'!$K$34</f>
        <v>#DIV/0!</v>
      </c>
      <c r="BG196" s="112" t="e">
        <f>'III Plan Rates'!$AA199*'V Consumer Factors'!$N$18*'II Rate Development &amp; Change'!$K$34</f>
        <v>#DIV/0!</v>
      </c>
      <c r="BH196" s="112" t="e">
        <f>'III Plan Rates'!$AA199*'V Consumer Factors'!$N$19*'II Rate Development &amp; Change'!$K$34</f>
        <v>#DIV/0!</v>
      </c>
      <c r="BI196" s="112" t="e">
        <f>'III Plan Rates'!$AA199*'V Consumer Factors'!$N$20*'II Rate Development &amp; Change'!$K$34</f>
        <v>#DIV/0!</v>
      </c>
      <c r="BJ196" s="112">
        <f>IF('III Plan Rates'!$AP199&gt;0,SUMPRODUCT(BA196:BI196,'III Plan Rates'!$AG199:$AO199)/'III Plan Rates'!$AP199,0)</f>
        <v>0</v>
      </c>
      <c r="BK196" s="124"/>
      <c r="BL196" s="120" t="e">
        <f t="shared" si="67"/>
        <v>#DIV/0!</v>
      </c>
      <c r="BM196" s="120" t="e">
        <f t="shared" si="67"/>
        <v>#DIV/0!</v>
      </c>
      <c r="BN196" s="120" t="e">
        <f t="shared" si="67"/>
        <v>#DIV/0!</v>
      </c>
      <c r="BO196" s="120" t="e">
        <f t="shared" si="67"/>
        <v>#DIV/0!</v>
      </c>
      <c r="BP196" s="120" t="e">
        <f t="shared" si="67"/>
        <v>#DIV/0!</v>
      </c>
      <c r="BQ196" s="120" t="e">
        <f t="shared" si="67"/>
        <v>#DIV/0!</v>
      </c>
      <c r="BR196" s="120" t="e">
        <f t="shared" si="66"/>
        <v>#DIV/0!</v>
      </c>
      <c r="BS196" s="120" t="e">
        <f t="shared" si="66"/>
        <v>#DIV/0!</v>
      </c>
      <c r="BT196" s="120" t="e">
        <f t="shared" si="66"/>
        <v>#DIV/0!</v>
      </c>
      <c r="BU196" s="120" t="str">
        <f t="shared" si="66"/>
        <v/>
      </c>
      <c r="BV196" s="119"/>
      <c r="BW196" s="111"/>
      <c r="BX196" s="111"/>
      <c r="BY196" s="111"/>
      <c r="BZ196" s="111"/>
      <c r="CA196" s="111"/>
      <c r="CB196" s="111"/>
      <c r="CC196" s="111"/>
      <c r="CD196" s="111"/>
      <c r="CE196" s="111"/>
      <c r="CF196" s="112">
        <f>IF('III Plan Rates'!$AP199&gt;0,SUMPRODUCT(BW196:CE196,'III Plan Rates'!$AG199:$AO199)/'III Plan Rates'!$AP199,0)</f>
        <v>0</v>
      </c>
      <c r="CG196" s="123"/>
      <c r="CH196" s="112" t="e">
        <f>'III Plan Rates'!$AA199*'V Consumer Factors'!$N$12*'II Rate Development &amp; Change'!$L$34</f>
        <v>#DIV/0!</v>
      </c>
      <c r="CI196" s="112" t="e">
        <f>'III Plan Rates'!$AA199*'V Consumer Factors'!$N$13*'II Rate Development &amp; Change'!$L$34</f>
        <v>#DIV/0!</v>
      </c>
      <c r="CJ196" s="112" t="e">
        <f>'III Plan Rates'!$AA199*'V Consumer Factors'!$N$14*'II Rate Development &amp; Change'!$L$34</f>
        <v>#DIV/0!</v>
      </c>
      <c r="CK196" s="112" t="e">
        <f>'III Plan Rates'!$AA199*'V Consumer Factors'!$N$15*'II Rate Development &amp; Change'!$L$34</f>
        <v>#DIV/0!</v>
      </c>
      <c r="CL196" s="112" t="e">
        <f>'III Plan Rates'!$AA199*'V Consumer Factors'!$N$16*'II Rate Development &amp; Change'!$L$34</f>
        <v>#DIV/0!</v>
      </c>
      <c r="CM196" s="112" t="e">
        <f>'III Plan Rates'!$AA199*'V Consumer Factors'!$N$17*'II Rate Development &amp; Change'!$L$34</f>
        <v>#DIV/0!</v>
      </c>
      <c r="CN196" s="112" t="e">
        <f>'III Plan Rates'!$AA199*'V Consumer Factors'!$N$18*'II Rate Development &amp; Change'!$L$34</f>
        <v>#DIV/0!</v>
      </c>
      <c r="CO196" s="112" t="e">
        <f>'III Plan Rates'!$AA199*'V Consumer Factors'!$N$19*'II Rate Development &amp; Change'!$L$34</f>
        <v>#DIV/0!</v>
      </c>
      <c r="CP196" s="112" t="e">
        <f>'III Plan Rates'!$AA199*'V Consumer Factors'!$N$20*'II Rate Development &amp; Change'!$L$34</f>
        <v>#DIV/0!</v>
      </c>
      <c r="CQ196" s="112">
        <f>IF('III Plan Rates'!$AP199&gt;0,SUMPRODUCT(CH196:CP196,'III Plan Rates'!$AG199:$AO199)/'III Plan Rates'!$AP199,0)</f>
        <v>0</v>
      </c>
      <c r="CR196" s="124"/>
      <c r="CS196" s="120" t="e">
        <f t="shared" si="77"/>
        <v>#DIV/0!</v>
      </c>
      <c r="CT196" s="120" t="e">
        <f t="shared" si="78"/>
        <v>#DIV/0!</v>
      </c>
      <c r="CU196" s="120" t="e">
        <f t="shared" si="68"/>
        <v>#DIV/0!</v>
      </c>
      <c r="CV196" s="120" t="e">
        <f t="shared" si="69"/>
        <v>#DIV/0!</v>
      </c>
      <c r="CW196" s="120" t="e">
        <f t="shared" si="70"/>
        <v>#DIV/0!</v>
      </c>
      <c r="CX196" s="120" t="e">
        <f t="shared" si="71"/>
        <v>#DIV/0!</v>
      </c>
      <c r="CY196" s="120" t="e">
        <f t="shared" si="72"/>
        <v>#DIV/0!</v>
      </c>
      <c r="CZ196" s="120" t="e">
        <f t="shared" si="73"/>
        <v>#DIV/0!</v>
      </c>
      <c r="DA196" s="120" t="e">
        <f t="shared" si="74"/>
        <v>#DIV/0!</v>
      </c>
      <c r="DB196" s="120" t="str">
        <f t="shared" si="75"/>
        <v/>
      </c>
      <c r="DC196" s="119"/>
      <c r="DD196" s="111"/>
      <c r="DE196" s="111"/>
      <c r="DF196" s="111"/>
      <c r="DG196" s="111"/>
      <c r="DH196" s="111"/>
      <c r="DI196" s="111"/>
      <c r="DJ196" s="111"/>
      <c r="DK196" s="111"/>
      <c r="DL196" s="111"/>
      <c r="DM196" s="112">
        <f>IF('III Plan Rates'!$AP199&gt;0,SUMPRODUCT(DD196:DL196,'III Plan Rates'!$AG199:$AO199)/'III Plan Rates'!$AP199,0)</f>
        <v>0</v>
      </c>
      <c r="DN196" s="123"/>
      <c r="DO196" s="112" t="e">
        <f>'III Plan Rates'!$AA199*'V Consumer Factors'!$N$12*'II Rate Development &amp; Change'!$M$34</f>
        <v>#DIV/0!</v>
      </c>
      <c r="DP196" s="112" t="e">
        <f>'III Plan Rates'!$AA199*'V Consumer Factors'!$N$13*'II Rate Development &amp; Change'!$M$34</f>
        <v>#DIV/0!</v>
      </c>
      <c r="DQ196" s="112" t="e">
        <f>'III Plan Rates'!$AA199*'V Consumer Factors'!$N$14*'II Rate Development &amp; Change'!$M$34</f>
        <v>#DIV/0!</v>
      </c>
      <c r="DR196" s="112" t="e">
        <f>'III Plan Rates'!$AA199*'V Consumer Factors'!$N$15*'II Rate Development &amp; Change'!$M$34</f>
        <v>#DIV/0!</v>
      </c>
      <c r="DS196" s="112" t="e">
        <f>'III Plan Rates'!$AA199*'V Consumer Factors'!$N$16*'II Rate Development &amp; Change'!$M$34</f>
        <v>#DIV/0!</v>
      </c>
      <c r="DT196" s="112" t="e">
        <f>'III Plan Rates'!$AA199*'V Consumer Factors'!$N$17*'II Rate Development &amp; Change'!$M$34</f>
        <v>#DIV/0!</v>
      </c>
      <c r="DU196" s="112" t="e">
        <f>'III Plan Rates'!$AA199*'V Consumer Factors'!$N$18*'II Rate Development &amp; Change'!$M$34</f>
        <v>#DIV/0!</v>
      </c>
      <c r="DV196" s="112" t="e">
        <f>'III Plan Rates'!$AA199*'V Consumer Factors'!$N$19*'II Rate Development &amp; Change'!$M$34</f>
        <v>#DIV/0!</v>
      </c>
      <c r="DW196" s="112" t="e">
        <f>'III Plan Rates'!$AA199*'V Consumer Factors'!$N$20*'II Rate Development &amp; Change'!$M$34</f>
        <v>#DIV/0!</v>
      </c>
      <c r="DX196" s="112">
        <f>IF('III Plan Rates'!$AP199&gt;0,SUMPRODUCT(DO196:DW196,'III Plan Rates'!$AG199:$AO199)/'III Plan Rates'!$AP199,0)</f>
        <v>0</v>
      </c>
      <c r="DZ196" s="120" t="e">
        <f t="shared" si="79"/>
        <v>#DIV/0!</v>
      </c>
      <c r="EA196" s="120" t="e">
        <f t="shared" si="80"/>
        <v>#DIV/0!</v>
      </c>
      <c r="EB196" s="120" t="e">
        <f t="shared" si="81"/>
        <v>#DIV/0!</v>
      </c>
      <c r="EC196" s="120" t="e">
        <f t="shared" si="82"/>
        <v>#DIV/0!</v>
      </c>
      <c r="ED196" s="120" t="e">
        <f t="shared" si="83"/>
        <v>#DIV/0!</v>
      </c>
      <c r="EE196" s="120" t="e">
        <f t="shared" si="84"/>
        <v>#DIV/0!</v>
      </c>
      <c r="EF196" s="120" t="e">
        <f t="shared" si="85"/>
        <v>#DIV/0!</v>
      </c>
      <c r="EG196" s="120" t="e">
        <f t="shared" si="86"/>
        <v>#DIV/0!</v>
      </c>
      <c r="EH196" s="120" t="e">
        <f t="shared" si="87"/>
        <v>#DIV/0!</v>
      </c>
      <c r="EI196" s="120" t="str">
        <f t="shared" si="76"/>
        <v/>
      </c>
      <c r="EJ196" s="119"/>
    </row>
    <row r="197" spans="1:140" x14ac:dyDescent="0.25">
      <c r="A197" s="406" t="str">
        <f>'III Plan Rates'!A200</f>
        <v>Plan 183</v>
      </c>
      <c r="B197" s="122">
        <f>'III Plan Rates'!B200</f>
        <v>0</v>
      </c>
      <c r="C197" s="128">
        <f>'III Plan Rates'!D200</f>
        <v>0</v>
      </c>
      <c r="D197" s="122">
        <f>'III Plan Rates'!E200</f>
        <v>0</v>
      </c>
      <c r="E197" s="122">
        <f>'III Plan Rates'!F200</f>
        <v>0</v>
      </c>
      <c r="F197" s="122">
        <f>'III Plan Rates'!G200</f>
        <v>0</v>
      </c>
      <c r="G197" s="122">
        <f>'III Plan Rates'!J200</f>
        <v>0</v>
      </c>
      <c r="H197" s="10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2">
        <f>IF('III Plan Rates'!$AP200&gt;0,SUMPRODUCT(I197:Q197,'III Plan Rates'!$AG200:$AO200)/'III Plan Rates'!$AP200,0)</f>
        <v>0</v>
      </c>
      <c r="S197" s="123"/>
      <c r="T197" s="112" t="e">
        <f>'III Plan Rates'!$AA200*'V Consumer Factors'!$N$12*'II Rate Development &amp; Change'!$J$34</f>
        <v>#DIV/0!</v>
      </c>
      <c r="U197" s="112" t="e">
        <f>'III Plan Rates'!$AA200*'V Consumer Factors'!$N$13*'II Rate Development &amp; Change'!$J$34</f>
        <v>#DIV/0!</v>
      </c>
      <c r="V197" s="112" t="e">
        <f>'III Plan Rates'!$AA200*'V Consumer Factors'!$N$14*'II Rate Development &amp; Change'!$J$34</f>
        <v>#DIV/0!</v>
      </c>
      <c r="W197" s="112" t="e">
        <f>'III Plan Rates'!$AA200*'V Consumer Factors'!$N$15*'II Rate Development &amp; Change'!$J$34</f>
        <v>#DIV/0!</v>
      </c>
      <c r="X197" s="112" t="e">
        <f>'III Plan Rates'!$AA200*'V Consumer Factors'!$N$16*'II Rate Development &amp; Change'!$J$34</f>
        <v>#DIV/0!</v>
      </c>
      <c r="Y197" s="112" t="e">
        <f>'III Plan Rates'!$AA200*'V Consumer Factors'!$N$17*'II Rate Development &amp; Change'!$J$34</f>
        <v>#DIV/0!</v>
      </c>
      <c r="Z197" s="112" t="e">
        <f>'III Plan Rates'!$AA200*'V Consumer Factors'!$N$18*'II Rate Development &amp; Change'!$J$34</f>
        <v>#DIV/0!</v>
      </c>
      <c r="AA197" s="112" t="e">
        <f>'III Plan Rates'!$AA200*'V Consumer Factors'!$N$19*'II Rate Development &amp; Change'!$J$34</f>
        <v>#DIV/0!</v>
      </c>
      <c r="AB197" s="112" t="e">
        <f>'III Plan Rates'!$AA200*'V Consumer Factors'!$N$20*'II Rate Development &amp; Change'!$J$34</f>
        <v>#DIV/0!</v>
      </c>
      <c r="AC197" s="112">
        <f>IF('III Plan Rates'!$AP200&gt;0,SUMPRODUCT(T197:AB197,'III Plan Rates'!$AG200:$AO200)/'III Plan Rates'!$AP200,0)</f>
        <v>0</v>
      </c>
      <c r="AD197" s="119"/>
      <c r="AE197" s="120" t="e">
        <f t="shared" si="62"/>
        <v>#DIV/0!</v>
      </c>
      <c r="AF197" s="120" t="e">
        <f t="shared" si="62"/>
        <v>#DIV/0!</v>
      </c>
      <c r="AG197" s="120" t="e">
        <f t="shared" si="62"/>
        <v>#DIV/0!</v>
      </c>
      <c r="AH197" s="120" t="e">
        <f t="shared" si="62"/>
        <v>#DIV/0!</v>
      </c>
      <c r="AI197" s="120" t="e">
        <f t="shared" si="62"/>
        <v>#DIV/0!</v>
      </c>
      <c r="AJ197" s="120" t="e">
        <f t="shared" si="62"/>
        <v>#DIV/0!</v>
      </c>
      <c r="AK197" s="120" t="e">
        <f t="shared" si="88"/>
        <v>#DIV/0!</v>
      </c>
      <c r="AL197" s="120" t="e">
        <f t="shared" si="88"/>
        <v>#DIV/0!</v>
      </c>
      <c r="AM197" s="120" t="e">
        <f t="shared" si="88"/>
        <v>#DIV/0!</v>
      </c>
      <c r="AN197" s="120" t="str">
        <f t="shared" si="88"/>
        <v/>
      </c>
      <c r="AO197" s="119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2">
        <f>IF('III Plan Rates'!$AP200&gt;0,SUMPRODUCT(AP197:AX197,'III Plan Rates'!$AG200:$AO200)/'III Plan Rates'!$AP200,0)</f>
        <v>0</v>
      </c>
      <c r="AZ197" s="123"/>
      <c r="BA197" s="112" t="e">
        <f>'III Plan Rates'!$AA200*'V Consumer Factors'!$N$12*'II Rate Development &amp; Change'!$K$34</f>
        <v>#DIV/0!</v>
      </c>
      <c r="BB197" s="112" t="e">
        <f>'III Plan Rates'!$AA200*'V Consumer Factors'!$N$13*'II Rate Development &amp; Change'!$K$34</f>
        <v>#DIV/0!</v>
      </c>
      <c r="BC197" s="112" t="e">
        <f>'III Plan Rates'!$AA200*'V Consumer Factors'!$N$14*'II Rate Development &amp; Change'!$K$34</f>
        <v>#DIV/0!</v>
      </c>
      <c r="BD197" s="112" t="e">
        <f>'III Plan Rates'!$AA200*'V Consumer Factors'!$N$15*'II Rate Development &amp; Change'!$K$34</f>
        <v>#DIV/0!</v>
      </c>
      <c r="BE197" s="112" t="e">
        <f>'III Plan Rates'!$AA200*'V Consumer Factors'!$N$16*'II Rate Development &amp; Change'!$K$34</f>
        <v>#DIV/0!</v>
      </c>
      <c r="BF197" s="112" t="e">
        <f>'III Plan Rates'!$AA200*'V Consumer Factors'!$N$17*'II Rate Development &amp; Change'!$K$34</f>
        <v>#DIV/0!</v>
      </c>
      <c r="BG197" s="112" t="e">
        <f>'III Plan Rates'!$AA200*'V Consumer Factors'!$N$18*'II Rate Development &amp; Change'!$K$34</f>
        <v>#DIV/0!</v>
      </c>
      <c r="BH197" s="112" t="e">
        <f>'III Plan Rates'!$AA200*'V Consumer Factors'!$N$19*'II Rate Development &amp; Change'!$K$34</f>
        <v>#DIV/0!</v>
      </c>
      <c r="BI197" s="112" t="e">
        <f>'III Plan Rates'!$AA200*'V Consumer Factors'!$N$20*'II Rate Development &amp; Change'!$K$34</f>
        <v>#DIV/0!</v>
      </c>
      <c r="BJ197" s="112">
        <f>IF('III Plan Rates'!$AP200&gt;0,SUMPRODUCT(BA197:BI197,'III Plan Rates'!$AG200:$AO200)/'III Plan Rates'!$AP200,0)</f>
        <v>0</v>
      </c>
      <c r="BK197" s="124"/>
      <c r="BL197" s="120" t="e">
        <f t="shared" si="67"/>
        <v>#DIV/0!</v>
      </c>
      <c r="BM197" s="120" t="e">
        <f t="shared" si="67"/>
        <v>#DIV/0!</v>
      </c>
      <c r="BN197" s="120" t="e">
        <f t="shared" si="67"/>
        <v>#DIV/0!</v>
      </c>
      <c r="BO197" s="120" t="e">
        <f t="shared" si="67"/>
        <v>#DIV/0!</v>
      </c>
      <c r="BP197" s="120" t="e">
        <f t="shared" si="67"/>
        <v>#DIV/0!</v>
      </c>
      <c r="BQ197" s="120" t="e">
        <f t="shared" si="67"/>
        <v>#DIV/0!</v>
      </c>
      <c r="BR197" s="120" t="e">
        <f t="shared" si="66"/>
        <v>#DIV/0!</v>
      </c>
      <c r="BS197" s="120" t="e">
        <f t="shared" si="66"/>
        <v>#DIV/0!</v>
      </c>
      <c r="BT197" s="120" t="e">
        <f t="shared" si="66"/>
        <v>#DIV/0!</v>
      </c>
      <c r="BU197" s="120" t="str">
        <f t="shared" si="66"/>
        <v/>
      </c>
      <c r="BV197" s="119"/>
      <c r="BW197" s="111"/>
      <c r="BX197" s="111"/>
      <c r="BY197" s="111"/>
      <c r="BZ197" s="111"/>
      <c r="CA197" s="111"/>
      <c r="CB197" s="111"/>
      <c r="CC197" s="111"/>
      <c r="CD197" s="111"/>
      <c r="CE197" s="111"/>
      <c r="CF197" s="112">
        <f>IF('III Plan Rates'!$AP200&gt;0,SUMPRODUCT(BW197:CE197,'III Plan Rates'!$AG200:$AO200)/'III Plan Rates'!$AP200,0)</f>
        <v>0</v>
      </c>
      <c r="CG197" s="123"/>
      <c r="CH197" s="112" t="e">
        <f>'III Plan Rates'!$AA200*'V Consumer Factors'!$N$12*'II Rate Development &amp; Change'!$L$34</f>
        <v>#DIV/0!</v>
      </c>
      <c r="CI197" s="112" t="e">
        <f>'III Plan Rates'!$AA200*'V Consumer Factors'!$N$13*'II Rate Development &amp; Change'!$L$34</f>
        <v>#DIV/0!</v>
      </c>
      <c r="CJ197" s="112" t="e">
        <f>'III Plan Rates'!$AA200*'V Consumer Factors'!$N$14*'II Rate Development &amp; Change'!$L$34</f>
        <v>#DIV/0!</v>
      </c>
      <c r="CK197" s="112" t="e">
        <f>'III Plan Rates'!$AA200*'V Consumer Factors'!$N$15*'II Rate Development &amp; Change'!$L$34</f>
        <v>#DIV/0!</v>
      </c>
      <c r="CL197" s="112" t="e">
        <f>'III Plan Rates'!$AA200*'V Consumer Factors'!$N$16*'II Rate Development &amp; Change'!$L$34</f>
        <v>#DIV/0!</v>
      </c>
      <c r="CM197" s="112" t="e">
        <f>'III Plan Rates'!$AA200*'V Consumer Factors'!$N$17*'II Rate Development &amp; Change'!$L$34</f>
        <v>#DIV/0!</v>
      </c>
      <c r="CN197" s="112" t="e">
        <f>'III Plan Rates'!$AA200*'V Consumer Factors'!$N$18*'II Rate Development &amp; Change'!$L$34</f>
        <v>#DIV/0!</v>
      </c>
      <c r="CO197" s="112" t="e">
        <f>'III Plan Rates'!$AA200*'V Consumer Factors'!$N$19*'II Rate Development &amp; Change'!$L$34</f>
        <v>#DIV/0!</v>
      </c>
      <c r="CP197" s="112" t="e">
        <f>'III Plan Rates'!$AA200*'V Consumer Factors'!$N$20*'II Rate Development &amp; Change'!$L$34</f>
        <v>#DIV/0!</v>
      </c>
      <c r="CQ197" s="112">
        <f>IF('III Plan Rates'!$AP200&gt;0,SUMPRODUCT(CH197:CP197,'III Plan Rates'!$AG200:$AO200)/'III Plan Rates'!$AP200,0)</f>
        <v>0</v>
      </c>
      <c r="CR197" s="124"/>
      <c r="CS197" s="120" t="e">
        <f t="shared" si="77"/>
        <v>#DIV/0!</v>
      </c>
      <c r="CT197" s="120" t="e">
        <f t="shared" si="78"/>
        <v>#DIV/0!</v>
      </c>
      <c r="CU197" s="120" t="e">
        <f t="shared" si="68"/>
        <v>#DIV/0!</v>
      </c>
      <c r="CV197" s="120" t="e">
        <f t="shared" si="69"/>
        <v>#DIV/0!</v>
      </c>
      <c r="CW197" s="120" t="e">
        <f t="shared" si="70"/>
        <v>#DIV/0!</v>
      </c>
      <c r="CX197" s="120" t="e">
        <f t="shared" si="71"/>
        <v>#DIV/0!</v>
      </c>
      <c r="CY197" s="120" t="e">
        <f t="shared" si="72"/>
        <v>#DIV/0!</v>
      </c>
      <c r="CZ197" s="120" t="e">
        <f t="shared" si="73"/>
        <v>#DIV/0!</v>
      </c>
      <c r="DA197" s="120" t="e">
        <f t="shared" si="74"/>
        <v>#DIV/0!</v>
      </c>
      <c r="DB197" s="120" t="str">
        <f t="shared" si="75"/>
        <v/>
      </c>
      <c r="DC197" s="119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2">
        <f>IF('III Plan Rates'!$AP200&gt;0,SUMPRODUCT(DD197:DL197,'III Plan Rates'!$AG200:$AO200)/'III Plan Rates'!$AP200,0)</f>
        <v>0</v>
      </c>
      <c r="DN197" s="123"/>
      <c r="DO197" s="112" t="e">
        <f>'III Plan Rates'!$AA200*'V Consumer Factors'!$N$12*'II Rate Development &amp; Change'!$M$34</f>
        <v>#DIV/0!</v>
      </c>
      <c r="DP197" s="112" t="e">
        <f>'III Plan Rates'!$AA200*'V Consumer Factors'!$N$13*'II Rate Development &amp; Change'!$M$34</f>
        <v>#DIV/0!</v>
      </c>
      <c r="DQ197" s="112" t="e">
        <f>'III Plan Rates'!$AA200*'V Consumer Factors'!$N$14*'II Rate Development &amp; Change'!$M$34</f>
        <v>#DIV/0!</v>
      </c>
      <c r="DR197" s="112" t="e">
        <f>'III Plan Rates'!$AA200*'V Consumer Factors'!$N$15*'II Rate Development &amp; Change'!$M$34</f>
        <v>#DIV/0!</v>
      </c>
      <c r="DS197" s="112" t="e">
        <f>'III Plan Rates'!$AA200*'V Consumer Factors'!$N$16*'II Rate Development &amp; Change'!$M$34</f>
        <v>#DIV/0!</v>
      </c>
      <c r="DT197" s="112" t="e">
        <f>'III Plan Rates'!$AA200*'V Consumer Factors'!$N$17*'II Rate Development &amp; Change'!$M$34</f>
        <v>#DIV/0!</v>
      </c>
      <c r="DU197" s="112" t="e">
        <f>'III Plan Rates'!$AA200*'V Consumer Factors'!$N$18*'II Rate Development &amp; Change'!$M$34</f>
        <v>#DIV/0!</v>
      </c>
      <c r="DV197" s="112" t="e">
        <f>'III Plan Rates'!$AA200*'V Consumer Factors'!$N$19*'II Rate Development &amp; Change'!$M$34</f>
        <v>#DIV/0!</v>
      </c>
      <c r="DW197" s="112" t="e">
        <f>'III Plan Rates'!$AA200*'V Consumer Factors'!$N$20*'II Rate Development &amp; Change'!$M$34</f>
        <v>#DIV/0!</v>
      </c>
      <c r="DX197" s="112">
        <f>IF('III Plan Rates'!$AP200&gt;0,SUMPRODUCT(DO197:DW197,'III Plan Rates'!$AG200:$AO200)/'III Plan Rates'!$AP200,0)</f>
        <v>0</v>
      </c>
      <c r="DZ197" s="120" t="e">
        <f t="shared" si="79"/>
        <v>#DIV/0!</v>
      </c>
      <c r="EA197" s="120" t="e">
        <f t="shared" si="80"/>
        <v>#DIV/0!</v>
      </c>
      <c r="EB197" s="120" t="e">
        <f t="shared" si="81"/>
        <v>#DIV/0!</v>
      </c>
      <c r="EC197" s="120" t="e">
        <f t="shared" si="82"/>
        <v>#DIV/0!</v>
      </c>
      <c r="ED197" s="120" t="e">
        <f t="shared" si="83"/>
        <v>#DIV/0!</v>
      </c>
      <c r="EE197" s="120" t="e">
        <f t="shared" si="84"/>
        <v>#DIV/0!</v>
      </c>
      <c r="EF197" s="120" t="e">
        <f t="shared" si="85"/>
        <v>#DIV/0!</v>
      </c>
      <c r="EG197" s="120" t="e">
        <f t="shared" si="86"/>
        <v>#DIV/0!</v>
      </c>
      <c r="EH197" s="120" t="e">
        <f t="shared" si="87"/>
        <v>#DIV/0!</v>
      </c>
      <c r="EI197" s="120" t="str">
        <f t="shared" si="76"/>
        <v/>
      </c>
      <c r="EJ197" s="119"/>
    </row>
    <row r="198" spans="1:140" x14ac:dyDescent="0.25">
      <c r="A198" s="406" t="str">
        <f>'III Plan Rates'!A201</f>
        <v>Plan 184</v>
      </c>
      <c r="B198" s="122">
        <f>'III Plan Rates'!B201</f>
        <v>0</v>
      </c>
      <c r="C198" s="128">
        <f>'III Plan Rates'!D201</f>
        <v>0</v>
      </c>
      <c r="D198" s="122">
        <f>'III Plan Rates'!E201</f>
        <v>0</v>
      </c>
      <c r="E198" s="122">
        <f>'III Plan Rates'!F201</f>
        <v>0</v>
      </c>
      <c r="F198" s="122">
        <f>'III Plan Rates'!G201</f>
        <v>0</v>
      </c>
      <c r="G198" s="122">
        <f>'III Plan Rates'!J201</f>
        <v>0</v>
      </c>
      <c r="H198" s="10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2">
        <f>IF('III Plan Rates'!$AP201&gt;0,SUMPRODUCT(I198:Q198,'III Plan Rates'!$AG201:$AO201)/'III Plan Rates'!$AP201,0)</f>
        <v>0</v>
      </c>
      <c r="S198" s="123"/>
      <c r="T198" s="112" t="e">
        <f>'III Plan Rates'!$AA201*'V Consumer Factors'!$N$12*'II Rate Development &amp; Change'!$J$34</f>
        <v>#DIV/0!</v>
      </c>
      <c r="U198" s="112" t="e">
        <f>'III Plan Rates'!$AA201*'V Consumer Factors'!$N$13*'II Rate Development &amp; Change'!$J$34</f>
        <v>#DIV/0!</v>
      </c>
      <c r="V198" s="112" t="e">
        <f>'III Plan Rates'!$AA201*'V Consumer Factors'!$N$14*'II Rate Development &amp; Change'!$J$34</f>
        <v>#DIV/0!</v>
      </c>
      <c r="W198" s="112" t="e">
        <f>'III Plan Rates'!$AA201*'V Consumer Factors'!$N$15*'II Rate Development &amp; Change'!$J$34</f>
        <v>#DIV/0!</v>
      </c>
      <c r="X198" s="112" t="e">
        <f>'III Plan Rates'!$AA201*'V Consumer Factors'!$N$16*'II Rate Development &amp; Change'!$J$34</f>
        <v>#DIV/0!</v>
      </c>
      <c r="Y198" s="112" t="e">
        <f>'III Plan Rates'!$AA201*'V Consumer Factors'!$N$17*'II Rate Development &amp; Change'!$J$34</f>
        <v>#DIV/0!</v>
      </c>
      <c r="Z198" s="112" t="e">
        <f>'III Plan Rates'!$AA201*'V Consumer Factors'!$N$18*'II Rate Development &amp; Change'!$J$34</f>
        <v>#DIV/0!</v>
      </c>
      <c r="AA198" s="112" t="e">
        <f>'III Plan Rates'!$AA201*'V Consumer Factors'!$N$19*'II Rate Development &amp; Change'!$J$34</f>
        <v>#DIV/0!</v>
      </c>
      <c r="AB198" s="112" t="e">
        <f>'III Plan Rates'!$AA201*'V Consumer Factors'!$N$20*'II Rate Development &amp; Change'!$J$34</f>
        <v>#DIV/0!</v>
      </c>
      <c r="AC198" s="112">
        <f>IF('III Plan Rates'!$AP201&gt;0,SUMPRODUCT(T198:AB198,'III Plan Rates'!$AG201:$AO201)/'III Plan Rates'!$AP201,0)</f>
        <v>0</v>
      </c>
      <c r="AD198" s="119"/>
      <c r="AE198" s="120" t="e">
        <f t="shared" si="62"/>
        <v>#DIV/0!</v>
      </c>
      <c r="AF198" s="120" t="e">
        <f t="shared" si="62"/>
        <v>#DIV/0!</v>
      </c>
      <c r="AG198" s="120" t="e">
        <f t="shared" si="62"/>
        <v>#DIV/0!</v>
      </c>
      <c r="AH198" s="120" t="e">
        <f t="shared" si="62"/>
        <v>#DIV/0!</v>
      </c>
      <c r="AI198" s="120" t="e">
        <f t="shared" si="62"/>
        <v>#DIV/0!</v>
      </c>
      <c r="AJ198" s="120" t="e">
        <f t="shared" si="62"/>
        <v>#DIV/0!</v>
      </c>
      <c r="AK198" s="120" t="e">
        <f t="shared" si="88"/>
        <v>#DIV/0!</v>
      </c>
      <c r="AL198" s="120" t="e">
        <f t="shared" si="88"/>
        <v>#DIV/0!</v>
      </c>
      <c r="AM198" s="120" t="e">
        <f t="shared" si="88"/>
        <v>#DIV/0!</v>
      </c>
      <c r="AN198" s="120" t="str">
        <f t="shared" si="88"/>
        <v/>
      </c>
      <c r="AO198" s="119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2">
        <f>IF('III Plan Rates'!$AP201&gt;0,SUMPRODUCT(AP198:AX198,'III Plan Rates'!$AG201:$AO201)/'III Plan Rates'!$AP201,0)</f>
        <v>0</v>
      </c>
      <c r="AZ198" s="123"/>
      <c r="BA198" s="112" t="e">
        <f>'III Plan Rates'!$AA201*'V Consumer Factors'!$N$12*'II Rate Development &amp; Change'!$K$34</f>
        <v>#DIV/0!</v>
      </c>
      <c r="BB198" s="112" t="e">
        <f>'III Plan Rates'!$AA201*'V Consumer Factors'!$N$13*'II Rate Development &amp; Change'!$K$34</f>
        <v>#DIV/0!</v>
      </c>
      <c r="BC198" s="112" t="e">
        <f>'III Plan Rates'!$AA201*'V Consumer Factors'!$N$14*'II Rate Development &amp; Change'!$K$34</f>
        <v>#DIV/0!</v>
      </c>
      <c r="BD198" s="112" t="e">
        <f>'III Plan Rates'!$AA201*'V Consumer Factors'!$N$15*'II Rate Development &amp; Change'!$K$34</f>
        <v>#DIV/0!</v>
      </c>
      <c r="BE198" s="112" t="e">
        <f>'III Plan Rates'!$AA201*'V Consumer Factors'!$N$16*'II Rate Development &amp; Change'!$K$34</f>
        <v>#DIV/0!</v>
      </c>
      <c r="BF198" s="112" t="e">
        <f>'III Plan Rates'!$AA201*'V Consumer Factors'!$N$17*'II Rate Development &amp; Change'!$K$34</f>
        <v>#DIV/0!</v>
      </c>
      <c r="BG198" s="112" t="e">
        <f>'III Plan Rates'!$AA201*'V Consumer Factors'!$N$18*'II Rate Development &amp; Change'!$K$34</f>
        <v>#DIV/0!</v>
      </c>
      <c r="BH198" s="112" t="e">
        <f>'III Plan Rates'!$AA201*'V Consumer Factors'!$N$19*'II Rate Development &amp; Change'!$K$34</f>
        <v>#DIV/0!</v>
      </c>
      <c r="BI198" s="112" t="e">
        <f>'III Plan Rates'!$AA201*'V Consumer Factors'!$N$20*'II Rate Development &amp; Change'!$K$34</f>
        <v>#DIV/0!</v>
      </c>
      <c r="BJ198" s="112">
        <f>IF('III Plan Rates'!$AP201&gt;0,SUMPRODUCT(BA198:BI198,'III Plan Rates'!$AG201:$AO201)/'III Plan Rates'!$AP201,0)</f>
        <v>0</v>
      </c>
      <c r="BK198" s="124"/>
      <c r="BL198" s="120" t="e">
        <f t="shared" si="67"/>
        <v>#DIV/0!</v>
      </c>
      <c r="BM198" s="120" t="e">
        <f t="shared" si="67"/>
        <v>#DIV/0!</v>
      </c>
      <c r="BN198" s="120" t="e">
        <f t="shared" si="67"/>
        <v>#DIV/0!</v>
      </c>
      <c r="BO198" s="120" t="e">
        <f t="shared" si="67"/>
        <v>#DIV/0!</v>
      </c>
      <c r="BP198" s="120" t="e">
        <f t="shared" si="67"/>
        <v>#DIV/0!</v>
      </c>
      <c r="BQ198" s="120" t="e">
        <f t="shared" si="67"/>
        <v>#DIV/0!</v>
      </c>
      <c r="BR198" s="120" t="e">
        <f t="shared" si="66"/>
        <v>#DIV/0!</v>
      </c>
      <c r="BS198" s="120" t="e">
        <f t="shared" si="66"/>
        <v>#DIV/0!</v>
      </c>
      <c r="BT198" s="120" t="e">
        <f t="shared" si="66"/>
        <v>#DIV/0!</v>
      </c>
      <c r="BU198" s="120" t="str">
        <f t="shared" si="66"/>
        <v/>
      </c>
      <c r="BV198" s="119"/>
      <c r="BW198" s="111"/>
      <c r="BX198" s="111"/>
      <c r="BY198" s="111"/>
      <c r="BZ198" s="111"/>
      <c r="CA198" s="111"/>
      <c r="CB198" s="111"/>
      <c r="CC198" s="111"/>
      <c r="CD198" s="111"/>
      <c r="CE198" s="111"/>
      <c r="CF198" s="112">
        <f>IF('III Plan Rates'!$AP201&gt;0,SUMPRODUCT(BW198:CE198,'III Plan Rates'!$AG201:$AO201)/'III Plan Rates'!$AP201,0)</f>
        <v>0</v>
      </c>
      <c r="CG198" s="123"/>
      <c r="CH198" s="112" t="e">
        <f>'III Plan Rates'!$AA201*'V Consumer Factors'!$N$12*'II Rate Development &amp; Change'!$L$34</f>
        <v>#DIV/0!</v>
      </c>
      <c r="CI198" s="112" t="e">
        <f>'III Plan Rates'!$AA201*'V Consumer Factors'!$N$13*'II Rate Development &amp; Change'!$L$34</f>
        <v>#DIV/0!</v>
      </c>
      <c r="CJ198" s="112" t="e">
        <f>'III Plan Rates'!$AA201*'V Consumer Factors'!$N$14*'II Rate Development &amp; Change'!$L$34</f>
        <v>#DIV/0!</v>
      </c>
      <c r="CK198" s="112" t="e">
        <f>'III Plan Rates'!$AA201*'V Consumer Factors'!$N$15*'II Rate Development &amp; Change'!$L$34</f>
        <v>#DIV/0!</v>
      </c>
      <c r="CL198" s="112" t="e">
        <f>'III Plan Rates'!$AA201*'V Consumer Factors'!$N$16*'II Rate Development &amp; Change'!$L$34</f>
        <v>#DIV/0!</v>
      </c>
      <c r="CM198" s="112" t="e">
        <f>'III Plan Rates'!$AA201*'V Consumer Factors'!$N$17*'II Rate Development &amp; Change'!$L$34</f>
        <v>#DIV/0!</v>
      </c>
      <c r="CN198" s="112" t="e">
        <f>'III Plan Rates'!$AA201*'V Consumer Factors'!$N$18*'II Rate Development &amp; Change'!$L$34</f>
        <v>#DIV/0!</v>
      </c>
      <c r="CO198" s="112" t="e">
        <f>'III Plan Rates'!$AA201*'V Consumer Factors'!$N$19*'II Rate Development &amp; Change'!$L$34</f>
        <v>#DIV/0!</v>
      </c>
      <c r="CP198" s="112" t="e">
        <f>'III Plan Rates'!$AA201*'V Consumer Factors'!$N$20*'II Rate Development &amp; Change'!$L$34</f>
        <v>#DIV/0!</v>
      </c>
      <c r="CQ198" s="112">
        <f>IF('III Plan Rates'!$AP201&gt;0,SUMPRODUCT(CH198:CP198,'III Plan Rates'!$AG201:$AO201)/'III Plan Rates'!$AP201,0)</f>
        <v>0</v>
      </c>
      <c r="CR198" s="124"/>
      <c r="CS198" s="120" t="e">
        <f t="shared" si="77"/>
        <v>#DIV/0!</v>
      </c>
      <c r="CT198" s="120" t="e">
        <f t="shared" si="78"/>
        <v>#DIV/0!</v>
      </c>
      <c r="CU198" s="120" t="e">
        <f t="shared" si="68"/>
        <v>#DIV/0!</v>
      </c>
      <c r="CV198" s="120" t="e">
        <f t="shared" si="69"/>
        <v>#DIV/0!</v>
      </c>
      <c r="CW198" s="120" t="e">
        <f t="shared" si="70"/>
        <v>#DIV/0!</v>
      </c>
      <c r="CX198" s="120" t="e">
        <f t="shared" si="71"/>
        <v>#DIV/0!</v>
      </c>
      <c r="CY198" s="120" t="e">
        <f t="shared" si="72"/>
        <v>#DIV/0!</v>
      </c>
      <c r="CZ198" s="120" t="e">
        <f t="shared" si="73"/>
        <v>#DIV/0!</v>
      </c>
      <c r="DA198" s="120" t="e">
        <f t="shared" si="74"/>
        <v>#DIV/0!</v>
      </c>
      <c r="DB198" s="120" t="str">
        <f t="shared" si="75"/>
        <v/>
      </c>
      <c r="DC198" s="119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2">
        <f>IF('III Plan Rates'!$AP201&gt;0,SUMPRODUCT(DD198:DL198,'III Plan Rates'!$AG201:$AO201)/'III Plan Rates'!$AP201,0)</f>
        <v>0</v>
      </c>
      <c r="DN198" s="123"/>
      <c r="DO198" s="112" t="e">
        <f>'III Plan Rates'!$AA201*'V Consumer Factors'!$N$12*'II Rate Development &amp; Change'!$M$34</f>
        <v>#DIV/0!</v>
      </c>
      <c r="DP198" s="112" t="e">
        <f>'III Plan Rates'!$AA201*'V Consumer Factors'!$N$13*'II Rate Development &amp; Change'!$M$34</f>
        <v>#DIV/0!</v>
      </c>
      <c r="DQ198" s="112" t="e">
        <f>'III Plan Rates'!$AA201*'V Consumer Factors'!$N$14*'II Rate Development &amp; Change'!$M$34</f>
        <v>#DIV/0!</v>
      </c>
      <c r="DR198" s="112" t="e">
        <f>'III Plan Rates'!$AA201*'V Consumer Factors'!$N$15*'II Rate Development &amp; Change'!$M$34</f>
        <v>#DIV/0!</v>
      </c>
      <c r="DS198" s="112" t="e">
        <f>'III Plan Rates'!$AA201*'V Consumer Factors'!$N$16*'II Rate Development &amp; Change'!$M$34</f>
        <v>#DIV/0!</v>
      </c>
      <c r="DT198" s="112" t="e">
        <f>'III Plan Rates'!$AA201*'V Consumer Factors'!$N$17*'II Rate Development &amp; Change'!$M$34</f>
        <v>#DIV/0!</v>
      </c>
      <c r="DU198" s="112" t="e">
        <f>'III Plan Rates'!$AA201*'V Consumer Factors'!$N$18*'II Rate Development &amp; Change'!$M$34</f>
        <v>#DIV/0!</v>
      </c>
      <c r="DV198" s="112" t="e">
        <f>'III Plan Rates'!$AA201*'V Consumer Factors'!$N$19*'II Rate Development &amp; Change'!$M$34</f>
        <v>#DIV/0!</v>
      </c>
      <c r="DW198" s="112" t="e">
        <f>'III Plan Rates'!$AA201*'V Consumer Factors'!$N$20*'II Rate Development &amp; Change'!$M$34</f>
        <v>#DIV/0!</v>
      </c>
      <c r="DX198" s="112">
        <f>IF('III Plan Rates'!$AP201&gt;0,SUMPRODUCT(DO198:DW198,'III Plan Rates'!$AG201:$AO201)/'III Plan Rates'!$AP201,0)</f>
        <v>0</v>
      </c>
      <c r="DZ198" s="120" t="e">
        <f t="shared" si="79"/>
        <v>#DIV/0!</v>
      </c>
      <c r="EA198" s="120" t="e">
        <f t="shared" si="80"/>
        <v>#DIV/0!</v>
      </c>
      <c r="EB198" s="120" t="e">
        <f t="shared" si="81"/>
        <v>#DIV/0!</v>
      </c>
      <c r="EC198" s="120" t="e">
        <f t="shared" si="82"/>
        <v>#DIV/0!</v>
      </c>
      <c r="ED198" s="120" t="e">
        <f t="shared" si="83"/>
        <v>#DIV/0!</v>
      </c>
      <c r="EE198" s="120" t="e">
        <f t="shared" si="84"/>
        <v>#DIV/0!</v>
      </c>
      <c r="EF198" s="120" t="e">
        <f t="shared" si="85"/>
        <v>#DIV/0!</v>
      </c>
      <c r="EG198" s="120" t="e">
        <f t="shared" si="86"/>
        <v>#DIV/0!</v>
      </c>
      <c r="EH198" s="120" t="e">
        <f t="shared" si="87"/>
        <v>#DIV/0!</v>
      </c>
      <c r="EI198" s="120" t="str">
        <f t="shared" si="76"/>
        <v/>
      </c>
      <c r="EJ198" s="119"/>
    </row>
    <row r="199" spans="1:140" x14ac:dyDescent="0.25">
      <c r="A199" s="406" t="str">
        <f>'III Plan Rates'!A202</f>
        <v>Plan 185</v>
      </c>
      <c r="B199" s="122">
        <f>'III Plan Rates'!B202</f>
        <v>0</v>
      </c>
      <c r="C199" s="128">
        <f>'III Plan Rates'!D202</f>
        <v>0</v>
      </c>
      <c r="D199" s="122">
        <f>'III Plan Rates'!E202</f>
        <v>0</v>
      </c>
      <c r="E199" s="122">
        <f>'III Plan Rates'!F202</f>
        <v>0</v>
      </c>
      <c r="F199" s="122">
        <f>'III Plan Rates'!G202</f>
        <v>0</v>
      </c>
      <c r="G199" s="122">
        <f>'III Plan Rates'!J202</f>
        <v>0</v>
      </c>
      <c r="H199" s="10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2">
        <f>IF('III Plan Rates'!$AP202&gt;0,SUMPRODUCT(I199:Q199,'III Plan Rates'!$AG202:$AO202)/'III Plan Rates'!$AP202,0)</f>
        <v>0</v>
      </c>
      <c r="S199" s="123"/>
      <c r="T199" s="112" t="e">
        <f>'III Plan Rates'!$AA202*'V Consumer Factors'!$N$12*'II Rate Development &amp; Change'!$J$34</f>
        <v>#DIV/0!</v>
      </c>
      <c r="U199" s="112" t="e">
        <f>'III Plan Rates'!$AA202*'V Consumer Factors'!$N$13*'II Rate Development &amp; Change'!$J$34</f>
        <v>#DIV/0!</v>
      </c>
      <c r="V199" s="112" t="e">
        <f>'III Plan Rates'!$AA202*'V Consumer Factors'!$N$14*'II Rate Development &amp; Change'!$J$34</f>
        <v>#DIV/0!</v>
      </c>
      <c r="W199" s="112" t="e">
        <f>'III Plan Rates'!$AA202*'V Consumer Factors'!$N$15*'II Rate Development &amp; Change'!$J$34</f>
        <v>#DIV/0!</v>
      </c>
      <c r="X199" s="112" t="e">
        <f>'III Plan Rates'!$AA202*'V Consumer Factors'!$N$16*'II Rate Development &amp; Change'!$J$34</f>
        <v>#DIV/0!</v>
      </c>
      <c r="Y199" s="112" t="e">
        <f>'III Plan Rates'!$AA202*'V Consumer Factors'!$N$17*'II Rate Development &amp; Change'!$J$34</f>
        <v>#DIV/0!</v>
      </c>
      <c r="Z199" s="112" t="e">
        <f>'III Plan Rates'!$AA202*'V Consumer Factors'!$N$18*'II Rate Development &amp; Change'!$J$34</f>
        <v>#DIV/0!</v>
      </c>
      <c r="AA199" s="112" t="e">
        <f>'III Plan Rates'!$AA202*'V Consumer Factors'!$N$19*'II Rate Development &amp; Change'!$J$34</f>
        <v>#DIV/0!</v>
      </c>
      <c r="AB199" s="112" t="e">
        <f>'III Plan Rates'!$AA202*'V Consumer Factors'!$N$20*'II Rate Development &amp; Change'!$J$34</f>
        <v>#DIV/0!</v>
      </c>
      <c r="AC199" s="112">
        <f>IF('III Plan Rates'!$AP202&gt;0,SUMPRODUCT(T199:AB199,'III Plan Rates'!$AG202:$AO202)/'III Plan Rates'!$AP202,0)</f>
        <v>0</v>
      </c>
      <c r="AD199" s="119"/>
      <c r="AE199" s="120" t="e">
        <f t="shared" si="62"/>
        <v>#DIV/0!</v>
      </c>
      <c r="AF199" s="120" t="e">
        <f t="shared" si="62"/>
        <v>#DIV/0!</v>
      </c>
      <c r="AG199" s="120" t="e">
        <f t="shared" si="62"/>
        <v>#DIV/0!</v>
      </c>
      <c r="AH199" s="120" t="e">
        <f t="shared" si="62"/>
        <v>#DIV/0!</v>
      </c>
      <c r="AI199" s="120" t="e">
        <f t="shared" si="62"/>
        <v>#DIV/0!</v>
      </c>
      <c r="AJ199" s="120" t="e">
        <f t="shared" si="62"/>
        <v>#DIV/0!</v>
      </c>
      <c r="AK199" s="120" t="e">
        <f t="shared" si="88"/>
        <v>#DIV/0!</v>
      </c>
      <c r="AL199" s="120" t="e">
        <f t="shared" si="88"/>
        <v>#DIV/0!</v>
      </c>
      <c r="AM199" s="120" t="e">
        <f t="shared" si="88"/>
        <v>#DIV/0!</v>
      </c>
      <c r="AN199" s="120" t="str">
        <f t="shared" si="88"/>
        <v/>
      </c>
      <c r="AO199" s="119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2">
        <f>IF('III Plan Rates'!$AP202&gt;0,SUMPRODUCT(AP199:AX199,'III Plan Rates'!$AG202:$AO202)/'III Plan Rates'!$AP202,0)</f>
        <v>0</v>
      </c>
      <c r="AZ199" s="123"/>
      <c r="BA199" s="112" t="e">
        <f>'III Plan Rates'!$AA202*'V Consumer Factors'!$N$12*'II Rate Development &amp; Change'!$K$34</f>
        <v>#DIV/0!</v>
      </c>
      <c r="BB199" s="112" t="e">
        <f>'III Plan Rates'!$AA202*'V Consumer Factors'!$N$13*'II Rate Development &amp; Change'!$K$34</f>
        <v>#DIV/0!</v>
      </c>
      <c r="BC199" s="112" t="e">
        <f>'III Plan Rates'!$AA202*'V Consumer Factors'!$N$14*'II Rate Development &amp; Change'!$K$34</f>
        <v>#DIV/0!</v>
      </c>
      <c r="BD199" s="112" t="e">
        <f>'III Plan Rates'!$AA202*'V Consumer Factors'!$N$15*'II Rate Development &amp; Change'!$K$34</f>
        <v>#DIV/0!</v>
      </c>
      <c r="BE199" s="112" t="e">
        <f>'III Plan Rates'!$AA202*'V Consumer Factors'!$N$16*'II Rate Development &amp; Change'!$K$34</f>
        <v>#DIV/0!</v>
      </c>
      <c r="BF199" s="112" t="e">
        <f>'III Plan Rates'!$AA202*'V Consumer Factors'!$N$17*'II Rate Development &amp; Change'!$K$34</f>
        <v>#DIV/0!</v>
      </c>
      <c r="BG199" s="112" t="e">
        <f>'III Plan Rates'!$AA202*'V Consumer Factors'!$N$18*'II Rate Development &amp; Change'!$K$34</f>
        <v>#DIV/0!</v>
      </c>
      <c r="BH199" s="112" t="e">
        <f>'III Plan Rates'!$AA202*'V Consumer Factors'!$N$19*'II Rate Development &amp; Change'!$K$34</f>
        <v>#DIV/0!</v>
      </c>
      <c r="BI199" s="112" t="e">
        <f>'III Plan Rates'!$AA202*'V Consumer Factors'!$N$20*'II Rate Development &amp; Change'!$K$34</f>
        <v>#DIV/0!</v>
      </c>
      <c r="BJ199" s="112">
        <f>IF('III Plan Rates'!$AP202&gt;0,SUMPRODUCT(BA199:BI199,'III Plan Rates'!$AG202:$AO202)/'III Plan Rates'!$AP202,0)</f>
        <v>0</v>
      </c>
      <c r="BK199" s="124"/>
      <c r="BL199" s="120" t="e">
        <f t="shared" si="67"/>
        <v>#DIV/0!</v>
      </c>
      <c r="BM199" s="120" t="e">
        <f t="shared" si="67"/>
        <v>#DIV/0!</v>
      </c>
      <c r="BN199" s="120" t="e">
        <f t="shared" si="67"/>
        <v>#DIV/0!</v>
      </c>
      <c r="BO199" s="120" t="e">
        <f t="shared" si="67"/>
        <v>#DIV/0!</v>
      </c>
      <c r="BP199" s="120" t="e">
        <f t="shared" si="67"/>
        <v>#DIV/0!</v>
      </c>
      <c r="BQ199" s="120" t="e">
        <f t="shared" si="67"/>
        <v>#DIV/0!</v>
      </c>
      <c r="BR199" s="120" t="e">
        <f t="shared" si="66"/>
        <v>#DIV/0!</v>
      </c>
      <c r="BS199" s="120" t="e">
        <f t="shared" si="66"/>
        <v>#DIV/0!</v>
      </c>
      <c r="BT199" s="120" t="e">
        <f t="shared" si="66"/>
        <v>#DIV/0!</v>
      </c>
      <c r="BU199" s="120" t="str">
        <f t="shared" si="66"/>
        <v/>
      </c>
      <c r="BV199" s="119"/>
      <c r="BW199" s="111"/>
      <c r="BX199" s="111"/>
      <c r="BY199" s="111"/>
      <c r="BZ199" s="111"/>
      <c r="CA199" s="111"/>
      <c r="CB199" s="111"/>
      <c r="CC199" s="111"/>
      <c r="CD199" s="111"/>
      <c r="CE199" s="111"/>
      <c r="CF199" s="112">
        <f>IF('III Plan Rates'!$AP202&gt;0,SUMPRODUCT(BW199:CE199,'III Plan Rates'!$AG202:$AO202)/'III Plan Rates'!$AP202,0)</f>
        <v>0</v>
      </c>
      <c r="CG199" s="123"/>
      <c r="CH199" s="112" t="e">
        <f>'III Plan Rates'!$AA202*'V Consumer Factors'!$N$12*'II Rate Development &amp; Change'!$L$34</f>
        <v>#DIV/0!</v>
      </c>
      <c r="CI199" s="112" t="e">
        <f>'III Plan Rates'!$AA202*'V Consumer Factors'!$N$13*'II Rate Development &amp; Change'!$L$34</f>
        <v>#DIV/0!</v>
      </c>
      <c r="CJ199" s="112" t="e">
        <f>'III Plan Rates'!$AA202*'V Consumer Factors'!$N$14*'II Rate Development &amp; Change'!$L$34</f>
        <v>#DIV/0!</v>
      </c>
      <c r="CK199" s="112" t="e">
        <f>'III Plan Rates'!$AA202*'V Consumer Factors'!$N$15*'II Rate Development &amp; Change'!$L$34</f>
        <v>#DIV/0!</v>
      </c>
      <c r="CL199" s="112" t="e">
        <f>'III Plan Rates'!$AA202*'V Consumer Factors'!$N$16*'II Rate Development &amp; Change'!$L$34</f>
        <v>#DIV/0!</v>
      </c>
      <c r="CM199" s="112" t="e">
        <f>'III Plan Rates'!$AA202*'V Consumer Factors'!$N$17*'II Rate Development &amp; Change'!$L$34</f>
        <v>#DIV/0!</v>
      </c>
      <c r="CN199" s="112" t="e">
        <f>'III Plan Rates'!$AA202*'V Consumer Factors'!$N$18*'II Rate Development &amp; Change'!$L$34</f>
        <v>#DIV/0!</v>
      </c>
      <c r="CO199" s="112" t="e">
        <f>'III Plan Rates'!$AA202*'V Consumer Factors'!$N$19*'II Rate Development &amp; Change'!$L$34</f>
        <v>#DIV/0!</v>
      </c>
      <c r="CP199" s="112" t="e">
        <f>'III Plan Rates'!$AA202*'V Consumer Factors'!$N$20*'II Rate Development &amp; Change'!$L$34</f>
        <v>#DIV/0!</v>
      </c>
      <c r="CQ199" s="112">
        <f>IF('III Plan Rates'!$AP202&gt;0,SUMPRODUCT(CH199:CP199,'III Plan Rates'!$AG202:$AO202)/'III Plan Rates'!$AP202,0)</f>
        <v>0</v>
      </c>
      <c r="CR199" s="124"/>
      <c r="CS199" s="120" t="e">
        <f t="shared" si="77"/>
        <v>#DIV/0!</v>
      </c>
      <c r="CT199" s="120" t="e">
        <f t="shared" si="78"/>
        <v>#DIV/0!</v>
      </c>
      <c r="CU199" s="120" t="e">
        <f t="shared" si="68"/>
        <v>#DIV/0!</v>
      </c>
      <c r="CV199" s="120" t="e">
        <f t="shared" si="69"/>
        <v>#DIV/0!</v>
      </c>
      <c r="CW199" s="120" t="e">
        <f t="shared" si="70"/>
        <v>#DIV/0!</v>
      </c>
      <c r="CX199" s="120" t="e">
        <f t="shared" si="71"/>
        <v>#DIV/0!</v>
      </c>
      <c r="CY199" s="120" t="e">
        <f t="shared" si="72"/>
        <v>#DIV/0!</v>
      </c>
      <c r="CZ199" s="120" t="e">
        <f t="shared" si="73"/>
        <v>#DIV/0!</v>
      </c>
      <c r="DA199" s="120" t="e">
        <f t="shared" si="74"/>
        <v>#DIV/0!</v>
      </c>
      <c r="DB199" s="120" t="str">
        <f t="shared" si="75"/>
        <v/>
      </c>
      <c r="DC199" s="119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2">
        <f>IF('III Plan Rates'!$AP202&gt;0,SUMPRODUCT(DD199:DL199,'III Plan Rates'!$AG202:$AO202)/'III Plan Rates'!$AP202,0)</f>
        <v>0</v>
      </c>
      <c r="DN199" s="123"/>
      <c r="DO199" s="112" t="e">
        <f>'III Plan Rates'!$AA202*'V Consumer Factors'!$N$12*'II Rate Development &amp; Change'!$M$34</f>
        <v>#DIV/0!</v>
      </c>
      <c r="DP199" s="112" t="e">
        <f>'III Plan Rates'!$AA202*'V Consumer Factors'!$N$13*'II Rate Development &amp; Change'!$M$34</f>
        <v>#DIV/0!</v>
      </c>
      <c r="DQ199" s="112" t="e">
        <f>'III Plan Rates'!$AA202*'V Consumer Factors'!$N$14*'II Rate Development &amp; Change'!$M$34</f>
        <v>#DIV/0!</v>
      </c>
      <c r="DR199" s="112" t="e">
        <f>'III Plan Rates'!$AA202*'V Consumer Factors'!$N$15*'II Rate Development &amp; Change'!$M$34</f>
        <v>#DIV/0!</v>
      </c>
      <c r="DS199" s="112" t="e">
        <f>'III Plan Rates'!$AA202*'V Consumer Factors'!$N$16*'II Rate Development &amp; Change'!$M$34</f>
        <v>#DIV/0!</v>
      </c>
      <c r="DT199" s="112" t="e">
        <f>'III Plan Rates'!$AA202*'V Consumer Factors'!$N$17*'II Rate Development &amp; Change'!$M$34</f>
        <v>#DIV/0!</v>
      </c>
      <c r="DU199" s="112" t="e">
        <f>'III Plan Rates'!$AA202*'V Consumer Factors'!$N$18*'II Rate Development &amp; Change'!$M$34</f>
        <v>#DIV/0!</v>
      </c>
      <c r="DV199" s="112" t="e">
        <f>'III Plan Rates'!$AA202*'V Consumer Factors'!$N$19*'II Rate Development &amp; Change'!$M$34</f>
        <v>#DIV/0!</v>
      </c>
      <c r="DW199" s="112" t="e">
        <f>'III Plan Rates'!$AA202*'V Consumer Factors'!$N$20*'II Rate Development &amp; Change'!$M$34</f>
        <v>#DIV/0!</v>
      </c>
      <c r="DX199" s="112">
        <f>IF('III Plan Rates'!$AP202&gt;0,SUMPRODUCT(DO199:DW199,'III Plan Rates'!$AG202:$AO202)/'III Plan Rates'!$AP202,0)</f>
        <v>0</v>
      </c>
      <c r="DZ199" s="120" t="e">
        <f t="shared" si="79"/>
        <v>#DIV/0!</v>
      </c>
      <c r="EA199" s="120" t="e">
        <f t="shared" si="80"/>
        <v>#DIV/0!</v>
      </c>
      <c r="EB199" s="120" t="e">
        <f t="shared" si="81"/>
        <v>#DIV/0!</v>
      </c>
      <c r="EC199" s="120" t="e">
        <f t="shared" si="82"/>
        <v>#DIV/0!</v>
      </c>
      <c r="ED199" s="120" t="e">
        <f t="shared" si="83"/>
        <v>#DIV/0!</v>
      </c>
      <c r="EE199" s="120" t="e">
        <f t="shared" si="84"/>
        <v>#DIV/0!</v>
      </c>
      <c r="EF199" s="120" t="e">
        <f t="shared" si="85"/>
        <v>#DIV/0!</v>
      </c>
      <c r="EG199" s="120" t="e">
        <f t="shared" si="86"/>
        <v>#DIV/0!</v>
      </c>
      <c r="EH199" s="120" t="e">
        <f t="shared" si="87"/>
        <v>#DIV/0!</v>
      </c>
      <c r="EI199" s="120" t="str">
        <f t="shared" si="76"/>
        <v/>
      </c>
      <c r="EJ199" s="119"/>
    </row>
    <row r="200" spans="1:140" x14ac:dyDescent="0.25">
      <c r="A200" s="406" t="str">
        <f>'III Plan Rates'!A203</f>
        <v>Plan 186</v>
      </c>
      <c r="B200" s="122">
        <f>'III Plan Rates'!B203</f>
        <v>0</v>
      </c>
      <c r="C200" s="128">
        <f>'III Plan Rates'!D203</f>
        <v>0</v>
      </c>
      <c r="D200" s="122">
        <f>'III Plan Rates'!E203</f>
        <v>0</v>
      </c>
      <c r="E200" s="122">
        <f>'III Plan Rates'!F203</f>
        <v>0</v>
      </c>
      <c r="F200" s="122">
        <f>'III Plan Rates'!G203</f>
        <v>0</v>
      </c>
      <c r="G200" s="122">
        <f>'III Plan Rates'!J203</f>
        <v>0</v>
      </c>
      <c r="H200" s="10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2">
        <f>IF('III Plan Rates'!$AP203&gt;0,SUMPRODUCT(I200:Q200,'III Plan Rates'!$AG203:$AO203)/'III Plan Rates'!$AP203,0)</f>
        <v>0</v>
      </c>
      <c r="S200" s="123"/>
      <c r="T200" s="112" t="e">
        <f>'III Plan Rates'!$AA203*'V Consumer Factors'!$N$12*'II Rate Development &amp; Change'!$J$34</f>
        <v>#DIV/0!</v>
      </c>
      <c r="U200" s="112" t="e">
        <f>'III Plan Rates'!$AA203*'V Consumer Factors'!$N$13*'II Rate Development &amp; Change'!$J$34</f>
        <v>#DIV/0!</v>
      </c>
      <c r="V200" s="112" t="e">
        <f>'III Plan Rates'!$AA203*'V Consumer Factors'!$N$14*'II Rate Development &amp; Change'!$J$34</f>
        <v>#DIV/0!</v>
      </c>
      <c r="W200" s="112" t="e">
        <f>'III Plan Rates'!$AA203*'V Consumer Factors'!$N$15*'II Rate Development &amp; Change'!$J$34</f>
        <v>#DIV/0!</v>
      </c>
      <c r="X200" s="112" t="e">
        <f>'III Plan Rates'!$AA203*'V Consumer Factors'!$N$16*'II Rate Development &amp; Change'!$J$34</f>
        <v>#DIV/0!</v>
      </c>
      <c r="Y200" s="112" t="e">
        <f>'III Plan Rates'!$AA203*'V Consumer Factors'!$N$17*'II Rate Development &amp; Change'!$J$34</f>
        <v>#DIV/0!</v>
      </c>
      <c r="Z200" s="112" t="e">
        <f>'III Plan Rates'!$AA203*'V Consumer Factors'!$N$18*'II Rate Development &amp; Change'!$J$34</f>
        <v>#DIV/0!</v>
      </c>
      <c r="AA200" s="112" t="e">
        <f>'III Plan Rates'!$AA203*'V Consumer Factors'!$N$19*'II Rate Development &amp; Change'!$J$34</f>
        <v>#DIV/0!</v>
      </c>
      <c r="AB200" s="112" t="e">
        <f>'III Plan Rates'!$AA203*'V Consumer Factors'!$N$20*'II Rate Development &amp; Change'!$J$34</f>
        <v>#DIV/0!</v>
      </c>
      <c r="AC200" s="112">
        <f>IF('III Plan Rates'!$AP203&gt;0,SUMPRODUCT(T200:AB200,'III Plan Rates'!$AG203:$AO203)/'III Plan Rates'!$AP203,0)</f>
        <v>0</v>
      </c>
      <c r="AD200" s="119"/>
      <c r="AE200" s="120" t="e">
        <f t="shared" si="62"/>
        <v>#DIV/0!</v>
      </c>
      <c r="AF200" s="120" t="e">
        <f t="shared" si="62"/>
        <v>#DIV/0!</v>
      </c>
      <c r="AG200" s="120" t="e">
        <f t="shared" si="62"/>
        <v>#DIV/0!</v>
      </c>
      <c r="AH200" s="120" t="e">
        <f t="shared" si="62"/>
        <v>#DIV/0!</v>
      </c>
      <c r="AI200" s="120" t="e">
        <f t="shared" si="62"/>
        <v>#DIV/0!</v>
      </c>
      <c r="AJ200" s="120" t="e">
        <f t="shared" si="62"/>
        <v>#DIV/0!</v>
      </c>
      <c r="AK200" s="120" t="e">
        <f t="shared" si="88"/>
        <v>#DIV/0!</v>
      </c>
      <c r="AL200" s="120" t="e">
        <f t="shared" si="88"/>
        <v>#DIV/0!</v>
      </c>
      <c r="AM200" s="120" t="e">
        <f t="shared" si="88"/>
        <v>#DIV/0!</v>
      </c>
      <c r="AN200" s="120" t="str">
        <f t="shared" si="88"/>
        <v/>
      </c>
      <c r="AO200" s="119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2">
        <f>IF('III Plan Rates'!$AP203&gt;0,SUMPRODUCT(AP200:AX200,'III Plan Rates'!$AG203:$AO203)/'III Plan Rates'!$AP203,0)</f>
        <v>0</v>
      </c>
      <c r="AZ200" s="123"/>
      <c r="BA200" s="112" t="e">
        <f>'III Plan Rates'!$AA203*'V Consumer Factors'!$N$12*'II Rate Development &amp; Change'!$K$34</f>
        <v>#DIV/0!</v>
      </c>
      <c r="BB200" s="112" t="e">
        <f>'III Plan Rates'!$AA203*'V Consumer Factors'!$N$13*'II Rate Development &amp; Change'!$K$34</f>
        <v>#DIV/0!</v>
      </c>
      <c r="BC200" s="112" t="e">
        <f>'III Plan Rates'!$AA203*'V Consumer Factors'!$N$14*'II Rate Development &amp; Change'!$K$34</f>
        <v>#DIV/0!</v>
      </c>
      <c r="BD200" s="112" t="e">
        <f>'III Plan Rates'!$AA203*'V Consumer Factors'!$N$15*'II Rate Development &amp; Change'!$K$34</f>
        <v>#DIV/0!</v>
      </c>
      <c r="BE200" s="112" t="e">
        <f>'III Plan Rates'!$AA203*'V Consumer Factors'!$N$16*'II Rate Development &amp; Change'!$K$34</f>
        <v>#DIV/0!</v>
      </c>
      <c r="BF200" s="112" t="e">
        <f>'III Plan Rates'!$AA203*'V Consumer Factors'!$N$17*'II Rate Development &amp; Change'!$K$34</f>
        <v>#DIV/0!</v>
      </c>
      <c r="BG200" s="112" t="e">
        <f>'III Plan Rates'!$AA203*'V Consumer Factors'!$N$18*'II Rate Development &amp; Change'!$K$34</f>
        <v>#DIV/0!</v>
      </c>
      <c r="BH200" s="112" t="e">
        <f>'III Plan Rates'!$AA203*'V Consumer Factors'!$N$19*'II Rate Development &amp; Change'!$K$34</f>
        <v>#DIV/0!</v>
      </c>
      <c r="BI200" s="112" t="e">
        <f>'III Plan Rates'!$AA203*'V Consumer Factors'!$N$20*'II Rate Development &amp; Change'!$K$34</f>
        <v>#DIV/0!</v>
      </c>
      <c r="BJ200" s="112">
        <f>IF('III Plan Rates'!$AP203&gt;0,SUMPRODUCT(BA200:BI200,'III Plan Rates'!$AG203:$AO203)/'III Plan Rates'!$AP203,0)</f>
        <v>0</v>
      </c>
      <c r="BK200" s="124"/>
      <c r="BL200" s="120" t="e">
        <f t="shared" si="67"/>
        <v>#DIV/0!</v>
      </c>
      <c r="BM200" s="120" t="e">
        <f t="shared" si="67"/>
        <v>#DIV/0!</v>
      </c>
      <c r="BN200" s="120" t="e">
        <f t="shared" si="67"/>
        <v>#DIV/0!</v>
      </c>
      <c r="BO200" s="120" t="e">
        <f t="shared" si="67"/>
        <v>#DIV/0!</v>
      </c>
      <c r="BP200" s="120" t="e">
        <f t="shared" si="67"/>
        <v>#DIV/0!</v>
      </c>
      <c r="BQ200" s="120" t="e">
        <f t="shared" si="67"/>
        <v>#DIV/0!</v>
      </c>
      <c r="BR200" s="120" t="e">
        <f t="shared" si="66"/>
        <v>#DIV/0!</v>
      </c>
      <c r="BS200" s="120" t="e">
        <f t="shared" si="66"/>
        <v>#DIV/0!</v>
      </c>
      <c r="BT200" s="120" t="e">
        <f t="shared" si="66"/>
        <v>#DIV/0!</v>
      </c>
      <c r="BU200" s="120" t="str">
        <f t="shared" si="66"/>
        <v/>
      </c>
      <c r="BV200" s="119"/>
      <c r="BW200" s="111"/>
      <c r="BX200" s="111"/>
      <c r="BY200" s="111"/>
      <c r="BZ200" s="111"/>
      <c r="CA200" s="111"/>
      <c r="CB200" s="111"/>
      <c r="CC200" s="111"/>
      <c r="CD200" s="111"/>
      <c r="CE200" s="111"/>
      <c r="CF200" s="112">
        <f>IF('III Plan Rates'!$AP203&gt;0,SUMPRODUCT(BW200:CE200,'III Plan Rates'!$AG203:$AO203)/'III Plan Rates'!$AP203,0)</f>
        <v>0</v>
      </c>
      <c r="CG200" s="123"/>
      <c r="CH200" s="112" t="e">
        <f>'III Plan Rates'!$AA203*'V Consumer Factors'!$N$12*'II Rate Development &amp; Change'!$L$34</f>
        <v>#DIV/0!</v>
      </c>
      <c r="CI200" s="112" t="e">
        <f>'III Plan Rates'!$AA203*'V Consumer Factors'!$N$13*'II Rate Development &amp; Change'!$L$34</f>
        <v>#DIV/0!</v>
      </c>
      <c r="CJ200" s="112" t="e">
        <f>'III Plan Rates'!$AA203*'V Consumer Factors'!$N$14*'II Rate Development &amp; Change'!$L$34</f>
        <v>#DIV/0!</v>
      </c>
      <c r="CK200" s="112" t="e">
        <f>'III Plan Rates'!$AA203*'V Consumer Factors'!$N$15*'II Rate Development &amp; Change'!$L$34</f>
        <v>#DIV/0!</v>
      </c>
      <c r="CL200" s="112" t="e">
        <f>'III Plan Rates'!$AA203*'V Consumer Factors'!$N$16*'II Rate Development &amp; Change'!$L$34</f>
        <v>#DIV/0!</v>
      </c>
      <c r="CM200" s="112" t="e">
        <f>'III Plan Rates'!$AA203*'V Consumer Factors'!$N$17*'II Rate Development &amp; Change'!$L$34</f>
        <v>#DIV/0!</v>
      </c>
      <c r="CN200" s="112" t="e">
        <f>'III Plan Rates'!$AA203*'V Consumer Factors'!$N$18*'II Rate Development &amp; Change'!$L$34</f>
        <v>#DIV/0!</v>
      </c>
      <c r="CO200" s="112" t="e">
        <f>'III Plan Rates'!$AA203*'V Consumer Factors'!$N$19*'II Rate Development &amp; Change'!$L$34</f>
        <v>#DIV/0!</v>
      </c>
      <c r="CP200" s="112" t="e">
        <f>'III Plan Rates'!$AA203*'V Consumer Factors'!$N$20*'II Rate Development &amp; Change'!$L$34</f>
        <v>#DIV/0!</v>
      </c>
      <c r="CQ200" s="112">
        <f>IF('III Plan Rates'!$AP203&gt;0,SUMPRODUCT(CH200:CP200,'III Plan Rates'!$AG203:$AO203)/'III Plan Rates'!$AP203,0)</f>
        <v>0</v>
      </c>
      <c r="CR200" s="124"/>
      <c r="CS200" s="120" t="e">
        <f t="shared" si="77"/>
        <v>#DIV/0!</v>
      </c>
      <c r="CT200" s="120" t="e">
        <f t="shared" si="78"/>
        <v>#DIV/0!</v>
      </c>
      <c r="CU200" s="120" t="e">
        <f t="shared" si="68"/>
        <v>#DIV/0!</v>
      </c>
      <c r="CV200" s="120" t="e">
        <f t="shared" si="69"/>
        <v>#DIV/0!</v>
      </c>
      <c r="CW200" s="120" t="e">
        <f t="shared" si="70"/>
        <v>#DIV/0!</v>
      </c>
      <c r="CX200" s="120" t="e">
        <f t="shared" si="71"/>
        <v>#DIV/0!</v>
      </c>
      <c r="CY200" s="120" t="e">
        <f t="shared" si="72"/>
        <v>#DIV/0!</v>
      </c>
      <c r="CZ200" s="120" t="e">
        <f t="shared" si="73"/>
        <v>#DIV/0!</v>
      </c>
      <c r="DA200" s="120" t="e">
        <f t="shared" si="74"/>
        <v>#DIV/0!</v>
      </c>
      <c r="DB200" s="120" t="str">
        <f t="shared" si="75"/>
        <v/>
      </c>
      <c r="DC200" s="119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2">
        <f>IF('III Plan Rates'!$AP203&gt;0,SUMPRODUCT(DD200:DL200,'III Plan Rates'!$AG203:$AO203)/'III Plan Rates'!$AP203,0)</f>
        <v>0</v>
      </c>
      <c r="DN200" s="123"/>
      <c r="DO200" s="112" t="e">
        <f>'III Plan Rates'!$AA203*'V Consumer Factors'!$N$12*'II Rate Development &amp; Change'!$M$34</f>
        <v>#DIV/0!</v>
      </c>
      <c r="DP200" s="112" t="e">
        <f>'III Plan Rates'!$AA203*'V Consumer Factors'!$N$13*'II Rate Development &amp; Change'!$M$34</f>
        <v>#DIV/0!</v>
      </c>
      <c r="DQ200" s="112" t="e">
        <f>'III Plan Rates'!$AA203*'V Consumer Factors'!$N$14*'II Rate Development &amp; Change'!$M$34</f>
        <v>#DIV/0!</v>
      </c>
      <c r="DR200" s="112" t="e">
        <f>'III Plan Rates'!$AA203*'V Consumer Factors'!$N$15*'II Rate Development &amp; Change'!$M$34</f>
        <v>#DIV/0!</v>
      </c>
      <c r="DS200" s="112" t="e">
        <f>'III Plan Rates'!$AA203*'V Consumer Factors'!$N$16*'II Rate Development &amp; Change'!$M$34</f>
        <v>#DIV/0!</v>
      </c>
      <c r="DT200" s="112" t="e">
        <f>'III Plan Rates'!$AA203*'V Consumer Factors'!$N$17*'II Rate Development &amp; Change'!$M$34</f>
        <v>#DIV/0!</v>
      </c>
      <c r="DU200" s="112" t="e">
        <f>'III Plan Rates'!$AA203*'V Consumer Factors'!$N$18*'II Rate Development &amp; Change'!$M$34</f>
        <v>#DIV/0!</v>
      </c>
      <c r="DV200" s="112" t="e">
        <f>'III Plan Rates'!$AA203*'V Consumer Factors'!$N$19*'II Rate Development &amp; Change'!$M$34</f>
        <v>#DIV/0!</v>
      </c>
      <c r="DW200" s="112" t="e">
        <f>'III Plan Rates'!$AA203*'V Consumer Factors'!$N$20*'II Rate Development &amp; Change'!$M$34</f>
        <v>#DIV/0!</v>
      </c>
      <c r="DX200" s="112">
        <f>IF('III Plan Rates'!$AP203&gt;0,SUMPRODUCT(DO200:DW200,'III Plan Rates'!$AG203:$AO203)/'III Plan Rates'!$AP203,0)</f>
        <v>0</v>
      </c>
      <c r="DZ200" s="120" t="e">
        <f t="shared" si="79"/>
        <v>#DIV/0!</v>
      </c>
      <c r="EA200" s="120" t="e">
        <f t="shared" si="80"/>
        <v>#DIV/0!</v>
      </c>
      <c r="EB200" s="120" t="e">
        <f t="shared" si="81"/>
        <v>#DIV/0!</v>
      </c>
      <c r="EC200" s="120" t="e">
        <f t="shared" si="82"/>
        <v>#DIV/0!</v>
      </c>
      <c r="ED200" s="120" t="e">
        <f t="shared" si="83"/>
        <v>#DIV/0!</v>
      </c>
      <c r="EE200" s="120" t="e">
        <f t="shared" si="84"/>
        <v>#DIV/0!</v>
      </c>
      <c r="EF200" s="120" t="e">
        <f t="shared" si="85"/>
        <v>#DIV/0!</v>
      </c>
      <c r="EG200" s="120" t="e">
        <f t="shared" si="86"/>
        <v>#DIV/0!</v>
      </c>
      <c r="EH200" s="120" t="e">
        <f t="shared" si="87"/>
        <v>#DIV/0!</v>
      </c>
      <c r="EI200" s="120" t="str">
        <f t="shared" si="76"/>
        <v/>
      </c>
      <c r="EJ200" s="119"/>
    </row>
    <row r="201" spans="1:140" x14ac:dyDescent="0.25">
      <c r="A201" s="406" t="str">
        <f>'III Plan Rates'!A204</f>
        <v>Plan 187</v>
      </c>
      <c r="B201" s="122">
        <f>'III Plan Rates'!B204</f>
        <v>0</v>
      </c>
      <c r="C201" s="128">
        <f>'III Plan Rates'!D204</f>
        <v>0</v>
      </c>
      <c r="D201" s="122">
        <f>'III Plan Rates'!E204</f>
        <v>0</v>
      </c>
      <c r="E201" s="122">
        <f>'III Plan Rates'!F204</f>
        <v>0</v>
      </c>
      <c r="F201" s="122">
        <f>'III Plan Rates'!G204</f>
        <v>0</v>
      </c>
      <c r="G201" s="122">
        <f>'III Plan Rates'!J204</f>
        <v>0</v>
      </c>
      <c r="H201" s="10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2">
        <f>IF('III Plan Rates'!$AP204&gt;0,SUMPRODUCT(I201:Q201,'III Plan Rates'!$AG204:$AO204)/'III Plan Rates'!$AP204,0)</f>
        <v>0</v>
      </c>
      <c r="S201" s="123"/>
      <c r="T201" s="112" t="e">
        <f>'III Plan Rates'!$AA204*'V Consumer Factors'!$N$12*'II Rate Development &amp; Change'!$J$34</f>
        <v>#DIV/0!</v>
      </c>
      <c r="U201" s="112" t="e">
        <f>'III Plan Rates'!$AA204*'V Consumer Factors'!$N$13*'II Rate Development &amp; Change'!$J$34</f>
        <v>#DIV/0!</v>
      </c>
      <c r="V201" s="112" t="e">
        <f>'III Plan Rates'!$AA204*'V Consumer Factors'!$N$14*'II Rate Development &amp; Change'!$J$34</f>
        <v>#DIV/0!</v>
      </c>
      <c r="W201" s="112" t="e">
        <f>'III Plan Rates'!$AA204*'V Consumer Factors'!$N$15*'II Rate Development &amp; Change'!$J$34</f>
        <v>#DIV/0!</v>
      </c>
      <c r="X201" s="112" t="e">
        <f>'III Plan Rates'!$AA204*'V Consumer Factors'!$N$16*'II Rate Development &amp; Change'!$J$34</f>
        <v>#DIV/0!</v>
      </c>
      <c r="Y201" s="112" t="e">
        <f>'III Plan Rates'!$AA204*'V Consumer Factors'!$N$17*'II Rate Development &amp; Change'!$J$34</f>
        <v>#DIV/0!</v>
      </c>
      <c r="Z201" s="112" t="e">
        <f>'III Plan Rates'!$AA204*'V Consumer Factors'!$N$18*'II Rate Development &amp; Change'!$J$34</f>
        <v>#DIV/0!</v>
      </c>
      <c r="AA201" s="112" t="e">
        <f>'III Plan Rates'!$AA204*'V Consumer Factors'!$N$19*'II Rate Development &amp; Change'!$J$34</f>
        <v>#DIV/0!</v>
      </c>
      <c r="AB201" s="112" t="e">
        <f>'III Plan Rates'!$AA204*'V Consumer Factors'!$N$20*'II Rate Development &amp; Change'!$J$34</f>
        <v>#DIV/0!</v>
      </c>
      <c r="AC201" s="112">
        <f>IF('III Plan Rates'!$AP204&gt;0,SUMPRODUCT(T201:AB201,'III Plan Rates'!$AG204:$AO204)/'III Plan Rates'!$AP204,0)</f>
        <v>0</v>
      </c>
      <c r="AD201" s="119"/>
      <c r="AE201" s="120" t="e">
        <f t="shared" si="62"/>
        <v>#DIV/0!</v>
      </c>
      <c r="AF201" s="120" t="e">
        <f t="shared" si="62"/>
        <v>#DIV/0!</v>
      </c>
      <c r="AG201" s="120" t="e">
        <f t="shared" si="62"/>
        <v>#DIV/0!</v>
      </c>
      <c r="AH201" s="120" t="e">
        <f t="shared" si="62"/>
        <v>#DIV/0!</v>
      </c>
      <c r="AI201" s="120" t="e">
        <f t="shared" si="62"/>
        <v>#DIV/0!</v>
      </c>
      <c r="AJ201" s="120" t="e">
        <f t="shared" si="62"/>
        <v>#DIV/0!</v>
      </c>
      <c r="AK201" s="120" t="e">
        <f t="shared" si="88"/>
        <v>#DIV/0!</v>
      </c>
      <c r="AL201" s="120" t="e">
        <f t="shared" si="88"/>
        <v>#DIV/0!</v>
      </c>
      <c r="AM201" s="120" t="e">
        <f t="shared" si="88"/>
        <v>#DIV/0!</v>
      </c>
      <c r="AN201" s="120" t="str">
        <f t="shared" si="88"/>
        <v/>
      </c>
      <c r="AO201" s="119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2">
        <f>IF('III Plan Rates'!$AP204&gt;0,SUMPRODUCT(AP201:AX201,'III Plan Rates'!$AG204:$AO204)/'III Plan Rates'!$AP204,0)</f>
        <v>0</v>
      </c>
      <c r="AZ201" s="123"/>
      <c r="BA201" s="112" t="e">
        <f>'III Plan Rates'!$AA204*'V Consumer Factors'!$N$12*'II Rate Development &amp; Change'!$K$34</f>
        <v>#DIV/0!</v>
      </c>
      <c r="BB201" s="112" t="e">
        <f>'III Plan Rates'!$AA204*'V Consumer Factors'!$N$13*'II Rate Development &amp; Change'!$K$34</f>
        <v>#DIV/0!</v>
      </c>
      <c r="BC201" s="112" t="e">
        <f>'III Plan Rates'!$AA204*'V Consumer Factors'!$N$14*'II Rate Development &amp; Change'!$K$34</f>
        <v>#DIV/0!</v>
      </c>
      <c r="BD201" s="112" t="e">
        <f>'III Plan Rates'!$AA204*'V Consumer Factors'!$N$15*'II Rate Development &amp; Change'!$K$34</f>
        <v>#DIV/0!</v>
      </c>
      <c r="BE201" s="112" t="e">
        <f>'III Plan Rates'!$AA204*'V Consumer Factors'!$N$16*'II Rate Development &amp; Change'!$K$34</f>
        <v>#DIV/0!</v>
      </c>
      <c r="BF201" s="112" t="e">
        <f>'III Plan Rates'!$AA204*'V Consumer Factors'!$N$17*'II Rate Development &amp; Change'!$K$34</f>
        <v>#DIV/0!</v>
      </c>
      <c r="BG201" s="112" t="e">
        <f>'III Plan Rates'!$AA204*'V Consumer Factors'!$N$18*'II Rate Development &amp; Change'!$K$34</f>
        <v>#DIV/0!</v>
      </c>
      <c r="BH201" s="112" t="e">
        <f>'III Plan Rates'!$AA204*'V Consumer Factors'!$N$19*'II Rate Development &amp; Change'!$K$34</f>
        <v>#DIV/0!</v>
      </c>
      <c r="BI201" s="112" t="e">
        <f>'III Plan Rates'!$AA204*'V Consumer Factors'!$N$20*'II Rate Development &amp; Change'!$K$34</f>
        <v>#DIV/0!</v>
      </c>
      <c r="BJ201" s="112">
        <f>IF('III Plan Rates'!$AP204&gt;0,SUMPRODUCT(BA201:BI201,'III Plan Rates'!$AG204:$AO204)/'III Plan Rates'!$AP204,0)</f>
        <v>0</v>
      </c>
      <c r="BK201" s="124"/>
      <c r="BL201" s="120" t="e">
        <f t="shared" si="67"/>
        <v>#DIV/0!</v>
      </c>
      <c r="BM201" s="120" t="e">
        <f t="shared" si="67"/>
        <v>#DIV/0!</v>
      </c>
      <c r="BN201" s="120" t="e">
        <f t="shared" si="67"/>
        <v>#DIV/0!</v>
      </c>
      <c r="BO201" s="120" t="e">
        <f t="shared" si="67"/>
        <v>#DIV/0!</v>
      </c>
      <c r="BP201" s="120" t="e">
        <f t="shared" si="67"/>
        <v>#DIV/0!</v>
      </c>
      <c r="BQ201" s="120" t="e">
        <f t="shared" si="67"/>
        <v>#DIV/0!</v>
      </c>
      <c r="BR201" s="120" t="e">
        <f t="shared" si="66"/>
        <v>#DIV/0!</v>
      </c>
      <c r="BS201" s="120" t="e">
        <f t="shared" si="66"/>
        <v>#DIV/0!</v>
      </c>
      <c r="BT201" s="120" t="e">
        <f t="shared" si="66"/>
        <v>#DIV/0!</v>
      </c>
      <c r="BU201" s="120" t="str">
        <f t="shared" si="66"/>
        <v/>
      </c>
      <c r="BV201" s="119"/>
      <c r="BW201" s="111"/>
      <c r="BX201" s="111"/>
      <c r="BY201" s="111"/>
      <c r="BZ201" s="111"/>
      <c r="CA201" s="111"/>
      <c r="CB201" s="111"/>
      <c r="CC201" s="111"/>
      <c r="CD201" s="111"/>
      <c r="CE201" s="111"/>
      <c r="CF201" s="112">
        <f>IF('III Plan Rates'!$AP204&gt;0,SUMPRODUCT(BW201:CE201,'III Plan Rates'!$AG204:$AO204)/'III Plan Rates'!$AP204,0)</f>
        <v>0</v>
      </c>
      <c r="CG201" s="123"/>
      <c r="CH201" s="112" t="e">
        <f>'III Plan Rates'!$AA204*'V Consumer Factors'!$N$12*'II Rate Development &amp; Change'!$L$34</f>
        <v>#DIV/0!</v>
      </c>
      <c r="CI201" s="112" t="e">
        <f>'III Plan Rates'!$AA204*'V Consumer Factors'!$N$13*'II Rate Development &amp; Change'!$L$34</f>
        <v>#DIV/0!</v>
      </c>
      <c r="CJ201" s="112" t="e">
        <f>'III Plan Rates'!$AA204*'V Consumer Factors'!$N$14*'II Rate Development &amp; Change'!$L$34</f>
        <v>#DIV/0!</v>
      </c>
      <c r="CK201" s="112" t="e">
        <f>'III Plan Rates'!$AA204*'V Consumer Factors'!$N$15*'II Rate Development &amp; Change'!$L$34</f>
        <v>#DIV/0!</v>
      </c>
      <c r="CL201" s="112" t="e">
        <f>'III Plan Rates'!$AA204*'V Consumer Factors'!$N$16*'II Rate Development &amp; Change'!$L$34</f>
        <v>#DIV/0!</v>
      </c>
      <c r="CM201" s="112" t="e">
        <f>'III Plan Rates'!$AA204*'V Consumer Factors'!$N$17*'II Rate Development &amp; Change'!$L$34</f>
        <v>#DIV/0!</v>
      </c>
      <c r="CN201" s="112" t="e">
        <f>'III Plan Rates'!$AA204*'V Consumer Factors'!$N$18*'II Rate Development &amp; Change'!$L$34</f>
        <v>#DIV/0!</v>
      </c>
      <c r="CO201" s="112" t="e">
        <f>'III Plan Rates'!$AA204*'V Consumer Factors'!$N$19*'II Rate Development &amp; Change'!$L$34</f>
        <v>#DIV/0!</v>
      </c>
      <c r="CP201" s="112" t="e">
        <f>'III Plan Rates'!$AA204*'V Consumer Factors'!$N$20*'II Rate Development &amp; Change'!$L$34</f>
        <v>#DIV/0!</v>
      </c>
      <c r="CQ201" s="112">
        <f>IF('III Plan Rates'!$AP204&gt;0,SUMPRODUCT(CH201:CP201,'III Plan Rates'!$AG204:$AO204)/'III Plan Rates'!$AP204,0)</f>
        <v>0</v>
      </c>
      <c r="CR201" s="124"/>
      <c r="CS201" s="120" t="e">
        <f t="shared" si="77"/>
        <v>#DIV/0!</v>
      </c>
      <c r="CT201" s="120" t="e">
        <f t="shared" si="78"/>
        <v>#DIV/0!</v>
      </c>
      <c r="CU201" s="120" t="e">
        <f t="shared" si="68"/>
        <v>#DIV/0!</v>
      </c>
      <c r="CV201" s="120" t="e">
        <f t="shared" si="69"/>
        <v>#DIV/0!</v>
      </c>
      <c r="CW201" s="120" t="e">
        <f t="shared" si="70"/>
        <v>#DIV/0!</v>
      </c>
      <c r="CX201" s="120" t="e">
        <f t="shared" si="71"/>
        <v>#DIV/0!</v>
      </c>
      <c r="CY201" s="120" t="e">
        <f t="shared" si="72"/>
        <v>#DIV/0!</v>
      </c>
      <c r="CZ201" s="120" t="e">
        <f t="shared" si="73"/>
        <v>#DIV/0!</v>
      </c>
      <c r="DA201" s="120" t="e">
        <f t="shared" si="74"/>
        <v>#DIV/0!</v>
      </c>
      <c r="DB201" s="120" t="str">
        <f t="shared" si="75"/>
        <v/>
      </c>
      <c r="DC201" s="119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2">
        <f>IF('III Plan Rates'!$AP204&gt;0,SUMPRODUCT(DD201:DL201,'III Plan Rates'!$AG204:$AO204)/'III Plan Rates'!$AP204,0)</f>
        <v>0</v>
      </c>
      <c r="DN201" s="123"/>
      <c r="DO201" s="112" t="e">
        <f>'III Plan Rates'!$AA204*'V Consumer Factors'!$N$12*'II Rate Development &amp; Change'!$M$34</f>
        <v>#DIV/0!</v>
      </c>
      <c r="DP201" s="112" t="e">
        <f>'III Plan Rates'!$AA204*'V Consumer Factors'!$N$13*'II Rate Development &amp; Change'!$M$34</f>
        <v>#DIV/0!</v>
      </c>
      <c r="DQ201" s="112" t="e">
        <f>'III Plan Rates'!$AA204*'V Consumer Factors'!$N$14*'II Rate Development &amp; Change'!$M$34</f>
        <v>#DIV/0!</v>
      </c>
      <c r="DR201" s="112" t="e">
        <f>'III Plan Rates'!$AA204*'V Consumer Factors'!$N$15*'II Rate Development &amp; Change'!$M$34</f>
        <v>#DIV/0!</v>
      </c>
      <c r="DS201" s="112" t="e">
        <f>'III Plan Rates'!$AA204*'V Consumer Factors'!$N$16*'II Rate Development &amp; Change'!$M$34</f>
        <v>#DIV/0!</v>
      </c>
      <c r="DT201" s="112" t="e">
        <f>'III Plan Rates'!$AA204*'V Consumer Factors'!$N$17*'II Rate Development &amp; Change'!$M$34</f>
        <v>#DIV/0!</v>
      </c>
      <c r="DU201" s="112" t="e">
        <f>'III Plan Rates'!$AA204*'V Consumer Factors'!$N$18*'II Rate Development &amp; Change'!$M$34</f>
        <v>#DIV/0!</v>
      </c>
      <c r="DV201" s="112" t="e">
        <f>'III Plan Rates'!$AA204*'V Consumer Factors'!$N$19*'II Rate Development &amp; Change'!$M$34</f>
        <v>#DIV/0!</v>
      </c>
      <c r="DW201" s="112" t="e">
        <f>'III Plan Rates'!$AA204*'V Consumer Factors'!$N$20*'II Rate Development &amp; Change'!$M$34</f>
        <v>#DIV/0!</v>
      </c>
      <c r="DX201" s="112">
        <f>IF('III Plan Rates'!$AP204&gt;0,SUMPRODUCT(DO201:DW201,'III Plan Rates'!$AG204:$AO204)/'III Plan Rates'!$AP204,0)</f>
        <v>0</v>
      </c>
      <c r="DZ201" s="120" t="e">
        <f t="shared" si="79"/>
        <v>#DIV/0!</v>
      </c>
      <c r="EA201" s="120" t="e">
        <f t="shared" si="80"/>
        <v>#DIV/0!</v>
      </c>
      <c r="EB201" s="120" t="e">
        <f t="shared" si="81"/>
        <v>#DIV/0!</v>
      </c>
      <c r="EC201" s="120" t="e">
        <f t="shared" si="82"/>
        <v>#DIV/0!</v>
      </c>
      <c r="ED201" s="120" t="e">
        <f t="shared" si="83"/>
        <v>#DIV/0!</v>
      </c>
      <c r="EE201" s="120" t="e">
        <f t="shared" si="84"/>
        <v>#DIV/0!</v>
      </c>
      <c r="EF201" s="120" t="e">
        <f t="shared" si="85"/>
        <v>#DIV/0!</v>
      </c>
      <c r="EG201" s="120" t="e">
        <f t="shared" si="86"/>
        <v>#DIV/0!</v>
      </c>
      <c r="EH201" s="120" t="e">
        <f t="shared" si="87"/>
        <v>#DIV/0!</v>
      </c>
      <c r="EI201" s="120" t="str">
        <f t="shared" si="76"/>
        <v/>
      </c>
      <c r="EJ201" s="119"/>
    </row>
    <row r="202" spans="1:140" x14ac:dyDescent="0.25">
      <c r="A202" s="406" t="str">
        <f>'III Plan Rates'!A205</f>
        <v>Plan 188</v>
      </c>
      <c r="B202" s="122">
        <f>'III Plan Rates'!B205</f>
        <v>0</v>
      </c>
      <c r="C202" s="128">
        <f>'III Plan Rates'!D205</f>
        <v>0</v>
      </c>
      <c r="D202" s="122">
        <f>'III Plan Rates'!E205</f>
        <v>0</v>
      </c>
      <c r="E202" s="122">
        <f>'III Plan Rates'!F205</f>
        <v>0</v>
      </c>
      <c r="F202" s="122">
        <f>'III Plan Rates'!G205</f>
        <v>0</v>
      </c>
      <c r="G202" s="122">
        <f>'III Plan Rates'!J205</f>
        <v>0</v>
      </c>
      <c r="H202" s="10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2">
        <f>IF('III Plan Rates'!$AP205&gt;0,SUMPRODUCT(I202:Q202,'III Plan Rates'!$AG205:$AO205)/'III Plan Rates'!$AP205,0)</f>
        <v>0</v>
      </c>
      <c r="S202" s="123"/>
      <c r="T202" s="112" t="e">
        <f>'III Plan Rates'!$AA205*'V Consumer Factors'!$N$12*'II Rate Development &amp; Change'!$J$34</f>
        <v>#DIV/0!</v>
      </c>
      <c r="U202" s="112" t="e">
        <f>'III Plan Rates'!$AA205*'V Consumer Factors'!$N$13*'II Rate Development &amp; Change'!$J$34</f>
        <v>#DIV/0!</v>
      </c>
      <c r="V202" s="112" t="e">
        <f>'III Plan Rates'!$AA205*'V Consumer Factors'!$N$14*'II Rate Development &amp; Change'!$J$34</f>
        <v>#DIV/0!</v>
      </c>
      <c r="W202" s="112" t="e">
        <f>'III Plan Rates'!$AA205*'V Consumer Factors'!$N$15*'II Rate Development &amp; Change'!$J$34</f>
        <v>#DIV/0!</v>
      </c>
      <c r="X202" s="112" t="e">
        <f>'III Plan Rates'!$AA205*'V Consumer Factors'!$N$16*'II Rate Development &amp; Change'!$J$34</f>
        <v>#DIV/0!</v>
      </c>
      <c r="Y202" s="112" t="e">
        <f>'III Plan Rates'!$AA205*'V Consumer Factors'!$N$17*'II Rate Development &amp; Change'!$J$34</f>
        <v>#DIV/0!</v>
      </c>
      <c r="Z202" s="112" t="e">
        <f>'III Plan Rates'!$AA205*'V Consumer Factors'!$N$18*'II Rate Development &amp; Change'!$J$34</f>
        <v>#DIV/0!</v>
      </c>
      <c r="AA202" s="112" t="e">
        <f>'III Plan Rates'!$AA205*'V Consumer Factors'!$N$19*'II Rate Development &amp; Change'!$J$34</f>
        <v>#DIV/0!</v>
      </c>
      <c r="AB202" s="112" t="e">
        <f>'III Plan Rates'!$AA205*'V Consumer Factors'!$N$20*'II Rate Development &amp; Change'!$J$34</f>
        <v>#DIV/0!</v>
      </c>
      <c r="AC202" s="112">
        <f>IF('III Plan Rates'!$AP205&gt;0,SUMPRODUCT(T202:AB202,'III Plan Rates'!$AG205:$AO205)/'III Plan Rates'!$AP205,0)</f>
        <v>0</v>
      </c>
      <c r="AD202" s="119"/>
      <c r="AE202" s="120" t="e">
        <f t="shared" si="62"/>
        <v>#DIV/0!</v>
      </c>
      <c r="AF202" s="120" t="e">
        <f t="shared" si="62"/>
        <v>#DIV/0!</v>
      </c>
      <c r="AG202" s="120" t="e">
        <f t="shared" si="62"/>
        <v>#DIV/0!</v>
      </c>
      <c r="AH202" s="120" t="e">
        <f t="shared" ref="AH202:AJ213" si="89">IF(AND(L202&gt;0,W202&gt;0),W202/L202-1,"")</f>
        <v>#DIV/0!</v>
      </c>
      <c r="AI202" s="120" t="e">
        <f t="shared" si="89"/>
        <v>#DIV/0!</v>
      </c>
      <c r="AJ202" s="120" t="e">
        <f t="shared" si="89"/>
        <v>#DIV/0!</v>
      </c>
      <c r="AK202" s="120" t="e">
        <f t="shared" si="88"/>
        <v>#DIV/0!</v>
      </c>
      <c r="AL202" s="120" t="e">
        <f t="shared" si="88"/>
        <v>#DIV/0!</v>
      </c>
      <c r="AM202" s="120" t="e">
        <f t="shared" si="88"/>
        <v>#DIV/0!</v>
      </c>
      <c r="AN202" s="120" t="str">
        <f t="shared" si="88"/>
        <v/>
      </c>
      <c r="AO202" s="119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2">
        <f>IF('III Plan Rates'!$AP205&gt;0,SUMPRODUCT(AP202:AX202,'III Plan Rates'!$AG205:$AO205)/'III Plan Rates'!$AP205,0)</f>
        <v>0</v>
      </c>
      <c r="AZ202" s="123"/>
      <c r="BA202" s="112" t="e">
        <f>'III Plan Rates'!$AA205*'V Consumer Factors'!$N$12*'II Rate Development &amp; Change'!$K$34</f>
        <v>#DIV/0!</v>
      </c>
      <c r="BB202" s="112" t="e">
        <f>'III Plan Rates'!$AA205*'V Consumer Factors'!$N$13*'II Rate Development &amp; Change'!$K$34</f>
        <v>#DIV/0!</v>
      </c>
      <c r="BC202" s="112" t="e">
        <f>'III Plan Rates'!$AA205*'V Consumer Factors'!$N$14*'II Rate Development &amp; Change'!$K$34</f>
        <v>#DIV/0!</v>
      </c>
      <c r="BD202" s="112" t="e">
        <f>'III Plan Rates'!$AA205*'V Consumer Factors'!$N$15*'II Rate Development &amp; Change'!$K$34</f>
        <v>#DIV/0!</v>
      </c>
      <c r="BE202" s="112" t="e">
        <f>'III Plan Rates'!$AA205*'V Consumer Factors'!$N$16*'II Rate Development &amp; Change'!$K$34</f>
        <v>#DIV/0!</v>
      </c>
      <c r="BF202" s="112" t="e">
        <f>'III Plan Rates'!$AA205*'V Consumer Factors'!$N$17*'II Rate Development &amp; Change'!$K$34</f>
        <v>#DIV/0!</v>
      </c>
      <c r="BG202" s="112" t="e">
        <f>'III Plan Rates'!$AA205*'V Consumer Factors'!$N$18*'II Rate Development &amp; Change'!$K$34</f>
        <v>#DIV/0!</v>
      </c>
      <c r="BH202" s="112" t="e">
        <f>'III Plan Rates'!$AA205*'V Consumer Factors'!$N$19*'II Rate Development &amp; Change'!$K$34</f>
        <v>#DIV/0!</v>
      </c>
      <c r="BI202" s="112" t="e">
        <f>'III Plan Rates'!$AA205*'V Consumer Factors'!$N$20*'II Rate Development &amp; Change'!$K$34</f>
        <v>#DIV/0!</v>
      </c>
      <c r="BJ202" s="112">
        <f>IF('III Plan Rates'!$AP205&gt;0,SUMPRODUCT(BA202:BI202,'III Plan Rates'!$AG205:$AO205)/'III Plan Rates'!$AP205,0)</f>
        <v>0</v>
      </c>
      <c r="BK202" s="124"/>
      <c r="BL202" s="120" t="e">
        <f t="shared" si="67"/>
        <v>#DIV/0!</v>
      </c>
      <c r="BM202" s="120" t="e">
        <f t="shared" si="67"/>
        <v>#DIV/0!</v>
      </c>
      <c r="BN202" s="120" t="e">
        <f t="shared" si="67"/>
        <v>#DIV/0!</v>
      </c>
      <c r="BO202" s="120" t="e">
        <f t="shared" si="67"/>
        <v>#DIV/0!</v>
      </c>
      <c r="BP202" s="120" t="e">
        <f t="shared" si="67"/>
        <v>#DIV/0!</v>
      </c>
      <c r="BQ202" s="120" t="e">
        <f t="shared" si="67"/>
        <v>#DIV/0!</v>
      </c>
      <c r="BR202" s="120" t="e">
        <f t="shared" si="66"/>
        <v>#DIV/0!</v>
      </c>
      <c r="BS202" s="120" t="e">
        <f t="shared" si="66"/>
        <v>#DIV/0!</v>
      </c>
      <c r="BT202" s="120" t="e">
        <f t="shared" si="66"/>
        <v>#DIV/0!</v>
      </c>
      <c r="BU202" s="120" t="str">
        <f t="shared" si="66"/>
        <v/>
      </c>
      <c r="BV202" s="119"/>
      <c r="BW202" s="111"/>
      <c r="BX202" s="111"/>
      <c r="BY202" s="111"/>
      <c r="BZ202" s="111"/>
      <c r="CA202" s="111"/>
      <c r="CB202" s="111"/>
      <c r="CC202" s="111"/>
      <c r="CD202" s="111"/>
      <c r="CE202" s="111"/>
      <c r="CF202" s="112">
        <f>IF('III Plan Rates'!$AP205&gt;0,SUMPRODUCT(BW202:CE202,'III Plan Rates'!$AG205:$AO205)/'III Plan Rates'!$AP205,0)</f>
        <v>0</v>
      </c>
      <c r="CG202" s="123"/>
      <c r="CH202" s="112" t="e">
        <f>'III Plan Rates'!$AA205*'V Consumer Factors'!$N$12*'II Rate Development &amp; Change'!$L$34</f>
        <v>#DIV/0!</v>
      </c>
      <c r="CI202" s="112" t="e">
        <f>'III Plan Rates'!$AA205*'V Consumer Factors'!$N$13*'II Rate Development &amp; Change'!$L$34</f>
        <v>#DIV/0!</v>
      </c>
      <c r="CJ202" s="112" t="e">
        <f>'III Plan Rates'!$AA205*'V Consumer Factors'!$N$14*'II Rate Development &amp; Change'!$L$34</f>
        <v>#DIV/0!</v>
      </c>
      <c r="CK202" s="112" t="e">
        <f>'III Plan Rates'!$AA205*'V Consumer Factors'!$N$15*'II Rate Development &amp; Change'!$L$34</f>
        <v>#DIV/0!</v>
      </c>
      <c r="CL202" s="112" t="e">
        <f>'III Plan Rates'!$AA205*'V Consumer Factors'!$N$16*'II Rate Development &amp; Change'!$L$34</f>
        <v>#DIV/0!</v>
      </c>
      <c r="CM202" s="112" t="e">
        <f>'III Plan Rates'!$AA205*'V Consumer Factors'!$N$17*'II Rate Development &amp; Change'!$L$34</f>
        <v>#DIV/0!</v>
      </c>
      <c r="CN202" s="112" t="e">
        <f>'III Plan Rates'!$AA205*'V Consumer Factors'!$N$18*'II Rate Development &amp; Change'!$L$34</f>
        <v>#DIV/0!</v>
      </c>
      <c r="CO202" s="112" t="e">
        <f>'III Plan Rates'!$AA205*'V Consumer Factors'!$N$19*'II Rate Development &amp; Change'!$L$34</f>
        <v>#DIV/0!</v>
      </c>
      <c r="CP202" s="112" t="e">
        <f>'III Plan Rates'!$AA205*'V Consumer Factors'!$N$20*'II Rate Development &amp; Change'!$L$34</f>
        <v>#DIV/0!</v>
      </c>
      <c r="CQ202" s="112">
        <f>IF('III Plan Rates'!$AP205&gt;0,SUMPRODUCT(CH202:CP202,'III Plan Rates'!$AG205:$AO205)/'III Plan Rates'!$AP205,0)</f>
        <v>0</v>
      </c>
      <c r="CR202" s="124"/>
      <c r="CS202" s="120" t="e">
        <f t="shared" si="77"/>
        <v>#DIV/0!</v>
      </c>
      <c r="CT202" s="120" t="e">
        <f t="shared" si="78"/>
        <v>#DIV/0!</v>
      </c>
      <c r="CU202" s="120" t="e">
        <f t="shared" si="68"/>
        <v>#DIV/0!</v>
      </c>
      <c r="CV202" s="120" t="e">
        <f t="shared" si="69"/>
        <v>#DIV/0!</v>
      </c>
      <c r="CW202" s="120" t="e">
        <f t="shared" si="70"/>
        <v>#DIV/0!</v>
      </c>
      <c r="CX202" s="120" t="e">
        <f t="shared" si="71"/>
        <v>#DIV/0!</v>
      </c>
      <c r="CY202" s="120" t="e">
        <f t="shared" si="72"/>
        <v>#DIV/0!</v>
      </c>
      <c r="CZ202" s="120" t="e">
        <f t="shared" si="73"/>
        <v>#DIV/0!</v>
      </c>
      <c r="DA202" s="120" t="e">
        <f t="shared" si="74"/>
        <v>#DIV/0!</v>
      </c>
      <c r="DB202" s="120" t="str">
        <f t="shared" si="75"/>
        <v/>
      </c>
      <c r="DC202" s="119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2">
        <f>IF('III Plan Rates'!$AP205&gt;0,SUMPRODUCT(DD202:DL202,'III Plan Rates'!$AG205:$AO205)/'III Plan Rates'!$AP205,0)</f>
        <v>0</v>
      </c>
      <c r="DN202" s="123"/>
      <c r="DO202" s="112" t="e">
        <f>'III Plan Rates'!$AA205*'V Consumer Factors'!$N$12*'II Rate Development &amp; Change'!$M$34</f>
        <v>#DIV/0!</v>
      </c>
      <c r="DP202" s="112" t="e">
        <f>'III Plan Rates'!$AA205*'V Consumer Factors'!$N$13*'II Rate Development &amp; Change'!$M$34</f>
        <v>#DIV/0!</v>
      </c>
      <c r="DQ202" s="112" t="e">
        <f>'III Plan Rates'!$AA205*'V Consumer Factors'!$N$14*'II Rate Development &amp; Change'!$M$34</f>
        <v>#DIV/0!</v>
      </c>
      <c r="DR202" s="112" t="e">
        <f>'III Plan Rates'!$AA205*'V Consumer Factors'!$N$15*'II Rate Development &amp; Change'!$M$34</f>
        <v>#DIV/0!</v>
      </c>
      <c r="DS202" s="112" t="e">
        <f>'III Plan Rates'!$AA205*'V Consumer Factors'!$N$16*'II Rate Development &amp; Change'!$M$34</f>
        <v>#DIV/0!</v>
      </c>
      <c r="DT202" s="112" t="e">
        <f>'III Plan Rates'!$AA205*'V Consumer Factors'!$N$17*'II Rate Development &amp; Change'!$M$34</f>
        <v>#DIV/0!</v>
      </c>
      <c r="DU202" s="112" t="e">
        <f>'III Plan Rates'!$AA205*'V Consumer Factors'!$N$18*'II Rate Development &amp; Change'!$M$34</f>
        <v>#DIV/0!</v>
      </c>
      <c r="DV202" s="112" t="e">
        <f>'III Plan Rates'!$AA205*'V Consumer Factors'!$N$19*'II Rate Development &amp; Change'!$M$34</f>
        <v>#DIV/0!</v>
      </c>
      <c r="DW202" s="112" t="e">
        <f>'III Plan Rates'!$AA205*'V Consumer Factors'!$N$20*'II Rate Development &amp; Change'!$M$34</f>
        <v>#DIV/0!</v>
      </c>
      <c r="DX202" s="112">
        <f>IF('III Plan Rates'!$AP205&gt;0,SUMPRODUCT(DO202:DW202,'III Plan Rates'!$AG205:$AO205)/'III Plan Rates'!$AP205,0)</f>
        <v>0</v>
      </c>
      <c r="DZ202" s="120" t="e">
        <f t="shared" si="79"/>
        <v>#DIV/0!</v>
      </c>
      <c r="EA202" s="120" t="e">
        <f t="shared" si="80"/>
        <v>#DIV/0!</v>
      </c>
      <c r="EB202" s="120" t="e">
        <f t="shared" si="81"/>
        <v>#DIV/0!</v>
      </c>
      <c r="EC202" s="120" t="e">
        <f t="shared" si="82"/>
        <v>#DIV/0!</v>
      </c>
      <c r="ED202" s="120" t="e">
        <f t="shared" si="83"/>
        <v>#DIV/0!</v>
      </c>
      <c r="EE202" s="120" t="e">
        <f t="shared" si="84"/>
        <v>#DIV/0!</v>
      </c>
      <c r="EF202" s="120" t="e">
        <f t="shared" si="85"/>
        <v>#DIV/0!</v>
      </c>
      <c r="EG202" s="120" t="e">
        <f t="shared" si="86"/>
        <v>#DIV/0!</v>
      </c>
      <c r="EH202" s="120" t="e">
        <f t="shared" si="87"/>
        <v>#DIV/0!</v>
      </c>
      <c r="EI202" s="120" t="str">
        <f t="shared" si="76"/>
        <v/>
      </c>
      <c r="EJ202" s="119"/>
    </row>
    <row r="203" spans="1:140" x14ac:dyDescent="0.25">
      <c r="A203" s="406" t="str">
        <f>'III Plan Rates'!A206</f>
        <v>Plan 189</v>
      </c>
      <c r="B203" s="122">
        <f>'III Plan Rates'!B206</f>
        <v>0</v>
      </c>
      <c r="C203" s="128">
        <f>'III Plan Rates'!D206</f>
        <v>0</v>
      </c>
      <c r="D203" s="122">
        <f>'III Plan Rates'!E206</f>
        <v>0</v>
      </c>
      <c r="E203" s="122">
        <f>'III Plan Rates'!F206</f>
        <v>0</v>
      </c>
      <c r="F203" s="122">
        <f>'III Plan Rates'!G206</f>
        <v>0</v>
      </c>
      <c r="G203" s="122">
        <f>'III Plan Rates'!J206</f>
        <v>0</v>
      </c>
      <c r="H203" s="10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2">
        <f>IF('III Plan Rates'!$AP206&gt;0,SUMPRODUCT(I203:Q203,'III Plan Rates'!$AG206:$AO206)/'III Plan Rates'!$AP206,0)</f>
        <v>0</v>
      </c>
      <c r="S203" s="123"/>
      <c r="T203" s="112" t="e">
        <f>'III Plan Rates'!$AA206*'V Consumer Factors'!$N$12*'II Rate Development &amp; Change'!$J$34</f>
        <v>#DIV/0!</v>
      </c>
      <c r="U203" s="112" t="e">
        <f>'III Plan Rates'!$AA206*'V Consumer Factors'!$N$13*'II Rate Development &amp; Change'!$J$34</f>
        <v>#DIV/0!</v>
      </c>
      <c r="V203" s="112" t="e">
        <f>'III Plan Rates'!$AA206*'V Consumer Factors'!$N$14*'II Rate Development &amp; Change'!$J$34</f>
        <v>#DIV/0!</v>
      </c>
      <c r="W203" s="112" t="e">
        <f>'III Plan Rates'!$AA206*'V Consumer Factors'!$N$15*'II Rate Development &amp; Change'!$J$34</f>
        <v>#DIV/0!</v>
      </c>
      <c r="X203" s="112" t="e">
        <f>'III Plan Rates'!$AA206*'V Consumer Factors'!$N$16*'II Rate Development &amp; Change'!$J$34</f>
        <v>#DIV/0!</v>
      </c>
      <c r="Y203" s="112" t="e">
        <f>'III Plan Rates'!$AA206*'V Consumer Factors'!$N$17*'II Rate Development &amp; Change'!$J$34</f>
        <v>#DIV/0!</v>
      </c>
      <c r="Z203" s="112" t="e">
        <f>'III Plan Rates'!$AA206*'V Consumer Factors'!$N$18*'II Rate Development &amp; Change'!$J$34</f>
        <v>#DIV/0!</v>
      </c>
      <c r="AA203" s="112" t="e">
        <f>'III Plan Rates'!$AA206*'V Consumer Factors'!$N$19*'II Rate Development &amp; Change'!$J$34</f>
        <v>#DIV/0!</v>
      </c>
      <c r="AB203" s="112" t="e">
        <f>'III Plan Rates'!$AA206*'V Consumer Factors'!$N$20*'II Rate Development &amp; Change'!$J$34</f>
        <v>#DIV/0!</v>
      </c>
      <c r="AC203" s="112">
        <f>IF('III Plan Rates'!$AP206&gt;0,SUMPRODUCT(T203:AB203,'III Plan Rates'!$AG206:$AO206)/'III Plan Rates'!$AP206,0)</f>
        <v>0</v>
      </c>
      <c r="AD203" s="119"/>
      <c r="AE203" s="120" t="e">
        <f t="shared" ref="AE203:AG213" si="90">IF(AND(I203&gt;0,T203&gt;0),T203/I203-1,"")</f>
        <v>#DIV/0!</v>
      </c>
      <c r="AF203" s="120" t="e">
        <f t="shared" si="90"/>
        <v>#DIV/0!</v>
      </c>
      <c r="AG203" s="120" t="e">
        <f t="shared" si="90"/>
        <v>#DIV/0!</v>
      </c>
      <c r="AH203" s="120" t="e">
        <f t="shared" si="89"/>
        <v>#DIV/0!</v>
      </c>
      <c r="AI203" s="120" t="e">
        <f t="shared" si="89"/>
        <v>#DIV/0!</v>
      </c>
      <c r="AJ203" s="120" t="e">
        <f t="shared" si="89"/>
        <v>#DIV/0!</v>
      </c>
      <c r="AK203" s="120" t="e">
        <f t="shared" si="88"/>
        <v>#DIV/0!</v>
      </c>
      <c r="AL203" s="120" t="e">
        <f t="shared" si="88"/>
        <v>#DIV/0!</v>
      </c>
      <c r="AM203" s="120" t="e">
        <f t="shared" si="88"/>
        <v>#DIV/0!</v>
      </c>
      <c r="AN203" s="120" t="str">
        <f t="shared" si="88"/>
        <v/>
      </c>
      <c r="AO203" s="119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2">
        <f>IF('III Plan Rates'!$AP206&gt;0,SUMPRODUCT(AP203:AX203,'III Plan Rates'!$AG206:$AO206)/'III Plan Rates'!$AP206,0)</f>
        <v>0</v>
      </c>
      <c r="AZ203" s="123"/>
      <c r="BA203" s="112" t="e">
        <f>'III Plan Rates'!$AA206*'V Consumer Factors'!$N$12*'II Rate Development &amp; Change'!$K$34</f>
        <v>#DIV/0!</v>
      </c>
      <c r="BB203" s="112" t="e">
        <f>'III Plan Rates'!$AA206*'V Consumer Factors'!$N$13*'II Rate Development &amp; Change'!$K$34</f>
        <v>#DIV/0!</v>
      </c>
      <c r="BC203" s="112" t="e">
        <f>'III Plan Rates'!$AA206*'V Consumer Factors'!$N$14*'II Rate Development &amp; Change'!$K$34</f>
        <v>#DIV/0!</v>
      </c>
      <c r="BD203" s="112" t="e">
        <f>'III Plan Rates'!$AA206*'V Consumer Factors'!$N$15*'II Rate Development &amp; Change'!$K$34</f>
        <v>#DIV/0!</v>
      </c>
      <c r="BE203" s="112" t="e">
        <f>'III Plan Rates'!$AA206*'V Consumer Factors'!$N$16*'II Rate Development &amp; Change'!$K$34</f>
        <v>#DIV/0!</v>
      </c>
      <c r="BF203" s="112" t="e">
        <f>'III Plan Rates'!$AA206*'V Consumer Factors'!$N$17*'II Rate Development &amp; Change'!$K$34</f>
        <v>#DIV/0!</v>
      </c>
      <c r="BG203" s="112" t="e">
        <f>'III Plan Rates'!$AA206*'V Consumer Factors'!$N$18*'II Rate Development &amp; Change'!$K$34</f>
        <v>#DIV/0!</v>
      </c>
      <c r="BH203" s="112" t="e">
        <f>'III Plan Rates'!$AA206*'V Consumer Factors'!$N$19*'II Rate Development &amp; Change'!$K$34</f>
        <v>#DIV/0!</v>
      </c>
      <c r="BI203" s="112" t="e">
        <f>'III Plan Rates'!$AA206*'V Consumer Factors'!$N$20*'II Rate Development &amp; Change'!$K$34</f>
        <v>#DIV/0!</v>
      </c>
      <c r="BJ203" s="112">
        <f>IF('III Plan Rates'!$AP206&gt;0,SUMPRODUCT(BA203:BI203,'III Plan Rates'!$AG206:$AO206)/'III Plan Rates'!$AP206,0)</f>
        <v>0</v>
      </c>
      <c r="BK203" s="124"/>
      <c r="BL203" s="120" t="e">
        <f t="shared" si="67"/>
        <v>#DIV/0!</v>
      </c>
      <c r="BM203" s="120" t="e">
        <f t="shared" si="67"/>
        <v>#DIV/0!</v>
      </c>
      <c r="BN203" s="120" t="e">
        <f t="shared" si="67"/>
        <v>#DIV/0!</v>
      </c>
      <c r="BO203" s="120" t="e">
        <f t="shared" si="67"/>
        <v>#DIV/0!</v>
      </c>
      <c r="BP203" s="120" t="e">
        <f t="shared" si="67"/>
        <v>#DIV/0!</v>
      </c>
      <c r="BQ203" s="120" t="e">
        <f t="shared" si="67"/>
        <v>#DIV/0!</v>
      </c>
      <c r="BR203" s="120" t="e">
        <f t="shared" si="66"/>
        <v>#DIV/0!</v>
      </c>
      <c r="BS203" s="120" t="e">
        <f t="shared" si="66"/>
        <v>#DIV/0!</v>
      </c>
      <c r="BT203" s="120" t="e">
        <f t="shared" si="66"/>
        <v>#DIV/0!</v>
      </c>
      <c r="BU203" s="120" t="str">
        <f t="shared" si="66"/>
        <v/>
      </c>
      <c r="BV203" s="119"/>
      <c r="BW203" s="111"/>
      <c r="BX203" s="111"/>
      <c r="BY203" s="111"/>
      <c r="BZ203" s="111"/>
      <c r="CA203" s="111"/>
      <c r="CB203" s="111"/>
      <c r="CC203" s="111"/>
      <c r="CD203" s="111"/>
      <c r="CE203" s="111"/>
      <c r="CF203" s="112">
        <f>IF('III Plan Rates'!$AP206&gt;0,SUMPRODUCT(BW203:CE203,'III Plan Rates'!$AG206:$AO206)/'III Plan Rates'!$AP206,0)</f>
        <v>0</v>
      </c>
      <c r="CG203" s="123"/>
      <c r="CH203" s="112" t="e">
        <f>'III Plan Rates'!$AA206*'V Consumer Factors'!$N$12*'II Rate Development &amp; Change'!$L$34</f>
        <v>#DIV/0!</v>
      </c>
      <c r="CI203" s="112" t="e">
        <f>'III Plan Rates'!$AA206*'V Consumer Factors'!$N$13*'II Rate Development &amp; Change'!$L$34</f>
        <v>#DIV/0!</v>
      </c>
      <c r="CJ203" s="112" t="e">
        <f>'III Plan Rates'!$AA206*'V Consumer Factors'!$N$14*'II Rate Development &amp; Change'!$L$34</f>
        <v>#DIV/0!</v>
      </c>
      <c r="CK203" s="112" t="e">
        <f>'III Plan Rates'!$AA206*'V Consumer Factors'!$N$15*'II Rate Development &amp; Change'!$L$34</f>
        <v>#DIV/0!</v>
      </c>
      <c r="CL203" s="112" t="e">
        <f>'III Plan Rates'!$AA206*'V Consumer Factors'!$N$16*'II Rate Development &amp; Change'!$L$34</f>
        <v>#DIV/0!</v>
      </c>
      <c r="CM203" s="112" t="e">
        <f>'III Plan Rates'!$AA206*'V Consumer Factors'!$N$17*'II Rate Development &amp; Change'!$L$34</f>
        <v>#DIV/0!</v>
      </c>
      <c r="CN203" s="112" t="e">
        <f>'III Plan Rates'!$AA206*'V Consumer Factors'!$N$18*'II Rate Development &amp; Change'!$L$34</f>
        <v>#DIV/0!</v>
      </c>
      <c r="CO203" s="112" t="e">
        <f>'III Plan Rates'!$AA206*'V Consumer Factors'!$N$19*'II Rate Development &amp; Change'!$L$34</f>
        <v>#DIV/0!</v>
      </c>
      <c r="CP203" s="112" t="e">
        <f>'III Plan Rates'!$AA206*'V Consumer Factors'!$N$20*'II Rate Development &amp; Change'!$L$34</f>
        <v>#DIV/0!</v>
      </c>
      <c r="CQ203" s="112">
        <f>IF('III Plan Rates'!$AP206&gt;0,SUMPRODUCT(CH203:CP203,'III Plan Rates'!$AG206:$AO206)/'III Plan Rates'!$AP206,0)</f>
        <v>0</v>
      </c>
      <c r="CR203" s="124"/>
      <c r="CS203" s="120" t="e">
        <f t="shared" si="77"/>
        <v>#DIV/0!</v>
      </c>
      <c r="CT203" s="120" t="e">
        <f t="shared" si="78"/>
        <v>#DIV/0!</v>
      </c>
      <c r="CU203" s="120" t="e">
        <f t="shared" si="68"/>
        <v>#DIV/0!</v>
      </c>
      <c r="CV203" s="120" t="e">
        <f t="shared" si="69"/>
        <v>#DIV/0!</v>
      </c>
      <c r="CW203" s="120" t="e">
        <f t="shared" si="70"/>
        <v>#DIV/0!</v>
      </c>
      <c r="CX203" s="120" t="e">
        <f t="shared" si="71"/>
        <v>#DIV/0!</v>
      </c>
      <c r="CY203" s="120" t="e">
        <f t="shared" si="72"/>
        <v>#DIV/0!</v>
      </c>
      <c r="CZ203" s="120" t="e">
        <f t="shared" si="73"/>
        <v>#DIV/0!</v>
      </c>
      <c r="DA203" s="120" t="e">
        <f t="shared" si="74"/>
        <v>#DIV/0!</v>
      </c>
      <c r="DB203" s="120" t="str">
        <f t="shared" si="75"/>
        <v/>
      </c>
      <c r="DC203" s="119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2">
        <f>IF('III Plan Rates'!$AP206&gt;0,SUMPRODUCT(DD203:DL203,'III Plan Rates'!$AG206:$AO206)/'III Plan Rates'!$AP206,0)</f>
        <v>0</v>
      </c>
      <c r="DN203" s="123"/>
      <c r="DO203" s="112" t="e">
        <f>'III Plan Rates'!$AA206*'V Consumer Factors'!$N$12*'II Rate Development &amp; Change'!$M$34</f>
        <v>#DIV/0!</v>
      </c>
      <c r="DP203" s="112" t="e">
        <f>'III Plan Rates'!$AA206*'V Consumer Factors'!$N$13*'II Rate Development &amp; Change'!$M$34</f>
        <v>#DIV/0!</v>
      </c>
      <c r="DQ203" s="112" t="e">
        <f>'III Plan Rates'!$AA206*'V Consumer Factors'!$N$14*'II Rate Development &amp; Change'!$M$34</f>
        <v>#DIV/0!</v>
      </c>
      <c r="DR203" s="112" t="e">
        <f>'III Plan Rates'!$AA206*'V Consumer Factors'!$N$15*'II Rate Development &amp; Change'!$M$34</f>
        <v>#DIV/0!</v>
      </c>
      <c r="DS203" s="112" t="e">
        <f>'III Plan Rates'!$AA206*'V Consumer Factors'!$N$16*'II Rate Development &amp; Change'!$M$34</f>
        <v>#DIV/0!</v>
      </c>
      <c r="DT203" s="112" t="e">
        <f>'III Plan Rates'!$AA206*'V Consumer Factors'!$N$17*'II Rate Development &amp; Change'!$M$34</f>
        <v>#DIV/0!</v>
      </c>
      <c r="DU203" s="112" t="e">
        <f>'III Plan Rates'!$AA206*'V Consumer Factors'!$N$18*'II Rate Development &amp; Change'!$M$34</f>
        <v>#DIV/0!</v>
      </c>
      <c r="DV203" s="112" t="e">
        <f>'III Plan Rates'!$AA206*'V Consumer Factors'!$N$19*'II Rate Development &amp; Change'!$M$34</f>
        <v>#DIV/0!</v>
      </c>
      <c r="DW203" s="112" t="e">
        <f>'III Plan Rates'!$AA206*'V Consumer Factors'!$N$20*'II Rate Development &amp; Change'!$M$34</f>
        <v>#DIV/0!</v>
      </c>
      <c r="DX203" s="112">
        <f>IF('III Plan Rates'!$AP206&gt;0,SUMPRODUCT(DO203:DW203,'III Plan Rates'!$AG206:$AO206)/'III Plan Rates'!$AP206,0)</f>
        <v>0</v>
      </c>
      <c r="DZ203" s="120" t="e">
        <f t="shared" si="79"/>
        <v>#DIV/0!</v>
      </c>
      <c r="EA203" s="120" t="e">
        <f t="shared" si="80"/>
        <v>#DIV/0!</v>
      </c>
      <c r="EB203" s="120" t="e">
        <f t="shared" si="81"/>
        <v>#DIV/0!</v>
      </c>
      <c r="EC203" s="120" t="e">
        <f t="shared" si="82"/>
        <v>#DIV/0!</v>
      </c>
      <c r="ED203" s="120" t="e">
        <f t="shared" si="83"/>
        <v>#DIV/0!</v>
      </c>
      <c r="EE203" s="120" t="e">
        <f t="shared" si="84"/>
        <v>#DIV/0!</v>
      </c>
      <c r="EF203" s="120" t="e">
        <f t="shared" si="85"/>
        <v>#DIV/0!</v>
      </c>
      <c r="EG203" s="120" t="e">
        <f t="shared" si="86"/>
        <v>#DIV/0!</v>
      </c>
      <c r="EH203" s="120" t="e">
        <f t="shared" si="87"/>
        <v>#DIV/0!</v>
      </c>
      <c r="EI203" s="120" t="str">
        <f t="shared" si="76"/>
        <v/>
      </c>
      <c r="EJ203" s="119"/>
    </row>
    <row r="204" spans="1:140" x14ac:dyDescent="0.25">
      <c r="A204" s="406" t="str">
        <f>'III Plan Rates'!A207</f>
        <v>Plan 190</v>
      </c>
      <c r="B204" s="122">
        <f>'III Plan Rates'!B207</f>
        <v>0</v>
      </c>
      <c r="C204" s="128">
        <f>'III Plan Rates'!D207</f>
        <v>0</v>
      </c>
      <c r="D204" s="122">
        <f>'III Plan Rates'!E207</f>
        <v>0</v>
      </c>
      <c r="E204" s="122">
        <f>'III Plan Rates'!F207</f>
        <v>0</v>
      </c>
      <c r="F204" s="122">
        <f>'III Plan Rates'!G207</f>
        <v>0</v>
      </c>
      <c r="G204" s="122">
        <f>'III Plan Rates'!J207</f>
        <v>0</v>
      </c>
      <c r="H204" s="10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2">
        <f>IF('III Plan Rates'!$AP207&gt;0,SUMPRODUCT(I204:Q204,'III Plan Rates'!$AG207:$AO207)/'III Plan Rates'!$AP207,0)</f>
        <v>0</v>
      </c>
      <c r="S204" s="123"/>
      <c r="T204" s="112" t="e">
        <f>'III Plan Rates'!$AA207*'V Consumer Factors'!$N$12*'II Rate Development &amp; Change'!$J$34</f>
        <v>#DIV/0!</v>
      </c>
      <c r="U204" s="112" t="e">
        <f>'III Plan Rates'!$AA207*'V Consumer Factors'!$N$13*'II Rate Development &amp; Change'!$J$34</f>
        <v>#DIV/0!</v>
      </c>
      <c r="V204" s="112" t="e">
        <f>'III Plan Rates'!$AA207*'V Consumer Factors'!$N$14*'II Rate Development &amp; Change'!$J$34</f>
        <v>#DIV/0!</v>
      </c>
      <c r="W204" s="112" t="e">
        <f>'III Plan Rates'!$AA207*'V Consumer Factors'!$N$15*'II Rate Development &amp; Change'!$J$34</f>
        <v>#DIV/0!</v>
      </c>
      <c r="X204" s="112" t="e">
        <f>'III Plan Rates'!$AA207*'V Consumer Factors'!$N$16*'II Rate Development &amp; Change'!$J$34</f>
        <v>#DIV/0!</v>
      </c>
      <c r="Y204" s="112" t="e">
        <f>'III Plan Rates'!$AA207*'V Consumer Factors'!$N$17*'II Rate Development &amp; Change'!$J$34</f>
        <v>#DIV/0!</v>
      </c>
      <c r="Z204" s="112" t="e">
        <f>'III Plan Rates'!$AA207*'V Consumer Factors'!$N$18*'II Rate Development &amp; Change'!$J$34</f>
        <v>#DIV/0!</v>
      </c>
      <c r="AA204" s="112" t="e">
        <f>'III Plan Rates'!$AA207*'V Consumer Factors'!$N$19*'II Rate Development &amp; Change'!$J$34</f>
        <v>#DIV/0!</v>
      </c>
      <c r="AB204" s="112" t="e">
        <f>'III Plan Rates'!$AA207*'V Consumer Factors'!$N$20*'II Rate Development &amp; Change'!$J$34</f>
        <v>#DIV/0!</v>
      </c>
      <c r="AC204" s="112">
        <f>IF('III Plan Rates'!$AP207&gt;0,SUMPRODUCT(T204:AB204,'III Plan Rates'!$AG207:$AO207)/'III Plan Rates'!$AP207,0)</f>
        <v>0</v>
      </c>
      <c r="AD204" s="119"/>
      <c r="AE204" s="120" t="e">
        <f t="shared" si="90"/>
        <v>#DIV/0!</v>
      </c>
      <c r="AF204" s="120" t="e">
        <f t="shared" si="90"/>
        <v>#DIV/0!</v>
      </c>
      <c r="AG204" s="120" t="e">
        <f t="shared" si="90"/>
        <v>#DIV/0!</v>
      </c>
      <c r="AH204" s="120" t="e">
        <f t="shared" si="89"/>
        <v>#DIV/0!</v>
      </c>
      <c r="AI204" s="120" t="e">
        <f t="shared" si="89"/>
        <v>#DIV/0!</v>
      </c>
      <c r="AJ204" s="120" t="e">
        <f t="shared" si="89"/>
        <v>#DIV/0!</v>
      </c>
      <c r="AK204" s="120" t="e">
        <f t="shared" si="88"/>
        <v>#DIV/0!</v>
      </c>
      <c r="AL204" s="120" t="e">
        <f t="shared" si="88"/>
        <v>#DIV/0!</v>
      </c>
      <c r="AM204" s="120" t="e">
        <f t="shared" si="88"/>
        <v>#DIV/0!</v>
      </c>
      <c r="AN204" s="120" t="str">
        <f t="shared" si="88"/>
        <v/>
      </c>
      <c r="AO204" s="119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2">
        <f>IF('III Plan Rates'!$AP207&gt;0,SUMPRODUCT(AP204:AX204,'III Plan Rates'!$AG207:$AO207)/'III Plan Rates'!$AP207,0)</f>
        <v>0</v>
      </c>
      <c r="AZ204" s="123"/>
      <c r="BA204" s="112" t="e">
        <f>'III Plan Rates'!$AA207*'V Consumer Factors'!$N$12*'II Rate Development &amp; Change'!$K$34</f>
        <v>#DIV/0!</v>
      </c>
      <c r="BB204" s="112" t="e">
        <f>'III Plan Rates'!$AA207*'V Consumer Factors'!$N$13*'II Rate Development &amp; Change'!$K$34</f>
        <v>#DIV/0!</v>
      </c>
      <c r="BC204" s="112" t="e">
        <f>'III Plan Rates'!$AA207*'V Consumer Factors'!$N$14*'II Rate Development &amp; Change'!$K$34</f>
        <v>#DIV/0!</v>
      </c>
      <c r="BD204" s="112" t="e">
        <f>'III Plan Rates'!$AA207*'V Consumer Factors'!$N$15*'II Rate Development &amp; Change'!$K$34</f>
        <v>#DIV/0!</v>
      </c>
      <c r="BE204" s="112" t="e">
        <f>'III Plan Rates'!$AA207*'V Consumer Factors'!$N$16*'II Rate Development &amp; Change'!$K$34</f>
        <v>#DIV/0!</v>
      </c>
      <c r="BF204" s="112" t="e">
        <f>'III Plan Rates'!$AA207*'V Consumer Factors'!$N$17*'II Rate Development &amp; Change'!$K$34</f>
        <v>#DIV/0!</v>
      </c>
      <c r="BG204" s="112" t="e">
        <f>'III Plan Rates'!$AA207*'V Consumer Factors'!$N$18*'II Rate Development &amp; Change'!$K$34</f>
        <v>#DIV/0!</v>
      </c>
      <c r="BH204" s="112" t="e">
        <f>'III Plan Rates'!$AA207*'V Consumer Factors'!$N$19*'II Rate Development &amp; Change'!$K$34</f>
        <v>#DIV/0!</v>
      </c>
      <c r="BI204" s="112" t="e">
        <f>'III Plan Rates'!$AA207*'V Consumer Factors'!$N$20*'II Rate Development &amp; Change'!$K$34</f>
        <v>#DIV/0!</v>
      </c>
      <c r="BJ204" s="112">
        <f>IF('III Plan Rates'!$AP207&gt;0,SUMPRODUCT(BA204:BI204,'III Plan Rates'!$AG207:$AO207)/'III Plan Rates'!$AP207,0)</f>
        <v>0</v>
      </c>
      <c r="BK204" s="124"/>
      <c r="BL204" s="120" t="e">
        <f t="shared" si="67"/>
        <v>#DIV/0!</v>
      </c>
      <c r="BM204" s="120" t="e">
        <f t="shared" si="67"/>
        <v>#DIV/0!</v>
      </c>
      <c r="BN204" s="120" t="e">
        <f t="shared" si="67"/>
        <v>#DIV/0!</v>
      </c>
      <c r="BO204" s="120" t="e">
        <f t="shared" si="67"/>
        <v>#DIV/0!</v>
      </c>
      <c r="BP204" s="120" t="e">
        <f t="shared" si="67"/>
        <v>#DIV/0!</v>
      </c>
      <c r="BQ204" s="120" t="e">
        <f t="shared" si="67"/>
        <v>#DIV/0!</v>
      </c>
      <c r="BR204" s="120" t="e">
        <f t="shared" si="66"/>
        <v>#DIV/0!</v>
      </c>
      <c r="BS204" s="120" t="e">
        <f t="shared" si="66"/>
        <v>#DIV/0!</v>
      </c>
      <c r="BT204" s="120" t="e">
        <f t="shared" si="66"/>
        <v>#DIV/0!</v>
      </c>
      <c r="BU204" s="120" t="str">
        <f t="shared" si="66"/>
        <v/>
      </c>
      <c r="BV204" s="119"/>
      <c r="BW204" s="111"/>
      <c r="BX204" s="111"/>
      <c r="BY204" s="111"/>
      <c r="BZ204" s="111"/>
      <c r="CA204" s="111"/>
      <c r="CB204" s="111"/>
      <c r="CC204" s="111"/>
      <c r="CD204" s="111"/>
      <c r="CE204" s="111"/>
      <c r="CF204" s="112">
        <f>IF('III Plan Rates'!$AP207&gt;0,SUMPRODUCT(BW204:CE204,'III Plan Rates'!$AG207:$AO207)/'III Plan Rates'!$AP207,0)</f>
        <v>0</v>
      </c>
      <c r="CG204" s="123"/>
      <c r="CH204" s="112" t="e">
        <f>'III Plan Rates'!$AA207*'V Consumer Factors'!$N$12*'II Rate Development &amp; Change'!$L$34</f>
        <v>#DIV/0!</v>
      </c>
      <c r="CI204" s="112" t="e">
        <f>'III Plan Rates'!$AA207*'V Consumer Factors'!$N$13*'II Rate Development &amp; Change'!$L$34</f>
        <v>#DIV/0!</v>
      </c>
      <c r="CJ204" s="112" t="e">
        <f>'III Plan Rates'!$AA207*'V Consumer Factors'!$N$14*'II Rate Development &amp; Change'!$L$34</f>
        <v>#DIV/0!</v>
      </c>
      <c r="CK204" s="112" t="e">
        <f>'III Plan Rates'!$AA207*'V Consumer Factors'!$N$15*'II Rate Development &amp; Change'!$L$34</f>
        <v>#DIV/0!</v>
      </c>
      <c r="CL204" s="112" t="e">
        <f>'III Plan Rates'!$AA207*'V Consumer Factors'!$N$16*'II Rate Development &amp; Change'!$L$34</f>
        <v>#DIV/0!</v>
      </c>
      <c r="CM204" s="112" t="e">
        <f>'III Plan Rates'!$AA207*'V Consumer Factors'!$N$17*'II Rate Development &amp; Change'!$L$34</f>
        <v>#DIV/0!</v>
      </c>
      <c r="CN204" s="112" t="e">
        <f>'III Plan Rates'!$AA207*'V Consumer Factors'!$N$18*'II Rate Development &amp; Change'!$L$34</f>
        <v>#DIV/0!</v>
      </c>
      <c r="CO204" s="112" t="e">
        <f>'III Plan Rates'!$AA207*'V Consumer Factors'!$N$19*'II Rate Development &amp; Change'!$L$34</f>
        <v>#DIV/0!</v>
      </c>
      <c r="CP204" s="112" t="e">
        <f>'III Plan Rates'!$AA207*'V Consumer Factors'!$N$20*'II Rate Development &amp; Change'!$L$34</f>
        <v>#DIV/0!</v>
      </c>
      <c r="CQ204" s="112">
        <f>IF('III Plan Rates'!$AP207&gt;0,SUMPRODUCT(CH204:CP204,'III Plan Rates'!$AG207:$AO207)/'III Plan Rates'!$AP207,0)</f>
        <v>0</v>
      </c>
      <c r="CR204" s="124"/>
      <c r="CS204" s="120" t="e">
        <f t="shared" si="77"/>
        <v>#DIV/0!</v>
      </c>
      <c r="CT204" s="120" t="e">
        <f t="shared" si="78"/>
        <v>#DIV/0!</v>
      </c>
      <c r="CU204" s="120" t="e">
        <f t="shared" si="68"/>
        <v>#DIV/0!</v>
      </c>
      <c r="CV204" s="120" t="e">
        <f t="shared" si="69"/>
        <v>#DIV/0!</v>
      </c>
      <c r="CW204" s="120" t="e">
        <f t="shared" si="70"/>
        <v>#DIV/0!</v>
      </c>
      <c r="CX204" s="120" t="e">
        <f t="shared" si="71"/>
        <v>#DIV/0!</v>
      </c>
      <c r="CY204" s="120" t="e">
        <f t="shared" si="72"/>
        <v>#DIV/0!</v>
      </c>
      <c r="CZ204" s="120" t="e">
        <f t="shared" si="73"/>
        <v>#DIV/0!</v>
      </c>
      <c r="DA204" s="120" t="e">
        <f t="shared" si="74"/>
        <v>#DIV/0!</v>
      </c>
      <c r="DB204" s="120" t="str">
        <f t="shared" si="75"/>
        <v/>
      </c>
      <c r="DC204" s="119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2">
        <f>IF('III Plan Rates'!$AP207&gt;0,SUMPRODUCT(DD204:DL204,'III Plan Rates'!$AG207:$AO207)/'III Plan Rates'!$AP207,0)</f>
        <v>0</v>
      </c>
      <c r="DN204" s="123"/>
      <c r="DO204" s="112" t="e">
        <f>'III Plan Rates'!$AA207*'V Consumer Factors'!$N$12*'II Rate Development &amp; Change'!$M$34</f>
        <v>#DIV/0!</v>
      </c>
      <c r="DP204" s="112" t="e">
        <f>'III Plan Rates'!$AA207*'V Consumer Factors'!$N$13*'II Rate Development &amp; Change'!$M$34</f>
        <v>#DIV/0!</v>
      </c>
      <c r="DQ204" s="112" t="e">
        <f>'III Plan Rates'!$AA207*'V Consumer Factors'!$N$14*'II Rate Development &amp; Change'!$M$34</f>
        <v>#DIV/0!</v>
      </c>
      <c r="DR204" s="112" t="e">
        <f>'III Plan Rates'!$AA207*'V Consumer Factors'!$N$15*'II Rate Development &amp; Change'!$M$34</f>
        <v>#DIV/0!</v>
      </c>
      <c r="DS204" s="112" t="e">
        <f>'III Plan Rates'!$AA207*'V Consumer Factors'!$N$16*'II Rate Development &amp; Change'!$M$34</f>
        <v>#DIV/0!</v>
      </c>
      <c r="DT204" s="112" t="e">
        <f>'III Plan Rates'!$AA207*'V Consumer Factors'!$N$17*'II Rate Development &amp; Change'!$M$34</f>
        <v>#DIV/0!</v>
      </c>
      <c r="DU204" s="112" t="e">
        <f>'III Plan Rates'!$AA207*'V Consumer Factors'!$N$18*'II Rate Development &amp; Change'!$M$34</f>
        <v>#DIV/0!</v>
      </c>
      <c r="DV204" s="112" t="e">
        <f>'III Plan Rates'!$AA207*'V Consumer Factors'!$N$19*'II Rate Development &amp; Change'!$M$34</f>
        <v>#DIV/0!</v>
      </c>
      <c r="DW204" s="112" t="e">
        <f>'III Plan Rates'!$AA207*'V Consumer Factors'!$N$20*'II Rate Development &amp; Change'!$M$34</f>
        <v>#DIV/0!</v>
      </c>
      <c r="DX204" s="112">
        <f>IF('III Plan Rates'!$AP207&gt;0,SUMPRODUCT(DO204:DW204,'III Plan Rates'!$AG207:$AO207)/'III Plan Rates'!$AP207,0)</f>
        <v>0</v>
      </c>
      <c r="DZ204" s="120" t="e">
        <f t="shared" si="79"/>
        <v>#DIV/0!</v>
      </c>
      <c r="EA204" s="120" t="e">
        <f t="shared" si="80"/>
        <v>#DIV/0!</v>
      </c>
      <c r="EB204" s="120" t="e">
        <f t="shared" si="81"/>
        <v>#DIV/0!</v>
      </c>
      <c r="EC204" s="120" t="e">
        <f t="shared" si="82"/>
        <v>#DIV/0!</v>
      </c>
      <c r="ED204" s="120" t="e">
        <f t="shared" si="83"/>
        <v>#DIV/0!</v>
      </c>
      <c r="EE204" s="120" t="e">
        <f t="shared" si="84"/>
        <v>#DIV/0!</v>
      </c>
      <c r="EF204" s="120" t="e">
        <f t="shared" si="85"/>
        <v>#DIV/0!</v>
      </c>
      <c r="EG204" s="120" t="e">
        <f t="shared" si="86"/>
        <v>#DIV/0!</v>
      </c>
      <c r="EH204" s="120" t="e">
        <f t="shared" si="87"/>
        <v>#DIV/0!</v>
      </c>
      <c r="EI204" s="120" t="str">
        <f t="shared" si="76"/>
        <v/>
      </c>
      <c r="EJ204" s="119"/>
    </row>
    <row r="205" spans="1:140" x14ac:dyDescent="0.25">
      <c r="A205" s="406" t="str">
        <f>'III Plan Rates'!A208</f>
        <v>Plan 191</v>
      </c>
      <c r="B205" s="122">
        <f>'III Plan Rates'!B208</f>
        <v>0</v>
      </c>
      <c r="C205" s="128">
        <f>'III Plan Rates'!D208</f>
        <v>0</v>
      </c>
      <c r="D205" s="122">
        <f>'III Plan Rates'!E208</f>
        <v>0</v>
      </c>
      <c r="E205" s="122">
        <f>'III Plan Rates'!F208</f>
        <v>0</v>
      </c>
      <c r="F205" s="122">
        <f>'III Plan Rates'!G208</f>
        <v>0</v>
      </c>
      <c r="G205" s="122">
        <f>'III Plan Rates'!J208</f>
        <v>0</v>
      </c>
      <c r="H205" s="10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2">
        <f>IF('III Plan Rates'!$AP208&gt;0,SUMPRODUCT(I205:Q205,'III Plan Rates'!$AG208:$AO208)/'III Plan Rates'!$AP208,0)</f>
        <v>0</v>
      </c>
      <c r="S205" s="123"/>
      <c r="T205" s="112" t="e">
        <f>'III Plan Rates'!$AA208*'V Consumer Factors'!$N$12*'II Rate Development &amp; Change'!$J$34</f>
        <v>#DIV/0!</v>
      </c>
      <c r="U205" s="112" t="e">
        <f>'III Plan Rates'!$AA208*'V Consumer Factors'!$N$13*'II Rate Development &amp; Change'!$J$34</f>
        <v>#DIV/0!</v>
      </c>
      <c r="V205" s="112" t="e">
        <f>'III Plan Rates'!$AA208*'V Consumer Factors'!$N$14*'II Rate Development &amp; Change'!$J$34</f>
        <v>#DIV/0!</v>
      </c>
      <c r="W205" s="112" t="e">
        <f>'III Plan Rates'!$AA208*'V Consumer Factors'!$N$15*'II Rate Development &amp; Change'!$J$34</f>
        <v>#DIV/0!</v>
      </c>
      <c r="X205" s="112" t="e">
        <f>'III Plan Rates'!$AA208*'V Consumer Factors'!$N$16*'II Rate Development &amp; Change'!$J$34</f>
        <v>#DIV/0!</v>
      </c>
      <c r="Y205" s="112" t="e">
        <f>'III Plan Rates'!$AA208*'V Consumer Factors'!$N$17*'II Rate Development &amp; Change'!$J$34</f>
        <v>#DIV/0!</v>
      </c>
      <c r="Z205" s="112" t="e">
        <f>'III Plan Rates'!$AA208*'V Consumer Factors'!$N$18*'II Rate Development &amp; Change'!$J$34</f>
        <v>#DIV/0!</v>
      </c>
      <c r="AA205" s="112" t="e">
        <f>'III Plan Rates'!$AA208*'V Consumer Factors'!$N$19*'II Rate Development &amp; Change'!$J$34</f>
        <v>#DIV/0!</v>
      </c>
      <c r="AB205" s="112" t="e">
        <f>'III Plan Rates'!$AA208*'V Consumer Factors'!$N$20*'II Rate Development &amp; Change'!$J$34</f>
        <v>#DIV/0!</v>
      </c>
      <c r="AC205" s="112">
        <f>IF('III Plan Rates'!$AP208&gt;0,SUMPRODUCT(T205:AB205,'III Plan Rates'!$AG208:$AO208)/'III Plan Rates'!$AP208,0)</f>
        <v>0</v>
      </c>
      <c r="AD205" s="119"/>
      <c r="AE205" s="120" t="e">
        <f t="shared" si="90"/>
        <v>#DIV/0!</v>
      </c>
      <c r="AF205" s="120" t="e">
        <f t="shared" si="90"/>
        <v>#DIV/0!</v>
      </c>
      <c r="AG205" s="120" t="e">
        <f t="shared" si="90"/>
        <v>#DIV/0!</v>
      </c>
      <c r="AH205" s="120" t="e">
        <f t="shared" si="89"/>
        <v>#DIV/0!</v>
      </c>
      <c r="AI205" s="120" t="e">
        <f t="shared" si="89"/>
        <v>#DIV/0!</v>
      </c>
      <c r="AJ205" s="120" t="e">
        <f t="shared" si="89"/>
        <v>#DIV/0!</v>
      </c>
      <c r="AK205" s="120" t="e">
        <f t="shared" si="88"/>
        <v>#DIV/0!</v>
      </c>
      <c r="AL205" s="120" t="e">
        <f t="shared" si="88"/>
        <v>#DIV/0!</v>
      </c>
      <c r="AM205" s="120" t="e">
        <f t="shared" si="88"/>
        <v>#DIV/0!</v>
      </c>
      <c r="AN205" s="120" t="str">
        <f t="shared" si="88"/>
        <v/>
      </c>
      <c r="AO205" s="119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2">
        <f>IF('III Plan Rates'!$AP208&gt;0,SUMPRODUCT(AP205:AX205,'III Plan Rates'!$AG208:$AO208)/'III Plan Rates'!$AP208,0)</f>
        <v>0</v>
      </c>
      <c r="AZ205" s="123"/>
      <c r="BA205" s="112" t="e">
        <f>'III Plan Rates'!$AA208*'V Consumer Factors'!$N$12*'II Rate Development &amp; Change'!$K$34</f>
        <v>#DIV/0!</v>
      </c>
      <c r="BB205" s="112" t="e">
        <f>'III Plan Rates'!$AA208*'V Consumer Factors'!$N$13*'II Rate Development &amp; Change'!$K$34</f>
        <v>#DIV/0!</v>
      </c>
      <c r="BC205" s="112" t="e">
        <f>'III Plan Rates'!$AA208*'V Consumer Factors'!$N$14*'II Rate Development &amp; Change'!$K$34</f>
        <v>#DIV/0!</v>
      </c>
      <c r="BD205" s="112" t="e">
        <f>'III Plan Rates'!$AA208*'V Consumer Factors'!$N$15*'II Rate Development &amp; Change'!$K$34</f>
        <v>#DIV/0!</v>
      </c>
      <c r="BE205" s="112" t="e">
        <f>'III Plan Rates'!$AA208*'V Consumer Factors'!$N$16*'II Rate Development &amp; Change'!$K$34</f>
        <v>#DIV/0!</v>
      </c>
      <c r="BF205" s="112" t="e">
        <f>'III Plan Rates'!$AA208*'V Consumer Factors'!$N$17*'II Rate Development &amp; Change'!$K$34</f>
        <v>#DIV/0!</v>
      </c>
      <c r="BG205" s="112" t="e">
        <f>'III Plan Rates'!$AA208*'V Consumer Factors'!$N$18*'II Rate Development &amp; Change'!$K$34</f>
        <v>#DIV/0!</v>
      </c>
      <c r="BH205" s="112" t="e">
        <f>'III Plan Rates'!$AA208*'V Consumer Factors'!$N$19*'II Rate Development &amp; Change'!$K$34</f>
        <v>#DIV/0!</v>
      </c>
      <c r="BI205" s="112" t="e">
        <f>'III Plan Rates'!$AA208*'V Consumer Factors'!$N$20*'II Rate Development &amp; Change'!$K$34</f>
        <v>#DIV/0!</v>
      </c>
      <c r="BJ205" s="112">
        <f>IF('III Plan Rates'!$AP208&gt;0,SUMPRODUCT(BA205:BI205,'III Plan Rates'!$AG208:$AO208)/'III Plan Rates'!$AP208,0)</f>
        <v>0</v>
      </c>
      <c r="BK205" s="124"/>
      <c r="BL205" s="120" t="e">
        <f t="shared" si="67"/>
        <v>#DIV/0!</v>
      </c>
      <c r="BM205" s="120" t="e">
        <f t="shared" si="67"/>
        <v>#DIV/0!</v>
      </c>
      <c r="BN205" s="120" t="e">
        <f t="shared" si="67"/>
        <v>#DIV/0!</v>
      </c>
      <c r="BO205" s="120" t="e">
        <f t="shared" si="67"/>
        <v>#DIV/0!</v>
      </c>
      <c r="BP205" s="120" t="e">
        <f t="shared" si="67"/>
        <v>#DIV/0!</v>
      </c>
      <c r="BQ205" s="120" t="e">
        <f t="shared" si="67"/>
        <v>#DIV/0!</v>
      </c>
      <c r="BR205" s="120" t="e">
        <f t="shared" si="66"/>
        <v>#DIV/0!</v>
      </c>
      <c r="BS205" s="120" t="e">
        <f t="shared" si="66"/>
        <v>#DIV/0!</v>
      </c>
      <c r="BT205" s="120" t="e">
        <f t="shared" si="66"/>
        <v>#DIV/0!</v>
      </c>
      <c r="BU205" s="120" t="str">
        <f t="shared" si="66"/>
        <v/>
      </c>
      <c r="BV205" s="119"/>
      <c r="BW205" s="111"/>
      <c r="BX205" s="111"/>
      <c r="BY205" s="111"/>
      <c r="BZ205" s="111"/>
      <c r="CA205" s="111"/>
      <c r="CB205" s="111"/>
      <c r="CC205" s="111"/>
      <c r="CD205" s="111"/>
      <c r="CE205" s="111"/>
      <c r="CF205" s="112">
        <f>IF('III Plan Rates'!$AP208&gt;0,SUMPRODUCT(BW205:CE205,'III Plan Rates'!$AG208:$AO208)/'III Plan Rates'!$AP208,0)</f>
        <v>0</v>
      </c>
      <c r="CG205" s="123"/>
      <c r="CH205" s="112" t="e">
        <f>'III Plan Rates'!$AA208*'V Consumer Factors'!$N$12*'II Rate Development &amp; Change'!$L$34</f>
        <v>#DIV/0!</v>
      </c>
      <c r="CI205" s="112" t="e">
        <f>'III Plan Rates'!$AA208*'V Consumer Factors'!$N$13*'II Rate Development &amp; Change'!$L$34</f>
        <v>#DIV/0!</v>
      </c>
      <c r="CJ205" s="112" t="e">
        <f>'III Plan Rates'!$AA208*'V Consumer Factors'!$N$14*'II Rate Development &amp; Change'!$L$34</f>
        <v>#DIV/0!</v>
      </c>
      <c r="CK205" s="112" t="e">
        <f>'III Plan Rates'!$AA208*'V Consumer Factors'!$N$15*'II Rate Development &amp; Change'!$L$34</f>
        <v>#DIV/0!</v>
      </c>
      <c r="CL205" s="112" t="e">
        <f>'III Plan Rates'!$AA208*'V Consumer Factors'!$N$16*'II Rate Development &amp; Change'!$L$34</f>
        <v>#DIV/0!</v>
      </c>
      <c r="CM205" s="112" t="e">
        <f>'III Plan Rates'!$AA208*'V Consumer Factors'!$N$17*'II Rate Development &amp; Change'!$L$34</f>
        <v>#DIV/0!</v>
      </c>
      <c r="CN205" s="112" t="e">
        <f>'III Plan Rates'!$AA208*'V Consumer Factors'!$N$18*'II Rate Development &amp; Change'!$L$34</f>
        <v>#DIV/0!</v>
      </c>
      <c r="CO205" s="112" t="e">
        <f>'III Plan Rates'!$AA208*'V Consumer Factors'!$N$19*'II Rate Development &amp; Change'!$L$34</f>
        <v>#DIV/0!</v>
      </c>
      <c r="CP205" s="112" t="e">
        <f>'III Plan Rates'!$AA208*'V Consumer Factors'!$N$20*'II Rate Development &amp; Change'!$L$34</f>
        <v>#DIV/0!</v>
      </c>
      <c r="CQ205" s="112">
        <f>IF('III Plan Rates'!$AP208&gt;0,SUMPRODUCT(CH205:CP205,'III Plan Rates'!$AG208:$AO208)/'III Plan Rates'!$AP208,0)</f>
        <v>0</v>
      </c>
      <c r="CR205" s="124"/>
      <c r="CS205" s="120" t="e">
        <f t="shared" si="77"/>
        <v>#DIV/0!</v>
      </c>
      <c r="CT205" s="120" t="e">
        <f t="shared" si="78"/>
        <v>#DIV/0!</v>
      </c>
      <c r="CU205" s="120" t="e">
        <f t="shared" si="68"/>
        <v>#DIV/0!</v>
      </c>
      <c r="CV205" s="120" t="e">
        <f t="shared" si="69"/>
        <v>#DIV/0!</v>
      </c>
      <c r="CW205" s="120" t="e">
        <f t="shared" si="70"/>
        <v>#DIV/0!</v>
      </c>
      <c r="CX205" s="120" t="e">
        <f t="shared" si="71"/>
        <v>#DIV/0!</v>
      </c>
      <c r="CY205" s="120" t="e">
        <f t="shared" si="72"/>
        <v>#DIV/0!</v>
      </c>
      <c r="CZ205" s="120" t="e">
        <f t="shared" si="73"/>
        <v>#DIV/0!</v>
      </c>
      <c r="DA205" s="120" t="e">
        <f t="shared" si="74"/>
        <v>#DIV/0!</v>
      </c>
      <c r="DB205" s="120" t="str">
        <f t="shared" si="75"/>
        <v/>
      </c>
      <c r="DC205" s="119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2">
        <f>IF('III Plan Rates'!$AP208&gt;0,SUMPRODUCT(DD205:DL205,'III Plan Rates'!$AG208:$AO208)/'III Plan Rates'!$AP208,0)</f>
        <v>0</v>
      </c>
      <c r="DN205" s="123"/>
      <c r="DO205" s="112" t="e">
        <f>'III Plan Rates'!$AA208*'V Consumer Factors'!$N$12*'II Rate Development &amp; Change'!$M$34</f>
        <v>#DIV/0!</v>
      </c>
      <c r="DP205" s="112" t="e">
        <f>'III Plan Rates'!$AA208*'V Consumer Factors'!$N$13*'II Rate Development &amp; Change'!$M$34</f>
        <v>#DIV/0!</v>
      </c>
      <c r="DQ205" s="112" t="e">
        <f>'III Plan Rates'!$AA208*'V Consumer Factors'!$N$14*'II Rate Development &amp; Change'!$M$34</f>
        <v>#DIV/0!</v>
      </c>
      <c r="DR205" s="112" t="e">
        <f>'III Plan Rates'!$AA208*'V Consumer Factors'!$N$15*'II Rate Development &amp; Change'!$M$34</f>
        <v>#DIV/0!</v>
      </c>
      <c r="DS205" s="112" t="e">
        <f>'III Plan Rates'!$AA208*'V Consumer Factors'!$N$16*'II Rate Development &amp; Change'!$M$34</f>
        <v>#DIV/0!</v>
      </c>
      <c r="DT205" s="112" t="e">
        <f>'III Plan Rates'!$AA208*'V Consumer Factors'!$N$17*'II Rate Development &amp; Change'!$M$34</f>
        <v>#DIV/0!</v>
      </c>
      <c r="DU205" s="112" t="e">
        <f>'III Plan Rates'!$AA208*'V Consumer Factors'!$N$18*'II Rate Development &amp; Change'!$M$34</f>
        <v>#DIV/0!</v>
      </c>
      <c r="DV205" s="112" t="e">
        <f>'III Plan Rates'!$AA208*'V Consumer Factors'!$N$19*'II Rate Development &amp; Change'!$M$34</f>
        <v>#DIV/0!</v>
      </c>
      <c r="DW205" s="112" t="e">
        <f>'III Plan Rates'!$AA208*'V Consumer Factors'!$N$20*'II Rate Development &amp; Change'!$M$34</f>
        <v>#DIV/0!</v>
      </c>
      <c r="DX205" s="112">
        <f>IF('III Plan Rates'!$AP208&gt;0,SUMPRODUCT(DO205:DW205,'III Plan Rates'!$AG208:$AO208)/'III Plan Rates'!$AP208,0)</f>
        <v>0</v>
      </c>
      <c r="DZ205" s="120" t="e">
        <f t="shared" si="79"/>
        <v>#DIV/0!</v>
      </c>
      <c r="EA205" s="120" t="e">
        <f t="shared" si="80"/>
        <v>#DIV/0!</v>
      </c>
      <c r="EB205" s="120" t="e">
        <f t="shared" si="81"/>
        <v>#DIV/0!</v>
      </c>
      <c r="EC205" s="120" t="e">
        <f t="shared" si="82"/>
        <v>#DIV/0!</v>
      </c>
      <c r="ED205" s="120" t="e">
        <f t="shared" si="83"/>
        <v>#DIV/0!</v>
      </c>
      <c r="EE205" s="120" t="e">
        <f t="shared" si="84"/>
        <v>#DIV/0!</v>
      </c>
      <c r="EF205" s="120" t="e">
        <f t="shared" si="85"/>
        <v>#DIV/0!</v>
      </c>
      <c r="EG205" s="120" t="e">
        <f t="shared" si="86"/>
        <v>#DIV/0!</v>
      </c>
      <c r="EH205" s="120" t="e">
        <f t="shared" si="87"/>
        <v>#DIV/0!</v>
      </c>
      <c r="EI205" s="120" t="str">
        <f t="shared" si="76"/>
        <v/>
      </c>
      <c r="EJ205" s="119"/>
    </row>
    <row r="206" spans="1:140" x14ac:dyDescent="0.25">
      <c r="A206" s="406" t="str">
        <f>'III Plan Rates'!A209</f>
        <v>Plan 192</v>
      </c>
      <c r="B206" s="122">
        <f>'III Plan Rates'!B209</f>
        <v>0</v>
      </c>
      <c r="C206" s="128">
        <f>'III Plan Rates'!D209</f>
        <v>0</v>
      </c>
      <c r="D206" s="122">
        <f>'III Plan Rates'!E209</f>
        <v>0</v>
      </c>
      <c r="E206" s="122">
        <f>'III Plan Rates'!F209</f>
        <v>0</v>
      </c>
      <c r="F206" s="122">
        <f>'III Plan Rates'!G209</f>
        <v>0</v>
      </c>
      <c r="G206" s="122">
        <f>'III Plan Rates'!J209</f>
        <v>0</v>
      </c>
      <c r="H206" s="10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2">
        <f>IF('III Plan Rates'!$AP209&gt;0,SUMPRODUCT(I206:Q206,'III Plan Rates'!$AG209:$AO209)/'III Plan Rates'!$AP209,0)</f>
        <v>0</v>
      </c>
      <c r="S206" s="123"/>
      <c r="T206" s="112" t="e">
        <f>'III Plan Rates'!$AA209*'V Consumer Factors'!$N$12*'II Rate Development &amp; Change'!$J$34</f>
        <v>#DIV/0!</v>
      </c>
      <c r="U206" s="112" t="e">
        <f>'III Plan Rates'!$AA209*'V Consumer Factors'!$N$13*'II Rate Development &amp; Change'!$J$34</f>
        <v>#DIV/0!</v>
      </c>
      <c r="V206" s="112" t="e">
        <f>'III Plan Rates'!$AA209*'V Consumer Factors'!$N$14*'II Rate Development &amp; Change'!$J$34</f>
        <v>#DIV/0!</v>
      </c>
      <c r="W206" s="112" t="e">
        <f>'III Plan Rates'!$AA209*'V Consumer Factors'!$N$15*'II Rate Development &amp; Change'!$J$34</f>
        <v>#DIV/0!</v>
      </c>
      <c r="X206" s="112" t="e">
        <f>'III Plan Rates'!$AA209*'V Consumer Factors'!$N$16*'II Rate Development &amp; Change'!$J$34</f>
        <v>#DIV/0!</v>
      </c>
      <c r="Y206" s="112" t="e">
        <f>'III Plan Rates'!$AA209*'V Consumer Factors'!$N$17*'II Rate Development &amp; Change'!$J$34</f>
        <v>#DIV/0!</v>
      </c>
      <c r="Z206" s="112" t="e">
        <f>'III Plan Rates'!$AA209*'V Consumer Factors'!$N$18*'II Rate Development &amp; Change'!$J$34</f>
        <v>#DIV/0!</v>
      </c>
      <c r="AA206" s="112" t="e">
        <f>'III Plan Rates'!$AA209*'V Consumer Factors'!$N$19*'II Rate Development &amp; Change'!$J$34</f>
        <v>#DIV/0!</v>
      </c>
      <c r="AB206" s="112" t="e">
        <f>'III Plan Rates'!$AA209*'V Consumer Factors'!$N$20*'II Rate Development &amp; Change'!$J$34</f>
        <v>#DIV/0!</v>
      </c>
      <c r="AC206" s="112">
        <f>IF('III Plan Rates'!$AP209&gt;0,SUMPRODUCT(T206:AB206,'III Plan Rates'!$AG209:$AO209)/'III Plan Rates'!$AP209,0)</f>
        <v>0</v>
      </c>
      <c r="AD206" s="119"/>
      <c r="AE206" s="120" t="e">
        <f t="shared" si="90"/>
        <v>#DIV/0!</v>
      </c>
      <c r="AF206" s="120" t="e">
        <f t="shared" si="90"/>
        <v>#DIV/0!</v>
      </c>
      <c r="AG206" s="120" t="e">
        <f t="shared" si="90"/>
        <v>#DIV/0!</v>
      </c>
      <c r="AH206" s="120" t="e">
        <f t="shared" si="89"/>
        <v>#DIV/0!</v>
      </c>
      <c r="AI206" s="120" t="e">
        <f t="shared" si="89"/>
        <v>#DIV/0!</v>
      </c>
      <c r="AJ206" s="120" t="e">
        <f t="shared" si="89"/>
        <v>#DIV/0!</v>
      </c>
      <c r="AK206" s="120" t="e">
        <f t="shared" si="88"/>
        <v>#DIV/0!</v>
      </c>
      <c r="AL206" s="120" t="e">
        <f t="shared" si="88"/>
        <v>#DIV/0!</v>
      </c>
      <c r="AM206" s="120" t="e">
        <f t="shared" si="88"/>
        <v>#DIV/0!</v>
      </c>
      <c r="AN206" s="120" t="str">
        <f t="shared" si="88"/>
        <v/>
      </c>
      <c r="AO206" s="119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2">
        <f>IF('III Plan Rates'!$AP209&gt;0,SUMPRODUCT(AP206:AX206,'III Plan Rates'!$AG209:$AO209)/'III Plan Rates'!$AP209,0)</f>
        <v>0</v>
      </c>
      <c r="AZ206" s="123"/>
      <c r="BA206" s="112" t="e">
        <f>'III Plan Rates'!$AA209*'V Consumer Factors'!$N$12*'II Rate Development &amp; Change'!$K$34</f>
        <v>#DIV/0!</v>
      </c>
      <c r="BB206" s="112" t="e">
        <f>'III Plan Rates'!$AA209*'V Consumer Factors'!$N$13*'II Rate Development &amp; Change'!$K$34</f>
        <v>#DIV/0!</v>
      </c>
      <c r="BC206" s="112" t="e">
        <f>'III Plan Rates'!$AA209*'V Consumer Factors'!$N$14*'II Rate Development &amp; Change'!$K$34</f>
        <v>#DIV/0!</v>
      </c>
      <c r="BD206" s="112" t="e">
        <f>'III Plan Rates'!$AA209*'V Consumer Factors'!$N$15*'II Rate Development &amp; Change'!$K$34</f>
        <v>#DIV/0!</v>
      </c>
      <c r="BE206" s="112" t="e">
        <f>'III Plan Rates'!$AA209*'V Consumer Factors'!$N$16*'II Rate Development &amp; Change'!$K$34</f>
        <v>#DIV/0!</v>
      </c>
      <c r="BF206" s="112" t="e">
        <f>'III Plan Rates'!$AA209*'V Consumer Factors'!$N$17*'II Rate Development &amp; Change'!$K$34</f>
        <v>#DIV/0!</v>
      </c>
      <c r="BG206" s="112" t="e">
        <f>'III Plan Rates'!$AA209*'V Consumer Factors'!$N$18*'II Rate Development &amp; Change'!$K$34</f>
        <v>#DIV/0!</v>
      </c>
      <c r="BH206" s="112" t="e">
        <f>'III Plan Rates'!$AA209*'V Consumer Factors'!$N$19*'II Rate Development &amp; Change'!$K$34</f>
        <v>#DIV/0!</v>
      </c>
      <c r="BI206" s="112" t="e">
        <f>'III Plan Rates'!$AA209*'V Consumer Factors'!$N$20*'II Rate Development &amp; Change'!$K$34</f>
        <v>#DIV/0!</v>
      </c>
      <c r="BJ206" s="112">
        <f>IF('III Plan Rates'!$AP209&gt;0,SUMPRODUCT(BA206:BI206,'III Plan Rates'!$AG209:$AO209)/'III Plan Rates'!$AP209,0)</f>
        <v>0</v>
      </c>
      <c r="BK206" s="124"/>
      <c r="BL206" s="120" t="e">
        <f t="shared" si="67"/>
        <v>#DIV/0!</v>
      </c>
      <c r="BM206" s="120" t="e">
        <f t="shared" si="67"/>
        <v>#DIV/0!</v>
      </c>
      <c r="BN206" s="120" t="e">
        <f t="shared" si="67"/>
        <v>#DIV/0!</v>
      </c>
      <c r="BO206" s="120" t="e">
        <f t="shared" si="67"/>
        <v>#DIV/0!</v>
      </c>
      <c r="BP206" s="120" t="e">
        <f t="shared" si="67"/>
        <v>#DIV/0!</v>
      </c>
      <c r="BQ206" s="120" t="e">
        <f t="shared" si="67"/>
        <v>#DIV/0!</v>
      </c>
      <c r="BR206" s="120" t="e">
        <f t="shared" si="66"/>
        <v>#DIV/0!</v>
      </c>
      <c r="BS206" s="120" t="e">
        <f t="shared" si="66"/>
        <v>#DIV/0!</v>
      </c>
      <c r="BT206" s="120" t="e">
        <f t="shared" si="66"/>
        <v>#DIV/0!</v>
      </c>
      <c r="BU206" s="120" t="str">
        <f t="shared" si="66"/>
        <v/>
      </c>
      <c r="BV206" s="119"/>
      <c r="BW206" s="111"/>
      <c r="BX206" s="111"/>
      <c r="BY206" s="111"/>
      <c r="BZ206" s="111"/>
      <c r="CA206" s="111"/>
      <c r="CB206" s="111"/>
      <c r="CC206" s="111"/>
      <c r="CD206" s="111"/>
      <c r="CE206" s="111"/>
      <c r="CF206" s="112">
        <f>IF('III Plan Rates'!$AP209&gt;0,SUMPRODUCT(BW206:CE206,'III Plan Rates'!$AG209:$AO209)/'III Plan Rates'!$AP209,0)</f>
        <v>0</v>
      </c>
      <c r="CG206" s="123"/>
      <c r="CH206" s="112" t="e">
        <f>'III Plan Rates'!$AA209*'V Consumer Factors'!$N$12*'II Rate Development &amp; Change'!$L$34</f>
        <v>#DIV/0!</v>
      </c>
      <c r="CI206" s="112" t="e">
        <f>'III Plan Rates'!$AA209*'V Consumer Factors'!$N$13*'II Rate Development &amp; Change'!$L$34</f>
        <v>#DIV/0!</v>
      </c>
      <c r="CJ206" s="112" t="e">
        <f>'III Plan Rates'!$AA209*'V Consumer Factors'!$N$14*'II Rate Development &amp; Change'!$L$34</f>
        <v>#DIV/0!</v>
      </c>
      <c r="CK206" s="112" t="e">
        <f>'III Plan Rates'!$AA209*'V Consumer Factors'!$N$15*'II Rate Development &amp; Change'!$L$34</f>
        <v>#DIV/0!</v>
      </c>
      <c r="CL206" s="112" t="e">
        <f>'III Plan Rates'!$AA209*'V Consumer Factors'!$N$16*'II Rate Development &amp; Change'!$L$34</f>
        <v>#DIV/0!</v>
      </c>
      <c r="CM206" s="112" t="e">
        <f>'III Plan Rates'!$AA209*'V Consumer Factors'!$N$17*'II Rate Development &amp; Change'!$L$34</f>
        <v>#DIV/0!</v>
      </c>
      <c r="CN206" s="112" t="e">
        <f>'III Plan Rates'!$AA209*'V Consumer Factors'!$N$18*'II Rate Development &amp; Change'!$L$34</f>
        <v>#DIV/0!</v>
      </c>
      <c r="CO206" s="112" t="e">
        <f>'III Plan Rates'!$AA209*'V Consumer Factors'!$N$19*'II Rate Development &amp; Change'!$L$34</f>
        <v>#DIV/0!</v>
      </c>
      <c r="CP206" s="112" t="e">
        <f>'III Plan Rates'!$AA209*'V Consumer Factors'!$N$20*'II Rate Development &amp; Change'!$L$34</f>
        <v>#DIV/0!</v>
      </c>
      <c r="CQ206" s="112">
        <f>IF('III Plan Rates'!$AP209&gt;0,SUMPRODUCT(CH206:CP206,'III Plan Rates'!$AG209:$AO209)/'III Plan Rates'!$AP209,0)</f>
        <v>0</v>
      </c>
      <c r="CR206" s="124"/>
      <c r="CS206" s="120" t="e">
        <f t="shared" si="77"/>
        <v>#DIV/0!</v>
      </c>
      <c r="CT206" s="120" t="e">
        <f t="shared" si="78"/>
        <v>#DIV/0!</v>
      </c>
      <c r="CU206" s="120" t="e">
        <f t="shared" si="68"/>
        <v>#DIV/0!</v>
      </c>
      <c r="CV206" s="120" t="e">
        <f t="shared" si="69"/>
        <v>#DIV/0!</v>
      </c>
      <c r="CW206" s="120" t="e">
        <f t="shared" si="70"/>
        <v>#DIV/0!</v>
      </c>
      <c r="CX206" s="120" t="e">
        <f t="shared" si="71"/>
        <v>#DIV/0!</v>
      </c>
      <c r="CY206" s="120" t="e">
        <f t="shared" si="72"/>
        <v>#DIV/0!</v>
      </c>
      <c r="CZ206" s="120" t="e">
        <f t="shared" si="73"/>
        <v>#DIV/0!</v>
      </c>
      <c r="DA206" s="120" t="e">
        <f t="shared" si="74"/>
        <v>#DIV/0!</v>
      </c>
      <c r="DB206" s="120" t="str">
        <f t="shared" si="75"/>
        <v/>
      </c>
      <c r="DC206" s="119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2">
        <f>IF('III Plan Rates'!$AP209&gt;0,SUMPRODUCT(DD206:DL206,'III Plan Rates'!$AG209:$AO209)/'III Plan Rates'!$AP209,0)</f>
        <v>0</v>
      </c>
      <c r="DN206" s="123"/>
      <c r="DO206" s="112" t="e">
        <f>'III Plan Rates'!$AA209*'V Consumer Factors'!$N$12*'II Rate Development &amp; Change'!$M$34</f>
        <v>#DIV/0!</v>
      </c>
      <c r="DP206" s="112" t="e">
        <f>'III Plan Rates'!$AA209*'V Consumer Factors'!$N$13*'II Rate Development &amp; Change'!$M$34</f>
        <v>#DIV/0!</v>
      </c>
      <c r="DQ206" s="112" t="e">
        <f>'III Plan Rates'!$AA209*'V Consumer Factors'!$N$14*'II Rate Development &amp; Change'!$M$34</f>
        <v>#DIV/0!</v>
      </c>
      <c r="DR206" s="112" t="e">
        <f>'III Plan Rates'!$AA209*'V Consumer Factors'!$N$15*'II Rate Development &amp; Change'!$M$34</f>
        <v>#DIV/0!</v>
      </c>
      <c r="DS206" s="112" t="e">
        <f>'III Plan Rates'!$AA209*'V Consumer Factors'!$N$16*'II Rate Development &amp; Change'!$M$34</f>
        <v>#DIV/0!</v>
      </c>
      <c r="DT206" s="112" t="e">
        <f>'III Plan Rates'!$AA209*'V Consumer Factors'!$N$17*'II Rate Development &amp; Change'!$M$34</f>
        <v>#DIV/0!</v>
      </c>
      <c r="DU206" s="112" t="e">
        <f>'III Plan Rates'!$AA209*'V Consumer Factors'!$N$18*'II Rate Development &amp; Change'!$M$34</f>
        <v>#DIV/0!</v>
      </c>
      <c r="DV206" s="112" t="e">
        <f>'III Plan Rates'!$AA209*'V Consumer Factors'!$N$19*'II Rate Development &amp; Change'!$M$34</f>
        <v>#DIV/0!</v>
      </c>
      <c r="DW206" s="112" t="e">
        <f>'III Plan Rates'!$AA209*'V Consumer Factors'!$N$20*'II Rate Development &amp; Change'!$M$34</f>
        <v>#DIV/0!</v>
      </c>
      <c r="DX206" s="112">
        <f>IF('III Plan Rates'!$AP209&gt;0,SUMPRODUCT(DO206:DW206,'III Plan Rates'!$AG209:$AO209)/'III Plan Rates'!$AP209,0)</f>
        <v>0</v>
      </c>
      <c r="DZ206" s="120" t="e">
        <f t="shared" si="79"/>
        <v>#DIV/0!</v>
      </c>
      <c r="EA206" s="120" t="e">
        <f t="shared" si="80"/>
        <v>#DIV/0!</v>
      </c>
      <c r="EB206" s="120" t="e">
        <f t="shared" si="81"/>
        <v>#DIV/0!</v>
      </c>
      <c r="EC206" s="120" t="e">
        <f t="shared" si="82"/>
        <v>#DIV/0!</v>
      </c>
      <c r="ED206" s="120" t="e">
        <f t="shared" si="83"/>
        <v>#DIV/0!</v>
      </c>
      <c r="EE206" s="120" t="e">
        <f t="shared" si="84"/>
        <v>#DIV/0!</v>
      </c>
      <c r="EF206" s="120" t="e">
        <f t="shared" si="85"/>
        <v>#DIV/0!</v>
      </c>
      <c r="EG206" s="120" t="e">
        <f t="shared" si="86"/>
        <v>#DIV/0!</v>
      </c>
      <c r="EH206" s="120" t="e">
        <f t="shared" si="87"/>
        <v>#DIV/0!</v>
      </c>
      <c r="EI206" s="120" t="str">
        <f t="shared" si="76"/>
        <v/>
      </c>
      <c r="EJ206" s="119"/>
    </row>
    <row r="207" spans="1:140" x14ac:dyDescent="0.25">
      <c r="A207" s="406" t="str">
        <f>'III Plan Rates'!A210</f>
        <v>Plan 193</v>
      </c>
      <c r="B207" s="122">
        <f>'III Plan Rates'!B210</f>
        <v>0</v>
      </c>
      <c r="C207" s="128">
        <f>'III Plan Rates'!D210</f>
        <v>0</v>
      </c>
      <c r="D207" s="122">
        <f>'III Plan Rates'!E210</f>
        <v>0</v>
      </c>
      <c r="E207" s="122">
        <f>'III Plan Rates'!F210</f>
        <v>0</v>
      </c>
      <c r="F207" s="122">
        <f>'III Plan Rates'!G210</f>
        <v>0</v>
      </c>
      <c r="G207" s="122">
        <f>'III Plan Rates'!J210</f>
        <v>0</v>
      </c>
      <c r="H207" s="10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2">
        <f>IF('III Plan Rates'!$AP210&gt;0,SUMPRODUCT(I207:Q207,'III Plan Rates'!$AG210:$AO210)/'III Plan Rates'!$AP210,0)</f>
        <v>0</v>
      </c>
      <c r="S207" s="123"/>
      <c r="T207" s="112" t="e">
        <f>'III Plan Rates'!$AA210*'V Consumer Factors'!$N$12*'II Rate Development &amp; Change'!$J$34</f>
        <v>#DIV/0!</v>
      </c>
      <c r="U207" s="112" t="e">
        <f>'III Plan Rates'!$AA210*'V Consumer Factors'!$N$13*'II Rate Development &amp; Change'!$J$34</f>
        <v>#DIV/0!</v>
      </c>
      <c r="V207" s="112" t="e">
        <f>'III Plan Rates'!$AA210*'V Consumer Factors'!$N$14*'II Rate Development &amp; Change'!$J$34</f>
        <v>#DIV/0!</v>
      </c>
      <c r="W207" s="112" t="e">
        <f>'III Plan Rates'!$AA210*'V Consumer Factors'!$N$15*'II Rate Development &amp; Change'!$J$34</f>
        <v>#DIV/0!</v>
      </c>
      <c r="X207" s="112" t="e">
        <f>'III Plan Rates'!$AA210*'V Consumer Factors'!$N$16*'II Rate Development &amp; Change'!$J$34</f>
        <v>#DIV/0!</v>
      </c>
      <c r="Y207" s="112" t="e">
        <f>'III Plan Rates'!$AA210*'V Consumer Factors'!$N$17*'II Rate Development &amp; Change'!$J$34</f>
        <v>#DIV/0!</v>
      </c>
      <c r="Z207" s="112" t="e">
        <f>'III Plan Rates'!$AA210*'V Consumer Factors'!$N$18*'II Rate Development &amp; Change'!$J$34</f>
        <v>#DIV/0!</v>
      </c>
      <c r="AA207" s="112" t="e">
        <f>'III Plan Rates'!$AA210*'V Consumer Factors'!$N$19*'II Rate Development &amp; Change'!$J$34</f>
        <v>#DIV/0!</v>
      </c>
      <c r="AB207" s="112" t="e">
        <f>'III Plan Rates'!$AA210*'V Consumer Factors'!$N$20*'II Rate Development &amp; Change'!$J$34</f>
        <v>#DIV/0!</v>
      </c>
      <c r="AC207" s="112">
        <f>IF('III Plan Rates'!$AP210&gt;0,SUMPRODUCT(T207:AB207,'III Plan Rates'!$AG210:$AO210)/'III Plan Rates'!$AP210,0)</f>
        <v>0</v>
      </c>
      <c r="AD207" s="119"/>
      <c r="AE207" s="120" t="e">
        <f t="shared" si="90"/>
        <v>#DIV/0!</v>
      </c>
      <c r="AF207" s="120" t="e">
        <f t="shared" si="90"/>
        <v>#DIV/0!</v>
      </c>
      <c r="AG207" s="120" t="e">
        <f t="shared" si="90"/>
        <v>#DIV/0!</v>
      </c>
      <c r="AH207" s="120" t="e">
        <f t="shared" si="89"/>
        <v>#DIV/0!</v>
      </c>
      <c r="AI207" s="120" t="e">
        <f t="shared" si="89"/>
        <v>#DIV/0!</v>
      </c>
      <c r="AJ207" s="120" t="e">
        <f t="shared" si="89"/>
        <v>#DIV/0!</v>
      </c>
      <c r="AK207" s="120" t="e">
        <f t="shared" si="88"/>
        <v>#DIV/0!</v>
      </c>
      <c r="AL207" s="120" t="e">
        <f t="shared" si="88"/>
        <v>#DIV/0!</v>
      </c>
      <c r="AM207" s="120" t="e">
        <f t="shared" si="88"/>
        <v>#DIV/0!</v>
      </c>
      <c r="AN207" s="120" t="str">
        <f t="shared" si="88"/>
        <v/>
      </c>
      <c r="AO207" s="119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2">
        <f>IF('III Plan Rates'!$AP210&gt;0,SUMPRODUCT(AP207:AX207,'III Plan Rates'!$AG210:$AO210)/'III Plan Rates'!$AP210,0)</f>
        <v>0</v>
      </c>
      <c r="AZ207" s="123"/>
      <c r="BA207" s="112" t="e">
        <f>'III Plan Rates'!$AA210*'V Consumer Factors'!$N$12*'II Rate Development &amp; Change'!$K$34</f>
        <v>#DIV/0!</v>
      </c>
      <c r="BB207" s="112" t="e">
        <f>'III Plan Rates'!$AA210*'V Consumer Factors'!$N$13*'II Rate Development &amp; Change'!$K$34</f>
        <v>#DIV/0!</v>
      </c>
      <c r="BC207" s="112" t="e">
        <f>'III Plan Rates'!$AA210*'V Consumer Factors'!$N$14*'II Rate Development &amp; Change'!$K$34</f>
        <v>#DIV/0!</v>
      </c>
      <c r="BD207" s="112" t="e">
        <f>'III Plan Rates'!$AA210*'V Consumer Factors'!$N$15*'II Rate Development &amp; Change'!$K$34</f>
        <v>#DIV/0!</v>
      </c>
      <c r="BE207" s="112" t="e">
        <f>'III Plan Rates'!$AA210*'V Consumer Factors'!$N$16*'II Rate Development &amp; Change'!$K$34</f>
        <v>#DIV/0!</v>
      </c>
      <c r="BF207" s="112" t="e">
        <f>'III Plan Rates'!$AA210*'V Consumer Factors'!$N$17*'II Rate Development &amp; Change'!$K$34</f>
        <v>#DIV/0!</v>
      </c>
      <c r="BG207" s="112" t="e">
        <f>'III Plan Rates'!$AA210*'V Consumer Factors'!$N$18*'II Rate Development &amp; Change'!$K$34</f>
        <v>#DIV/0!</v>
      </c>
      <c r="BH207" s="112" t="e">
        <f>'III Plan Rates'!$AA210*'V Consumer Factors'!$N$19*'II Rate Development &amp; Change'!$K$34</f>
        <v>#DIV/0!</v>
      </c>
      <c r="BI207" s="112" t="e">
        <f>'III Plan Rates'!$AA210*'V Consumer Factors'!$N$20*'II Rate Development &amp; Change'!$K$34</f>
        <v>#DIV/0!</v>
      </c>
      <c r="BJ207" s="112">
        <f>IF('III Plan Rates'!$AP210&gt;0,SUMPRODUCT(BA207:BI207,'III Plan Rates'!$AG210:$AO210)/'III Plan Rates'!$AP210,0)</f>
        <v>0</v>
      </c>
      <c r="BK207" s="124"/>
      <c r="BL207" s="120" t="e">
        <f t="shared" si="67"/>
        <v>#DIV/0!</v>
      </c>
      <c r="BM207" s="120" t="e">
        <f t="shared" si="67"/>
        <v>#DIV/0!</v>
      </c>
      <c r="BN207" s="120" t="e">
        <f t="shared" si="67"/>
        <v>#DIV/0!</v>
      </c>
      <c r="BO207" s="120" t="e">
        <f t="shared" si="67"/>
        <v>#DIV/0!</v>
      </c>
      <c r="BP207" s="120" t="e">
        <f t="shared" si="67"/>
        <v>#DIV/0!</v>
      </c>
      <c r="BQ207" s="120" t="e">
        <f t="shared" si="67"/>
        <v>#DIV/0!</v>
      </c>
      <c r="BR207" s="120" t="e">
        <f t="shared" si="66"/>
        <v>#DIV/0!</v>
      </c>
      <c r="BS207" s="120" t="e">
        <f t="shared" si="66"/>
        <v>#DIV/0!</v>
      </c>
      <c r="BT207" s="120" t="e">
        <f t="shared" si="66"/>
        <v>#DIV/0!</v>
      </c>
      <c r="BU207" s="120" t="str">
        <f t="shared" si="66"/>
        <v/>
      </c>
      <c r="BV207" s="119"/>
      <c r="BW207" s="111"/>
      <c r="BX207" s="111"/>
      <c r="BY207" s="111"/>
      <c r="BZ207" s="111"/>
      <c r="CA207" s="111"/>
      <c r="CB207" s="111"/>
      <c r="CC207" s="111"/>
      <c r="CD207" s="111"/>
      <c r="CE207" s="111"/>
      <c r="CF207" s="112">
        <f>IF('III Plan Rates'!$AP210&gt;0,SUMPRODUCT(BW207:CE207,'III Plan Rates'!$AG210:$AO210)/'III Plan Rates'!$AP210,0)</f>
        <v>0</v>
      </c>
      <c r="CG207" s="123"/>
      <c r="CH207" s="112" t="e">
        <f>'III Plan Rates'!$AA210*'V Consumer Factors'!$N$12*'II Rate Development &amp; Change'!$L$34</f>
        <v>#DIV/0!</v>
      </c>
      <c r="CI207" s="112" t="e">
        <f>'III Plan Rates'!$AA210*'V Consumer Factors'!$N$13*'II Rate Development &amp; Change'!$L$34</f>
        <v>#DIV/0!</v>
      </c>
      <c r="CJ207" s="112" t="e">
        <f>'III Plan Rates'!$AA210*'V Consumer Factors'!$N$14*'II Rate Development &amp; Change'!$L$34</f>
        <v>#DIV/0!</v>
      </c>
      <c r="CK207" s="112" t="e">
        <f>'III Plan Rates'!$AA210*'V Consumer Factors'!$N$15*'II Rate Development &amp; Change'!$L$34</f>
        <v>#DIV/0!</v>
      </c>
      <c r="CL207" s="112" t="e">
        <f>'III Plan Rates'!$AA210*'V Consumer Factors'!$N$16*'II Rate Development &amp; Change'!$L$34</f>
        <v>#DIV/0!</v>
      </c>
      <c r="CM207" s="112" t="e">
        <f>'III Plan Rates'!$AA210*'V Consumer Factors'!$N$17*'II Rate Development &amp; Change'!$L$34</f>
        <v>#DIV/0!</v>
      </c>
      <c r="CN207" s="112" t="e">
        <f>'III Plan Rates'!$AA210*'V Consumer Factors'!$N$18*'II Rate Development &amp; Change'!$L$34</f>
        <v>#DIV/0!</v>
      </c>
      <c r="CO207" s="112" t="e">
        <f>'III Plan Rates'!$AA210*'V Consumer Factors'!$N$19*'II Rate Development &amp; Change'!$L$34</f>
        <v>#DIV/0!</v>
      </c>
      <c r="CP207" s="112" t="e">
        <f>'III Plan Rates'!$AA210*'V Consumer Factors'!$N$20*'II Rate Development &amp; Change'!$L$34</f>
        <v>#DIV/0!</v>
      </c>
      <c r="CQ207" s="112">
        <f>IF('III Plan Rates'!$AP210&gt;0,SUMPRODUCT(CH207:CP207,'III Plan Rates'!$AG210:$AO210)/'III Plan Rates'!$AP210,0)</f>
        <v>0</v>
      </c>
      <c r="CR207" s="124"/>
      <c r="CS207" s="120" t="e">
        <f t="shared" si="77"/>
        <v>#DIV/0!</v>
      </c>
      <c r="CT207" s="120" t="e">
        <f t="shared" si="78"/>
        <v>#DIV/0!</v>
      </c>
      <c r="CU207" s="120" t="e">
        <f t="shared" si="68"/>
        <v>#DIV/0!</v>
      </c>
      <c r="CV207" s="120" t="e">
        <f t="shared" si="69"/>
        <v>#DIV/0!</v>
      </c>
      <c r="CW207" s="120" t="e">
        <f t="shared" si="70"/>
        <v>#DIV/0!</v>
      </c>
      <c r="CX207" s="120" t="e">
        <f t="shared" si="71"/>
        <v>#DIV/0!</v>
      </c>
      <c r="CY207" s="120" t="e">
        <f t="shared" si="72"/>
        <v>#DIV/0!</v>
      </c>
      <c r="CZ207" s="120" t="e">
        <f t="shared" si="73"/>
        <v>#DIV/0!</v>
      </c>
      <c r="DA207" s="120" t="e">
        <f t="shared" si="74"/>
        <v>#DIV/0!</v>
      </c>
      <c r="DB207" s="120" t="str">
        <f t="shared" si="75"/>
        <v/>
      </c>
      <c r="DC207" s="119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2">
        <f>IF('III Plan Rates'!$AP210&gt;0,SUMPRODUCT(DD207:DL207,'III Plan Rates'!$AG210:$AO210)/'III Plan Rates'!$AP210,0)</f>
        <v>0</v>
      </c>
      <c r="DN207" s="123"/>
      <c r="DO207" s="112" t="e">
        <f>'III Plan Rates'!$AA210*'V Consumer Factors'!$N$12*'II Rate Development &amp; Change'!$M$34</f>
        <v>#DIV/0!</v>
      </c>
      <c r="DP207" s="112" t="e">
        <f>'III Plan Rates'!$AA210*'V Consumer Factors'!$N$13*'II Rate Development &amp; Change'!$M$34</f>
        <v>#DIV/0!</v>
      </c>
      <c r="DQ207" s="112" t="e">
        <f>'III Plan Rates'!$AA210*'V Consumer Factors'!$N$14*'II Rate Development &amp; Change'!$M$34</f>
        <v>#DIV/0!</v>
      </c>
      <c r="DR207" s="112" t="e">
        <f>'III Plan Rates'!$AA210*'V Consumer Factors'!$N$15*'II Rate Development &amp; Change'!$M$34</f>
        <v>#DIV/0!</v>
      </c>
      <c r="DS207" s="112" t="e">
        <f>'III Plan Rates'!$AA210*'V Consumer Factors'!$N$16*'II Rate Development &amp; Change'!$M$34</f>
        <v>#DIV/0!</v>
      </c>
      <c r="DT207" s="112" t="e">
        <f>'III Plan Rates'!$AA210*'V Consumer Factors'!$N$17*'II Rate Development &amp; Change'!$M$34</f>
        <v>#DIV/0!</v>
      </c>
      <c r="DU207" s="112" t="e">
        <f>'III Plan Rates'!$AA210*'V Consumer Factors'!$N$18*'II Rate Development &amp; Change'!$M$34</f>
        <v>#DIV/0!</v>
      </c>
      <c r="DV207" s="112" t="e">
        <f>'III Plan Rates'!$AA210*'V Consumer Factors'!$N$19*'II Rate Development &amp; Change'!$M$34</f>
        <v>#DIV/0!</v>
      </c>
      <c r="DW207" s="112" t="e">
        <f>'III Plan Rates'!$AA210*'V Consumer Factors'!$N$20*'II Rate Development &amp; Change'!$M$34</f>
        <v>#DIV/0!</v>
      </c>
      <c r="DX207" s="112">
        <f>IF('III Plan Rates'!$AP210&gt;0,SUMPRODUCT(DO207:DW207,'III Plan Rates'!$AG210:$AO210)/'III Plan Rates'!$AP210,0)</f>
        <v>0</v>
      </c>
      <c r="DZ207" s="120" t="e">
        <f t="shared" si="79"/>
        <v>#DIV/0!</v>
      </c>
      <c r="EA207" s="120" t="e">
        <f t="shared" si="80"/>
        <v>#DIV/0!</v>
      </c>
      <c r="EB207" s="120" t="e">
        <f t="shared" si="81"/>
        <v>#DIV/0!</v>
      </c>
      <c r="EC207" s="120" t="e">
        <f t="shared" si="82"/>
        <v>#DIV/0!</v>
      </c>
      <c r="ED207" s="120" t="e">
        <f t="shared" si="83"/>
        <v>#DIV/0!</v>
      </c>
      <c r="EE207" s="120" t="e">
        <f t="shared" si="84"/>
        <v>#DIV/0!</v>
      </c>
      <c r="EF207" s="120" t="e">
        <f t="shared" si="85"/>
        <v>#DIV/0!</v>
      </c>
      <c r="EG207" s="120" t="e">
        <f t="shared" si="86"/>
        <v>#DIV/0!</v>
      </c>
      <c r="EH207" s="120" t="e">
        <f t="shared" si="87"/>
        <v>#DIV/0!</v>
      </c>
      <c r="EI207" s="120" t="str">
        <f t="shared" si="76"/>
        <v/>
      </c>
      <c r="EJ207" s="119"/>
    </row>
    <row r="208" spans="1:140" x14ac:dyDescent="0.25">
      <c r="A208" s="406" t="str">
        <f>'III Plan Rates'!A211</f>
        <v>Plan 194</v>
      </c>
      <c r="B208" s="122">
        <f>'III Plan Rates'!B211</f>
        <v>0</v>
      </c>
      <c r="C208" s="128">
        <f>'III Plan Rates'!D211</f>
        <v>0</v>
      </c>
      <c r="D208" s="122">
        <f>'III Plan Rates'!E211</f>
        <v>0</v>
      </c>
      <c r="E208" s="122">
        <f>'III Plan Rates'!F211</f>
        <v>0</v>
      </c>
      <c r="F208" s="122">
        <f>'III Plan Rates'!G211</f>
        <v>0</v>
      </c>
      <c r="G208" s="122">
        <f>'III Plan Rates'!J211</f>
        <v>0</v>
      </c>
      <c r="H208" s="10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2">
        <f>IF('III Plan Rates'!$AP211&gt;0,SUMPRODUCT(I208:Q208,'III Plan Rates'!$AG211:$AO211)/'III Plan Rates'!$AP211,0)</f>
        <v>0</v>
      </c>
      <c r="S208" s="123"/>
      <c r="T208" s="112" t="e">
        <f>'III Plan Rates'!$AA211*'V Consumer Factors'!$N$12*'II Rate Development &amp; Change'!$J$34</f>
        <v>#DIV/0!</v>
      </c>
      <c r="U208" s="112" t="e">
        <f>'III Plan Rates'!$AA211*'V Consumer Factors'!$N$13*'II Rate Development &amp; Change'!$J$34</f>
        <v>#DIV/0!</v>
      </c>
      <c r="V208" s="112" t="e">
        <f>'III Plan Rates'!$AA211*'V Consumer Factors'!$N$14*'II Rate Development &amp; Change'!$J$34</f>
        <v>#DIV/0!</v>
      </c>
      <c r="W208" s="112" t="e">
        <f>'III Plan Rates'!$AA211*'V Consumer Factors'!$N$15*'II Rate Development &amp; Change'!$J$34</f>
        <v>#DIV/0!</v>
      </c>
      <c r="X208" s="112" t="e">
        <f>'III Plan Rates'!$AA211*'V Consumer Factors'!$N$16*'II Rate Development &amp; Change'!$J$34</f>
        <v>#DIV/0!</v>
      </c>
      <c r="Y208" s="112" t="e">
        <f>'III Plan Rates'!$AA211*'V Consumer Factors'!$N$17*'II Rate Development &amp; Change'!$J$34</f>
        <v>#DIV/0!</v>
      </c>
      <c r="Z208" s="112" t="e">
        <f>'III Plan Rates'!$AA211*'V Consumer Factors'!$N$18*'II Rate Development &amp; Change'!$J$34</f>
        <v>#DIV/0!</v>
      </c>
      <c r="AA208" s="112" t="e">
        <f>'III Plan Rates'!$AA211*'V Consumer Factors'!$N$19*'II Rate Development &amp; Change'!$J$34</f>
        <v>#DIV/0!</v>
      </c>
      <c r="AB208" s="112" t="e">
        <f>'III Plan Rates'!$AA211*'V Consumer Factors'!$N$20*'II Rate Development &amp; Change'!$J$34</f>
        <v>#DIV/0!</v>
      </c>
      <c r="AC208" s="112">
        <f>IF('III Plan Rates'!$AP211&gt;0,SUMPRODUCT(T208:AB208,'III Plan Rates'!$AG211:$AO211)/'III Plan Rates'!$AP211,0)</f>
        <v>0</v>
      </c>
      <c r="AD208" s="119"/>
      <c r="AE208" s="120" t="e">
        <f t="shared" si="90"/>
        <v>#DIV/0!</v>
      </c>
      <c r="AF208" s="120" t="e">
        <f t="shared" si="90"/>
        <v>#DIV/0!</v>
      </c>
      <c r="AG208" s="120" t="e">
        <f t="shared" si="90"/>
        <v>#DIV/0!</v>
      </c>
      <c r="AH208" s="120" t="e">
        <f t="shared" si="89"/>
        <v>#DIV/0!</v>
      </c>
      <c r="AI208" s="120" t="e">
        <f t="shared" si="89"/>
        <v>#DIV/0!</v>
      </c>
      <c r="AJ208" s="120" t="e">
        <f t="shared" si="89"/>
        <v>#DIV/0!</v>
      </c>
      <c r="AK208" s="120" t="e">
        <f t="shared" si="88"/>
        <v>#DIV/0!</v>
      </c>
      <c r="AL208" s="120" t="e">
        <f t="shared" si="88"/>
        <v>#DIV/0!</v>
      </c>
      <c r="AM208" s="120" t="e">
        <f t="shared" si="88"/>
        <v>#DIV/0!</v>
      </c>
      <c r="AN208" s="120" t="str">
        <f t="shared" si="88"/>
        <v/>
      </c>
      <c r="AO208" s="119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2">
        <f>IF('III Plan Rates'!$AP211&gt;0,SUMPRODUCT(AP208:AX208,'III Plan Rates'!$AG211:$AO211)/'III Plan Rates'!$AP211,0)</f>
        <v>0</v>
      </c>
      <c r="AZ208" s="123"/>
      <c r="BA208" s="112" t="e">
        <f>'III Plan Rates'!$AA211*'V Consumer Factors'!$N$12*'II Rate Development &amp; Change'!$K$34</f>
        <v>#DIV/0!</v>
      </c>
      <c r="BB208" s="112" t="e">
        <f>'III Plan Rates'!$AA211*'V Consumer Factors'!$N$13*'II Rate Development &amp; Change'!$K$34</f>
        <v>#DIV/0!</v>
      </c>
      <c r="BC208" s="112" t="e">
        <f>'III Plan Rates'!$AA211*'V Consumer Factors'!$N$14*'II Rate Development &amp; Change'!$K$34</f>
        <v>#DIV/0!</v>
      </c>
      <c r="BD208" s="112" t="e">
        <f>'III Plan Rates'!$AA211*'V Consumer Factors'!$N$15*'II Rate Development &amp; Change'!$K$34</f>
        <v>#DIV/0!</v>
      </c>
      <c r="BE208" s="112" t="e">
        <f>'III Plan Rates'!$AA211*'V Consumer Factors'!$N$16*'II Rate Development &amp; Change'!$K$34</f>
        <v>#DIV/0!</v>
      </c>
      <c r="BF208" s="112" t="e">
        <f>'III Plan Rates'!$AA211*'V Consumer Factors'!$N$17*'II Rate Development &amp; Change'!$K$34</f>
        <v>#DIV/0!</v>
      </c>
      <c r="BG208" s="112" t="e">
        <f>'III Plan Rates'!$AA211*'V Consumer Factors'!$N$18*'II Rate Development &amp; Change'!$K$34</f>
        <v>#DIV/0!</v>
      </c>
      <c r="BH208" s="112" t="e">
        <f>'III Plan Rates'!$AA211*'V Consumer Factors'!$N$19*'II Rate Development &amp; Change'!$K$34</f>
        <v>#DIV/0!</v>
      </c>
      <c r="BI208" s="112" t="e">
        <f>'III Plan Rates'!$AA211*'V Consumer Factors'!$N$20*'II Rate Development &amp; Change'!$K$34</f>
        <v>#DIV/0!</v>
      </c>
      <c r="BJ208" s="112">
        <f>IF('III Plan Rates'!$AP211&gt;0,SUMPRODUCT(BA208:BI208,'III Plan Rates'!$AG211:$AO211)/'III Plan Rates'!$AP211,0)</f>
        <v>0</v>
      </c>
      <c r="BK208" s="124"/>
      <c r="BL208" s="120" t="e">
        <f t="shared" si="67"/>
        <v>#DIV/0!</v>
      </c>
      <c r="BM208" s="120" t="e">
        <f t="shared" si="67"/>
        <v>#DIV/0!</v>
      </c>
      <c r="BN208" s="120" t="e">
        <f t="shared" si="67"/>
        <v>#DIV/0!</v>
      </c>
      <c r="BO208" s="120" t="e">
        <f t="shared" si="67"/>
        <v>#DIV/0!</v>
      </c>
      <c r="BP208" s="120" t="e">
        <f t="shared" si="67"/>
        <v>#DIV/0!</v>
      </c>
      <c r="BQ208" s="120" t="e">
        <f t="shared" si="67"/>
        <v>#DIV/0!</v>
      </c>
      <c r="BR208" s="120" t="e">
        <f t="shared" si="66"/>
        <v>#DIV/0!</v>
      </c>
      <c r="BS208" s="120" t="e">
        <f t="shared" si="66"/>
        <v>#DIV/0!</v>
      </c>
      <c r="BT208" s="120" t="e">
        <f t="shared" si="66"/>
        <v>#DIV/0!</v>
      </c>
      <c r="BU208" s="120" t="str">
        <f t="shared" si="66"/>
        <v/>
      </c>
      <c r="BV208" s="119"/>
      <c r="BW208" s="111"/>
      <c r="BX208" s="111"/>
      <c r="BY208" s="111"/>
      <c r="BZ208" s="111"/>
      <c r="CA208" s="111"/>
      <c r="CB208" s="111"/>
      <c r="CC208" s="111"/>
      <c r="CD208" s="111"/>
      <c r="CE208" s="111"/>
      <c r="CF208" s="112">
        <f>IF('III Plan Rates'!$AP211&gt;0,SUMPRODUCT(BW208:CE208,'III Plan Rates'!$AG211:$AO211)/'III Plan Rates'!$AP211,0)</f>
        <v>0</v>
      </c>
      <c r="CG208" s="123"/>
      <c r="CH208" s="112" t="e">
        <f>'III Plan Rates'!$AA211*'V Consumer Factors'!$N$12*'II Rate Development &amp; Change'!$L$34</f>
        <v>#DIV/0!</v>
      </c>
      <c r="CI208" s="112" t="e">
        <f>'III Plan Rates'!$AA211*'V Consumer Factors'!$N$13*'II Rate Development &amp; Change'!$L$34</f>
        <v>#DIV/0!</v>
      </c>
      <c r="CJ208" s="112" t="e">
        <f>'III Plan Rates'!$AA211*'V Consumer Factors'!$N$14*'II Rate Development &amp; Change'!$L$34</f>
        <v>#DIV/0!</v>
      </c>
      <c r="CK208" s="112" t="e">
        <f>'III Plan Rates'!$AA211*'V Consumer Factors'!$N$15*'II Rate Development &amp; Change'!$L$34</f>
        <v>#DIV/0!</v>
      </c>
      <c r="CL208" s="112" t="e">
        <f>'III Plan Rates'!$AA211*'V Consumer Factors'!$N$16*'II Rate Development &amp; Change'!$L$34</f>
        <v>#DIV/0!</v>
      </c>
      <c r="CM208" s="112" t="e">
        <f>'III Plan Rates'!$AA211*'V Consumer Factors'!$N$17*'II Rate Development &amp; Change'!$L$34</f>
        <v>#DIV/0!</v>
      </c>
      <c r="CN208" s="112" t="e">
        <f>'III Plan Rates'!$AA211*'V Consumer Factors'!$N$18*'II Rate Development &amp; Change'!$L$34</f>
        <v>#DIV/0!</v>
      </c>
      <c r="CO208" s="112" t="e">
        <f>'III Plan Rates'!$AA211*'V Consumer Factors'!$N$19*'II Rate Development &amp; Change'!$L$34</f>
        <v>#DIV/0!</v>
      </c>
      <c r="CP208" s="112" t="e">
        <f>'III Plan Rates'!$AA211*'V Consumer Factors'!$N$20*'II Rate Development &amp; Change'!$L$34</f>
        <v>#DIV/0!</v>
      </c>
      <c r="CQ208" s="112">
        <f>IF('III Plan Rates'!$AP211&gt;0,SUMPRODUCT(CH208:CP208,'III Plan Rates'!$AG211:$AO211)/'III Plan Rates'!$AP211,0)</f>
        <v>0</v>
      </c>
      <c r="CR208" s="124"/>
      <c r="CS208" s="120" t="e">
        <f t="shared" si="77"/>
        <v>#DIV/0!</v>
      </c>
      <c r="CT208" s="120" t="e">
        <f t="shared" si="78"/>
        <v>#DIV/0!</v>
      </c>
      <c r="CU208" s="120" t="e">
        <f t="shared" si="68"/>
        <v>#DIV/0!</v>
      </c>
      <c r="CV208" s="120" t="e">
        <f t="shared" si="69"/>
        <v>#DIV/0!</v>
      </c>
      <c r="CW208" s="120" t="e">
        <f t="shared" si="70"/>
        <v>#DIV/0!</v>
      </c>
      <c r="CX208" s="120" t="e">
        <f t="shared" si="71"/>
        <v>#DIV/0!</v>
      </c>
      <c r="CY208" s="120" t="e">
        <f t="shared" si="72"/>
        <v>#DIV/0!</v>
      </c>
      <c r="CZ208" s="120" t="e">
        <f t="shared" si="73"/>
        <v>#DIV/0!</v>
      </c>
      <c r="DA208" s="120" t="e">
        <f t="shared" si="74"/>
        <v>#DIV/0!</v>
      </c>
      <c r="DB208" s="120" t="str">
        <f t="shared" si="75"/>
        <v/>
      </c>
      <c r="DC208" s="119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2">
        <f>IF('III Plan Rates'!$AP211&gt;0,SUMPRODUCT(DD208:DL208,'III Plan Rates'!$AG211:$AO211)/'III Plan Rates'!$AP211,0)</f>
        <v>0</v>
      </c>
      <c r="DN208" s="123"/>
      <c r="DO208" s="112" t="e">
        <f>'III Plan Rates'!$AA211*'V Consumer Factors'!$N$12*'II Rate Development &amp; Change'!$M$34</f>
        <v>#DIV/0!</v>
      </c>
      <c r="DP208" s="112" t="e">
        <f>'III Plan Rates'!$AA211*'V Consumer Factors'!$N$13*'II Rate Development &amp; Change'!$M$34</f>
        <v>#DIV/0!</v>
      </c>
      <c r="DQ208" s="112" t="e">
        <f>'III Plan Rates'!$AA211*'V Consumer Factors'!$N$14*'II Rate Development &amp; Change'!$M$34</f>
        <v>#DIV/0!</v>
      </c>
      <c r="DR208" s="112" t="e">
        <f>'III Plan Rates'!$AA211*'V Consumer Factors'!$N$15*'II Rate Development &amp; Change'!$M$34</f>
        <v>#DIV/0!</v>
      </c>
      <c r="DS208" s="112" t="e">
        <f>'III Plan Rates'!$AA211*'V Consumer Factors'!$N$16*'II Rate Development &amp; Change'!$M$34</f>
        <v>#DIV/0!</v>
      </c>
      <c r="DT208" s="112" t="e">
        <f>'III Plan Rates'!$AA211*'V Consumer Factors'!$N$17*'II Rate Development &amp; Change'!$M$34</f>
        <v>#DIV/0!</v>
      </c>
      <c r="DU208" s="112" t="e">
        <f>'III Plan Rates'!$AA211*'V Consumer Factors'!$N$18*'II Rate Development &amp; Change'!$M$34</f>
        <v>#DIV/0!</v>
      </c>
      <c r="DV208" s="112" t="e">
        <f>'III Plan Rates'!$AA211*'V Consumer Factors'!$N$19*'II Rate Development &amp; Change'!$M$34</f>
        <v>#DIV/0!</v>
      </c>
      <c r="DW208" s="112" t="e">
        <f>'III Plan Rates'!$AA211*'V Consumer Factors'!$N$20*'II Rate Development &amp; Change'!$M$34</f>
        <v>#DIV/0!</v>
      </c>
      <c r="DX208" s="112">
        <f>IF('III Plan Rates'!$AP211&gt;0,SUMPRODUCT(DO208:DW208,'III Plan Rates'!$AG211:$AO211)/'III Plan Rates'!$AP211,0)</f>
        <v>0</v>
      </c>
      <c r="DZ208" s="120" t="e">
        <f t="shared" si="79"/>
        <v>#DIV/0!</v>
      </c>
      <c r="EA208" s="120" t="e">
        <f t="shared" si="80"/>
        <v>#DIV/0!</v>
      </c>
      <c r="EB208" s="120" t="e">
        <f t="shared" si="81"/>
        <v>#DIV/0!</v>
      </c>
      <c r="EC208" s="120" t="e">
        <f t="shared" si="82"/>
        <v>#DIV/0!</v>
      </c>
      <c r="ED208" s="120" t="e">
        <f t="shared" si="83"/>
        <v>#DIV/0!</v>
      </c>
      <c r="EE208" s="120" t="e">
        <f t="shared" si="84"/>
        <v>#DIV/0!</v>
      </c>
      <c r="EF208" s="120" t="e">
        <f t="shared" si="85"/>
        <v>#DIV/0!</v>
      </c>
      <c r="EG208" s="120" t="e">
        <f t="shared" si="86"/>
        <v>#DIV/0!</v>
      </c>
      <c r="EH208" s="120" t="e">
        <f t="shared" si="87"/>
        <v>#DIV/0!</v>
      </c>
      <c r="EI208" s="120" t="str">
        <f t="shared" si="76"/>
        <v/>
      </c>
      <c r="EJ208" s="119"/>
    </row>
    <row r="209" spans="1:140" x14ac:dyDescent="0.25">
      <c r="A209" s="406" t="str">
        <f>'III Plan Rates'!A212</f>
        <v>Plan 195</v>
      </c>
      <c r="B209" s="122">
        <f>'III Plan Rates'!B212</f>
        <v>0</v>
      </c>
      <c r="C209" s="128">
        <f>'III Plan Rates'!D212</f>
        <v>0</v>
      </c>
      <c r="D209" s="122">
        <f>'III Plan Rates'!E212</f>
        <v>0</v>
      </c>
      <c r="E209" s="122">
        <f>'III Plan Rates'!F212</f>
        <v>0</v>
      </c>
      <c r="F209" s="122">
        <f>'III Plan Rates'!G212</f>
        <v>0</v>
      </c>
      <c r="G209" s="122">
        <f>'III Plan Rates'!J212</f>
        <v>0</v>
      </c>
      <c r="H209" s="10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2">
        <f>IF('III Plan Rates'!$AP212&gt;0,SUMPRODUCT(I209:Q209,'III Plan Rates'!$AG212:$AO212)/'III Plan Rates'!$AP212,0)</f>
        <v>0</v>
      </c>
      <c r="S209" s="123"/>
      <c r="T209" s="112" t="e">
        <f>'III Plan Rates'!$AA212*'V Consumer Factors'!$N$12*'II Rate Development &amp; Change'!$J$34</f>
        <v>#DIV/0!</v>
      </c>
      <c r="U209" s="112" t="e">
        <f>'III Plan Rates'!$AA212*'V Consumer Factors'!$N$13*'II Rate Development &amp; Change'!$J$34</f>
        <v>#DIV/0!</v>
      </c>
      <c r="V209" s="112" t="e">
        <f>'III Plan Rates'!$AA212*'V Consumer Factors'!$N$14*'II Rate Development &amp; Change'!$J$34</f>
        <v>#DIV/0!</v>
      </c>
      <c r="W209" s="112" t="e">
        <f>'III Plan Rates'!$AA212*'V Consumer Factors'!$N$15*'II Rate Development &amp; Change'!$J$34</f>
        <v>#DIV/0!</v>
      </c>
      <c r="X209" s="112" t="e">
        <f>'III Plan Rates'!$AA212*'V Consumer Factors'!$N$16*'II Rate Development &amp; Change'!$J$34</f>
        <v>#DIV/0!</v>
      </c>
      <c r="Y209" s="112" t="e">
        <f>'III Plan Rates'!$AA212*'V Consumer Factors'!$N$17*'II Rate Development &amp; Change'!$J$34</f>
        <v>#DIV/0!</v>
      </c>
      <c r="Z209" s="112" t="e">
        <f>'III Plan Rates'!$AA212*'V Consumer Factors'!$N$18*'II Rate Development &amp; Change'!$J$34</f>
        <v>#DIV/0!</v>
      </c>
      <c r="AA209" s="112" t="e">
        <f>'III Plan Rates'!$AA212*'V Consumer Factors'!$N$19*'II Rate Development &amp; Change'!$J$34</f>
        <v>#DIV/0!</v>
      </c>
      <c r="AB209" s="112" t="e">
        <f>'III Plan Rates'!$AA212*'V Consumer Factors'!$N$20*'II Rate Development &amp; Change'!$J$34</f>
        <v>#DIV/0!</v>
      </c>
      <c r="AC209" s="112">
        <f>IF('III Plan Rates'!$AP212&gt;0,SUMPRODUCT(T209:AB209,'III Plan Rates'!$AG212:$AO212)/'III Plan Rates'!$AP212,0)</f>
        <v>0</v>
      </c>
      <c r="AD209" s="119"/>
      <c r="AE209" s="120" t="e">
        <f t="shared" si="90"/>
        <v>#DIV/0!</v>
      </c>
      <c r="AF209" s="120" t="e">
        <f t="shared" si="90"/>
        <v>#DIV/0!</v>
      </c>
      <c r="AG209" s="120" t="e">
        <f t="shared" si="90"/>
        <v>#DIV/0!</v>
      </c>
      <c r="AH209" s="120" t="e">
        <f t="shared" si="89"/>
        <v>#DIV/0!</v>
      </c>
      <c r="AI209" s="120" t="e">
        <f t="shared" si="89"/>
        <v>#DIV/0!</v>
      </c>
      <c r="AJ209" s="120" t="e">
        <f t="shared" si="89"/>
        <v>#DIV/0!</v>
      </c>
      <c r="AK209" s="120" t="e">
        <f t="shared" si="88"/>
        <v>#DIV/0!</v>
      </c>
      <c r="AL209" s="120" t="e">
        <f t="shared" si="88"/>
        <v>#DIV/0!</v>
      </c>
      <c r="AM209" s="120" t="e">
        <f t="shared" si="88"/>
        <v>#DIV/0!</v>
      </c>
      <c r="AN209" s="120" t="str">
        <f t="shared" si="88"/>
        <v/>
      </c>
      <c r="AO209" s="119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2">
        <f>IF('III Plan Rates'!$AP212&gt;0,SUMPRODUCT(AP209:AX209,'III Plan Rates'!$AG212:$AO212)/'III Plan Rates'!$AP212,0)</f>
        <v>0</v>
      </c>
      <c r="AZ209" s="123"/>
      <c r="BA209" s="112" t="e">
        <f>'III Plan Rates'!$AA212*'V Consumer Factors'!$N$12*'II Rate Development &amp; Change'!$K$34</f>
        <v>#DIV/0!</v>
      </c>
      <c r="BB209" s="112" t="e">
        <f>'III Plan Rates'!$AA212*'V Consumer Factors'!$N$13*'II Rate Development &amp; Change'!$K$34</f>
        <v>#DIV/0!</v>
      </c>
      <c r="BC209" s="112" t="e">
        <f>'III Plan Rates'!$AA212*'V Consumer Factors'!$N$14*'II Rate Development &amp; Change'!$K$34</f>
        <v>#DIV/0!</v>
      </c>
      <c r="BD209" s="112" t="e">
        <f>'III Plan Rates'!$AA212*'V Consumer Factors'!$N$15*'II Rate Development &amp; Change'!$K$34</f>
        <v>#DIV/0!</v>
      </c>
      <c r="BE209" s="112" t="e">
        <f>'III Plan Rates'!$AA212*'V Consumer Factors'!$N$16*'II Rate Development &amp; Change'!$K$34</f>
        <v>#DIV/0!</v>
      </c>
      <c r="BF209" s="112" t="e">
        <f>'III Plan Rates'!$AA212*'V Consumer Factors'!$N$17*'II Rate Development &amp; Change'!$K$34</f>
        <v>#DIV/0!</v>
      </c>
      <c r="BG209" s="112" t="e">
        <f>'III Plan Rates'!$AA212*'V Consumer Factors'!$N$18*'II Rate Development &amp; Change'!$K$34</f>
        <v>#DIV/0!</v>
      </c>
      <c r="BH209" s="112" t="e">
        <f>'III Plan Rates'!$AA212*'V Consumer Factors'!$N$19*'II Rate Development &amp; Change'!$K$34</f>
        <v>#DIV/0!</v>
      </c>
      <c r="BI209" s="112" t="e">
        <f>'III Plan Rates'!$AA212*'V Consumer Factors'!$N$20*'II Rate Development &amp; Change'!$K$34</f>
        <v>#DIV/0!</v>
      </c>
      <c r="BJ209" s="112">
        <f>IF('III Plan Rates'!$AP212&gt;0,SUMPRODUCT(BA209:BI209,'III Plan Rates'!$AG212:$AO212)/'III Plan Rates'!$AP212,0)</f>
        <v>0</v>
      </c>
      <c r="BK209" s="124"/>
      <c r="BL209" s="120" t="e">
        <f t="shared" si="67"/>
        <v>#DIV/0!</v>
      </c>
      <c r="BM209" s="120" t="e">
        <f t="shared" si="67"/>
        <v>#DIV/0!</v>
      </c>
      <c r="BN209" s="120" t="e">
        <f t="shared" si="67"/>
        <v>#DIV/0!</v>
      </c>
      <c r="BO209" s="120" t="e">
        <f t="shared" si="67"/>
        <v>#DIV/0!</v>
      </c>
      <c r="BP209" s="120" t="e">
        <f t="shared" si="67"/>
        <v>#DIV/0!</v>
      </c>
      <c r="BQ209" s="120" t="e">
        <f t="shared" si="67"/>
        <v>#DIV/0!</v>
      </c>
      <c r="BR209" s="120" t="e">
        <f t="shared" si="66"/>
        <v>#DIV/0!</v>
      </c>
      <c r="BS209" s="120" t="e">
        <f t="shared" si="66"/>
        <v>#DIV/0!</v>
      </c>
      <c r="BT209" s="120" t="e">
        <f t="shared" si="66"/>
        <v>#DIV/0!</v>
      </c>
      <c r="BU209" s="120" t="str">
        <f t="shared" si="66"/>
        <v/>
      </c>
      <c r="BV209" s="119"/>
      <c r="BW209" s="111"/>
      <c r="BX209" s="111"/>
      <c r="BY209" s="111"/>
      <c r="BZ209" s="111"/>
      <c r="CA209" s="111"/>
      <c r="CB209" s="111"/>
      <c r="CC209" s="111"/>
      <c r="CD209" s="111"/>
      <c r="CE209" s="111"/>
      <c r="CF209" s="112">
        <f>IF('III Plan Rates'!$AP212&gt;0,SUMPRODUCT(BW209:CE209,'III Plan Rates'!$AG212:$AO212)/'III Plan Rates'!$AP212,0)</f>
        <v>0</v>
      </c>
      <c r="CG209" s="123"/>
      <c r="CH209" s="112" t="e">
        <f>'III Plan Rates'!$AA212*'V Consumer Factors'!$N$12*'II Rate Development &amp; Change'!$L$34</f>
        <v>#DIV/0!</v>
      </c>
      <c r="CI209" s="112" t="e">
        <f>'III Plan Rates'!$AA212*'V Consumer Factors'!$N$13*'II Rate Development &amp; Change'!$L$34</f>
        <v>#DIV/0!</v>
      </c>
      <c r="CJ209" s="112" t="e">
        <f>'III Plan Rates'!$AA212*'V Consumer Factors'!$N$14*'II Rate Development &amp; Change'!$L$34</f>
        <v>#DIV/0!</v>
      </c>
      <c r="CK209" s="112" t="e">
        <f>'III Plan Rates'!$AA212*'V Consumer Factors'!$N$15*'II Rate Development &amp; Change'!$L$34</f>
        <v>#DIV/0!</v>
      </c>
      <c r="CL209" s="112" t="e">
        <f>'III Plan Rates'!$AA212*'V Consumer Factors'!$N$16*'II Rate Development &amp; Change'!$L$34</f>
        <v>#DIV/0!</v>
      </c>
      <c r="CM209" s="112" t="e">
        <f>'III Plan Rates'!$AA212*'V Consumer Factors'!$N$17*'II Rate Development &amp; Change'!$L$34</f>
        <v>#DIV/0!</v>
      </c>
      <c r="CN209" s="112" t="e">
        <f>'III Plan Rates'!$AA212*'V Consumer Factors'!$N$18*'II Rate Development &amp; Change'!$L$34</f>
        <v>#DIV/0!</v>
      </c>
      <c r="CO209" s="112" t="e">
        <f>'III Plan Rates'!$AA212*'V Consumer Factors'!$N$19*'II Rate Development &amp; Change'!$L$34</f>
        <v>#DIV/0!</v>
      </c>
      <c r="CP209" s="112" t="e">
        <f>'III Plan Rates'!$AA212*'V Consumer Factors'!$N$20*'II Rate Development &amp; Change'!$L$34</f>
        <v>#DIV/0!</v>
      </c>
      <c r="CQ209" s="112">
        <f>IF('III Plan Rates'!$AP212&gt;0,SUMPRODUCT(CH209:CP209,'III Plan Rates'!$AG212:$AO212)/'III Plan Rates'!$AP212,0)</f>
        <v>0</v>
      </c>
      <c r="CR209" s="124"/>
      <c r="CS209" s="120" t="e">
        <f t="shared" si="77"/>
        <v>#DIV/0!</v>
      </c>
      <c r="CT209" s="120" t="e">
        <f t="shared" si="78"/>
        <v>#DIV/0!</v>
      </c>
      <c r="CU209" s="120" t="e">
        <f t="shared" si="68"/>
        <v>#DIV/0!</v>
      </c>
      <c r="CV209" s="120" t="e">
        <f t="shared" si="69"/>
        <v>#DIV/0!</v>
      </c>
      <c r="CW209" s="120" t="e">
        <f t="shared" si="70"/>
        <v>#DIV/0!</v>
      </c>
      <c r="CX209" s="120" t="e">
        <f t="shared" si="71"/>
        <v>#DIV/0!</v>
      </c>
      <c r="CY209" s="120" t="e">
        <f t="shared" si="72"/>
        <v>#DIV/0!</v>
      </c>
      <c r="CZ209" s="120" t="e">
        <f t="shared" si="73"/>
        <v>#DIV/0!</v>
      </c>
      <c r="DA209" s="120" t="e">
        <f t="shared" si="74"/>
        <v>#DIV/0!</v>
      </c>
      <c r="DB209" s="120" t="str">
        <f t="shared" si="75"/>
        <v/>
      </c>
      <c r="DC209" s="119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2">
        <f>IF('III Plan Rates'!$AP212&gt;0,SUMPRODUCT(DD209:DL209,'III Plan Rates'!$AG212:$AO212)/'III Plan Rates'!$AP212,0)</f>
        <v>0</v>
      </c>
      <c r="DN209" s="123"/>
      <c r="DO209" s="112" t="e">
        <f>'III Plan Rates'!$AA212*'V Consumer Factors'!$N$12*'II Rate Development &amp; Change'!$M$34</f>
        <v>#DIV/0!</v>
      </c>
      <c r="DP209" s="112" t="e">
        <f>'III Plan Rates'!$AA212*'V Consumer Factors'!$N$13*'II Rate Development &amp; Change'!$M$34</f>
        <v>#DIV/0!</v>
      </c>
      <c r="DQ209" s="112" t="e">
        <f>'III Plan Rates'!$AA212*'V Consumer Factors'!$N$14*'II Rate Development &amp; Change'!$M$34</f>
        <v>#DIV/0!</v>
      </c>
      <c r="DR209" s="112" t="e">
        <f>'III Plan Rates'!$AA212*'V Consumer Factors'!$N$15*'II Rate Development &amp; Change'!$M$34</f>
        <v>#DIV/0!</v>
      </c>
      <c r="DS209" s="112" t="e">
        <f>'III Plan Rates'!$AA212*'V Consumer Factors'!$N$16*'II Rate Development &amp; Change'!$M$34</f>
        <v>#DIV/0!</v>
      </c>
      <c r="DT209" s="112" t="e">
        <f>'III Plan Rates'!$AA212*'V Consumer Factors'!$N$17*'II Rate Development &amp; Change'!$M$34</f>
        <v>#DIV/0!</v>
      </c>
      <c r="DU209" s="112" t="e">
        <f>'III Plan Rates'!$AA212*'V Consumer Factors'!$N$18*'II Rate Development &amp; Change'!$M$34</f>
        <v>#DIV/0!</v>
      </c>
      <c r="DV209" s="112" t="e">
        <f>'III Plan Rates'!$AA212*'V Consumer Factors'!$N$19*'II Rate Development &amp; Change'!$M$34</f>
        <v>#DIV/0!</v>
      </c>
      <c r="DW209" s="112" t="e">
        <f>'III Plan Rates'!$AA212*'V Consumer Factors'!$N$20*'II Rate Development &amp; Change'!$M$34</f>
        <v>#DIV/0!</v>
      </c>
      <c r="DX209" s="112">
        <f>IF('III Plan Rates'!$AP212&gt;0,SUMPRODUCT(DO209:DW209,'III Plan Rates'!$AG212:$AO212)/'III Plan Rates'!$AP212,0)</f>
        <v>0</v>
      </c>
      <c r="DZ209" s="120" t="e">
        <f t="shared" si="79"/>
        <v>#DIV/0!</v>
      </c>
      <c r="EA209" s="120" t="e">
        <f t="shared" si="80"/>
        <v>#DIV/0!</v>
      </c>
      <c r="EB209" s="120" t="e">
        <f t="shared" si="81"/>
        <v>#DIV/0!</v>
      </c>
      <c r="EC209" s="120" t="e">
        <f t="shared" si="82"/>
        <v>#DIV/0!</v>
      </c>
      <c r="ED209" s="120" t="e">
        <f t="shared" si="83"/>
        <v>#DIV/0!</v>
      </c>
      <c r="EE209" s="120" t="e">
        <f t="shared" si="84"/>
        <v>#DIV/0!</v>
      </c>
      <c r="EF209" s="120" t="e">
        <f t="shared" si="85"/>
        <v>#DIV/0!</v>
      </c>
      <c r="EG209" s="120" t="e">
        <f t="shared" si="86"/>
        <v>#DIV/0!</v>
      </c>
      <c r="EH209" s="120" t="e">
        <f t="shared" si="87"/>
        <v>#DIV/0!</v>
      </c>
      <c r="EI209" s="120" t="str">
        <f t="shared" si="76"/>
        <v/>
      </c>
      <c r="EJ209" s="119"/>
    </row>
    <row r="210" spans="1:140" x14ac:dyDescent="0.25">
      <c r="A210" s="406" t="str">
        <f>'III Plan Rates'!A213</f>
        <v>Plan 196</v>
      </c>
      <c r="B210" s="122">
        <f>'III Plan Rates'!B213</f>
        <v>0</v>
      </c>
      <c r="C210" s="128">
        <f>'III Plan Rates'!D213</f>
        <v>0</v>
      </c>
      <c r="D210" s="122">
        <f>'III Plan Rates'!E213</f>
        <v>0</v>
      </c>
      <c r="E210" s="122">
        <f>'III Plan Rates'!F213</f>
        <v>0</v>
      </c>
      <c r="F210" s="122">
        <f>'III Plan Rates'!G213</f>
        <v>0</v>
      </c>
      <c r="G210" s="122">
        <f>'III Plan Rates'!J213</f>
        <v>0</v>
      </c>
      <c r="H210" s="10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2">
        <f>IF('III Plan Rates'!$AP213&gt;0,SUMPRODUCT(I210:Q210,'III Plan Rates'!$AG213:$AO213)/'III Plan Rates'!$AP213,0)</f>
        <v>0</v>
      </c>
      <c r="S210" s="123"/>
      <c r="T210" s="112" t="e">
        <f>'III Plan Rates'!$AA213*'V Consumer Factors'!$N$12*'II Rate Development &amp; Change'!$J$34</f>
        <v>#DIV/0!</v>
      </c>
      <c r="U210" s="112" t="e">
        <f>'III Plan Rates'!$AA213*'V Consumer Factors'!$N$13*'II Rate Development &amp; Change'!$J$34</f>
        <v>#DIV/0!</v>
      </c>
      <c r="V210" s="112" t="e">
        <f>'III Plan Rates'!$AA213*'V Consumer Factors'!$N$14*'II Rate Development &amp; Change'!$J$34</f>
        <v>#DIV/0!</v>
      </c>
      <c r="W210" s="112" t="e">
        <f>'III Plan Rates'!$AA213*'V Consumer Factors'!$N$15*'II Rate Development &amp; Change'!$J$34</f>
        <v>#DIV/0!</v>
      </c>
      <c r="X210" s="112" t="e">
        <f>'III Plan Rates'!$AA213*'V Consumer Factors'!$N$16*'II Rate Development &amp; Change'!$J$34</f>
        <v>#DIV/0!</v>
      </c>
      <c r="Y210" s="112" t="e">
        <f>'III Plan Rates'!$AA213*'V Consumer Factors'!$N$17*'II Rate Development &amp; Change'!$J$34</f>
        <v>#DIV/0!</v>
      </c>
      <c r="Z210" s="112" t="e">
        <f>'III Plan Rates'!$AA213*'V Consumer Factors'!$N$18*'II Rate Development &amp; Change'!$J$34</f>
        <v>#DIV/0!</v>
      </c>
      <c r="AA210" s="112" t="e">
        <f>'III Plan Rates'!$AA213*'V Consumer Factors'!$N$19*'II Rate Development &amp; Change'!$J$34</f>
        <v>#DIV/0!</v>
      </c>
      <c r="AB210" s="112" t="e">
        <f>'III Plan Rates'!$AA213*'V Consumer Factors'!$N$20*'II Rate Development &amp; Change'!$J$34</f>
        <v>#DIV/0!</v>
      </c>
      <c r="AC210" s="112">
        <f>IF('III Plan Rates'!$AP213&gt;0,SUMPRODUCT(T210:AB210,'III Plan Rates'!$AG213:$AO213)/'III Plan Rates'!$AP213,0)</f>
        <v>0</v>
      </c>
      <c r="AD210" s="119"/>
      <c r="AE210" s="120" t="e">
        <f t="shared" si="90"/>
        <v>#DIV/0!</v>
      </c>
      <c r="AF210" s="120" t="e">
        <f t="shared" si="90"/>
        <v>#DIV/0!</v>
      </c>
      <c r="AG210" s="120" t="e">
        <f t="shared" si="90"/>
        <v>#DIV/0!</v>
      </c>
      <c r="AH210" s="120" t="e">
        <f t="shared" si="89"/>
        <v>#DIV/0!</v>
      </c>
      <c r="AI210" s="120" t="e">
        <f t="shared" si="89"/>
        <v>#DIV/0!</v>
      </c>
      <c r="AJ210" s="120" t="e">
        <f t="shared" si="89"/>
        <v>#DIV/0!</v>
      </c>
      <c r="AK210" s="120" t="e">
        <f t="shared" si="88"/>
        <v>#DIV/0!</v>
      </c>
      <c r="AL210" s="120" t="e">
        <f t="shared" si="88"/>
        <v>#DIV/0!</v>
      </c>
      <c r="AM210" s="120" t="e">
        <f t="shared" si="88"/>
        <v>#DIV/0!</v>
      </c>
      <c r="AN210" s="120" t="str">
        <f t="shared" si="88"/>
        <v/>
      </c>
      <c r="AO210" s="119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2">
        <f>IF('III Plan Rates'!$AP213&gt;0,SUMPRODUCT(AP210:AX210,'III Plan Rates'!$AG213:$AO213)/'III Plan Rates'!$AP213,0)</f>
        <v>0</v>
      </c>
      <c r="AZ210" s="123"/>
      <c r="BA210" s="112" t="e">
        <f>'III Plan Rates'!$AA213*'V Consumer Factors'!$N$12*'II Rate Development &amp; Change'!$K$34</f>
        <v>#DIV/0!</v>
      </c>
      <c r="BB210" s="112" t="e">
        <f>'III Plan Rates'!$AA213*'V Consumer Factors'!$N$13*'II Rate Development &amp; Change'!$K$34</f>
        <v>#DIV/0!</v>
      </c>
      <c r="BC210" s="112" t="e">
        <f>'III Plan Rates'!$AA213*'V Consumer Factors'!$N$14*'II Rate Development &amp; Change'!$K$34</f>
        <v>#DIV/0!</v>
      </c>
      <c r="BD210" s="112" t="e">
        <f>'III Plan Rates'!$AA213*'V Consumer Factors'!$N$15*'II Rate Development &amp; Change'!$K$34</f>
        <v>#DIV/0!</v>
      </c>
      <c r="BE210" s="112" t="e">
        <f>'III Plan Rates'!$AA213*'V Consumer Factors'!$N$16*'II Rate Development &amp; Change'!$K$34</f>
        <v>#DIV/0!</v>
      </c>
      <c r="BF210" s="112" t="e">
        <f>'III Plan Rates'!$AA213*'V Consumer Factors'!$N$17*'II Rate Development &amp; Change'!$K$34</f>
        <v>#DIV/0!</v>
      </c>
      <c r="BG210" s="112" t="e">
        <f>'III Plan Rates'!$AA213*'V Consumer Factors'!$N$18*'II Rate Development &amp; Change'!$K$34</f>
        <v>#DIV/0!</v>
      </c>
      <c r="BH210" s="112" t="e">
        <f>'III Plan Rates'!$AA213*'V Consumer Factors'!$N$19*'II Rate Development &amp; Change'!$K$34</f>
        <v>#DIV/0!</v>
      </c>
      <c r="BI210" s="112" t="e">
        <f>'III Plan Rates'!$AA213*'V Consumer Factors'!$N$20*'II Rate Development &amp; Change'!$K$34</f>
        <v>#DIV/0!</v>
      </c>
      <c r="BJ210" s="112">
        <f>IF('III Plan Rates'!$AP213&gt;0,SUMPRODUCT(BA210:BI210,'III Plan Rates'!$AG213:$AO213)/'III Plan Rates'!$AP213,0)</f>
        <v>0</v>
      </c>
      <c r="BK210" s="124"/>
      <c r="BL210" s="120" t="e">
        <f t="shared" si="67"/>
        <v>#DIV/0!</v>
      </c>
      <c r="BM210" s="120" t="e">
        <f t="shared" si="67"/>
        <v>#DIV/0!</v>
      </c>
      <c r="BN210" s="120" t="e">
        <f t="shared" si="67"/>
        <v>#DIV/0!</v>
      </c>
      <c r="BO210" s="120" t="e">
        <f t="shared" si="67"/>
        <v>#DIV/0!</v>
      </c>
      <c r="BP210" s="120" t="e">
        <f t="shared" si="67"/>
        <v>#DIV/0!</v>
      </c>
      <c r="BQ210" s="120" t="e">
        <f t="shared" si="67"/>
        <v>#DIV/0!</v>
      </c>
      <c r="BR210" s="120" t="e">
        <f t="shared" si="66"/>
        <v>#DIV/0!</v>
      </c>
      <c r="BS210" s="120" t="e">
        <f t="shared" si="66"/>
        <v>#DIV/0!</v>
      </c>
      <c r="BT210" s="120" t="e">
        <f t="shared" si="66"/>
        <v>#DIV/0!</v>
      </c>
      <c r="BU210" s="120" t="str">
        <f t="shared" si="66"/>
        <v/>
      </c>
      <c r="BV210" s="119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2">
        <f>IF('III Plan Rates'!$AP213&gt;0,SUMPRODUCT(BW210:CE210,'III Plan Rates'!$AG213:$AO213)/'III Plan Rates'!$AP213,0)</f>
        <v>0</v>
      </c>
      <c r="CG210" s="123"/>
      <c r="CH210" s="112" t="e">
        <f>'III Plan Rates'!$AA213*'V Consumer Factors'!$N$12*'II Rate Development &amp; Change'!$L$34</f>
        <v>#DIV/0!</v>
      </c>
      <c r="CI210" s="112" t="e">
        <f>'III Plan Rates'!$AA213*'V Consumer Factors'!$N$13*'II Rate Development &amp; Change'!$L$34</f>
        <v>#DIV/0!</v>
      </c>
      <c r="CJ210" s="112" t="e">
        <f>'III Plan Rates'!$AA213*'V Consumer Factors'!$N$14*'II Rate Development &amp; Change'!$L$34</f>
        <v>#DIV/0!</v>
      </c>
      <c r="CK210" s="112" t="e">
        <f>'III Plan Rates'!$AA213*'V Consumer Factors'!$N$15*'II Rate Development &amp; Change'!$L$34</f>
        <v>#DIV/0!</v>
      </c>
      <c r="CL210" s="112" t="e">
        <f>'III Plan Rates'!$AA213*'V Consumer Factors'!$N$16*'II Rate Development &amp; Change'!$L$34</f>
        <v>#DIV/0!</v>
      </c>
      <c r="CM210" s="112" t="e">
        <f>'III Plan Rates'!$AA213*'V Consumer Factors'!$N$17*'II Rate Development &amp; Change'!$L$34</f>
        <v>#DIV/0!</v>
      </c>
      <c r="CN210" s="112" t="e">
        <f>'III Plan Rates'!$AA213*'V Consumer Factors'!$N$18*'II Rate Development &amp; Change'!$L$34</f>
        <v>#DIV/0!</v>
      </c>
      <c r="CO210" s="112" t="e">
        <f>'III Plan Rates'!$AA213*'V Consumer Factors'!$N$19*'II Rate Development &amp; Change'!$L$34</f>
        <v>#DIV/0!</v>
      </c>
      <c r="CP210" s="112" t="e">
        <f>'III Plan Rates'!$AA213*'V Consumer Factors'!$N$20*'II Rate Development &amp; Change'!$L$34</f>
        <v>#DIV/0!</v>
      </c>
      <c r="CQ210" s="112">
        <f>IF('III Plan Rates'!$AP213&gt;0,SUMPRODUCT(CH210:CP210,'III Plan Rates'!$AG213:$AO213)/'III Plan Rates'!$AP213,0)</f>
        <v>0</v>
      </c>
      <c r="CR210" s="124"/>
      <c r="CS210" s="120" t="e">
        <f t="shared" si="77"/>
        <v>#DIV/0!</v>
      </c>
      <c r="CT210" s="120" t="e">
        <f t="shared" si="78"/>
        <v>#DIV/0!</v>
      </c>
      <c r="CU210" s="120" t="e">
        <f t="shared" si="68"/>
        <v>#DIV/0!</v>
      </c>
      <c r="CV210" s="120" t="e">
        <f t="shared" si="69"/>
        <v>#DIV/0!</v>
      </c>
      <c r="CW210" s="120" t="e">
        <f t="shared" si="70"/>
        <v>#DIV/0!</v>
      </c>
      <c r="CX210" s="120" t="e">
        <f t="shared" si="71"/>
        <v>#DIV/0!</v>
      </c>
      <c r="CY210" s="120" t="e">
        <f t="shared" si="72"/>
        <v>#DIV/0!</v>
      </c>
      <c r="CZ210" s="120" t="e">
        <f t="shared" si="73"/>
        <v>#DIV/0!</v>
      </c>
      <c r="DA210" s="120" t="e">
        <f t="shared" si="74"/>
        <v>#DIV/0!</v>
      </c>
      <c r="DB210" s="120" t="str">
        <f t="shared" si="75"/>
        <v/>
      </c>
      <c r="DC210" s="119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2">
        <f>IF('III Plan Rates'!$AP213&gt;0,SUMPRODUCT(DD210:DL210,'III Plan Rates'!$AG213:$AO213)/'III Plan Rates'!$AP213,0)</f>
        <v>0</v>
      </c>
      <c r="DN210" s="123"/>
      <c r="DO210" s="112" t="e">
        <f>'III Plan Rates'!$AA213*'V Consumer Factors'!$N$12*'II Rate Development &amp; Change'!$M$34</f>
        <v>#DIV/0!</v>
      </c>
      <c r="DP210" s="112" t="e">
        <f>'III Plan Rates'!$AA213*'V Consumer Factors'!$N$13*'II Rate Development &amp; Change'!$M$34</f>
        <v>#DIV/0!</v>
      </c>
      <c r="DQ210" s="112" t="e">
        <f>'III Plan Rates'!$AA213*'V Consumer Factors'!$N$14*'II Rate Development &amp; Change'!$M$34</f>
        <v>#DIV/0!</v>
      </c>
      <c r="DR210" s="112" t="e">
        <f>'III Plan Rates'!$AA213*'V Consumer Factors'!$N$15*'II Rate Development &amp; Change'!$M$34</f>
        <v>#DIV/0!</v>
      </c>
      <c r="DS210" s="112" t="e">
        <f>'III Plan Rates'!$AA213*'V Consumer Factors'!$N$16*'II Rate Development &amp; Change'!$M$34</f>
        <v>#DIV/0!</v>
      </c>
      <c r="DT210" s="112" t="e">
        <f>'III Plan Rates'!$AA213*'V Consumer Factors'!$N$17*'II Rate Development &amp; Change'!$M$34</f>
        <v>#DIV/0!</v>
      </c>
      <c r="DU210" s="112" t="e">
        <f>'III Plan Rates'!$AA213*'V Consumer Factors'!$N$18*'II Rate Development &amp; Change'!$M$34</f>
        <v>#DIV/0!</v>
      </c>
      <c r="DV210" s="112" t="e">
        <f>'III Plan Rates'!$AA213*'V Consumer Factors'!$N$19*'II Rate Development &amp; Change'!$M$34</f>
        <v>#DIV/0!</v>
      </c>
      <c r="DW210" s="112" t="e">
        <f>'III Plan Rates'!$AA213*'V Consumer Factors'!$N$20*'II Rate Development &amp; Change'!$M$34</f>
        <v>#DIV/0!</v>
      </c>
      <c r="DX210" s="112">
        <f>IF('III Plan Rates'!$AP213&gt;0,SUMPRODUCT(DO210:DW210,'III Plan Rates'!$AG213:$AO213)/'III Plan Rates'!$AP213,0)</f>
        <v>0</v>
      </c>
      <c r="DZ210" s="120" t="e">
        <f t="shared" si="79"/>
        <v>#DIV/0!</v>
      </c>
      <c r="EA210" s="120" t="e">
        <f t="shared" si="80"/>
        <v>#DIV/0!</v>
      </c>
      <c r="EB210" s="120" t="e">
        <f t="shared" si="81"/>
        <v>#DIV/0!</v>
      </c>
      <c r="EC210" s="120" t="e">
        <f t="shared" si="82"/>
        <v>#DIV/0!</v>
      </c>
      <c r="ED210" s="120" t="e">
        <f t="shared" si="83"/>
        <v>#DIV/0!</v>
      </c>
      <c r="EE210" s="120" t="e">
        <f t="shared" si="84"/>
        <v>#DIV/0!</v>
      </c>
      <c r="EF210" s="120" t="e">
        <f t="shared" si="85"/>
        <v>#DIV/0!</v>
      </c>
      <c r="EG210" s="120" t="e">
        <f t="shared" si="86"/>
        <v>#DIV/0!</v>
      </c>
      <c r="EH210" s="120" t="e">
        <f t="shared" si="87"/>
        <v>#DIV/0!</v>
      </c>
      <c r="EI210" s="120" t="str">
        <f t="shared" si="76"/>
        <v/>
      </c>
      <c r="EJ210" s="119"/>
    </row>
    <row r="211" spans="1:140" x14ac:dyDescent="0.25">
      <c r="A211" s="406" t="str">
        <f>'III Plan Rates'!A214</f>
        <v>Plan 197</v>
      </c>
      <c r="B211" s="122">
        <f>'III Plan Rates'!B214</f>
        <v>0</v>
      </c>
      <c r="C211" s="128">
        <f>'III Plan Rates'!D214</f>
        <v>0</v>
      </c>
      <c r="D211" s="122">
        <f>'III Plan Rates'!E214</f>
        <v>0</v>
      </c>
      <c r="E211" s="122">
        <f>'III Plan Rates'!F214</f>
        <v>0</v>
      </c>
      <c r="F211" s="122">
        <f>'III Plan Rates'!G214</f>
        <v>0</v>
      </c>
      <c r="G211" s="122">
        <f>'III Plan Rates'!J214</f>
        <v>0</v>
      </c>
      <c r="H211" s="10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2">
        <f>IF('III Plan Rates'!$AP214&gt;0,SUMPRODUCT(I211:Q211,'III Plan Rates'!$AG214:$AO214)/'III Plan Rates'!$AP214,0)</f>
        <v>0</v>
      </c>
      <c r="S211" s="123"/>
      <c r="T211" s="112" t="e">
        <f>'III Plan Rates'!$AA214*'V Consumer Factors'!$N$12*'II Rate Development &amp; Change'!$J$34</f>
        <v>#DIV/0!</v>
      </c>
      <c r="U211" s="112" t="e">
        <f>'III Plan Rates'!$AA214*'V Consumer Factors'!$N$13*'II Rate Development &amp; Change'!$J$34</f>
        <v>#DIV/0!</v>
      </c>
      <c r="V211" s="112" t="e">
        <f>'III Plan Rates'!$AA214*'V Consumer Factors'!$N$14*'II Rate Development &amp; Change'!$J$34</f>
        <v>#DIV/0!</v>
      </c>
      <c r="W211" s="112" t="e">
        <f>'III Plan Rates'!$AA214*'V Consumer Factors'!$N$15*'II Rate Development &amp; Change'!$J$34</f>
        <v>#DIV/0!</v>
      </c>
      <c r="X211" s="112" t="e">
        <f>'III Plan Rates'!$AA214*'V Consumer Factors'!$N$16*'II Rate Development &amp; Change'!$J$34</f>
        <v>#DIV/0!</v>
      </c>
      <c r="Y211" s="112" t="e">
        <f>'III Plan Rates'!$AA214*'V Consumer Factors'!$N$17*'II Rate Development &amp; Change'!$J$34</f>
        <v>#DIV/0!</v>
      </c>
      <c r="Z211" s="112" t="e">
        <f>'III Plan Rates'!$AA214*'V Consumer Factors'!$N$18*'II Rate Development &amp; Change'!$J$34</f>
        <v>#DIV/0!</v>
      </c>
      <c r="AA211" s="112" t="e">
        <f>'III Plan Rates'!$AA214*'V Consumer Factors'!$N$19*'II Rate Development &amp; Change'!$J$34</f>
        <v>#DIV/0!</v>
      </c>
      <c r="AB211" s="112" t="e">
        <f>'III Plan Rates'!$AA214*'V Consumer Factors'!$N$20*'II Rate Development &amp; Change'!$J$34</f>
        <v>#DIV/0!</v>
      </c>
      <c r="AC211" s="112">
        <f>IF('III Plan Rates'!$AP214&gt;0,SUMPRODUCT(T211:AB211,'III Plan Rates'!$AG214:$AO214)/'III Plan Rates'!$AP214,0)</f>
        <v>0</v>
      </c>
      <c r="AD211" s="119"/>
      <c r="AE211" s="120" t="e">
        <f t="shared" si="90"/>
        <v>#DIV/0!</v>
      </c>
      <c r="AF211" s="120" t="e">
        <f t="shared" si="90"/>
        <v>#DIV/0!</v>
      </c>
      <c r="AG211" s="120" t="e">
        <f t="shared" si="90"/>
        <v>#DIV/0!</v>
      </c>
      <c r="AH211" s="120" t="e">
        <f t="shared" si="89"/>
        <v>#DIV/0!</v>
      </c>
      <c r="AI211" s="120" t="e">
        <f t="shared" si="89"/>
        <v>#DIV/0!</v>
      </c>
      <c r="AJ211" s="120" t="e">
        <f t="shared" si="89"/>
        <v>#DIV/0!</v>
      </c>
      <c r="AK211" s="120" t="e">
        <f t="shared" si="88"/>
        <v>#DIV/0!</v>
      </c>
      <c r="AL211" s="120" t="e">
        <f t="shared" si="88"/>
        <v>#DIV/0!</v>
      </c>
      <c r="AM211" s="120" t="e">
        <f t="shared" si="88"/>
        <v>#DIV/0!</v>
      </c>
      <c r="AN211" s="120" t="str">
        <f t="shared" si="88"/>
        <v/>
      </c>
      <c r="AO211" s="119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2">
        <f>IF('III Plan Rates'!$AP214&gt;0,SUMPRODUCT(AP211:AX211,'III Plan Rates'!$AG214:$AO214)/'III Plan Rates'!$AP214,0)</f>
        <v>0</v>
      </c>
      <c r="AZ211" s="123"/>
      <c r="BA211" s="112" t="e">
        <f>'III Plan Rates'!$AA214*'V Consumer Factors'!$N$12*'II Rate Development &amp; Change'!$K$34</f>
        <v>#DIV/0!</v>
      </c>
      <c r="BB211" s="112" t="e">
        <f>'III Plan Rates'!$AA214*'V Consumer Factors'!$N$13*'II Rate Development &amp; Change'!$K$34</f>
        <v>#DIV/0!</v>
      </c>
      <c r="BC211" s="112" t="e">
        <f>'III Plan Rates'!$AA214*'V Consumer Factors'!$N$14*'II Rate Development &amp; Change'!$K$34</f>
        <v>#DIV/0!</v>
      </c>
      <c r="BD211" s="112" t="e">
        <f>'III Plan Rates'!$AA214*'V Consumer Factors'!$N$15*'II Rate Development &amp; Change'!$K$34</f>
        <v>#DIV/0!</v>
      </c>
      <c r="BE211" s="112" t="e">
        <f>'III Plan Rates'!$AA214*'V Consumer Factors'!$N$16*'II Rate Development &amp; Change'!$K$34</f>
        <v>#DIV/0!</v>
      </c>
      <c r="BF211" s="112" t="e">
        <f>'III Plan Rates'!$AA214*'V Consumer Factors'!$N$17*'II Rate Development &amp; Change'!$K$34</f>
        <v>#DIV/0!</v>
      </c>
      <c r="BG211" s="112" t="e">
        <f>'III Plan Rates'!$AA214*'V Consumer Factors'!$N$18*'II Rate Development &amp; Change'!$K$34</f>
        <v>#DIV/0!</v>
      </c>
      <c r="BH211" s="112" t="e">
        <f>'III Plan Rates'!$AA214*'V Consumer Factors'!$N$19*'II Rate Development &amp; Change'!$K$34</f>
        <v>#DIV/0!</v>
      </c>
      <c r="BI211" s="112" t="e">
        <f>'III Plan Rates'!$AA214*'V Consumer Factors'!$N$20*'II Rate Development &amp; Change'!$K$34</f>
        <v>#DIV/0!</v>
      </c>
      <c r="BJ211" s="112">
        <f>IF('III Plan Rates'!$AP214&gt;0,SUMPRODUCT(BA211:BI211,'III Plan Rates'!$AG214:$AO214)/'III Plan Rates'!$AP214,0)</f>
        <v>0</v>
      </c>
      <c r="BK211" s="124"/>
      <c r="BL211" s="120" t="e">
        <f t="shared" si="67"/>
        <v>#DIV/0!</v>
      </c>
      <c r="BM211" s="120" t="e">
        <f t="shared" si="67"/>
        <v>#DIV/0!</v>
      </c>
      <c r="BN211" s="120" t="e">
        <f t="shared" si="67"/>
        <v>#DIV/0!</v>
      </c>
      <c r="BO211" s="120" t="e">
        <f t="shared" si="67"/>
        <v>#DIV/0!</v>
      </c>
      <c r="BP211" s="120" t="e">
        <f t="shared" si="67"/>
        <v>#DIV/0!</v>
      </c>
      <c r="BQ211" s="120" t="e">
        <f t="shared" si="67"/>
        <v>#DIV/0!</v>
      </c>
      <c r="BR211" s="120" t="e">
        <f t="shared" si="66"/>
        <v>#DIV/0!</v>
      </c>
      <c r="BS211" s="120" t="e">
        <f t="shared" si="66"/>
        <v>#DIV/0!</v>
      </c>
      <c r="BT211" s="120" t="e">
        <f t="shared" si="66"/>
        <v>#DIV/0!</v>
      </c>
      <c r="BU211" s="120" t="str">
        <f t="shared" si="66"/>
        <v/>
      </c>
      <c r="BV211" s="119"/>
      <c r="BW211" s="111"/>
      <c r="BX211" s="111"/>
      <c r="BY211" s="111"/>
      <c r="BZ211" s="111"/>
      <c r="CA211" s="111"/>
      <c r="CB211" s="111"/>
      <c r="CC211" s="111"/>
      <c r="CD211" s="111"/>
      <c r="CE211" s="111"/>
      <c r="CF211" s="112">
        <f>IF('III Plan Rates'!$AP214&gt;0,SUMPRODUCT(BW211:CE211,'III Plan Rates'!$AG214:$AO214)/'III Plan Rates'!$AP214,0)</f>
        <v>0</v>
      </c>
      <c r="CG211" s="123"/>
      <c r="CH211" s="112" t="e">
        <f>'III Plan Rates'!$AA214*'V Consumer Factors'!$N$12*'II Rate Development &amp; Change'!$L$34</f>
        <v>#DIV/0!</v>
      </c>
      <c r="CI211" s="112" t="e">
        <f>'III Plan Rates'!$AA214*'V Consumer Factors'!$N$13*'II Rate Development &amp; Change'!$L$34</f>
        <v>#DIV/0!</v>
      </c>
      <c r="CJ211" s="112" t="e">
        <f>'III Plan Rates'!$AA214*'V Consumer Factors'!$N$14*'II Rate Development &amp; Change'!$L$34</f>
        <v>#DIV/0!</v>
      </c>
      <c r="CK211" s="112" t="e">
        <f>'III Plan Rates'!$AA214*'V Consumer Factors'!$N$15*'II Rate Development &amp; Change'!$L$34</f>
        <v>#DIV/0!</v>
      </c>
      <c r="CL211" s="112" t="e">
        <f>'III Plan Rates'!$AA214*'V Consumer Factors'!$N$16*'II Rate Development &amp; Change'!$L$34</f>
        <v>#DIV/0!</v>
      </c>
      <c r="CM211" s="112" t="e">
        <f>'III Plan Rates'!$AA214*'V Consumer Factors'!$N$17*'II Rate Development &amp; Change'!$L$34</f>
        <v>#DIV/0!</v>
      </c>
      <c r="CN211" s="112" t="e">
        <f>'III Plan Rates'!$AA214*'V Consumer Factors'!$N$18*'II Rate Development &amp; Change'!$L$34</f>
        <v>#DIV/0!</v>
      </c>
      <c r="CO211" s="112" t="e">
        <f>'III Plan Rates'!$AA214*'V Consumer Factors'!$N$19*'II Rate Development &amp; Change'!$L$34</f>
        <v>#DIV/0!</v>
      </c>
      <c r="CP211" s="112" t="e">
        <f>'III Plan Rates'!$AA214*'V Consumer Factors'!$N$20*'II Rate Development &amp; Change'!$L$34</f>
        <v>#DIV/0!</v>
      </c>
      <c r="CQ211" s="112">
        <f>IF('III Plan Rates'!$AP214&gt;0,SUMPRODUCT(CH211:CP211,'III Plan Rates'!$AG214:$AO214)/'III Plan Rates'!$AP214,0)</f>
        <v>0</v>
      </c>
      <c r="CR211" s="124"/>
      <c r="CS211" s="120" t="e">
        <f t="shared" si="77"/>
        <v>#DIV/0!</v>
      </c>
      <c r="CT211" s="120" t="e">
        <f t="shared" si="78"/>
        <v>#DIV/0!</v>
      </c>
      <c r="CU211" s="120" t="e">
        <f t="shared" si="68"/>
        <v>#DIV/0!</v>
      </c>
      <c r="CV211" s="120" t="e">
        <f t="shared" si="69"/>
        <v>#DIV/0!</v>
      </c>
      <c r="CW211" s="120" t="e">
        <f t="shared" si="70"/>
        <v>#DIV/0!</v>
      </c>
      <c r="CX211" s="120" t="e">
        <f t="shared" si="71"/>
        <v>#DIV/0!</v>
      </c>
      <c r="CY211" s="120" t="e">
        <f t="shared" si="72"/>
        <v>#DIV/0!</v>
      </c>
      <c r="CZ211" s="120" t="e">
        <f t="shared" si="73"/>
        <v>#DIV/0!</v>
      </c>
      <c r="DA211" s="120" t="e">
        <f t="shared" si="74"/>
        <v>#DIV/0!</v>
      </c>
      <c r="DB211" s="120" t="str">
        <f t="shared" si="75"/>
        <v/>
      </c>
      <c r="DC211" s="119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2">
        <f>IF('III Plan Rates'!$AP214&gt;0,SUMPRODUCT(DD211:DL211,'III Plan Rates'!$AG214:$AO214)/'III Plan Rates'!$AP214,0)</f>
        <v>0</v>
      </c>
      <c r="DN211" s="123"/>
      <c r="DO211" s="112" t="e">
        <f>'III Plan Rates'!$AA214*'V Consumer Factors'!$N$12*'II Rate Development &amp; Change'!$M$34</f>
        <v>#DIV/0!</v>
      </c>
      <c r="DP211" s="112" t="e">
        <f>'III Plan Rates'!$AA214*'V Consumer Factors'!$N$13*'II Rate Development &amp; Change'!$M$34</f>
        <v>#DIV/0!</v>
      </c>
      <c r="DQ211" s="112" t="e">
        <f>'III Plan Rates'!$AA214*'V Consumer Factors'!$N$14*'II Rate Development &amp; Change'!$M$34</f>
        <v>#DIV/0!</v>
      </c>
      <c r="DR211" s="112" t="e">
        <f>'III Plan Rates'!$AA214*'V Consumer Factors'!$N$15*'II Rate Development &amp; Change'!$M$34</f>
        <v>#DIV/0!</v>
      </c>
      <c r="DS211" s="112" t="e">
        <f>'III Plan Rates'!$AA214*'V Consumer Factors'!$N$16*'II Rate Development &amp; Change'!$M$34</f>
        <v>#DIV/0!</v>
      </c>
      <c r="DT211" s="112" t="e">
        <f>'III Plan Rates'!$AA214*'V Consumer Factors'!$N$17*'II Rate Development &amp; Change'!$M$34</f>
        <v>#DIV/0!</v>
      </c>
      <c r="DU211" s="112" t="e">
        <f>'III Plan Rates'!$AA214*'V Consumer Factors'!$N$18*'II Rate Development &amp; Change'!$M$34</f>
        <v>#DIV/0!</v>
      </c>
      <c r="DV211" s="112" t="e">
        <f>'III Plan Rates'!$AA214*'V Consumer Factors'!$N$19*'II Rate Development &amp; Change'!$M$34</f>
        <v>#DIV/0!</v>
      </c>
      <c r="DW211" s="112" t="e">
        <f>'III Plan Rates'!$AA214*'V Consumer Factors'!$N$20*'II Rate Development &amp; Change'!$M$34</f>
        <v>#DIV/0!</v>
      </c>
      <c r="DX211" s="112">
        <f>IF('III Plan Rates'!$AP214&gt;0,SUMPRODUCT(DO211:DW211,'III Plan Rates'!$AG214:$AO214)/'III Plan Rates'!$AP214,0)</f>
        <v>0</v>
      </c>
      <c r="DZ211" s="120" t="e">
        <f t="shared" si="79"/>
        <v>#DIV/0!</v>
      </c>
      <c r="EA211" s="120" t="e">
        <f t="shared" si="80"/>
        <v>#DIV/0!</v>
      </c>
      <c r="EB211" s="120" t="e">
        <f t="shared" si="81"/>
        <v>#DIV/0!</v>
      </c>
      <c r="EC211" s="120" t="e">
        <f t="shared" si="82"/>
        <v>#DIV/0!</v>
      </c>
      <c r="ED211" s="120" t="e">
        <f t="shared" si="83"/>
        <v>#DIV/0!</v>
      </c>
      <c r="EE211" s="120" t="e">
        <f t="shared" si="84"/>
        <v>#DIV/0!</v>
      </c>
      <c r="EF211" s="120" t="e">
        <f t="shared" si="85"/>
        <v>#DIV/0!</v>
      </c>
      <c r="EG211" s="120" t="e">
        <f t="shared" si="86"/>
        <v>#DIV/0!</v>
      </c>
      <c r="EH211" s="120" t="e">
        <f t="shared" si="87"/>
        <v>#DIV/0!</v>
      </c>
      <c r="EI211" s="120" t="str">
        <f t="shared" si="76"/>
        <v/>
      </c>
      <c r="EJ211" s="119"/>
    </row>
    <row r="212" spans="1:140" x14ac:dyDescent="0.25">
      <c r="A212" s="406" t="str">
        <f>'III Plan Rates'!A215</f>
        <v>Plan 198</v>
      </c>
      <c r="B212" s="122">
        <f>'III Plan Rates'!B215</f>
        <v>0</v>
      </c>
      <c r="C212" s="128">
        <f>'III Plan Rates'!D215</f>
        <v>0</v>
      </c>
      <c r="D212" s="122">
        <f>'III Plan Rates'!E215</f>
        <v>0</v>
      </c>
      <c r="E212" s="122">
        <f>'III Plan Rates'!F215</f>
        <v>0</v>
      </c>
      <c r="F212" s="122">
        <f>'III Plan Rates'!G215</f>
        <v>0</v>
      </c>
      <c r="G212" s="122">
        <f>'III Plan Rates'!J215</f>
        <v>0</v>
      </c>
      <c r="H212" s="10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2">
        <f>IF('III Plan Rates'!$AP215&gt;0,SUMPRODUCT(I212:Q212,'III Plan Rates'!$AG215:$AO215)/'III Plan Rates'!$AP215,0)</f>
        <v>0</v>
      </c>
      <c r="S212" s="123"/>
      <c r="T212" s="112" t="e">
        <f>'III Plan Rates'!$AA215*'V Consumer Factors'!$N$12*'II Rate Development &amp; Change'!$J$34</f>
        <v>#DIV/0!</v>
      </c>
      <c r="U212" s="112" t="e">
        <f>'III Plan Rates'!$AA215*'V Consumer Factors'!$N$13*'II Rate Development &amp; Change'!$J$34</f>
        <v>#DIV/0!</v>
      </c>
      <c r="V212" s="112" t="e">
        <f>'III Plan Rates'!$AA215*'V Consumer Factors'!$N$14*'II Rate Development &amp; Change'!$J$34</f>
        <v>#DIV/0!</v>
      </c>
      <c r="W212" s="112" t="e">
        <f>'III Plan Rates'!$AA215*'V Consumer Factors'!$N$15*'II Rate Development &amp; Change'!$J$34</f>
        <v>#DIV/0!</v>
      </c>
      <c r="X212" s="112" t="e">
        <f>'III Plan Rates'!$AA215*'V Consumer Factors'!$N$16*'II Rate Development &amp; Change'!$J$34</f>
        <v>#DIV/0!</v>
      </c>
      <c r="Y212" s="112" t="e">
        <f>'III Plan Rates'!$AA215*'V Consumer Factors'!$N$17*'II Rate Development &amp; Change'!$J$34</f>
        <v>#DIV/0!</v>
      </c>
      <c r="Z212" s="112" t="e">
        <f>'III Plan Rates'!$AA215*'V Consumer Factors'!$N$18*'II Rate Development &amp; Change'!$J$34</f>
        <v>#DIV/0!</v>
      </c>
      <c r="AA212" s="112" t="e">
        <f>'III Plan Rates'!$AA215*'V Consumer Factors'!$N$19*'II Rate Development &amp; Change'!$J$34</f>
        <v>#DIV/0!</v>
      </c>
      <c r="AB212" s="112" t="e">
        <f>'III Plan Rates'!$AA215*'V Consumer Factors'!$N$20*'II Rate Development &amp; Change'!$J$34</f>
        <v>#DIV/0!</v>
      </c>
      <c r="AC212" s="112">
        <f>IF('III Plan Rates'!$AP215&gt;0,SUMPRODUCT(T212:AB212,'III Plan Rates'!$AG215:$AO215)/'III Plan Rates'!$AP215,0)</f>
        <v>0</v>
      </c>
      <c r="AD212" s="119"/>
      <c r="AE212" s="120" t="e">
        <f t="shared" si="90"/>
        <v>#DIV/0!</v>
      </c>
      <c r="AF212" s="120" t="e">
        <f t="shared" si="90"/>
        <v>#DIV/0!</v>
      </c>
      <c r="AG212" s="120" t="e">
        <f t="shared" si="90"/>
        <v>#DIV/0!</v>
      </c>
      <c r="AH212" s="120" t="e">
        <f t="shared" si="89"/>
        <v>#DIV/0!</v>
      </c>
      <c r="AI212" s="120" t="e">
        <f t="shared" si="89"/>
        <v>#DIV/0!</v>
      </c>
      <c r="AJ212" s="120" t="e">
        <f t="shared" si="89"/>
        <v>#DIV/0!</v>
      </c>
      <c r="AK212" s="120" t="e">
        <f t="shared" si="88"/>
        <v>#DIV/0!</v>
      </c>
      <c r="AL212" s="120" t="e">
        <f t="shared" si="88"/>
        <v>#DIV/0!</v>
      </c>
      <c r="AM212" s="120" t="e">
        <f t="shared" si="88"/>
        <v>#DIV/0!</v>
      </c>
      <c r="AN212" s="120" t="str">
        <f t="shared" si="88"/>
        <v/>
      </c>
      <c r="AO212" s="119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2">
        <f>IF('III Plan Rates'!$AP215&gt;0,SUMPRODUCT(AP212:AX212,'III Plan Rates'!$AG215:$AO215)/'III Plan Rates'!$AP215,0)</f>
        <v>0</v>
      </c>
      <c r="AZ212" s="123"/>
      <c r="BA212" s="112" t="e">
        <f>'III Plan Rates'!$AA215*'V Consumer Factors'!$N$12*'II Rate Development &amp; Change'!$K$34</f>
        <v>#DIV/0!</v>
      </c>
      <c r="BB212" s="112" t="e">
        <f>'III Plan Rates'!$AA215*'V Consumer Factors'!$N$13*'II Rate Development &amp; Change'!$K$34</f>
        <v>#DIV/0!</v>
      </c>
      <c r="BC212" s="112" t="e">
        <f>'III Plan Rates'!$AA215*'V Consumer Factors'!$N$14*'II Rate Development &amp; Change'!$K$34</f>
        <v>#DIV/0!</v>
      </c>
      <c r="BD212" s="112" t="e">
        <f>'III Plan Rates'!$AA215*'V Consumer Factors'!$N$15*'II Rate Development &amp; Change'!$K$34</f>
        <v>#DIV/0!</v>
      </c>
      <c r="BE212" s="112" t="e">
        <f>'III Plan Rates'!$AA215*'V Consumer Factors'!$N$16*'II Rate Development &amp; Change'!$K$34</f>
        <v>#DIV/0!</v>
      </c>
      <c r="BF212" s="112" t="e">
        <f>'III Plan Rates'!$AA215*'V Consumer Factors'!$N$17*'II Rate Development &amp; Change'!$K$34</f>
        <v>#DIV/0!</v>
      </c>
      <c r="BG212" s="112" t="e">
        <f>'III Plan Rates'!$AA215*'V Consumer Factors'!$N$18*'II Rate Development &amp; Change'!$K$34</f>
        <v>#DIV/0!</v>
      </c>
      <c r="BH212" s="112" t="e">
        <f>'III Plan Rates'!$AA215*'V Consumer Factors'!$N$19*'II Rate Development &amp; Change'!$K$34</f>
        <v>#DIV/0!</v>
      </c>
      <c r="BI212" s="112" t="e">
        <f>'III Plan Rates'!$AA215*'V Consumer Factors'!$N$20*'II Rate Development &amp; Change'!$K$34</f>
        <v>#DIV/0!</v>
      </c>
      <c r="BJ212" s="112">
        <f>IF('III Plan Rates'!$AP215&gt;0,SUMPRODUCT(BA212:BI212,'III Plan Rates'!$AG215:$AO215)/'III Plan Rates'!$AP215,0)</f>
        <v>0</v>
      </c>
      <c r="BK212" s="124"/>
      <c r="BL212" s="120" t="e">
        <f t="shared" si="67"/>
        <v>#DIV/0!</v>
      </c>
      <c r="BM212" s="120" t="e">
        <f t="shared" si="67"/>
        <v>#DIV/0!</v>
      </c>
      <c r="BN212" s="120" t="e">
        <f t="shared" si="67"/>
        <v>#DIV/0!</v>
      </c>
      <c r="BO212" s="120" t="e">
        <f t="shared" si="67"/>
        <v>#DIV/0!</v>
      </c>
      <c r="BP212" s="120" t="e">
        <f t="shared" si="67"/>
        <v>#DIV/0!</v>
      </c>
      <c r="BQ212" s="120" t="e">
        <f t="shared" si="67"/>
        <v>#DIV/0!</v>
      </c>
      <c r="BR212" s="120" t="e">
        <f t="shared" si="66"/>
        <v>#DIV/0!</v>
      </c>
      <c r="BS212" s="120" t="e">
        <f t="shared" si="66"/>
        <v>#DIV/0!</v>
      </c>
      <c r="BT212" s="120" t="e">
        <f t="shared" si="66"/>
        <v>#DIV/0!</v>
      </c>
      <c r="BU212" s="120" t="str">
        <f t="shared" si="66"/>
        <v/>
      </c>
      <c r="BV212" s="119"/>
      <c r="BW212" s="111"/>
      <c r="BX212" s="111"/>
      <c r="BY212" s="111"/>
      <c r="BZ212" s="111"/>
      <c r="CA212" s="111"/>
      <c r="CB212" s="111"/>
      <c r="CC212" s="111"/>
      <c r="CD212" s="111"/>
      <c r="CE212" s="111"/>
      <c r="CF212" s="112">
        <f>IF('III Plan Rates'!$AP215&gt;0,SUMPRODUCT(BW212:CE212,'III Plan Rates'!$AG215:$AO215)/'III Plan Rates'!$AP215,0)</f>
        <v>0</v>
      </c>
      <c r="CG212" s="123"/>
      <c r="CH212" s="112" t="e">
        <f>'III Plan Rates'!$AA215*'V Consumer Factors'!$N$12*'II Rate Development &amp; Change'!$L$34</f>
        <v>#DIV/0!</v>
      </c>
      <c r="CI212" s="112" t="e">
        <f>'III Plan Rates'!$AA215*'V Consumer Factors'!$N$13*'II Rate Development &amp; Change'!$L$34</f>
        <v>#DIV/0!</v>
      </c>
      <c r="CJ212" s="112" t="e">
        <f>'III Plan Rates'!$AA215*'V Consumer Factors'!$N$14*'II Rate Development &amp; Change'!$L$34</f>
        <v>#DIV/0!</v>
      </c>
      <c r="CK212" s="112" t="e">
        <f>'III Plan Rates'!$AA215*'V Consumer Factors'!$N$15*'II Rate Development &amp; Change'!$L$34</f>
        <v>#DIV/0!</v>
      </c>
      <c r="CL212" s="112" t="e">
        <f>'III Plan Rates'!$AA215*'V Consumer Factors'!$N$16*'II Rate Development &amp; Change'!$L$34</f>
        <v>#DIV/0!</v>
      </c>
      <c r="CM212" s="112" t="e">
        <f>'III Plan Rates'!$AA215*'V Consumer Factors'!$N$17*'II Rate Development &amp; Change'!$L$34</f>
        <v>#DIV/0!</v>
      </c>
      <c r="CN212" s="112" t="e">
        <f>'III Plan Rates'!$AA215*'V Consumer Factors'!$N$18*'II Rate Development &amp; Change'!$L$34</f>
        <v>#DIV/0!</v>
      </c>
      <c r="CO212" s="112" t="e">
        <f>'III Plan Rates'!$AA215*'V Consumer Factors'!$N$19*'II Rate Development &amp; Change'!$L$34</f>
        <v>#DIV/0!</v>
      </c>
      <c r="CP212" s="112" t="e">
        <f>'III Plan Rates'!$AA215*'V Consumer Factors'!$N$20*'II Rate Development &amp; Change'!$L$34</f>
        <v>#DIV/0!</v>
      </c>
      <c r="CQ212" s="112">
        <f>IF('III Plan Rates'!$AP215&gt;0,SUMPRODUCT(CH212:CP212,'III Plan Rates'!$AG215:$AO215)/'III Plan Rates'!$AP215,0)</f>
        <v>0</v>
      </c>
      <c r="CR212" s="124"/>
      <c r="CS212" s="120" t="e">
        <f t="shared" si="77"/>
        <v>#DIV/0!</v>
      </c>
      <c r="CT212" s="120" t="e">
        <f t="shared" si="78"/>
        <v>#DIV/0!</v>
      </c>
      <c r="CU212" s="120" t="e">
        <f t="shared" si="68"/>
        <v>#DIV/0!</v>
      </c>
      <c r="CV212" s="120" t="e">
        <f t="shared" si="69"/>
        <v>#DIV/0!</v>
      </c>
      <c r="CW212" s="120" t="e">
        <f t="shared" si="70"/>
        <v>#DIV/0!</v>
      </c>
      <c r="CX212" s="120" t="e">
        <f t="shared" si="71"/>
        <v>#DIV/0!</v>
      </c>
      <c r="CY212" s="120" t="e">
        <f t="shared" si="72"/>
        <v>#DIV/0!</v>
      </c>
      <c r="CZ212" s="120" t="e">
        <f t="shared" si="73"/>
        <v>#DIV/0!</v>
      </c>
      <c r="DA212" s="120" t="e">
        <f t="shared" si="74"/>
        <v>#DIV/0!</v>
      </c>
      <c r="DB212" s="120" t="str">
        <f t="shared" si="75"/>
        <v/>
      </c>
      <c r="DC212" s="119"/>
      <c r="DD212" s="111"/>
      <c r="DE212" s="111"/>
      <c r="DF212" s="111"/>
      <c r="DG212" s="111"/>
      <c r="DH212" s="111"/>
      <c r="DI212" s="111"/>
      <c r="DJ212" s="111"/>
      <c r="DK212" s="111"/>
      <c r="DL212" s="111"/>
      <c r="DM212" s="112">
        <f>IF('III Plan Rates'!$AP215&gt;0,SUMPRODUCT(DD212:DL212,'III Plan Rates'!$AG215:$AO215)/'III Plan Rates'!$AP215,0)</f>
        <v>0</v>
      </c>
      <c r="DN212" s="123"/>
      <c r="DO212" s="112" t="e">
        <f>'III Plan Rates'!$AA215*'V Consumer Factors'!$N$12*'II Rate Development &amp; Change'!$M$34</f>
        <v>#DIV/0!</v>
      </c>
      <c r="DP212" s="112" t="e">
        <f>'III Plan Rates'!$AA215*'V Consumer Factors'!$N$13*'II Rate Development &amp; Change'!$M$34</f>
        <v>#DIV/0!</v>
      </c>
      <c r="DQ212" s="112" t="e">
        <f>'III Plan Rates'!$AA215*'V Consumer Factors'!$N$14*'II Rate Development &amp; Change'!$M$34</f>
        <v>#DIV/0!</v>
      </c>
      <c r="DR212" s="112" t="e">
        <f>'III Plan Rates'!$AA215*'V Consumer Factors'!$N$15*'II Rate Development &amp; Change'!$M$34</f>
        <v>#DIV/0!</v>
      </c>
      <c r="DS212" s="112" t="e">
        <f>'III Plan Rates'!$AA215*'V Consumer Factors'!$N$16*'II Rate Development &amp; Change'!$M$34</f>
        <v>#DIV/0!</v>
      </c>
      <c r="DT212" s="112" t="e">
        <f>'III Plan Rates'!$AA215*'V Consumer Factors'!$N$17*'II Rate Development &amp; Change'!$M$34</f>
        <v>#DIV/0!</v>
      </c>
      <c r="DU212" s="112" t="e">
        <f>'III Plan Rates'!$AA215*'V Consumer Factors'!$N$18*'II Rate Development &amp; Change'!$M$34</f>
        <v>#DIV/0!</v>
      </c>
      <c r="DV212" s="112" t="e">
        <f>'III Plan Rates'!$AA215*'V Consumer Factors'!$N$19*'II Rate Development &amp; Change'!$M$34</f>
        <v>#DIV/0!</v>
      </c>
      <c r="DW212" s="112" t="e">
        <f>'III Plan Rates'!$AA215*'V Consumer Factors'!$N$20*'II Rate Development &amp; Change'!$M$34</f>
        <v>#DIV/0!</v>
      </c>
      <c r="DX212" s="112">
        <f>IF('III Plan Rates'!$AP215&gt;0,SUMPRODUCT(DO212:DW212,'III Plan Rates'!$AG215:$AO215)/'III Plan Rates'!$AP215,0)</f>
        <v>0</v>
      </c>
      <c r="DZ212" s="120" t="e">
        <f t="shared" si="79"/>
        <v>#DIV/0!</v>
      </c>
      <c r="EA212" s="120" t="e">
        <f t="shared" si="80"/>
        <v>#DIV/0!</v>
      </c>
      <c r="EB212" s="120" t="e">
        <f t="shared" si="81"/>
        <v>#DIV/0!</v>
      </c>
      <c r="EC212" s="120" t="e">
        <f t="shared" si="82"/>
        <v>#DIV/0!</v>
      </c>
      <c r="ED212" s="120" t="e">
        <f t="shared" si="83"/>
        <v>#DIV/0!</v>
      </c>
      <c r="EE212" s="120" t="e">
        <f t="shared" si="84"/>
        <v>#DIV/0!</v>
      </c>
      <c r="EF212" s="120" t="e">
        <f t="shared" si="85"/>
        <v>#DIV/0!</v>
      </c>
      <c r="EG212" s="120" t="e">
        <f t="shared" si="86"/>
        <v>#DIV/0!</v>
      </c>
      <c r="EH212" s="120" t="e">
        <f t="shared" si="87"/>
        <v>#DIV/0!</v>
      </c>
      <c r="EI212" s="120" t="str">
        <f t="shared" si="76"/>
        <v/>
      </c>
      <c r="EJ212" s="119"/>
    </row>
    <row r="213" spans="1:140" x14ac:dyDescent="0.25">
      <c r="A213" s="406" t="str">
        <f>'III Plan Rates'!A216</f>
        <v>Plan 199</v>
      </c>
      <c r="B213" s="122">
        <f>'III Plan Rates'!B216</f>
        <v>0</v>
      </c>
      <c r="C213" s="128">
        <f>'III Plan Rates'!D216</f>
        <v>0</v>
      </c>
      <c r="D213" s="122">
        <f>'III Plan Rates'!E216</f>
        <v>0</v>
      </c>
      <c r="E213" s="122">
        <f>'III Plan Rates'!F216</f>
        <v>0</v>
      </c>
      <c r="F213" s="122">
        <f>'III Plan Rates'!G216</f>
        <v>0</v>
      </c>
      <c r="G213" s="122">
        <f>'III Plan Rates'!J216</f>
        <v>0</v>
      </c>
      <c r="H213" s="10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2">
        <f>IF('III Plan Rates'!$AP216&gt;0,SUMPRODUCT(I213:Q213,'III Plan Rates'!$AG216:$AO216)/'III Plan Rates'!$AP216,0)</f>
        <v>0</v>
      </c>
      <c r="S213" s="123"/>
      <c r="T213" s="112" t="e">
        <f>'III Plan Rates'!$AA216*'V Consumer Factors'!$N$12*'II Rate Development &amp; Change'!$J$34</f>
        <v>#DIV/0!</v>
      </c>
      <c r="U213" s="112" t="e">
        <f>'III Plan Rates'!$AA216*'V Consumer Factors'!$N$13*'II Rate Development &amp; Change'!$J$34</f>
        <v>#DIV/0!</v>
      </c>
      <c r="V213" s="112" t="e">
        <f>'III Plan Rates'!$AA216*'V Consumer Factors'!$N$14*'II Rate Development &amp; Change'!$J$34</f>
        <v>#DIV/0!</v>
      </c>
      <c r="W213" s="112" t="e">
        <f>'III Plan Rates'!$AA216*'V Consumer Factors'!$N$15*'II Rate Development &amp; Change'!$J$34</f>
        <v>#DIV/0!</v>
      </c>
      <c r="X213" s="112" t="e">
        <f>'III Plan Rates'!$AA216*'V Consumer Factors'!$N$16*'II Rate Development &amp; Change'!$J$34</f>
        <v>#DIV/0!</v>
      </c>
      <c r="Y213" s="112" t="e">
        <f>'III Plan Rates'!$AA216*'V Consumer Factors'!$N$17*'II Rate Development &amp; Change'!$J$34</f>
        <v>#DIV/0!</v>
      </c>
      <c r="Z213" s="112" t="e">
        <f>'III Plan Rates'!$AA216*'V Consumer Factors'!$N$18*'II Rate Development &amp; Change'!$J$34</f>
        <v>#DIV/0!</v>
      </c>
      <c r="AA213" s="112" t="e">
        <f>'III Plan Rates'!$AA216*'V Consumer Factors'!$N$19*'II Rate Development &amp; Change'!$J$34</f>
        <v>#DIV/0!</v>
      </c>
      <c r="AB213" s="112" t="e">
        <f>'III Plan Rates'!$AA216*'V Consumer Factors'!$N$20*'II Rate Development &amp; Change'!$J$34</f>
        <v>#DIV/0!</v>
      </c>
      <c r="AC213" s="112">
        <f>IF('III Plan Rates'!$AP216&gt;0,SUMPRODUCT(T213:AB213,'III Plan Rates'!$AG216:$AO216)/'III Plan Rates'!$AP216,0)</f>
        <v>0</v>
      </c>
      <c r="AD213" s="119"/>
      <c r="AE213" s="120" t="e">
        <f t="shared" si="90"/>
        <v>#DIV/0!</v>
      </c>
      <c r="AF213" s="120" t="e">
        <f t="shared" si="90"/>
        <v>#DIV/0!</v>
      </c>
      <c r="AG213" s="120" t="e">
        <f t="shared" si="90"/>
        <v>#DIV/0!</v>
      </c>
      <c r="AH213" s="120" t="e">
        <f t="shared" si="89"/>
        <v>#DIV/0!</v>
      </c>
      <c r="AI213" s="120" t="e">
        <f t="shared" si="89"/>
        <v>#DIV/0!</v>
      </c>
      <c r="AJ213" s="120" t="e">
        <f t="shared" si="89"/>
        <v>#DIV/0!</v>
      </c>
      <c r="AK213" s="120" t="e">
        <f t="shared" si="88"/>
        <v>#DIV/0!</v>
      </c>
      <c r="AL213" s="120" t="e">
        <f t="shared" si="88"/>
        <v>#DIV/0!</v>
      </c>
      <c r="AM213" s="120" t="e">
        <f t="shared" si="88"/>
        <v>#DIV/0!</v>
      </c>
      <c r="AN213" s="120" t="str">
        <f t="shared" si="88"/>
        <v/>
      </c>
      <c r="AO213" s="119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2">
        <f>IF('III Plan Rates'!$AP216&gt;0,SUMPRODUCT(AP213:AX213,'III Plan Rates'!$AG216:$AO216)/'III Plan Rates'!$AP216,0)</f>
        <v>0</v>
      </c>
      <c r="AZ213" s="123"/>
      <c r="BA213" s="112" t="e">
        <f>'III Plan Rates'!$AA216*'V Consumer Factors'!$N$12*'II Rate Development &amp; Change'!$K$34</f>
        <v>#DIV/0!</v>
      </c>
      <c r="BB213" s="112" t="e">
        <f>'III Plan Rates'!$AA216*'V Consumer Factors'!$N$13*'II Rate Development &amp; Change'!$K$34</f>
        <v>#DIV/0!</v>
      </c>
      <c r="BC213" s="112" t="e">
        <f>'III Plan Rates'!$AA216*'V Consumer Factors'!$N$14*'II Rate Development &amp; Change'!$K$34</f>
        <v>#DIV/0!</v>
      </c>
      <c r="BD213" s="112" t="e">
        <f>'III Plan Rates'!$AA216*'V Consumer Factors'!$N$15*'II Rate Development &amp; Change'!$K$34</f>
        <v>#DIV/0!</v>
      </c>
      <c r="BE213" s="112" t="e">
        <f>'III Plan Rates'!$AA216*'V Consumer Factors'!$N$16*'II Rate Development &amp; Change'!$K$34</f>
        <v>#DIV/0!</v>
      </c>
      <c r="BF213" s="112" t="e">
        <f>'III Plan Rates'!$AA216*'V Consumer Factors'!$N$17*'II Rate Development &amp; Change'!$K$34</f>
        <v>#DIV/0!</v>
      </c>
      <c r="BG213" s="112" t="e">
        <f>'III Plan Rates'!$AA216*'V Consumer Factors'!$N$18*'II Rate Development &amp; Change'!$K$34</f>
        <v>#DIV/0!</v>
      </c>
      <c r="BH213" s="112" t="e">
        <f>'III Plan Rates'!$AA216*'V Consumer Factors'!$N$19*'II Rate Development &amp; Change'!$K$34</f>
        <v>#DIV/0!</v>
      </c>
      <c r="BI213" s="112" t="e">
        <f>'III Plan Rates'!$AA216*'V Consumer Factors'!$N$20*'II Rate Development &amp; Change'!$K$34</f>
        <v>#DIV/0!</v>
      </c>
      <c r="BJ213" s="112">
        <f>IF('III Plan Rates'!$AP216&gt;0,SUMPRODUCT(BA213:BI213,'III Plan Rates'!$AG216:$AO216)/'III Plan Rates'!$AP216,0)</f>
        <v>0</v>
      </c>
      <c r="BK213" s="124"/>
      <c r="BL213" s="120" t="e">
        <f t="shared" si="67"/>
        <v>#DIV/0!</v>
      </c>
      <c r="BM213" s="120" t="e">
        <f t="shared" si="67"/>
        <v>#DIV/0!</v>
      </c>
      <c r="BN213" s="120" t="e">
        <f t="shared" si="67"/>
        <v>#DIV/0!</v>
      </c>
      <c r="BO213" s="120" t="e">
        <f t="shared" si="67"/>
        <v>#DIV/0!</v>
      </c>
      <c r="BP213" s="120" t="e">
        <f t="shared" si="67"/>
        <v>#DIV/0!</v>
      </c>
      <c r="BQ213" s="120" t="e">
        <f t="shared" si="67"/>
        <v>#DIV/0!</v>
      </c>
      <c r="BR213" s="120" t="e">
        <f t="shared" si="66"/>
        <v>#DIV/0!</v>
      </c>
      <c r="BS213" s="120" t="e">
        <f t="shared" si="66"/>
        <v>#DIV/0!</v>
      </c>
      <c r="BT213" s="120" t="e">
        <f t="shared" si="66"/>
        <v>#DIV/0!</v>
      </c>
      <c r="BU213" s="120" t="str">
        <f t="shared" si="66"/>
        <v/>
      </c>
      <c r="BV213" s="119"/>
      <c r="BW213" s="111"/>
      <c r="BX213" s="111"/>
      <c r="BY213" s="111"/>
      <c r="BZ213" s="111"/>
      <c r="CA213" s="111"/>
      <c r="CB213" s="111"/>
      <c r="CC213" s="111"/>
      <c r="CD213" s="111"/>
      <c r="CE213" s="111"/>
      <c r="CF213" s="112">
        <f>IF('III Plan Rates'!$AP216&gt;0,SUMPRODUCT(BW213:CE213,'III Plan Rates'!$AG216:$AO216)/'III Plan Rates'!$AP216,0)</f>
        <v>0</v>
      </c>
      <c r="CG213" s="123"/>
      <c r="CH213" s="112" t="e">
        <f>'III Plan Rates'!$AA216*'V Consumer Factors'!$N$12*'II Rate Development &amp; Change'!$L$34</f>
        <v>#DIV/0!</v>
      </c>
      <c r="CI213" s="112" t="e">
        <f>'III Plan Rates'!$AA216*'V Consumer Factors'!$N$13*'II Rate Development &amp; Change'!$L$34</f>
        <v>#DIV/0!</v>
      </c>
      <c r="CJ213" s="112" t="e">
        <f>'III Plan Rates'!$AA216*'V Consumer Factors'!$N$14*'II Rate Development &amp; Change'!$L$34</f>
        <v>#DIV/0!</v>
      </c>
      <c r="CK213" s="112" t="e">
        <f>'III Plan Rates'!$AA216*'V Consumer Factors'!$N$15*'II Rate Development &amp; Change'!$L$34</f>
        <v>#DIV/0!</v>
      </c>
      <c r="CL213" s="112" t="e">
        <f>'III Plan Rates'!$AA216*'V Consumer Factors'!$N$16*'II Rate Development &amp; Change'!$L$34</f>
        <v>#DIV/0!</v>
      </c>
      <c r="CM213" s="112" t="e">
        <f>'III Plan Rates'!$AA216*'V Consumer Factors'!$N$17*'II Rate Development &amp; Change'!$L$34</f>
        <v>#DIV/0!</v>
      </c>
      <c r="CN213" s="112" t="e">
        <f>'III Plan Rates'!$AA216*'V Consumer Factors'!$N$18*'II Rate Development &amp; Change'!$L$34</f>
        <v>#DIV/0!</v>
      </c>
      <c r="CO213" s="112" t="e">
        <f>'III Plan Rates'!$AA216*'V Consumer Factors'!$N$19*'II Rate Development &amp; Change'!$L$34</f>
        <v>#DIV/0!</v>
      </c>
      <c r="CP213" s="112" t="e">
        <f>'III Plan Rates'!$AA216*'V Consumer Factors'!$N$20*'II Rate Development &amp; Change'!$L$34</f>
        <v>#DIV/0!</v>
      </c>
      <c r="CQ213" s="112">
        <f>IF('III Plan Rates'!$AP216&gt;0,SUMPRODUCT(CH213:CP213,'III Plan Rates'!$AG216:$AO216)/'III Plan Rates'!$AP216,0)</f>
        <v>0</v>
      </c>
      <c r="CR213" s="124"/>
      <c r="CS213" s="120" t="e">
        <f t="shared" si="77"/>
        <v>#DIV/0!</v>
      </c>
      <c r="CT213" s="120" t="e">
        <f t="shared" si="78"/>
        <v>#DIV/0!</v>
      </c>
      <c r="CU213" s="120" t="e">
        <f t="shared" si="68"/>
        <v>#DIV/0!</v>
      </c>
      <c r="CV213" s="120" t="e">
        <f t="shared" si="69"/>
        <v>#DIV/0!</v>
      </c>
      <c r="CW213" s="120" t="e">
        <f t="shared" si="70"/>
        <v>#DIV/0!</v>
      </c>
      <c r="CX213" s="120" t="e">
        <f t="shared" si="71"/>
        <v>#DIV/0!</v>
      </c>
      <c r="CY213" s="120" t="e">
        <f t="shared" si="72"/>
        <v>#DIV/0!</v>
      </c>
      <c r="CZ213" s="120" t="e">
        <f t="shared" si="73"/>
        <v>#DIV/0!</v>
      </c>
      <c r="DA213" s="120" t="e">
        <f t="shared" si="74"/>
        <v>#DIV/0!</v>
      </c>
      <c r="DB213" s="120" t="str">
        <f t="shared" si="75"/>
        <v/>
      </c>
      <c r="DC213" s="119"/>
      <c r="DD213" s="111"/>
      <c r="DE213" s="111"/>
      <c r="DF213" s="111"/>
      <c r="DG213" s="111"/>
      <c r="DH213" s="111"/>
      <c r="DI213" s="111"/>
      <c r="DJ213" s="111"/>
      <c r="DK213" s="111"/>
      <c r="DL213" s="111"/>
      <c r="DM213" s="112">
        <f>IF('III Plan Rates'!$AP216&gt;0,SUMPRODUCT(DD213:DL213,'III Plan Rates'!$AG216:$AO216)/'III Plan Rates'!$AP216,0)</f>
        <v>0</v>
      </c>
      <c r="DN213" s="123"/>
      <c r="DO213" s="112" t="e">
        <f>'III Plan Rates'!$AA216*'V Consumer Factors'!$N$12*'II Rate Development &amp; Change'!$M$34</f>
        <v>#DIV/0!</v>
      </c>
      <c r="DP213" s="112" t="e">
        <f>'III Plan Rates'!$AA216*'V Consumer Factors'!$N$13*'II Rate Development &amp; Change'!$M$34</f>
        <v>#DIV/0!</v>
      </c>
      <c r="DQ213" s="112" t="e">
        <f>'III Plan Rates'!$AA216*'V Consumer Factors'!$N$14*'II Rate Development &amp; Change'!$M$34</f>
        <v>#DIV/0!</v>
      </c>
      <c r="DR213" s="112" t="e">
        <f>'III Plan Rates'!$AA216*'V Consumer Factors'!$N$15*'II Rate Development &amp; Change'!$M$34</f>
        <v>#DIV/0!</v>
      </c>
      <c r="DS213" s="112" t="e">
        <f>'III Plan Rates'!$AA216*'V Consumer Factors'!$N$16*'II Rate Development &amp; Change'!$M$34</f>
        <v>#DIV/0!</v>
      </c>
      <c r="DT213" s="112" t="e">
        <f>'III Plan Rates'!$AA216*'V Consumer Factors'!$N$17*'II Rate Development &amp; Change'!$M$34</f>
        <v>#DIV/0!</v>
      </c>
      <c r="DU213" s="112" t="e">
        <f>'III Plan Rates'!$AA216*'V Consumer Factors'!$N$18*'II Rate Development &amp; Change'!$M$34</f>
        <v>#DIV/0!</v>
      </c>
      <c r="DV213" s="112" t="e">
        <f>'III Plan Rates'!$AA216*'V Consumer Factors'!$N$19*'II Rate Development &amp; Change'!$M$34</f>
        <v>#DIV/0!</v>
      </c>
      <c r="DW213" s="112" t="e">
        <f>'III Plan Rates'!$AA216*'V Consumer Factors'!$N$20*'II Rate Development &amp; Change'!$M$34</f>
        <v>#DIV/0!</v>
      </c>
      <c r="DX213" s="112">
        <f>IF('III Plan Rates'!$AP216&gt;0,SUMPRODUCT(DO213:DW213,'III Plan Rates'!$AG216:$AO216)/'III Plan Rates'!$AP216,0)</f>
        <v>0</v>
      </c>
      <c r="DZ213" s="120" t="e">
        <f t="shared" si="79"/>
        <v>#DIV/0!</v>
      </c>
      <c r="EA213" s="120" t="e">
        <f t="shared" si="80"/>
        <v>#DIV/0!</v>
      </c>
      <c r="EB213" s="120" t="e">
        <f t="shared" si="81"/>
        <v>#DIV/0!</v>
      </c>
      <c r="EC213" s="120" t="e">
        <f t="shared" si="82"/>
        <v>#DIV/0!</v>
      </c>
      <c r="ED213" s="120" t="e">
        <f t="shared" si="83"/>
        <v>#DIV/0!</v>
      </c>
      <c r="EE213" s="120" t="e">
        <f t="shared" si="84"/>
        <v>#DIV/0!</v>
      </c>
      <c r="EF213" s="120" t="e">
        <f t="shared" si="85"/>
        <v>#DIV/0!</v>
      </c>
      <c r="EG213" s="120" t="e">
        <f t="shared" si="86"/>
        <v>#DIV/0!</v>
      </c>
      <c r="EH213" s="120" t="e">
        <f t="shared" si="87"/>
        <v>#DIV/0!</v>
      </c>
      <c r="EI213" s="120" t="str">
        <f t="shared" si="76"/>
        <v/>
      </c>
      <c r="EJ213" s="119"/>
    </row>
    <row r="214" spans="1:140" x14ac:dyDescent="0.25">
      <c r="A214" s="406" t="str">
        <f>'III Plan Rates'!A217</f>
        <v>Plan 200</v>
      </c>
      <c r="B214" s="122">
        <f>'III Plan Rates'!B217</f>
        <v>0</v>
      </c>
      <c r="C214" s="128">
        <f>'III Plan Rates'!D217</f>
        <v>0</v>
      </c>
      <c r="D214" s="122">
        <f>'III Plan Rates'!E217</f>
        <v>0</v>
      </c>
      <c r="E214" s="122">
        <f>'III Plan Rates'!F217</f>
        <v>0</v>
      </c>
      <c r="F214" s="122">
        <f>'III Plan Rates'!G217</f>
        <v>0</v>
      </c>
      <c r="G214" s="122">
        <f>'III Plan Rates'!J217</f>
        <v>0</v>
      </c>
      <c r="H214" s="10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2">
        <f>IF('III Plan Rates'!$AP217&gt;0,SUMPRODUCT(I214:Q214,'III Plan Rates'!$AG217:$AO217)/'III Plan Rates'!$AP217,0)</f>
        <v>0</v>
      </c>
      <c r="S214" s="123"/>
      <c r="T214" s="112" t="e">
        <f>'III Plan Rates'!$AA217*'V Consumer Factors'!$N$12*'II Rate Development &amp; Change'!$J$34</f>
        <v>#DIV/0!</v>
      </c>
      <c r="U214" s="112" t="e">
        <f>'III Plan Rates'!$AA217*'V Consumer Factors'!$N$13*'II Rate Development &amp; Change'!$J$34</f>
        <v>#DIV/0!</v>
      </c>
      <c r="V214" s="112" t="e">
        <f>'III Plan Rates'!$AA217*'V Consumer Factors'!$N$14*'II Rate Development &amp; Change'!$J$34</f>
        <v>#DIV/0!</v>
      </c>
      <c r="W214" s="112" t="e">
        <f>'III Plan Rates'!$AA217*'V Consumer Factors'!$N$15*'II Rate Development &amp; Change'!$J$34</f>
        <v>#DIV/0!</v>
      </c>
      <c r="X214" s="112" t="e">
        <f>'III Plan Rates'!$AA217*'V Consumer Factors'!$N$16*'II Rate Development &amp; Change'!$J$34</f>
        <v>#DIV/0!</v>
      </c>
      <c r="Y214" s="112" t="e">
        <f>'III Plan Rates'!$AA217*'V Consumer Factors'!$N$17*'II Rate Development &amp; Change'!$J$34</f>
        <v>#DIV/0!</v>
      </c>
      <c r="Z214" s="112" t="e">
        <f>'III Plan Rates'!$AA217*'V Consumer Factors'!$N$18*'II Rate Development &amp; Change'!$J$34</f>
        <v>#DIV/0!</v>
      </c>
      <c r="AA214" s="112" t="e">
        <f>'III Plan Rates'!$AA217*'V Consumer Factors'!$N$19*'II Rate Development &amp; Change'!$J$34</f>
        <v>#DIV/0!</v>
      </c>
      <c r="AB214" s="112" t="e">
        <f>'III Plan Rates'!$AA217*'V Consumer Factors'!$N$20*'II Rate Development &amp; Change'!$J$34</f>
        <v>#DIV/0!</v>
      </c>
      <c r="AC214" s="112">
        <f>IF('III Plan Rates'!$AP217&gt;0,SUMPRODUCT(T214:AB214,'III Plan Rates'!$AG217:$AO217)/'III Plan Rates'!$AP217,0)</f>
        <v>0</v>
      </c>
      <c r="AD214" s="119"/>
      <c r="AE214" s="120" t="e">
        <f t="shared" ref="AE214:AE277" si="91">IF(AND(I214&gt;0,T214&gt;0),T214/I214-1,"")</f>
        <v>#DIV/0!</v>
      </c>
      <c r="AF214" s="120" t="e">
        <f t="shared" ref="AF214:AF277" si="92">IF(AND(J214&gt;0,U214&gt;0),U214/J214-1,"")</f>
        <v>#DIV/0!</v>
      </c>
      <c r="AG214" s="120" t="e">
        <f t="shared" ref="AG214:AG277" si="93">IF(AND(K214&gt;0,V214&gt;0),V214/K214-1,"")</f>
        <v>#DIV/0!</v>
      </c>
      <c r="AH214" s="120" t="e">
        <f t="shared" ref="AH214:AH277" si="94">IF(AND(L214&gt;0,W214&gt;0),W214/L214-1,"")</f>
        <v>#DIV/0!</v>
      </c>
      <c r="AI214" s="120" t="e">
        <f t="shared" ref="AI214:AI277" si="95">IF(AND(M214&gt;0,X214&gt;0),X214/M214-1,"")</f>
        <v>#DIV/0!</v>
      </c>
      <c r="AJ214" s="120" t="e">
        <f t="shared" ref="AJ214:AJ277" si="96">IF(AND(N214&gt;0,Y214&gt;0),Y214/N214-1,"")</f>
        <v>#DIV/0!</v>
      </c>
      <c r="AK214" s="120" t="e">
        <f t="shared" ref="AK214:AK277" si="97">IF(AND(O214&gt;0,Z214&gt;0),Z214/O214-1,"")</f>
        <v>#DIV/0!</v>
      </c>
      <c r="AL214" s="120" t="e">
        <f t="shared" ref="AL214:AL277" si="98">IF(AND(P214&gt;0,AA214&gt;0),AA214/P214-1,"")</f>
        <v>#DIV/0!</v>
      </c>
      <c r="AM214" s="120" t="e">
        <f t="shared" ref="AM214:AM277" si="99">IF(AND(Q214&gt;0,AB214&gt;0),AB214/Q214-1,"")</f>
        <v>#DIV/0!</v>
      </c>
      <c r="AN214" s="120" t="str">
        <f t="shared" ref="AN214:AN277" si="100">IF(AND(R214&gt;0,AC214&gt;0),AC214/R214-1,"")</f>
        <v/>
      </c>
      <c r="AO214" s="119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2">
        <f>IF('III Plan Rates'!$AP217&gt;0,SUMPRODUCT(AP214:AX214,'III Plan Rates'!$AG217:$AO217)/'III Plan Rates'!$AP217,0)</f>
        <v>0</v>
      </c>
      <c r="AZ214" s="123"/>
      <c r="BA214" s="112" t="e">
        <f>'III Plan Rates'!$AA217*'V Consumer Factors'!$N$12*'II Rate Development &amp; Change'!$K$34</f>
        <v>#DIV/0!</v>
      </c>
      <c r="BB214" s="112" t="e">
        <f>'III Plan Rates'!$AA217*'V Consumer Factors'!$N$13*'II Rate Development &amp; Change'!$K$34</f>
        <v>#DIV/0!</v>
      </c>
      <c r="BC214" s="112" t="e">
        <f>'III Plan Rates'!$AA217*'V Consumer Factors'!$N$14*'II Rate Development &amp; Change'!$K$34</f>
        <v>#DIV/0!</v>
      </c>
      <c r="BD214" s="112" t="e">
        <f>'III Plan Rates'!$AA217*'V Consumer Factors'!$N$15*'II Rate Development &amp; Change'!$K$34</f>
        <v>#DIV/0!</v>
      </c>
      <c r="BE214" s="112" t="e">
        <f>'III Plan Rates'!$AA217*'V Consumer Factors'!$N$16*'II Rate Development &amp; Change'!$K$34</f>
        <v>#DIV/0!</v>
      </c>
      <c r="BF214" s="112" t="e">
        <f>'III Plan Rates'!$AA217*'V Consumer Factors'!$N$17*'II Rate Development &amp; Change'!$K$34</f>
        <v>#DIV/0!</v>
      </c>
      <c r="BG214" s="112" t="e">
        <f>'III Plan Rates'!$AA217*'V Consumer Factors'!$N$18*'II Rate Development &amp; Change'!$K$34</f>
        <v>#DIV/0!</v>
      </c>
      <c r="BH214" s="112" t="e">
        <f>'III Plan Rates'!$AA217*'V Consumer Factors'!$N$19*'II Rate Development &amp; Change'!$K$34</f>
        <v>#DIV/0!</v>
      </c>
      <c r="BI214" s="112" t="e">
        <f>'III Plan Rates'!$AA217*'V Consumer Factors'!$N$20*'II Rate Development &amp; Change'!$K$34</f>
        <v>#DIV/0!</v>
      </c>
      <c r="BJ214" s="112">
        <f>IF('III Plan Rates'!$AP217&gt;0,SUMPRODUCT(BA214:BI214,'III Plan Rates'!$AG217:$AO217)/'III Plan Rates'!$AP217,0)</f>
        <v>0</v>
      </c>
      <c r="BK214" s="124"/>
      <c r="BL214" s="120" t="e">
        <f t="shared" ref="BL214:BL277" si="101">IF(AND(AP214&gt;0,BA214&gt;0),BA214/AP214-1,"")</f>
        <v>#DIV/0!</v>
      </c>
      <c r="BM214" s="120" t="e">
        <f t="shared" ref="BM214:BM277" si="102">IF(AND(AQ214&gt;0,BB214&gt;0),BB214/AQ214-1,"")</f>
        <v>#DIV/0!</v>
      </c>
      <c r="BN214" s="120" t="e">
        <f t="shared" ref="BN214:BN277" si="103">IF(AND(AR214&gt;0,BC214&gt;0),BC214/AR214-1,"")</f>
        <v>#DIV/0!</v>
      </c>
      <c r="BO214" s="120" t="e">
        <f t="shared" ref="BO214:BO277" si="104">IF(AND(AS214&gt;0,BD214&gt;0),BD214/AS214-1,"")</f>
        <v>#DIV/0!</v>
      </c>
      <c r="BP214" s="120" t="e">
        <f t="shared" ref="BP214:BP277" si="105">IF(AND(AT214&gt;0,BE214&gt;0),BE214/AT214-1,"")</f>
        <v>#DIV/0!</v>
      </c>
      <c r="BQ214" s="120" t="e">
        <f t="shared" ref="BQ214:BQ277" si="106">IF(AND(AU214&gt;0,BF214&gt;0),BF214/AU214-1,"")</f>
        <v>#DIV/0!</v>
      </c>
      <c r="BR214" s="120" t="e">
        <f t="shared" ref="BR214:BR277" si="107">IF(AND(AV214&gt;0,BG214&gt;0),BG214/AV214-1,"")</f>
        <v>#DIV/0!</v>
      </c>
      <c r="BS214" s="120" t="e">
        <f t="shared" ref="BS214:BS277" si="108">IF(AND(AW214&gt;0,BH214&gt;0),BH214/AW214-1,"")</f>
        <v>#DIV/0!</v>
      </c>
      <c r="BT214" s="120" t="e">
        <f t="shared" ref="BT214:BT277" si="109">IF(AND(AX214&gt;0,BI214&gt;0),BI214/AX214-1,"")</f>
        <v>#DIV/0!</v>
      </c>
      <c r="BU214" s="120" t="str">
        <f t="shared" ref="BU214:BU277" si="110">IF(AND(AY214&gt;0,BJ214&gt;0),BJ214/AY214-1,"")</f>
        <v/>
      </c>
      <c r="BV214" s="119"/>
      <c r="BW214" s="111"/>
      <c r="BX214" s="111"/>
      <c r="BY214" s="111"/>
      <c r="BZ214" s="111"/>
      <c r="CA214" s="111"/>
      <c r="CB214" s="111"/>
      <c r="CC214" s="111"/>
      <c r="CD214" s="111"/>
      <c r="CE214" s="111"/>
      <c r="CF214" s="112">
        <f>IF('III Plan Rates'!$AP217&gt;0,SUMPRODUCT(BW214:CE214,'III Plan Rates'!$AG217:$AO217)/'III Plan Rates'!$AP217,0)</f>
        <v>0</v>
      </c>
      <c r="CG214" s="123"/>
      <c r="CH214" s="112" t="e">
        <f>'III Plan Rates'!$AA217*'V Consumer Factors'!$N$12*'II Rate Development &amp; Change'!$L$34</f>
        <v>#DIV/0!</v>
      </c>
      <c r="CI214" s="112" t="e">
        <f>'III Plan Rates'!$AA217*'V Consumer Factors'!$N$13*'II Rate Development &amp; Change'!$L$34</f>
        <v>#DIV/0!</v>
      </c>
      <c r="CJ214" s="112" t="e">
        <f>'III Plan Rates'!$AA217*'V Consumer Factors'!$N$14*'II Rate Development &amp; Change'!$L$34</f>
        <v>#DIV/0!</v>
      </c>
      <c r="CK214" s="112" t="e">
        <f>'III Plan Rates'!$AA217*'V Consumer Factors'!$N$15*'II Rate Development &amp; Change'!$L$34</f>
        <v>#DIV/0!</v>
      </c>
      <c r="CL214" s="112" t="e">
        <f>'III Plan Rates'!$AA217*'V Consumer Factors'!$N$16*'II Rate Development &amp; Change'!$L$34</f>
        <v>#DIV/0!</v>
      </c>
      <c r="CM214" s="112" t="e">
        <f>'III Plan Rates'!$AA217*'V Consumer Factors'!$N$17*'II Rate Development &amp; Change'!$L$34</f>
        <v>#DIV/0!</v>
      </c>
      <c r="CN214" s="112" t="e">
        <f>'III Plan Rates'!$AA217*'V Consumer Factors'!$N$18*'II Rate Development &amp; Change'!$L$34</f>
        <v>#DIV/0!</v>
      </c>
      <c r="CO214" s="112" t="e">
        <f>'III Plan Rates'!$AA217*'V Consumer Factors'!$N$19*'II Rate Development &amp; Change'!$L$34</f>
        <v>#DIV/0!</v>
      </c>
      <c r="CP214" s="112" t="e">
        <f>'III Plan Rates'!$AA217*'V Consumer Factors'!$N$20*'II Rate Development &amp; Change'!$L$34</f>
        <v>#DIV/0!</v>
      </c>
      <c r="CQ214" s="112">
        <f>IF('III Plan Rates'!$AP217&gt;0,SUMPRODUCT(CH214:CP214,'III Plan Rates'!$AG217:$AO217)/'III Plan Rates'!$AP217,0)</f>
        <v>0</v>
      </c>
      <c r="CR214" s="124"/>
      <c r="CS214" s="120" t="e">
        <f t="shared" ref="CS214:CS277" si="111">IF(AND(BW214&gt;0,CH214&gt;0),CH214/BW214-1,"")</f>
        <v>#DIV/0!</v>
      </c>
      <c r="CT214" s="120" t="e">
        <f t="shared" ref="CT214:CT277" si="112">IF(AND(BX214&gt;0,CI214&gt;0),CI214/BX214-1,"")</f>
        <v>#DIV/0!</v>
      </c>
      <c r="CU214" s="120" t="e">
        <f t="shared" ref="CU214:CU277" si="113">IF(AND(BY214&gt;0,CJ214&gt;0),CJ214/BY214-1,"")</f>
        <v>#DIV/0!</v>
      </c>
      <c r="CV214" s="120" t="e">
        <f t="shared" ref="CV214:CV277" si="114">IF(AND(BZ214&gt;0,CK214&gt;0),CK214/BZ214-1,"")</f>
        <v>#DIV/0!</v>
      </c>
      <c r="CW214" s="120" t="e">
        <f t="shared" ref="CW214:CW277" si="115">IF(AND(CA214&gt;0,CL214&gt;0),CL214/CA214-1,"")</f>
        <v>#DIV/0!</v>
      </c>
      <c r="CX214" s="120" t="e">
        <f t="shared" ref="CX214:CX277" si="116">IF(AND(CB214&gt;0,CM214&gt;0),CM214/CB214-1,"")</f>
        <v>#DIV/0!</v>
      </c>
      <c r="CY214" s="120" t="e">
        <f t="shared" ref="CY214:CY277" si="117">IF(AND(CC214&gt;0,CN214&gt;0),CN214/CC214-1,"")</f>
        <v>#DIV/0!</v>
      </c>
      <c r="CZ214" s="120" t="e">
        <f t="shared" ref="CZ214:CZ277" si="118">IF(AND(CD214&gt;0,CO214&gt;0),CO214/CD214-1,"")</f>
        <v>#DIV/0!</v>
      </c>
      <c r="DA214" s="120" t="e">
        <f t="shared" ref="DA214:DA277" si="119">IF(AND(CE214&gt;0,CP214&gt;0),CP214/CE214-1,"")</f>
        <v>#DIV/0!</v>
      </c>
      <c r="DB214" s="120" t="str">
        <f t="shared" ref="DB214:DB277" si="120">IF(AND(CF214&gt;0,CQ214&gt;0),CQ214/CF214-1,"")</f>
        <v/>
      </c>
      <c r="DC214" s="119"/>
      <c r="DD214" s="111"/>
      <c r="DE214" s="111"/>
      <c r="DF214" s="111"/>
      <c r="DG214" s="111"/>
      <c r="DH214" s="111"/>
      <c r="DI214" s="111"/>
      <c r="DJ214" s="111"/>
      <c r="DK214" s="111"/>
      <c r="DL214" s="111"/>
      <c r="DM214" s="112">
        <f>IF('III Plan Rates'!$AP217&gt;0,SUMPRODUCT(DD214:DL214,'III Plan Rates'!$AG217:$AO217)/'III Plan Rates'!$AP217,0)</f>
        <v>0</v>
      </c>
      <c r="DN214" s="123"/>
      <c r="DO214" s="112" t="e">
        <f>'III Plan Rates'!$AA217*'V Consumer Factors'!$N$12*'II Rate Development &amp; Change'!$M$34</f>
        <v>#DIV/0!</v>
      </c>
      <c r="DP214" s="112" t="e">
        <f>'III Plan Rates'!$AA217*'V Consumer Factors'!$N$13*'II Rate Development &amp; Change'!$M$34</f>
        <v>#DIV/0!</v>
      </c>
      <c r="DQ214" s="112" t="e">
        <f>'III Plan Rates'!$AA217*'V Consumer Factors'!$N$14*'II Rate Development &amp; Change'!$M$34</f>
        <v>#DIV/0!</v>
      </c>
      <c r="DR214" s="112" t="e">
        <f>'III Plan Rates'!$AA217*'V Consumer Factors'!$N$15*'II Rate Development &amp; Change'!$M$34</f>
        <v>#DIV/0!</v>
      </c>
      <c r="DS214" s="112" t="e">
        <f>'III Plan Rates'!$AA217*'V Consumer Factors'!$N$16*'II Rate Development &amp; Change'!$M$34</f>
        <v>#DIV/0!</v>
      </c>
      <c r="DT214" s="112" t="e">
        <f>'III Plan Rates'!$AA217*'V Consumer Factors'!$N$17*'II Rate Development &amp; Change'!$M$34</f>
        <v>#DIV/0!</v>
      </c>
      <c r="DU214" s="112" t="e">
        <f>'III Plan Rates'!$AA217*'V Consumer Factors'!$N$18*'II Rate Development &amp; Change'!$M$34</f>
        <v>#DIV/0!</v>
      </c>
      <c r="DV214" s="112" t="e">
        <f>'III Plan Rates'!$AA217*'V Consumer Factors'!$N$19*'II Rate Development &amp; Change'!$M$34</f>
        <v>#DIV/0!</v>
      </c>
      <c r="DW214" s="112" t="e">
        <f>'III Plan Rates'!$AA217*'V Consumer Factors'!$N$20*'II Rate Development &amp; Change'!$M$34</f>
        <v>#DIV/0!</v>
      </c>
      <c r="DX214" s="112">
        <f>IF('III Plan Rates'!$AP217&gt;0,SUMPRODUCT(DO214:DW214,'III Plan Rates'!$AG217:$AO217)/'III Plan Rates'!$AP217,0)</f>
        <v>0</v>
      </c>
      <c r="DZ214" s="120" t="e">
        <f t="shared" ref="DZ214:DZ277" si="121">IF(AND(DD214&gt;0,DO214&gt;0),DO214/DD214-1,"")</f>
        <v>#DIV/0!</v>
      </c>
      <c r="EA214" s="120" t="e">
        <f t="shared" ref="EA214:EA277" si="122">IF(AND(DE214&gt;0,DP214&gt;0),DP214/DE214-1,"")</f>
        <v>#DIV/0!</v>
      </c>
      <c r="EB214" s="120" t="e">
        <f t="shared" ref="EB214:EB277" si="123">IF(AND(DF214&gt;0,DQ214&gt;0),DQ214/DF214-1,"")</f>
        <v>#DIV/0!</v>
      </c>
      <c r="EC214" s="120" t="e">
        <f t="shared" ref="EC214:EC277" si="124">IF(AND(DG214&gt;0,DR214&gt;0),DR214/DG214-1,"")</f>
        <v>#DIV/0!</v>
      </c>
      <c r="ED214" s="120" t="e">
        <f t="shared" ref="ED214:ED277" si="125">IF(AND(DH214&gt;0,DS214&gt;0),DS214/DH214-1,"")</f>
        <v>#DIV/0!</v>
      </c>
      <c r="EE214" s="120" t="e">
        <f t="shared" ref="EE214:EE277" si="126">IF(AND(DI214&gt;0,DT214&gt;0),DT214/DI214-1,"")</f>
        <v>#DIV/0!</v>
      </c>
      <c r="EF214" s="120" t="e">
        <f t="shared" ref="EF214:EF277" si="127">IF(AND(DJ214&gt;0,DU214&gt;0),DU214/DJ214-1,"")</f>
        <v>#DIV/0!</v>
      </c>
      <c r="EG214" s="120" t="e">
        <f t="shared" ref="EG214:EG277" si="128">IF(AND(DK214&gt;0,DV214&gt;0),DV214/DK214-1,"")</f>
        <v>#DIV/0!</v>
      </c>
      <c r="EH214" s="120" t="e">
        <f t="shared" ref="EH214:EH277" si="129">IF(AND(DL214&gt;0,DW214&gt;0),DW214/DL214-1,"")</f>
        <v>#DIV/0!</v>
      </c>
      <c r="EI214" s="120" t="str">
        <f t="shared" ref="EI214:EI277" si="130">IF(AND(DM214&gt;0,DX214&gt;0),DX214/DM214-1,"")</f>
        <v/>
      </c>
      <c r="EJ214" s="119"/>
    </row>
    <row r="215" spans="1:140" x14ac:dyDescent="0.25">
      <c r="A215" s="406" t="str">
        <f>'III Plan Rates'!A218</f>
        <v>Plan 201</v>
      </c>
      <c r="B215" s="122">
        <f>'III Plan Rates'!B218</f>
        <v>0</v>
      </c>
      <c r="C215" s="128">
        <f>'III Plan Rates'!D218</f>
        <v>0</v>
      </c>
      <c r="D215" s="122">
        <f>'III Plan Rates'!E218</f>
        <v>0</v>
      </c>
      <c r="E215" s="122">
        <f>'III Plan Rates'!F218</f>
        <v>0</v>
      </c>
      <c r="F215" s="122">
        <f>'III Plan Rates'!G218</f>
        <v>0</v>
      </c>
      <c r="G215" s="122">
        <f>'III Plan Rates'!J218</f>
        <v>0</v>
      </c>
      <c r="H215" s="10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2">
        <f>IF('III Plan Rates'!$AP218&gt;0,SUMPRODUCT(I215:Q215,'III Plan Rates'!$AG218:$AO218)/'III Plan Rates'!$AP218,0)</f>
        <v>0</v>
      </c>
      <c r="S215" s="123"/>
      <c r="T215" s="112" t="e">
        <f>'III Plan Rates'!$AA218*'V Consumer Factors'!$N$12*'II Rate Development &amp; Change'!$J$34</f>
        <v>#DIV/0!</v>
      </c>
      <c r="U215" s="112" t="e">
        <f>'III Plan Rates'!$AA218*'V Consumer Factors'!$N$13*'II Rate Development &amp; Change'!$J$34</f>
        <v>#DIV/0!</v>
      </c>
      <c r="V215" s="112" t="e">
        <f>'III Plan Rates'!$AA218*'V Consumer Factors'!$N$14*'II Rate Development &amp; Change'!$J$34</f>
        <v>#DIV/0!</v>
      </c>
      <c r="W215" s="112" t="e">
        <f>'III Plan Rates'!$AA218*'V Consumer Factors'!$N$15*'II Rate Development &amp; Change'!$J$34</f>
        <v>#DIV/0!</v>
      </c>
      <c r="X215" s="112" t="e">
        <f>'III Plan Rates'!$AA218*'V Consumer Factors'!$N$16*'II Rate Development &amp; Change'!$J$34</f>
        <v>#DIV/0!</v>
      </c>
      <c r="Y215" s="112" t="e">
        <f>'III Plan Rates'!$AA218*'V Consumer Factors'!$N$17*'II Rate Development &amp; Change'!$J$34</f>
        <v>#DIV/0!</v>
      </c>
      <c r="Z215" s="112" t="e">
        <f>'III Plan Rates'!$AA218*'V Consumer Factors'!$N$18*'II Rate Development &amp; Change'!$J$34</f>
        <v>#DIV/0!</v>
      </c>
      <c r="AA215" s="112" t="e">
        <f>'III Plan Rates'!$AA218*'V Consumer Factors'!$N$19*'II Rate Development &amp; Change'!$J$34</f>
        <v>#DIV/0!</v>
      </c>
      <c r="AB215" s="112" t="e">
        <f>'III Plan Rates'!$AA218*'V Consumer Factors'!$N$20*'II Rate Development &amp; Change'!$J$34</f>
        <v>#DIV/0!</v>
      </c>
      <c r="AC215" s="112">
        <f>IF('III Plan Rates'!$AP218&gt;0,SUMPRODUCT(T215:AB215,'III Plan Rates'!$AG218:$AO218)/'III Plan Rates'!$AP218,0)</f>
        <v>0</v>
      </c>
      <c r="AD215" s="119"/>
      <c r="AE215" s="120" t="e">
        <f t="shared" si="91"/>
        <v>#DIV/0!</v>
      </c>
      <c r="AF215" s="120" t="e">
        <f t="shared" si="92"/>
        <v>#DIV/0!</v>
      </c>
      <c r="AG215" s="120" t="e">
        <f t="shared" si="93"/>
        <v>#DIV/0!</v>
      </c>
      <c r="AH215" s="120" t="e">
        <f t="shared" si="94"/>
        <v>#DIV/0!</v>
      </c>
      <c r="AI215" s="120" t="e">
        <f t="shared" si="95"/>
        <v>#DIV/0!</v>
      </c>
      <c r="AJ215" s="120" t="e">
        <f t="shared" si="96"/>
        <v>#DIV/0!</v>
      </c>
      <c r="AK215" s="120" t="e">
        <f t="shared" si="97"/>
        <v>#DIV/0!</v>
      </c>
      <c r="AL215" s="120" t="e">
        <f t="shared" si="98"/>
        <v>#DIV/0!</v>
      </c>
      <c r="AM215" s="120" t="e">
        <f t="shared" si="99"/>
        <v>#DIV/0!</v>
      </c>
      <c r="AN215" s="120" t="str">
        <f t="shared" si="100"/>
        <v/>
      </c>
      <c r="AO215" s="119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2">
        <f>IF('III Plan Rates'!$AP218&gt;0,SUMPRODUCT(AP215:AX215,'III Plan Rates'!$AG218:$AO218)/'III Plan Rates'!$AP218,0)</f>
        <v>0</v>
      </c>
      <c r="AZ215" s="123"/>
      <c r="BA215" s="112" t="e">
        <f>'III Plan Rates'!$AA218*'V Consumer Factors'!$N$12*'II Rate Development &amp; Change'!$K$34</f>
        <v>#DIV/0!</v>
      </c>
      <c r="BB215" s="112" t="e">
        <f>'III Plan Rates'!$AA218*'V Consumer Factors'!$N$13*'II Rate Development &amp; Change'!$K$34</f>
        <v>#DIV/0!</v>
      </c>
      <c r="BC215" s="112" t="e">
        <f>'III Plan Rates'!$AA218*'V Consumer Factors'!$N$14*'II Rate Development &amp; Change'!$K$34</f>
        <v>#DIV/0!</v>
      </c>
      <c r="BD215" s="112" t="e">
        <f>'III Plan Rates'!$AA218*'V Consumer Factors'!$N$15*'II Rate Development &amp; Change'!$K$34</f>
        <v>#DIV/0!</v>
      </c>
      <c r="BE215" s="112" t="e">
        <f>'III Plan Rates'!$AA218*'V Consumer Factors'!$N$16*'II Rate Development &amp; Change'!$K$34</f>
        <v>#DIV/0!</v>
      </c>
      <c r="BF215" s="112" t="e">
        <f>'III Plan Rates'!$AA218*'V Consumer Factors'!$N$17*'II Rate Development &amp; Change'!$K$34</f>
        <v>#DIV/0!</v>
      </c>
      <c r="BG215" s="112" t="e">
        <f>'III Plan Rates'!$AA218*'V Consumer Factors'!$N$18*'II Rate Development &amp; Change'!$K$34</f>
        <v>#DIV/0!</v>
      </c>
      <c r="BH215" s="112" t="e">
        <f>'III Plan Rates'!$AA218*'V Consumer Factors'!$N$19*'II Rate Development &amp; Change'!$K$34</f>
        <v>#DIV/0!</v>
      </c>
      <c r="BI215" s="112" t="e">
        <f>'III Plan Rates'!$AA218*'V Consumer Factors'!$N$20*'II Rate Development &amp; Change'!$K$34</f>
        <v>#DIV/0!</v>
      </c>
      <c r="BJ215" s="112">
        <f>IF('III Plan Rates'!$AP218&gt;0,SUMPRODUCT(BA215:BI215,'III Plan Rates'!$AG218:$AO218)/'III Plan Rates'!$AP218,0)</f>
        <v>0</v>
      </c>
      <c r="BK215" s="124"/>
      <c r="BL215" s="120" t="e">
        <f t="shared" si="101"/>
        <v>#DIV/0!</v>
      </c>
      <c r="BM215" s="120" t="e">
        <f t="shared" si="102"/>
        <v>#DIV/0!</v>
      </c>
      <c r="BN215" s="120" t="e">
        <f t="shared" si="103"/>
        <v>#DIV/0!</v>
      </c>
      <c r="BO215" s="120" t="e">
        <f t="shared" si="104"/>
        <v>#DIV/0!</v>
      </c>
      <c r="BP215" s="120" t="e">
        <f t="shared" si="105"/>
        <v>#DIV/0!</v>
      </c>
      <c r="BQ215" s="120" t="e">
        <f t="shared" si="106"/>
        <v>#DIV/0!</v>
      </c>
      <c r="BR215" s="120" t="e">
        <f t="shared" si="107"/>
        <v>#DIV/0!</v>
      </c>
      <c r="BS215" s="120" t="e">
        <f t="shared" si="108"/>
        <v>#DIV/0!</v>
      </c>
      <c r="BT215" s="120" t="e">
        <f t="shared" si="109"/>
        <v>#DIV/0!</v>
      </c>
      <c r="BU215" s="120" t="str">
        <f t="shared" si="110"/>
        <v/>
      </c>
      <c r="BV215" s="119"/>
      <c r="BW215" s="111"/>
      <c r="BX215" s="111"/>
      <c r="BY215" s="111"/>
      <c r="BZ215" s="111"/>
      <c r="CA215" s="111"/>
      <c r="CB215" s="111"/>
      <c r="CC215" s="111"/>
      <c r="CD215" s="111"/>
      <c r="CE215" s="111"/>
      <c r="CF215" s="112">
        <f>IF('III Plan Rates'!$AP218&gt;0,SUMPRODUCT(BW215:CE215,'III Plan Rates'!$AG218:$AO218)/'III Plan Rates'!$AP218,0)</f>
        <v>0</v>
      </c>
      <c r="CG215" s="123"/>
      <c r="CH215" s="112" t="e">
        <f>'III Plan Rates'!$AA218*'V Consumer Factors'!$N$12*'II Rate Development &amp; Change'!$L$34</f>
        <v>#DIV/0!</v>
      </c>
      <c r="CI215" s="112" t="e">
        <f>'III Plan Rates'!$AA218*'V Consumer Factors'!$N$13*'II Rate Development &amp; Change'!$L$34</f>
        <v>#DIV/0!</v>
      </c>
      <c r="CJ215" s="112" t="e">
        <f>'III Plan Rates'!$AA218*'V Consumer Factors'!$N$14*'II Rate Development &amp; Change'!$L$34</f>
        <v>#DIV/0!</v>
      </c>
      <c r="CK215" s="112" t="e">
        <f>'III Plan Rates'!$AA218*'V Consumer Factors'!$N$15*'II Rate Development &amp; Change'!$L$34</f>
        <v>#DIV/0!</v>
      </c>
      <c r="CL215" s="112" t="e">
        <f>'III Plan Rates'!$AA218*'V Consumer Factors'!$N$16*'II Rate Development &amp; Change'!$L$34</f>
        <v>#DIV/0!</v>
      </c>
      <c r="CM215" s="112" t="e">
        <f>'III Plan Rates'!$AA218*'V Consumer Factors'!$N$17*'II Rate Development &amp; Change'!$L$34</f>
        <v>#DIV/0!</v>
      </c>
      <c r="CN215" s="112" t="e">
        <f>'III Plan Rates'!$AA218*'V Consumer Factors'!$N$18*'II Rate Development &amp; Change'!$L$34</f>
        <v>#DIV/0!</v>
      </c>
      <c r="CO215" s="112" t="e">
        <f>'III Plan Rates'!$AA218*'V Consumer Factors'!$N$19*'II Rate Development &amp; Change'!$L$34</f>
        <v>#DIV/0!</v>
      </c>
      <c r="CP215" s="112" t="e">
        <f>'III Plan Rates'!$AA218*'V Consumer Factors'!$N$20*'II Rate Development &amp; Change'!$L$34</f>
        <v>#DIV/0!</v>
      </c>
      <c r="CQ215" s="112">
        <f>IF('III Plan Rates'!$AP218&gt;0,SUMPRODUCT(CH215:CP215,'III Plan Rates'!$AG218:$AO218)/'III Plan Rates'!$AP218,0)</f>
        <v>0</v>
      </c>
      <c r="CR215" s="124"/>
      <c r="CS215" s="120" t="e">
        <f t="shared" si="111"/>
        <v>#DIV/0!</v>
      </c>
      <c r="CT215" s="120" t="e">
        <f t="shared" si="112"/>
        <v>#DIV/0!</v>
      </c>
      <c r="CU215" s="120" t="e">
        <f t="shared" si="113"/>
        <v>#DIV/0!</v>
      </c>
      <c r="CV215" s="120" t="e">
        <f t="shared" si="114"/>
        <v>#DIV/0!</v>
      </c>
      <c r="CW215" s="120" t="e">
        <f t="shared" si="115"/>
        <v>#DIV/0!</v>
      </c>
      <c r="CX215" s="120" t="e">
        <f t="shared" si="116"/>
        <v>#DIV/0!</v>
      </c>
      <c r="CY215" s="120" t="e">
        <f t="shared" si="117"/>
        <v>#DIV/0!</v>
      </c>
      <c r="CZ215" s="120" t="e">
        <f t="shared" si="118"/>
        <v>#DIV/0!</v>
      </c>
      <c r="DA215" s="120" t="e">
        <f t="shared" si="119"/>
        <v>#DIV/0!</v>
      </c>
      <c r="DB215" s="120" t="str">
        <f t="shared" si="120"/>
        <v/>
      </c>
      <c r="DC215" s="119"/>
      <c r="DD215" s="111"/>
      <c r="DE215" s="111"/>
      <c r="DF215" s="111"/>
      <c r="DG215" s="111"/>
      <c r="DH215" s="111"/>
      <c r="DI215" s="111"/>
      <c r="DJ215" s="111"/>
      <c r="DK215" s="111"/>
      <c r="DL215" s="111"/>
      <c r="DM215" s="112">
        <f>IF('III Plan Rates'!$AP218&gt;0,SUMPRODUCT(DD215:DL215,'III Plan Rates'!$AG218:$AO218)/'III Plan Rates'!$AP218,0)</f>
        <v>0</v>
      </c>
      <c r="DN215" s="123"/>
      <c r="DO215" s="112" t="e">
        <f>'III Plan Rates'!$AA218*'V Consumer Factors'!$N$12*'II Rate Development &amp; Change'!$M$34</f>
        <v>#DIV/0!</v>
      </c>
      <c r="DP215" s="112" t="e">
        <f>'III Plan Rates'!$AA218*'V Consumer Factors'!$N$13*'II Rate Development &amp; Change'!$M$34</f>
        <v>#DIV/0!</v>
      </c>
      <c r="DQ215" s="112" t="e">
        <f>'III Plan Rates'!$AA218*'V Consumer Factors'!$N$14*'II Rate Development &amp; Change'!$M$34</f>
        <v>#DIV/0!</v>
      </c>
      <c r="DR215" s="112" t="e">
        <f>'III Plan Rates'!$AA218*'V Consumer Factors'!$N$15*'II Rate Development &amp; Change'!$M$34</f>
        <v>#DIV/0!</v>
      </c>
      <c r="DS215" s="112" t="e">
        <f>'III Plan Rates'!$AA218*'V Consumer Factors'!$N$16*'II Rate Development &amp; Change'!$M$34</f>
        <v>#DIV/0!</v>
      </c>
      <c r="DT215" s="112" t="e">
        <f>'III Plan Rates'!$AA218*'V Consumer Factors'!$N$17*'II Rate Development &amp; Change'!$M$34</f>
        <v>#DIV/0!</v>
      </c>
      <c r="DU215" s="112" t="e">
        <f>'III Plan Rates'!$AA218*'V Consumer Factors'!$N$18*'II Rate Development &amp; Change'!$M$34</f>
        <v>#DIV/0!</v>
      </c>
      <c r="DV215" s="112" t="e">
        <f>'III Plan Rates'!$AA218*'V Consumer Factors'!$N$19*'II Rate Development &amp; Change'!$M$34</f>
        <v>#DIV/0!</v>
      </c>
      <c r="DW215" s="112" t="e">
        <f>'III Plan Rates'!$AA218*'V Consumer Factors'!$N$20*'II Rate Development &amp; Change'!$M$34</f>
        <v>#DIV/0!</v>
      </c>
      <c r="DX215" s="112">
        <f>IF('III Plan Rates'!$AP218&gt;0,SUMPRODUCT(DO215:DW215,'III Plan Rates'!$AG218:$AO218)/'III Plan Rates'!$AP218,0)</f>
        <v>0</v>
      </c>
      <c r="DZ215" s="120" t="e">
        <f t="shared" si="121"/>
        <v>#DIV/0!</v>
      </c>
      <c r="EA215" s="120" t="e">
        <f t="shared" si="122"/>
        <v>#DIV/0!</v>
      </c>
      <c r="EB215" s="120" t="e">
        <f t="shared" si="123"/>
        <v>#DIV/0!</v>
      </c>
      <c r="EC215" s="120" t="e">
        <f t="shared" si="124"/>
        <v>#DIV/0!</v>
      </c>
      <c r="ED215" s="120" t="e">
        <f t="shared" si="125"/>
        <v>#DIV/0!</v>
      </c>
      <c r="EE215" s="120" t="e">
        <f t="shared" si="126"/>
        <v>#DIV/0!</v>
      </c>
      <c r="EF215" s="120" t="e">
        <f t="shared" si="127"/>
        <v>#DIV/0!</v>
      </c>
      <c r="EG215" s="120" t="e">
        <f t="shared" si="128"/>
        <v>#DIV/0!</v>
      </c>
      <c r="EH215" s="120" t="e">
        <f t="shared" si="129"/>
        <v>#DIV/0!</v>
      </c>
      <c r="EI215" s="120" t="str">
        <f t="shared" si="130"/>
        <v/>
      </c>
      <c r="EJ215" s="119"/>
    </row>
    <row r="216" spans="1:140" x14ac:dyDescent="0.25">
      <c r="A216" s="406" t="str">
        <f>'III Plan Rates'!A219</f>
        <v>Plan 202</v>
      </c>
      <c r="B216" s="122">
        <f>'III Plan Rates'!B219</f>
        <v>0</v>
      </c>
      <c r="C216" s="128">
        <f>'III Plan Rates'!D219</f>
        <v>0</v>
      </c>
      <c r="D216" s="122">
        <f>'III Plan Rates'!E219</f>
        <v>0</v>
      </c>
      <c r="E216" s="122">
        <f>'III Plan Rates'!F219</f>
        <v>0</v>
      </c>
      <c r="F216" s="122">
        <f>'III Plan Rates'!G219</f>
        <v>0</v>
      </c>
      <c r="G216" s="122">
        <f>'III Plan Rates'!J219</f>
        <v>0</v>
      </c>
      <c r="H216" s="10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2">
        <f>IF('III Plan Rates'!$AP219&gt;0,SUMPRODUCT(I216:Q216,'III Plan Rates'!$AG219:$AO219)/'III Plan Rates'!$AP219,0)</f>
        <v>0</v>
      </c>
      <c r="S216" s="123"/>
      <c r="T216" s="112" t="e">
        <f>'III Plan Rates'!$AA219*'V Consumer Factors'!$N$12*'II Rate Development &amp; Change'!$J$34</f>
        <v>#DIV/0!</v>
      </c>
      <c r="U216" s="112" t="e">
        <f>'III Plan Rates'!$AA219*'V Consumer Factors'!$N$13*'II Rate Development &amp; Change'!$J$34</f>
        <v>#DIV/0!</v>
      </c>
      <c r="V216" s="112" t="e">
        <f>'III Plan Rates'!$AA219*'V Consumer Factors'!$N$14*'II Rate Development &amp; Change'!$J$34</f>
        <v>#DIV/0!</v>
      </c>
      <c r="W216" s="112" t="e">
        <f>'III Plan Rates'!$AA219*'V Consumer Factors'!$N$15*'II Rate Development &amp; Change'!$J$34</f>
        <v>#DIV/0!</v>
      </c>
      <c r="X216" s="112" t="e">
        <f>'III Plan Rates'!$AA219*'V Consumer Factors'!$N$16*'II Rate Development &amp; Change'!$J$34</f>
        <v>#DIV/0!</v>
      </c>
      <c r="Y216" s="112" t="e">
        <f>'III Plan Rates'!$AA219*'V Consumer Factors'!$N$17*'II Rate Development &amp; Change'!$J$34</f>
        <v>#DIV/0!</v>
      </c>
      <c r="Z216" s="112" t="e">
        <f>'III Plan Rates'!$AA219*'V Consumer Factors'!$N$18*'II Rate Development &amp; Change'!$J$34</f>
        <v>#DIV/0!</v>
      </c>
      <c r="AA216" s="112" t="e">
        <f>'III Plan Rates'!$AA219*'V Consumer Factors'!$N$19*'II Rate Development &amp; Change'!$J$34</f>
        <v>#DIV/0!</v>
      </c>
      <c r="AB216" s="112" t="e">
        <f>'III Plan Rates'!$AA219*'V Consumer Factors'!$N$20*'II Rate Development &amp; Change'!$J$34</f>
        <v>#DIV/0!</v>
      </c>
      <c r="AC216" s="112">
        <f>IF('III Plan Rates'!$AP219&gt;0,SUMPRODUCT(T216:AB216,'III Plan Rates'!$AG219:$AO219)/'III Plan Rates'!$AP219,0)</f>
        <v>0</v>
      </c>
      <c r="AD216" s="119"/>
      <c r="AE216" s="120" t="e">
        <f t="shared" si="91"/>
        <v>#DIV/0!</v>
      </c>
      <c r="AF216" s="120" t="e">
        <f t="shared" si="92"/>
        <v>#DIV/0!</v>
      </c>
      <c r="AG216" s="120" t="e">
        <f t="shared" si="93"/>
        <v>#DIV/0!</v>
      </c>
      <c r="AH216" s="120" t="e">
        <f t="shared" si="94"/>
        <v>#DIV/0!</v>
      </c>
      <c r="AI216" s="120" t="e">
        <f t="shared" si="95"/>
        <v>#DIV/0!</v>
      </c>
      <c r="AJ216" s="120" t="e">
        <f t="shared" si="96"/>
        <v>#DIV/0!</v>
      </c>
      <c r="AK216" s="120" t="e">
        <f t="shared" si="97"/>
        <v>#DIV/0!</v>
      </c>
      <c r="AL216" s="120" t="e">
        <f t="shared" si="98"/>
        <v>#DIV/0!</v>
      </c>
      <c r="AM216" s="120" t="e">
        <f t="shared" si="99"/>
        <v>#DIV/0!</v>
      </c>
      <c r="AN216" s="120" t="str">
        <f t="shared" si="100"/>
        <v/>
      </c>
      <c r="AO216" s="119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2">
        <f>IF('III Plan Rates'!$AP219&gt;0,SUMPRODUCT(AP216:AX216,'III Plan Rates'!$AG219:$AO219)/'III Plan Rates'!$AP219,0)</f>
        <v>0</v>
      </c>
      <c r="AZ216" s="123"/>
      <c r="BA216" s="112" t="e">
        <f>'III Plan Rates'!$AA219*'V Consumer Factors'!$N$12*'II Rate Development &amp; Change'!$K$34</f>
        <v>#DIV/0!</v>
      </c>
      <c r="BB216" s="112" t="e">
        <f>'III Plan Rates'!$AA219*'V Consumer Factors'!$N$13*'II Rate Development &amp; Change'!$K$34</f>
        <v>#DIV/0!</v>
      </c>
      <c r="BC216" s="112" t="e">
        <f>'III Plan Rates'!$AA219*'V Consumer Factors'!$N$14*'II Rate Development &amp; Change'!$K$34</f>
        <v>#DIV/0!</v>
      </c>
      <c r="BD216" s="112" t="e">
        <f>'III Plan Rates'!$AA219*'V Consumer Factors'!$N$15*'II Rate Development &amp; Change'!$K$34</f>
        <v>#DIV/0!</v>
      </c>
      <c r="BE216" s="112" t="e">
        <f>'III Plan Rates'!$AA219*'V Consumer Factors'!$N$16*'II Rate Development &amp; Change'!$K$34</f>
        <v>#DIV/0!</v>
      </c>
      <c r="BF216" s="112" t="e">
        <f>'III Plan Rates'!$AA219*'V Consumer Factors'!$N$17*'II Rate Development &amp; Change'!$K$34</f>
        <v>#DIV/0!</v>
      </c>
      <c r="BG216" s="112" t="e">
        <f>'III Plan Rates'!$AA219*'V Consumer Factors'!$N$18*'II Rate Development &amp; Change'!$K$34</f>
        <v>#DIV/0!</v>
      </c>
      <c r="BH216" s="112" t="e">
        <f>'III Plan Rates'!$AA219*'V Consumer Factors'!$N$19*'II Rate Development &amp; Change'!$K$34</f>
        <v>#DIV/0!</v>
      </c>
      <c r="BI216" s="112" t="e">
        <f>'III Plan Rates'!$AA219*'V Consumer Factors'!$N$20*'II Rate Development &amp; Change'!$K$34</f>
        <v>#DIV/0!</v>
      </c>
      <c r="BJ216" s="112">
        <f>IF('III Plan Rates'!$AP219&gt;0,SUMPRODUCT(BA216:BI216,'III Plan Rates'!$AG219:$AO219)/'III Plan Rates'!$AP219,0)</f>
        <v>0</v>
      </c>
      <c r="BK216" s="124"/>
      <c r="BL216" s="120" t="e">
        <f t="shared" si="101"/>
        <v>#DIV/0!</v>
      </c>
      <c r="BM216" s="120" t="e">
        <f t="shared" si="102"/>
        <v>#DIV/0!</v>
      </c>
      <c r="BN216" s="120" t="e">
        <f t="shared" si="103"/>
        <v>#DIV/0!</v>
      </c>
      <c r="BO216" s="120" t="e">
        <f t="shared" si="104"/>
        <v>#DIV/0!</v>
      </c>
      <c r="BP216" s="120" t="e">
        <f t="shared" si="105"/>
        <v>#DIV/0!</v>
      </c>
      <c r="BQ216" s="120" t="e">
        <f t="shared" si="106"/>
        <v>#DIV/0!</v>
      </c>
      <c r="BR216" s="120" t="e">
        <f t="shared" si="107"/>
        <v>#DIV/0!</v>
      </c>
      <c r="BS216" s="120" t="e">
        <f t="shared" si="108"/>
        <v>#DIV/0!</v>
      </c>
      <c r="BT216" s="120" t="e">
        <f t="shared" si="109"/>
        <v>#DIV/0!</v>
      </c>
      <c r="BU216" s="120" t="str">
        <f t="shared" si="110"/>
        <v/>
      </c>
      <c r="BV216" s="119"/>
      <c r="BW216" s="111"/>
      <c r="BX216" s="111"/>
      <c r="BY216" s="111"/>
      <c r="BZ216" s="111"/>
      <c r="CA216" s="111"/>
      <c r="CB216" s="111"/>
      <c r="CC216" s="111"/>
      <c r="CD216" s="111"/>
      <c r="CE216" s="111"/>
      <c r="CF216" s="112">
        <f>IF('III Plan Rates'!$AP219&gt;0,SUMPRODUCT(BW216:CE216,'III Plan Rates'!$AG219:$AO219)/'III Plan Rates'!$AP219,0)</f>
        <v>0</v>
      </c>
      <c r="CG216" s="123"/>
      <c r="CH216" s="112" t="e">
        <f>'III Plan Rates'!$AA219*'V Consumer Factors'!$N$12*'II Rate Development &amp; Change'!$L$34</f>
        <v>#DIV/0!</v>
      </c>
      <c r="CI216" s="112" t="e">
        <f>'III Plan Rates'!$AA219*'V Consumer Factors'!$N$13*'II Rate Development &amp; Change'!$L$34</f>
        <v>#DIV/0!</v>
      </c>
      <c r="CJ216" s="112" t="e">
        <f>'III Plan Rates'!$AA219*'V Consumer Factors'!$N$14*'II Rate Development &amp; Change'!$L$34</f>
        <v>#DIV/0!</v>
      </c>
      <c r="CK216" s="112" t="e">
        <f>'III Plan Rates'!$AA219*'V Consumer Factors'!$N$15*'II Rate Development &amp; Change'!$L$34</f>
        <v>#DIV/0!</v>
      </c>
      <c r="CL216" s="112" t="e">
        <f>'III Plan Rates'!$AA219*'V Consumer Factors'!$N$16*'II Rate Development &amp; Change'!$L$34</f>
        <v>#DIV/0!</v>
      </c>
      <c r="CM216" s="112" t="e">
        <f>'III Plan Rates'!$AA219*'V Consumer Factors'!$N$17*'II Rate Development &amp; Change'!$L$34</f>
        <v>#DIV/0!</v>
      </c>
      <c r="CN216" s="112" t="e">
        <f>'III Plan Rates'!$AA219*'V Consumer Factors'!$N$18*'II Rate Development &amp; Change'!$L$34</f>
        <v>#DIV/0!</v>
      </c>
      <c r="CO216" s="112" t="e">
        <f>'III Plan Rates'!$AA219*'V Consumer Factors'!$N$19*'II Rate Development &amp; Change'!$L$34</f>
        <v>#DIV/0!</v>
      </c>
      <c r="CP216" s="112" t="e">
        <f>'III Plan Rates'!$AA219*'V Consumer Factors'!$N$20*'II Rate Development &amp; Change'!$L$34</f>
        <v>#DIV/0!</v>
      </c>
      <c r="CQ216" s="112">
        <f>IF('III Plan Rates'!$AP219&gt;0,SUMPRODUCT(CH216:CP216,'III Plan Rates'!$AG219:$AO219)/'III Plan Rates'!$AP219,0)</f>
        <v>0</v>
      </c>
      <c r="CR216" s="124"/>
      <c r="CS216" s="120" t="e">
        <f t="shared" si="111"/>
        <v>#DIV/0!</v>
      </c>
      <c r="CT216" s="120" t="e">
        <f t="shared" si="112"/>
        <v>#DIV/0!</v>
      </c>
      <c r="CU216" s="120" t="e">
        <f t="shared" si="113"/>
        <v>#DIV/0!</v>
      </c>
      <c r="CV216" s="120" t="e">
        <f t="shared" si="114"/>
        <v>#DIV/0!</v>
      </c>
      <c r="CW216" s="120" t="e">
        <f t="shared" si="115"/>
        <v>#DIV/0!</v>
      </c>
      <c r="CX216" s="120" t="e">
        <f t="shared" si="116"/>
        <v>#DIV/0!</v>
      </c>
      <c r="CY216" s="120" t="e">
        <f t="shared" si="117"/>
        <v>#DIV/0!</v>
      </c>
      <c r="CZ216" s="120" t="e">
        <f t="shared" si="118"/>
        <v>#DIV/0!</v>
      </c>
      <c r="DA216" s="120" t="e">
        <f t="shared" si="119"/>
        <v>#DIV/0!</v>
      </c>
      <c r="DB216" s="120" t="str">
        <f t="shared" si="120"/>
        <v/>
      </c>
      <c r="DC216" s="119"/>
      <c r="DD216" s="111"/>
      <c r="DE216" s="111"/>
      <c r="DF216" s="111"/>
      <c r="DG216" s="111"/>
      <c r="DH216" s="111"/>
      <c r="DI216" s="111"/>
      <c r="DJ216" s="111"/>
      <c r="DK216" s="111"/>
      <c r="DL216" s="111"/>
      <c r="DM216" s="112">
        <f>IF('III Plan Rates'!$AP219&gt;0,SUMPRODUCT(DD216:DL216,'III Plan Rates'!$AG219:$AO219)/'III Plan Rates'!$AP219,0)</f>
        <v>0</v>
      </c>
      <c r="DN216" s="123"/>
      <c r="DO216" s="112" t="e">
        <f>'III Plan Rates'!$AA219*'V Consumer Factors'!$N$12*'II Rate Development &amp; Change'!$M$34</f>
        <v>#DIV/0!</v>
      </c>
      <c r="DP216" s="112" t="e">
        <f>'III Plan Rates'!$AA219*'V Consumer Factors'!$N$13*'II Rate Development &amp; Change'!$M$34</f>
        <v>#DIV/0!</v>
      </c>
      <c r="DQ216" s="112" t="e">
        <f>'III Plan Rates'!$AA219*'V Consumer Factors'!$N$14*'II Rate Development &amp; Change'!$M$34</f>
        <v>#DIV/0!</v>
      </c>
      <c r="DR216" s="112" t="e">
        <f>'III Plan Rates'!$AA219*'V Consumer Factors'!$N$15*'II Rate Development &amp; Change'!$M$34</f>
        <v>#DIV/0!</v>
      </c>
      <c r="DS216" s="112" t="e">
        <f>'III Plan Rates'!$AA219*'V Consumer Factors'!$N$16*'II Rate Development &amp; Change'!$M$34</f>
        <v>#DIV/0!</v>
      </c>
      <c r="DT216" s="112" t="e">
        <f>'III Plan Rates'!$AA219*'V Consumer Factors'!$N$17*'II Rate Development &amp; Change'!$M$34</f>
        <v>#DIV/0!</v>
      </c>
      <c r="DU216" s="112" t="e">
        <f>'III Plan Rates'!$AA219*'V Consumer Factors'!$N$18*'II Rate Development &amp; Change'!$M$34</f>
        <v>#DIV/0!</v>
      </c>
      <c r="DV216" s="112" t="e">
        <f>'III Plan Rates'!$AA219*'V Consumer Factors'!$N$19*'II Rate Development &amp; Change'!$M$34</f>
        <v>#DIV/0!</v>
      </c>
      <c r="DW216" s="112" t="e">
        <f>'III Plan Rates'!$AA219*'V Consumer Factors'!$N$20*'II Rate Development &amp; Change'!$M$34</f>
        <v>#DIV/0!</v>
      </c>
      <c r="DX216" s="112">
        <f>IF('III Plan Rates'!$AP219&gt;0,SUMPRODUCT(DO216:DW216,'III Plan Rates'!$AG219:$AO219)/'III Plan Rates'!$AP219,0)</f>
        <v>0</v>
      </c>
      <c r="DZ216" s="120" t="e">
        <f t="shared" si="121"/>
        <v>#DIV/0!</v>
      </c>
      <c r="EA216" s="120" t="e">
        <f t="shared" si="122"/>
        <v>#DIV/0!</v>
      </c>
      <c r="EB216" s="120" t="e">
        <f t="shared" si="123"/>
        <v>#DIV/0!</v>
      </c>
      <c r="EC216" s="120" t="e">
        <f t="shared" si="124"/>
        <v>#DIV/0!</v>
      </c>
      <c r="ED216" s="120" t="e">
        <f t="shared" si="125"/>
        <v>#DIV/0!</v>
      </c>
      <c r="EE216" s="120" t="e">
        <f t="shared" si="126"/>
        <v>#DIV/0!</v>
      </c>
      <c r="EF216" s="120" t="e">
        <f t="shared" si="127"/>
        <v>#DIV/0!</v>
      </c>
      <c r="EG216" s="120" t="e">
        <f t="shared" si="128"/>
        <v>#DIV/0!</v>
      </c>
      <c r="EH216" s="120" t="e">
        <f t="shared" si="129"/>
        <v>#DIV/0!</v>
      </c>
      <c r="EI216" s="120" t="str">
        <f t="shared" si="130"/>
        <v/>
      </c>
      <c r="EJ216" s="119"/>
    </row>
    <row r="217" spans="1:140" x14ac:dyDescent="0.25">
      <c r="A217" s="406" t="str">
        <f>'III Plan Rates'!A220</f>
        <v>Plan 203</v>
      </c>
      <c r="B217" s="122">
        <f>'III Plan Rates'!B220</f>
        <v>0</v>
      </c>
      <c r="C217" s="128">
        <f>'III Plan Rates'!D220</f>
        <v>0</v>
      </c>
      <c r="D217" s="122">
        <f>'III Plan Rates'!E220</f>
        <v>0</v>
      </c>
      <c r="E217" s="122">
        <f>'III Plan Rates'!F220</f>
        <v>0</v>
      </c>
      <c r="F217" s="122">
        <f>'III Plan Rates'!G220</f>
        <v>0</v>
      </c>
      <c r="G217" s="122">
        <f>'III Plan Rates'!J220</f>
        <v>0</v>
      </c>
      <c r="H217" s="10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2">
        <f>IF('III Plan Rates'!$AP220&gt;0,SUMPRODUCT(I217:Q217,'III Plan Rates'!$AG220:$AO220)/'III Plan Rates'!$AP220,0)</f>
        <v>0</v>
      </c>
      <c r="S217" s="123"/>
      <c r="T217" s="112" t="e">
        <f>'III Plan Rates'!$AA220*'V Consumer Factors'!$N$12*'II Rate Development &amp; Change'!$J$34</f>
        <v>#DIV/0!</v>
      </c>
      <c r="U217" s="112" t="e">
        <f>'III Plan Rates'!$AA220*'V Consumer Factors'!$N$13*'II Rate Development &amp; Change'!$J$34</f>
        <v>#DIV/0!</v>
      </c>
      <c r="V217" s="112" t="e">
        <f>'III Plan Rates'!$AA220*'V Consumer Factors'!$N$14*'II Rate Development &amp; Change'!$J$34</f>
        <v>#DIV/0!</v>
      </c>
      <c r="W217" s="112" t="e">
        <f>'III Plan Rates'!$AA220*'V Consumer Factors'!$N$15*'II Rate Development &amp; Change'!$J$34</f>
        <v>#DIV/0!</v>
      </c>
      <c r="X217" s="112" t="e">
        <f>'III Plan Rates'!$AA220*'V Consumer Factors'!$N$16*'II Rate Development &amp; Change'!$J$34</f>
        <v>#DIV/0!</v>
      </c>
      <c r="Y217" s="112" t="e">
        <f>'III Plan Rates'!$AA220*'V Consumer Factors'!$N$17*'II Rate Development &amp; Change'!$J$34</f>
        <v>#DIV/0!</v>
      </c>
      <c r="Z217" s="112" t="e">
        <f>'III Plan Rates'!$AA220*'V Consumer Factors'!$N$18*'II Rate Development &amp; Change'!$J$34</f>
        <v>#DIV/0!</v>
      </c>
      <c r="AA217" s="112" t="e">
        <f>'III Plan Rates'!$AA220*'V Consumer Factors'!$N$19*'II Rate Development &amp; Change'!$J$34</f>
        <v>#DIV/0!</v>
      </c>
      <c r="AB217" s="112" t="e">
        <f>'III Plan Rates'!$AA220*'V Consumer Factors'!$N$20*'II Rate Development &amp; Change'!$J$34</f>
        <v>#DIV/0!</v>
      </c>
      <c r="AC217" s="112">
        <f>IF('III Plan Rates'!$AP220&gt;0,SUMPRODUCT(T217:AB217,'III Plan Rates'!$AG220:$AO220)/'III Plan Rates'!$AP220,0)</f>
        <v>0</v>
      </c>
      <c r="AD217" s="119"/>
      <c r="AE217" s="120" t="e">
        <f t="shared" si="91"/>
        <v>#DIV/0!</v>
      </c>
      <c r="AF217" s="120" t="e">
        <f t="shared" si="92"/>
        <v>#DIV/0!</v>
      </c>
      <c r="AG217" s="120" t="e">
        <f t="shared" si="93"/>
        <v>#DIV/0!</v>
      </c>
      <c r="AH217" s="120" t="e">
        <f t="shared" si="94"/>
        <v>#DIV/0!</v>
      </c>
      <c r="AI217" s="120" t="e">
        <f t="shared" si="95"/>
        <v>#DIV/0!</v>
      </c>
      <c r="AJ217" s="120" t="e">
        <f t="shared" si="96"/>
        <v>#DIV/0!</v>
      </c>
      <c r="AK217" s="120" t="e">
        <f t="shared" si="97"/>
        <v>#DIV/0!</v>
      </c>
      <c r="AL217" s="120" t="e">
        <f t="shared" si="98"/>
        <v>#DIV/0!</v>
      </c>
      <c r="AM217" s="120" t="e">
        <f t="shared" si="99"/>
        <v>#DIV/0!</v>
      </c>
      <c r="AN217" s="120" t="str">
        <f t="shared" si="100"/>
        <v/>
      </c>
      <c r="AO217" s="119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2">
        <f>IF('III Plan Rates'!$AP220&gt;0,SUMPRODUCT(AP217:AX217,'III Plan Rates'!$AG220:$AO220)/'III Plan Rates'!$AP220,0)</f>
        <v>0</v>
      </c>
      <c r="AZ217" s="123"/>
      <c r="BA217" s="112" t="e">
        <f>'III Plan Rates'!$AA220*'V Consumer Factors'!$N$12*'II Rate Development &amp; Change'!$K$34</f>
        <v>#DIV/0!</v>
      </c>
      <c r="BB217" s="112" t="e">
        <f>'III Plan Rates'!$AA220*'V Consumer Factors'!$N$13*'II Rate Development &amp; Change'!$K$34</f>
        <v>#DIV/0!</v>
      </c>
      <c r="BC217" s="112" t="e">
        <f>'III Plan Rates'!$AA220*'V Consumer Factors'!$N$14*'II Rate Development &amp; Change'!$K$34</f>
        <v>#DIV/0!</v>
      </c>
      <c r="BD217" s="112" t="e">
        <f>'III Plan Rates'!$AA220*'V Consumer Factors'!$N$15*'II Rate Development &amp; Change'!$K$34</f>
        <v>#DIV/0!</v>
      </c>
      <c r="BE217" s="112" t="e">
        <f>'III Plan Rates'!$AA220*'V Consumer Factors'!$N$16*'II Rate Development &amp; Change'!$K$34</f>
        <v>#DIV/0!</v>
      </c>
      <c r="BF217" s="112" t="e">
        <f>'III Plan Rates'!$AA220*'V Consumer Factors'!$N$17*'II Rate Development &amp; Change'!$K$34</f>
        <v>#DIV/0!</v>
      </c>
      <c r="BG217" s="112" t="e">
        <f>'III Plan Rates'!$AA220*'V Consumer Factors'!$N$18*'II Rate Development &amp; Change'!$K$34</f>
        <v>#DIV/0!</v>
      </c>
      <c r="BH217" s="112" t="e">
        <f>'III Plan Rates'!$AA220*'V Consumer Factors'!$N$19*'II Rate Development &amp; Change'!$K$34</f>
        <v>#DIV/0!</v>
      </c>
      <c r="BI217" s="112" t="e">
        <f>'III Plan Rates'!$AA220*'V Consumer Factors'!$N$20*'II Rate Development &amp; Change'!$K$34</f>
        <v>#DIV/0!</v>
      </c>
      <c r="BJ217" s="112">
        <f>IF('III Plan Rates'!$AP220&gt;0,SUMPRODUCT(BA217:BI217,'III Plan Rates'!$AG220:$AO220)/'III Plan Rates'!$AP220,0)</f>
        <v>0</v>
      </c>
      <c r="BK217" s="124"/>
      <c r="BL217" s="120" t="e">
        <f t="shared" si="101"/>
        <v>#DIV/0!</v>
      </c>
      <c r="BM217" s="120" t="e">
        <f t="shared" si="102"/>
        <v>#DIV/0!</v>
      </c>
      <c r="BN217" s="120" t="e">
        <f t="shared" si="103"/>
        <v>#DIV/0!</v>
      </c>
      <c r="BO217" s="120" t="e">
        <f t="shared" si="104"/>
        <v>#DIV/0!</v>
      </c>
      <c r="BP217" s="120" t="e">
        <f t="shared" si="105"/>
        <v>#DIV/0!</v>
      </c>
      <c r="BQ217" s="120" t="e">
        <f t="shared" si="106"/>
        <v>#DIV/0!</v>
      </c>
      <c r="BR217" s="120" t="e">
        <f t="shared" si="107"/>
        <v>#DIV/0!</v>
      </c>
      <c r="BS217" s="120" t="e">
        <f t="shared" si="108"/>
        <v>#DIV/0!</v>
      </c>
      <c r="BT217" s="120" t="e">
        <f t="shared" si="109"/>
        <v>#DIV/0!</v>
      </c>
      <c r="BU217" s="120" t="str">
        <f t="shared" si="110"/>
        <v/>
      </c>
      <c r="BV217" s="119"/>
      <c r="BW217" s="111"/>
      <c r="BX217" s="111"/>
      <c r="BY217" s="111"/>
      <c r="BZ217" s="111"/>
      <c r="CA217" s="111"/>
      <c r="CB217" s="111"/>
      <c r="CC217" s="111"/>
      <c r="CD217" s="111"/>
      <c r="CE217" s="111"/>
      <c r="CF217" s="112">
        <f>IF('III Plan Rates'!$AP220&gt;0,SUMPRODUCT(BW217:CE217,'III Plan Rates'!$AG220:$AO220)/'III Plan Rates'!$AP220,0)</f>
        <v>0</v>
      </c>
      <c r="CG217" s="123"/>
      <c r="CH217" s="112" t="e">
        <f>'III Plan Rates'!$AA220*'V Consumer Factors'!$N$12*'II Rate Development &amp; Change'!$L$34</f>
        <v>#DIV/0!</v>
      </c>
      <c r="CI217" s="112" t="e">
        <f>'III Plan Rates'!$AA220*'V Consumer Factors'!$N$13*'II Rate Development &amp; Change'!$L$34</f>
        <v>#DIV/0!</v>
      </c>
      <c r="CJ217" s="112" t="e">
        <f>'III Plan Rates'!$AA220*'V Consumer Factors'!$N$14*'II Rate Development &amp; Change'!$L$34</f>
        <v>#DIV/0!</v>
      </c>
      <c r="CK217" s="112" t="e">
        <f>'III Plan Rates'!$AA220*'V Consumer Factors'!$N$15*'II Rate Development &amp; Change'!$L$34</f>
        <v>#DIV/0!</v>
      </c>
      <c r="CL217" s="112" t="e">
        <f>'III Plan Rates'!$AA220*'V Consumer Factors'!$N$16*'II Rate Development &amp; Change'!$L$34</f>
        <v>#DIV/0!</v>
      </c>
      <c r="CM217" s="112" t="e">
        <f>'III Plan Rates'!$AA220*'V Consumer Factors'!$N$17*'II Rate Development &amp; Change'!$L$34</f>
        <v>#DIV/0!</v>
      </c>
      <c r="CN217" s="112" t="e">
        <f>'III Plan Rates'!$AA220*'V Consumer Factors'!$N$18*'II Rate Development &amp; Change'!$L$34</f>
        <v>#DIV/0!</v>
      </c>
      <c r="CO217" s="112" t="e">
        <f>'III Plan Rates'!$AA220*'V Consumer Factors'!$N$19*'II Rate Development &amp; Change'!$L$34</f>
        <v>#DIV/0!</v>
      </c>
      <c r="CP217" s="112" t="e">
        <f>'III Plan Rates'!$AA220*'V Consumer Factors'!$N$20*'II Rate Development &amp; Change'!$L$34</f>
        <v>#DIV/0!</v>
      </c>
      <c r="CQ217" s="112">
        <f>IF('III Plan Rates'!$AP220&gt;0,SUMPRODUCT(CH217:CP217,'III Plan Rates'!$AG220:$AO220)/'III Plan Rates'!$AP220,0)</f>
        <v>0</v>
      </c>
      <c r="CR217" s="124"/>
      <c r="CS217" s="120" t="e">
        <f t="shared" si="111"/>
        <v>#DIV/0!</v>
      </c>
      <c r="CT217" s="120" t="e">
        <f t="shared" si="112"/>
        <v>#DIV/0!</v>
      </c>
      <c r="CU217" s="120" t="e">
        <f t="shared" si="113"/>
        <v>#DIV/0!</v>
      </c>
      <c r="CV217" s="120" t="e">
        <f t="shared" si="114"/>
        <v>#DIV/0!</v>
      </c>
      <c r="CW217" s="120" t="e">
        <f t="shared" si="115"/>
        <v>#DIV/0!</v>
      </c>
      <c r="CX217" s="120" t="e">
        <f t="shared" si="116"/>
        <v>#DIV/0!</v>
      </c>
      <c r="CY217" s="120" t="e">
        <f t="shared" si="117"/>
        <v>#DIV/0!</v>
      </c>
      <c r="CZ217" s="120" t="e">
        <f t="shared" si="118"/>
        <v>#DIV/0!</v>
      </c>
      <c r="DA217" s="120" t="e">
        <f t="shared" si="119"/>
        <v>#DIV/0!</v>
      </c>
      <c r="DB217" s="120" t="str">
        <f t="shared" si="120"/>
        <v/>
      </c>
      <c r="DC217" s="119"/>
      <c r="DD217" s="111"/>
      <c r="DE217" s="111"/>
      <c r="DF217" s="111"/>
      <c r="DG217" s="111"/>
      <c r="DH217" s="111"/>
      <c r="DI217" s="111"/>
      <c r="DJ217" s="111"/>
      <c r="DK217" s="111"/>
      <c r="DL217" s="111"/>
      <c r="DM217" s="112">
        <f>IF('III Plan Rates'!$AP220&gt;0,SUMPRODUCT(DD217:DL217,'III Plan Rates'!$AG220:$AO220)/'III Plan Rates'!$AP220,0)</f>
        <v>0</v>
      </c>
      <c r="DN217" s="123"/>
      <c r="DO217" s="112" t="e">
        <f>'III Plan Rates'!$AA220*'V Consumer Factors'!$N$12*'II Rate Development &amp; Change'!$M$34</f>
        <v>#DIV/0!</v>
      </c>
      <c r="DP217" s="112" t="e">
        <f>'III Plan Rates'!$AA220*'V Consumer Factors'!$N$13*'II Rate Development &amp; Change'!$M$34</f>
        <v>#DIV/0!</v>
      </c>
      <c r="DQ217" s="112" t="e">
        <f>'III Plan Rates'!$AA220*'V Consumer Factors'!$N$14*'II Rate Development &amp; Change'!$M$34</f>
        <v>#DIV/0!</v>
      </c>
      <c r="DR217" s="112" t="e">
        <f>'III Plan Rates'!$AA220*'V Consumer Factors'!$N$15*'II Rate Development &amp; Change'!$M$34</f>
        <v>#DIV/0!</v>
      </c>
      <c r="DS217" s="112" t="e">
        <f>'III Plan Rates'!$AA220*'V Consumer Factors'!$N$16*'II Rate Development &amp; Change'!$M$34</f>
        <v>#DIV/0!</v>
      </c>
      <c r="DT217" s="112" t="e">
        <f>'III Plan Rates'!$AA220*'V Consumer Factors'!$N$17*'II Rate Development &amp; Change'!$M$34</f>
        <v>#DIV/0!</v>
      </c>
      <c r="DU217" s="112" t="e">
        <f>'III Plan Rates'!$AA220*'V Consumer Factors'!$N$18*'II Rate Development &amp; Change'!$M$34</f>
        <v>#DIV/0!</v>
      </c>
      <c r="DV217" s="112" t="e">
        <f>'III Plan Rates'!$AA220*'V Consumer Factors'!$N$19*'II Rate Development &amp; Change'!$M$34</f>
        <v>#DIV/0!</v>
      </c>
      <c r="DW217" s="112" t="e">
        <f>'III Plan Rates'!$AA220*'V Consumer Factors'!$N$20*'II Rate Development &amp; Change'!$M$34</f>
        <v>#DIV/0!</v>
      </c>
      <c r="DX217" s="112">
        <f>IF('III Plan Rates'!$AP220&gt;0,SUMPRODUCT(DO217:DW217,'III Plan Rates'!$AG220:$AO220)/'III Plan Rates'!$AP220,0)</f>
        <v>0</v>
      </c>
      <c r="DZ217" s="120" t="e">
        <f t="shared" si="121"/>
        <v>#DIV/0!</v>
      </c>
      <c r="EA217" s="120" t="e">
        <f t="shared" si="122"/>
        <v>#DIV/0!</v>
      </c>
      <c r="EB217" s="120" t="e">
        <f t="shared" si="123"/>
        <v>#DIV/0!</v>
      </c>
      <c r="EC217" s="120" t="e">
        <f t="shared" si="124"/>
        <v>#DIV/0!</v>
      </c>
      <c r="ED217" s="120" t="e">
        <f t="shared" si="125"/>
        <v>#DIV/0!</v>
      </c>
      <c r="EE217" s="120" t="e">
        <f t="shared" si="126"/>
        <v>#DIV/0!</v>
      </c>
      <c r="EF217" s="120" t="e">
        <f t="shared" si="127"/>
        <v>#DIV/0!</v>
      </c>
      <c r="EG217" s="120" t="e">
        <f t="shared" si="128"/>
        <v>#DIV/0!</v>
      </c>
      <c r="EH217" s="120" t="e">
        <f t="shared" si="129"/>
        <v>#DIV/0!</v>
      </c>
      <c r="EI217" s="120" t="str">
        <f t="shared" si="130"/>
        <v/>
      </c>
      <c r="EJ217" s="119"/>
    </row>
    <row r="218" spans="1:140" x14ac:dyDescent="0.25">
      <c r="A218" s="406" t="str">
        <f>'III Plan Rates'!A221</f>
        <v>Plan 204</v>
      </c>
      <c r="B218" s="122">
        <f>'III Plan Rates'!B221</f>
        <v>0</v>
      </c>
      <c r="C218" s="128">
        <f>'III Plan Rates'!D221</f>
        <v>0</v>
      </c>
      <c r="D218" s="122">
        <f>'III Plan Rates'!E221</f>
        <v>0</v>
      </c>
      <c r="E218" s="122">
        <f>'III Plan Rates'!F221</f>
        <v>0</v>
      </c>
      <c r="F218" s="122">
        <f>'III Plan Rates'!G221</f>
        <v>0</v>
      </c>
      <c r="G218" s="122">
        <f>'III Plan Rates'!J221</f>
        <v>0</v>
      </c>
      <c r="H218" s="10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2">
        <f>IF('III Plan Rates'!$AP221&gt;0,SUMPRODUCT(I218:Q218,'III Plan Rates'!$AG221:$AO221)/'III Plan Rates'!$AP221,0)</f>
        <v>0</v>
      </c>
      <c r="S218" s="123"/>
      <c r="T218" s="112" t="e">
        <f>'III Plan Rates'!$AA221*'V Consumer Factors'!$N$12*'II Rate Development &amp; Change'!$J$34</f>
        <v>#DIV/0!</v>
      </c>
      <c r="U218" s="112" t="e">
        <f>'III Plan Rates'!$AA221*'V Consumer Factors'!$N$13*'II Rate Development &amp; Change'!$J$34</f>
        <v>#DIV/0!</v>
      </c>
      <c r="V218" s="112" t="e">
        <f>'III Plan Rates'!$AA221*'V Consumer Factors'!$N$14*'II Rate Development &amp; Change'!$J$34</f>
        <v>#DIV/0!</v>
      </c>
      <c r="W218" s="112" t="e">
        <f>'III Plan Rates'!$AA221*'V Consumer Factors'!$N$15*'II Rate Development &amp; Change'!$J$34</f>
        <v>#DIV/0!</v>
      </c>
      <c r="X218" s="112" t="e">
        <f>'III Plan Rates'!$AA221*'V Consumer Factors'!$N$16*'II Rate Development &amp; Change'!$J$34</f>
        <v>#DIV/0!</v>
      </c>
      <c r="Y218" s="112" t="e">
        <f>'III Plan Rates'!$AA221*'V Consumer Factors'!$N$17*'II Rate Development &amp; Change'!$J$34</f>
        <v>#DIV/0!</v>
      </c>
      <c r="Z218" s="112" t="e">
        <f>'III Plan Rates'!$AA221*'V Consumer Factors'!$N$18*'II Rate Development &amp; Change'!$J$34</f>
        <v>#DIV/0!</v>
      </c>
      <c r="AA218" s="112" t="e">
        <f>'III Plan Rates'!$AA221*'V Consumer Factors'!$N$19*'II Rate Development &amp; Change'!$J$34</f>
        <v>#DIV/0!</v>
      </c>
      <c r="AB218" s="112" t="e">
        <f>'III Plan Rates'!$AA221*'V Consumer Factors'!$N$20*'II Rate Development &amp; Change'!$J$34</f>
        <v>#DIV/0!</v>
      </c>
      <c r="AC218" s="112">
        <f>IF('III Plan Rates'!$AP221&gt;0,SUMPRODUCT(T218:AB218,'III Plan Rates'!$AG221:$AO221)/'III Plan Rates'!$AP221,0)</f>
        <v>0</v>
      </c>
      <c r="AD218" s="119"/>
      <c r="AE218" s="120" t="e">
        <f t="shared" si="91"/>
        <v>#DIV/0!</v>
      </c>
      <c r="AF218" s="120" t="e">
        <f t="shared" si="92"/>
        <v>#DIV/0!</v>
      </c>
      <c r="AG218" s="120" t="e">
        <f t="shared" si="93"/>
        <v>#DIV/0!</v>
      </c>
      <c r="AH218" s="120" t="e">
        <f t="shared" si="94"/>
        <v>#DIV/0!</v>
      </c>
      <c r="AI218" s="120" t="e">
        <f t="shared" si="95"/>
        <v>#DIV/0!</v>
      </c>
      <c r="AJ218" s="120" t="e">
        <f t="shared" si="96"/>
        <v>#DIV/0!</v>
      </c>
      <c r="AK218" s="120" t="e">
        <f t="shared" si="97"/>
        <v>#DIV/0!</v>
      </c>
      <c r="AL218" s="120" t="e">
        <f t="shared" si="98"/>
        <v>#DIV/0!</v>
      </c>
      <c r="AM218" s="120" t="e">
        <f t="shared" si="99"/>
        <v>#DIV/0!</v>
      </c>
      <c r="AN218" s="120" t="str">
        <f t="shared" si="100"/>
        <v/>
      </c>
      <c r="AO218" s="119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2">
        <f>IF('III Plan Rates'!$AP221&gt;0,SUMPRODUCT(AP218:AX218,'III Plan Rates'!$AG221:$AO221)/'III Plan Rates'!$AP221,0)</f>
        <v>0</v>
      </c>
      <c r="AZ218" s="123"/>
      <c r="BA218" s="112" t="e">
        <f>'III Plan Rates'!$AA221*'V Consumer Factors'!$N$12*'II Rate Development &amp; Change'!$K$34</f>
        <v>#DIV/0!</v>
      </c>
      <c r="BB218" s="112" t="e">
        <f>'III Plan Rates'!$AA221*'V Consumer Factors'!$N$13*'II Rate Development &amp; Change'!$K$34</f>
        <v>#DIV/0!</v>
      </c>
      <c r="BC218" s="112" t="e">
        <f>'III Plan Rates'!$AA221*'V Consumer Factors'!$N$14*'II Rate Development &amp; Change'!$K$34</f>
        <v>#DIV/0!</v>
      </c>
      <c r="BD218" s="112" t="e">
        <f>'III Plan Rates'!$AA221*'V Consumer Factors'!$N$15*'II Rate Development &amp; Change'!$K$34</f>
        <v>#DIV/0!</v>
      </c>
      <c r="BE218" s="112" t="e">
        <f>'III Plan Rates'!$AA221*'V Consumer Factors'!$N$16*'II Rate Development &amp; Change'!$K$34</f>
        <v>#DIV/0!</v>
      </c>
      <c r="BF218" s="112" t="e">
        <f>'III Plan Rates'!$AA221*'V Consumer Factors'!$N$17*'II Rate Development &amp; Change'!$K$34</f>
        <v>#DIV/0!</v>
      </c>
      <c r="BG218" s="112" t="e">
        <f>'III Plan Rates'!$AA221*'V Consumer Factors'!$N$18*'II Rate Development &amp; Change'!$K$34</f>
        <v>#DIV/0!</v>
      </c>
      <c r="BH218" s="112" t="e">
        <f>'III Plan Rates'!$AA221*'V Consumer Factors'!$N$19*'II Rate Development &amp; Change'!$K$34</f>
        <v>#DIV/0!</v>
      </c>
      <c r="BI218" s="112" t="e">
        <f>'III Plan Rates'!$AA221*'V Consumer Factors'!$N$20*'II Rate Development &amp; Change'!$K$34</f>
        <v>#DIV/0!</v>
      </c>
      <c r="BJ218" s="112">
        <f>IF('III Plan Rates'!$AP221&gt;0,SUMPRODUCT(BA218:BI218,'III Plan Rates'!$AG221:$AO221)/'III Plan Rates'!$AP221,0)</f>
        <v>0</v>
      </c>
      <c r="BK218" s="124"/>
      <c r="BL218" s="120" t="e">
        <f t="shared" si="101"/>
        <v>#DIV/0!</v>
      </c>
      <c r="BM218" s="120" t="e">
        <f t="shared" si="102"/>
        <v>#DIV/0!</v>
      </c>
      <c r="BN218" s="120" t="e">
        <f t="shared" si="103"/>
        <v>#DIV/0!</v>
      </c>
      <c r="BO218" s="120" t="e">
        <f t="shared" si="104"/>
        <v>#DIV/0!</v>
      </c>
      <c r="BP218" s="120" t="e">
        <f t="shared" si="105"/>
        <v>#DIV/0!</v>
      </c>
      <c r="BQ218" s="120" t="e">
        <f t="shared" si="106"/>
        <v>#DIV/0!</v>
      </c>
      <c r="BR218" s="120" t="e">
        <f t="shared" si="107"/>
        <v>#DIV/0!</v>
      </c>
      <c r="BS218" s="120" t="e">
        <f t="shared" si="108"/>
        <v>#DIV/0!</v>
      </c>
      <c r="BT218" s="120" t="e">
        <f t="shared" si="109"/>
        <v>#DIV/0!</v>
      </c>
      <c r="BU218" s="120" t="str">
        <f t="shared" si="110"/>
        <v/>
      </c>
      <c r="BV218" s="119"/>
      <c r="BW218" s="111"/>
      <c r="BX218" s="111"/>
      <c r="BY218" s="111"/>
      <c r="BZ218" s="111"/>
      <c r="CA218" s="111"/>
      <c r="CB218" s="111"/>
      <c r="CC218" s="111"/>
      <c r="CD218" s="111"/>
      <c r="CE218" s="111"/>
      <c r="CF218" s="112">
        <f>IF('III Plan Rates'!$AP221&gt;0,SUMPRODUCT(BW218:CE218,'III Plan Rates'!$AG221:$AO221)/'III Plan Rates'!$AP221,0)</f>
        <v>0</v>
      </c>
      <c r="CG218" s="123"/>
      <c r="CH218" s="112" t="e">
        <f>'III Plan Rates'!$AA221*'V Consumer Factors'!$N$12*'II Rate Development &amp; Change'!$L$34</f>
        <v>#DIV/0!</v>
      </c>
      <c r="CI218" s="112" t="e">
        <f>'III Plan Rates'!$AA221*'V Consumer Factors'!$N$13*'II Rate Development &amp; Change'!$L$34</f>
        <v>#DIV/0!</v>
      </c>
      <c r="CJ218" s="112" t="e">
        <f>'III Plan Rates'!$AA221*'V Consumer Factors'!$N$14*'II Rate Development &amp; Change'!$L$34</f>
        <v>#DIV/0!</v>
      </c>
      <c r="CK218" s="112" t="e">
        <f>'III Plan Rates'!$AA221*'V Consumer Factors'!$N$15*'II Rate Development &amp; Change'!$L$34</f>
        <v>#DIV/0!</v>
      </c>
      <c r="CL218" s="112" t="e">
        <f>'III Plan Rates'!$AA221*'V Consumer Factors'!$N$16*'II Rate Development &amp; Change'!$L$34</f>
        <v>#DIV/0!</v>
      </c>
      <c r="CM218" s="112" t="e">
        <f>'III Plan Rates'!$AA221*'V Consumer Factors'!$N$17*'II Rate Development &amp; Change'!$L$34</f>
        <v>#DIV/0!</v>
      </c>
      <c r="CN218" s="112" t="e">
        <f>'III Plan Rates'!$AA221*'V Consumer Factors'!$N$18*'II Rate Development &amp; Change'!$L$34</f>
        <v>#DIV/0!</v>
      </c>
      <c r="CO218" s="112" t="e">
        <f>'III Plan Rates'!$AA221*'V Consumer Factors'!$N$19*'II Rate Development &amp; Change'!$L$34</f>
        <v>#DIV/0!</v>
      </c>
      <c r="CP218" s="112" t="e">
        <f>'III Plan Rates'!$AA221*'V Consumer Factors'!$N$20*'II Rate Development &amp; Change'!$L$34</f>
        <v>#DIV/0!</v>
      </c>
      <c r="CQ218" s="112">
        <f>IF('III Plan Rates'!$AP221&gt;0,SUMPRODUCT(CH218:CP218,'III Plan Rates'!$AG221:$AO221)/'III Plan Rates'!$AP221,0)</f>
        <v>0</v>
      </c>
      <c r="CR218" s="124"/>
      <c r="CS218" s="120" t="e">
        <f t="shared" si="111"/>
        <v>#DIV/0!</v>
      </c>
      <c r="CT218" s="120" t="e">
        <f t="shared" si="112"/>
        <v>#DIV/0!</v>
      </c>
      <c r="CU218" s="120" t="e">
        <f t="shared" si="113"/>
        <v>#DIV/0!</v>
      </c>
      <c r="CV218" s="120" t="e">
        <f t="shared" si="114"/>
        <v>#DIV/0!</v>
      </c>
      <c r="CW218" s="120" t="e">
        <f t="shared" si="115"/>
        <v>#DIV/0!</v>
      </c>
      <c r="CX218" s="120" t="e">
        <f t="shared" si="116"/>
        <v>#DIV/0!</v>
      </c>
      <c r="CY218" s="120" t="e">
        <f t="shared" si="117"/>
        <v>#DIV/0!</v>
      </c>
      <c r="CZ218" s="120" t="e">
        <f t="shared" si="118"/>
        <v>#DIV/0!</v>
      </c>
      <c r="DA218" s="120" t="e">
        <f t="shared" si="119"/>
        <v>#DIV/0!</v>
      </c>
      <c r="DB218" s="120" t="str">
        <f t="shared" si="120"/>
        <v/>
      </c>
      <c r="DC218" s="119"/>
      <c r="DD218" s="111"/>
      <c r="DE218" s="111"/>
      <c r="DF218" s="111"/>
      <c r="DG218" s="111"/>
      <c r="DH218" s="111"/>
      <c r="DI218" s="111"/>
      <c r="DJ218" s="111"/>
      <c r="DK218" s="111"/>
      <c r="DL218" s="111"/>
      <c r="DM218" s="112">
        <f>IF('III Plan Rates'!$AP221&gt;0,SUMPRODUCT(DD218:DL218,'III Plan Rates'!$AG221:$AO221)/'III Plan Rates'!$AP221,0)</f>
        <v>0</v>
      </c>
      <c r="DN218" s="123"/>
      <c r="DO218" s="112" t="e">
        <f>'III Plan Rates'!$AA221*'V Consumer Factors'!$N$12*'II Rate Development &amp; Change'!$M$34</f>
        <v>#DIV/0!</v>
      </c>
      <c r="DP218" s="112" t="e">
        <f>'III Plan Rates'!$AA221*'V Consumer Factors'!$N$13*'II Rate Development &amp; Change'!$M$34</f>
        <v>#DIV/0!</v>
      </c>
      <c r="DQ218" s="112" t="e">
        <f>'III Plan Rates'!$AA221*'V Consumer Factors'!$N$14*'II Rate Development &amp; Change'!$M$34</f>
        <v>#DIV/0!</v>
      </c>
      <c r="DR218" s="112" t="e">
        <f>'III Plan Rates'!$AA221*'V Consumer Factors'!$N$15*'II Rate Development &amp; Change'!$M$34</f>
        <v>#DIV/0!</v>
      </c>
      <c r="DS218" s="112" t="e">
        <f>'III Plan Rates'!$AA221*'V Consumer Factors'!$N$16*'II Rate Development &amp; Change'!$M$34</f>
        <v>#DIV/0!</v>
      </c>
      <c r="DT218" s="112" t="e">
        <f>'III Plan Rates'!$AA221*'V Consumer Factors'!$N$17*'II Rate Development &amp; Change'!$M$34</f>
        <v>#DIV/0!</v>
      </c>
      <c r="DU218" s="112" t="e">
        <f>'III Plan Rates'!$AA221*'V Consumer Factors'!$N$18*'II Rate Development &amp; Change'!$M$34</f>
        <v>#DIV/0!</v>
      </c>
      <c r="DV218" s="112" t="e">
        <f>'III Plan Rates'!$AA221*'V Consumer Factors'!$N$19*'II Rate Development &amp; Change'!$M$34</f>
        <v>#DIV/0!</v>
      </c>
      <c r="DW218" s="112" t="e">
        <f>'III Plan Rates'!$AA221*'V Consumer Factors'!$N$20*'II Rate Development &amp; Change'!$M$34</f>
        <v>#DIV/0!</v>
      </c>
      <c r="DX218" s="112">
        <f>IF('III Plan Rates'!$AP221&gt;0,SUMPRODUCT(DO218:DW218,'III Plan Rates'!$AG221:$AO221)/'III Plan Rates'!$AP221,0)</f>
        <v>0</v>
      </c>
      <c r="DZ218" s="120" t="e">
        <f t="shared" si="121"/>
        <v>#DIV/0!</v>
      </c>
      <c r="EA218" s="120" t="e">
        <f t="shared" si="122"/>
        <v>#DIV/0!</v>
      </c>
      <c r="EB218" s="120" t="e">
        <f t="shared" si="123"/>
        <v>#DIV/0!</v>
      </c>
      <c r="EC218" s="120" t="e">
        <f t="shared" si="124"/>
        <v>#DIV/0!</v>
      </c>
      <c r="ED218" s="120" t="e">
        <f t="shared" si="125"/>
        <v>#DIV/0!</v>
      </c>
      <c r="EE218" s="120" t="e">
        <f t="shared" si="126"/>
        <v>#DIV/0!</v>
      </c>
      <c r="EF218" s="120" t="e">
        <f t="shared" si="127"/>
        <v>#DIV/0!</v>
      </c>
      <c r="EG218" s="120" t="e">
        <f t="shared" si="128"/>
        <v>#DIV/0!</v>
      </c>
      <c r="EH218" s="120" t="e">
        <f t="shared" si="129"/>
        <v>#DIV/0!</v>
      </c>
      <c r="EI218" s="120" t="str">
        <f t="shared" si="130"/>
        <v/>
      </c>
      <c r="EJ218" s="119"/>
    </row>
    <row r="219" spans="1:140" x14ac:dyDescent="0.25">
      <c r="A219" s="406" t="str">
        <f>'III Plan Rates'!A222</f>
        <v>Plan 205</v>
      </c>
      <c r="B219" s="122">
        <f>'III Plan Rates'!B222</f>
        <v>0</v>
      </c>
      <c r="C219" s="128">
        <f>'III Plan Rates'!D222</f>
        <v>0</v>
      </c>
      <c r="D219" s="122">
        <f>'III Plan Rates'!E222</f>
        <v>0</v>
      </c>
      <c r="E219" s="122">
        <f>'III Plan Rates'!F222</f>
        <v>0</v>
      </c>
      <c r="F219" s="122">
        <f>'III Plan Rates'!G222</f>
        <v>0</v>
      </c>
      <c r="G219" s="122">
        <f>'III Plan Rates'!J222</f>
        <v>0</v>
      </c>
      <c r="H219" s="10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2">
        <f>IF('III Plan Rates'!$AP222&gt;0,SUMPRODUCT(I219:Q219,'III Plan Rates'!$AG222:$AO222)/'III Plan Rates'!$AP222,0)</f>
        <v>0</v>
      </c>
      <c r="S219" s="123"/>
      <c r="T219" s="112" t="e">
        <f>'III Plan Rates'!$AA222*'V Consumer Factors'!$N$12*'II Rate Development &amp; Change'!$J$34</f>
        <v>#DIV/0!</v>
      </c>
      <c r="U219" s="112" t="e">
        <f>'III Plan Rates'!$AA222*'V Consumer Factors'!$N$13*'II Rate Development &amp; Change'!$J$34</f>
        <v>#DIV/0!</v>
      </c>
      <c r="V219" s="112" t="e">
        <f>'III Plan Rates'!$AA222*'V Consumer Factors'!$N$14*'II Rate Development &amp; Change'!$J$34</f>
        <v>#DIV/0!</v>
      </c>
      <c r="W219" s="112" t="e">
        <f>'III Plan Rates'!$AA222*'V Consumer Factors'!$N$15*'II Rate Development &amp; Change'!$J$34</f>
        <v>#DIV/0!</v>
      </c>
      <c r="X219" s="112" t="e">
        <f>'III Plan Rates'!$AA222*'V Consumer Factors'!$N$16*'II Rate Development &amp; Change'!$J$34</f>
        <v>#DIV/0!</v>
      </c>
      <c r="Y219" s="112" t="e">
        <f>'III Plan Rates'!$AA222*'V Consumer Factors'!$N$17*'II Rate Development &amp; Change'!$J$34</f>
        <v>#DIV/0!</v>
      </c>
      <c r="Z219" s="112" t="e">
        <f>'III Plan Rates'!$AA222*'V Consumer Factors'!$N$18*'II Rate Development &amp; Change'!$J$34</f>
        <v>#DIV/0!</v>
      </c>
      <c r="AA219" s="112" t="e">
        <f>'III Plan Rates'!$AA222*'V Consumer Factors'!$N$19*'II Rate Development &amp; Change'!$J$34</f>
        <v>#DIV/0!</v>
      </c>
      <c r="AB219" s="112" t="e">
        <f>'III Plan Rates'!$AA222*'V Consumer Factors'!$N$20*'II Rate Development &amp; Change'!$J$34</f>
        <v>#DIV/0!</v>
      </c>
      <c r="AC219" s="112">
        <f>IF('III Plan Rates'!$AP222&gt;0,SUMPRODUCT(T219:AB219,'III Plan Rates'!$AG222:$AO222)/'III Plan Rates'!$AP222,0)</f>
        <v>0</v>
      </c>
      <c r="AD219" s="119"/>
      <c r="AE219" s="120" t="e">
        <f t="shared" si="91"/>
        <v>#DIV/0!</v>
      </c>
      <c r="AF219" s="120" t="e">
        <f t="shared" si="92"/>
        <v>#DIV/0!</v>
      </c>
      <c r="AG219" s="120" t="e">
        <f t="shared" si="93"/>
        <v>#DIV/0!</v>
      </c>
      <c r="AH219" s="120" t="e">
        <f t="shared" si="94"/>
        <v>#DIV/0!</v>
      </c>
      <c r="AI219" s="120" t="e">
        <f t="shared" si="95"/>
        <v>#DIV/0!</v>
      </c>
      <c r="AJ219" s="120" t="e">
        <f t="shared" si="96"/>
        <v>#DIV/0!</v>
      </c>
      <c r="AK219" s="120" t="e">
        <f t="shared" si="97"/>
        <v>#DIV/0!</v>
      </c>
      <c r="AL219" s="120" t="e">
        <f t="shared" si="98"/>
        <v>#DIV/0!</v>
      </c>
      <c r="AM219" s="120" t="e">
        <f t="shared" si="99"/>
        <v>#DIV/0!</v>
      </c>
      <c r="AN219" s="120" t="str">
        <f t="shared" si="100"/>
        <v/>
      </c>
      <c r="AO219" s="119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2">
        <f>IF('III Plan Rates'!$AP222&gt;0,SUMPRODUCT(AP219:AX219,'III Plan Rates'!$AG222:$AO222)/'III Plan Rates'!$AP222,0)</f>
        <v>0</v>
      </c>
      <c r="AZ219" s="123"/>
      <c r="BA219" s="112" t="e">
        <f>'III Plan Rates'!$AA222*'V Consumer Factors'!$N$12*'II Rate Development &amp; Change'!$K$34</f>
        <v>#DIV/0!</v>
      </c>
      <c r="BB219" s="112" t="e">
        <f>'III Plan Rates'!$AA222*'V Consumer Factors'!$N$13*'II Rate Development &amp; Change'!$K$34</f>
        <v>#DIV/0!</v>
      </c>
      <c r="BC219" s="112" t="e">
        <f>'III Plan Rates'!$AA222*'V Consumer Factors'!$N$14*'II Rate Development &amp; Change'!$K$34</f>
        <v>#DIV/0!</v>
      </c>
      <c r="BD219" s="112" t="e">
        <f>'III Plan Rates'!$AA222*'V Consumer Factors'!$N$15*'II Rate Development &amp; Change'!$K$34</f>
        <v>#DIV/0!</v>
      </c>
      <c r="BE219" s="112" t="e">
        <f>'III Plan Rates'!$AA222*'V Consumer Factors'!$N$16*'II Rate Development &amp; Change'!$K$34</f>
        <v>#DIV/0!</v>
      </c>
      <c r="BF219" s="112" t="e">
        <f>'III Plan Rates'!$AA222*'V Consumer Factors'!$N$17*'II Rate Development &amp; Change'!$K$34</f>
        <v>#DIV/0!</v>
      </c>
      <c r="BG219" s="112" t="e">
        <f>'III Plan Rates'!$AA222*'V Consumer Factors'!$N$18*'II Rate Development &amp; Change'!$K$34</f>
        <v>#DIV/0!</v>
      </c>
      <c r="BH219" s="112" t="e">
        <f>'III Plan Rates'!$AA222*'V Consumer Factors'!$N$19*'II Rate Development &amp; Change'!$K$34</f>
        <v>#DIV/0!</v>
      </c>
      <c r="BI219" s="112" t="e">
        <f>'III Plan Rates'!$AA222*'V Consumer Factors'!$N$20*'II Rate Development &amp; Change'!$K$34</f>
        <v>#DIV/0!</v>
      </c>
      <c r="BJ219" s="112">
        <f>IF('III Plan Rates'!$AP222&gt;0,SUMPRODUCT(BA219:BI219,'III Plan Rates'!$AG222:$AO222)/'III Plan Rates'!$AP222,0)</f>
        <v>0</v>
      </c>
      <c r="BK219" s="124"/>
      <c r="BL219" s="120" t="e">
        <f t="shared" si="101"/>
        <v>#DIV/0!</v>
      </c>
      <c r="BM219" s="120" t="e">
        <f t="shared" si="102"/>
        <v>#DIV/0!</v>
      </c>
      <c r="BN219" s="120" t="e">
        <f t="shared" si="103"/>
        <v>#DIV/0!</v>
      </c>
      <c r="BO219" s="120" t="e">
        <f t="shared" si="104"/>
        <v>#DIV/0!</v>
      </c>
      <c r="BP219" s="120" t="e">
        <f t="shared" si="105"/>
        <v>#DIV/0!</v>
      </c>
      <c r="BQ219" s="120" t="e">
        <f t="shared" si="106"/>
        <v>#DIV/0!</v>
      </c>
      <c r="BR219" s="120" t="e">
        <f t="shared" si="107"/>
        <v>#DIV/0!</v>
      </c>
      <c r="BS219" s="120" t="e">
        <f t="shared" si="108"/>
        <v>#DIV/0!</v>
      </c>
      <c r="BT219" s="120" t="e">
        <f t="shared" si="109"/>
        <v>#DIV/0!</v>
      </c>
      <c r="BU219" s="120" t="str">
        <f t="shared" si="110"/>
        <v/>
      </c>
      <c r="BV219" s="119"/>
      <c r="BW219" s="111"/>
      <c r="BX219" s="111"/>
      <c r="BY219" s="111"/>
      <c r="BZ219" s="111"/>
      <c r="CA219" s="111"/>
      <c r="CB219" s="111"/>
      <c r="CC219" s="111"/>
      <c r="CD219" s="111"/>
      <c r="CE219" s="111"/>
      <c r="CF219" s="112">
        <f>IF('III Plan Rates'!$AP222&gt;0,SUMPRODUCT(BW219:CE219,'III Plan Rates'!$AG222:$AO222)/'III Plan Rates'!$AP222,0)</f>
        <v>0</v>
      </c>
      <c r="CG219" s="123"/>
      <c r="CH219" s="112" t="e">
        <f>'III Plan Rates'!$AA222*'V Consumer Factors'!$N$12*'II Rate Development &amp; Change'!$L$34</f>
        <v>#DIV/0!</v>
      </c>
      <c r="CI219" s="112" t="e">
        <f>'III Plan Rates'!$AA222*'V Consumer Factors'!$N$13*'II Rate Development &amp; Change'!$L$34</f>
        <v>#DIV/0!</v>
      </c>
      <c r="CJ219" s="112" t="e">
        <f>'III Plan Rates'!$AA222*'V Consumer Factors'!$N$14*'II Rate Development &amp; Change'!$L$34</f>
        <v>#DIV/0!</v>
      </c>
      <c r="CK219" s="112" t="e">
        <f>'III Plan Rates'!$AA222*'V Consumer Factors'!$N$15*'II Rate Development &amp; Change'!$L$34</f>
        <v>#DIV/0!</v>
      </c>
      <c r="CL219" s="112" t="e">
        <f>'III Plan Rates'!$AA222*'V Consumer Factors'!$N$16*'II Rate Development &amp; Change'!$L$34</f>
        <v>#DIV/0!</v>
      </c>
      <c r="CM219" s="112" t="e">
        <f>'III Plan Rates'!$AA222*'V Consumer Factors'!$N$17*'II Rate Development &amp; Change'!$L$34</f>
        <v>#DIV/0!</v>
      </c>
      <c r="CN219" s="112" t="e">
        <f>'III Plan Rates'!$AA222*'V Consumer Factors'!$N$18*'II Rate Development &amp; Change'!$L$34</f>
        <v>#DIV/0!</v>
      </c>
      <c r="CO219" s="112" t="e">
        <f>'III Plan Rates'!$AA222*'V Consumer Factors'!$N$19*'II Rate Development &amp; Change'!$L$34</f>
        <v>#DIV/0!</v>
      </c>
      <c r="CP219" s="112" t="e">
        <f>'III Plan Rates'!$AA222*'V Consumer Factors'!$N$20*'II Rate Development &amp; Change'!$L$34</f>
        <v>#DIV/0!</v>
      </c>
      <c r="CQ219" s="112">
        <f>IF('III Plan Rates'!$AP222&gt;0,SUMPRODUCT(CH219:CP219,'III Plan Rates'!$AG222:$AO222)/'III Plan Rates'!$AP222,0)</f>
        <v>0</v>
      </c>
      <c r="CR219" s="124"/>
      <c r="CS219" s="120" t="e">
        <f t="shared" si="111"/>
        <v>#DIV/0!</v>
      </c>
      <c r="CT219" s="120" t="e">
        <f t="shared" si="112"/>
        <v>#DIV/0!</v>
      </c>
      <c r="CU219" s="120" t="e">
        <f t="shared" si="113"/>
        <v>#DIV/0!</v>
      </c>
      <c r="CV219" s="120" t="e">
        <f t="shared" si="114"/>
        <v>#DIV/0!</v>
      </c>
      <c r="CW219" s="120" t="e">
        <f t="shared" si="115"/>
        <v>#DIV/0!</v>
      </c>
      <c r="CX219" s="120" t="e">
        <f t="shared" si="116"/>
        <v>#DIV/0!</v>
      </c>
      <c r="CY219" s="120" t="e">
        <f t="shared" si="117"/>
        <v>#DIV/0!</v>
      </c>
      <c r="CZ219" s="120" t="e">
        <f t="shared" si="118"/>
        <v>#DIV/0!</v>
      </c>
      <c r="DA219" s="120" t="e">
        <f t="shared" si="119"/>
        <v>#DIV/0!</v>
      </c>
      <c r="DB219" s="120" t="str">
        <f t="shared" si="120"/>
        <v/>
      </c>
      <c r="DC219" s="119"/>
      <c r="DD219" s="111"/>
      <c r="DE219" s="111"/>
      <c r="DF219" s="111"/>
      <c r="DG219" s="111"/>
      <c r="DH219" s="111"/>
      <c r="DI219" s="111"/>
      <c r="DJ219" s="111"/>
      <c r="DK219" s="111"/>
      <c r="DL219" s="111"/>
      <c r="DM219" s="112">
        <f>IF('III Plan Rates'!$AP222&gt;0,SUMPRODUCT(DD219:DL219,'III Plan Rates'!$AG222:$AO222)/'III Plan Rates'!$AP222,0)</f>
        <v>0</v>
      </c>
      <c r="DN219" s="123"/>
      <c r="DO219" s="112" t="e">
        <f>'III Plan Rates'!$AA222*'V Consumer Factors'!$N$12*'II Rate Development &amp; Change'!$M$34</f>
        <v>#DIV/0!</v>
      </c>
      <c r="DP219" s="112" t="e">
        <f>'III Plan Rates'!$AA222*'V Consumer Factors'!$N$13*'II Rate Development &amp; Change'!$M$34</f>
        <v>#DIV/0!</v>
      </c>
      <c r="DQ219" s="112" t="e">
        <f>'III Plan Rates'!$AA222*'V Consumer Factors'!$N$14*'II Rate Development &amp; Change'!$M$34</f>
        <v>#DIV/0!</v>
      </c>
      <c r="DR219" s="112" t="e">
        <f>'III Plan Rates'!$AA222*'V Consumer Factors'!$N$15*'II Rate Development &amp; Change'!$M$34</f>
        <v>#DIV/0!</v>
      </c>
      <c r="DS219" s="112" t="e">
        <f>'III Plan Rates'!$AA222*'V Consumer Factors'!$N$16*'II Rate Development &amp; Change'!$M$34</f>
        <v>#DIV/0!</v>
      </c>
      <c r="DT219" s="112" t="e">
        <f>'III Plan Rates'!$AA222*'V Consumer Factors'!$N$17*'II Rate Development &amp; Change'!$M$34</f>
        <v>#DIV/0!</v>
      </c>
      <c r="DU219" s="112" t="e">
        <f>'III Plan Rates'!$AA222*'V Consumer Factors'!$N$18*'II Rate Development &amp; Change'!$M$34</f>
        <v>#DIV/0!</v>
      </c>
      <c r="DV219" s="112" t="e">
        <f>'III Plan Rates'!$AA222*'V Consumer Factors'!$N$19*'II Rate Development &amp; Change'!$M$34</f>
        <v>#DIV/0!</v>
      </c>
      <c r="DW219" s="112" t="e">
        <f>'III Plan Rates'!$AA222*'V Consumer Factors'!$N$20*'II Rate Development &amp; Change'!$M$34</f>
        <v>#DIV/0!</v>
      </c>
      <c r="DX219" s="112">
        <f>IF('III Plan Rates'!$AP222&gt;0,SUMPRODUCT(DO219:DW219,'III Plan Rates'!$AG222:$AO222)/'III Plan Rates'!$AP222,0)</f>
        <v>0</v>
      </c>
      <c r="DZ219" s="120" t="e">
        <f t="shared" si="121"/>
        <v>#DIV/0!</v>
      </c>
      <c r="EA219" s="120" t="e">
        <f t="shared" si="122"/>
        <v>#DIV/0!</v>
      </c>
      <c r="EB219" s="120" t="e">
        <f t="shared" si="123"/>
        <v>#DIV/0!</v>
      </c>
      <c r="EC219" s="120" t="e">
        <f t="shared" si="124"/>
        <v>#DIV/0!</v>
      </c>
      <c r="ED219" s="120" t="e">
        <f t="shared" si="125"/>
        <v>#DIV/0!</v>
      </c>
      <c r="EE219" s="120" t="e">
        <f t="shared" si="126"/>
        <v>#DIV/0!</v>
      </c>
      <c r="EF219" s="120" t="e">
        <f t="shared" si="127"/>
        <v>#DIV/0!</v>
      </c>
      <c r="EG219" s="120" t="e">
        <f t="shared" si="128"/>
        <v>#DIV/0!</v>
      </c>
      <c r="EH219" s="120" t="e">
        <f t="shared" si="129"/>
        <v>#DIV/0!</v>
      </c>
      <c r="EI219" s="120" t="str">
        <f t="shared" si="130"/>
        <v/>
      </c>
      <c r="EJ219" s="119"/>
    </row>
    <row r="220" spans="1:140" x14ac:dyDescent="0.25">
      <c r="A220" s="406" t="str">
        <f>'III Plan Rates'!A223</f>
        <v>Plan 206</v>
      </c>
      <c r="B220" s="122">
        <f>'III Plan Rates'!B223</f>
        <v>0</v>
      </c>
      <c r="C220" s="128">
        <f>'III Plan Rates'!D223</f>
        <v>0</v>
      </c>
      <c r="D220" s="122">
        <f>'III Plan Rates'!E223</f>
        <v>0</v>
      </c>
      <c r="E220" s="122">
        <f>'III Plan Rates'!F223</f>
        <v>0</v>
      </c>
      <c r="F220" s="122">
        <f>'III Plan Rates'!G223</f>
        <v>0</v>
      </c>
      <c r="G220" s="122">
        <f>'III Plan Rates'!J223</f>
        <v>0</v>
      </c>
      <c r="H220" s="10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2">
        <f>IF('III Plan Rates'!$AP223&gt;0,SUMPRODUCT(I220:Q220,'III Plan Rates'!$AG223:$AO223)/'III Plan Rates'!$AP223,0)</f>
        <v>0</v>
      </c>
      <c r="S220" s="123"/>
      <c r="T220" s="112" t="e">
        <f>'III Plan Rates'!$AA223*'V Consumer Factors'!$N$12*'II Rate Development &amp; Change'!$J$34</f>
        <v>#DIV/0!</v>
      </c>
      <c r="U220" s="112" t="e">
        <f>'III Plan Rates'!$AA223*'V Consumer Factors'!$N$13*'II Rate Development &amp; Change'!$J$34</f>
        <v>#DIV/0!</v>
      </c>
      <c r="V220" s="112" t="e">
        <f>'III Plan Rates'!$AA223*'V Consumer Factors'!$N$14*'II Rate Development &amp; Change'!$J$34</f>
        <v>#DIV/0!</v>
      </c>
      <c r="W220" s="112" t="e">
        <f>'III Plan Rates'!$AA223*'V Consumer Factors'!$N$15*'II Rate Development &amp; Change'!$J$34</f>
        <v>#DIV/0!</v>
      </c>
      <c r="X220" s="112" t="e">
        <f>'III Plan Rates'!$AA223*'V Consumer Factors'!$N$16*'II Rate Development &amp; Change'!$J$34</f>
        <v>#DIV/0!</v>
      </c>
      <c r="Y220" s="112" t="e">
        <f>'III Plan Rates'!$AA223*'V Consumer Factors'!$N$17*'II Rate Development &amp; Change'!$J$34</f>
        <v>#DIV/0!</v>
      </c>
      <c r="Z220" s="112" t="e">
        <f>'III Plan Rates'!$AA223*'V Consumer Factors'!$N$18*'II Rate Development &amp; Change'!$J$34</f>
        <v>#DIV/0!</v>
      </c>
      <c r="AA220" s="112" t="e">
        <f>'III Plan Rates'!$AA223*'V Consumer Factors'!$N$19*'II Rate Development &amp; Change'!$J$34</f>
        <v>#DIV/0!</v>
      </c>
      <c r="AB220" s="112" t="e">
        <f>'III Plan Rates'!$AA223*'V Consumer Factors'!$N$20*'II Rate Development &amp; Change'!$J$34</f>
        <v>#DIV/0!</v>
      </c>
      <c r="AC220" s="112">
        <f>IF('III Plan Rates'!$AP223&gt;0,SUMPRODUCT(T220:AB220,'III Plan Rates'!$AG223:$AO223)/'III Plan Rates'!$AP223,0)</f>
        <v>0</v>
      </c>
      <c r="AD220" s="119"/>
      <c r="AE220" s="120" t="e">
        <f t="shared" si="91"/>
        <v>#DIV/0!</v>
      </c>
      <c r="AF220" s="120" t="e">
        <f t="shared" si="92"/>
        <v>#DIV/0!</v>
      </c>
      <c r="AG220" s="120" t="e">
        <f t="shared" si="93"/>
        <v>#DIV/0!</v>
      </c>
      <c r="AH220" s="120" t="e">
        <f t="shared" si="94"/>
        <v>#DIV/0!</v>
      </c>
      <c r="AI220" s="120" t="e">
        <f t="shared" si="95"/>
        <v>#DIV/0!</v>
      </c>
      <c r="AJ220" s="120" t="e">
        <f t="shared" si="96"/>
        <v>#DIV/0!</v>
      </c>
      <c r="AK220" s="120" t="e">
        <f t="shared" si="97"/>
        <v>#DIV/0!</v>
      </c>
      <c r="AL220" s="120" t="e">
        <f t="shared" si="98"/>
        <v>#DIV/0!</v>
      </c>
      <c r="AM220" s="120" t="e">
        <f t="shared" si="99"/>
        <v>#DIV/0!</v>
      </c>
      <c r="AN220" s="120" t="str">
        <f t="shared" si="100"/>
        <v/>
      </c>
      <c r="AO220" s="119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2">
        <f>IF('III Plan Rates'!$AP223&gt;0,SUMPRODUCT(AP220:AX220,'III Plan Rates'!$AG223:$AO223)/'III Plan Rates'!$AP223,0)</f>
        <v>0</v>
      </c>
      <c r="AZ220" s="123"/>
      <c r="BA220" s="112" t="e">
        <f>'III Plan Rates'!$AA223*'V Consumer Factors'!$N$12*'II Rate Development &amp; Change'!$K$34</f>
        <v>#DIV/0!</v>
      </c>
      <c r="BB220" s="112" t="e">
        <f>'III Plan Rates'!$AA223*'V Consumer Factors'!$N$13*'II Rate Development &amp; Change'!$K$34</f>
        <v>#DIV/0!</v>
      </c>
      <c r="BC220" s="112" t="e">
        <f>'III Plan Rates'!$AA223*'V Consumer Factors'!$N$14*'II Rate Development &amp; Change'!$K$34</f>
        <v>#DIV/0!</v>
      </c>
      <c r="BD220" s="112" t="e">
        <f>'III Plan Rates'!$AA223*'V Consumer Factors'!$N$15*'II Rate Development &amp; Change'!$K$34</f>
        <v>#DIV/0!</v>
      </c>
      <c r="BE220" s="112" t="e">
        <f>'III Plan Rates'!$AA223*'V Consumer Factors'!$N$16*'II Rate Development &amp; Change'!$K$34</f>
        <v>#DIV/0!</v>
      </c>
      <c r="BF220" s="112" t="e">
        <f>'III Plan Rates'!$AA223*'V Consumer Factors'!$N$17*'II Rate Development &amp; Change'!$K$34</f>
        <v>#DIV/0!</v>
      </c>
      <c r="BG220" s="112" t="e">
        <f>'III Plan Rates'!$AA223*'V Consumer Factors'!$N$18*'II Rate Development &amp; Change'!$K$34</f>
        <v>#DIV/0!</v>
      </c>
      <c r="BH220" s="112" t="e">
        <f>'III Plan Rates'!$AA223*'V Consumer Factors'!$N$19*'II Rate Development &amp; Change'!$K$34</f>
        <v>#DIV/0!</v>
      </c>
      <c r="BI220" s="112" t="e">
        <f>'III Plan Rates'!$AA223*'V Consumer Factors'!$N$20*'II Rate Development &amp; Change'!$K$34</f>
        <v>#DIV/0!</v>
      </c>
      <c r="BJ220" s="112">
        <f>IF('III Plan Rates'!$AP223&gt;0,SUMPRODUCT(BA220:BI220,'III Plan Rates'!$AG223:$AO223)/'III Plan Rates'!$AP223,0)</f>
        <v>0</v>
      </c>
      <c r="BK220" s="124"/>
      <c r="BL220" s="120" t="e">
        <f t="shared" si="101"/>
        <v>#DIV/0!</v>
      </c>
      <c r="BM220" s="120" t="e">
        <f t="shared" si="102"/>
        <v>#DIV/0!</v>
      </c>
      <c r="BN220" s="120" t="e">
        <f t="shared" si="103"/>
        <v>#DIV/0!</v>
      </c>
      <c r="BO220" s="120" t="e">
        <f t="shared" si="104"/>
        <v>#DIV/0!</v>
      </c>
      <c r="BP220" s="120" t="e">
        <f t="shared" si="105"/>
        <v>#DIV/0!</v>
      </c>
      <c r="BQ220" s="120" t="e">
        <f t="shared" si="106"/>
        <v>#DIV/0!</v>
      </c>
      <c r="BR220" s="120" t="e">
        <f t="shared" si="107"/>
        <v>#DIV/0!</v>
      </c>
      <c r="BS220" s="120" t="e">
        <f t="shared" si="108"/>
        <v>#DIV/0!</v>
      </c>
      <c r="BT220" s="120" t="e">
        <f t="shared" si="109"/>
        <v>#DIV/0!</v>
      </c>
      <c r="BU220" s="120" t="str">
        <f t="shared" si="110"/>
        <v/>
      </c>
      <c r="BV220" s="119"/>
      <c r="BW220" s="111"/>
      <c r="BX220" s="111"/>
      <c r="BY220" s="111"/>
      <c r="BZ220" s="111"/>
      <c r="CA220" s="111"/>
      <c r="CB220" s="111"/>
      <c r="CC220" s="111"/>
      <c r="CD220" s="111"/>
      <c r="CE220" s="111"/>
      <c r="CF220" s="112">
        <f>IF('III Plan Rates'!$AP223&gt;0,SUMPRODUCT(BW220:CE220,'III Plan Rates'!$AG223:$AO223)/'III Plan Rates'!$AP223,0)</f>
        <v>0</v>
      </c>
      <c r="CG220" s="123"/>
      <c r="CH220" s="112" t="e">
        <f>'III Plan Rates'!$AA223*'V Consumer Factors'!$N$12*'II Rate Development &amp; Change'!$L$34</f>
        <v>#DIV/0!</v>
      </c>
      <c r="CI220" s="112" t="e">
        <f>'III Plan Rates'!$AA223*'V Consumer Factors'!$N$13*'II Rate Development &amp; Change'!$L$34</f>
        <v>#DIV/0!</v>
      </c>
      <c r="CJ220" s="112" t="e">
        <f>'III Plan Rates'!$AA223*'V Consumer Factors'!$N$14*'II Rate Development &amp; Change'!$L$34</f>
        <v>#DIV/0!</v>
      </c>
      <c r="CK220" s="112" t="e">
        <f>'III Plan Rates'!$AA223*'V Consumer Factors'!$N$15*'II Rate Development &amp; Change'!$L$34</f>
        <v>#DIV/0!</v>
      </c>
      <c r="CL220" s="112" t="e">
        <f>'III Plan Rates'!$AA223*'V Consumer Factors'!$N$16*'II Rate Development &amp; Change'!$L$34</f>
        <v>#DIV/0!</v>
      </c>
      <c r="CM220" s="112" t="e">
        <f>'III Plan Rates'!$AA223*'V Consumer Factors'!$N$17*'II Rate Development &amp; Change'!$L$34</f>
        <v>#DIV/0!</v>
      </c>
      <c r="CN220" s="112" t="e">
        <f>'III Plan Rates'!$AA223*'V Consumer Factors'!$N$18*'II Rate Development &amp; Change'!$L$34</f>
        <v>#DIV/0!</v>
      </c>
      <c r="CO220" s="112" t="e">
        <f>'III Plan Rates'!$AA223*'V Consumer Factors'!$N$19*'II Rate Development &amp; Change'!$L$34</f>
        <v>#DIV/0!</v>
      </c>
      <c r="CP220" s="112" t="e">
        <f>'III Plan Rates'!$AA223*'V Consumer Factors'!$N$20*'II Rate Development &amp; Change'!$L$34</f>
        <v>#DIV/0!</v>
      </c>
      <c r="CQ220" s="112">
        <f>IF('III Plan Rates'!$AP223&gt;0,SUMPRODUCT(CH220:CP220,'III Plan Rates'!$AG223:$AO223)/'III Plan Rates'!$AP223,0)</f>
        <v>0</v>
      </c>
      <c r="CR220" s="124"/>
      <c r="CS220" s="120" t="e">
        <f t="shared" si="111"/>
        <v>#DIV/0!</v>
      </c>
      <c r="CT220" s="120" t="e">
        <f t="shared" si="112"/>
        <v>#DIV/0!</v>
      </c>
      <c r="CU220" s="120" t="e">
        <f t="shared" si="113"/>
        <v>#DIV/0!</v>
      </c>
      <c r="CV220" s="120" t="e">
        <f t="shared" si="114"/>
        <v>#DIV/0!</v>
      </c>
      <c r="CW220" s="120" t="e">
        <f t="shared" si="115"/>
        <v>#DIV/0!</v>
      </c>
      <c r="CX220" s="120" t="e">
        <f t="shared" si="116"/>
        <v>#DIV/0!</v>
      </c>
      <c r="CY220" s="120" t="e">
        <f t="shared" si="117"/>
        <v>#DIV/0!</v>
      </c>
      <c r="CZ220" s="120" t="e">
        <f t="shared" si="118"/>
        <v>#DIV/0!</v>
      </c>
      <c r="DA220" s="120" t="e">
        <f t="shared" si="119"/>
        <v>#DIV/0!</v>
      </c>
      <c r="DB220" s="120" t="str">
        <f t="shared" si="120"/>
        <v/>
      </c>
      <c r="DC220" s="119"/>
      <c r="DD220" s="111"/>
      <c r="DE220" s="111"/>
      <c r="DF220" s="111"/>
      <c r="DG220" s="111"/>
      <c r="DH220" s="111"/>
      <c r="DI220" s="111"/>
      <c r="DJ220" s="111"/>
      <c r="DK220" s="111"/>
      <c r="DL220" s="111"/>
      <c r="DM220" s="112">
        <f>IF('III Plan Rates'!$AP223&gt;0,SUMPRODUCT(DD220:DL220,'III Plan Rates'!$AG223:$AO223)/'III Plan Rates'!$AP223,0)</f>
        <v>0</v>
      </c>
      <c r="DN220" s="123"/>
      <c r="DO220" s="112" t="e">
        <f>'III Plan Rates'!$AA223*'V Consumer Factors'!$N$12*'II Rate Development &amp; Change'!$M$34</f>
        <v>#DIV/0!</v>
      </c>
      <c r="DP220" s="112" t="e">
        <f>'III Plan Rates'!$AA223*'V Consumer Factors'!$N$13*'II Rate Development &amp; Change'!$M$34</f>
        <v>#DIV/0!</v>
      </c>
      <c r="DQ220" s="112" t="e">
        <f>'III Plan Rates'!$AA223*'V Consumer Factors'!$N$14*'II Rate Development &amp; Change'!$M$34</f>
        <v>#DIV/0!</v>
      </c>
      <c r="DR220" s="112" t="e">
        <f>'III Plan Rates'!$AA223*'V Consumer Factors'!$N$15*'II Rate Development &amp; Change'!$M$34</f>
        <v>#DIV/0!</v>
      </c>
      <c r="DS220" s="112" t="e">
        <f>'III Plan Rates'!$AA223*'V Consumer Factors'!$N$16*'II Rate Development &amp; Change'!$M$34</f>
        <v>#DIV/0!</v>
      </c>
      <c r="DT220" s="112" t="e">
        <f>'III Plan Rates'!$AA223*'V Consumer Factors'!$N$17*'II Rate Development &amp; Change'!$M$34</f>
        <v>#DIV/0!</v>
      </c>
      <c r="DU220" s="112" t="e">
        <f>'III Plan Rates'!$AA223*'V Consumer Factors'!$N$18*'II Rate Development &amp; Change'!$M$34</f>
        <v>#DIV/0!</v>
      </c>
      <c r="DV220" s="112" t="e">
        <f>'III Plan Rates'!$AA223*'V Consumer Factors'!$N$19*'II Rate Development &amp; Change'!$M$34</f>
        <v>#DIV/0!</v>
      </c>
      <c r="DW220" s="112" t="e">
        <f>'III Plan Rates'!$AA223*'V Consumer Factors'!$N$20*'II Rate Development &amp; Change'!$M$34</f>
        <v>#DIV/0!</v>
      </c>
      <c r="DX220" s="112">
        <f>IF('III Plan Rates'!$AP223&gt;0,SUMPRODUCT(DO220:DW220,'III Plan Rates'!$AG223:$AO223)/'III Plan Rates'!$AP223,0)</f>
        <v>0</v>
      </c>
      <c r="DZ220" s="120" t="e">
        <f t="shared" si="121"/>
        <v>#DIV/0!</v>
      </c>
      <c r="EA220" s="120" t="e">
        <f t="shared" si="122"/>
        <v>#DIV/0!</v>
      </c>
      <c r="EB220" s="120" t="e">
        <f t="shared" si="123"/>
        <v>#DIV/0!</v>
      </c>
      <c r="EC220" s="120" t="e">
        <f t="shared" si="124"/>
        <v>#DIV/0!</v>
      </c>
      <c r="ED220" s="120" t="e">
        <f t="shared" si="125"/>
        <v>#DIV/0!</v>
      </c>
      <c r="EE220" s="120" t="e">
        <f t="shared" si="126"/>
        <v>#DIV/0!</v>
      </c>
      <c r="EF220" s="120" t="e">
        <f t="shared" si="127"/>
        <v>#DIV/0!</v>
      </c>
      <c r="EG220" s="120" t="e">
        <f t="shared" si="128"/>
        <v>#DIV/0!</v>
      </c>
      <c r="EH220" s="120" t="e">
        <f t="shared" si="129"/>
        <v>#DIV/0!</v>
      </c>
      <c r="EI220" s="120" t="str">
        <f t="shared" si="130"/>
        <v/>
      </c>
      <c r="EJ220" s="119"/>
    </row>
    <row r="221" spans="1:140" x14ac:dyDescent="0.25">
      <c r="A221" s="406" t="str">
        <f>'III Plan Rates'!A224</f>
        <v>Plan 207</v>
      </c>
      <c r="B221" s="122">
        <f>'III Plan Rates'!B224</f>
        <v>0</v>
      </c>
      <c r="C221" s="128">
        <f>'III Plan Rates'!D224</f>
        <v>0</v>
      </c>
      <c r="D221" s="122">
        <f>'III Plan Rates'!E224</f>
        <v>0</v>
      </c>
      <c r="E221" s="122">
        <f>'III Plan Rates'!F224</f>
        <v>0</v>
      </c>
      <c r="F221" s="122">
        <f>'III Plan Rates'!G224</f>
        <v>0</v>
      </c>
      <c r="G221" s="122">
        <f>'III Plan Rates'!J224</f>
        <v>0</v>
      </c>
      <c r="H221" s="10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2">
        <f>IF('III Plan Rates'!$AP224&gt;0,SUMPRODUCT(I221:Q221,'III Plan Rates'!$AG224:$AO224)/'III Plan Rates'!$AP224,0)</f>
        <v>0</v>
      </c>
      <c r="S221" s="123"/>
      <c r="T221" s="112" t="e">
        <f>'III Plan Rates'!$AA224*'V Consumer Factors'!$N$12*'II Rate Development &amp; Change'!$J$34</f>
        <v>#DIV/0!</v>
      </c>
      <c r="U221" s="112" t="e">
        <f>'III Plan Rates'!$AA224*'V Consumer Factors'!$N$13*'II Rate Development &amp; Change'!$J$34</f>
        <v>#DIV/0!</v>
      </c>
      <c r="V221" s="112" t="e">
        <f>'III Plan Rates'!$AA224*'V Consumer Factors'!$N$14*'II Rate Development &amp; Change'!$J$34</f>
        <v>#DIV/0!</v>
      </c>
      <c r="W221" s="112" t="e">
        <f>'III Plan Rates'!$AA224*'V Consumer Factors'!$N$15*'II Rate Development &amp; Change'!$J$34</f>
        <v>#DIV/0!</v>
      </c>
      <c r="X221" s="112" t="e">
        <f>'III Plan Rates'!$AA224*'V Consumer Factors'!$N$16*'II Rate Development &amp; Change'!$J$34</f>
        <v>#DIV/0!</v>
      </c>
      <c r="Y221" s="112" t="e">
        <f>'III Plan Rates'!$AA224*'V Consumer Factors'!$N$17*'II Rate Development &amp; Change'!$J$34</f>
        <v>#DIV/0!</v>
      </c>
      <c r="Z221" s="112" t="e">
        <f>'III Plan Rates'!$AA224*'V Consumer Factors'!$N$18*'II Rate Development &amp; Change'!$J$34</f>
        <v>#DIV/0!</v>
      </c>
      <c r="AA221" s="112" t="e">
        <f>'III Plan Rates'!$AA224*'V Consumer Factors'!$N$19*'II Rate Development &amp; Change'!$J$34</f>
        <v>#DIV/0!</v>
      </c>
      <c r="AB221" s="112" t="e">
        <f>'III Plan Rates'!$AA224*'V Consumer Factors'!$N$20*'II Rate Development &amp; Change'!$J$34</f>
        <v>#DIV/0!</v>
      </c>
      <c r="AC221" s="112">
        <f>IF('III Plan Rates'!$AP224&gt;0,SUMPRODUCT(T221:AB221,'III Plan Rates'!$AG224:$AO224)/'III Plan Rates'!$AP224,0)</f>
        <v>0</v>
      </c>
      <c r="AD221" s="119"/>
      <c r="AE221" s="120" t="e">
        <f t="shared" si="91"/>
        <v>#DIV/0!</v>
      </c>
      <c r="AF221" s="120" t="e">
        <f t="shared" si="92"/>
        <v>#DIV/0!</v>
      </c>
      <c r="AG221" s="120" t="e">
        <f t="shared" si="93"/>
        <v>#DIV/0!</v>
      </c>
      <c r="AH221" s="120" t="e">
        <f t="shared" si="94"/>
        <v>#DIV/0!</v>
      </c>
      <c r="AI221" s="120" t="e">
        <f t="shared" si="95"/>
        <v>#DIV/0!</v>
      </c>
      <c r="AJ221" s="120" t="e">
        <f t="shared" si="96"/>
        <v>#DIV/0!</v>
      </c>
      <c r="AK221" s="120" t="e">
        <f t="shared" si="97"/>
        <v>#DIV/0!</v>
      </c>
      <c r="AL221" s="120" t="e">
        <f t="shared" si="98"/>
        <v>#DIV/0!</v>
      </c>
      <c r="AM221" s="120" t="e">
        <f t="shared" si="99"/>
        <v>#DIV/0!</v>
      </c>
      <c r="AN221" s="120" t="str">
        <f t="shared" si="100"/>
        <v/>
      </c>
      <c r="AO221" s="119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2">
        <f>IF('III Plan Rates'!$AP224&gt;0,SUMPRODUCT(AP221:AX221,'III Plan Rates'!$AG224:$AO224)/'III Plan Rates'!$AP224,0)</f>
        <v>0</v>
      </c>
      <c r="AZ221" s="123"/>
      <c r="BA221" s="112" t="e">
        <f>'III Plan Rates'!$AA224*'V Consumer Factors'!$N$12*'II Rate Development &amp; Change'!$K$34</f>
        <v>#DIV/0!</v>
      </c>
      <c r="BB221" s="112" t="e">
        <f>'III Plan Rates'!$AA224*'V Consumer Factors'!$N$13*'II Rate Development &amp; Change'!$K$34</f>
        <v>#DIV/0!</v>
      </c>
      <c r="BC221" s="112" t="e">
        <f>'III Plan Rates'!$AA224*'V Consumer Factors'!$N$14*'II Rate Development &amp; Change'!$K$34</f>
        <v>#DIV/0!</v>
      </c>
      <c r="BD221" s="112" t="e">
        <f>'III Plan Rates'!$AA224*'V Consumer Factors'!$N$15*'II Rate Development &amp; Change'!$K$34</f>
        <v>#DIV/0!</v>
      </c>
      <c r="BE221" s="112" t="e">
        <f>'III Plan Rates'!$AA224*'V Consumer Factors'!$N$16*'II Rate Development &amp; Change'!$K$34</f>
        <v>#DIV/0!</v>
      </c>
      <c r="BF221" s="112" t="e">
        <f>'III Plan Rates'!$AA224*'V Consumer Factors'!$N$17*'II Rate Development &amp; Change'!$K$34</f>
        <v>#DIV/0!</v>
      </c>
      <c r="BG221" s="112" t="e">
        <f>'III Plan Rates'!$AA224*'V Consumer Factors'!$N$18*'II Rate Development &amp; Change'!$K$34</f>
        <v>#DIV/0!</v>
      </c>
      <c r="BH221" s="112" t="e">
        <f>'III Plan Rates'!$AA224*'V Consumer Factors'!$N$19*'II Rate Development &amp; Change'!$K$34</f>
        <v>#DIV/0!</v>
      </c>
      <c r="BI221" s="112" t="e">
        <f>'III Plan Rates'!$AA224*'V Consumer Factors'!$N$20*'II Rate Development &amp; Change'!$K$34</f>
        <v>#DIV/0!</v>
      </c>
      <c r="BJ221" s="112">
        <f>IF('III Plan Rates'!$AP224&gt;0,SUMPRODUCT(BA221:BI221,'III Plan Rates'!$AG224:$AO224)/'III Plan Rates'!$AP224,0)</f>
        <v>0</v>
      </c>
      <c r="BK221" s="124"/>
      <c r="BL221" s="120" t="e">
        <f t="shared" si="101"/>
        <v>#DIV/0!</v>
      </c>
      <c r="BM221" s="120" t="e">
        <f t="shared" si="102"/>
        <v>#DIV/0!</v>
      </c>
      <c r="BN221" s="120" t="e">
        <f t="shared" si="103"/>
        <v>#DIV/0!</v>
      </c>
      <c r="BO221" s="120" t="e">
        <f t="shared" si="104"/>
        <v>#DIV/0!</v>
      </c>
      <c r="BP221" s="120" t="e">
        <f t="shared" si="105"/>
        <v>#DIV/0!</v>
      </c>
      <c r="BQ221" s="120" t="e">
        <f t="shared" si="106"/>
        <v>#DIV/0!</v>
      </c>
      <c r="BR221" s="120" t="e">
        <f t="shared" si="107"/>
        <v>#DIV/0!</v>
      </c>
      <c r="BS221" s="120" t="e">
        <f t="shared" si="108"/>
        <v>#DIV/0!</v>
      </c>
      <c r="BT221" s="120" t="e">
        <f t="shared" si="109"/>
        <v>#DIV/0!</v>
      </c>
      <c r="BU221" s="120" t="str">
        <f t="shared" si="110"/>
        <v/>
      </c>
      <c r="BV221" s="119"/>
      <c r="BW221" s="111"/>
      <c r="BX221" s="111"/>
      <c r="BY221" s="111"/>
      <c r="BZ221" s="111"/>
      <c r="CA221" s="111"/>
      <c r="CB221" s="111"/>
      <c r="CC221" s="111"/>
      <c r="CD221" s="111"/>
      <c r="CE221" s="111"/>
      <c r="CF221" s="112">
        <f>IF('III Plan Rates'!$AP224&gt;0,SUMPRODUCT(BW221:CE221,'III Plan Rates'!$AG224:$AO224)/'III Plan Rates'!$AP224,0)</f>
        <v>0</v>
      </c>
      <c r="CG221" s="123"/>
      <c r="CH221" s="112" t="e">
        <f>'III Plan Rates'!$AA224*'V Consumer Factors'!$N$12*'II Rate Development &amp; Change'!$L$34</f>
        <v>#DIV/0!</v>
      </c>
      <c r="CI221" s="112" t="e">
        <f>'III Plan Rates'!$AA224*'V Consumer Factors'!$N$13*'II Rate Development &amp; Change'!$L$34</f>
        <v>#DIV/0!</v>
      </c>
      <c r="CJ221" s="112" t="e">
        <f>'III Plan Rates'!$AA224*'V Consumer Factors'!$N$14*'II Rate Development &amp; Change'!$L$34</f>
        <v>#DIV/0!</v>
      </c>
      <c r="CK221" s="112" t="e">
        <f>'III Plan Rates'!$AA224*'V Consumer Factors'!$N$15*'II Rate Development &amp; Change'!$L$34</f>
        <v>#DIV/0!</v>
      </c>
      <c r="CL221" s="112" t="e">
        <f>'III Plan Rates'!$AA224*'V Consumer Factors'!$N$16*'II Rate Development &amp; Change'!$L$34</f>
        <v>#DIV/0!</v>
      </c>
      <c r="CM221" s="112" t="e">
        <f>'III Plan Rates'!$AA224*'V Consumer Factors'!$N$17*'II Rate Development &amp; Change'!$L$34</f>
        <v>#DIV/0!</v>
      </c>
      <c r="CN221" s="112" t="e">
        <f>'III Plan Rates'!$AA224*'V Consumer Factors'!$N$18*'II Rate Development &amp; Change'!$L$34</f>
        <v>#DIV/0!</v>
      </c>
      <c r="CO221" s="112" t="e">
        <f>'III Plan Rates'!$AA224*'V Consumer Factors'!$N$19*'II Rate Development &amp; Change'!$L$34</f>
        <v>#DIV/0!</v>
      </c>
      <c r="CP221" s="112" t="e">
        <f>'III Plan Rates'!$AA224*'V Consumer Factors'!$N$20*'II Rate Development &amp; Change'!$L$34</f>
        <v>#DIV/0!</v>
      </c>
      <c r="CQ221" s="112">
        <f>IF('III Plan Rates'!$AP224&gt;0,SUMPRODUCT(CH221:CP221,'III Plan Rates'!$AG224:$AO224)/'III Plan Rates'!$AP224,0)</f>
        <v>0</v>
      </c>
      <c r="CR221" s="124"/>
      <c r="CS221" s="120" t="e">
        <f t="shared" si="111"/>
        <v>#DIV/0!</v>
      </c>
      <c r="CT221" s="120" t="e">
        <f t="shared" si="112"/>
        <v>#DIV/0!</v>
      </c>
      <c r="CU221" s="120" t="e">
        <f t="shared" si="113"/>
        <v>#DIV/0!</v>
      </c>
      <c r="CV221" s="120" t="e">
        <f t="shared" si="114"/>
        <v>#DIV/0!</v>
      </c>
      <c r="CW221" s="120" t="e">
        <f t="shared" si="115"/>
        <v>#DIV/0!</v>
      </c>
      <c r="CX221" s="120" t="e">
        <f t="shared" si="116"/>
        <v>#DIV/0!</v>
      </c>
      <c r="CY221" s="120" t="e">
        <f t="shared" si="117"/>
        <v>#DIV/0!</v>
      </c>
      <c r="CZ221" s="120" t="e">
        <f t="shared" si="118"/>
        <v>#DIV/0!</v>
      </c>
      <c r="DA221" s="120" t="e">
        <f t="shared" si="119"/>
        <v>#DIV/0!</v>
      </c>
      <c r="DB221" s="120" t="str">
        <f t="shared" si="120"/>
        <v/>
      </c>
      <c r="DC221" s="119"/>
      <c r="DD221" s="111"/>
      <c r="DE221" s="111"/>
      <c r="DF221" s="111"/>
      <c r="DG221" s="111"/>
      <c r="DH221" s="111"/>
      <c r="DI221" s="111"/>
      <c r="DJ221" s="111"/>
      <c r="DK221" s="111"/>
      <c r="DL221" s="111"/>
      <c r="DM221" s="112">
        <f>IF('III Plan Rates'!$AP224&gt;0,SUMPRODUCT(DD221:DL221,'III Plan Rates'!$AG224:$AO224)/'III Plan Rates'!$AP224,0)</f>
        <v>0</v>
      </c>
      <c r="DN221" s="123"/>
      <c r="DO221" s="112" t="e">
        <f>'III Plan Rates'!$AA224*'V Consumer Factors'!$N$12*'II Rate Development &amp; Change'!$M$34</f>
        <v>#DIV/0!</v>
      </c>
      <c r="DP221" s="112" t="e">
        <f>'III Plan Rates'!$AA224*'V Consumer Factors'!$N$13*'II Rate Development &amp; Change'!$M$34</f>
        <v>#DIV/0!</v>
      </c>
      <c r="DQ221" s="112" t="e">
        <f>'III Plan Rates'!$AA224*'V Consumer Factors'!$N$14*'II Rate Development &amp; Change'!$M$34</f>
        <v>#DIV/0!</v>
      </c>
      <c r="DR221" s="112" t="e">
        <f>'III Plan Rates'!$AA224*'V Consumer Factors'!$N$15*'II Rate Development &amp; Change'!$M$34</f>
        <v>#DIV/0!</v>
      </c>
      <c r="DS221" s="112" t="e">
        <f>'III Plan Rates'!$AA224*'V Consumer Factors'!$N$16*'II Rate Development &amp; Change'!$M$34</f>
        <v>#DIV/0!</v>
      </c>
      <c r="DT221" s="112" t="e">
        <f>'III Plan Rates'!$AA224*'V Consumer Factors'!$N$17*'II Rate Development &amp; Change'!$M$34</f>
        <v>#DIV/0!</v>
      </c>
      <c r="DU221" s="112" t="e">
        <f>'III Plan Rates'!$AA224*'V Consumer Factors'!$N$18*'II Rate Development &amp; Change'!$M$34</f>
        <v>#DIV/0!</v>
      </c>
      <c r="DV221" s="112" t="e">
        <f>'III Plan Rates'!$AA224*'V Consumer Factors'!$N$19*'II Rate Development &amp; Change'!$M$34</f>
        <v>#DIV/0!</v>
      </c>
      <c r="DW221" s="112" t="e">
        <f>'III Plan Rates'!$AA224*'V Consumer Factors'!$N$20*'II Rate Development &amp; Change'!$M$34</f>
        <v>#DIV/0!</v>
      </c>
      <c r="DX221" s="112">
        <f>IF('III Plan Rates'!$AP224&gt;0,SUMPRODUCT(DO221:DW221,'III Plan Rates'!$AG224:$AO224)/'III Plan Rates'!$AP224,0)</f>
        <v>0</v>
      </c>
      <c r="DZ221" s="120" t="e">
        <f t="shared" si="121"/>
        <v>#DIV/0!</v>
      </c>
      <c r="EA221" s="120" t="e">
        <f t="shared" si="122"/>
        <v>#DIV/0!</v>
      </c>
      <c r="EB221" s="120" t="e">
        <f t="shared" si="123"/>
        <v>#DIV/0!</v>
      </c>
      <c r="EC221" s="120" t="e">
        <f t="shared" si="124"/>
        <v>#DIV/0!</v>
      </c>
      <c r="ED221" s="120" t="e">
        <f t="shared" si="125"/>
        <v>#DIV/0!</v>
      </c>
      <c r="EE221" s="120" t="e">
        <f t="shared" si="126"/>
        <v>#DIV/0!</v>
      </c>
      <c r="EF221" s="120" t="e">
        <f t="shared" si="127"/>
        <v>#DIV/0!</v>
      </c>
      <c r="EG221" s="120" t="e">
        <f t="shared" si="128"/>
        <v>#DIV/0!</v>
      </c>
      <c r="EH221" s="120" t="e">
        <f t="shared" si="129"/>
        <v>#DIV/0!</v>
      </c>
      <c r="EI221" s="120" t="str">
        <f t="shared" si="130"/>
        <v/>
      </c>
      <c r="EJ221" s="119"/>
    </row>
    <row r="222" spans="1:140" x14ac:dyDescent="0.25">
      <c r="A222" s="406" t="str">
        <f>'III Plan Rates'!A225</f>
        <v>Plan 208</v>
      </c>
      <c r="B222" s="122">
        <f>'III Plan Rates'!B225</f>
        <v>0</v>
      </c>
      <c r="C222" s="128">
        <f>'III Plan Rates'!D225</f>
        <v>0</v>
      </c>
      <c r="D222" s="122">
        <f>'III Plan Rates'!E225</f>
        <v>0</v>
      </c>
      <c r="E222" s="122">
        <f>'III Plan Rates'!F225</f>
        <v>0</v>
      </c>
      <c r="F222" s="122">
        <f>'III Plan Rates'!G225</f>
        <v>0</v>
      </c>
      <c r="G222" s="122">
        <f>'III Plan Rates'!J225</f>
        <v>0</v>
      </c>
      <c r="H222" s="10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2">
        <f>IF('III Plan Rates'!$AP225&gt;0,SUMPRODUCT(I222:Q222,'III Plan Rates'!$AG225:$AO225)/'III Plan Rates'!$AP225,0)</f>
        <v>0</v>
      </c>
      <c r="S222" s="123"/>
      <c r="T222" s="112" t="e">
        <f>'III Plan Rates'!$AA225*'V Consumer Factors'!$N$12*'II Rate Development &amp; Change'!$J$34</f>
        <v>#DIV/0!</v>
      </c>
      <c r="U222" s="112" t="e">
        <f>'III Plan Rates'!$AA225*'V Consumer Factors'!$N$13*'II Rate Development &amp; Change'!$J$34</f>
        <v>#DIV/0!</v>
      </c>
      <c r="V222" s="112" t="e">
        <f>'III Plan Rates'!$AA225*'V Consumer Factors'!$N$14*'II Rate Development &amp; Change'!$J$34</f>
        <v>#DIV/0!</v>
      </c>
      <c r="W222" s="112" t="e">
        <f>'III Plan Rates'!$AA225*'V Consumer Factors'!$N$15*'II Rate Development &amp; Change'!$J$34</f>
        <v>#DIV/0!</v>
      </c>
      <c r="X222" s="112" t="e">
        <f>'III Plan Rates'!$AA225*'V Consumer Factors'!$N$16*'II Rate Development &amp; Change'!$J$34</f>
        <v>#DIV/0!</v>
      </c>
      <c r="Y222" s="112" t="e">
        <f>'III Plan Rates'!$AA225*'V Consumer Factors'!$N$17*'II Rate Development &amp; Change'!$J$34</f>
        <v>#DIV/0!</v>
      </c>
      <c r="Z222" s="112" t="e">
        <f>'III Plan Rates'!$AA225*'V Consumer Factors'!$N$18*'II Rate Development &amp; Change'!$J$34</f>
        <v>#DIV/0!</v>
      </c>
      <c r="AA222" s="112" t="e">
        <f>'III Plan Rates'!$AA225*'V Consumer Factors'!$N$19*'II Rate Development &amp; Change'!$J$34</f>
        <v>#DIV/0!</v>
      </c>
      <c r="AB222" s="112" t="e">
        <f>'III Plan Rates'!$AA225*'V Consumer Factors'!$N$20*'II Rate Development &amp; Change'!$J$34</f>
        <v>#DIV/0!</v>
      </c>
      <c r="AC222" s="112">
        <f>IF('III Plan Rates'!$AP225&gt;0,SUMPRODUCT(T222:AB222,'III Plan Rates'!$AG225:$AO225)/'III Plan Rates'!$AP225,0)</f>
        <v>0</v>
      </c>
      <c r="AD222" s="119"/>
      <c r="AE222" s="120" t="e">
        <f t="shared" si="91"/>
        <v>#DIV/0!</v>
      </c>
      <c r="AF222" s="120" t="e">
        <f t="shared" si="92"/>
        <v>#DIV/0!</v>
      </c>
      <c r="AG222" s="120" t="e">
        <f t="shared" si="93"/>
        <v>#DIV/0!</v>
      </c>
      <c r="AH222" s="120" t="e">
        <f t="shared" si="94"/>
        <v>#DIV/0!</v>
      </c>
      <c r="AI222" s="120" t="e">
        <f t="shared" si="95"/>
        <v>#DIV/0!</v>
      </c>
      <c r="AJ222" s="120" t="e">
        <f t="shared" si="96"/>
        <v>#DIV/0!</v>
      </c>
      <c r="AK222" s="120" t="e">
        <f t="shared" si="97"/>
        <v>#DIV/0!</v>
      </c>
      <c r="AL222" s="120" t="e">
        <f t="shared" si="98"/>
        <v>#DIV/0!</v>
      </c>
      <c r="AM222" s="120" t="e">
        <f t="shared" si="99"/>
        <v>#DIV/0!</v>
      </c>
      <c r="AN222" s="120" t="str">
        <f t="shared" si="100"/>
        <v/>
      </c>
      <c r="AO222" s="119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2">
        <f>IF('III Plan Rates'!$AP225&gt;0,SUMPRODUCT(AP222:AX222,'III Plan Rates'!$AG225:$AO225)/'III Plan Rates'!$AP225,0)</f>
        <v>0</v>
      </c>
      <c r="AZ222" s="123"/>
      <c r="BA222" s="112" t="e">
        <f>'III Plan Rates'!$AA225*'V Consumer Factors'!$N$12*'II Rate Development &amp; Change'!$K$34</f>
        <v>#DIV/0!</v>
      </c>
      <c r="BB222" s="112" t="e">
        <f>'III Plan Rates'!$AA225*'V Consumer Factors'!$N$13*'II Rate Development &amp; Change'!$K$34</f>
        <v>#DIV/0!</v>
      </c>
      <c r="BC222" s="112" t="e">
        <f>'III Plan Rates'!$AA225*'V Consumer Factors'!$N$14*'II Rate Development &amp; Change'!$K$34</f>
        <v>#DIV/0!</v>
      </c>
      <c r="BD222" s="112" t="e">
        <f>'III Plan Rates'!$AA225*'V Consumer Factors'!$N$15*'II Rate Development &amp; Change'!$K$34</f>
        <v>#DIV/0!</v>
      </c>
      <c r="BE222" s="112" t="e">
        <f>'III Plan Rates'!$AA225*'V Consumer Factors'!$N$16*'II Rate Development &amp; Change'!$K$34</f>
        <v>#DIV/0!</v>
      </c>
      <c r="BF222" s="112" t="e">
        <f>'III Plan Rates'!$AA225*'V Consumer Factors'!$N$17*'II Rate Development &amp; Change'!$K$34</f>
        <v>#DIV/0!</v>
      </c>
      <c r="BG222" s="112" t="e">
        <f>'III Plan Rates'!$AA225*'V Consumer Factors'!$N$18*'II Rate Development &amp; Change'!$K$34</f>
        <v>#DIV/0!</v>
      </c>
      <c r="BH222" s="112" t="e">
        <f>'III Plan Rates'!$AA225*'V Consumer Factors'!$N$19*'II Rate Development &amp; Change'!$K$34</f>
        <v>#DIV/0!</v>
      </c>
      <c r="BI222" s="112" t="e">
        <f>'III Plan Rates'!$AA225*'V Consumer Factors'!$N$20*'II Rate Development &amp; Change'!$K$34</f>
        <v>#DIV/0!</v>
      </c>
      <c r="BJ222" s="112">
        <f>IF('III Plan Rates'!$AP225&gt;0,SUMPRODUCT(BA222:BI222,'III Plan Rates'!$AG225:$AO225)/'III Plan Rates'!$AP225,0)</f>
        <v>0</v>
      </c>
      <c r="BK222" s="124"/>
      <c r="BL222" s="120" t="e">
        <f t="shared" si="101"/>
        <v>#DIV/0!</v>
      </c>
      <c r="BM222" s="120" t="e">
        <f t="shared" si="102"/>
        <v>#DIV/0!</v>
      </c>
      <c r="BN222" s="120" t="e">
        <f t="shared" si="103"/>
        <v>#DIV/0!</v>
      </c>
      <c r="BO222" s="120" t="e">
        <f t="shared" si="104"/>
        <v>#DIV/0!</v>
      </c>
      <c r="BP222" s="120" t="e">
        <f t="shared" si="105"/>
        <v>#DIV/0!</v>
      </c>
      <c r="BQ222" s="120" t="e">
        <f t="shared" si="106"/>
        <v>#DIV/0!</v>
      </c>
      <c r="BR222" s="120" t="e">
        <f t="shared" si="107"/>
        <v>#DIV/0!</v>
      </c>
      <c r="BS222" s="120" t="e">
        <f t="shared" si="108"/>
        <v>#DIV/0!</v>
      </c>
      <c r="BT222" s="120" t="e">
        <f t="shared" si="109"/>
        <v>#DIV/0!</v>
      </c>
      <c r="BU222" s="120" t="str">
        <f t="shared" si="110"/>
        <v/>
      </c>
      <c r="BV222" s="119"/>
      <c r="BW222" s="111"/>
      <c r="BX222" s="111"/>
      <c r="BY222" s="111"/>
      <c r="BZ222" s="111"/>
      <c r="CA222" s="111"/>
      <c r="CB222" s="111"/>
      <c r="CC222" s="111"/>
      <c r="CD222" s="111"/>
      <c r="CE222" s="111"/>
      <c r="CF222" s="112">
        <f>IF('III Plan Rates'!$AP225&gt;0,SUMPRODUCT(BW222:CE222,'III Plan Rates'!$AG225:$AO225)/'III Plan Rates'!$AP225,0)</f>
        <v>0</v>
      </c>
      <c r="CG222" s="123"/>
      <c r="CH222" s="112" t="e">
        <f>'III Plan Rates'!$AA225*'V Consumer Factors'!$N$12*'II Rate Development &amp; Change'!$L$34</f>
        <v>#DIV/0!</v>
      </c>
      <c r="CI222" s="112" t="e">
        <f>'III Plan Rates'!$AA225*'V Consumer Factors'!$N$13*'II Rate Development &amp; Change'!$L$34</f>
        <v>#DIV/0!</v>
      </c>
      <c r="CJ222" s="112" t="e">
        <f>'III Plan Rates'!$AA225*'V Consumer Factors'!$N$14*'II Rate Development &amp; Change'!$L$34</f>
        <v>#DIV/0!</v>
      </c>
      <c r="CK222" s="112" t="e">
        <f>'III Plan Rates'!$AA225*'V Consumer Factors'!$N$15*'II Rate Development &amp; Change'!$L$34</f>
        <v>#DIV/0!</v>
      </c>
      <c r="CL222" s="112" t="e">
        <f>'III Plan Rates'!$AA225*'V Consumer Factors'!$N$16*'II Rate Development &amp; Change'!$L$34</f>
        <v>#DIV/0!</v>
      </c>
      <c r="CM222" s="112" t="e">
        <f>'III Plan Rates'!$AA225*'V Consumer Factors'!$N$17*'II Rate Development &amp; Change'!$L$34</f>
        <v>#DIV/0!</v>
      </c>
      <c r="CN222" s="112" t="e">
        <f>'III Plan Rates'!$AA225*'V Consumer Factors'!$N$18*'II Rate Development &amp; Change'!$L$34</f>
        <v>#DIV/0!</v>
      </c>
      <c r="CO222" s="112" t="e">
        <f>'III Plan Rates'!$AA225*'V Consumer Factors'!$N$19*'II Rate Development &amp; Change'!$L$34</f>
        <v>#DIV/0!</v>
      </c>
      <c r="CP222" s="112" t="e">
        <f>'III Plan Rates'!$AA225*'V Consumer Factors'!$N$20*'II Rate Development &amp; Change'!$L$34</f>
        <v>#DIV/0!</v>
      </c>
      <c r="CQ222" s="112">
        <f>IF('III Plan Rates'!$AP225&gt;0,SUMPRODUCT(CH222:CP222,'III Plan Rates'!$AG225:$AO225)/'III Plan Rates'!$AP225,0)</f>
        <v>0</v>
      </c>
      <c r="CR222" s="124"/>
      <c r="CS222" s="120" t="e">
        <f t="shared" si="111"/>
        <v>#DIV/0!</v>
      </c>
      <c r="CT222" s="120" t="e">
        <f t="shared" si="112"/>
        <v>#DIV/0!</v>
      </c>
      <c r="CU222" s="120" t="e">
        <f t="shared" si="113"/>
        <v>#DIV/0!</v>
      </c>
      <c r="CV222" s="120" t="e">
        <f t="shared" si="114"/>
        <v>#DIV/0!</v>
      </c>
      <c r="CW222" s="120" t="e">
        <f t="shared" si="115"/>
        <v>#DIV/0!</v>
      </c>
      <c r="CX222" s="120" t="e">
        <f t="shared" si="116"/>
        <v>#DIV/0!</v>
      </c>
      <c r="CY222" s="120" t="e">
        <f t="shared" si="117"/>
        <v>#DIV/0!</v>
      </c>
      <c r="CZ222" s="120" t="e">
        <f t="shared" si="118"/>
        <v>#DIV/0!</v>
      </c>
      <c r="DA222" s="120" t="e">
        <f t="shared" si="119"/>
        <v>#DIV/0!</v>
      </c>
      <c r="DB222" s="120" t="str">
        <f t="shared" si="120"/>
        <v/>
      </c>
      <c r="DC222" s="119"/>
      <c r="DD222" s="111"/>
      <c r="DE222" s="111"/>
      <c r="DF222" s="111"/>
      <c r="DG222" s="111"/>
      <c r="DH222" s="111"/>
      <c r="DI222" s="111"/>
      <c r="DJ222" s="111"/>
      <c r="DK222" s="111"/>
      <c r="DL222" s="111"/>
      <c r="DM222" s="112">
        <f>IF('III Plan Rates'!$AP225&gt;0,SUMPRODUCT(DD222:DL222,'III Plan Rates'!$AG225:$AO225)/'III Plan Rates'!$AP225,0)</f>
        <v>0</v>
      </c>
      <c r="DN222" s="123"/>
      <c r="DO222" s="112" t="e">
        <f>'III Plan Rates'!$AA225*'V Consumer Factors'!$N$12*'II Rate Development &amp; Change'!$M$34</f>
        <v>#DIV/0!</v>
      </c>
      <c r="DP222" s="112" t="e">
        <f>'III Plan Rates'!$AA225*'V Consumer Factors'!$N$13*'II Rate Development &amp; Change'!$M$34</f>
        <v>#DIV/0!</v>
      </c>
      <c r="DQ222" s="112" t="e">
        <f>'III Plan Rates'!$AA225*'V Consumer Factors'!$N$14*'II Rate Development &amp; Change'!$M$34</f>
        <v>#DIV/0!</v>
      </c>
      <c r="DR222" s="112" t="e">
        <f>'III Plan Rates'!$AA225*'V Consumer Factors'!$N$15*'II Rate Development &amp; Change'!$M$34</f>
        <v>#DIV/0!</v>
      </c>
      <c r="DS222" s="112" t="e">
        <f>'III Plan Rates'!$AA225*'V Consumer Factors'!$N$16*'II Rate Development &amp; Change'!$M$34</f>
        <v>#DIV/0!</v>
      </c>
      <c r="DT222" s="112" t="e">
        <f>'III Plan Rates'!$AA225*'V Consumer Factors'!$N$17*'II Rate Development &amp; Change'!$M$34</f>
        <v>#DIV/0!</v>
      </c>
      <c r="DU222" s="112" t="e">
        <f>'III Plan Rates'!$AA225*'V Consumer Factors'!$N$18*'II Rate Development &amp; Change'!$M$34</f>
        <v>#DIV/0!</v>
      </c>
      <c r="DV222" s="112" t="e">
        <f>'III Plan Rates'!$AA225*'V Consumer Factors'!$N$19*'II Rate Development &amp; Change'!$M$34</f>
        <v>#DIV/0!</v>
      </c>
      <c r="DW222" s="112" t="e">
        <f>'III Plan Rates'!$AA225*'V Consumer Factors'!$N$20*'II Rate Development &amp; Change'!$M$34</f>
        <v>#DIV/0!</v>
      </c>
      <c r="DX222" s="112">
        <f>IF('III Plan Rates'!$AP225&gt;0,SUMPRODUCT(DO222:DW222,'III Plan Rates'!$AG225:$AO225)/'III Plan Rates'!$AP225,0)</f>
        <v>0</v>
      </c>
      <c r="DZ222" s="120" t="e">
        <f t="shared" si="121"/>
        <v>#DIV/0!</v>
      </c>
      <c r="EA222" s="120" t="e">
        <f t="shared" si="122"/>
        <v>#DIV/0!</v>
      </c>
      <c r="EB222" s="120" t="e">
        <f t="shared" si="123"/>
        <v>#DIV/0!</v>
      </c>
      <c r="EC222" s="120" t="e">
        <f t="shared" si="124"/>
        <v>#DIV/0!</v>
      </c>
      <c r="ED222" s="120" t="e">
        <f t="shared" si="125"/>
        <v>#DIV/0!</v>
      </c>
      <c r="EE222" s="120" t="e">
        <f t="shared" si="126"/>
        <v>#DIV/0!</v>
      </c>
      <c r="EF222" s="120" t="e">
        <f t="shared" si="127"/>
        <v>#DIV/0!</v>
      </c>
      <c r="EG222" s="120" t="e">
        <f t="shared" si="128"/>
        <v>#DIV/0!</v>
      </c>
      <c r="EH222" s="120" t="e">
        <f t="shared" si="129"/>
        <v>#DIV/0!</v>
      </c>
      <c r="EI222" s="120" t="str">
        <f t="shared" si="130"/>
        <v/>
      </c>
      <c r="EJ222" s="119"/>
    </row>
    <row r="223" spans="1:140" x14ac:dyDescent="0.25">
      <c r="A223" s="406" t="str">
        <f>'III Plan Rates'!A226</f>
        <v>Plan 209</v>
      </c>
      <c r="B223" s="122">
        <f>'III Plan Rates'!B226</f>
        <v>0</v>
      </c>
      <c r="C223" s="128">
        <f>'III Plan Rates'!D226</f>
        <v>0</v>
      </c>
      <c r="D223" s="122">
        <f>'III Plan Rates'!E226</f>
        <v>0</v>
      </c>
      <c r="E223" s="122">
        <f>'III Plan Rates'!F226</f>
        <v>0</v>
      </c>
      <c r="F223" s="122">
        <f>'III Plan Rates'!G226</f>
        <v>0</v>
      </c>
      <c r="G223" s="122">
        <f>'III Plan Rates'!J226</f>
        <v>0</v>
      </c>
      <c r="H223" s="10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2">
        <f>IF('III Plan Rates'!$AP226&gt;0,SUMPRODUCT(I223:Q223,'III Plan Rates'!$AG226:$AO226)/'III Plan Rates'!$AP226,0)</f>
        <v>0</v>
      </c>
      <c r="S223" s="123"/>
      <c r="T223" s="112" t="e">
        <f>'III Plan Rates'!$AA226*'V Consumer Factors'!$N$12*'II Rate Development &amp; Change'!$J$34</f>
        <v>#DIV/0!</v>
      </c>
      <c r="U223" s="112" t="e">
        <f>'III Plan Rates'!$AA226*'V Consumer Factors'!$N$13*'II Rate Development &amp; Change'!$J$34</f>
        <v>#DIV/0!</v>
      </c>
      <c r="V223" s="112" t="e">
        <f>'III Plan Rates'!$AA226*'V Consumer Factors'!$N$14*'II Rate Development &amp; Change'!$J$34</f>
        <v>#DIV/0!</v>
      </c>
      <c r="W223" s="112" t="e">
        <f>'III Plan Rates'!$AA226*'V Consumer Factors'!$N$15*'II Rate Development &amp; Change'!$J$34</f>
        <v>#DIV/0!</v>
      </c>
      <c r="X223" s="112" t="e">
        <f>'III Plan Rates'!$AA226*'V Consumer Factors'!$N$16*'II Rate Development &amp; Change'!$J$34</f>
        <v>#DIV/0!</v>
      </c>
      <c r="Y223" s="112" t="e">
        <f>'III Plan Rates'!$AA226*'V Consumer Factors'!$N$17*'II Rate Development &amp; Change'!$J$34</f>
        <v>#DIV/0!</v>
      </c>
      <c r="Z223" s="112" t="e">
        <f>'III Plan Rates'!$AA226*'V Consumer Factors'!$N$18*'II Rate Development &amp; Change'!$J$34</f>
        <v>#DIV/0!</v>
      </c>
      <c r="AA223" s="112" t="e">
        <f>'III Plan Rates'!$AA226*'V Consumer Factors'!$N$19*'II Rate Development &amp; Change'!$J$34</f>
        <v>#DIV/0!</v>
      </c>
      <c r="AB223" s="112" t="e">
        <f>'III Plan Rates'!$AA226*'V Consumer Factors'!$N$20*'II Rate Development &amp; Change'!$J$34</f>
        <v>#DIV/0!</v>
      </c>
      <c r="AC223" s="112">
        <f>IF('III Plan Rates'!$AP226&gt;0,SUMPRODUCT(T223:AB223,'III Plan Rates'!$AG226:$AO226)/'III Plan Rates'!$AP226,0)</f>
        <v>0</v>
      </c>
      <c r="AD223" s="119"/>
      <c r="AE223" s="120" t="e">
        <f t="shared" si="91"/>
        <v>#DIV/0!</v>
      </c>
      <c r="AF223" s="120" t="e">
        <f t="shared" si="92"/>
        <v>#DIV/0!</v>
      </c>
      <c r="AG223" s="120" t="e">
        <f t="shared" si="93"/>
        <v>#DIV/0!</v>
      </c>
      <c r="AH223" s="120" t="e">
        <f t="shared" si="94"/>
        <v>#DIV/0!</v>
      </c>
      <c r="AI223" s="120" t="e">
        <f t="shared" si="95"/>
        <v>#DIV/0!</v>
      </c>
      <c r="AJ223" s="120" t="e">
        <f t="shared" si="96"/>
        <v>#DIV/0!</v>
      </c>
      <c r="AK223" s="120" t="e">
        <f t="shared" si="97"/>
        <v>#DIV/0!</v>
      </c>
      <c r="AL223" s="120" t="e">
        <f t="shared" si="98"/>
        <v>#DIV/0!</v>
      </c>
      <c r="AM223" s="120" t="e">
        <f t="shared" si="99"/>
        <v>#DIV/0!</v>
      </c>
      <c r="AN223" s="120" t="str">
        <f t="shared" si="100"/>
        <v/>
      </c>
      <c r="AO223" s="119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2">
        <f>IF('III Plan Rates'!$AP226&gt;0,SUMPRODUCT(AP223:AX223,'III Plan Rates'!$AG226:$AO226)/'III Plan Rates'!$AP226,0)</f>
        <v>0</v>
      </c>
      <c r="AZ223" s="123"/>
      <c r="BA223" s="112" t="e">
        <f>'III Plan Rates'!$AA226*'V Consumer Factors'!$N$12*'II Rate Development &amp; Change'!$K$34</f>
        <v>#DIV/0!</v>
      </c>
      <c r="BB223" s="112" t="e">
        <f>'III Plan Rates'!$AA226*'V Consumer Factors'!$N$13*'II Rate Development &amp; Change'!$K$34</f>
        <v>#DIV/0!</v>
      </c>
      <c r="BC223" s="112" t="e">
        <f>'III Plan Rates'!$AA226*'V Consumer Factors'!$N$14*'II Rate Development &amp; Change'!$K$34</f>
        <v>#DIV/0!</v>
      </c>
      <c r="BD223" s="112" t="e">
        <f>'III Plan Rates'!$AA226*'V Consumer Factors'!$N$15*'II Rate Development &amp; Change'!$K$34</f>
        <v>#DIV/0!</v>
      </c>
      <c r="BE223" s="112" t="e">
        <f>'III Plan Rates'!$AA226*'V Consumer Factors'!$N$16*'II Rate Development &amp; Change'!$K$34</f>
        <v>#DIV/0!</v>
      </c>
      <c r="BF223" s="112" t="e">
        <f>'III Plan Rates'!$AA226*'V Consumer Factors'!$N$17*'II Rate Development &amp; Change'!$K$34</f>
        <v>#DIV/0!</v>
      </c>
      <c r="BG223" s="112" t="e">
        <f>'III Plan Rates'!$AA226*'V Consumer Factors'!$N$18*'II Rate Development &amp; Change'!$K$34</f>
        <v>#DIV/0!</v>
      </c>
      <c r="BH223" s="112" t="e">
        <f>'III Plan Rates'!$AA226*'V Consumer Factors'!$N$19*'II Rate Development &amp; Change'!$K$34</f>
        <v>#DIV/0!</v>
      </c>
      <c r="BI223" s="112" t="e">
        <f>'III Plan Rates'!$AA226*'V Consumer Factors'!$N$20*'II Rate Development &amp; Change'!$K$34</f>
        <v>#DIV/0!</v>
      </c>
      <c r="BJ223" s="112">
        <f>IF('III Plan Rates'!$AP226&gt;0,SUMPRODUCT(BA223:BI223,'III Plan Rates'!$AG226:$AO226)/'III Plan Rates'!$AP226,0)</f>
        <v>0</v>
      </c>
      <c r="BK223" s="124"/>
      <c r="BL223" s="120" t="e">
        <f t="shared" si="101"/>
        <v>#DIV/0!</v>
      </c>
      <c r="BM223" s="120" t="e">
        <f t="shared" si="102"/>
        <v>#DIV/0!</v>
      </c>
      <c r="BN223" s="120" t="e">
        <f t="shared" si="103"/>
        <v>#DIV/0!</v>
      </c>
      <c r="BO223" s="120" t="e">
        <f t="shared" si="104"/>
        <v>#DIV/0!</v>
      </c>
      <c r="BP223" s="120" t="e">
        <f t="shared" si="105"/>
        <v>#DIV/0!</v>
      </c>
      <c r="BQ223" s="120" t="e">
        <f t="shared" si="106"/>
        <v>#DIV/0!</v>
      </c>
      <c r="BR223" s="120" t="e">
        <f t="shared" si="107"/>
        <v>#DIV/0!</v>
      </c>
      <c r="BS223" s="120" t="e">
        <f t="shared" si="108"/>
        <v>#DIV/0!</v>
      </c>
      <c r="BT223" s="120" t="e">
        <f t="shared" si="109"/>
        <v>#DIV/0!</v>
      </c>
      <c r="BU223" s="120" t="str">
        <f t="shared" si="110"/>
        <v/>
      </c>
      <c r="BV223" s="119"/>
      <c r="BW223" s="111"/>
      <c r="BX223" s="111"/>
      <c r="BY223" s="111"/>
      <c r="BZ223" s="111"/>
      <c r="CA223" s="111"/>
      <c r="CB223" s="111"/>
      <c r="CC223" s="111"/>
      <c r="CD223" s="111"/>
      <c r="CE223" s="111"/>
      <c r="CF223" s="112">
        <f>IF('III Plan Rates'!$AP226&gt;0,SUMPRODUCT(BW223:CE223,'III Plan Rates'!$AG226:$AO226)/'III Plan Rates'!$AP226,0)</f>
        <v>0</v>
      </c>
      <c r="CG223" s="123"/>
      <c r="CH223" s="112" t="e">
        <f>'III Plan Rates'!$AA226*'V Consumer Factors'!$N$12*'II Rate Development &amp; Change'!$L$34</f>
        <v>#DIV/0!</v>
      </c>
      <c r="CI223" s="112" t="e">
        <f>'III Plan Rates'!$AA226*'V Consumer Factors'!$N$13*'II Rate Development &amp; Change'!$L$34</f>
        <v>#DIV/0!</v>
      </c>
      <c r="CJ223" s="112" t="e">
        <f>'III Plan Rates'!$AA226*'V Consumer Factors'!$N$14*'II Rate Development &amp; Change'!$L$34</f>
        <v>#DIV/0!</v>
      </c>
      <c r="CK223" s="112" t="e">
        <f>'III Plan Rates'!$AA226*'V Consumer Factors'!$N$15*'II Rate Development &amp; Change'!$L$34</f>
        <v>#DIV/0!</v>
      </c>
      <c r="CL223" s="112" t="e">
        <f>'III Plan Rates'!$AA226*'V Consumer Factors'!$N$16*'II Rate Development &amp; Change'!$L$34</f>
        <v>#DIV/0!</v>
      </c>
      <c r="CM223" s="112" t="e">
        <f>'III Plan Rates'!$AA226*'V Consumer Factors'!$N$17*'II Rate Development &amp; Change'!$L$34</f>
        <v>#DIV/0!</v>
      </c>
      <c r="CN223" s="112" t="e">
        <f>'III Plan Rates'!$AA226*'V Consumer Factors'!$N$18*'II Rate Development &amp; Change'!$L$34</f>
        <v>#DIV/0!</v>
      </c>
      <c r="CO223" s="112" t="e">
        <f>'III Plan Rates'!$AA226*'V Consumer Factors'!$N$19*'II Rate Development &amp; Change'!$L$34</f>
        <v>#DIV/0!</v>
      </c>
      <c r="CP223" s="112" t="e">
        <f>'III Plan Rates'!$AA226*'V Consumer Factors'!$N$20*'II Rate Development &amp; Change'!$L$34</f>
        <v>#DIV/0!</v>
      </c>
      <c r="CQ223" s="112">
        <f>IF('III Plan Rates'!$AP226&gt;0,SUMPRODUCT(CH223:CP223,'III Plan Rates'!$AG226:$AO226)/'III Plan Rates'!$AP226,0)</f>
        <v>0</v>
      </c>
      <c r="CR223" s="124"/>
      <c r="CS223" s="120" t="e">
        <f t="shared" si="111"/>
        <v>#DIV/0!</v>
      </c>
      <c r="CT223" s="120" t="e">
        <f t="shared" si="112"/>
        <v>#DIV/0!</v>
      </c>
      <c r="CU223" s="120" t="e">
        <f t="shared" si="113"/>
        <v>#DIV/0!</v>
      </c>
      <c r="CV223" s="120" t="e">
        <f t="shared" si="114"/>
        <v>#DIV/0!</v>
      </c>
      <c r="CW223" s="120" t="e">
        <f t="shared" si="115"/>
        <v>#DIV/0!</v>
      </c>
      <c r="CX223" s="120" t="e">
        <f t="shared" si="116"/>
        <v>#DIV/0!</v>
      </c>
      <c r="CY223" s="120" t="e">
        <f t="shared" si="117"/>
        <v>#DIV/0!</v>
      </c>
      <c r="CZ223" s="120" t="e">
        <f t="shared" si="118"/>
        <v>#DIV/0!</v>
      </c>
      <c r="DA223" s="120" t="e">
        <f t="shared" si="119"/>
        <v>#DIV/0!</v>
      </c>
      <c r="DB223" s="120" t="str">
        <f t="shared" si="120"/>
        <v/>
      </c>
      <c r="DC223" s="119"/>
      <c r="DD223" s="111"/>
      <c r="DE223" s="111"/>
      <c r="DF223" s="111"/>
      <c r="DG223" s="111"/>
      <c r="DH223" s="111"/>
      <c r="DI223" s="111"/>
      <c r="DJ223" s="111"/>
      <c r="DK223" s="111"/>
      <c r="DL223" s="111"/>
      <c r="DM223" s="112">
        <f>IF('III Plan Rates'!$AP226&gt;0,SUMPRODUCT(DD223:DL223,'III Plan Rates'!$AG226:$AO226)/'III Plan Rates'!$AP226,0)</f>
        <v>0</v>
      </c>
      <c r="DN223" s="123"/>
      <c r="DO223" s="112" t="e">
        <f>'III Plan Rates'!$AA226*'V Consumer Factors'!$N$12*'II Rate Development &amp; Change'!$M$34</f>
        <v>#DIV/0!</v>
      </c>
      <c r="DP223" s="112" t="e">
        <f>'III Plan Rates'!$AA226*'V Consumer Factors'!$N$13*'II Rate Development &amp; Change'!$M$34</f>
        <v>#DIV/0!</v>
      </c>
      <c r="DQ223" s="112" t="e">
        <f>'III Plan Rates'!$AA226*'V Consumer Factors'!$N$14*'II Rate Development &amp; Change'!$M$34</f>
        <v>#DIV/0!</v>
      </c>
      <c r="DR223" s="112" t="e">
        <f>'III Plan Rates'!$AA226*'V Consumer Factors'!$N$15*'II Rate Development &amp; Change'!$M$34</f>
        <v>#DIV/0!</v>
      </c>
      <c r="DS223" s="112" t="e">
        <f>'III Plan Rates'!$AA226*'V Consumer Factors'!$N$16*'II Rate Development &amp; Change'!$M$34</f>
        <v>#DIV/0!</v>
      </c>
      <c r="DT223" s="112" t="e">
        <f>'III Plan Rates'!$AA226*'V Consumer Factors'!$N$17*'II Rate Development &amp; Change'!$M$34</f>
        <v>#DIV/0!</v>
      </c>
      <c r="DU223" s="112" t="e">
        <f>'III Plan Rates'!$AA226*'V Consumer Factors'!$N$18*'II Rate Development &amp; Change'!$M$34</f>
        <v>#DIV/0!</v>
      </c>
      <c r="DV223" s="112" t="e">
        <f>'III Plan Rates'!$AA226*'V Consumer Factors'!$N$19*'II Rate Development &amp; Change'!$M$34</f>
        <v>#DIV/0!</v>
      </c>
      <c r="DW223" s="112" t="e">
        <f>'III Plan Rates'!$AA226*'V Consumer Factors'!$N$20*'II Rate Development &amp; Change'!$M$34</f>
        <v>#DIV/0!</v>
      </c>
      <c r="DX223" s="112">
        <f>IF('III Plan Rates'!$AP226&gt;0,SUMPRODUCT(DO223:DW223,'III Plan Rates'!$AG226:$AO226)/'III Plan Rates'!$AP226,0)</f>
        <v>0</v>
      </c>
      <c r="DZ223" s="120" t="e">
        <f t="shared" si="121"/>
        <v>#DIV/0!</v>
      </c>
      <c r="EA223" s="120" t="e">
        <f t="shared" si="122"/>
        <v>#DIV/0!</v>
      </c>
      <c r="EB223" s="120" t="e">
        <f t="shared" si="123"/>
        <v>#DIV/0!</v>
      </c>
      <c r="EC223" s="120" t="e">
        <f t="shared" si="124"/>
        <v>#DIV/0!</v>
      </c>
      <c r="ED223" s="120" t="e">
        <f t="shared" si="125"/>
        <v>#DIV/0!</v>
      </c>
      <c r="EE223" s="120" t="e">
        <f t="shared" si="126"/>
        <v>#DIV/0!</v>
      </c>
      <c r="EF223" s="120" t="e">
        <f t="shared" si="127"/>
        <v>#DIV/0!</v>
      </c>
      <c r="EG223" s="120" t="e">
        <f t="shared" si="128"/>
        <v>#DIV/0!</v>
      </c>
      <c r="EH223" s="120" t="e">
        <f t="shared" si="129"/>
        <v>#DIV/0!</v>
      </c>
      <c r="EI223" s="120" t="str">
        <f t="shared" si="130"/>
        <v/>
      </c>
      <c r="EJ223" s="119"/>
    </row>
    <row r="224" spans="1:140" x14ac:dyDescent="0.25">
      <c r="A224" s="406" t="str">
        <f>'III Plan Rates'!A227</f>
        <v>Plan 210</v>
      </c>
      <c r="B224" s="122">
        <f>'III Plan Rates'!B227</f>
        <v>0</v>
      </c>
      <c r="C224" s="128">
        <f>'III Plan Rates'!D227</f>
        <v>0</v>
      </c>
      <c r="D224" s="122">
        <f>'III Plan Rates'!E227</f>
        <v>0</v>
      </c>
      <c r="E224" s="122">
        <f>'III Plan Rates'!F227</f>
        <v>0</v>
      </c>
      <c r="F224" s="122">
        <f>'III Plan Rates'!G227</f>
        <v>0</v>
      </c>
      <c r="G224" s="122">
        <f>'III Plan Rates'!J227</f>
        <v>0</v>
      </c>
      <c r="H224" s="10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2">
        <f>IF('III Plan Rates'!$AP227&gt;0,SUMPRODUCT(I224:Q224,'III Plan Rates'!$AG227:$AO227)/'III Plan Rates'!$AP227,0)</f>
        <v>0</v>
      </c>
      <c r="S224" s="123"/>
      <c r="T224" s="112" t="e">
        <f>'III Plan Rates'!$AA227*'V Consumer Factors'!$N$12*'II Rate Development &amp; Change'!$J$34</f>
        <v>#DIV/0!</v>
      </c>
      <c r="U224" s="112" t="e">
        <f>'III Plan Rates'!$AA227*'V Consumer Factors'!$N$13*'II Rate Development &amp; Change'!$J$34</f>
        <v>#DIV/0!</v>
      </c>
      <c r="V224" s="112" t="e">
        <f>'III Plan Rates'!$AA227*'V Consumer Factors'!$N$14*'II Rate Development &amp; Change'!$J$34</f>
        <v>#DIV/0!</v>
      </c>
      <c r="W224" s="112" t="e">
        <f>'III Plan Rates'!$AA227*'V Consumer Factors'!$N$15*'II Rate Development &amp; Change'!$J$34</f>
        <v>#DIV/0!</v>
      </c>
      <c r="X224" s="112" t="e">
        <f>'III Plan Rates'!$AA227*'V Consumer Factors'!$N$16*'II Rate Development &amp; Change'!$J$34</f>
        <v>#DIV/0!</v>
      </c>
      <c r="Y224" s="112" t="e">
        <f>'III Plan Rates'!$AA227*'V Consumer Factors'!$N$17*'II Rate Development &amp; Change'!$J$34</f>
        <v>#DIV/0!</v>
      </c>
      <c r="Z224" s="112" t="e">
        <f>'III Plan Rates'!$AA227*'V Consumer Factors'!$N$18*'II Rate Development &amp; Change'!$J$34</f>
        <v>#DIV/0!</v>
      </c>
      <c r="AA224" s="112" t="e">
        <f>'III Plan Rates'!$AA227*'V Consumer Factors'!$N$19*'II Rate Development &amp; Change'!$J$34</f>
        <v>#DIV/0!</v>
      </c>
      <c r="AB224" s="112" t="e">
        <f>'III Plan Rates'!$AA227*'V Consumer Factors'!$N$20*'II Rate Development &amp; Change'!$J$34</f>
        <v>#DIV/0!</v>
      </c>
      <c r="AC224" s="112">
        <f>IF('III Plan Rates'!$AP227&gt;0,SUMPRODUCT(T224:AB224,'III Plan Rates'!$AG227:$AO227)/'III Plan Rates'!$AP227,0)</f>
        <v>0</v>
      </c>
      <c r="AD224" s="119"/>
      <c r="AE224" s="120" t="e">
        <f t="shared" si="91"/>
        <v>#DIV/0!</v>
      </c>
      <c r="AF224" s="120" t="e">
        <f t="shared" si="92"/>
        <v>#DIV/0!</v>
      </c>
      <c r="AG224" s="120" t="e">
        <f t="shared" si="93"/>
        <v>#DIV/0!</v>
      </c>
      <c r="AH224" s="120" t="e">
        <f t="shared" si="94"/>
        <v>#DIV/0!</v>
      </c>
      <c r="AI224" s="120" t="e">
        <f t="shared" si="95"/>
        <v>#DIV/0!</v>
      </c>
      <c r="AJ224" s="120" t="e">
        <f t="shared" si="96"/>
        <v>#DIV/0!</v>
      </c>
      <c r="AK224" s="120" t="e">
        <f t="shared" si="97"/>
        <v>#DIV/0!</v>
      </c>
      <c r="AL224" s="120" t="e">
        <f t="shared" si="98"/>
        <v>#DIV/0!</v>
      </c>
      <c r="AM224" s="120" t="e">
        <f t="shared" si="99"/>
        <v>#DIV/0!</v>
      </c>
      <c r="AN224" s="120" t="str">
        <f t="shared" si="100"/>
        <v/>
      </c>
      <c r="AO224" s="119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2">
        <f>IF('III Plan Rates'!$AP227&gt;0,SUMPRODUCT(AP224:AX224,'III Plan Rates'!$AG227:$AO227)/'III Plan Rates'!$AP227,0)</f>
        <v>0</v>
      </c>
      <c r="AZ224" s="123"/>
      <c r="BA224" s="112" t="e">
        <f>'III Plan Rates'!$AA227*'V Consumer Factors'!$N$12*'II Rate Development &amp; Change'!$K$34</f>
        <v>#DIV/0!</v>
      </c>
      <c r="BB224" s="112" t="e">
        <f>'III Plan Rates'!$AA227*'V Consumer Factors'!$N$13*'II Rate Development &amp; Change'!$K$34</f>
        <v>#DIV/0!</v>
      </c>
      <c r="BC224" s="112" t="e">
        <f>'III Plan Rates'!$AA227*'V Consumer Factors'!$N$14*'II Rate Development &amp; Change'!$K$34</f>
        <v>#DIV/0!</v>
      </c>
      <c r="BD224" s="112" t="e">
        <f>'III Plan Rates'!$AA227*'V Consumer Factors'!$N$15*'II Rate Development &amp; Change'!$K$34</f>
        <v>#DIV/0!</v>
      </c>
      <c r="BE224" s="112" t="e">
        <f>'III Plan Rates'!$AA227*'V Consumer Factors'!$N$16*'II Rate Development &amp; Change'!$K$34</f>
        <v>#DIV/0!</v>
      </c>
      <c r="BF224" s="112" t="e">
        <f>'III Plan Rates'!$AA227*'V Consumer Factors'!$N$17*'II Rate Development &amp; Change'!$K$34</f>
        <v>#DIV/0!</v>
      </c>
      <c r="BG224" s="112" t="e">
        <f>'III Plan Rates'!$AA227*'V Consumer Factors'!$N$18*'II Rate Development &amp; Change'!$K$34</f>
        <v>#DIV/0!</v>
      </c>
      <c r="BH224" s="112" t="e">
        <f>'III Plan Rates'!$AA227*'V Consumer Factors'!$N$19*'II Rate Development &amp; Change'!$K$34</f>
        <v>#DIV/0!</v>
      </c>
      <c r="BI224" s="112" t="e">
        <f>'III Plan Rates'!$AA227*'V Consumer Factors'!$N$20*'II Rate Development &amp; Change'!$K$34</f>
        <v>#DIV/0!</v>
      </c>
      <c r="BJ224" s="112">
        <f>IF('III Plan Rates'!$AP227&gt;0,SUMPRODUCT(BA224:BI224,'III Plan Rates'!$AG227:$AO227)/'III Plan Rates'!$AP227,0)</f>
        <v>0</v>
      </c>
      <c r="BK224" s="124"/>
      <c r="BL224" s="120" t="e">
        <f t="shared" si="101"/>
        <v>#DIV/0!</v>
      </c>
      <c r="BM224" s="120" t="e">
        <f t="shared" si="102"/>
        <v>#DIV/0!</v>
      </c>
      <c r="BN224" s="120" t="e">
        <f t="shared" si="103"/>
        <v>#DIV/0!</v>
      </c>
      <c r="BO224" s="120" t="e">
        <f t="shared" si="104"/>
        <v>#DIV/0!</v>
      </c>
      <c r="BP224" s="120" t="e">
        <f t="shared" si="105"/>
        <v>#DIV/0!</v>
      </c>
      <c r="BQ224" s="120" t="e">
        <f t="shared" si="106"/>
        <v>#DIV/0!</v>
      </c>
      <c r="BR224" s="120" t="e">
        <f t="shared" si="107"/>
        <v>#DIV/0!</v>
      </c>
      <c r="BS224" s="120" t="e">
        <f t="shared" si="108"/>
        <v>#DIV/0!</v>
      </c>
      <c r="BT224" s="120" t="e">
        <f t="shared" si="109"/>
        <v>#DIV/0!</v>
      </c>
      <c r="BU224" s="120" t="str">
        <f t="shared" si="110"/>
        <v/>
      </c>
      <c r="BV224" s="119"/>
      <c r="BW224" s="111"/>
      <c r="BX224" s="111"/>
      <c r="BY224" s="111"/>
      <c r="BZ224" s="111"/>
      <c r="CA224" s="111"/>
      <c r="CB224" s="111"/>
      <c r="CC224" s="111"/>
      <c r="CD224" s="111"/>
      <c r="CE224" s="111"/>
      <c r="CF224" s="112">
        <f>IF('III Plan Rates'!$AP227&gt;0,SUMPRODUCT(BW224:CE224,'III Plan Rates'!$AG227:$AO227)/'III Plan Rates'!$AP227,0)</f>
        <v>0</v>
      </c>
      <c r="CG224" s="123"/>
      <c r="CH224" s="112" t="e">
        <f>'III Plan Rates'!$AA227*'V Consumer Factors'!$N$12*'II Rate Development &amp; Change'!$L$34</f>
        <v>#DIV/0!</v>
      </c>
      <c r="CI224" s="112" t="e">
        <f>'III Plan Rates'!$AA227*'V Consumer Factors'!$N$13*'II Rate Development &amp; Change'!$L$34</f>
        <v>#DIV/0!</v>
      </c>
      <c r="CJ224" s="112" t="e">
        <f>'III Plan Rates'!$AA227*'V Consumer Factors'!$N$14*'II Rate Development &amp; Change'!$L$34</f>
        <v>#DIV/0!</v>
      </c>
      <c r="CK224" s="112" t="e">
        <f>'III Plan Rates'!$AA227*'V Consumer Factors'!$N$15*'II Rate Development &amp; Change'!$L$34</f>
        <v>#DIV/0!</v>
      </c>
      <c r="CL224" s="112" t="e">
        <f>'III Plan Rates'!$AA227*'V Consumer Factors'!$N$16*'II Rate Development &amp; Change'!$L$34</f>
        <v>#DIV/0!</v>
      </c>
      <c r="CM224" s="112" t="e">
        <f>'III Plan Rates'!$AA227*'V Consumer Factors'!$N$17*'II Rate Development &amp; Change'!$L$34</f>
        <v>#DIV/0!</v>
      </c>
      <c r="CN224" s="112" t="e">
        <f>'III Plan Rates'!$AA227*'V Consumer Factors'!$N$18*'II Rate Development &amp; Change'!$L$34</f>
        <v>#DIV/0!</v>
      </c>
      <c r="CO224" s="112" t="e">
        <f>'III Plan Rates'!$AA227*'V Consumer Factors'!$N$19*'II Rate Development &amp; Change'!$L$34</f>
        <v>#DIV/0!</v>
      </c>
      <c r="CP224" s="112" t="e">
        <f>'III Plan Rates'!$AA227*'V Consumer Factors'!$N$20*'II Rate Development &amp; Change'!$L$34</f>
        <v>#DIV/0!</v>
      </c>
      <c r="CQ224" s="112">
        <f>IF('III Plan Rates'!$AP227&gt;0,SUMPRODUCT(CH224:CP224,'III Plan Rates'!$AG227:$AO227)/'III Plan Rates'!$AP227,0)</f>
        <v>0</v>
      </c>
      <c r="CR224" s="124"/>
      <c r="CS224" s="120" t="e">
        <f t="shared" si="111"/>
        <v>#DIV/0!</v>
      </c>
      <c r="CT224" s="120" t="e">
        <f t="shared" si="112"/>
        <v>#DIV/0!</v>
      </c>
      <c r="CU224" s="120" t="e">
        <f t="shared" si="113"/>
        <v>#DIV/0!</v>
      </c>
      <c r="CV224" s="120" t="e">
        <f t="shared" si="114"/>
        <v>#DIV/0!</v>
      </c>
      <c r="CW224" s="120" t="e">
        <f t="shared" si="115"/>
        <v>#DIV/0!</v>
      </c>
      <c r="CX224" s="120" t="e">
        <f t="shared" si="116"/>
        <v>#DIV/0!</v>
      </c>
      <c r="CY224" s="120" t="e">
        <f t="shared" si="117"/>
        <v>#DIV/0!</v>
      </c>
      <c r="CZ224" s="120" t="e">
        <f t="shared" si="118"/>
        <v>#DIV/0!</v>
      </c>
      <c r="DA224" s="120" t="e">
        <f t="shared" si="119"/>
        <v>#DIV/0!</v>
      </c>
      <c r="DB224" s="120" t="str">
        <f t="shared" si="120"/>
        <v/>
      </c>
      <c r="DC224" s="119"/>
      <c r="DD224" s="111"/>
      <c r="DE224" s="111"/>
      <c r="DF224" s="111"/>
      <c r="DG224" s="111"/>
      <c r="DH224" s="111"/>
      <c r="DI224" s="111"/>
      <c r="DJ224" s="111"/>
      <c r="DK224" s="111"/>
      <c r="DL224" s="111"/>
      <c r="DM224" s="112">
        <f>IF('III Plan Rates'!$AP227&gt;0,SUMPRODUCT(DD224:DL224,'III Plan Rates'!$AG227:$AO227)/'III Plan Rates'!$AP227,0)</f>
        <v>0</v>
      </c>
      <c r="DN224" s="123"/>
      <c r="DO224" s="112" t="e">
        <f>'III Plan Rates'!$AA227*'V Consumer Factors'!$N$12*'II Rate Development &amp; Change'!$M$34</f>
        <v>#DIV/0!</v>
      </c>
      <c r="DP224" s="112" t="e">
        <f>'III Plan Rates'!$AA227*'V Consumer Factors'!$N$13*'II Rate Development &amp; Change'!$M$34</f>
        <v>#DIV/0!</v>
      </c>
      <c r="DQ224" s="112" t="e">
        <f>'III Plan Rates'!$AA227*'V Consumer Factors'!$N$14*'II Rate Development &amp; Change'!$M$34</f>
        <v>#DIV/0!</v>
      </c>
      <c r="DR224" s="112" t="e">
        <f>'III Plan Rates'!$AA227*'V Consumer Factors'!$N$15*'II Rate Development &amp; Change'!$M$34</f>
        <v>#DIV/0!</v>
      </c>
      <c r="DS224" s="112" t="e">
        <f>'III Plan Rates'!$AA227*'V Consumer Factors'!$N$16*'II Rate Development &amp; Change'!$M$34</f>
        <v>#DIV/0!</v>
      </c>
      <c r="DT224" s="112" t="e">
        <f>'III Plan Rates'!$AA227*'V Consumer Factors'!$N$17*'II Rate Development &amp; Change'!$M$34</f>
        <v>#DIV/0!</v>
      </c>
      <c r="DU224" s="112" t="e">
        <f>'III Plan Rates'!$AA227*'V Consumer Factors'!$N$18*'II Rate Development &amp; Change'!$M$34</f>
        <v>#DIV/0!</v>
      </c>
      <c r="DV224" s="112" t="e">
        <f>'III Plan Rates'!$AA227*'V Consumer Factors'!$N$19*'II Rate Development &amp; Change'!$M$34</f>
        <v>#DIV/0!</v>
      </c>
      <c r="DW224" s="112" t="e">
        <f>'III Plan Rates'!$AA227*'V Consumer Factors'!$N$20*'II Rate Development &amp; Change'!$M$34</f>
        <v>#DIV/0!</v>
      </c>
      <c r="DX224" s="112">
        <f>IF('III Plan Rates'!$AP227&gt;0,SUMPRODUCT(DO224:DW224,'III Plan Rates'!$AG227:$AO227)/'III Plan Rates'!$AP227,0)</f>
        <v>0</v>
      </c>
      <c r="DZ224" s="120" t="e">
        <f t="shared" si="121"/>
        <v>#DIV/0!</v>
      </c>
      <c r="EA224" s="120" t="e">
        <f t="shared" si="122"/>
        <v>#DIV/0!</v>
      </c>
      <c r="EB224" s="120" t="e">
        <f t="shared" si="123"/>
        <v>#DIV/0!</v>
      </c>
      <c r="EC224" s="120" t="e">
        <f t="shared" si="124"/>
        <v>#DIV/0!</v>
      </c>
      <c r="ED224" s="120" t="e">
        <f t="shared" si="125"/>
        <v>#DIV/0!</v>
      </c>
      <c r="EE224" s="120" t="e">
        <f t="shared" si="126"/>
        <v>#DIV/0!</v>
      </c>
      <c r="EF224" s="120" t="e">
        <f t="shared" si="127"/>
        <v>#DIV/0!</v>
      </c>
      <c r="EG224" s="120" t="e">
        <f t="shared" si="128"/>
        <v>#DIV/0!</v>
      </c>
      <c r="EH224" s="120" t="e">
        <f t="shared" si="129"/>
        <v>#DIV/0!</v>
      </c>
      <c r="EI224" s="120" t="str">
        <f t="shared" si="130"/>
        <v/>
      </c>
      <c r="EJ224" s="119"/>
    </row>
    <row r="225" spans="1:140" x14ac:dyDescent="0.25">
      <c r="A225" s="406" t="str">
        <f>'III Plan Rates'!A228</f>
        <v>Plan 211</v>
      </c>
      <c r="B225" s="122">
        <f>'III Plan Rates'!B228</f>
        <v>0</v>
      </c>
      <c r="C225" s="128">
        <f>'III Plan Rates'!D228</f>
        <v>0</v>
      </c>
      <c r="D225" s="122">
        <f>'III Plan Rates'!E228</f>
        <v>0</v>
      </c>
      <c r="E225" s="122">
        <f>'III Plan Rates'!F228</f>
        <v>0</v>
      </c>
      <c r="F225" s="122">
        <f>'III Plan Rates'!G228</f>
        <v>0</v>
      </c>
      <c r="G225" s="122">
        <f>'III Plan Rates'!J228</f>
        <v>0</v>
      </c>
      <c r="H225" s="10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2">
        <f>IF('III Plan Rates'!$AP228&gt;0,SUMPRODUCT(I225:Q225,'III Plan Rates'!$AG228:$AO228)/'III Plan Rates'!$AP228,0)</f>
        <v>0</v>
      </c>
      <c r="S225" s="123"/>
      <c r="T225" s="112" t="e">
        <f>'III Plan Rates'!$AA228*'V Consumer Factors'!$N$12*'II Rate Development &amp; Change'!$J$34</f>
        <v>#DIV/0!</v>
      </c>
      <c r="U225" s="112" t="e">
        <f>'III Plan Rates'!$AA228*'V Consumer Factors'!$N$13*'II Rate Development &amp; Change'!$J$34</f>
        <v>#DIV/0!</v>
      </c>
      <c r="V225" s="112" t="e">
        <f>'III Plan Rates'!$AA228*'V Consumer Factors'!$N$14*'II Rate Development &amp; Change'!$J$34</f>
        <v>#DIV/0!</v>
      </c>
      <c r="W225" s="112" t="e">
        <f>'III Plan Rates'!$AA228*'V Consumer Factors'!$N$15*'II Rate Development &amp; Change'!$J$34</f>
        <v>#DIV/0!</v>
      </c>
      <c r="X225" s="112" t="e">
        <f>'III Plan Rates'!$AA228*'V Consumer Factors'!$N$16*'II Rate Development &amp; Change'!$J$34</f>
        <v>#DIV/0!</v>
      </c>
      <c r="Y225" s="112" t="e">
        <f>'III Plan Rates'!$AA228*'V Consumer Factors'!$N$17*'II Rate Development &amp; Change'!$J$34</f>
        <v>#DIV/0!</v>
      </c>
      <c r="Z225" s="112" t="e">
        <f>'III Plan Rates'!$AA228*'V Consumer Factors'!$N$18*'II Rate Development &amp; Change'!$J$34</f>
        <v>#DIV/0!</v>
      </c>
      <c r="AA225" s="112" t="e">
        <f>'III Plan Rates'!$AA228*'V Consumer Factors'!$N$19*'II Rate Development &amp; Change'!$J$34</f>
        <v>#DIV/0!</v>
      </c>
      <c r="AB225" s="112" t="e">
        <f>'III Plan Rates'!$AA228*'V Consumer Factors'!$N$20*'II Rate Development &amp; Change'!$J$34</f>
        <v>#DIV/0!</v>
      </c>
      <c r="AC225" s="112">
        <f>IF('III Plan Rates'!$AP228&gt;0,SUMPRODUCT(T225:AB225,'III Plan Rates'!$AG228:$AO228)/'III Plan Rates'!$AP228,0)</f>
        <v>0</v>
      </c>
      <c r="AD225" s="119"/>
      <c r="AE225" s="120" t="e">
        <f t="shared" si="91"/>
        <v>#DIV/0!</v>
      </c>
      <c r="AF225" s="120" t="e">
        <f t="shared" si="92"/>
        <v>#DIV/0!</v>
      </c>
      <c r="AG225" s="120" t="e">
        <f t="shared" si="93"/>
        <v>#DIV/0!</v>
      </c>
      <c r="AH225" s="120" t="e">
        <f t="shared" si="94"/>
        <v>#DIV/0!</v>
      </c>
      <c r="AI225" s="120" t="e">
        <f t="shared" si="95"/>
        <v>#DIV/0!</v>
      </c>
      <c r="AJ225" s="120" t="e">
        <f t="shared" si="96"/>
        <v>#DIV/0!</v>
      </c>
      <c r="AK225" s="120" t="e">
        <f t="shared" si="97"/>
        <v>#DIV/0!</v>
      </c>
      <c r="AL225" s="120" t="e">
        <f t="shared" si="98"/>
        <v>#DIV/0!</v>
      </c>
      <c r="AM225" s="120" t="e">
        <f t="shared" si="99"/>
        <v>#DIV/0!</v>
      </c>
      <c r="AN225" s="120" t="str">
        <f t="shared" si="100"/>
        <v/>
      </c>
      <c r="AO225" s="119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2">
        <f>IF('III Plan Rates'!$AP228&gt;0,SUMPRODUCT(AP225:AX225,'III Plan Rates'!$AG228:$AO228)/'III Plan Rates'!$AP228,0)</f>
        <v>0</v>
      </c>
      <c r="AZ225" s="123"/>
      <c r="BA225" s="112" t="e">
        <f>'III Plan Rates'!$AA228*'V Consumer Factors'!$N$12*'II Rate Development &amp; Change'!$K$34</f>
        <v>#DIV/0!</v>
      </c>
      <c r="BB225" s="112" t="e">
        <f>'III Plan Rates'!$AA228*'V Consumer Factors'!$N$13*'II Rate Development &amp; Change'!$K$34</f>
        <v>#DIV/0!</v>
      </c>
      <c r="BC225" s="112" t="e">
        <f>'III Plan Rates'!$AA228*'V Consumer Factors'!$N$14*'II Rate Development &amp; Change'!$K$34</f>
        <v>#DIV/0!</v>
      </c>
      <c r="BD225" s="112" t="e">
        <f>'III Plan Rates'!$AA228*'V Consumer Factors'!$N$15*'II Rate Development &amp; Change'!$K$34</f>
        <v>#DIV/0!</v>
      </c>
      <c r="BE225" s="112" t="e">
        <f>'III Plan Rates'!$AA228*'V Consumer Factors'!$N$16*'II Rate Development &amp; Change'!$K$34</f>
        <v>#DIV/0!</v>
      </c>
      <c r="BF225" s="112" t="e">
        <f>'III Plan Rates'!$AA228*'V Consumer Factors'!$N$17*'II Rate Development &amp; Change'!$K$34</f>
        <v>#DIV/0!</v>
      </c>
      <c r="BG225" s="112" t="e">
        <f>'III Plan Rates'!$AA228*'V Consumer Factors'!$N$18*'II Rate Development &amp; Change'!$K$34</f>
        <v>#DIV/0!</v>
      </c>
      <c r="BH225" s="112" t="e">
        <f>'III Plan Rates'!$AA228*'V Consumer Factors'!$N$19*'II Rate Development &amp; Change'!$K$34</f>
        <v>#DIV/0!</v>
      </c>
      <c r="BI225" s="112" t="e">
        <f>'III Plan Rates'!$AA228*'V Consumer Factors'!$N$20*'II Rate Development &amp; Change'!$K$34</f>
        <v>#DIV/0!</v>
      </c>
      <c r="BJ225" s="112">
        <f>IF('III Plan Rates'!$AP228&gt;0,SUMPRODUCT(BA225:BI225,'III Plan Rates'!$AG228:$AO228)/'III Plan Rates'!$AP228,0)</f>
        <v>0</v>
      </c>
      <c r="BK225" s="124"/>
      <c r="BL225" s="120" t="e">
        <f t="shared" si="101"/>
        <v>#DIV/0!</v>
      </c>
      <c r="BM225" s="120" t="e">
        <f t="shared" si="102"/>
        <v>#DIV/0!</v>
      </c>
      <c r="BN225" s="120" t="e">
        <f t="shared" si="103"/>
        <v>#DIV/0!</v>
      </c>
      <c r="BO225" s="120" t="e">
        <f t="shared" si="104"/>
        <v>#DIV/0!</v>
      </c>
      <c r="BP225" s="120" t="e">
        <f t="shared" si="105"/>
        <v>#DIV/0!</v>
      </c>
      <c r="BQ225" s="120" t="e">
        <f t="shared" si="106"/>
        <v>#DIV/0!</v>
      </c>
      <c r="BR225" s="120" t="e">
        <f t="shared" si="107"/>
        <v>#DIV/0!</v>
      </c>
      <c r="BS225" s="120" t="e">
        <f t="shared" si="108"/>
        <v>#DIV/0!</v>
      </c>
      <c r="BT225" s="120" t="e">
        <f t="shared" si="109"/>
        <v>#DIV/0!</v>
      </c>
      <c r="BU225" s="120" t="str">
        <f t="shared" si="110"/>
        <v/>
      </c>
      <c r="BV225" s="119"/>
      <c r="BW225" s="111"/>
      <c r="BX225" s="111"/>
      <c r="BY225" s="111"/>
      <c r="BZ225" s="111"/>
      <c r="CA225" s="111"/>
      <c r="CB225" s="111"/>
      <c r="CC225" s="111"/>
      <c r="CD225" s="111"/>
      <c r="CE225" s="111"/>
      <c r="CF225" s="112">
        <f>IF('III Plan Rates'!$AP228&gt;0,SUMPRODUCT(BW225:CE225,'III Plan Rates'!$AG228:$AO228)/'III Plan Rates'!$AP228,0)</f>
        <v>0</v>
      </c>
      <c r="CG225" s="123"/>
      <c r="CH225" s="112" t="e">
        <f>'III Plan Rates'!$AA228*'V Consumer Factors'!$N$12*'II Rate Development &amp; Change'!$L$34</f>
        <v>#DIV/0!</v>
      </c>
      <c r="CI225" s="112" t="e">
        <f>'III Plan Rates'!$AA228*'V Consumer Factors'!$N$13*'II Rate Development &amp; Change'!$L$34</f>
        <v>#DIV/0!</v>
      </c>
      <c r="CJ225" s="112" t="e">
        <f>'III Plan Rates'!$AA228*'V Consumer Factors'!$N$14*'II Rate Development &amp; Change'!$L$34</f>
        <v>#DIV/0!</v>
      </c>
      <c r="CK225" s="112" t="e">
        <f>'III Plan Rates'!$AA228*'V Consumer Factors'!$N$15*'II Rate Development &amp; Change'!$L$34</f>
        <v>#DIV/0!</v>
      </c>
      <c r="CL225" s="112" t="e">
        <f>'III Plan Rates'!$AA228*'V Consumer Factors'!$N$16*'II Rate Development &amp; Change'!$L$34</f>
        <v>#DIV/0!</v>
      </c>
      <c r="CM225" s="112" t="e">
        <f>'III Plan Rates'!$AA228*'V Consumer Factors'!$N$17*'II Rate Development &amp; Change'!$L$34</f>
        <v>#DIV/0!</v>
      </c>
      <c r="CN225" s="112" t="e">
        <f>'III Plan Rates'!$AA228*'V Consumer Factors'!$N$18*'II Rate Development &amp; Change'!$L$34</f>
        <v>#DIV/0!</v>
      </c>
      <c r="CO225" s="112" t="e">
        <f>'III Plan Rates'!$AA228*'V Consumer Factors'!$N$19*'II Rate Development &amp; Change'!$L$34</f>
        <v>#DIV/0!</v>
      </c>
      <c r="CP225" s="112" t="e">
        <f>'III Plan Rates'!$AA228*'V Consumer Factors'!$N$20*'II Rate Development &amp; Change'!$L$34</f>
        <v>#DIV/0!</v>
      </c>
      <c r="CQ225" s="112">
        <f>IF('III Plan Rates'!$AP228&gt;0,SUMPRODUCT(CH225:CP225,'III Plan Rates'!$AG228:$AO228)/'III Plan Rates'!$AP228,0)</f>
        <v>0</v>
      </c>
      <c r="CR225" s="124"/>
      <c r="CS225" s="120" t="e">
        <f t="shared" si="111"/>
        <v>#DIV/0!</v>
      </c>
      <c r="CT225" s="120" t="e">
        <f t="shared" si="112"/>
        <v>#DIV/0!</v>
      </c>
      <c r="CU225" s="120" t="e">
        <f t="shared" si="113"/>
        <v>#DIV/0!</v>
      </c>
      <c r="CV225" s="120" t="e">
        <f t="shared" si="114"/>
        <v>#DIV/0!</v>
      </c>
      <c r="CW225" s="120" t="e">
        <f t="shared" si="115"/>
        <v>#DIV/0!</v>
      </c>
      <c r="CX225" s="120" t="e">
        <f t="shared" si="116"/>
        <v>#DIV/0!</v>
      </c>
      <c r="CY225" s="120" t="e">
        <f t="shared" si="117"/>
        <v>#DIV/0!</v>
      </c>
      <c r="CZ225" s="120" t="e">
        <f t="shared" si="118"/>
        <v>#DIV/0!</v>
      </c>
      <c r="DA225" s="120" t="e">
        <f t="shared" si="119"/>
        <v>#DIV/0!</v>
      </c>
      <c r="DB225" s="120" t="str">
        <f t="shared" si="120"/>
        <v/>
      </c>
      <c r="DC225" s="119"/>
      <c r="DD225" s="111"/>
      <c r="DE225" s="111"/>
      <c r="DF225" s="111"/>
      <c r="DG225" s="111"/>
      <c r="DH225" s="111"/>
      <c r="DI225" s="111"/>
      <c r="DJ225" s="111"/>
      <c r="DK225" s="111"/>
      <c r="DL225" s="111"/>
      <c r="DM225" s="112">
        <f>IF('III Plan Rates'!$AP228&gt;0,SUMPRODUCT(DD225:DL225,'III Plan Rates'!$AG228:$AO228)/'III Plan Rates'!$AP228,0)</f>
        <v>0</v>
      </c>
      <c r="DN225" s="123"/>
      <c r="DO225" s="112" t="e">
        <f>'III Plan Rates'!$AA228*'V Consumer Factors'!$N$12*'II Rate Development &amp; Change'!$M$34</f>
        <v>#DIV/0!</v>
      </c>
      <c r="DP225" s="112" t="e">
        <f>'III Plan Rates'!$AA228*'V Consumer Factors'!$N$13*'II Rate Development &amp; Change'!$M$34</f>
        <v>#DIV/0!</v>
      </c>
      <c r="DQ225" s="112" t="e">
        <f>'III Plan Rates'!$AA228*'V Consumer Factors'!$N$14*'II Rate Development &amp; Change'!$M$34</f>
        <v>#DIV/0!</v>
      </c>
      <c r="DR225" s="112" t="e">
        <f>'III Plan Rates'!$AA228*'V Consumer Factors'!$N$15*'II Rate Development &amp; Change'!$M$34</f>
        <v>#DIV/0!</v>
      </c>
      <c r="DS225" s="112" t="e">
        <f>'III Plan Rates'!$AA228*'V Consumer Factors'!$N$16*'II Rate Development &amp; Change'!$M$34</f>
        <v>#DIV/0!</v>
      </c>
      <c r="DT225" s="112" t="e">
        <f>'III Plan Rates'!$AA228*'V Consumer Factors'!$N$17*'II Rate Development &amp; Change'!$M$34</f>
        <v>#DIV/0!</v>
      </c>
      <c r="DU225" s="112" t="e">
        <f>'III Plan Rates'!$AA228*'V Consumer Factors'!$N$18*'II Rate Development &amp; Change'!$M$34</f>
        <v>#DIV/0!</v>
      </c>
      <c r="DV225" s="112" t="e">
        <f>'III Plan Rates'!$AA228*'V Consumer Factors'!$N$19*'II Rate Development &amp; Change'!$M$34</f>
        <v>#DIV/0!</v>
      </c>
      <c r="DW225" s="112" t="e">
        <f>'III Plan Rates'!$AA228*'V Consumer Factors'!$N$20*'II Rate Development &amp; Change'!$M$34</f>
        <v>#DIV/0!</v>
      </c>
      <c r="DX225" s="112">
        <f>IF('III Plan Rates'!$AP228&gt;0,SUMPRODUCT(DO225:DW225,'III Plan Rates'!$AG228:$AO228)/'III Plan Rates'!$AP228,0)</f>
        <v>0</v>
      </c>
      <c r="DZ225" s="120" t="e">
        <f t="shared" si="121"/>
        <v>#DIV/0!</v>
      </c>
      <c r="EA225" s="120" t="e">
        <f t="shared" si="122"/>
        <v>#DIV/0!</v>
      </c>
      <c r="EB225" s="120" t="e">
        <f t="shared" si="123"/>
        <v>#DIV/0!</v>
      </c>
      <c r="EC225" s="120" t="e">
        <f t="shared" si="124"/>
        <v>#DIV/0!</v>
      </c>
      <c r="ED225" s="120" t="e">
        <f t="shared" si="125"/>
        <v>#DIV/0!</v>
      </c>
      <c r="EE225" s="120" t="e">
        <f t="shared" si="126"/>
        <v>#DIV/0!</v>
      </c>
      <c r="EF225" s="120" t="e">
        <f t="shared" si="127"/>
        <v>#DIV/0!</v>
      </c>
      <c r="EG225" s="120" t="e">
        <f t="shared" si="128"/>
        <v>#DIV/0!</v>
      </c>
      <c r="EH225" s="120" t="e">
        <f t="shared" si="129"/>
        <v>#DIV/0!</v>
      </c>
      <c r="EI225" s="120" t="str">
        <f t="shared" si="130"/>
        <v/>
      </c>
      <c r="EJ225" s="119"/>
    </row>
    <row r="226" spans="1:140" x14ac:dyDescent="0.25">
      <c r="A226" s="406" t="str">
        <f>'III Plan Rates'!A229</f>
        <v>Plan 212</v>
      </c>
      <c r="B226" s="122">
        <f>'III Plan Rates'!B229</f>
        <v>0</v>
      </c>
      <c r="C226" s="128">
        <f>'III Plan Rates'!D229</f>
        <v>0</v>
      </c>
      <c r="D226" s="122">
        <f>'III Plan Rates'!E229</f>
        <v>0</v>
      </c>
      <c r="E226" s="122">
        <f>'III Plan Rates'!F229</f>
        <v>0</v>
      </c>
      <c r="F226" s="122">
        <f>'III Plan Rates'!G229</f>
        <v>0</v>
      </c>
      <c r="G226" s="122">
        <f>'III Plan Rates'!J229</f>
        <v>0</v>
      </c>
      <c r="H226" s="10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2">
        <f>IF('III Plan Rates'!$AP229&gt;0,SUMPRODUCT(I226:Q226,'III Plan Rates'!$AG229:$AO229)/'III Plan Rates'!$AP229,0)</f>
        <v>0</v>
      </c>
      <c r="S226" s="123"/>
      <c r="T226" s="112" t="e">
        <f>'III Plan Rates'!$AA229*'V Consumer Factors'!$N$12*'II Rate Development &amp; Change'!$J$34</f>
        <v>#DIV/0!</v>
      </c>
      <c r="U226" s="112" t="e">
        <f>'III Plan Rates'!$AA229*'V Consumer Factors'!$N$13*'II Rate Development &amp; Change'!$J$34</f>
        <v>#DIV/0!</v>
      </c>
      <c r="V226" s="112" t="e">
        <f>'III Plan Rates'!$AA229*'V Consumer Factors'!$N$14*'II Rate Development &amp; Change'!$J$34</f>
        <v>#DIV/0!</v>
      </c>
      <c r="W226" s="112" t="e">
        <f>'III Plan Rates'!$AA229*'V Consumer Factors'!$N$15*'II Rate Development &amp; Change'!$J$34</f>
        <v>#DIV/0!</v>
      </c>
      <c r="X226" s="112" t="e">
        <f>'III Plan Rates'!$AA229*'V Consumer Factors'!$N$16*'II Rate Development &amp; Change'!$J$34</f>
        <v>#DIV/0!</v>
      </c>
      <c r="Y226" s="112" t="e">
        <f>'III Plan Rates'!$AA229*'V Consumer Factors'!$N$17*'II Rate Development &amp; Change'!$J$34</f>
        <v>#DIV/0!</v>
      </c>
      <c r="Z226" s="112" t="e">
        <f>'III Plan Rates'!$AA229*'V Consumer Factors'!$N$18*'II Rate Development &amp; Change'!$J$34</f>
        <v>#DIV/0!</v>
      </c>
      <c r="AA226" s="112" t="e">
        <f>'III Plan Rates'!$AA229*'V Consumer Factors'!$N$19*'II Rate Development &amp; Change'!$J$34</f>
        <v>#DIV/0!</v>
      </c>
      <c r="AB226" s="112" t="e">
        <f>'III Plan Rates'!$AA229*'V Consumer Factors'!$N$20*'II Rate Development &amp; Change'!$J$34</f>
        <v>#DIV/0!</v>
      </c>
      <c r="AC226" s="112">
        <f>IF('III Plan Rates'!$AP229&gt;0,SUMPRODUCT(T226:AB226,'III Plan Rates'!$AG229:$AO229)/'III Plan Rates'!$AP229,0)</f>
        <v>0</v>
      </c>
      <c r="AD226" s="119"/>
      <c r="AE226" s="120" t="e">
        <f t="shared" si="91"/>
        <v>#DIV/0!</v>
      </c>
      <c r="AF226" s="120" t="e">
        <f t="shared" si="92"/>
        <v>#DIV/0!</v>
      </c>
      <c r="AG226" s="120" t="e">
        <f t="shared" si="93"/>
        <v>#DIV/0!</v>
      </c>
      <c r="AH226" s="120" t="e">
        <f t="shared" si="94"/>
        <v>#DIV/0!</v>
      </c>
      <c r="AI226" s="120" t="e">
        <f t="shared" si="95"/>
        <v>#DIV/0!</v>
      </c>
      <c r="AJ226" s="120" t="e">
        <f t="shared" si="96"/>
        <v>#DIV/0!</v>
      </c>
      <c r="AK226" s="120" t="e">
        <f t="shared" si="97"/>
        <v>#DIV/0!</v>
      </c>
      <c r="AL226" s="120" t="e">
        <f t="shared" si="98"/>
        <v>#DIV/0!</v>
      </c>
      <c r="AM226" s="120" t="e">
        <f t="shared" si="99"/>
        <v>#DIV/0!</v>
      </c>
      <c r="AN226" s="120" t="str">
        <f t="shared" si="100"/>
        <v/>
      </c>
      <c r="AO226" s="119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2">
        <f>IF('III Plan Rates'!$AP229&gt;0,SUMPRODUCT(AP226:AX226,'III Plan Rates'!$AG229:$AO229)/'III Plan Rates'!$AP229,0)</f>
        <v>0</v>
      </c>
      <c r="AZ226" s="123"/>
      <c r="BA226" s="112" t="e">
        <f>'III Plan Rates'!$AA229*'V Consumer Factors'!$N$12*'II Rate Development &amp; Change'!$K$34</f>
        <v>#DIV/0!</v>
      </c>
      <c r="BB226" s="112" t="e">
        <f>'III Plan Rates'!$AA229*'V Consumer Factors'!$N$13*'II Rate Development &amp; Change'!$K$34</f>
        <v>#DIV/0!</v>
      </c>
      <c r="BC226" s="112" t="e">
        <f>'III Plan Rates'!$AA229*'V Consumer Factors'!$N$14*'II Rate Development &amp; Change'!$K$34</f>
        <v>#DIV/0!</v>
      </c>
      <c r="BD226" s="112" t="e">
        <f>'III Plan Rates'!$AA229*'V Consumer Factors'!$N$15*'II Rate Development &amp; Change'!$K$34</f>
        <v>#DIV/0!</v>
      </c>
      <c r="BE226" s="112" t="e">
        <f>'III Plan Rates'!$AA229*'V Consumer Factors'!$N$16*'II Rate Development &amp; Change'!$K$34</f>
        <v>#DIV/0!</v>
      </c>
      <c r="BF226" s="112" t="e">
        <f>'III Plan Rates'!$AA229*'V Consumer Factors'!$N$17*'II Rate Development &amp; Change'!$K$34</f>
        <v>#DIV/0!</v>
      </c>
      <c r="BG226" s="112" t="e">
        <f>'III Plan Rates'!$AA229*'V Consumer Factors'!$N$18*'II Rate Development &amp; Change'!$K$34</f>
        <v>#DIV/0!</v>
      </c>
      <c r="BH226" s="112" t="e">
        <f>'III Plan Rates'!$AA229*'V Consumer Factors'!$N$19*'II Rate Development &amp; Change'!$K$34</f>
        <v>#DIV/0!</v>
      </c>
      <c r="BI226" s="112" t="e">
        <f>'III Plan Rates'!$AA229*'V Consumer Factors'!$N$20*'II Rate Development &amp; Change'!$K$34</f>
        <v>#DIV/0!</v>
      </c>
      <c r="BJ226" s="112">
        <f>IF('III Plan Rates'!$AP229&gt;0,SUMPRODUCT(BA226:BI226,'III Plan Rates'!$AG229:$AO229)/'III Plan Rates'!$AP229,0)</f>
        <v>0</v>
      </c>
      <c r="BK226" s="124"/>
      <c r="BL226" s="120" t="e">
        <f t="shared" si="101"/>
        <v>#DIV/0!</v>
      </c>
      <c r="BM226" s="120" t="e">
        <f t="shared" si="102"/>
        <v>#DIV/0!</v>
      </c>
      <c r="BN226" s="120" t="e">
        <f t="shared" si="103"/>
        <v>#DIV/0!</v>
      </c>
      <c r="BO226" s="120" t="e">
        <f t="shared" si="104"/>
        <v>#DIV/0!</v>
      </c>
      <c r="BP226" s="120" t="e">
        <f t="shared" si="105"/>
        <v>#DIV/0!</v>
      </c>
      <c r="BQ226" s="120" t="e">
        <f t="shared" si="106"/>
        <v>#DIV/0!</v>
      </c>
      <c r="BR226" s="120" t="e">
        <f t="shared" si="107"/>
        <v>#DIV/0!</v>
      </c>
      <c r="BS226" s="120" t="e">
        <f t="shared" si="108"/>
        <v>#DIV/0!</v>
      </c>
      <c r="BT226" s="120" t="e">
        <f t="shared" si="109"/>
        <v>#DIV/0!</v>
      </c>
      <c r="BU226" s="120" t="str">
        <f t="shared" si="110"/>
        <v/>
      </c>
      <c r="BV226" s="119"/>
      <c r="BW226" s="111"/>
      <c r="BX226" s="111"/>
      <c r="BY226" s="111"/>
      <c r="BZ226" s="111"/>
      <c r="CA226" s="111"/>
      <c r="CB226" s="111"/>
      <c r="CC226" s="111"/>
      <c r="CD226" s="111"/>
      <c r="CE226" s="111"/>
      <c r="CF226" s="112">
        <f>IF('III Plan Rates'!$AP229&gt;0,SUMPRODUCT(BW226:CE226,'III Plan Rates'!$AG229:$AO229)/'III Plan Rates'!$AP229,0)</f>
        <v>0</v>
      </c>
      <c r="CG226" s="123"/>
      <c r="CH226" s="112" t="e">
        <f>'III Plan Rates'!$AA229*'V Consumer Factors'!$N$12*'II Rate Development &amp; Change'!$L$34</f>
        <v>#DIV/0!</v>
      </c>
      <c r="CI226" s="112" t="e">
        <f>'III Plan Rates'!$AA229*'V Consumer Factors'!$N$13*'II Rate Development &amp; Change'!$L$34</f>
        <v>#DIV/0!</v>
      </c>
      <c r="CJ226" s="112" t="e">
        <f>'III Plan Rates'!$AA229*'V Consumer Factors'!$N$14*'II Rate Development &amp; Change'!$L$34</f>
        <v>#DIV/0!</v>
      </c>
      <c r="CK226" s="112" t="e">
        <f>'III Plan Rates'!$AA229*'V Consumer Factors'!$N$15*'II Rate Development &amp; Change'!$L$34</f>
        <v>#DIV/0!</v>
      </c>
      <c r="CL226" s="112" t="e">
        <f>'III Plan Rates'!$AA229*'V Consumer Factors'!$N$16*'II Rate Development &amp; Change'!$L$34</f>
        <v>#DIV/0!</v>
      </c>
      <c r="CM226" s="112" t="e">
        <f>'III Plan Rates'!$AA229*'V Consumer Factors'!$N$17*'II Rate Development &amp; Change'!$L$34</f>
        <v>#DIV/0!</v>
      </c>
      <c r="CN226" s="112" t="e">
        <f>'III Plan Rates'!$AA229*'V Consumer Factors'!$N$18*'II Rate Development &amp; Change'!$L$34</f>
        <v>#DIV/0!</v>
      </c>
      <c r="CO226" s="112" t="e">
        <f>'III Plan Rates'!$AA229*'V Consumer Factors'!$N$19*'II Rate Development &amp; Change'!$L$34</f>
        <v>#DIV/0!</v>
      </c>
      <c r="CP226" s="112" t="e">
        <f>'III Plan Rates'!$AA229*'V Consumer Factors'!$N$20*'II Rate Development &amp; Change'!$L$34</f>
        <v>#DIV/0!</v>
      </c>
      <c r="CQ226" s="112">
        <f>IF('III Plan Rates'!$AP229&gt;0,SUMPRODUCT(CH226:CP226,'III Plan Rates'!$AG229:$AO229)/'III Plan Rates'!$AP229,0)</f>
        <v>0</v>
      </c>
      <c r="CR226" s="124"/>
      <c r="CS226" s="120" t="e">
        <f t="shared" si="111"/>
        <v>#DIV/0!</v>
      </c>
      <c r="CT226" s="120" t="e">
        <f t="shared" si="112"/>
        <v>#DIV/0!</v>
      </c>
      <c r="CU226" s="120" t="e">
        <f t="shared" si="113"/>
        <v>#DIV/0!</v>
      </c>
      <c r="CV226" s="120" t="e">
        <f t="shared" si="114"/>
        <v>#DIV/0!</v>
      </c>
      <c r="CW226" s="120" t="e">
        <f t="shared" si="115"/>
        <v>#DIV/0!</v>
      </c>
      <c r="CX226" s="120" t="e">
        <f t="shared" si="116"/>
        <v>#DIV/0!</v>
      </c>
      <c r="CY226" s="120" t="e">
        <f t="shared" si="117"/>
        <v>#DIV/0!</v>
      </c>
      <c r="CZ226" s="120" t="e">
        <f t="shared" si="118"/>
        <v>#DIV/0!</v>
      </c>
      <c r="DA226" s="120" t="e">
        <f t="shared" si="119"/>
        <v>#DIV/0!</v>
      </c>
      <c r="DB226" s="120" t="str">
        <f t="shared" si="120"/>
        <v/>
      </c>
      <c r="DC226" s="119"/>
      <c r="DD226" s="111"/>
      <c r="DE226" s="111"/>
      <c r="DF226" s="111"/>
      <c r="DG226" s="111"/>
      <c r="DH226" s="111"/>
      <c r="DI226" s="111"/>
      <c r="DJ226" s="111"/>
      <c r="DK226" s="111"/>
      <c r="DL226" s="111"/>
      <c r="DM226" s="112">
        <f>IF('III Plan Rates'!$AP229&gt;0,SUMPRODUCT(DD226:DL226,'III Plan Rates'!$AG229:$AO229)/'III Plan Rates'!$AP229,0)</f>
        <v>0</v>
      </c>
      <c r="DN226" s="123"/>
      <c r="DO226" s="112" t="e">
        <f>'III Plan Rates'!$AA229*'V Consumer Factors'!$N$12*'II Rate Development &amp; Change'!$M$34</f>
        <v>#DIV/0!</v>
      </c>
      <c r="DP226" s="112" t="e">
        <f>'III Plan Rates'!$AA229*'V Consumer Factors'!$N$13*'II Rate Development &amp; Change'!$M$34</f>
        <v>#DIV/0!</v>
      </c>
      <c r="DQ226" s="112" t="e">
        <f>'III Plan Rates'!$AA229*'V Consumer Factors'!$N$14*'II Rate Development &amp; Change'!$M$34</f>
        <v>#DIV/0!</v>
      </c>
      <c r="DR226" s="112" t="e">
        <f>'III Plan Rates'!$AA229*'V Consumer Factors'!$N$15*'II Rate Development &amp; Change'!$M$34</f>
        <v>#DIV/0!</v>
      </c>
      <c r="DS226" s="112" t="e">
        <f>'III Plan Rates'!$AA229*'V Consumer Factors'!$N$16*'II Rate Development &amp; Change'!$M$34</f>
        <v>#DIV/0!</v>
      </c>
      <c r="DT226" s="112" t="e">
        <f>'III Plan Rates'!$AA229*'V Consumer Factors'!$N$17*'II Rate Development &amp; Change'!$M$34</f>
        <v>#DIV/0!</v>
      </c>
      <c r="DU226" s="112" t="e">
        <f>'III Plan Rates'!$AA229*'V Consumer Factors'!$N$18*'II Rate Development &amp; Change'!$M$34</f>
        <v>#DIV/0!</v>
      </c>
      <c r="DV226" s="112" t="e">
        <f>'III Plan Rates'!$AA229*'V Consumer Factors'!$N$19*'II Rate Development &amp; Change'!$M$34</f>
        <v>#DIV/0!</v>
      </c>
      <c r="DW226" s="112" t="e">
        <f>'III Plan Rates'!$AA229*'V Consumer Factors'!$N$20*'II Rate Development &amp; Change'!$M$34</f>
        <v>#DIV/0!</v>
      </c>
      <c r="DX226" s="112">
        <f>IF('III Plan Rates'!$AP229&gt;0,SUMPRODUCT(DO226:DW226,'III Plan Rates'!$AG229:$AO229)/'III Plan Rates'!$AP229,0)</f>
        <v>0</v>
      </c>
      <c r="DZ226" s="120" t="e">
        <f t="shared" si="121"/>
        <v>#DIV/0!</v>
      </c>
      <c r="EA226" s="120" t="e">
        <f t="shared" si="122"/>
        <v>#DIV/0!</v>
      </c>
      <c r="EB226" s="120" t="e">
        <f t="shared" si="123"/>
        <v>#DIV/0!</v>
      </c>
      <c r="EC226" s="120" t="e">
        <f t="shared" si="124"/>
        <v>#DIV/0!</v>
      </c>
      <c r="ED226" s="120" t="e">
        <f t="shared" si="125"/>
        <v>#DIV/0!</v>
      </c>
      <c r="EE226" s="120" t="e">
        <f t="shared" si="126"/>
        <v>#DIV/0!</v>
      </c>
      <c r="EF226" s="120" t="e">
        <f t="shared" si="127"/>
        <v>#DIV/0!</v>
      </c>
      <c r="EG226" s="120" t="e">
        <f t="shared" si="128"/>
        <v>#DIV/0!</v>
      </c>
      <c r="EH226" s="120" t="e">
        <f t="shared" si="129"/>
        <v>#DIV/0!</v>
      </c>
      <c r="EI226" s="120" t="str">
        <f t="shared" si="130"/>
        <v/>
      </c>
      <c r="EJ226" s="119"/>
    </row>
    <row r="227" spans="1:140" x14ac:dyDescent="0.25">
      <c r="A227" s="406" t="str">
        <f>'III Plan Rates'!A230</f>
        <v>Plan 213</v>
      </c>
      <c r="B227" s="122">
        <f>'III Plan Rates'!B230</f>
        <v>0</v>
      </c>
      <c r="C227" s="128">
        <f>'III Plan Rates'!D230</f>
        <v>0</v>
      </c>
      <c r="D227" s="122">
        <f>'III Plan Rates'!E230</f>
        <v>0</v>
      </c>
      <c r="E227" s="122">
        <f>'III Plan Rates'!F230</f>
        <v>0</v>
      </c>
      <c r="F227" s="122">
        <f>'III Plan Rates'!G230</f>
        <v>0</v>
      </c>
      <c r="G227" s="122">
        <f>'III Plan Rates'!J230</f>
        <v>0</v>
      </c>
      <c r="H227" s="10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2">
        <f>IF('III Plan Rates'!$AP230&gt;0,SUMPRODUCT(I227:Q227,'III Plan Rates'!$AG230:$AO230)/'III Plan Rates'!$AP230,0)</f>
        <v>0</v>
      </c>
      <c r="S227" s="123"/>
      <c r="T227" s="112" t="e">
        <f>'III Plan Rates'!$AA230*'V Consumer Factors'!$N$12*'II Rate Development &amp; Change'!$J$34</f>
        <v>#DIV/0!</v>
      </c>
      <c r="U227" s="112" t="e">
        <f>'III Plan Rates'!$AA230*'V Consumer Factors'!$N$13*'II Rate Development &amp; Change'!$J$34</f>
        <v>#DIV/0!</v>
      </c>
      <c r="V227" s="112" t="e">
        <f>'III Plan Rates'!$AA230*'V Consumer Factors'!$N$14*'II Rate Development &amp; Change'!$J$34</f>
        <v>#DIV/0!</v>
      </c>
      <c r="W227" s="112" t="e">
        <f>'III Plan Rates'!$AA230*'V Consumer Factors'!$N$15*'II Rate Development &amp; Change'!$J$34</f>
        <v>#DIV/0!</v>
      </c>
      <c r="X227" s="112" t="e">
        <f>'III Plan Rates'!$AA230*'V Consumer Factors'!$N$16*'II Rate Development &amp; Change'!$J$34</f>
        <v>#DIV/0!</v>
      </c>
      <c r="Y227" s="112" t="e">
        <f>'III Plan Rates'!$AA230*'V Consumer Factors'!$N$17*'II Rate Development &amp; Change'!$J$34</f>
        <v>#DIV/0!</v>
      </c>
      <c r="Z227" s="112" t="e">
        <f>'III Plan Rates'!$AA230*'V Consumer Factors'!$N$18*'II Rate Development &amp; Change'!$J$34</f>
        <v>#DIV/0!</v>
      </c>
      <c r="AA227" s="112" t="e">
        <f>'III Plan Rates'!$AA230*'V Consumer Factors'!$N$19*'II Rate Development &amp; Change'!$J$34</f>
        <v>#DIV/0!</v>
      </c>
      <c r="AB227" s="112" t="e">
        <f>'III Plan Rates'!$AA230*'V Consumer Factors'!$N$20*'II Rate Development &amp; Change'!$J$34</f>
        <v>#DIV/0!</v>
      </c>
      <c r="AC227" s="112">
        <f>IF('III Plan Rates'!$AP230&gt;0,SUMPRODUCT(T227:AB227,'III Plan Rates'!$AG230:$AO230)/'III Plan Rates'!$AP230,0)</f>
        <v>0</v>
      </c>
      <c r="AD227" s="119"/>
      <c r="AE227" s="120" t="e">
        <f t="shared" si="91"/>
        <v>#DIV/0!</v>
      </c>
      <c r="AF227" s="120" t="e">
        <f t="shared" si="92"/>
        <v>#DIV/0!</v>
      </c>
      <c r="AG227" s="120" t="e">
        <f t="shared" si="93"/>
        <v>#DIV/0!</v>
      </c>
      <c r="AH227" s="120" t="e">
        <f t="shared" si="94"/>
        <v>#DIV/0!</v>
      </c>
      <c r="AI227" s="120" t="e">
        <f t="shared" si="95"/>
        <v>#DIV/0!</v>
      </c>
      <c r="AJ227" s="120" t="e">
        <f t="shared" si="96"/>
        <v>#DIV/0!</v>
      </c>
      <c r="AK227" s="120" t="e">
        <f t="shared" si="97"/>
        <v>#DIV/0!</v>
      </c>
      <c r="AL227" s="120" t="e">
        <f t="shared" si="98"/>
        <v>#DIV/0!</v>
      </c>
      <c r="AM227" s="120" t="e">
        <f t="shared" si="99"/>
        <v>#DIV/0!</v>
      </c>
      <c r="AN227" s="120" t="str">
        <f t="shared" si="100"/>
        <v/>
      </c>
      <c r="AO227" s="119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2">
        <f>IF('III Plan Rates'!$AP230&gt;0,SUMPRODUCT(AP227:AX227,'III Plan Rates'!$AG230:$AO230)/'III Plan Rates'!$AP230,0)</f>
        <v>0</v>
      </c>
      <c r="AZ227" s="123"/>
      <c r="BA227" s="112" t="e">
        <f>'III Plan Rates'!$AA230*'V Consumer Factors'!$N$12*'II Rate Development &amp; Change'!$K$34</f>
        <v>#DIV/0!</v>
      </c>
      <c r="BB227" s="112" t="e">
        <f>'III Plan Rates'!$AA230*'V Consumer Factors'!$N$13*'II Rate Development &amp; Change'!$K$34</f>
        <v>#DIV/0!</v>
      </c>
      <c r="BC227" s="112" t="e">
        <f>'III Plan Rates'!$AA230*'V Consumer Factors'!$N$14*'II Rate Development &amp; Change'!$K$34</f>
        <v>#DIV/0!</v>
      </c>
      <c r="BD227" s="112" t="e">
        <f>'III Plan Rates'!$AA230*'V Consumer Factors'!$N$15*'II Rate Development &amp; Change'!$K$34</f>
        <v>#DIV/0!</v>
      </c>
      <c r="BE227" s="112" t="e">
        <f>'III Plan Rates'!$AA230*'V Consumer Factors'!$N$16*'II Rate Development &amp; Change'!$K$34</f>
        <v>#DIV/0!</v>
      </c>
      <c r="BF227" s="112" t="e">
        <f>'III Plan Rates'!$AA230*'V Consumer Factors'!$N$17*'II Rate Development &amp; Change'!$K$34</f>
        <v>#DIV/0!</v>
      </c>
      <c r="BG227" s="112" t="e">
        <f>'III Plan Rates'!$AA230*'V Consumer Factors'!$N$18*'II Rate Development &amp; Change'!$K$34</f>
        <v>#DIV/0!</v>
      </c>
      <c r="BH227" s="112" t="e">
        <f>'III Plan Rates'!$AA230*'V Consumer Factors'!$N$19*'II Rate Development &amp; Change'!$K$34</f>
        <v>#DIV/0!</v>
      </c>
      <c r="BI227" s="112" t="e">
        <f>'III Plan Rates'!$AA230*'V Consumer Factors'!$N$20*'II Rate Development &amp; Change'!$K$34</f>
        <v>#DIV/0!</v>
      </c>
      <c r="BJ227" s="112">
        <f>IF('III Plan Rates'!$AP230&gt;0,SUMPRODUCT(BA227:BI227,'III Plan Rates'!$AG230:$AO230)/'III Plan Rates'!$AP230,0)</f>
        <v>0</v>
      </c>
      <c r="BK227" s="124"/>
      <c r="BL227" s="120" t="e">
        <f t="shared" si="101"/>
        <v>#DIV/0!</v>
      </c>
      <c r="BM227" s="120" t="e">
        <f t="shared" si="102"/>
        <v>#DIV/0!</v>
      </c>
      <c r="BN227" s="120" t="e">
        <f t="shared" si="103"/>
        <v>#DIV/0!</v>
      </c>
      <c r="BO227" s="120" t="e">
        <f t="shared" si="104"/>
        <v>#DIV/0!</v>
      </c>
      <c r="BP227" s="120" t="e">
        <f t="shared" si="105"/>
        <v>#DIV/0!</v>
      </c>
      <c r="BQ227" s="120" t="e">
        <f t="shared" si="106"/>
        <v>#DIV/0!</v>
      </c>
      <c r="BR227" s="120" t="e">
        <f t="shared" si="107"/>
        <v>#DIV/0!</v>
      </c>
      <c r="BS227" s="120" t="e">
        <f t="shared" si="108"/>
        <v>#DIV/0!</v>
      </c>
      <c r="BT227" s="120" t="e">
        <f t="shared" si="109"/>
        <v>#DIV/0!</v>
      </c>
      <c r="BU227" s="120" t="str">
        <f t="shared" si="110"/>
        <v/>
      </c>
      <c r="BV227" s="119"/>
      <c r="BW227" s="111"/>
      <c r="BX227" s="111"/>
      <c r="BY227" s="111"/>
      <c r="BZ227" s="111"/>
      <c r="CA227" s="111"/>
      <c r="CB227" s="111"/>
      <c r="CC227" s="111"/>
      <c r="CD227" s="111"/>
      <c r="CE227" s="111"/>
      <c r="CF227" s="112">
        <f>IF('III Plan Rates'!$AP230&gt;0,SUMPRODUCT(BW227:CE227,'III Plan Rates'!$AG230:$AO230)/'III Plan Rates'!$AP230,0)</f>
        <v>0</v>
      </c>
      <c r="CG227" s="123"/>
      <c r="CH227" s="112" t="e">
        <f>'III Plan Rates'!$AA230*'V Consumer Factors'!$N$12*'II Rate Development &amp; Change'!$L$34</f>
        <v>#DIV/0!</v>
      </c>
      <c r="CI227" s="112" t="e">
        <f>'III Plan Rates'!$AA230*'V Consumer Factors'!$N$13*'II Rate Development &amp; Change'!$L$34</f>
        <v>#DIV/0!</v>
      </c>
      <c r="CJ227" s="112" t="e">
        <f>'III Plan Rates'!$AA230*'V Consumer Factors'!$N$14*'II Rate Development &amp; Change'!$L$34</f>
        <v>#DIV/0!</v>
      </c>
      <c r="CK227" s="112" t="e">
        <f>'III Plan Rates'!$AA230*'V Consumer Factors'!$N$15*'II Rate Development &amp; Change'!$L$34</f>
        <v>#DIV/0!</v>
      </c>
      <c r="CL227" s="112" t="e">
        <f>'III Plan Rates'!$AA230*'V Consumer Factors'!$N$16*'II Rate Development &amp; Change'!$L$34</f>
        <v>#DIV/0!</v>
      </c>
      <c r="CM227" s="112" t="e">
        <f>'III Plan Rates'!$AA230*'V Consumer Factors'!$N$17*'II Rate Development &amp; Change'!$L$34</f>
        <v>#DIV/0!</v>
      </c>
      <c r="CN227" s="112" t="e">
        <f>'III Plan Rates'!$AA230*'V Consumer Factors'!$N$18*'II Rate Development &amp; Change'!$L$34</f>
        <v>#DIV/0!</v>
      </c>
      <c r="CO227" s="112" t="e">
        <f>'III Plan Rates'!$AA230*'V Consumer Factors'!$N$19*'II Rate Development &amp; Change'!$L$34</f>
        <v>#DIV/0!</v>
      </c>
      <c r="CP227" s="112" t="e">
        <f>'III Plan Rates'!$AA230*'V Consumer Factors'!$N$20*'II Rate Development &amp; Change'!$L$34</f>
        <v>#DIV/0!</v>
      </c>
      <c r="CQ227" s="112">
        <f>IF('III Plan Rates'!$AP230&gt;0,SUMPRODUCT(CH227:CP227,'III Plan Rates'!$AG230:$AO230)/'III Plan Rates'!$AP230,0)</f>
        <v>0</v>
      </c>
      <c r="CR227" s="124"/>
      <c r="CS227" s="120" t="e">
        <f t="shared" si="111"/>
        <v>#DIV/0!</v>
      </c>
      <c r="CT227" s="120" t="e">
        <f t="shared" si="112"/>
        <v>#DIV/0!</v>
      </c>
      <c r="CU227" s="120" t="e">
        <f t="shared" si="113"/>
        <v>#DIV/0!</v>
      </c>
      <c r="CV227" s="120" t="e">
        <f t="shared" si="114"/>
        <v>#DIV/0!</v>
      </c>
      <c r="CW227" s="120" t="e">
        <f t="shared" si="115"/>
        <v>#DIV/0!</v>
      </c>
      <c r="CX227" s="120" t="e">
        <f t="shared" si="116"/>
        <v>#DIV/0!</v>
      </c>
      <c r="CY227" s="120" t="e">
        <f t="shared" si="117"/>
        <v>#DIV/0!</v>
      </c>
      <c r="CZ227" s="120" t="e">
        <f t="shared" si="118"/>
        <v>#DIV/0!</v>
      </c>
      <c r="DA227" s="120" t="e">
        <f t="shared" si="119"/>
        <v>#DIV/0!</v>
      </c>
      <c r="DB227" s="120" t="str">
        <f t="shared" si="120"/>
        <v/>
      </c>
      <c r="DC227" s="119"/>
      <c r="DD227" s="111"/>
      <c r="DE227" s="111"/>
      <c r="DF227" s="111"/>
      <c r="DG227" s="111"/>
      <c r="DH227" s="111"/>
      <c r="DI227" s="111"/>
      <c r="DJ227" s="111"/>
      <c r="DK227" s="111"/>
      <c r="DL227" s="111"/>
      <c r="DM227" s="112">
        <f>IF('III Plan Rates'!$AP230&gt;0,SUMPRODUCT(DD227:DL227,'III Plan Rates'!$AG230:$AO230)/'III Plan Rates'!$AP230,0)</f>
        <v>0</v>
      </c>
      <c r="DN227" s="123"/>
      <c r="DO227" s="112" t="e">
        <f>'III Plan Rates'!$AA230*'V Consumer Factors'!$N$12*'II Rate Development &amp; Change'!$M$34</f>
        <v>#DIV/0!</v>
      </c>
      <c r="DP227" s="112" t="e">
        <f>'III Plan Rates'!$AA230*'V Consumer Factors'!$N$13*'II Rate Development &amp; Change'!$M$34</f>
        <v>#DIV/0!</v>
      </c>
      <c r="DQ227" s="112" t="e">
        <f>'III Plan Rates'!$AA230*'V Consumer Factors'!$N$14*'II Rate Development &amp; Change'!$M$34</f>
        <v>#DIV/0!</v>
      </c>
      <c r="DR227" s="112" t="e">
        <f>'III Plan Rates'!$AA230*'V Consumer Factors'!$N$15*'II Rate Development &amp; Change'!$M$34</f>
        <v>#DIV/0!</v>
      </c>
      <c r="DS227" s="112" t="e">
        <f>'III Plan Rates'!$AA230*'V Consumer Factors'!$N$16*'II Rate Development &amp; Change'!$M$34</f>
        <v>#DIV/0!</v>
      </c>
      <c r="DT227" s="112" t="e">
        <f>'III Plan Rates'!$AA230*'V Consumer Factors'!$N$17*'II Rate Development &amp; Change'!$M$34</f>
        <v>#DIV/0!</v>
      </c>
      <c r="DU227" s="112" t="e">
        <f>'III Plan Rates'!$AA230*'V Consumer Factors'!$N$18*'II Rate Development &amp; Change'!$M$34</f>
        <v>#DIV/0!</v>
      </c>
      <c r="DV227" s="112" t="e">
        <f>'III Plan Rates'!$AA230*'V Consumer Factors'!$N$19*'II Rate Development &amp; Change'!$M$34</f>
        <v>#DIV/0!</v>
      </c>
      <c r="DW227" s="112" t="e">
        <f>'III Plan Rates'!$AA230*'V Consumer Factors'!$N$20*'II Rate Development &amp; Change'!$M$34</f>
        <v>#DIV/0!</v>
      </c>
      <c r="DX227" s="112">
        <f>IF('III Plan Rates'!$AP230&gt;0,SUMPRODUCT(DO227:DW227,'III Plan Rates'!$AG230:$AO230)/'III Plan Rates'!$AP230,0)</f>
        <v>0</v>
      </c>
      <c r="DZ227" s="120" t="e">
        <f t="shared" si="121"/>
        <v>#DIV/0!</v>
      </c>
      <c r="EA227" s="120" t="e">
        <f t="shared" si="122"/>
        <v>#DIV/0!</v>
      </c>
      <c r="EB227" s="120" t="e">
        <f t="shared" si="123"/>
        <v>#DIV/0!</v>
      </c>
      <c r="EC227" s="120" t="e">
        <f t="shared" si="124"/>
        <v>#DIV/0!</v>
      </c>
      <c r="ED227" s="120" t="e">
        <f t="shared" si="125"/>
        <v>#DIV/0!</v>
      </c>
      <c r="EE227" s="120" t="e">
        <f t="shared" si="126"/>
        <v>#DIV/0!</v>
      </c>
      <c r="EF227" s="120" t="e">
        <f t="shared" si="127"/>
        <v>#DIV/0!</v>
      </c>
      <c r="EG227" s="120" t="e">
        <f t="shared" si="128"/>
        <v>#DIV/0!</v>
      </c>
      <c r="EH227" s="120" t="e">
        <f t="shared" si="129"/>
        <v>#DIV/0!</v>
      </c>
      <c r="EI227" s="120" t="str">
        <f t="shared" si="130"/>
        <v/>
      </c>
      <c r="EJ227" s="119"/>
    </row>
    <row r="228" spans="1:140" x14ac:dyDescent="0.25">
      <c r="A228" s="406" t="str">
        <f>'III Plan Rates'!A231</f>
        <v>Plan 214</v>
      </c>
      <c r="B228" s="122">
        <f>'III Plan Rates'!B231</f>
        <v>0</v>
      </c>
      <c r="C228" s="128">
        <f>'III Plan Rates'!D231</f>
        <v>0</v>
      </c>
      <c r="D228" s="122">
        <f>'III Plan Rates'!E231</f>
        <v>0</v>
      </c>
      <c r="E228" s="122">
        <f>'III Plan Rates'!F231</f>
        <v>0</v>
      </c>
      <c r="F228" s="122">
        <f>'III Plan Rates'!G231</f>
        <v>0</v>
      </c>
      <c r="G228" s="122">
        <f>'III Plan Rates'!J231</f>
        <v>0</v>
      </c>
      <c r="H228" s="10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2">
        <f>IF('III Plan Rates'!$AP231&gt;0,SUMPRODUCT(I228:Q228,'III Plan Rates'!$AG231:$AO231)/'III Plan Rates'!$AP231,0)</f>
        <v>0</v>
      </c>
      <c r="S228" s="123"/>
      <c r="T228" s="112" t="e">
        <f>'III Plan Rates'!$AA231*'V Consumer Factors'!$N$12*'II Rate Development &amp; Change'!$J$34</f>
        <v>#DIV/0!</v>
      </c>
      <c r="U228" s="112" t="e">
        <f>'III Plan Rates'!$AA231*'V Consumer Factors'!$N$13*'II Rate Development &amp; Change'!$J$34</f>
        <v>#DIV/0!</v>
      </c>
      <c r="V228" s="112" t="e">
        <f>'III Plan Rates'!$AA231*'V Consumer Factors'!$N$14*'II Rate Development &amp; Change'!$J$34</f>
        <v>#DIV/0!</v>
      </c>
      <c r="W228" s="112" t="e">
        <f>'III Plan Rates'!$AA231*'V Consumer Factors'!$N$15*'II Rate Development &amp; Change'!$J$34</f>
        <v>#DIV/0!</v>
      </c>
      <c r="X228" s="112" t="e">
        <f>'III Plan Rates'!$AA231*'V Consumer Factors'!$N$16*'II Rate Development &amp; Change'!$J$34</f>
        <v>#DIV/0!</v>
      </c>
      <c r="Y228" s="112" t="e">
        <f>'III Plan Rates'!$AA231*'V Consumer Factors'!$N$17*'II Rate Development &amp; Change'!$J$34</f>
        <v>#DIV/0!</v>
      </c>
      <c r="Z228" s="112" t="e">
        <f>'III Plan Rates'!$AA231*'V Consumer Factors'!$N$18*'II Rate Development &amp; Change'!$J$34</f>
        <v>#DIV/0!</v>
      </c>
      <c r="AA228" s="112" t="e">
        <f>'III Plan Rates'!$AA231*'V Consumer Factors'!$N$19*'II Rate Development &amp; Change'!$J$34</f>
        <v>#DIV/0!</v>
      </c>
      <c r="AB228" s="112" t="e">
        <f>'III Plan Rates'!$AA231*'V Consumer Factors'!$N$20*'II Rate Development &amp; Change'!$J$34</f>
        <v>#DIV/0!</v>
      </c>
      <c r="AC228" s="112">
        <f>IF('III Plan Rates'!$AP231&gt;0,SUMPRODUCT(T228:AB228,'III Plan Rates'!$AG231:$AO231)/'III Plan Rates'!$AP231,0)</f>
        <v>0</v>
      </c>
      <c r="AD228" s="119"/>
      <c r="AE228" s="120" t="e">
        <f t="shared" si="91"/>
        <v>#DIV/0!</v>
      </c>
      <c r="AF228" s="120" t="e">
        <f t="shared" si="92"/>
        <v>#DIV/0!</v>
      </c>
      <c r="AG228" s="120" t="e">
        <f t="shared" si="93"/>
        <v>#DIV/0!</v>
      </c>
      <c r="AH228" s="120" t="e">
        <f t="shared" si="94"/>
        <v>#DIV/0!</v>
      </c>
      <c r="AI228" s="120" t="e">
        <f t="shared" si="95"/>
        <v>#DIV/0!</v>
      </c>
      <c r="AJ228" s="120" t="e">
        <f t="shared" si="96"/>
        <v>#DIV/0!</v>
      </c>
      <c r="AK228" s="120" t="e">
        <f t="shared" si="97"/>
        <v>#DIV/0!</v>
      </c>
      <c r="AL228" s="120" t="e">
        <f t="shared" si="98"/>
        <v>#DIV/0!</v>
      </c>
      <c r="AM228" s="120" t="e">
        <f t="shared" si="99"/>
        <v>#DIV/0!</v>
      </c>
      <c r="AN228" s="120" t="str">
        <f t="shared" si="100"/>
        <v/>
      </c>
      <c r="AO228" s="119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2">
        <f>IF('III Plan Rates'!$AP231&gt;0,SUMPRODUCT(AP228:AX228,'III Plan Rates'!$AG231:$AO231)/'III Plan Rates'!$AP231,0)</f>
        <v>0</v>
      </c>
      <c r="AZ228" s="123"/>
      <c r="BA228" s="112" t="e">
        <f>'III Plan Rates'!$AA231*'V Consumer Factors'!$N$12*'II Rate Development &amp; Change'!$K$34</f>
        <v>#DIV/0!</v>
      </c>
      <c r="BB228" s="112" t="e">
        <f>'III Plan Rates'!$AA231*'V Consumer Factors'!$N$13*'II Rate Development &amp; Change'!$K$34</f>
        <v>#DIV/0!</v>
      </c>
      <c r="BC228" s="112" t="e">
        <f>'III Plan Rates'!$AA231*'V Consumer Factors'!$N$14*'II Rate Development &amp; Change'!$K$34</f>
        <v>#DIV/0!</v>
      </c>
      <c r="BD228" s="112" t="e">
        <f>'III Plan Rates'!$AA231*'V Consumer Factors'!$N$15*'II Rate Development &amp; Change'!$K$34</f>
        <v>#DIV/0!</v>
      </c>
      <c r="BE228" s="112" t="e">
        <f>'III Plan Rates'!$AA231*'V Consumer Factors'!$N$16*'II Rate Development &amp; Change'!$K$34</f>
        <v>#DIV/0!</v>
      </c>
      <c r="BF228" s="112" t="e">
        <f>'III Plan Rates'!$AA231*'V Consumer Factors'!$N$17*'II Rate Development &amp; Change'!$K$34</f>
        <v>#DIV/0!</v>
      </c>
      <c r="BG228" s="112" t="e">
        <f>'III Plan Rates'!$AA231*'V Consumer Factors'!$N$18*'II Rate Development &amp; Change'!$K$34</f>
        <v>#DIV/0!</v>
      </c>
      <c r="BH228" s="112" t="e">
        <f>'III Plan Rates'!$AA231*'V Consumer Factors'!$N$19*'II Rate Development &amp; Change'!$K$34</f>
        <v>#DIV/0!</v>
      </c>
      <c r="BI228" s="112" t="e">
        <f>'III Plan Rates'!$AA231*'V Consumer Factors'!$N$20*'II Rate Development &amp; Change'!$K$34</f>
        <v>#DIV/0!</v>
      </c>
      <c r="BJ228" s="112">
        <f>IF('III Plan Rates'!$AP231&gt;0,SUMPRODUCT(BA228:BI228,'III Plan Rates'!$AG231:$AO231)/'III Plan Rates'!$AP231,0)</f>
        <v>0</v>
      </c>
      <c r="BK228" s="124"/>
      <c r="BL228" s="120" t="e">
        <f t="shared" si="101"/>
        <v>#DIV/0!</v>
      </c>
      <c r="BM228" s="120" t="e">
        <f t="shared" si="102"/>
        <v>#DIV/0!</v>
      </c>
      <c r="BN228" s="120" t="e">
        <f t="shared" si="103"/>
        <v>#DIV/0!</v>
      </c>
      <c r="BO228" s="120" t="e">
        <f t="shared" si="104"/>
        <v>#DIV/0!</v>
      </c>
      <c r="BP228" s="120" t="e">
        <f t="shared" si="105"/>
        <v>#DIV/0!</v>
      </c>
      <c r="BQ228" s="120" t="e">
        <f t="shared" si="106"/>
        <v>#DIV/0!</v>
      </c>
      <c r="BR228" s="120" t="e">
        <f t="shared" si="107"/>
        <v>#DIV/0!</v>
      </c>
      <c r="BS228" s="120" t="e">
        <f t="shared" si="108"/>
        <v>#DIV/0!</v>
      </c>
      <c r="BT228" s="120" t="e">
        <f t="shared" si="109"/>
        <v>#DIV/0!</v>
      </c>
      <c r="BU228" s="120" t="str">
        <f t="shared" si="110"/>
        <v/>
      </c>
      <c r="BV228" s="119"/>
      <c r="BW228" s="111"/>
      <c r="BX228" s="111"/>
      <c r="BY228" s="111"/>
      <c r="BZ228" s="111"/>
      <c r="CA228" s="111"/>
      <c r="CB228" s="111"/>
      <c r="CC228" s="111"/>
      <c r="CD228" s="111"/>
      <c r="CE228" s="111"/>
      <c r="CF228" s="112">
        <f>IF('III Plan Rates'!$AP231&gt;0,SUMPRODUCT(BW228:CE228,'III Plan Rates'!$AG231:$AO231)/'III Plan Rates'!$AP231,0)</f>
        <v>0</v>
      </c>
      <c r="CG228" s="123"/>
      <c r="CH228" s="112" t="e">
        <f>'III Plan Rates'!$AA231*'V Consumer Factors'!$N$12*'II Rate Development &amp; Change'!$L$34</f>
        <v>#DIV/0!</v>
      </c>
      <c r="CI228" s="112" t="e">
        <f>'III Plan Rates'!$AA231*'V Consumer Factors'!$N$13*'II Rate Development &amp; Change'!$L$34</f>
        <v>#DIV/0!</v>
      </c>
      <c r="CJ228" s="112" t="e">
        <f>'III Plan Rates'!$AA231*'V Consumer Factors'!$N$14*'II Rate Development &amp; Change'!$L$34</f>
        <v>#DIV/0!</v>
      </c>
      <c r="CK228" s="112" t="e">
        <f>'III Plan Rates'!$AA231*'V Consumer Factors'!$N$15*'II Rate Development &amp; Change'!$L$34</f>
        <v>#DIV/0!</v>
      </c>
      <c r="CL228" s="112" t="e">
        <f>'III Plan Rates'!$AA231*'V Consumer Factors'!$N$16*'II Rate Development &amp; Change'!$L$34</f>
        <v>#DIV/0!</v>
      </c>
      <c r="CM228" s="112" t="e">
        <f>'III Plan Rates'!$AA231*'V Consumer Factors'!$N$17*'II Rate Development &amp; Change'!$L$34</f>
        <v>#DIV/0!</v>
      </c>
      <c r="CN228" s="112" t="e">
        <f>'III Plan Rates'!$AA231*'V Consumer Factors'!$N$18*'II Rate Development &amp; Change'!$L$34</f>
        <v>#DIV/0!</v>
      </c>
      <c r="CO228" s="112" t="e">
        <f>'III Plan Rates'!$AA231*'V Consumer Factors'!$N$19*'II Rate Development &amp; Change'!$L$34</f>
        <v>#DIV/0!</v>
      </c>
      <c r="CP228" s="112" t="e">
        <f>'III Plan Rates'!$AA231*'V Consumer Factors'!$N$20*'II Rate Development &amp; Change'!$L$34</f>
        <v>#DIV/0!</v>
      </c>
      <c r="CQ228" s="112">
        <f>IF('III Plan Rates'!$AP231&gt;0,SUMPRODUCT(CH228:CP228,'III Plan Rates'!$AG231:$AO231)/'III Plan Rates'!$AP231,0)</f>
        <v>0</v>
      </c>
      <c r="CR228" s="124"/>
      <c r="CS228" s="120" t="e">
        <f t="shared" si="111"/>
        <v>#DIV/0!</v>
      </c>
      <c r="CT228" s="120" t="e">
        <f t="shared" si="112"/>
        <v>#DIV/0!</v>
      </c>
      <c r="CU228" s="120" t="e">
        <f t="shared" si="113"/>
        <v>#DIV/0!</v>
      </c>
      <c r="CV228" s="120" t="e">
        <f t="shared" si="114"/>
        <v>#DIV/0!</v>
      </c>
      <c r="CW228" s="120" t="e">
        <f t="shared" si="115"/>
        <v>#DIV/0!</v>
      </c>
      <c r="CX228" s="120" t="e">
        <f t="shared" si="116"/>
        <v>#DIV/0!</v>
      </c>
      <c r="CY228" s="120" t="e">
        <f t="shared" si="117"/>
        <v>#DIV/0!</v>
      </c>
      <c r="CZ228" s="120" t="e">
        <f t="shared" si="118"/>
        <v>#DIV/0!</v>
      </c>
      <c r="DA228" s="120" t="e">
        <f t="shared" si="119"/>
        <v>#DIV/0!</v>
      </c>
      <c r="DB228" s="120" t="str">
        <f t="shared" si="120"/>
        <v/>
      </c>
      <c r="DC228" s="119"/>
      <c r="DD228" s="111"/>
      <c r="DE228" s="111"/>
      <c r="DF228" s="111"/>
      <c r="DG228" s="111"/>
      <c r="DH228" s="111"/>
      <c r="DI228" s="111"/>
      <c r="DJ228" s="111"/>
      <c r="DK228" s="111"/>
      <c r="DL228" s="111"/>
      <c r="DM228" s="112">
        <f>IF('III Plan Rates'!$AP231&gt;0,SUMPRODUCT(DD228:DL228,'III Plan Rates'!$AG231:$AO231)/'III Plan Rates'!$AP231,0)</f>
        <v>0</v>
      </c>
      <c r="DN228" s="123"/>
      <c r="DO228" s="112" t="e">
        <f>'III Plan Rates'!$AA231*'V Consumer Factors'!$N$12*'II Rate Development &amp; Change'!$M$34</f>
        <v>#DIV/0!</v>
      </c>
      <c r="DP228" s="112" t="e">
        <f>'III Plan Rates'!$AA231*'V Consumer Factors'!$N$13*'II Rate Development &amp; Change'!$M$34</f>
        <v>#DIV/0!</v>
      </c>
      <c r="DQ228" s="112" t="e">
        <f>'III Plan Rates'!$AA231*'V Consumer Factors'!$N$14*'II Rate Development &amp; Change'!$M$34</f>
        <v>#DIV/0!</v>
      </c>
      <c r="DR228" s="112" t="e">
        <f>'III Plan Rates'!$AA231*'V Consumer Factors'!$N$15*'II Rate Development &amp; Change'!$M$34</f>
        <v>#DIV/0!</v>
      </c>
      <c r="DS228" s="112" t="e">
        <f>'III Plan Rates'!$AA231*'V Consumer Factors'!$N$16*'II Rate Development &amp; Change'!$M$34</f>
        <v>#DIV/0!</v>
      </c>
      <c r="DT228" s="112" t="e">
        <f>'III Plan Rates'!$AA231*'V Consumer Factors'!$N$17*'II Rate Development &amp; Change'!$M$34</f>
        <v>#DIV/0!</v>
      </c>
      <c r="DU228" s="112" t="e">
        <f>'III Plan Rates'!$AA231*'V Consumer Factors'!$N$18*'II Rate Development &amp; Change'!$M$34</f>
        <v>#DIV/0!</v>
      </c>
      <c r="DV228" s="112" t="e">
        <f>'III Plan Rates'!$AA231*'V Consumer Factors'!$N$19*'II Rate Development &amp; Change'!$M$34</f>
        <v>#DIV/0!</v>
      </c>
      <c r="DW228" s="112" t="e">
        <f>'III Plan Rates'!$AA231*'V Consumer Factors'!$N$20*'II Rate Development &amp; Change'!$M$34</f>
        <v>#DIV/0!</v>
      </c>
      <c r="DX228" s="112">
        <f>IF('III Plan Rates'!$AP231&gt;0,SUMPRODUCT(DO228:DW228,'III Plan Rates'!$AG231:$AO231)/'III Plan Rates'!$AP231,0)</f>
        <v>0</v>
      </c>
      <c r="DZ228" s="120" t="e">
        <f t="shared" si="121"/>
        <v>#DIV/0!</v>
      </c>
      <c r="EA228" s="120" t="e">
        <f t="shared" si="122"/>
        <v>#DIV/0!</v>
      </c>
      <c r="EB228" s="120" t="e">
        <f t="shared" si="123"/>
        <v>#DIV/0!</v>
      </c>
      <c r="EC228" s="120" t="e">
        <f t="shared" si="124"/>
        <v>#DIV/0!</v>
      </c>
      <c r="ED228" s="120" t="e">
        <f t="shared" si="125"/>
        <v>#DIV/0!</v>
      </c>
      <c r="EE228" s="120" t="e">
        <f t="shared" si="126"/>
        <v>#DIV/0!</v>
      </c>
      <c r="EF228" s="120" t="e">
        <f t="shared" si="127"/>
        <v>#DIV/0!</v>
      </c>
      <c r="EG228" s="120" t="e">
        <f t="shared" si="128"/>
        <v>#DIV/0!</v>
      </c>
      <c r="EH228" s="120" t="e">
        <f t="shared" si="129"/>
        <v>#DIV/0!</v>
      </c>
      <c r="EI228" s="120" t="str">
        <f t="shared" si="130"/>
        <v/>
      </c>
      <c r="EJ228" s="119"/>
    </row>
    <row r="229" spans="1:140" x14ac:dyDescent="0.25">
      <c r="A229" s="406" t="str">
        <f>'III Plan Rates'!A232</f>
        <v>Plan 215</v>
      </c>
      <c r="B229" s="122">
        <f>'III Plan Rates'!B232</f>
        <v>0</v>
      </c>
      <c r="C229" s="128">
        <f>'III Plan Rates'!D232</f>
        <v>0</v>
      </c>
      <c r="D229" s="122">
        <f>'III Plan Rates'!E232</f>
        <v>0</v>
      </c>
      <c r="E229" s="122">
        <f>'III Plan Rates'!F232</f>
        <v>0</v>
      </c>
      <c r="F229" s="122">
        <f>'III Plan Rates'!G232</f>
        <v>0</v>
      </c>
      <c r="G229" s="122">
        <f>'III Plan Rates'!J232</f>
        <v>0</v>
      </c>
      <c r="H229" s="10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2">
        <f>IF('III Plan Rates'!$AP232&gt;0,SUMPRODUCT(I229:Q229,'III Plan Rates'!$AG232:$AO232)/'III Plan Rates'!$AP232,0)</f>
        <v>0</v>
      </c>
      <c r="S229" s="123"/>
      <c r="T229" s="112" t="e">
        <f>'III Plan Rates'!$AA232*'V Consumer Factors'!$N$12*'II Rate Development &amp; Change'!$J$34</f>
        <v>#DIV/0!</v>
      </c>
      <c r="U229" s="112" t="e">
        <f>'III Plan Rates'!$AA232*'V Consumer Factors'!$N$13*'II Rate Development &amp; Change'!$J$34</f>
        <v>#DIV/0!</v>
      </c>
      <c r="V229" s="112" t="e">
        <f>'III Plan Rates'!$AA232*'V Consumer Factors'!$N$14*'II Rate Development &amp; Change'!$J$34</f>
        <v>#DIV/0!</v>
      </c>
      <c r="W229" s="112" t="e">
        <f>'III Plan Rates'!$AA232*'V Consumer Factors'!$N$15*'II Rate Development &amp; Change'!$J$34</f>
        <v>#DIV/0!</v>
      </c>
      <c r="X229" s="112" t="e">
        <f>'III Plan Rates'!$AA232*'V Consumer Factors'!$N$16*'II Rate Development &amp; Change'!$J$34</f>
        <v>#DIV/0!</v>
      </c>
      <c r="Y229" s="112" t="e">
        <f>'III Plan Rates'!$AA232*'V Consumer Factors'!$N$17*'II Rate Development &amp; Change'!$J$34</f>
        <v>#DIV/0!</v>
      </c>
      <c r="Z229" s="112" t="e">
        <f>'III Plan Rates'!$AA232*'V Consumer Factors'!$N$18*'II Rate Development &amp; Change'!$J$34</f>
        <v>#DIV/0!</v>
      </c>
      <c r="AA229" s="112" t="e">
        <f>'III Plan Rates'!$AA232*'V Consumer Factors'!$N$19*'II Rate Development &amp; Change'!$J$34</f>
        <v>#DIV/0!</v>
      </c>
      <c r="AB229" s="112" t="e">
        <f>'III Plan Rates'!$AA232*'V Consumer Factors'!$N$20*'II Rate Development &amp; Change'!$J$34</f>
        <v>#DIV/0!</v>
      </c>
      <c r="AC229" s="112">
        <f>IF('III Plan Rates'!$AP232&gt;0,SUMPRODUCT(T229:AB229,'III Plan Rates'!$AG232:$AO232)/'III Plan Rates'!$AP232,0)</f>
        <v>0</v>
      </c>
      <c r="AD229" s="119"/>
      <c r="AE229" s="120" t="e">
        <f t="shared" si="91"/>
        <v>#DIV/0!</v>
      </c>
      <c r="AF229" s="120" t="e">
        <f t="shared" si="92"/>
        <v>#DIV/0!</v>
      </c>
      <c r="AG229" s="120" t="e">
        <f t="shared" si="93"/>
        <v>#DIV/0!</v>
      </c>
      <c r="AH229" s="120" t="e">
        <f t="shared" si="94"/>
        <v>#DIV/0!</v>
      </c>
      <c r="AI229" s="120" t="e">
        <f t="shared" si="95"/>
        <v>#DIV/0!</v>
      </c>
      <c r="AJ229" s="120" t="e">
        <f t="shared" si="96"/>
        <v>#DIV/0!</v>
      </c>
      <c r="AK229" s="120" t="e">
        <f t="shared" si="97"/>
        <v>#DIV/0!</v>
      </c>
      <c r="AL229" s="120" t="e">
        <f t="shared" si="98"/>
        <v>#DIV/0!</v>
      </c>
      <c r="AM229" s="120" t="e">
        <f t="shared" si="99"/>
        <v>#DIV/0!</v>
      </c>
      <c r="AN229" s="120" t="str">
        <f t="shared" si="100"/>
        <v/>
      </c>
      <c r="AO229" s="119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2">
        <f>IF('III Plan Rates'!$AP232&gt;0,SUMPRODUCT(AP229:AX229,'III Plan Rates'!$AG232:$AO232)/'III Plan Rates'!$AP232,0)</f>
        <v>0</v>
      </c>
      <c r="AZ229" s="123"/>
      <c r="BA229" s="112" t="e">
        <f>'III Plan Rates'!$AA232*'V Consumer Factors'!$N$12*'II Rate Development &amp; Change'!$K$34</f>
        <v>#DIV/0!</v>
      </c>
      <c r="BB229" s="112" t="e">
        <f>'III Plan Rates'!$AA232*'V Consumer Factors'!$N$13*'II Rate Development &amp; Change'!$K$34</f>
        <v>#DIV/0!</v>
      </c>
      <c r="BC229" s="112" t="e">
        <f>'III Plan Rates'!$AA232*'V Consumer Factors'!$N$14*'II Rate Development &amp; Change'!$K$34</f>
        <v>#DIV/0!</v>
      </c>
      <c r="BD229" s="112" t="e">
        <f>'III Plan Rates'!$AA232*'V Consumer Factors'!$N$15*'II Rate Development &amp; Change'!$K$34</f>
        <v>#DIV/0!</v>
      </c>
      <c r="BE229" s="112" t="e">
        <f>'III Plan Rates'!$AA232*'V Consumer Factors'!$N$16*'II Rate Development &amp; Change'!$K$34</f>
        <v>#DIV/0!</v>
      </c>
      <c r="BF229" s="112" t="e">
        <f>'III Plan Rates'!$AA232*'V Consumer Factors'!$N$17*'II Rate Development &amp; Change'!$K$34</f>
        <v>#DIV/0!</v>
      </c>
      <c r="BG229" s="112" t="e">
        <f>'III Plan Rates'!$AA232*'V Consumer Factors'!$N$18*'II Rate Development &amp; Change'!$K$34</f>
        <v>#DIV/0!</v>
      </c>
      <c r="BH229" s="112" t="e">
        <f>'III Plan Rates'!$AA232*'V Consumer Factors'!$N$19*'II Rate Development &amp; Change'!$K$34</f>
        <v>#DIV/0!</v>
      </c>
      <c r="BI229" s="112" t="e">
        <f>'III Plan Rates'!$AA232*'V Consumer Factors'!$N$20*'II Rate Development &amp; Change'!$K$34</f>
        <v>#DIV/0!</v>
      </c>
      <c r="BJ229" s="112">
        <f>IF('III Plan Rates'!$AP232&gt;0,SUMPRODUCT(BA229:BI229,'III Plan Rates'!$AG232:$AO232)/'III Plan Rates'!$AP232,0)</f>
        <v>0</v>
      </c>
      <c r="BK229" s="124"/>
      <c r="BL229" s="120" t="e">
        <f t="shared" si="101"/>
        <v>#DIV/0!</v>
      </c>
      <c r="BM229" s="120" t="e">
        <f t="shared" si="102"/>
        <v>#DIV/0!</v>
      </c>
      <c r="BN229" s="120" t="e">
        <f t="shared" si="103"/>
        <v>#DIV/0!</v>
      </c>
      <c r="BO229" s="120" t="e">
        <f t="shared" si="104"/>
        <v>#DIV/0!</v>
      </c>
      <c r="BP229" s="120" t="e">
        <f t="shared" si="105"/>
        <v>#DIV/0!</v>
      </c>
      <c r="BQ229" s="120" t="e">
        <f t="shared" si="106"/>
        <v>#DIV/0!</v>
      </c>
      <c r="BR229" s="120" t="e">
        <f t="shared" si="107"/>
        <v>#DIV/0!</v>
      </c>
      <c r="BS229" s="120" t="e">
        <f t="shared" si="108"/>
        <v>#DIV/0!</v>
      </c>
      <c r="BT229" s="120" t="e">
        <f t="shared" si="109"/>
        <v>#DIV/0!</v>
      </c>
      <c r="BU229" s="120" t="str">
        <f t="shared" si="110"/>
        <v/>
      </c>
      <c r="BV229" s="119"/>
      <c r="BW229" s="111"/>
      <c r="BX229" s="111"/>
      <c r="BY229" s="111"/>
      <c r="BZ229" s="111"/>
      <c r="CA229" s="111"/>
      <c r="CB229" s="111"/>
      <c r="CC229" s="111"/>
      <c r="CD229" s="111"/>
      <c r="CE229" s="111"/>
      <c r="CF229" s="112">
        <f>IF('III Plan Rates'!$AP232&gt;0,SUMPRODUCT(BW229:CE229,'III Plan Rates'!$AG232:$AO232)/'III Plan Rates'!$AP232,0)</f>
        <v>0</v>
      </c>
      <c r="CG229" s="123"/>
      <c r="CH229" s="112" t="e">
        <f>'III Plan Rates'!$AA232*'V Consumer Factors'!$N$12*'II Rate Development &amp; Change'!$L$34</f>
        <v>#DIV/0!</v>
      </c>
      <c r="CI229" s="112" t="e">
        <f>'III Plan Rates'!$AA232*'V Consumer Factors'!$N$13*'II Rate Development &amp; Change'!$L$34</f>
        <v>#DIV/0!</v>
      </c>
      <c r="CJ229" s="112" t="e">
        <f>'III Plan Rates'!$AA232*'V Consumer Factors'!$N$14*'II Rate Development &amp; Change'!$L$34</f>
        <v>#DIV/0!</v>
      </c>
      <c r="CK229" s="112" t="e">
        <f>'III Plan Rates'!$AA232*'V Consumer Factors'!$N$15*'II Rate Development &amp; Change'!$L$34</f>
        <v>#DIV/0!</v>
      </c>
      <c r="CL229" s="112" t="e">
        <f>'III Plan Rates'!$AA232*'V Consumer Factors'!$N$16*'II Rate Development &amp; Change'!$L$34</f>
        <v>#DIV/0!</v>
      </c>
      <c r="CM229" s="112" t="e">
        <f>'III Plan Rates'!$AA232*'V Consumer Factors'!$N$17*'II Rate Development &amp; Change'!$L$34</f>
        <v>#DIV/0!</v>
      </c>
      <c r="CN229" s="112" t="e">
        <f>'III Plan Rates'!$AA232*'V Consumer Factors'!$N$18*'II Rate Development &amp; Change'!$L$34</f>
        <v>#DIV/0!</v>
      </c>
      <c r="CO229" s="112" t="e">
        <f>'III Plan Rates'!$AA232*'V Consumer Factors'!$N$19*'II Rate Development &amp; Change'!$L$34</f>
        <v>#DIV/0!</v>
      </c>
      <c r="CP229" s="112" t="e">
        <f>'III Plan Rates'!$AA232*'V Consumer Factors'!$N$20*'II Rate Development &amp; Change'!$L$34</f>
        <v>#DIV/0!</v>
      </c>
      <c r="CQ229" s="112">
        <f>IF('III Plan Rates'!$AP232&gt;0,SUMPRODUCT(CH229:CP229,'III Plan Rates'!$AG232:$AO232)/'III Plan Rates'!$AP232,0)</f>
        <v>0</v>
      </c>
      <c r="CR229" s="124"/>
      <c r="CS229" s="120" t="e">
        <f t="shared" si="111"/>
        <v>#DIV/0!</v>
      </c>
      <c r="CT229" s="120" t="e">
        <f t="shared" si="112"/>
        <v>#DIV/0!</v>
      </c>
      <c r="CU229" s="120" t="e">
        <f t="shared" si="113"/>
        <v>#DIV/0!</v>
      </c>
      <c r="CV229" s="120" t="e">
        <f t="shared" si="114"/>
        <v>#DIV/0!</v>
      </c>
      <c r="CW229" s="120" t="e">
        <f t="shared" si="115"/>
        <v>#DIV/0!</v>
      </c>
      <c r="CX229" s="120" t="e">
        <f t="shared" si="116"/>
        <v>#DIV/0!</v>
      </c>
      <c r="CY229" s="120" t="e">
        <f t="shared" si="117"/>
        <v>#DIV/0!</v>
      </c>
      <c r="CZ229" s="120" t="e">
        <f t="shared" si="118"/>
        <v>#DIV/0!</v>
      </c>
      <c r="DA229" s="120" t="e">
        <f t="shared" si="119"/>
        <v>#DIV/0!</v>
      </c>
      <c r="DB229" s="120" t="str">
        <f t="shared" si="120"/>
        <v/>
      </c>
      <c r="DC229" s="119"/>
      <c r="DD229" s="111"/>
      <c r="DE229" s="111"/>
      <c r="DF229" s="111"/>
      <c r="DG229" s="111"/>
      <c r="DH229" s="111"/>
      <c r="DI229" s="111"/>
      <c r="DJ229" s="111"/>
      <c r="DK229" s="111"/>
      <c r="DL229" s="111"/>
      <c r="DM229" s="112">
        <f>IF('III Plan Rates'!$AP232&gt;0,SUMPRODUCT(DD229:DL229,'III Plan Rates'!$AG232:$AO232)/'III Plan Rates'!$AP232,0)</f>
        <v>0</v>
      </c>
      <c r="DN229" s="123"/>
      <c r="DO229" s="112" t="e">
        <f>'III Plan Rates'!$AA232*'V Consumer Factors'!$N$12*'II Rate Development &amp; Change'!$M$34</f>
        <v>#DIV/0!</v>
      </c>
      <c r="DP229" s="112" t="e">
        <f>'III Plan Rates'!$AA232*'V Consumer Factors'!$N$13*'II Rate Development &amp; Change'!$M$34</f>
        <v>#DIV/0!</v>
      </c>
      <c r="DQ229" s="112" t="e">
        <f>'III Plan Rates'!$AA232*'V Consumer Factors'!$N$14*'II Rate Development &amp; Change'!$M$34</f>
        <v>#DIV/0!</v>
      </c>
      <c r="DR229" s="112" t="e">
        <f>'III Plan Rates'!$AA232*'V Consumer Factors'!$N$15*'II Rate Development &amp; Change'!$M$34</f>
        <v>#DIV/0!</v>
      </c>
      <c r="DS229" s="112" t="e">
        <f>'III Plan Rates'!$AA232*'V Consumer Factors'!$N$16*'II Rate Development &amp; Change'!$M$34</f>
        <v>#DIV/0!</v>
      </c>
      <c r="DT229" s="112" t="e">
        <f>'III Plan Rates'!$AA232*'V Consumer Factors'!$N$17*'II Rate Development &amp; Change'!$M$34</f>
        <v>#DIV/0!</v>
      </c>
      <c r="DU229" s="112" t="e">
        <f>'III Plan Rates'!$AA232*'V Consumer Factors'!$N$18*'II Rate Development &amp; Change'!$M$34</f>
        <v>#DIV/0!</v>
      </c>
      <c r="DV229" s="112" t="e">
        <f>'III Plan Rates'!$AA232*'V Consumer Factors'!$N$19*'II Rate Development &amp; Change'!$M$34</f>
        <v>#DIV/0!</v>
      </c>
      <c r="DW229" s="112" t="e">
        <f>'III Plan Rates'!$AA232*'V Consumer Factors'!$N$20*'II Rate Development &amp; Change'!$M$34</f>
        <v>#DIV/0!</v>
      </c>
      <c r="DX229" s="112">
        <f>IF('III Plan Rates'!$AP232&gt;0,SUMPRODUCT(DO229:DW229,'III Plan Rates'!$AG232:$AO232)/'III Plan Rates'!$AP232,0)</f>
        <v>0</v>
      </c>
      <c r="DZ229" s="120" t="e">
        <f t="shared" si="121"/>
        <v>#DIV/0!</v>
      </c>
      <c r="EA229" s="120" t="e">
        <f t="shared" si="122"/>
        <v>#DIV/0!</v>
      </c>
      <c r="EB229" s="120" t="e">
        <f t="shared" si="123"/>
        <v>#DIV/0!</v>
      </c>
      <c r="EC229" s="120" t="e">
        <f t="shared" si="124"/>
        <v>#DIV/0!</v>
      </c>
      <c r="ED229" s="120" t="e">
        <f t="shared" si="125"/>
        <v>#DIV/0!</v>
      </c>
      <c r="EE229" s="120" t="e">
        <f t="shared" si="126"/>
        <v>#DIV/0!</v>
      </c>
      <c r="EF229" s="120" t="e">
        <f t="shared" si="127"/>
        <v>#DIV/0!</v>
      </c>
      <c r="EG229" s="120" t="e">
        <f t="shared" si="128"/>
        <v>#DIV/0!</v>
      </c>
      <c r="EH229" s="120" t="e">
        <f t="shared" si="129"/>
        <v>#DIV/0!</v>
      </c>
      <c r="EI229" s="120" t="str">
        <f t="shared" si="130"/>
        <v/>
      </c>
      <c r="EJ229" s="119"/>
    </row>
    <row r="230" spans="1:140" x14ac:dyDescent="0.25">
      <c r="A230" s="406" t="str">
        <f>'III Plan Rates'!A233</f>
        <v>Plan 216</v>
      </c>
      <c r="B230" s="122">
        <f>'III Plan Rates'!B233</f>
        <v>0</v>
      </c>
      <c r="C230" s="128">
        <f>'III Plan Rates'!D233</f>
        <v>0</v>
      </c>
      <c r="D230" s="122">
        <f>'III Plan Rates'!E233</f>
        <v>0</v>
      </c>
      <c r="E230" s="122">
        <f>'III Plan Rates'!F233</f>
        <v>0</v>
      </c>
      <c r="F230" s="122">
        <f>'III Plan Rates'!G233</f>
        <v>0</v>
      </c>
      <c r="G230" s="122">
        <f>'III Plan Rates'!J233</f>
        <v>0</v>
      </c>
      <c r="H230" s="10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2">
        <f>IF('III Plan Rates'!$AP233&gt;0,SUMPRODUCT(I230:Q230,'III Plan Rates'!$AG233:$AO233)/'III Plan Rates'!$AP233,0)</f>
        <v>0</v>
      </c>
      <c r="S230" s="123"/>
      <c r="T230" s="112" t="e">
        <f>'III Plan Rates'!$AA233*'V Consumer Factors'!$N$12*'II Rate Development &amp; Change'!$J$34</f>
        <v>#DIV/0!</v>
      </c>
      <c r="U230" s="112" t="e">
        <f>'III Plan Rates'!$AA233*'V Consumer Factors'!$N$13*'II Rate Development &amp; Change'!$J$34</f>
        <v>#DIV/0!</v>
      </c>
      <c r="V230" s="112" t="e">
        <f>'III Plan Rates'!$AA233*'V Consumer Factors'!$N$14*'II Rate Development &amp; Change'!$J$34</f>
        <v>#DIV/0!</v>
      </c>
      <c r="W230" s="112" t="e">
        <f>'III Plan Rates'!$AA233*'V Consumer Factors'!$N$15*'II Rate Development &amp; Change'!$J$34</f>
        <v>#DIV/0!</v>
      </c>
      <c r="X230" s="112" t="e">
        <f>'III Plan Rates'!$AA233*'V Consumer Factors'!$N$16*'II Rate Development &amp; Change'!$J$34</f>
        <v>#DIV/0!</v>
      </c>
      <c r="Y230" s="112" t="e">
        <f>'III Plan Rates'!$AA233*'V Consumer Factors'!$N$17*'II Rate Development &amp; Change'!$J$34</f>
        <v>#DIV/0!</v>
      </c>
      <c r="Z230" s="112" t="e">
        <f>'III Plan Rates'!$AA233*'V Consumer Factors'!$N$18*'II Rate Development &amp; Change'!$J$34</f>
        <v>#DIV/0!</v>
      </c>
      <c r="AA230" s="112" t="e">
        <f>'III Plan Rates'!$AA233*'V Consumer Factors'!$N$19*'II Rate Development &amp; Change'!$J$34</f>
        <v>#DIV/0!</v>
      </c>
      <c r="AB230" s="112" t="e">
        <f>'III Plan Rates'!$AA233*'V Consumer Factors'!$N$20*'II Rate Development &amp; Change'!$J$34</f>
        <v>#DIV/0!</v>
      </c>
      <c r="AC230" s="112">
        <f>IF('III Plan Rates'!$AP233&gt;0,SUMPRODUCT(T230:AB230,'III Plan Rates'!$AG233:$AO233)/'III Plan Rates'!$AP233,0)</f>
        <v>0</v>
      </c>
      <c r="AD230" s="119"/>
      <c r="AE230" s="120" t="e">
        <f t="shared" si="91"/>
        <v>#DIV/0!</v>
      </c>
      <c r="AF230" s="120" t="e">
        <f t="shared" si="92"/>
        <v>#DIV/0!</v>
      </c>
      <c r="AG230" s="120" t="e">
        <f t="shared" si="93"/>
        <v>#DIV/0!</v>
      </c>
      <c r="AH230" s="120" t="e">
        <f t="shared" si="94"/>
        <v>#DIV/0!</v>
      </c>
      <c r="AI230" s="120" t="e">
        <f t="shared" si="95"/>
        <v>#DIV/0!</v>
      </c>
      <c r="AJ230" s="120" t="e">
        <f t="shared" si="96"/>
        <v>#DIV/0!</v>
      </c>
      <c r="AK230" s="120" t="e">
        <f t="shared" si="97"/>
        <v>#DIV/0!</v>
      </c>
      <c r="AL230" s="120" t="e">
        <f t="shared" si="98"/>
        <v>#DIV/0!</v>
      </c>
      <c r="AM230" s="120" t="e">
        <f t="shared" si="99"/>
        <v>#DIV/0!</v>
      </c>
      <c r="AN230" s="120" t="str">
        <f t="shared" si="100"/>
        <v/>
      </c>
      <c r="AO230" s="119"/>
      <c r="AP230" s="111"/>
      <c r="AQ230" s="111"/>
      <c r="AR230" s="111"/>
      <c r="AS230" s="111"/>
      <c r="AT230" s="111"/>
      <c r="AU230" s="111"/>
      <c r="AV230" s="111"/>
      <c r="AW230" s="111"/>
      <c r="AX230" s="111"/>
      <c r="AY230" s="112">
        <f>IF('III Plan Rates'!$AP233&gt;0,SUMPRODUCT(AP230:AX230,'III Plan Rates'!$AG233:$AO233)/'III Plan Rates'!$AP233,0)</f>
        <v>0</v>
      </c>
      <c r="AZ230" s="123"/>
      <c r="BA230" s="112" t="e">
        <f>'III Plan Rates'!$AA233*'V Consumer Factors'!$N$12*'II Rate Development &amp; Change'!$K$34</f>
        <v>#DIV/0!</v>
      </c>
      <c r="BB230" s="112" t="e">
        <f>'III Plan Rates'!$AA233*'V Consumer Factors'!$N$13*'II Rate Development &amp; Change'!$K$34</f>
        <v>#DIV/0!</v>
      </c>
      <c r="BC230" s="112" t="e">
        <f>'III Plan Rates'!$AA233*'V Consumer Factors'!$N$14*'II Rate Development &amp; Change'!$K$34</f>
        <v>#DIV/0!</v>
      </c>
      <c r="BD230" s="112" t="e">
        <f>'III Plan Rates'!$AA233*'V Consumer Factors'!$N$15*'II Rate Development &amp; Change'!$K$34</f>
        <v>#DIV/0!</v>
      </c>
      <c r="BE230" s="112" t="e">
        <f>'III Plan Rates'!$AA233*'V Consumer Factors'!$N$16*'II Rate Development &amp; Change'!$K$34</f>
        <v>#DIV/0!</v>
      </c>
      <c r="BF230" s="112" t="e">
        <f>'III Plan Rates'!$AA233*'V Consumer Factors'!$N$17*'II Rate Development &amp; Change'!$K$34</f>
        <v>#DIV/0!</v>
      </c>
      <c r="BG230" s="112" t="e">
        <f>'III Plan Rates'!$AA233*'V Consumer Factors'!$N$18*'II Rate Development &amp; Change'!$K$34</f>
        <v>#DIV/0!</v>
      </c>
      <c r="BH230" s="112" t="e">
        <f>'III Plan Rates'!$AA233*'V Consumer Factors'!$N$19*'II Rate Development &amp; Change'!$K$34</f>
        <v>#DIV/0!</v>
      </c>
      <c r="BI230" s="112" t="e">
        <f>'III Plan Rates'!$AA233*'V Consumer Factors'!$N$20*'II Rate Development &amp; Change'!$K$34</f>
        <v>#DIV/0!</v>
      </c>
      <c r="BJ230" s="112">
        <f>IF('III Plan Rates'!$AP233&gt;0,SUMPRODUCT(BA230:BI230,'III Plan Rates'!$AG233:$AO233)/'III Plan Rates'!$AP233,0)</f>
        <v>0</v>
      </c>
      <c r="BK230" s="124"/>
      <c r="BL230" s="120" t="e">
        <f t="shared" si="101"/>
        <v>#DIV/0!</v>
      </c>
      <c r="BM230" s="120" t="e">
        <f t="shared" si="102"/>
        <v>#DIV/0!</v>
      </c>
      <c r="BN230" s="120" t="e">
        <f t="shared" si="103"/>
        <v>#DIV/0!</v>
      </c>
      <c r="BO230" s="120" t="e">
        <f t="shared" si="104"/>
        <v>#DIV/0!</v>
      </c>
      <c r="BP230" s="120" t="e">
        <f t="shared" si="105"/>
        <v>#DIV/0!</v>
      </c>
      <c r="BQ230" s="120" t="e">
        <f t="shared" si="106"/>
        <v>#DIV/0!</v>
      </c>
      <c r="BR230" s="120" t="e">
        <f t="shared" si="107"/>
        <v>#DIV/0!</v>
      </c>
      <c r="BS230" s="120" t="e">
        <f t="shared" si="108"/>
        <v>#DIV/0!</v>
      </c>
      <c r="BT230" s="120" t="e">
        <f t="shared" si="109"/>
        <v>#DIV/0!</v>
      </c>
      <c r="BU230" s="120" t="str">
        <f t="shared" si="110"/>
        <v/>
      </c>
      <c r="BV230" s="119"/>
      <c r="BW230" s="111"/>
      <c r="BX230" s="111"/>
      <c r="BY230" s="111"/>
      <c r="BZ230" s="111"/>
      <c r="CA230" s="111"/>
      <c r="CB230" s="111"/>
      <c r="CC230" s="111"/>
      <c r="CD230" s="111"/>
      <c r="CE230" s="111"/>
      <c r="CF230" s="112">
        <f>IF('III Plan Rates'!$AP233&gt;0,SUMPRODUCT(BW230:CE230,'III Plan Rates'!$AG233:$AO233)/'III Plan Rates'!$AP233,0)</f>
        <v>0</v>
      </c>
      <c r="CG230" s="123"/>
      <c r="CH230" s="112" t="e">
        <f>'III Plan Rates'!$AA233*'V Consumer Factors'!$N$12*'II Rate Development &amp; Change'!$L$34</f>
        <v>#DIV/0!</v>
      </c>
      <c r="CI230" s="112" t="e">
        <f>'III Plan Rates'!$AA233*'V Consumer Factors'!$N$13*'II Rate Development &amp; Change'!$L$34</f>
        <v>#DIV/0!</v>
      </c>
      <c r="CJ230" s="112" t="e">
        <f>'III Plan Rates'!$AA233*'V Consumer Factors'!$N$14*'II Rate Development &amp; Change'!$L$34</f>
        <v>#DIV/0!</v>
      </c>
      <c r="CK230" s="112" t="e">
        <f>'III Plan Rates'!$AA233*'V Consumer Factors'!$N$15*'II Rate Development &amp; Change'!$L$34</f>
        <v>#DIV/0!</v>
      </c>
      <c r="CL230" s="112" t="e">
        <f>'III Plan Rates'!$AA233*'V Consumer Factors'!$N$16*'II Rate Development &amp; Change'!$L$34</f>
        <v>#DIV/0!</v>
      </c>
      <c r="CM230" s="112" t="e">
        <f>'III Plan Rates'!$AA233*'V Consumer Factors'!$N$17*'II Rate Development &amp; Change'!$L$34</f>
        <v>#DIV/0!</v>
      </c>
      <c r="CN230" s="112" t="e">
        <f>'III Plan Rates'!$AA233*'V Consumer Factors'!$N$18*'II Rate Development &amp; Change'!$L$34</f>
        <v>#DIV/0!</v>
      </c>
      <c r="CO230" s="112" t="e">
        <f>'III Plan Rates'!$AA233*'V Consumer Factors'!$N$19*'II Rate Development &amp; Change'!$L$34</f>
        <v>#DIV/0!</v>
      </c>
      <c r="CP230" s="112" t="e">
        <f>'III Plan Rates'!$AA233*'V Consumer Factors'!$N$20*'II Rate Development &amp; Change'!$L$34</f>
        <v>#DIV/0!</v>
      </c>
      <c r="CQ230" s="112">
        <f>IF('III Plan Rates'!$AP233&gt;0,SUMPRODUCT(CH230:CP230,'III Plan Rates'!$AG233:$AO233)/'III Plan Rates'!$AP233,0)</f>
        <v>0</v>
      </c>
      <c r="CR230" s="124"/>
      <c r="CS230" s="120" t="e">
        <f t="shared" si="111"/>
        <v>#DIV/0!</v>
      </c>
      <c r="CT230" s="120" t="e">
        <f t="shared" si="112"/>
        <v>#DIV/0!</v>
      </c>
      <c r="CU230" s="120" t="e">
        <f t="shared" si="113"/>
        <v>#DIV/0!</v>
      </c>
      <c r="CV230" s="120" t="e">
        <f t="shared" si="114"/>
        <v>#DIV/0!</v>
      </c>
      <c r="CW230" s="120" t="e">
        <f t="shared" si="115"/>
        <v>#DIV/0!</v>
      </c>
      <c r="CX230" s="120" t="e">
        <f t="shared" si="116"/>
        <v>#DIV/0!</v>
      </c>
      <c r="CY230" s="120" t="e">
        <f t="shared" si="117"/>
        <v>#DIV/0!</v>
      </c>
      <c r="CZ230" s="120" t="e">
        <f t="shared" si="118"/>
        <v>#DIV/0!</v>
      </c>
      <c r="DA230" s="120" t="e">
        <f t="shared" si="119"/>
        <v>#DIV/0!</v>
      </c>
      <c r="DB230" s="120" t="str">
        <f t="shared" si="120"/>
        <v/>
      </c>
      <c r="DC230" s="119"/>
      <c r="DD230" s="111"/>
      <c r="DE230" s="111"/>
      <c r="DF230" s="111"/>
      <c r="DG230" s="111"/>
      <c r="DH230" s="111"/>
      <c r="DI230" s="111"/>
      <c r="DJ230" s="111"/>
      <c r="DK230" s="111"/>
      <c r="DL230" s="111"/>
      <c r="DM230" s="112">
        <f>IF('III Plan Rates'!$AP233&gt;0,SUMPRODUCT(DD230:DL230,'III Plan Rates'!$AG233:$AO233)/'III Plan Rates'!$AP233,0)</f>
        <v>0</v>
      </c>
      <c r="DN230" s="123"/>
      <c r="DO230" s="112" t="e">
        <f>'III Plan Rates'!$AA233*'V Consumer Factors'!$N$12*'II Rate Development &amp; Change'!$M$34</f>
        <v>#DIV/0!</v>
      </c>
      <c r="DP230" s="112" t="e">
        <f>'III Plan Rates'!$AA233*'V Consumer Factors'!$N$13*'II Rate Development &amp; Change'!$M$34</f>
        <v>#DIV/0!</v>
      </c>
      <c r="DQ230" s="112" t="e">
        <f>'III Plan Rates'!$AA233*'V Consumer Factors'!$N$14*'II Rate Development &amp; Change'!$M$34</f>
        <v>#DIV/0!</v>
      </c>
      <c r="DR230" s="112" t="e">
        <f>'III Plan Rates'!$AA233*'V Consumer Factors'!$N$15*'II Rate Development &amp; Change'!$M$34</f>
        <v>#DIV/0!</v>
      </c>
      <c r="DS230" s="112" t="e">
        <f>'III Plan Rates'!$AA233*'V Consumer Factors'!$N$16*'II Rate Development &amp; Change'!$M$34</f>
        <v>#DIV/0!</v>
      </c>
      <c r="DT230" s="112" t="e">
        <f>'III Plan Rates'!$AA233*'V Consumer Factors'!$N$17*'II Rate Development &amp; Change'!$M$34</f>
        <v>#DIV/0!</v>
      </c>
      <c r="DU230" s="112" t="e">
        <f>'III Plan Rates'!$AA233*'V Consumer Factors'!$N$18*'II Rate Development &amp; Change'!$M$34</f>
        <v>#DIV/0!</v>
      </c>
      <c r="DV230" s="112" t="e">
        <f>'III Plan Rates'!$AA233*'V Consumer Factors'!$N$19*'II Rate Development &amp; Change'!$M$34</f>
        <v>#DIV/0!</v>
      </c>
      <c r="DW230" s="112" t="e">
        <f>'III Plan Rates'!$AA233*'V Consumer Factors'!$N$20*'II Rate Development &amp; Change'!$M$34</f>
        <v>#DIV/0!</v>
      </c>
      <c r="DX230" s="112">
        <f>IF('III Plan Rates'!$AP233&gt;0,SUMPRODUCT(DO230:DW230,'III Plan Rates'!$AG233:$AO233)/'III Plan Rates'!$AP233,0)</f>
        <v>0</v>
      </c>
      <c r="DZ230" s="120" t="e">
        <f t="shared" si="121"/>
        <v>#DIV/0!</v>
      </c>
      <c r="EA230" s="120" t="e">
        <f t="shared" si="122"/>
        <v>#DIV/0!</v>
      </c>
      <c r="EB230" s="120" t="e">
        <f t="shared" si="123"/>
        <v>#DIV/0!</v>
      </c>
      <c r="EC230" s="120" t="e">
        <f t="shared" si="124"/>
        <v>#DIV/0!</v>
      </c>
      <c r="ED230" s="120" t="e">
        <f t="shared" si="125"/>
        <v>#DIV/0!</v>
      </c>
      <c r="EE230" s="120" t="e">
        <f t="shared" si="126"/>
        <v>#DIV/0!</v>
      </c>
      <c r="EF230" s="120" t="e">
        <f t="shared" si="127"/>
        <v>#DIV/0!</v>
      </c>
      <c r="EG230" s="120" t="e">
        <f t="shared" si="128"/>
        <v>#DIV/0!</v>
      </c>
      <c r="EH230" s="120" t="e">
        <f t="shared" si="129"/>
        <v>#DIV/0!</v>
      </c>
      <c r="EI230" s="120" t="str">
        <f t="shared" si="130"/>
        <v/>
      </c>
      <c r="EJ230" s="119"/>
    </row>
    <row r="231" spans="1:140" x14ac:dyDescent="0.25">
      <c r="A231" s="406" t="str">
        <f>'III Plan Rates'!A234</f>
        <v>Plan 217</v>
      </c>
      <c r="B231" s="122">
        <f>'III Plan Rates'!B234</f>
        <v>0</v>
      </c>
      <c r="C231" s="128">
        <f>'III Plan Rates'!D234</f>
        <v>0</v>
      </c>
      <c r="D231" s="122">
        <f>'III Plan Rates'!E234</f>
        <v>0</v>
      </c>
      <c r="E231" s="122">
        <f>'III Plan Rates'!F234</f>
        <v>0</v>
      </c>
      <c r="F231" s="122">
        <f>'III Plan Rates'!G234</f>
        <v>0</v>
      </c>
      <c r="G231" s="122">
        <f>'III Plan Rates'!J234</f>
        <v>0</v>
      </c>
      <c r="H231" s="10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2">
        <f>IF('III Plan Rates'!$AP234&gt;0,SUMPRODUCT(I231:Q231,'III Plan Rates'!$AG234:$AO234)/'III Plan Rates'!$AP234,0)</f>
        <v>0</v>
      </c>
      <c r="S231" s="123"/>
      <c r="T231" s="112" t="e">
        <f>'III Plan Rates'!$AA234*'V Consumer Factors'!$N$12*'II Rate Development &amp; Change'!$J$34</f>
        <v>#DIV/0!</v>
      </c>
      <c r="U231" s="112" t="e">
        <f>'III Plan Rates'!$AA234*'V Consumer Factors'!$N$13*'II Rate Development &amp; Change'!$J$34</f>
        <v>#DIV/0!</v>
      </c>
      <c r="V231" s="112" t="e">
        <f>'III Plan Rates'!$AA234*'V Consumer Factors'!$N$14*'II Rate Development &amp; Change'!$J$34</f>
        <v>#DIV/0!</v>
      </c>
      <c r="W231" s="112" t="e">
        <f>'III Plan Rates'!$AA234*'V Consumer Factors'!$N$15*'II Rate Development &amp; Change'!$J$34</f>
        <v>#DIV/0!</v>
      </c>
      <c r="X231" s="112" t="e">
        <f>'III Plan Rates'!$AA234*'V Consumer Factors'!$N$16*'II Rate Development &amp; Change'!$J$34</f>
        <v>#DIV/0!</v>
      </c>
      <c r="Y231" s="112" t="e">
        <f>'III Plan Rates'!$AA234*'V Consumer Factors'!$N$17*'II Rate Development &amp; Change'!$J$34</f>
        <v>#DIV/0!</v>
      </c>
      <c r="Z231" s="112" t="e">
        <f>'III Plan Rates'!$AA234*'V Consumer Factors'!$N$18*'II Rate Development &amp; Change'!$J$34</f>
        <v>#DIV/0!</v>
      </c>
      <c r="AA231" s="112" t="e">
        <f>'III Plan Rates'!$AA234*'V Consumer Factors'!$N$19*'II Rate Development &amp; Change'!$J$34</f>
        <v>#DIV/0!</v>
      </c>
      <c r="AB231" s="112" t="e">
        <f>'III Plan Rates'!$AA234*'V Consumer Factors'!$N$20*'II Rate Development &amp; Change'!$J$34</f>
        <v>#DIV/0!</v>
      </c>
      <c r="AC231" s="112">
        <f>IF('III Plan Rates'!$AP234&gt;0,SUMPRODUCT(T231:AB231,'III Plan Rates'!$AG234:$AO234)/'III Plan Rates'!$AP234,0)</f>
        <v>0</v>
      </c>
      <c r="AD231" s="119"/>
      <c r="AE231" s="120" t="e">
        <f t="shared" si="91"/>
        <v>#DIV/0!</v>
      </c>
      <c r="AF231" s="120" t="e">
        <f t="shared" si="92"/>
        <v>#DIV/0!</v>
      </c>
      <c r="AG231" s="120" t="e">
        <f t="shared" si="93"/>
        <v>#DIV/0!</v>
      </c>
      <c r="AH231" s="120" t="e">
        <f t="shared" si="94"/>
        <v>#DIV/0!</v>
      </c>
      <c r="AI231" s="120" t="e">
        <f t="shared" si="95"/>
        <v>#DIV/0!</v>
      </c>
      <c r="AJ231" s="120" t="e">
        <f t="shared" si="96"/>
        <v>#DIV/0!</v>
      </c>
      <c r="AK231" s="120" t="e">
        <f t="shared" si="97"/>
        <v>#DIV/0!</v>
      </c>
      <c r="AL231" s="120" t="e">
        <f t="shared" si="98"/>
        <v>#DIV/0!</v>
      </c>
      <c r="AM231" s="120" t="e">
        <f t="shared" si="99"/>
        <v>#DIV/0!</v>
      </c>
      <c r="AN231" s="120" t="str">
        <f t="shared" si="100"/>
        <v/>
      </c>
      <c r="AO231" s="119"/>
      <c r="AP231" s="111"/>
      <c r="AQ231" s="111"/>
      <c r="AR231" s="111"/>
      <c r="AS231" s="111"/>
      <c r="AT231" s="111"/>
      <c r="AU231" s="111"/>
      <c r="AV231" s="111"/>
      <c r="AW231" s="111"/>
      <c r="AX231" s="111"/>
      <c r="AY231" s="112">
        <f>IF('III Plan Rates'!$AP234&gt;0,SUMPRODUCT(AP231:AX231,'III Plan Rates'!$AG234:$AO234)/'III Plan Rates'!$AP234,0)</f>
        <v>0</v>
      </c>
      <c r="AZ231" s="123"/>
      <c r="BA231" s="112" t="e">
        <f>'III Plan Rates'!$AA234*'V Consumer Factors'!$N$12*'II Rate Development &amp; Change'!$K$34</f>
        <v>#DIV/0!</v>
      </c>
      <c r="BB231" s="112" t="e">
        <f>'III Plan Rates'!$AA234*'V Consumer Factors'!$N$13*'II Rate Development &amp; Change'!$K$34</f>
        <v>#DIV/0!</v>
      </c>
      <c r="BC231" s="112" t="e">
        <f>'III Plan Rates'!$AA234*'V Consumer Factors'!$N$14*'II Rate Development &amp; Change'!$K$34</f>
        <v>#DIV/0!</v>
      </c>
      <c r="BD231" s="112" t="e">
        <f>'III Plan Rates'!$AA234*'V Consumer Factors'!$N$15*'II Rate Development &amp; Change'!$K$34</f>
        <v>#DIV/0!</v>
      </c>
      <c r="BE231" s="112" t="e">
        <f>'III Plan Rates'!$AA234*'V Consumer Factors'!$N$16*'II Rate Development &amp; Change'!$K$34</f>
        <v>#DIV/0!</v>
      </c>
      <c r="BF231" s="112" t="e">
        <f>'III Plan Rates'!$AA234*'V Consumer Factors'!$N$17*'II Rate Development &amp; Change'!$K$34</f>
        <v>#DIV/0!</v>
      </c>
      <c r="BG231" s="112" t="e">
        <f>'III Plan Rates'!$AA234*'V Consumer Factors'!$N$18*'II Rate Development &amp; Change'!$K$34</f>
        <v>#DIV/0!</v>
      </c>
      <c r="BH231" s="112" t="e">
        <f>'III Plan Rates'!$AA234*'V Consumer Factors'!$N$19*'II Rate Development &amp; Change'!$K$34</f>
        <v>#DIV/0!</v>
      </c>
      <c r="BI231" s="112" t="e">
        <f>'III Plan Rates'!$AA234*'V Consumer Factors'!$N$20*'II Rate Development &amp; Change'!$K$34</f>
        <v>#DIV/0!</v>
      </c>
      <c r="BJ231" s="112">
        <f>IF('III Plan Rates'!$AP234&gt;0,SUMPRODUCT(BA231:BI231,'III Plan Rates'!$AG234:$AO234)/'III Plan Rates'!$AP234,0)</f>
        <v>0</v>
      </c>
      <c r="BK231" s="124"/>
      <c r="BL231" s="120" t="e">
        <f t="shared" si="101"/>
        <v>#DIV/0!</v>
      </c>
      <c r="BM231" s="120" t="e">
        <f t="shared" si="102"/>
        <v>#DIV/0!</v>
      </c>
      <c r="BN231" s="120" t="e">
        <f t="shared" si="103"/>
        <v>#DIV/0!</v>
      </c>
      <c r="BO231" s="120" t="e">
        <f t="shared" si="104"/>
        <v>#DIV/0!</v>
      </c>
      <c r="BP231" s="120" t="e">
        <f t="shared" si="105"/>
        <v>#DIV/0!</v>
      </c>
      <c r="BQ231" s="120" t="e">
        <f t="shared" si="106"/>
        <v>#DIV/0!</v>
      </c>
      <c r="BR231" s="120" t="e">
        <f t="shared" si="107"/>
        <v>#DIV/0!</v>
      </c>
      <c r="BS231" s="120" t="e">
        <f t="shared" si="108"/>
        <v>#DIV/0!</v>
      </c>
      <c r="BT231" s="120" t="e">
        <f t="shared" si="109"/>
        <v>#DIV/0!</v>
      </c>
      <c r="BU231" s="120" t="str">
        <f t="shared" si="110"/>
        <v/>
      </c>
      <c r="BV231" s="119"/>
      <c r="BW231" s="111"/>
      <c r="BX231" s="111"/>
      <c r="BY231" s="111"/>
      <c r="BZ231" s="111"/>
      <c r="CA231" s="111"/>
      <c r="CB231" s="111"/>
      <c r="CC231" s="111"/>
      <c r="CD231" s="111"/>
      <c r="CE231" s="111"/>
      <c r="CF231" s="112">
        <f>IF('III Plan Rates'!$AP234&gt;0,SUMPRODUCT(BW231:CE231,'III Plan Rates'!$AG234:$AO234)/'III Plan Rates'!$AP234,0)</f>
        <v>0</v>
      </c>
      <c r="CG231" s="123"/>
      <c r="CH231" s="112" t="e">
        <f>'III Plan Rates'!$AA234*'V Consumer Factors'!$N$12*'II Rate Development &amp; Change'!$L$34</f>
        <v>#DIV/0!</v>
      </c>
      <c r="CI231" s="112" t="e">
        <f>'III Plan Rates'!$AA234*'V Consumer Factors'!$N$13*'II Rate Development &amp; Change'!$L$34</f>
        <v>#DIV/0!</v>
      </c>
      <c r="CJ231" s="112" t="e">
        <f>'III Plan Rates'!$AA234*'V Consumer Factors'!$N$14*'II Rate Development &amp; Change'!$L$34</f>
        <v>#DIV/0!</v>
      </c>
      <c r="CK231" s="112" t="e">
        <f>'III Plan Rates'!$AA234*'V Consumer Factors'!$N$15*'II Rate Development &amp; Change'!$L$34</f>
        <v>#DIV/0!</v>
      </c>
      <c r="CL231" s="112" t="e">
        <f>'III Plan Rates'!$AA234*'V Consumer Factors'!$N$16*'II Rate Development &amp; Change'!$L$34</f>
        <v>#DIV/0!</v>
      </c>
      <c r="CM231" s="112" t="e">
        <f>'III Plan Rates'!$AA234*'V Consumer Factors'!$N$17*'II Rate Development &amp; Change'!$L$34</f>
        <v>#DIV/0!</v>
      </c>
      <c r="CN231" s="112" t="e">
        <f>'III Plan Rates'!$AA234*'V Consumer Factors'!$N$18*'II Rate Development &amp; Change'!$L$34</f>
        <v>#DIV/0!</v>
      </c>
      <c r="CO231" s="112" t="e">
        <f>'III Plan Rates'!$AA234*'V Consumer Factors'!$N$19*'II Rate Development &amp; Change'!$L$34</f>
        <v>#DIV/0!</v>
      </c>
      <c r="CP231" s="112" t="e">
        <f>'III Plan Rates'!$AA234*'V Consumer Factors'!$N$20*'II Rate Development &amp; Change'!$L$34</f>
        <v>#DIV/0!</v>
      </c>
      <c r="CQ231" s="112">
        <f>IF('III Plan Rates'!$AP234&gt;0,SUMPRODUCT(CH231:CP231,'III Plan Rates'!$AG234:$AO234)/'III Plan Rates'!$AP234,0)</f>
        <v>0</v>
      </c>
      <c r="CR231" s="124"/>
      <c r="CS231" s="120" t="e">
        <f t="shared" si="111"/>
        <v>#DIV/0!</v>
      </c>
      <c r="CT231" s="120" t="e">
        <f t="shared" si="112"/>
        <v>#DIV/0!</v>
      </c>
      <c r="CU231" s="120" t="e">
        <f t="shared" si="113"/>
        <v>#DIV/0!</v>
      </c>
      <c r="CV231" s="120" t="e">
        <f t="shared" si="114"/>
        <v>#DIV/0!</v>
      </c>
      <c r="CW231" s="120" t="e">
        <f t="shared" si="115"/>
        <v>#DIV/0!</v>
      </c>
      <c r="CX231" s="120" t="e">
        <f t="shared" si="116"/>
        <v>#DIV/0!</v>
      </c>
      <c r="CY231" s="120" t="e">
        <f t="shared" si="117"/>
        <v>#DIV/0!</v>
      </c>
      <c r="CZ231" s="120" t="e">
        <f t="shared" si="118"/>
        <v>#DIV/0!</v>
      </c>
      <c r="DA231" s="120" t="e">
        <f t="shared" si="119"/>
        <v>#DIV/0!</v>
      </c>
      <c r="DB231" s="120" t="str">
        <f t="shared" si="120"/>
        <v/>
      </c>
      <c r="DC231" s="119"/>
      <c r="DD231" s="111"/>
      <c r="DE231" s="111"/>
      <c r="DF231" s="111"/>
      <c r="DG231" s="111"/>
      <c r="DH231" s="111"/>
      <c r="DI231" s="111"/>
      <c r="DJ231" s="111"/>
      <c r="DK231" s="111"/>
      <c r="DL231" s="111"/>
      <c r="DM231" s="112">
        <f>IF('III Plan Rates'!$AP234&gt;0,SUMPRODUCT(DD231:DL231,'III Plan Rates'!$AG234:$AO234)/'III Plan Rates'!$AP234,0)</f>
        <v>0</v>
      </c>
      <c r="DN231" s="123"/>
      <c r="DO231" s="112" t="e">
        <f>'III Plan Rates'!$AA234*'V Consumer Factors'!$N$12*'II Rate Development &amp; Change'!$M$34</f>
        <v>#DIV/0!</v>
      </c>
      <c r="DP231" s="112" t="e">
        <f>'III Plan Rates'!$AA234*'V Consumer Factors'!$N$13*'II Rate Development &amp; Change'!$M$34</f>
        <v>#DIV/0!</v>
      </c>
      <c r="DQ231" s="112" t="e">
        <f>'III Plan Rates'!$AA234*'V Consumer Factors'!$N$14*'II Rate Development &amp; Change'!$M$34</f>
        <v>#DIV/0!</v>
      </c>
      <c r="DR231" s="112" t="e">
        <f>'III Plan Rates'!$AA234*'V Consumer Factors'!$N$15*'II Rate Development &amp; Change'!$M$34</f>
        <v>#DIV/0!</v>
      </c>
      <c r="DS231" s="112" t="e">
        <f>'III Plan Rates'!$AA234*'V Consumer Factors'!$N$16*'II Rate Development &amp; Change'!$M$34</f>
        <v>#DIV/0!</v>
      </c>
      <c r="DT231" s="112" t="e">
        <f>'III Plan Rates'!$AA234*'V Consumer Factors'!$N$17*'II Rate Development &amp; Change'!$M$34</f>
        <v>#DIV/0!</v>
      </c>
      <c r="DU231" s="112" t="e">
        <f>'III Plan Rates'!$AA234*'V Consumer Factors'!$N$18*'II Rate Development &amp; Change'!$M$34</f>
        <v>#DIV/0!</v>
      </c>
      <c r="DV231" s="112" t="e">
        <f>'III Plan Rates'!$AA234*'V Consumer Factors'!$N$19*'II Rate Development &amp; Change'!$M$34</f>
        <v>#DIV/0!</v>
      </c>
      <c r="DW231" s="112" t="e">
        <f>'III Plan Rates'!$AA234*'V Consumer Factors'!$N$20*'II Rate Development &amp; Change'!$M$34</f>
        <v>#DIV/0!</v>
      </c>
      <c r="DX231" s="112">
        <f>IF('III Plan Rates'!$AP234&gt;0,SUMPRODUCT(DO231:DW231,'III Plan Rates'!$AG234:$AO234)/'III Plan Rates'!$AP234,0)</f>
        <v>0</v>
      </c>
      <c r="DZ231" s="120" t="e">
        <f t="shared" si="121"/>
        <v>#DIV/0!</v>
      </c>
      <c r="EA231" s="120" t="e">
        <f t="shared" si="122"/>
        <v>#DIV/0!</v>
      </c>
      <c r="EB231" s="120" t="e">
        <f t="shared" si="123"/>
        <v>#DIV/0!</v>
      </c>
      <c r="EC231" s="120" t="e">
        <f t="shared" si="124"/>
        <v>#DIV/0!</v>
      </c>
      <c r="ED231" s="120" t="e">
        <f t="shared" si="125"/>
        <v>#DIV/0!</v>
      </c>
      <c r="EE231" s="120" t="e">
        <f t="shared" si="126"/>
        <v>#DIV/0!</v>
      </c>
      <c r="EF231" s="120" t="e">
        <f t="shared" si="127"/>
        <v>#DIV/0!</v>
      </c>
      <c r="EG231" s="120" t="e">
        <f t="shared" si="128"/>
        <v>#DIV/0!</v>
      </c>
      <c r="EH231" s="120" t="e">
        <f t="shared" si="129"/>
        <v>#DIV/0!</v>
      </c>
      <c r="EI231" s="120" t="str">
        <f t="shared" si="130"/>
        <v/>
      </c>
      <c r="EJ231" s="119"/>
    </row>
    <row r="232" spans="1:140" x14ac:dyDescent="0.25">
      <c r="A232" s="406" t="str">
        <f>'III Plan Rates'!A235</f>
        <v>Plan 218</v>
      </c>
      <c r="B232" s="122">
        <f>'III Plan Rates'!B235</f>
        <v>0</v>
      </c>
      <c r="C232" s="128">
        <f>'III Plan Rates'!D235</f>
        <v>0</v>
      </c>
      <c r="D232" s="122">
        <f>'III Plan Rates'!E235</f>
        <v>0</v>
      </c>
      <c r="E232" s="122">
        <f>'III Plan Rates'!F235</f>
        <v>0</v>
      </c>
      <c r="F232" s="122">
        <f>'III Plan Rates'!G235</f>
        <v>0</v>
      </c>
      <c r="G232" s="122">
        <f>'III Plan Rates'!J235</f>
        <v>0</v>
      </c>
      <c r="H232" s="10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2">
        <f>IF('III Plan Rates'!$AP235&gt;0,SUMPRODUCT(I232:Q232,'III Plan Rates'!$AG235:$AO235)/'III Plan Rates'!$AP235,0)</f>
        <v>0</v>
      </c>
      <c r="S232" s="123"/>
      <c r="T232" s="112" t="e">
        <f>'III Plan Rates'!$AA235*'V Consumer Factors'!$N$12*'II Rate Development &amp; Change'!$J$34</f>
        <v>#DIV/0!</v>
      </c>
      <c r="U232" s="112" t="e">
        <f>'III Plan Rates'!$AA235*'V Consumer Factors'!$N$13*'II Rate Development &amp; Change'!$J$34</f>
        <v>#DIV/0!</v>
      </c>
      <c r="V232" s="112" t="e">
        <f>'III Plan Rates'!$AA235*'V Consumer Factors'!$N$14*'II Rate Development &amp; Change'!$J$34</f>
        <v>#DIV/0!</v>
      </c>
      <c r="W232" s="112" t="e">
        <f>'III Plan Rates'!$AA235*'V Consumer Factors'!$N$15*'II Rate Development &amp; Change'!$J$34</f>
        <v>#DIV/0!</v>
      </c>
      <c r="X232" s="112" t="e">
        <f>'III Plan Rates'!$AA235*'V Consumer Factors'!$N$16*'II Rate Development &amp; Change'!$J$34</f>
        <v>#DIV/0!</v>
      </c>
      <c r="Y232" s="112" t="e">
        <f>'III Plan Rates'!$AA235*'V Consumer Factors'!$N$17*'II Rate Development &amp; Change'!$J$34</f>
        <v>#DIV/0!</v>
      </c>
      <c r="Z232" s="112" t="e">
        <f>'III Plan Rates'!$AA235*'V Consumer Factors'!$N$18*'II Rate Development &amp; Change'!$J$34</f>
        <v>#DIV/0!</v>
      </c>
      <c r="AA232" s="112" t="e">
        <f>'III Plan Rates'!$AA235*'V Consumer Factors'!$N$19*'II Rate Development &amp; Change'!$J$34</f>
        <v>#DIV/0!</v>
      </c>
      <c r="AB232" s="112" t="e">
        <f>'III Plan Rates'!$AA235*'V Consumer Factors'!$N$20*'II Rate Development &amp; Change'!$J$34</f>
        <v>#DIV/0!</v>
      </c>
      <c r="AC232" s="112">
        <f>IF('III Plan Rates'!$AP235&gt;0,SUMPRODUCT(T232:AB232,'III Plan Rates'!$AG235:$AO235)/'III Plan Rates'!$AP235,0)</f>
        <v>0</v>
      </c>
      <c r="AD232" s="119"/>
      <c r="AE232" s="120" t="e">
        <f t="shared" si="91"/>
        <v>#DIV/0!</v>
      </c>
      <c r="AF232" s="120" t="e">
        <f t="shared" si="92"/>
        <v>#DIV/0!</v>
      </c>
      <c r="AG232" s="120" t="e">
        <f t="shared" si="93"/>
        <v>#DIV/0!</v>
      </c>
      <c r="AH232" s="120" t="e">
        <f t="shared" si="94"/>
        <v>#DIV/0!</v>
      </c>
      <c r="AI232" s="120" t="e">
        <f t="shared" si="95"/>
        <v>#DIV/0!</v>
      </c>
      <c r="AJ232" s="120" t="e">
        <f t="shared" si="96"/>
        <v>#DIV/0!</v>
      </c>
      <c r="AK232" s="120" t="e">
        <f t="shared" si="97"/>
        <v>#DIV/0!</v>
      </c>
      <c r="AL232" s="120" t="e">
        <f t="shared" si="98"/>
        <v>#DIV/0!</v>
      </c>
      <c r="AM232" s="120" t="e">
        <f t="shared" si="99"/>
        <v>#DIV/0!</v>
      </c>
      <c r="AN232" s="120" t="str">
        <f t="shared" si="100"/>
        <v/>
      </c>
      <c r="AO232" s="119"/>
      <c r="AP232" s="111"/>
      <c r="AQ232" s="111"/>
      <c r="AR232" s="111"/>
      <c r="AS232" s="111"/>
      <c r="AT232" s="111"/>
      <c r="AU232" s="111"/>
      <c r="AV232" s="111"/>
      <c r="AW232" s="111"/>
      <c r="AX232" s="111"/>
      <c r="AY232" s="112">
        <f>IF('III Plan Rates'!$AP235&gt;0,SUMPRODUCT(AP232:AX232,'III Plan Rates'!$AG235:$AO235)/'III Plan Rates'!$AP235,0)</f>
        <v>0</v>
      </c>
      <c r="AZ232" s="123"/>
      <c r="BA232" s="112" t="e">
        <f>'III Plan Rates'!$AA235*'V Consumer Factors'!$N$12*'II Rate Development &amp; Change'!$K$34</f>
        <v>#DIV/0!</v>
      </c>
      <c r="BB232" s="112" t="e">
        <f>'III Plan Rates'!$AA235*'V Consumer Factors'!$N$13*'II Rate Development &amp; Change'!$K$34</f>
        <v>#DIV/0!</v>
      </c>
      <c r="BC232" s="112" t="e">
        <f>'III Plan Rates'!$AA235*'V Consumer Factors'!$N$14*'II Rate Development &amp; Change'!$K$34</f>
        <v>#DIV/0!</v>
      </c>
      <c r="BD232" s="112" t="e">
        <f>'III Plan Rates'!$AA235*'V Consumer Factors'!$N$15*'II Rate Development &amp; Change'!$K$34</f>
        <v>#DIV/0!</v>
      </c>
      <c r="BE232" s="112" t="e">
        <f>'III Plan Rates'!$AA235*'V Consumer Factors'!$N$16*'II Rate Development &amp; Change'!$K$34</f>
        <v>#DIV/0!</v>
      </c>
      <c r="BF232" s="112" t="e">
        <f>'III Plan Rates'!$AA235*'V Consumer Factors'!$N$17*'II Rate Development &amp; Change'!$K$34</f>
        <v>#DIV/0!</v>
      </c>
      <c r="BG232" s="112" t="e">
        <f>'III Plan Rates'!$AA235*'V Consumer Factors'!$N$18*'II Rate Development &amp; Change'!$K$34</f>
        <v>#DIV/0!</v>
      </c>
      <c r="BH232" s="112" t="e">
        <f>'III Plan Rates'!$AA235*'V Consumer Factors'!$N$19*'II Rate Development &amp; Change'!$K$34</f>
        <v>#DIV/0!</v>
      </c>
      <c r="BI232" s="112" t="e">
        <f>'III Plan Rates'!$AA235*'V Consumer Factors'!$N$20*'II Rate Development &amp; Change'!$K$34</f>
        <v>#DIV/0!</v>
      </c>
      <c r="BJ232" s="112">
        <f>IF('III Plan Rates'!$AP235&gt;0,SUMPRODUCT(BA232:BI232,'III Plan Rates'!$AG235:$AO235)/'III Plan Rates'!$AP235,0)</f>
        <v>0</v>
      </c>
      <c r="BK232" s="124"/>
      <c r="BL232" s="120" t="e">
        <f t="shared" si="101"/>
        <v>#DIV/0!</v>
      </c>
      <c r="BM232" s="120" t="e">
        <f t="shared" si="102"/>
        <v>#DIV/0!</v>
      </c>
      <c r="BN232" s="120" t="e">
        <f t="shared" si="103"/>
        <v>#DIV/0!</v>
      </c>
      <c r="BO232" s="120" t="e">
        <f t="shared" si="104"/>
        <v>#DIV/0!</v>
      </c>
      <c r="BP232" s="120" t="e">
        <f t="shared" si="105"/>
        <v>#DIV/0!</v>
      </c>
      <c r="BQ232" s="120" t="e">
        <f t="shared" si="106"/>
        <v>#DIV/0!</v>
      </c>
      <c r="BR232" s="120" t="e">
        <f t="shared" si="107"/>
        <v>#DIV/0!</v>
      </c>
      <c r="BS232" s="120" t="e">
        <f t="shared" si="108"/>
        <v>#DIV/0!</v>
      </c>
      <c r="BT232" s="120" t="e">
        <f t="shared" si="109"/>
        <v>#DIV/0!</v>
      </c>
      <c r="BU232" s="120" t="str">
        <f t="shared" si="110"/>
        <v/>
      </c>
      <c r="BV232" s="119"/>
      <c r="BW232" s="111"/>
      <c r="BX232" s="111"/>
      <c r="BY232" s="111"/>
      <c r="BZ232" s="111"/>
      <c r="CA232" s="111"/>
      <c r="CB232" s="111"/>
      <c r="CC232" s="111"/>
      <c r="CD232" s="111"/>
      <c r="CE232" s="111"/>
      <c r="CF232" s="112">
        <f>IF('III Plan Rates'!$AP235&gt;0,SUMPRODUCT(BW232:CE232,'III Plan Rates'!$AG235:$AO235)/'III Plan Rates'!$AP235,0)</f>
        <v>0</v>
      </c>
      <c r="CG232" s="123"/>
      <c r="CH232" s="112" t="e">
        <f>'III Plan Rates'!$AA235*'V Consumer Factors'!$N$12*'II Rate Development &amp; Change'!$L$34</f>
        <v>#DIV/0!</v>
      </c>
      <c r="CI232" s="112" t="e">
        <f>'III Plan Rates'!$AA235*'V Consumer Factors'!$N$13*'II Rate Development &amp; Change'!$L$34</f>
        <v>#DIV/0!</v>
      </c>
      <c r="CJ232" s="112" t="e">
        <f>'III Plan Rates'!$AA235*'V Consumer Factors'!$N$14*'II Rate Development &amp; Change'!$L$34</f>
        <v>#DIV/0!</v>
      </c>
      <c r="CK232" s="112" t="e">
        <f>'III Plan Rates'!$AA235*'V Consumer Factors'!$N$15*'II Rate Development &amp; Change'!$L$34</f>
        <v>#DIV/0!</v>
      </c>
      <c r="CL232" s="112" t="e">
        <f>'III Plan Rates'!$AA235*'V Consumer Factors'!$N$16*'II Rate Development &amp; Change'!$L$34</f>
        <v>#DIV/0!</v>
      </c>
      <c r="CM232" s="112" t="e">
        <f>'III Plan Rates'!$AA235*'V Consumer Factors'!$N$17*'II Rate Development &amp; Change'!$L$34</f>
        <v>#DIV/0!</v>
      </c>
      <c r="CN232" s="112" t="e">
        <f>'III Plan Rates'!$AA235*'V Consumer Factors'!$N$18*'II Rate Development &amp; Change'!$L$34</f>
        <v>#DIV/0!</v>
      </c>
      <c r="CO232" s="112" t="e">
        <f>'III Plan Rates'!$AA235*'V Consumer Factors'!$N$19*'II Rate Development &amp; Change'!$L$34</f>
        <v>#DIV/0!</v>
      </c>
      <c r="CP232" s="112" t="e">
        <f>'III Plan Rates'!$AA235*'V Consumer Factors'!$N$20*'II Rate Development &amp; Change'!$L$34</f>
        <v>#DIV/0!</v>
      </c>
      <c r="CQ232" s="112">
        <f>IF('III Plan Rates'!$AP235&gt;0,SUMPRODUCT(CH232:CP232,'III Plan Rates'!$AG235:$AO235)/'III Plan Rates'!$AP235,0)</f>
        <v>0</v>
      </c>
      <c r="CR232" s="124"/>
      <c r="CS232" s="120" t="e">
        <f t="shared" si="111"/>
        <v>#DIV/0!</v>
      </c>
      <c r="CT232" s="120" t="e">
        <f t="shared" si="112"/>
        <v>#DIV/0!</v>
      </c>
      <c r="CU232" s="120" t="e">
        <f t="shared" si="113"/>
        <v>#DIV/0!</v>
      </c>
      <c r="CV232" s="120" t="e">
        <f t="shared" si="114"/>
        <v>#DIV/0!</v>
      </c>
      <c r="CW232" s="120" t="e">
        <f t="shared" si="115"/>
        <v>#DIV/0!</v>
      </c>
      <c r="CX232" s="120" t="e">
        <f t="shared" si="116"/>
        <v>#DIV/0!</v>
      </c>
      <c r="CY232" s="120" t="e">
        <f t="shared" si="117"/>
        <v>#DIV/0!</v>
      </c>
      <c r="CZ232" s="120" t="e">
        <f t="shared" si="118"/>
        <v>#DIV/0!</v>
      </c>
      <c r="DA232" s="120" t="e">
        <f t="shared" si="119"/>
        <v>#DIV/0!</v>
      </c>
      <c r="DB232" s="120" t="str">
        <f t="shared" si="120"/>
        <v/>
      </c>
      <c r="DC232" s="119"/>
      <c r="DD232" s="111"/>
      <c r="DE232" s="111"/>
      <c r="DF232" s="111"/>
      <c r="DG232" s="111"/>
      <c r="DH232" s="111"/>
      <c r="DI232" s="111"/>
      <c r="DJ232" s="111"/>
      <c r="DK232" s="111"/>
      <c r="DL232" s="111"/>
      <c r="DM232" s="112">
        <f>IF('III Plan Rates'!$AP235&gt;0,SUMPRODUCT(DD232:DL232,'III Plan Rates'!$AG235:$AO235)/'III Plan Rates'!$AP235,0)</f>
        <v>0</v>
      </c>
      <c r="DN232" s="123"/>
      <c r="DO232" s="112" t="e">
        <f>'III Plan Rates'!$AA235*'V Consumer Factors'!$N$12*'II Rate Development &amp; Change'!$M$34</f>
        <v>#DIV/0!</v>
      </c>
      <c r="DP232" s="112" t="e">
        <f>'III Plan Rates'!$AA235*'V Consumer Factors'!$N$13*'II Rate Development &amp; Change'!$M$34</f>
        <v>#DIV/0!</v>
      </c>
      <c r="DQ232" s="112" t="e">
        <f>'III Plan Rates'!$AA235*'V Consumer Factors'!$N$14*'II Rate Development &amp; Change'!$M$34</f>
        <v>#DIV/0!</v>
      </c>
      <c r="DR232" s="112" t="e">
        <f>'III Plan Rates'!$AA235*'V Consumer Factors'!$N$15*'II Rate Development &amp; Change'!$M$34</f>
        <v>#DIV/0!</v>
      </c>
      <c r="DS232" s="112" t="e">
        <f>'III Plan Rates'!$AA235*'V Consumer Factors'!$N$16*'II Rate Development &amp; Change'!$M$34</f>
        <v>#DIV/0!</v>
      </c>
      <c r="DT232" s="112" t="e">
        <f>'III Plan Rates'!$AA235*'V Consumer Factors'!$N$17*'II Rate Development &amp; Change'!$M$34</f>
        <v>#DIV/0!</v>
      </c>
      <c r="DU232" s="112" t="e">
        <f>'III Plan Rates'!$AA235*'V Consumer Factors'!$N$18*'II Rate Development &amp; Change'!$M$34</f>
        <v>#DIV/0!</v>
      </c>
      <c r="DV232" s="112" t="e">
        <f>'III Plan Rates'!$AA235*'V Consumer Factors'!$N$19*'II Rate Development &amp; Change'!$M$34</f>
        <v>#DIV/0!</v>
      </c>
      <c r="DW232" s="112" t="e">
        <f>'III Plan Rates'!$AA235*'V Consumer Factors'!$N$20*'II Rate Development &amp; Change'!$M$34</f>
        <v>#DIV/0!</v>
      </c>
      <c r="DX232" s="112">
        <f>IF('III Plan Rates'!$AP235&gt;0,SUMPRODUCT(DO232:DW232,'III Plan Rates'!$AG235:$AO235)/'III Plan Rates'!$AP235,0)</f>
        <v>0</v>
      </c>
      <c r="DZ232" s="120" t="e">
        <f t="shared" si="121"/>
        <v>#DIV/0!</v>
      </c>
      <c r="EA232" s="120" t="e">
        <f t="shared" si="122"/>
        <v>#DIV/0!</v>
      </c>
      <c r="EB232" s="120" t="e">
        <f t="shared" si="123"/>
        <v>#DIV/0!</v>
      </c>
      <c r="EC232" s="120" t="e">
        <f t="shared" si="124"/>
        <v>#DIV/0!</v>
      </c>
      <c r="ED232" s="120" t="e">
        <f t="shared" si="125"/>
        <v>#DIV/0!</v>
      </c>
      <c r="EE232" s="120" t="e">
        <f t="shared" si="126"/>
        <v>#DIV/0!</v>
      </c>
      <c r="EF232" s="120" t="e">
        <f t="shared" si="127"/>
        <v>#DIV/0!</v>
      </c>
      <c r="EG232" s="120" t="e">
        <f t="shared" si="128"/>
        <v>#DIV/0!</v>
      </c>
      <c r="EH232" s="120" t="e">
        <f t="shared" si="129"/>
        <v>#DIV/0!</v>
      </c>
      <c r="EI232" s="120" t="str">
        <f t="shared" si="130"/>
        <v/>
      </c>
      <c r="EJ232" s="119"/>
    </row>
    <row r="233" spans="1:140" x14ac:dyDescent="0.25">
      <c r="A233" s="406" t="str">
        <f>'III Plan Rates'!A236</f>
        <v>Plan 219</v>
      </c>
      <c r="B233" s="122">
        <f>'III Plan Rates'!B236</f>
        <v>0</v>
      </c>
      <c r="C233" s="128">
        <f>'III Plan Rates'!D236</f>
        <v>0</v>
      </c>
      <c r="D233" s="122">
        <f>'III Plan Rates'!E236</f>
        <v>0</v>
      </c>
      <c r="E233" s="122">
        <f>'III Plan Rates'!F236</f>
        <v>0</v>
      </c>
      <c r="F233" s="122">
        <f>'III Plan Rates'!G236</f>
        <v>0</v>
      </c>
      <c r="G233" s="122">
        <f>'III Plan Rates'!J236</f>
        <v>0</v>
      </c>
      <c r="H233" s="10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2">
        <f>IF('III Plan Rates'!$AP236&gt;0,SUMPRODUCT(I233:Q233,'III Plan Rates'!$AG236:$AO236)/'III Plan Rates'!$AP236,0)</f>
        <v>0</v>
      </c>
      <c r="S233" s="123"/>
      <c r="T233" s="112" t="e">
        <f>'III Plan Rates'!$AA236*'V Consumer Factors'!$N$12*'II Rate Development &amp; Change'!$J$34</f>
        <v>#DIV/0!</v>
      </c>
      <c r="U233" s="112" t="e">
        <f>'III Plan Rates'!$AA236*'V Consumer Factors'!$N$13*'II Rate Development &amp; Change'!$J$34</f>
        <v>#DIV/0!</v>
      </c>
      <c r="V233" s="112" t="e">
        <f>'III Plan Rates'!$AA236*'V Consumer Factors'!$N$14*'II Rate Development &amp; Change'!$J$34</f>
        <v>#DIV/0!</v>
      </c>
      <c r="W233" s="112" t="e">
        <f>'III Plan Rates'!$AA236*'V Consumer Factors'!$N$15*'II Rate Development &amp; Change'!$J$34</f>
        <v>#DIV/0!</v>
      </c>
      <c r="X233" s="112" t="e">
        <f>'III Plan Rates'!$AA236*'V Consumer Factors'!$N$16*'II Rate Development &amp; Change'!$J$34</f>
        <v>#DIV/0!</v>
      </c>
      <c r="Y233" s="112" t="e">
        <f>'III Plan Rates'!$AA236*'V Consumer Factors'!$N$17*'II Rate Development &amp; Change'!$J$34</f>
        <v>#DIV/0!</v>
      </c>
      <c r="Z233" s="112" t="e">
        <f>'III Plan Rates'!$AA236*'V Consumer Factors'!$N$18*'II Rate Development &amp; Change'!$J$34</f>
        <v>#DIV/0!</v>
      </c>
      <c r="AA233" s="112" t="e">
        <f>'III Plan Rates'!$AA236*'V Consumer Factors'!$N$19*'II Rate Development &amp; Change'!$J$34</f>
        <v>#DIV/0!</v>
      </c>
      <c r="AB233" s="112" t="e">
        <f>'III Plan Rates'!$AA236*'V Consumer Factors'!$N$20*'II Rate Development &amp; Change'!$J$34</f>
        <v>#DIV/0!</v>
      </c>
      <c r="AC233" s="112">
        <f>IF('III Plan Rates'!$AP236&gt;0,SUMPRODUCT(T233:AB233,'III Plan Rates'!$AG236:$AO236)/'III Plan Rates'!$AP236,0)</f>
        <v>0</v>
      </c>
      <c r="AD233" s="119"/>
      <c r="AE233" s="120" t="e">
        <f t="shared" si="91"/>
        <v>#DIV/0!</v>
      </c>
      <c r="AF233" s="120" t="e">
        <f t="shared" si="92"/>
        <v>#DIV/0!</v>
      </c>
      <c r="AG233" s="120" t="e">
        <f t="shared" si="93"/>
        <v>#DIV/0!</v>
      </c>
      <c r="AH233" s="120" t="e">
        <f t="shared" si="94"/>
        <v>#DIV/0!</v>
      </c>
      <c r="AI233" s="120" t="e">
        <f t="shared" si="95"/>
        <v>#DIV/0!</v>
      </c>
      <c r="AJ233" s="120" t="e">
        <f t="shared" si="96"/>
        <v>#DIV/0!</v>
      </c>
      <c r="AK233" s="120" t="e">
        <f t="shared" si="97"/>
        <v>#DIV/0!</v>
      </c>
      <c r="AL233" s="120" t="e">
        <f t="shared" si="98"/>
        <v>#DIV/0!</v>
      </c>
      <c r="AM233" s="120" t="e">
        <f t="shared" si="99"/>
        <v>#DIV/0!</v>
      </c>
      <c r="AN233" s="120" t="str">
        <f t="shared" si="100"/>
        <v/>
      </c>
      <c r="AO233" s="119"/>
      <c r="AP233" s="111"/>
      <c r="AQ233" s="111"/>
      <c r="AR233" s="111"/>
      <c r="AS233" s="111"/>
      <c r="AT233" s="111"/>
      <c r="AU233" s="111"/>
      <c r="AV233" s="111"/>
      <c r="AW233" s="111"/>
      <c r="AX233" s="111"/>
      <c r="AY233" s="112">
        <f>IF('III Plan Rates'!$AP236&gt;0,SUMPRODUCT(AP233:AX233,'III Plan Rates'!$AG236:$AO236)/'III Plan Rates'!$AP236,0)</f>
        <v>0</v>
      </c>
      <c r="AZ233" s="123"/>
      <c r="BA233" s="112" t="e">
        <f>'III Plan Rates'!$AA236*'V Consumer Factors'!$N$12*'II Rate Development &amp; Change'!$K$34</f>
        <v>#DIV/0!</v>
      </c>
      <c r="BB233" s="112" t="e">
        <f>'III Plan Rates'!$AA236*'V Consumer Factors'!$N$13*'II Rate Development &amp; Change'!$K$34</f>
        <v>#DIV/0!</v>
      </c>
      <c r="BC233" s="112" t="e">
        <f>'III Plan Rates'!$AA236*'V Consumer Factors'!$N$14*'II Rate Development &amp; Change'!$K$34</f>
        <v>#DIV/0!</v>
      </c>
      <c r="BD233" s="112" t="e">
        <f>'III Plan Rates'!$AA236*'V Consumer Factors'!$N$15*'II Rate Development &amp; Change'!$K$34</f>
        <v>#DIV/0!</v>
      </c>
      <c r="BE233" s="112" t="e">
        <f>'III Plan Rates'!$AA236*'V Consumer Factors'!$N$16*'II Rate Development &amp; Change'!$K$34</f>
        <v>#DIV/0!</v>
      </c>
      <c r="BF233" s="112" t="e">
        <f>'III Plan Rates'!$AA236*'V Consumer Factors'!$N$17*'II Rate Development &amp; Change'!$K$34</f>
        <v>#DIV/0!</v>
      </c>
      <c r="BG233" s="112" t="e">
        <f>'III Plan Rates'!$AA236*'V Consumer Factors'!$N$18*'II Rate Development &amp; Change'!$K$34</f>
        <v>#DIV/0!</v>
      </c>
      <c r="BH233" s="112" t="e">
        <f>'III Plan Rates'!$AA236*'V Consumer Factors'!$N$19*'II Rate Development &amp; Change'!$K$34</f>
        <v>#DIV/0!</v>
      </c>
      <c r="BI233" s="112" t="e">
        <f>'III Plan Rates'!$AA236*'V Consumer Factors'!$N$20*'II Rate Development &amp; Change'!$K$34</f>
        <v>#DIV/0!</v>
      </c>
      <c r="BJ233" s="112">
        <f>IF('III Plan Rates'!$AP236&gt;0,SUMPRODUCT(BA233:BI233,'III Plan Rates'!$AG236:$AO236)/'III Plan Rates'!$AP236,0)</f>
        <v>0</v>
      </c>
      <c r="BK233" s="124"/>
      <c r="BL233" s="120" t="e">
        <f t="shared" si="101"/>
        <v>#DIV/0!</v>
      </c>
      <c r="BM233" s="120" t="e">
        <f t="shared" si="102"/>
        <v>#DIV/0!</v>
      </c>
      <c r="BN233" s="120" t="e">
        <f t="shared" si="103"/>
        <v>#DIV/0!</v>
      </c>
      <c r="BO233" s="120" t="e">
        <f t="shared" si="104"/>
        <v>#DIV/0!</v>
      </c>
      <c r="BP233" s="120" t="e">
        <f t="shared" si="105"/>
        <v>#DIV/0!</v>
      </c>
      <c r="BQ233" s="120" t="e">
        <f t="shared" si="106"/>
        <v>#DIV/0!</v>
      </c>
      <c r="BR233" s="120" t="e">
        <f t="shared" si="107"/>
        <v>#DIV/0!</v>
      </c>
      <c r="BS233" s="120" t="e">
        <f t="shared" si="108"/>
        <v>#DIV/0!</v>
      </c>
      <c r="BT233" s="120" t="e">
        <f t="shared" si="109"/>
        <v>#DIV/0!</v>
      </c>
      <c r="BU233" s="120" t="str">
        <f t="shared" si="110"/>
        <v/>
      </c>
      <c r="BV233" s="119"/>
      <c r="BW233" s="111"/>
      <c r="BX233" s="111"/>
      <c r="BY233" s="111"/>
      <c r="BZ233" s="111"/>
      <c r="CA233" s="111"/>
      <c r="CB233" s="111"/>
      <c r="CC233" s="111"/>
      <c r="CD233" s="111"/>
      <c r="CE233" s="111"/>
      <c r="CF233" s="112">
        <f>IF('III Plan Rates'!$AP236&gt;0,SUMPRODUCT(BW233:CE233,'III Plan Rates'!$AG236:$AO236)/'III Plan Rates'!$AP236,0)</f>
        <v>0</v>
      </c>
      <c r="CG233" s="123"/>
      <c r="CH233" s="112" t="e">
        <f>'III Plan Rates'!$AA236*'V Consumer Factors'!$N$12*'II Rate Development &amp; Change'!$L$34</f>
        <v>#DIV/0!</v>
      </c>
      <c r="CI233" s="112" t="e">
        <f>'III Plan Rates'!$AA236*'V Consumer Factors'!$N$13*'II Rate Development &amp; Change'!$L$34</f>
        <v>#DIV/0!</v>
      </c>
      <c r="CJ233" s="112" t="e">
        <f>'III Plan Rates'!$AA236*'V Consumer Factors'!$N$14*'II Rate Development &amp; Change'!$L$34</f>
        <v>#DIV/0!</v>
      </c>
      <c r="CK233" s="112" t="e">
        <f>'III Plan Rates'!$AA236*'V Consumer Factors'!$N$15*'II Rate Development &amp; Change'!$L$34</f>
        <v>#DIV/0!</v>
      </c>
      <c r="CL233" s="112" t="e">
        <f>'III Plan Rates'!$AA236*'V Consumer Factors'!$N$16*'II Rate Development &amp; Change'!$L$34</f>
        <v>#DIV/0!</v>
      </c>
      <c r="CM233" s="112" t="e">
        <f>'III Plan Rates'!$AA236*'V Consumer Factors'!$N$17*'II Rate Development &amp; Change'!$L$34</f>
        <v>#DIV/0!</v>
      </c>
      <c r="CN233" s="112" t="e">
        <f>'III Plan Rates'!$AA236*'V Consumer Factors'!$N$18*'II Rate Development &amp; Change'!$L$34</f>
        <v>#DIV/0!</v>
      </c>
      <c r="CO233" s="112" t="e">
        <f>'III Plan Rates'!$AA236*'V Consumer Factors'!$N$19*'II Rate Development &amp; Change'!$L$34</f>
        <v>#DIV/0!</v>
      </c>
      <c r="CP233" s="112" t="e">
        <f>'III Plan Rates'!$AA236*'V Consumer Factors'!$N$20*'II Rate Development &amp; Change'!$L$34</f>
        <v>#DIV/0!</v>
      </c>
      <c r="CQ233" s="112">
        <f>IF('III Plan Rates'!$AP236&gt;0,SUMPRODUCT(CH233:CP233,'III Plan Rates'!$AG236:$AO236)/'III Plan Rates'!$AP236,0)</f>
        <v>0</v>
      </c>
      <c r="CR233" s="124"/>
      <c r="CS233" s="120" t="e">
        <f t="shared" si="111"/>
        <v>#DIV/0!</v>
      </c>
      <c r="CT233" s="120" t="e">
        <f t="shared" si="112"/>
        <v>#DIV/0!</v>
      </c>
      <c r="CU233" s="120" t="e">
        <f t="shared" si="113"/>
        <v>#DIV/0!</v>
      </c>
      <c r="CV233" s="120" t="e">
        <f t="shared" si="114"/>
        <v>#DIV/0!</v>
      </c>
      <c r="CW233" s="120" t="e">
        <f t="shared" si="115"/>
        <v>#DIV/0!</v>
      </c>
      <c r="CX233" s="120" t="e">
        <f t="shared" si="116"/>
        <v>#DIV/0!</v>
      </c>
      <c r="CY233" s="120" t="e">
        <f t="shared" si="117"/>
        <v>#DIV/0!</v>
      </c>
      <c r="CZ233" s="120" t="e">
        <f t="shared" si="118"/>
        <v>#DIV/0!</v>
      </c>
      <c r="DA233" s="120" t="e">
        <f t="shared" si="119"/>
        <v>#DIV/0!</v>
      </c>
      <c r="DB233" s="120" t="str">
        <f t="shared" si="120"/>
        <v/>
      </c>
      <c r="DC233" s="119"/>
      <c r="DD233" s="111"/>
      <c r="DE233" s="111"/>
      <c r="DF233" s="111"/>
      <c r="DG233" s="111"/>
      <c r="DH233" s="111"/>
      <c r="DI233" s="111"/>
      <c r="DJ233" s="111"/>
      <c r="DK233" s="111"/>
      <c r="DL233" s="111"/>
      <c r="DM233" s="112">
        <f>IF('III Plan Rates'!$AP236&gt;0,SUMPRODUCT(DD233:DL233,'III Plan Rates'!$AG236:$AO236)/'III Plan Rates'!$AP236,0)</f>
        <v>0</v>
      </c>
      <c r="DN233" s="123"/>
      <c r="DO233" s="112" t="e">
        <f>'III Plan Rates'!$AA236*'V Consumer Factors'!$N$12*'II Rate Development &amp; Change'!$M$34</f>
        <v>#DIV/0!</v>
      </c>
      <c r="DP233" s="112" t="e">
        <f>'III Plan Rates'!$AA236*'V Consumer Factors'!$N$13*'II Rate Development &amp; Change'!$M$34</f>
        <v>#DIV/0!</v>
      </c>
      <c r="DQ233" s="112" t="e">
        <f>'III Plan Rates'!$AA236*'V Consumer Factors'!$N$14*'II Rate Development &amp; Change'!$M$34</f>
        <v>#DIV/0!</v>
      </c>
      <c r="DR233" s="112" t="e">
        <f>'III Plan Rates'!$AA236*'V Consumer Factors'!$N$15*'II Rate Development &amp; Change'!$M$34</f>
        <v>#DIV/0!</v>
      </c>
      <c r="DS233" s="112" t="e">
        <f>'III Plan Rates'!$AA236*'V Consumer Factors'!$N$16*'II Rate Development &amp; Change'!$M$34</f>
        <v>#DIV/0!</v>
      </c>
      <c r="DT233" s="112" t="e">
        <f>'III Plan Rates'!$AA236*'V Consumer Factors'!$N$17*'II Rate Development &amp; Change'!$M$34</f>
        <v>#DIV/0!</v>
      </c>
      <c r="DU233" s="112" t="e">
        <f>'III Plan Rates'!$AA236*'V Consumer Factors'!$N$18*'II Rate Development &amp; Change'!$M$34</f>
        <v>#DIV/0!</v>
      </c>
      <c r="DV233" s="112" t="e">
        <f>'III Plan Rates'!$AA236*'V Consumer Factors'!$N$19*'II Rate Development &amp; Change'!$M$34</f>
        <v>#DIV/0!</v>
      </c>
      <c r="DW233" s="112" t="e">
        <f>'III Plan Rates'!$AA236*'V Consumer Factors'!$N$20*'II Rate Development &amp; Change'!$M$34</f>
        <v>#DIV/0!</v>
      </c>
      <c r="DX233" s="112">
        <f>IF('III Plan Rates'!$AP236&gt;0,SUMPRODUCT(DO233:DW233,'III Plan Rates'!$AG236:$AO236)/'III Plan Rates'!$AP236,0)</f>
        <v>0</v>
      </c>
      <c r="DZ233" s="120" t="e">
        <f t="shared" si="121"/>
        <v>#DIV/0!</v>
      </c>
      <c r="EA233" s="120" t="e">
        <f t="shared" si="122"/>
        <v>#DIV/0!</v>
      </c>
      <c r="EB233" s="120" t="e">
        <f t="shared" si="123"/>
        <v>#DIV/0!</v>
      </c>
      <c r="EC233" s="120" t="e">
        <f t="shared" si="124"/>
        <v>#DIV/0!</v>
      </c>
      <c r="ED233" s="120" t="e">
        <f t="shared" si="125"/>
        <v>#DIV/0!</v>
      </c>
      <c r="EE233" s="120" t="e">
        <f t="shared" si="126"/>
        <v>#DIV/0!</v>
      </c>
      <c r="EF233" s="120" t="e">
        <f t="shared" si="127"/>
        <v>#DIV/0!</v>
      </c>
      <c r="EG233" s="120" t="e">
        <f t="shared" si="128"/>
        <v>#DIV/0!</v>
      </c>
      <c r="EH233" s="120" t="e">
        <f t="shared" si="129"/>
        <v>#DIV/0!</v>
      </c>
      <c r="EI233" s="120" t="str">
        <f t="shared" si="130"/>
        <v/>
      </c>
      <c r="EJ233" s="119"/>
    </row>
    <row r="234" spans="1:140" x14ac:dyDescent="0.25">
      <c r="A234" s="406" t="str">
        <f>'III Plan Rates'!A237</f>
        <v>Plan 220</v>
      </c>
      <c r="B234" s="122">
        <f>'III Plan Rates'!B237</f>
        <v>0</v>
      </c>
      <c r="C234" s="128">
        <f>'III Plan Rates'!D237</f>
        <v>0</v>
      </c>
      <c r="D234" s="122">
        <f>'III Plan Rates'!E237</f>
        <v>0</v>
      </c>
      <c r="E234" s="122">
        <f>'III Plan Rates'!F237</f>
        <v>0</v>
      </c>
      <c r="F234" s="122">
        <f>'III Plan Rates'!G237</f>
        <v>0</v>
      </c>
      <c r="G234" s="122">
        <f>'III Plan Rates'!J237</f>
        <v>0</v>
      </c>
      <c r="H234" s="10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2">
        <f>IF('III Plan Rates'!$AP237&gt;0,SUMPRODUCT(I234:Q234,'III Plan Rates'!$AG237:$AO237)/'III Plan Rates'!$AP237,0)</f>
        <v>0</v>
      </c>
      <c r="S234" s="123"/>
      <c r="T234" s="112" t="e">
        <f>'III Plan Rates'!$AA237*'V Consumer Factors'!$N$12*'II Rate Development &amp; Change'!$J$34</f>
        <v>#DIV/0!</v>
      </c>
      <c r="U234" s="112" t="e">
        <f>'III Plan Rates'!$AA237*'V Consumer Factors'!$N$13*'II Rate Development &amp; Change'!$J$34</f>
        <v>#DIV/0!</v>
      </c>
      <c r="V234" s="112" t="e">
        <f>'III Plan Rates'!$AA237*'V Consumer Factors'!$N$14*'II Rate Development &amp; Change'!$J$34</f>
        <v>#DIV/0!</v>
      </c>
      <c r="W234" s="112" t="e">
        <f>'III Plan Rates'!$AA237*'V Consumer Factors'!$N$15*'II Rate Development &amp; Change'!$J$34</f>
        <v>#DIV/0!</v>
      </c>
      <c r="X234" s="112" t="e">
        <f>'III Plan Rates'!$AA237*'V Consumer Factors'!$N$16*'II Rate Development &amp; Change'!$J$34</f>
        <v>#DIV/0!</v>
      </c>
      <c r="Y234" s="112" t="e">
        <f>'III Plan Rates'!$AA237*'V Consumer Factors'!$N$17*'II Rate Development &amp; Change'!$J$34</f>
        <v>#DIV/0!</v>
      </c>
      <c r="Z234" s="112" t="e">
        <f>'III Plan Rates'!$AA237*'V Consumer Factors'!$N$18*'II Rate Development &amp; Change'!$J$34</f>
        <v>#DIV/0!</v>
      </c>
      <c r="AA234" s="112" t="e">
        <f>'III Plan Rates'!$AA237*'V Consumer Factors'!$N$19*'II Rate Development &amp; Change'!$J$34</f>
        <v>#DIV/0!</v>
      </c>
      <c r="AB234" s="112" t="e">
        <f>'III Plan Rates'!$AA237*'V Consumer Factors'!$N$20*'II Rate Development &amp; Change'!$J$34</f>
        <v>#DIV/0!</v>
      </c>
      <c r="AC234" s="112">
        <f>IF('III Plan Rates'!$AP237&gt;0,SUMPRODUCT(T234:AB234,'III Plan Rates'!$AG237:$AO237)/'III Plan Rates'!$AP237,0)</f>
        <v>0</v>
      </c>
      <c r="AD234" s="119"/>
      <c r="AE234" s="120" t="e">
        <f t="shared" si="91"/>
        <v>#DIV/0!</v>
      </c>
      <c r="AF234" s="120" t="e">
        <f t="shared" si="92"/>
        <v>#DIV/0!</v>
      </c>
      <c r="AG234" s="120" t="e">
        <f t="shared" si="93"/>
        <v>#DIV/0!</v>
      </c>
      <c r="AH234" s="120" t="e">
        <f t="shared" si="94"/>
        <v>#DIV/0!</v>
      </c>
      <c r="AI234" s="120" t="e">
        <f t="shared" si="95"/>
        <v>#DIV/0!</v>
      </c>
      <c r="AJ234" s="120" t="e">
        <f t="shared" si="96"/>
        <v>#DIV/0!</v>
      </c>
      <c r="AK234" s="120" t="e">
        <f t="shared" si="97"/>
        <v>#DIV/0!</v>
      </c>
      <c r="AL234" s="120" t="e">
        <f t="shared" si="98"/>
        <v>#DIV/0!</v>
      </c>
      <c r="AM234" s="120" t="e">
        <f t="shared" si="99"/>
        <v>#DIV/0!</v>
      </c>
      <c r="AN234" s="120" t="str">
        <f t="shared" si="100"/>
        <v/>
      </c>
      <c r="AO234" s="119"/>
      <c r="AP234" s="111"/>
      <c r="AQ234" s="111"/>
      <c r="AR234" s="111"/>
      <c r="AS234" s="111"/>
      <c r="AT234" s="111"/>
      <c r="AU234" s="111"/>
      <c r="AV234" s="111"/>
      <c r="AW234" s="111"/>
      <c r="AX234" s="111"/>
      <c r="AY234" s="112">
        <f>IF('III Plan Rates'!$AP237&gt;0,SUMPRODUCT(AP234:AX234,'III Plan Rates'!$AG237:$AO237)/'III Plan Rates'!$AP237,0)</f>
        <v>0</v>
      </c>
      <c r="AZ234" s="123"/>
      <c r="BA234" s="112" t="e">
        <f>'III Plan Rates'!$AA237*'V Consumer Factors'!$N$12*'II Rate Development &amp; Change'!$K$34</f>
        <v>#DIV/0!</v>
      </c>
      <c r="BB234" s="112" t="e">
        <f>'III Plan Rates'!$AA237*'V Consumer Factors'!$N$13*'II Rate Development &amp; Change'!$K$34</f>
        <v>#DIV/0!</v>
      </c>
      <c r="BC234" s="112" t="e">
        <f>'III Plan Rates'!$AA237*'V Consumer Factors'!$N$14*'II Rate Development &amp; Change'!$K$34</f>
        <v>#DIV/0!</v>
      </c>
      <c r="BD234" s="112" t="e">
        <f>'III Plan Rates'!$AA237*'V Consumer Factors'!$N$15*'II Rate Development &amp; Change'!$K$34</f>
        <v>#DIV/0!</v>
      </c>
      <c r="BE234" s="112" t="e">
        <f>'III Plan Rates'!$AA237*'V Consumer Factors'!$N$16*'II Rate Development &amp; Change'!$K$34</f>
        <v>#DIV/0!</v>
      </c>
      <c r="BF234" s="112" t="e">
        <f>'III Plan Rates'!$AA237*'V Consumer Factors'!$N$17*'II Rate Development &amp; Change'!$K$34</f>
        <v>#DIV/0!</v>
      </c>
      <c r="BG234" s="112" t="e">
        <f>'III Plan Rates'!$AA237*'V Consumer Factors'!$N$18*'II Rate Development &amp; Change'!$K$34</f>
        <v>#DIV/0!</v>
      </c>
      <c r="BH234" s="112" t="e">
        <f>'III Plan Rates'!$AA237*'V Consumer Factors'!$N$19*'II Rate Development &amp; Change'!$K$34</f>
        <v>#DIV/0!</v>
      </c>
      <c r="BI234" s="112" t="e">
        <f>'III Plan Rates'!$AA237*'V Consumer Factors'!$N$20*'II Rate Development &amp; Change'!$K$34</f>
        <v>#DIV/0!</v>
      </c>
      <c r="BJ234" s="112">
        <f>IF('III Plan Rates'!$AP237&gt;0,SUMPRODUCT(BA234:BI234,'III Plan Rates'!$AG237:$AO237)/'III Plan Rates'!$AP237,0)</f>
        <v>0</v>
      </c>
      <c r="BK234" s="124"/>
      <c r="BL234" s="120" t="e">
        <f t="shared" si="101"/>
        <v>#DIV/0!</v>
      </c>
      <c r="BM234" s="120" t="e">
        <f t="shared" si="102"/>
        <v>#DIV/0!</v>
      </c>
      <c r="BN234" s="120" t="e">
        <f t="shared" si="103"/>
        <v>#DIV/0!</v>
      </c>
      <c r="BO234" s="120" t="e">
        <f t="shared" si="104"/>
        <v>#DIV/0!</v>
      </c>
      <c r="BP234" s="120" t="e">
        <f t="shared" si="105"/>
        <v>#DIV/0!</v>
      </c>
      <c r="BQ234" s="120" t="e">
        <f t="shared" si="106"/>
        <v>#DIV/0!</v>
      </c>
      <c r="BR234" s="120" t="e">
        <f t="shared" si="107"/>
        <v>#DIV/0!</v>
      </c>
      <c r="BS234" s="120" t="e">
        <f t="shared" si="108"/>
        <v>#DIV/0!</v>
      </c>
      <c r="BT234" s="120" t="e">
        <f t="shared" si="109"/>
        <v>#DIV/0!</v>
      </c>
      <c r="BU234" s="120" t="str">
        <f t="shared" si="110"/>
        <v/>
      </c>
      <c r="BV234" s="119"/>
      <c r="BW234" s="111"/>
      <c r="BX234" s="111"/>
      <c r="BY234" s="111"/>
      <c r="BZ234" s="111"/>
      <c r="CA234" s="111"/>
      <c r="CB234" s="111"/>
      <c r="CC234" s="111"/>
      <c r="CD234" s="111"/>
      <c r="CE234" s="111"/>
      <c r="CF234" s="112">
        <f>IF('III Plan Rates'!$AP237&gt;0,SUMPRODUCT(BW234:CE234,'III Plan Rates'!$AG237:$AO237)/'III Plan Rates'!$AP237,0)</f>
        <v>0</v>
      </c>
      <c r="CG234" s="123"/>
      <c r="CH234" s="112" t="e">
        <f>'III Plan Rates'!$AA237*'V Consumer Factors'!$N$12*'II Rate Development &amp; Change'!$L$34</f>
        <v>#DIV/0!</v>
      </c>
      <c r="CI234" s="112" t="e">
        <f>'III Plan Rates'!$AA237*'V Consumer Factors'!$N$13*'II Rate Development &amp; Change'!$L$34</f>
        <v>#DIV/0!</v>
      </c>
      <c r="CJ234" s="112" t="e">
        <f>'III Plan Rates'!$AA237*'V Consumer Factors'!$N$14*'II Rate Development &amp; Change'!$L$34</f>
        <v>#DIV/0!</v>
      </c>
      <c r="CK234" s="112" t="e">
        <f>'III Plan Rates'!$AA237*'V Consumer Factors'!$N$15*'II Rate Development &amp; Change'!$L$34</f>
        <v>#DIV/0!</v>
      </c>
      <c r="CL234" s="112" t="e">
        <f>'III Plan Rates'!$AA237*'V Consumer Factors'!$N$16*'II Rate Development &amp; Change'!$L$34</f>
        <v>#DIV/0!</v>
      </c>
      <c r="CM234" s="112" t="e">
        <f>'III Plan Rates'!$AA237*'V Consumer Factors'!$N$17*'II Rate Development &amp; Change'!$L$34</f>
        <v>#DIV/0!</v>
      </c>
      <c r="CN234" s="112" t="e">
        <f>'III Plan Rates'!$AA237*'V Consumer Factors'!$N$18*'II Rate Development &amp; Change'!$L$34</f>
        <v>#DIV/0!</v>
      </c>
      <c r="CO234" s="112" t="e">
        <f>'III Plan Rates'!$AA237*'V Consumer Factors'!$N$19*'II Rate Development &amp; Change'!$L$34</f>
        <v>#DIV/0!</v>
      </c>
      <c r="CP234" s="112" t="e">
        <f>'III Plan Rates'!$AA237*'V Consumer Factors'!$N$20*'II Rate Development &amp; Change'!$L$34</f>
        <v>#DIV/0!</v>
      </c>
      <c r="CQ234" s="112">
        <f>IF('III Plan Rates'!$AP237&gt;0,SUMPRODUCT(CH234:CP234,'III Plan Rates'!$AG237:$AO237)/'III Plan Rates'!$AP237,0)</f>
        <v>0</v>
      </c>
      <c r="CR234" s="124"/>
      <c r="CS234" s="120" t="e">
        <f t="shared" si="111"/>
        <v>#DIV/0!</v>
      </c>
      <c r="CT234" s="120" t="e">
        <f t="shared" si="112"/>
        <v>#DIV/0!</v>
      </c>
      <c r="CU234" s="120" t="e">
        <f t="shared" si="113"/>
        <v>#DIV/0!</v>
      </c>
      <c r="CV234" s="120" t="e">
        <f t="shared" si="114"/>
        <v>#DIV/0!</v>
      </c>
      <c r="CW234" s="120" t="e">
        <f t="shared" si="115"/>
        <v>#DIV/0!</v>
      </c>
      <c r="CX234" s="120" t="e">
        <f t="shared" si="116"/>
        <v>#DIV/0!</v>
      </c>
      <c r="CY234" s="120" t="e">
        <f t="shared" si="117"/>
        <v>#DIV/0!</v>
      </c>
      <c r="CZ234" s="120" t="e">
        <f t="shared" si="118"/>
        <v>#DIV/0!</v>
      </c>
      <c r="DA234" s="120" t="e">
        <f t="shared" si="119"/>
        <v>#DIV/0!</v>
      </c>
      <c r="DB234" s="120" t="str">
        <f t="shared" si="120"/>
        <v/>
      </c>
      <c r="DC234" s="119"/>
      <c r="DD234" s="111"/>
      <c r="DE234" s="111"/>
      <c r="DF234" s="111"/>
      <c r="DG234" s="111"/>
      <c r="DH234" s="111"/>
      <c r="DI234" s="111"/>
      <c r="DJ234" s="111"/>
      <c r="DK234" s="111"/>
      <c r="DL234" s="111"/>
      <c r="DM234" s="112">
        <f>IF('III Plan Rates'!$AP237&gt;0,SUMPRODUCT(DD234:DL234,'III Plan Rates'!$AG237:$AO237)/'III Plan Rates'!$AP237,0)</f>
        <v>0</v>
      </c>
      <c r="DN234" s="123"/>
      <c r="DO234" s="112" t="e">
        <f>'III Plan Rates'!$AA237*'V Consumer Factors'!$N$12*'II Rate Development &amp; Change'!$M$34</f>
        <v>#DIV/0!</v>
      </c>
      <c r="DP234" s="112" t="e">
        <f>'III Plan Rates'!$AA237*'V Consumer Factors'!$N$13*'II Rate Development &amp; Change'!$M$34</f>
        <v>#DIV/0!</v>
      </c>
      <c r="DQ234" s="112" t="e">
        <f>'III Plan Rates'!$AA237*'V Consumer Factors'!$N$14*'II Rate Development &amp; Change'!$M$34</f>
        <v>#DIV/0!</v>
      </c>
      <c r="DR234" s="112" t="e">
        <f>'III Plan Rates'!$AA237*'V Consumer Factors'!$N$15*'II Rate Development &amp; Change'!$M$34</f>
        <v>#DIV/0!</v>
      </c>
      <c r="DS234" s="112" t="e">
        <f>'III Plan Rates'!$AA237*'V Consumer Factors'!$N$16*'II Rate Development &amp; Change'!$M$34</f>
        <v>#DIV/0!</v>
      </c>
      <c r="DT234" s="112" t="e">
        <f>'III Plan Rates'!$AA237*'V Consumer Factors'!$N$17*'II Rate Development &amp; Change'!$M$34</f>
        <v>#DIV/0!</v>
      </c>
      <c r="DU234" s="112" t="e">
        <f>'III Plan Rates'!$AA237*'V Consumer Factors'!$N$18*'II Rate Development &amp; Change'!$M$34</f>
        <v>#DIV/0!</v>
      </c>
      <c r="DV234" s="112" t="e">
        <f>'III Plan Rates'!$AA237*'V Consumer Factors'!$N$19*'II Rate Development &amp; Change'!$M$34</f>
        <v>#DIV/0!</v>
      </c>
      <c r="DW234" s="112" t="e">
        <f>'III Plan Rates'!$AA237*'V Consumer Factors'!$N$20*'II Rate Development &amp; Change'!$M$34</f>
        <v>#DIV/0!</v>
      </c>
      <c r="DX234" s="112">
        <f>IF('III Plan Rates'!$AP237&gt;0,SUMPRODUCT(DO234:DW234,'III Plan Rates'!$AG237:$AO237)/'III Plan Rates'!$AP237,0)</f>
        <v>0</v>
      </c>
      <c r="DZ234" s="120" t="e">
        <f t="shared" si="121"/>
        <v>#DIV/0!</v>
      </c>
      <c r="EA234" s="120" t="e">
        <f t="shared" si="122"/>
        <v>#DIV/0!</v>
      </c>
      <c r="EB234" s="120" t="e">
        <f t="shared" si="123"/>
        <v>#DIV/0!</v>
      </c>
      <c r="EC234" s="120" t="e">
        <f t="shared" si="124"/>
        <v>#DIV/0!</v>
      </c>
      <c r="ED234" s="120" t="e">
        <f t="shared" si="125"/>
        <v>#DIV/0!</v>
      </c>
      <c r="EE234" s="120" t="e">
        <f t="shared" si="126"/>
        <v>#DIV/0!</v>
      </c>
      <c r="EF234" s="120" t="e">
        <f t="shared" si="127"/>
        <v>#DIV/0!</v>
      </c>
      <c r="EG234" s="120" t="e">
        <f t="shared" si="128"/>
        <v>#DIV/0!</v>
      </c>
      <c r="EH234" s="120" t="e">
        <f t="shared" si="129"/>
        <v>#DIV/0!</v>
      </c>
      <c r="EI234" s="120" t="str">
        <f t="shared" si="130"/>
        <v/>
      </c>
      <c r="EJ234" s="119"/>
    </row>
    <row r="235" spans="1:140" x14ac:dyDescent="0.25">
      <c r="A235" s="406" t="str">
        <f>'III Plan Rates'!A238</f>
        <v>Plan 221</v>
      </c>
      <c r="B235" s="122">
        <f>'III Plan Rates'!B238</f>
        <v>0</v>
      </c>
      <c r="C235" s="128">
        <f>'III Plan Rates'!D238</f>
        <v>0</v>
      </c>
      <c r="D235" s="122">
        <f>'III Plan Rates'!E238</f>
        <v>0</v>
      </c>
      <c r="E235" s="122">
        <f>'III Plan Rates'!F238</f>
        <v>0</v>
      </c>
      <c r="F235" s="122">
        <f>'III Plan Rates'!G238</f>
        <v>0</v>
      </c>
      <c r="G235" s="122">
        <f>'III Plan Rates'!J238</f>
        <v>0</v>
      </c>
      <c r="H235" s="10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2">
        <f>IF('III Plan Rates'!$AP238&gt;0,SUMPRODUCT(I235:Q235,'III Plan Rates'!$AG238:$AO238)/'III Plan Rates'!$AP238,0)</f>
        <v>0</v>
      </c>
      <c r="S235" s="123"/>
      <c r="T235" s="112" t="e">
        <f>'III Plan Rates'!$AA238*'V Consumer Factors'!$N$12*'II Rate Development &amp; Change'!$J$34</f>
        <v>#DIV/0!</v>
      </c>
      <c r="U235" s="112" t="e">
        <f>'III Plan Rates'!$AA238*'V Consumer Factors'!$N$13*'II Rate Development &amp; Change'!$J$34</f>
        <v>#DIV/0!</v>
      </c>
      <c r="V235" s="112" t="e">
        <f>'III Plan Rates'!$AA238*'V Consumer Factors'!$N$14*'II Rate Development &amp; Change'!$J$34</f>
        <v>#DIV/0!</v>
      </c>
      <c r="W235" s="112" t="e">
        <f>'III Plan Rates'!$AA238*'V Consumer Factors'!$N$15*'II Rate Development &amp; Change'!$J$34</f>
        <v>#DIV/0!</v>
      </c>
      <c r="X235" s="112" t="e">
        <f>'III Plan Rates'!$AA238*'V Consumer Factors'!$N$16*'II Rate Development &amp; Change'!$J$34</f>
        <v>#DIV/0!</v>
      </c>
      <c r="Y235" s="112" t="e">
        <f>'III Plan Rates'!$AA238*'V Consumer Factors'!$N$17*'II Rate Development &amp; Change'!$J$34</f>
        <v>#DIV/0!</v>
      </c>
      <c r="Z235" s="112" t="e">
        <f>'III Plan Rates'!$AA238*'V Consumer Factors'!$N$18*'II Rate Development &amp; Change'!$J$34</f>
        <v>#DIV/0!</v>
      </c>
      <c r="AA235" s="112" t="e">
        <f>'III Plan Rates'!$AA238*'V Consumer Factors'!$N$19*'II Rate Development &amp; Change'!$J$34</f>
        <v>#DIV/0!</v>
      </c>
      <c r="AB235" s="112" t="e">
        <f>'III Plan Rates'!$AA238*'V Consumer Factors'!$N$20*'II Rate Development &amp; Change'!$J$34</f>
        <v>#DIV/0!</v>
      </c>
      <c r="AC235" s="112">
        <f>IF('III Plan Rates'!$AP238&gt;0,SUMPRODUCT(T235:AB235,'III Plan Rates'!$AG238:$AO238)/'III Plan Rates'!$AP238,0)</f>
        <v>0</v>
      </c>
      <c r="AD235" s="119"/>
      <c r="AE235" s="120" t="e">
        <f t="shared" si="91"/>
        <v>#DIV/0!</v>
      </c>
      <c r="AF235" s="120" t="e">
        <f t="shared" si="92"/>
        <v>#DIV/0!</v>
      </c>
      <c r="AG235" s="120" t="e">
        <f t="shared" si="93"/>
        <v>#DIV/0!</v>
      </c>
      <c r="AH235" s="120" t="e">
        <f t="shared" si="94"/>
        <v>#DIV/0!</v>
      </c>
      <c r="AI235" s="120" t="e">
        <f t="shared" si="95"/>
        <v>#DIV/0!</v>
      </c>
      <c r="AJ235" s="120" t="e">
        <f t="shared" si="96"/>
        <v>#DIV/0!</v>
      </c>
      <c r="AK235" s="120" t="e">
        <f t="shared" si="97"/>
        <v>#DIV/0!</v>
      </c>
      <c r="AL235" s="120" t="e">
        <f t="shared" si="98"/>
        <v>#DIV/0!</v>
      </c>
      <c r="AM235" s="120" t="e">
        <f t="shared" si="99"/>
        <v>#DIV/0!</v>
      </c>
      <c r="AN235" s="120" t="str">
        <f t="shared" si="100"/>
        <v/>
      </c>
      <c r="AO235" s="119"/>
      <c r="AP235" s="111"/>
      <c r="AQ235" s="111"/>
      <c r="AR235" s="111"/>
      <c r="AS235" s="111"/>
      <c r="AT235" s="111"/>
      <c r="AU235" s="111"/>
      <c r="AV235" s="111"/>
      <c r="AW235" s="111"/>
      <c r="AX235" s="111"/>
      <c r="AY235" s="112">
        <f>IF('III Plan Rates'!$AP238&gt;0,SUMPRODUCT(AP235:AX235,'III Plan Rates'!$AG238:$AO238)/'III Plan Rates'!$AP238,0)</f>
        <v>0</v>
      </c>
      <c r="AZ235" s="123"/>
      <c r="BA235" s="112" t="e">
        <f>'III Plan Rates'!$AA238*'V Consumer Factors'!$N$12*'II Rate Development &amp; Change'!$K$34</f>
        <v>#DIV/0!</v>
      </c>
      <c r="BB235" s="112" t="e">
        <f>'III Plan Rates'!$AA238*'V Consumer Factors'!$N$13*'II Rate Development &amp; Change'!$K$34</f>
        <v>#DIV/0!</v>
      </c>
      <c r="BC235" s="112" t="e">
        <f>'III Plan Rates'!$AA238*'V Consumer Factors'!$N$14*'II Rate Development &amp; Change'!$K$34</f>
        <v>#DIV/0!</v>
      </c>
      <c r="BD235" s="112" t="e">
        <f>'III Plan Rates'!$AA238*'V Consumer Factors'!$N$15*'II Rate Development &amp; Change'!$K$34</f>
        <v>#DIV/0!</v>
      </c>
      <c r="BE235" s="112" t="e">
        <f>'III Plan Rates'!$AA238*'V Consumer Factors'!$N$16*'II Rate Development &amp; Change'!$K$34</f>
        <v>#DIV/0!</v>
      </c>
      <c r="BF235" s="112" t="e">
        <f>'III Plan Rates'!$AA238*'V Consumer Factors'!$N$17*'II Rate Development &amp; Change'!$K$34</f>
        <v>#DIV/0!</v>
      </c>
      <c r="BG235" s="112" t="e">
        <f>'III Plan Rates'!$AA238*'V Consumer Factors'!$N$18*'II Rate Development &amp; Change'!$K$34</f>
        <v>#DIV/0!</v>
      </c>
      <c r="BH235" s="112" t="e">
        <f>'III Plan Rates'!$AA238*'V Consumer Factors'!$N$19*'II Rate Development &amp; Change'!$K$34</f>
        <v>#DIV/0!</v>
      </c>
      <c r="BI235" s="112" t="e">
        <f>'III Plan Rates'!$AA238*'V Consumer Factors'!$N$20*'II Rate Development &amp; Change'!$K$34</f>
        <v>#DIV/0!</v>
      </c>
      <c r="BJ235" s="112">
        <f>IF('III Plan Rates'!$AP238&gt;0,SUMPRODUCT(BA235:BI235,'III Plan Rates'!$AG238:$AO238)/'III Plan Rates'!$AP238,0)</f>
        <v>0</v>
      </c>
      <c r="BK235" s="124"/>
      <c r="BL235" s="120" t="e">
        <f t="shared" si="101"/>
        <v>#DIV/0!</v>
      </c>
      <c r="BM235" s="120" t="e">
        <f t="shared" si="102"/>
        <v>#DIV/0!</v>
      </c>
      <c r="BN235" s="120" t="e">
        <f t="shared" si="103"/>
        <v>#DIV/0!</v>
      </c>
      <c r="BO235" s="120" t="e">
        <f t="shared" si="104"/>
        <v>#DIV/0!</v>
      </c>
      <c r="BP235" s="120" t="e">
        <f t="shared" si="105"/>
        <v>#DIV/0!</v>
      </c>
      <c r="BQ235" s="120" t="e">
        <f t="shared" si="106"/>
        <v>#DIV/0!</v>
      </c>
      <c r="BR235" s="120" t="e">
        <f t="shared" si="107"/>
        <v>#DIV/0!</v>
      </c>
      <c r="BS235" s="120" t="e">
        <f t="shared" si="108"/>
        <v>#DIV/0!</v>
      </c>
      <c r="BT235" s="120" t="e">
        <f t="shared" si="109"/>
        <v>#DIV/0!</v>
      </c>
      <c r="BU235" s="120" t="str">
        <f t="shared" si="110"/>
        <v/>
      </c>
      <c r="BV235" s="119"/>
      <c r="BW235" s="111"/>
      <c r="BX235" s="111"/>
      <c r="BY235" s="111"/>
      <c r="BZ235" s="111"/>
      <c r="CA235" s="111"/>
      <c r="CB235" s="111"/>
      <c r="CC235" s="111"/>
      <c r="CD235" s="111"/>
      <c r="CE235" s="111"/>
      <c r="CF235" s="112">
        <f>IF('III Plan Rates'!$AP238&gt;0,SUMPRODUCT(BW235:CE235,'III Plan Rates'!$AG238:$AO238)/'III Plan Rates'!$AP238,0)</f>
        <v>0</v>
      </c>
      <c r="CG235" s="123"/>
      <c r="CH235" s="112" t="e">
        <f>'III Plan Rates'!$AA238*'V Consumer Factors'!$N$12*'II Rate Development &amp; Change'!$L$34</f>
        <v>#DIV/0!</v>
      </c>
      <c r="CI235" s="112" t="e">
        <f>'III Plan Rates'!$AA238*'V Consumer Factors'!$N$13*'II Rate Development &amp; Change'!$L$34</f>
        <v>#DIV/0!</v>
      </c>
      <c r="CJ235" s="112" t="e">
        <f>'III Plan Rates'!$AA238*'V Consumer Factors'!$N$14*'II Rate Development &amp; Change'!$L$34</f>
        <v>#DIV/0!</v>
      </c>
      <c r="CK235" s="112" t="e">
        <f>'III Plan Rates'!$AA238*'V Consumer Factors'!$N$15*'II Rate Development &amp; Change'!$L$34</f>
        <v>#DIV/0!</v>
      </c>
      <c r="CL235" s="112" t="e">
        <f>'III Plan Rates'!$AA238*'V Consumer Factors'!$N$16*'II Rate Development &amp; Change'!$L$34</f>
        <v>#DIV/0!</v>
      </c>
      <c r="CM235" s="112" t="e">
        <f>'III Plan Rates'!$AA238*'V Consumer Factors'!$N$17*'II Rate Development &amp; Change'!$L$34</f>
        <v>#DIV/0!</v>
      </c>
      <c r="CN235" s="112" t="e">
        <f>'III Plan Rates'!$AA238*'V Consumer Factors'!$N$18*'II Rate Development &amp; Change'!$L$34</f>
        <v>#DIV/0!</v>
      </c>
      <c r="CO235" s="112" t="e">
        <f>'III Plan Rates'!$AA238*'V Consumer Factors'!$N$19*'II Rate Development &amp; Change'!$L$34</f>
        <v>#DIV/0!</v>
      </c>
      <c r="CP235" s="112" t="e">
        <f>'III Plan Rates'!$AA238*'V Consumer Factors'!$N$20*'II Rate Development &amp; Change'!$L$34</f>
        <v>#DIV/0!</v>
      </c>
      <c r="CQ235" s="112">
        <f>IF('III Plan Rates'!$AP238&gt;0,SUMPRODUCT(CH235:CP235,'III Plan Rates'!$AG238:$AO238)/'III Plan Rates'!$AP238,0)</f>
        <v>0</v>
      </c>
      <c r="CR235" s="124"/>
      <c r="CS235" s="120" t="e">
        <f t="shared" si="111"/>
        <v>#DIV/0!</v>
      </c>
      <c r="CT235" s="120" t="e">
        <f t="shared" si="112"/>
        <v>#DIV/0!</v>
      </c>
      <c r="CU235" s="120" t="e">
        <f t="shared" si="113"/>
        <v>#DIV/0!</v>
      </c>
      <c r="CV235" s="120" t="e">
        <f t="shared" si="114"/>
        <v>#DIV/0!</v>
      </c>
      <c r="CW235" s="120" t="e">
        <f t="shared" si="115"/>
        <v>#DIV/0!</v>
      </c>
      <c r="CX235" s="120" t="e">
        <f t="shared" si="116"/>
        <v>#DIV/0!</v>
      </c>
      <c r="CY235" s="120" t="e">
        <f t="shared" si="117"/>
        <v>#DIV/0!</v>
      </c>
      <c r="CZ235" s="120" t="e">
        <f t="shared" si="118"/>
        <v>#DIV/0!</v>
      </c>
      <c r="DA235" s="120" t="e">
        <f t="shared" si="119"/>
        <v>#DIV/0!</v>
      </c>
      <c r="DB235" s="120" t="str">
        <f t="shared" si="120"/>
        <v/>
      </c>
      <c r="DC235" s="119"/>
      <c r="DD235" s="111"/>
      <c r="DE235" s="111"/>
      <c r="DF235" s="111"/>
      <c r="DG235" s="111"/>
      <c r="DH235" s="111"/>
      <c r="DI235" s="111"/>
      <c r="DJ235" s="111"/>
      <c r="DK235" s="111"/>
      <c r="DL235" s="111"/>
      <c r="DM235" s="112">
        <f>IF('III Plan Rates'!$AP238&gt;0,SUMPRODUCT(DD235:DL235,'III Plan Rates'!$AG238:$AO238)/'III Plan Rates'!$AP238,0)</f>
        <v>0</v>
      </c>
      <c r="DN235" s="123"/>
      <c r="DO235" s="112" t="e">
        <f>'III Plan Rates'!$AA238*'V Consumer Factors'!$N$12*'II Rate Development &amp; Change'!$M$34</f>
        <v>#DIV/0!</v>
      </c>
      <c r="DP235" s="112" t="e">
        <f>'III Plan Rates'!$AA238*'V Consumer Factors'!$N$13*'II Rate Development &amp; Change'!$M$34</f>
        <v>#DIV/0!</v>
      </c>
      <c r="DQ235" s="112" t="e">
        <f>'III Plan Rates'!$AA238*'V Consumer Factors'!$N$14*'II Rate Development &amp; Change'!$M$34</f>
        <v>#DIV/0!</v>
      </c>
      <c r="DR235" s="112" t="e">
        <f>'III Plan Rates'!$AA238*'V Consumer Factors'!$N$15*'II Rate Development &amp; Change'!$M$34</f>
        <v>#DIV/0!</v>
      </c>
      <c r="DS235" s="112" t="e">
        <f>'III Plan Rates'!$AA238*'V Consumer Factors'!$N$16*'II Rate Development &amp; Change'!$M$34</f>
        <v>#DIV/0!</v>
      </c>
      <c r="DT235" s="112" t="e">
        <f>'III Plan Rates'!$AA238*'V Consumer Factors'!$N$17*'II Rate Development &amp; Change'!$M$34</f>
        <v>#DIV/0!</v>
      </c>
      <c r="DU235" s="112" t="e">
        <f>'III Plan Rates'!$AA238*'V Consumer Factors'!$N$18*'II Rate Development &amp; Change'!$M$34</f>
        <v>#DIV/0!</v>
      </c>
      <c r="DV235" s="112" t="e">
        <f>'III Plan Rates'!$AA238*'V Consumer Factors'!$N$19*'II Rate Development &amp; Change'!$M$34</f>
        <v>#DIV/0!</v>
      </c>
      <c r="DW235" s="112" t="e">
        <f>'III Plan Rates'!$AA238*'V Consumer Factors'!$N$20*'II Rate Development &amp; Change'!$M$34</f>
        <v>#DIV/0!</v>
      </c>
      <c r="DX235" s="112">
        <f>IF('III Plan Rates'!$AP238&gt;0,SUMPRODUCT(DO235:DW235,'III Plan Rates'!$AG238:$AO238)/'III Plan Rates'!$AP238,0)</f>
        <v>0</v>
      </c>
      <c r="DZ235" s="120" t="e">
        <f t="shared" si="121"/>
        <v>#DIV/0!</v>
      </c>
      <c r="EA235" s="120" t="e">
        <f t="shared" si="122"/>
        <v>#DIV/0!</v>
      </c>
      <c r="EB235" s="120" t="e">
        <f t="shared" si="123"/>
        <v>#DIV/0!</v>
      </c>
      <c r="EC235" s="120" t="e">
        <f t="shared" si="124"/>
        <v>#DIV/0!</v>
      </c>
      <c r="ED235" s="120" t="e">
        <f t="shared" si="125"/>
        <v>#DIV/0!</v>
      </c>
      <c r="EE235" s="120" t="e">
        <f t="shared" si="126"/>
        <v>#DIV/0!</v>
      </c>
      <c r="EF235" s="120" t="e">
        <f t="shared" si="127"/>
        <v>#DIV/0!</v>
      </c>
      <c r="EG235" s="120" t="e">
        <f t="shared" si="128"/>
        <v>#DIV/0!</v>
      </c>
      <c r="EH235" s="120" t="e">
        <f t="shared" si="129"/>
        <v>#DIV/0!</v>
      </c>
      <c r="EI235" s="120" t="str">
        <f t="shared" si="130"/>
        <v/>
      </c>
      <c r="EJ235" s="119"/>
    </row>
    <row r="236" spans="1:140" x14ac:dyDescent="0.25">
      <c r="A236" s="406" t="str">
        <f>'III Plan Rates'!A239</f>
        <v>Plan 222</v>
      </c>
      <c r="B236" s="122">
        <f>'III Plan Rates'!B239</f>
        <v>0</v>
      </c>
      <c r="C236" s="128">
        <f>'III Plan Rates'!D239</f>
        <v>0</v>
      </c>
      <c r="D236" s="122">
        <f>'III Plan Rates'!E239</f>
        <v>0</v>
      </c>
      <c r="E236" s="122">
        <f>'III Plan Rates'!F239</f>
        <v>0</v>
      </c>
      <c r="F236" s="122">
        <f>'III Plan Rates'!G239</f>
        <v>0</v>
      </c>
      <c r="G236" s="122">
        <f>'III Plan Rates'!J239</f>
        <v>0</v>
      </c>
      <c r="H236" s="10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2">
        <f>IF('III Plan Rates'!$AP239&gt;0,SUMPRODUCT(I236:Q236,'III Plan Rates'!$AG239:$AO239)/'III Plan Rates'!$AP239,0)</f>
        <v>0</v>
      </c>
      <c r="S236" s="123"/>
      <c r="T236" s="112" t="e">
        <f>'III Plan Rates'!$AA239*'V Consumer Factors'!$N$12*'II Rate Development &amp; Change'!$J$34</f>
        <v>#DIV/0!</v>
      </c>
      <c r="U236" s="112" t="e">
        <f>'III Plan Rates'!$AA239*'V Consumer Factors'!$N$13*'II Rate Development &amp; Change'!$J$34</f>
        <v>#DIV/0!</v>
      </c>
      <c r="V236" s="112" t="e">
        <f>'III Plan Rates'!$AA239*'V Consumer Factors'!$N$14*'II Rate Development &amp; Change'!$J$34</f>
        <v>#DIV/0!</v>
      </c>
      <c r="W236" s="112" t="e">
        <f>'III Plan Rates'!$AA239*'V Consumer Factors'!$N$15*'II Rate Development &amp; Change'!$J$34</f>
        <v>#DIV/0!</v>
      </c>
      <c r="X236" s="112" t="e">
        <f>'III Plan Rates'!$AA239*'V Consumer Factors'!$N$16*'II Rate Development &amp; Change'!$J$34</f>
        <v>#DIV/0!</v>
      </c>
      <c r="Y236" s="112" t="e">
        <f>'III Plan Rates'!$AA239*'V Consumer Factors'!$N$17*'II Rate Development &amp; Change'!$J$34</f>
        <v>#DIV/0!</v>
      </c>
      <c r="Z236" s="112" t="e">
        <f>'III Plan Rates'!$AA239*'V Consumer Factors'!$N$18*'II Rate Development &amp; Change'!$J$34</f>
        <v>#DIV/0!</v>
      </c>
      <c r="AA236" s="112" t="e">
        <f>'III Plan Rates'!$AA239*'V Consumer Factors'!$N$19*'II Rate Development &amp; Change'!$J$34</f>
        <v>#DIV/0!</v>
      </c>
      <c r="AB236" s="112" t="e">
        <f>'III Plan Rates'!$AA239*'V Consumer Factors'!$N$20*'II Rate Development &amp; Change'!$J$34</f>
        <v>#DIV/0!</v>
      </c>
      <c r="AC236" s="112">
        <f>IF('III Plan Rates'!$AP239&gt;0,SUMPRODUCT(T236:AB236,'III Plan Rates'!$AG239:$AO239)/'III Plan Rates'!$AP239,0)</f>
        <v>0</v>
      </c>
      <c r="AD236" s="119"/>
      <c r="AE236" s="120" t="e">
        <f t="shared" si="91"/>
        <v>#DIV/0!</v>
      </c>
      <c r="AF236" s="120" t="e">
        <f t="shared" si="92"/>
        <v>#DIV/0!</v>
      </c>
      <c r="AG236" s="120" t="e">
        <f t="shared" si="93"/>
        <v>#DIV/0!</v>
      </c>
      <c r="AH236" s="120" t="e">
        <f t="shared" si="94"/>
        <v>#DIV/0!</v>
      </c>
      <c r="AI236" s="120" t="e">
        <f t="shared" si="95"/>
        <v>#DIV/0!</v>
      </c>
      <c r="AJ236" s="120" t="e">
        <f t="shared" si="96"/>
        <v>#DIV/0!</v>
      </c>
      <c r="AK236" s="120" t="e">
        <f t="shared" si="97"/>
        <v>#DIV/0!</v>
      </c>
      <c r="AL236" s="120" t="e">
        <f t="shared" si="98"/>
        <v>#DIV/0!</v>
      </c>
      <c r="AM236" s="120" t="e">
        <f t="shared" si="99"/>
        <v>#DIV/0!</v>
      </c>
      <c r="AN236" s="120" t="str">
        <f t="shared" si="100"/>
        <v/>
      </c>
      <c r="AO236" s="119"/>
      <c r="AP236" s="111"/>
      <c r="AQ236" s="111"/>
      <c r="AR236" s="111"/>
      <c r="AS236" s="111"/>
      <c r="AT236" s="111"/>
      <c r="AU236" s="111"/>
      <c r="AV236" s="111"/>
      <c r="AW236" s="111"/>
      <c r="AX236" s="111"/>
      <c r="AY236" s="112">
        <f>IF('III Plan Rates'!$AP239&gt;0,SUMPRODUCT(AP236:AX236,'III Plan Rates'!$AG239:$AO239)/'III Plan Rates'!$AP239,0)</f>
        <v>0</v>
      </c>
      <c r="AZ236" s="123"/>
      <c r="BA236" s="112" t="e">
        <f>'III Plan Rates'!$AA239*'V Consumer Factors'!$N$12*'II Rate Development &amp; Change'!$K$34</f>
        <v>#DIV/0!</v>
      </c>
      <c r="BB236" s="112" t="e">
        <f>'III Plan Rates'!$AA239*'V Consumer Factors'!$N$13*'II Rate Development &amp; Change'!$K$34</f>
        <v>#DIV/0!</v>
      </c>
      <c r="BC236" s="112" t="e">
        <f>'III Plan Rates'!$AA239*'V Consumer Factors'!$N$14*'II Rate Development &amp; Change'!$K$34</f>
        <v>#DIV/0!</v>
      </c>
      <c r="BD236" s="112" t="e">
        <f>'III Plan Rates'!$AA239*'V Consumer Factors'!$N$15*'II Rate Development &amp; Change'!$K$34</f>
        <v>#DIV/0!</v>
      </c>
      <c r="BE236" s="112" t="e">
        <f>'III Plan Rates'!$AA239*'V Consumer Factors'!$N$16*'II Rate Development &amp; Change'!$K$34</f>
        <v>#DIV/0!</v>
      </c>
      <c r="BF236" s="112" t="e">
        <f>'III Plan Rates'!$AA239*'V Consumer Factors'!$N$17*'II Rate Development &amp; Change'!$K$34</f>
        <v>#DIV/0!</v>
      </c>
      <c r="BG236" s="112" t="e">
        <f>'III Plan Rates'!$AA239*'V Consumer Factors'!$N$18*'II Rate Development &amp; Change'!$K$34</f>
        <v>#DIV/0!</v>
      </c>
      <c r="BH236" s="112" t="e">
        <f>'III Plan Rates'!$AA239*'V Consumer Factors'!$N$19*'II Rate Development &amp; Change'!$K$34</f>
        <v>#DIV/0!</v>
      </c>
      <c r="BI236" s="112" t="e">
        <f>'III Plan Rates'!$AA239*'V Consumer Factors'!$N$20*'II Rate Development &amp; Change'!$K$34</f>
        <v>#DIV/0!</v>
      </c>
      <c r="BJ236" s="112">
        <f>IF('III Plan Rates'!$AP239&gt;0,SUMPRODUCT(BA236:BI236,'III Plan Rates'!$AG239:$AO239)/'III Plan Rates'!$AP239,0)</f>
        <v>0</v>
      </c>
      <c r="BK236" s="124"/>
      <c r="BL236" s="120" t="e">
        <f t="shared" si="101"/>
        <v>#DIV/0!</v>
      </c>
      <c r="BM236" s="120" t="e">
        <f t="shared" si="102"/>
        <v>#DIV/0!</v>
      </c>
      <c r="BN236" s="120" t="e">
        <f t="shared" si="103"/>
        <v>#DIV/0!</v>
      </c>
      <c r="BO236" s="120" t="e">
        <f t="shared" si="104"/>
        <v>#DIV/0!</v>
      </c>
      <c r="BP236" s="120" t="e">
        <f t="shared" si="105"/>
        <v>#DIV/0!</v>
      </c>
      <c r="BQ236" s="120" t="e">
        <f t="shared" si="106"/>
        <v>#DIV/0!</v>
      </c>
      <c r="BR236" s="120" t="e">
        <f t="shared" si="107"/>
        <v>#DIV/0!</v>
      </c>
      <c r="BS236" s="120" t="e">
        <f t="shared" si="108"/>
        <v>#DIV/0!</v>
      </c>
      <c r="BT236" s="120" t="e">
        <f t="shared" si="109"/>
        <v>#DIV/0!</v>
      </c>
      <c r="BU236" s="120" t="str">
        <f t="shared" si="110"/>
        <v/>
      </c>
      <c r="BV236" s="119"/>
      <c r="BW236" s="111"/>
      <c r="BX236" s="111"/>
      <c r="BY236" s="111"/>
      <c r="BZ236" s="111"/>
      <c r="CA236" s="111"/>
      <c r="CB236" s="111"/>
      <c r="CC236" s="111"/>
      <c r="CD236" s="111"/>
      <c r="CE236" s="111"/>
      <c r="CF236" s="112">
        <f>IF('III Plan Rates'!$AP239&gt;0,SUMPRODUCT(BW236:CE236,'III Plan Rates'!$AG239:$AO239)/'III Plan Rates'!$AP239,0)</f>
        <v>0</v>
      </c>
      <c r="CG236" s="123"/>
      <c r="CH236" s="112" t="e">
        <f>'III Plan Rates'!$AA239*'V Consumer Factors'!$N$12*'II Rate Development &amp; Change'!$L$34</f>
        <v>#DIV/0!</v>
      </c>
      <c r="CI236" s="112" t="e">
        <f>'III Plan Rates'!$AA239*'V Consumer Factors'!$N$13*'II Rate Development &amp; Change'!$L$34</f>
        <v>#DIV/0!</v>
      </c>
      <c r="CJ236" s="112" t="e">
        <f>'III Plan Rates'!$AA239*'V Consumer Factors'!$N$14*'II Rate Development &amp; Change'!$L$34</f>
        <v>#DIV/0!</v>
      </c>
      <c r="CK236" s="112" t="e">
        <f>'III Plan Rates'!$AA239*'V Consumer Factors'!$N$15*'II Rate Development &amp; Change'!$L$34</f>
        <v>#DIV/0!</v>
      </c>
      <c r="CL236" s="112" t="e">
        <f>'III Plan Rates'!$AA239*'V Consumer Factors'!$N$16*'II Rate Development &amp; Change'!$L$34</f>
        <v>#DIV/0!</v>
      </c>
      <c r="CM236" s="112" t="e">
        <f>'III Plan Rates'!$AA239*'V Consumer Factors'!$N$17*'II Rate Development &amp; Change'!$L$34</f>
        <v>#DIV/0!</v>
      </c>
      <c r="CN236" s="112" t="e">
        <f>'III Plan Rates'!$AA239*'V Consumer Factors'!$N$18*'II Rate Development &amp; Change'!$L$34</f>
        <v>#DIV/0!</v>
      </c>
      <c r="CO236" s="112" t="e">
        <f>'III Plan Rates'!$AA239*'V Consumer Factors'!$N$19*'II Rate Development &amp; Change'!$L$34</f>
        <v>#DIV/0!</v>
      </c>
      <c r="CP236" s="112" t="e">
        <f>'III Plan Rates'!$AA239*'V Consumer Factors'!$N$20*'II Rate Development &amp; Change'!$L$34</f>
        <v>#DIV/0!</v>
      </c>
      <c r="CQ236" s="112">
        <f>IF('III Plan Rates'!$AP239&gt;0,SUMPRODUCT(CH236:CP236,'III Plan Rates'!$AG239:$AO239)/'III Plan Rates'!$AP239,0)</f>
        <v>0</v>
      </c>
      <c r="CR236" s="124"/>
      <c r="CS236" s="120" t="e">
        <f t="shared" si="111"/>
        <v>#DIV/0!</v>
      </c>
      <c r="CT236" s="120" t="e">
        <f t="shared" si="112"/>
        <v>#DIV/0!</v>
      </c>
      <c r="CU236" s="120" t="e">
        <f t="shared" si="113"/>
        <v>#DIV/0!</v>
      </c>
      <c r="CV236" s="120" t="e">
        <f t="shared" si="114"/>
        <v>#DIV/0!</v>
      </c>
      <c r="CW236" s="120" t="e">
        <f t="shared" si="115"/>
        <v>#DIV/0!</v>
      </c>
      <c r="CX236" s="120" t="e">
        <f t="shared" si="116"/>
        <v>#DIV/0!</v>
      </c>
      <c r="CY236" s="120" t="e">
        <f t="shared" si="117"/>
        <v>#DIV/0!</v>
      </c>
      <c r="CZ236" s="120" t="e">
        <f t="shared" si="118"/>
        <v>#DIV/0!</v>
      </c>
      <c r="DA236" s="120" t="e">
        <f t="shared" si="119"/>
        <v>#DIV/0!</v>
      </c>
      <c r="DB236" s="120" t="str">
        <f t="shared" si="120"/>
        <v/>
      </c>
      <c r="DC236" s="119"/>
      <c r="DD236" s="111"/>
      <c r="DE236" s="111"/>
      <c r="DF236" s="111"/>
      <c r="DG236" s="111"/>
      <c r="DH236" s="111"/>
      <c r="DI236" s="111"/>
      <c r="DJ236" s="111"/>
      <c r="DK236" s="111"/>
      <c r="DL236" s="111"/>
      <c r="DM236" s="112">
        <f>IF('III Plan Rates'!$AP239&gt;0,SUMPRODUCT(DD236:DL236,'III Plan Rates'!$AG239:$AO239)/'III Plan Rates'!$AP239,0)</f>
        <v>0</v>
      </c>
      <c r="DN236" s="123"/>
      <c r="DO236" s="112" t="e">
        <f>'III Plan Rates'!$AA239*'V Consumer Factors'!$N$12*'II Rate Development &amp; Change'!$M$34</f>
        <v>#DIV/0!</v>
      </c>
      <c r="DP236" s="112" t="e">
        <f>'III Plan Rates'!$AA239*'V Consumer Factors'!$N$13*'II Rate Development &amp; Change'!$M$34</f>
        <v>#DIV/0!</v>
      </c>
      <c r="DQ236" s="112" t="e">
        <f>'III Plan Rates'!$AA239*'V Consumer Factors'!$N$14*'II Rate Development &amp; Change'!$M$34</f>
        <v>#DIV/0!</v>
      </c>
      <c r="DR236" s="112" t="e">
        <f>'III Plan Rates'!$AA239*'V Consumer Factors'!$N$15*'II Rate Development &amp; Change'!$M$34</f>
        <v>#DIV/0!</v>
      </c>
      <c r="DS236" s="112" t="e">
        <f>'III Plan Rates'!$AA239*'V Consumer Factors'!$N$16*'II Rate Development &amp; Change'!$M$34</f>
        <v>#DIV/0!</v>
      </c>
      <c r="DT236" s="112" t="e">
        <f>'III Plan Rates'!$AA239*'V Consumer Factors'!$N$17*'II Rate Development &amp; Change'!$M$34</f>
        <v>#DIV/0!</v>
      </c>
      <c r="DU236" s="112" t="e">
        <f>'III Plan Rates'!$AA239*'V Consumer Factors'!$N$18*'II Rate Development &amp; Change'!$M$34</f>
        <v>#DIV/0!</v>
      </c>
      <c r="DV236" s="112" t="e">
        <f>'III Plan Rates'!$AA239*'V Consumer Factors'!$N$19*'II Rate Development &amp; Change'!$M$34</f>
        <v>#DIV/0!</v>
      </c>
      <c r="DW236" s="112" t="e">
        <f>'III Plan Rates'!$AA239*'V Consumer Factors'!$N$20*'II Rate Development &amp; Change'!$M$34</f>
        <v>#DIV/0!</v>
      </c>
      <c r="DX236" s="112">
        <f>IF('III Plan Rates'!$AP239&gt;0,SUMPRODUCT(DO236:DW236,'III Plan Rates'!$AG239:$AO239)/'III Plan Rates'!$AP239,0)</f>
        <v>0</v>
      </c>
      <c r="DZ236" s="120" t="e">
        <f t="shared" si="121"/>
        <v>#DIV/0!</v>
      </c>
      <c r="EA236" s="120" t="e">
        <f t="shared" si="122"/>
        <v>#DIV/0!</v>
      </c>
      <c r="EB236" s="120" t="e">
        <f t="shared" si="123"/>
        <v>#DIV/0!</v>
      </c>
      <c r="EC236" s="120" t="e">
        <f t="shared" si="124"/>
        <v>#DIV/0!</v>
      </c>
      <c r="ED236" s="120" t="e">
        <f t="shared" si="125"/>
        <v>#DIV/0!</v>
      </c>
      <c r="EE236" s="120" t="e">
        <f t="shared" si="126"/>
        <v>#DIV/0!</v>
      </c>
      <c r="EF236" s="120" t="e">
        <f t="shared" si="127"/>
        <v>#DIV/0!</v>
      </c>
      <c r="EG236" s="120" t="e">
        <f t="shared" si="128"/>
        <v>#DIV/0!</v>
      </c>
      <c r="EH236" s="120" t="e">
        <f t="shared" si="129"/>
        <v>#DIV/0!</v>
      </c>
      <c r="EI236" s="120" t="str">
        <f t="shared" si="130"/>
        <v/>
      </c>
      <c r="EJ236" s="119"/>
    </row>
    <row r="237" spans="1:140" x14ac:dyDescent="0.25">
      <c r="A237" s="406" t="str">
        <f>'III Plan Rates'!A240</f>
        <v>Plan 223</v>
      </c>
      <c r="B237" s="122">
        <f>'III Plan Rates'!B240</f>
        <v>0</v>
      </c>
      <c r="C237" s="128">
        <f>'III Plan Rates'!D240</f>
        <v>0</v>
      </c>
      <c r="D237" s="122">
        <f>'III Plan Rates'!E240</f>
        <v>0</v>
      </c>
      <c r="E237" s="122">
        <f>'III Plan Rates'!F240</f>
        <v>0</v>
      </c>
      <c r="F237" s="122">
        <f>'III Plan Rates'!G240</f>
        <v>0</v>
      </c>
      <c r="G237" s="122">
        <f>'III Plan Rates'!J240</f>
        <v>0</v>
      </c>
      <c r="H237" s="10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2">
        <f>IF('III Plan Rates'!$AP240&gt;0,SUMPRODUCT(I237:Q237,'III Plan Rates'!$AG240:$AO240)/'III Plan Rates'!$AP240,0)</f>
        <v>0</v>
      </c>
      <c r="S237" s="123"/>
      <c r="T237" s="112" t="e">
        <f>'III Plan Rates'!$AA240*'V Consumer Factors'!$N$12*'II Rate Development &amp; Change'!$J$34</f>
        <v>#DIV/0!</v>
      </c>
      <c r="U237" s="112" t="e">
        <f>'III Plan Rates'!$AA240*'V Consumer Factors'!$N$13*'II Rate Development &amp; Change'!$J$34</f>
        <v>#DIV/0!</v>
      </c>
      <c r="V237" s="112" t="e">
        <f>'III Plan Rates'!$AA240*'V Consumer Factors'!$N$14*'II Rate Development &amp; Change'!$J$34</f>
        <v>#DIV/0!</v>
      </c>
      <c r="W237" s="112" t="e">
        <f>'III Plan Rates'!$AA240*'V Consumer Factors'!$N$15*'II Rate Development &amp; Change'!$J$34</f>
        <v>#DIV/0!</v>
      </c>
      <c r="X237" s="112" t="e">
        <f>'III Plan Rates'!$AA240*'V Consumer Factors'!$N$16*'II Rate Development &amp; Change'!$J$34</f>
        <v>#DIV/0!</v>
      </c>
      <c r="Y237" s="112" t="e">
        <f>'III Plan Rates'!$AA240*'V Consumer Factors'!$N$17*'II Rate Development &amp; Change'!$J$34</f>
        <v>#DIV/0!</v>
      </c>
      <c r="Z237" s="112" t="e">
        <f>'III Plan Rates'!$AA240*'V Consumer Factors'!$N$18*'II Rate Development &amp; Change'!$J$34</f>
        <v>#DIV/0!</v>
      </c>
      <c r="AA237" s="112" t="e">
        <f>'III Plan Rates'!$AA240*'V Consumer Factors'!$N$19*'II Rate Development &amp; Change'!$J$34</f>
        <v>#DIV/0!</v>
      </c>
      <c r="AB237" s="112" t="e">
        <f>'III Plan Rates'!$AA240*'V Consumer Factors'!$N$20*'II Rate Development &amp; Change'!$J$34</f>
        <v>#DIV/0!</v>
      </c>
      <c r="AC237" s="112">
        <f>IF('III Plan Rates'!$AP240&gt;0,SUMPRODUCT(T237:AB237,'III Plan Rates'!$AG240:$AO240)/'III Plan Rates'!$AP240,0)</f>
        <v>0</v>
      </c>
      <c r="AD237" s="119"/>
      <c r="AE237" s="120" t="e">
        <f t="shared" si="91"/>
        <v>#DIV/0!</v>
      </c>
      <c r="AF237" s="120" t="e">
        <f t="shared" si="92"/>
        <v>#DIV/0!</v>
      </c>
      <c r="AG237" s="120" t="e">
        <f t="shared" si="93"/>
        <v>#DIV/0!</v>
      </c>
      <c r="AH237" s="120" t="e">
        <f t="shared" si="94"/>
        <v>#DIV/0!</v>
      </c>
      <c r="AI237" s="120" t="e">
        <f t="shared" si="95"/>
        <v>#DIV/0!</v>
      </c>
      <c r="AJ237" s="120" t="e">
        <f t="shared" si="96"/>
        <v>#DIV/0!</v>
      </c>
      <c r="AK237" s="120" t="e">
        <f t="shared" si="97"/>
        <v>#DIV/0!</v>
      </c>
      <c r="AL237" s="120" t="e">
        <f t="shared" si="98"/>
        <v>#DIV/0!</v>
      </c>
      <c r="AM237" s="120" t="e">
        <f t="shared" si="99"/>
        <v>#DIV/0!</v>
      </c>
      <c r="AN237" s="120" t="str">
        <f t="shared" si="100"/>
        <v/>
      </c>
      <c r="AO237" s="119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2">
        <f>IF('III Plan Rates'!$AP240&gt;0,SUMPRODUCT(AP237:AX237,'III Plan Rates'!$AG240:$AO240)/'III Plan Rates'!$AP240,0)</f>
        <v>0</v>
      </c>
      <c r="AZ237" s="123"/>
      <c r="BA237" s="112" t="e">
        <f>'III Plan Rates'!$AA240*'V Consumer Factors'!$N$12*'II Rate Development &amp; Change'!$K$34</f>
        <v>#DIV/0!</v>
      </c>
      <c r="BB237" s="112" t="e">
        <f>'III Plan Rates'!$AA240*'V Consumer Factors'!$N$13*'II Rate Development &amp; Change'!$K$34</f>
        <v>#DIV/0!</v>
      </c>
      <c r="BC237" s="112" t="e">
        <f>'III Plan Rates'!$AA240*'V Consumer Factors'!$N$14*'II Rate Development &amp; Change'!$K$34</f>
        <v>#DIV/0!</v>
      </c>
      <c r="BD237" s="112" t="e">
        <f>'III Plan Rates'!$AA240*'V Consumer Factors'!$N$15*'II Rate Development &amp; Change'!$K$34</f>
        <v>#DIV/0!</v>
      </c>
      <c r="BE237" s="112" t="e">
        <f>'III Plan Rates'!$AA240*'V Consumer Factors'!$N$16*'II Rate Development &amp; Change'!$K$34</f>
        <v>#DIV/0!</v>
      </c>
      <c r="BF237" s="112" t="e">
        <f>'III Plan Rates'!$AA240*'V Consumer Factors'!$N$17*'II Rate Development &amp; Change'!$K$34</f>
        <v>#DIV/0!</v>
      </c>
      <c r="BG237" s="112" t="e">
        <f>'III Plan Rates'!$AA240*'V Consumer Factors'!$N$18*'II Rate Development &amp; Change'!$K$34</f>
        <v>#DIV/0!</v>
      </c>
      <c r="BH237" s="112" t="e">
        <f>'III Plan Rates'!$AA240*'V Consumer Factors'!$N$19*'II Rate Development &amp; Change'!$K$34</f>
        <v>#DIV/0!</v>
      </c>
      <c r="BI237" s="112" t="e">
        <f>'III Plan Rates'!$AA240*'V Consumer Factors'!$N$20*'II Rate Development &amp; Change'!$K$34</f>
        <v>#DIV/0!</v>
      </c>
      <c r="BJ237" s="112">
        <f>IF('III Plan Rates'!$AP240&gt;0,SUMPRODUCT(BA237:BI237,'III Plan Rates'!$AG240:$AO240)/'III Plan Rates'!$AP240,0)</f>
        <v>0</v>
      </c>
      <c r="BK237" s="124"/>
      <c r="BL237" s="120" t="e">
        <f t="shared" si="101"/>
        <v>#DIV/0!</v>
      </c>
      <c r="BM237" s="120" t="e">
        <f t="shared" si="102"/>
        <v>#DIV/0!</v>
      </c>
      <c r="BN237" s="120" t="e">
        <f t="shared" si="103"/>
        <v>#DIV/0!</v>
      </c>
      <c r="BO237" s="120" t="e">
        <f t="shared" si="104"/>
        <v>#DIV/0!</v>
      </c>
      <c r="BP237" s="120" t="e">
        <f t="shared" si="105"/>
        <v>#DIV/0!</v>
      </c>
      <c r="BQ237" s="120" t="e">
        <f t="shared" si="106"/>
        <v>#DIV/0!</v>
      </c>
      <c r="BR237" s="120" t="e">
        <f t="shared" si="107"/>
        <v>#DIV/0!</v>
      </c>
      <c r="BS237" s="120" t="e">
        <f t="shared" si="108"/>
        <v>#DIV/0!</v>
      </c>
      <c r="BT237" s="120" t="e">
        <f t="shared" si="109"/>
        <v>#DIV/0!</v>
      </c>
      <c r="BU237" s="120" t="str">
        <f t="shared" si="110"/>
        <v/>
      </c>
      <c r="BV237" s="119"/>
      <c r="BW237" s="111"/>
      <c r="BX237" s="111"/>
      <c r="BY237" s="111"/>
      <c r="BZ237" s="111"/>
      <c r="CA237" s="111"/>
      <c r="CB237" s="111"/>
      <c r="CC237" s="111"/>
      <c r="CD237" s="111"/>
      <c r="CE237" s="111"/>
      <c r="CF237" s="112">
        <f>IF('III Plan Rates'!$AP240&gt;0,SUMPRODUCT(BW237:CE237,'III Plan Rates'!$AG240:$AO240)/'III Plan Rates'!$AP240,0)</f>
        <v>0</v>
      </c>
      <c r="CG237" s="123"/>
      <c r="CH237" s="112" t="e">
        <f>'III Plan Rates'!$AA240*'V Consumer Factors'!$N$12*'II Rate Development &amp; Change'!$L$34</f>
        <v>#DIV/0!</v>
      </c>
      <c r="CI237" s="112" t="e">
        <f>'III Plan Rates'!$AA240*'V Consumer Factors'!$N$13*'II Rate Development &amp; Change'!$L$34</f>
        <v>#DIV/0!</v>
      </c>
      <c r="CJ237" s="112" t="e">
        <f>'III Plan Rates'!$AA240*'V Consumer Factors'!$N$14*'II Rate Development &amp; Change'!$L$34</f>
        <v>#DIV/0!</v>
      </c>
      <c r="CK237" s="112" t="e">
        <f>'III Plan Rates'!$AA240*'V Consumer Factors'!$N$15*'II Rate Development &amp; Change'!$L$34</f>
        <v>#DIV/0!</v>
      </c>
      <c r="CL237" s="112" t="e">
        <f>'III Plan Rates'!$AA240*'V Consumer Factors'!$N$16*'II Rate Development &amp; Change'!$L$34</f>
        <v>#DIV/0!</v>
      </c>
      <c r="CM237" s="112" t="e">
        <f>'III Plan Rates'!$AA240*'V Consumer Factors'!$N$17*'II Rate Development &amp; Change'!$L$34</f>
        <v>#DIV/0!</v>
      </c>
      <c r="CN237" s="112" t="e">
        <f>'III Plan Rates'!$AA240*'V Consumer Factors'!$N$18*'II Rate Development &amp; Change'!$L$34</f>
        <v>#DIV/0!</v>
      </c>
      <c r="CO237" s="112" t="e">
        <f>'III Plan Rates'!$AA240*'V Consumer Factors'!$N$19*'II Rate Development &amp; Change'!$L$34</f>
        <v>#DIV/0!</v>
      </c>
      <c r="CP237" s="112" t="e">
        <f>'III Plan Rates'!$AA240*'V Consumer Factors'!$N$20*'II Rate Development &amp; Change'!$L$34</f>
        <v>#DIV/0!</v>
      </c>
      <c r="CQ237" s="112">
        <f>IF('III Plan Rates'!$AP240&gt;0,SUMPRODUCT(CH237:CP237,'III Plan Rates'!$AG240:$AO240)/'III Plan Rates'!$AP240,0)</f>
        <v>0</v>
      </c>
      <c r="CR237" s="124"/>
      <c r="CS237" s="120" t="e">
        <f t="shared" si="111"/>
        <v>#DIV/0!</v>
      </c>
      <c r="CT237" s="120" t="e">
        <f t="shared" si="112"/>
        <v>#DIV/0!</v>
      </c>
      <c r="CU237" s="120" t="e">
        <f t="shared" si="113"/>
        <v>#DIV/0!</v>
      </c>
      <c r="CV237" s="120" t="e">
        <f t="shared" si="114"/>
        <v>#DIV/0!</v>
      </c>
      <c r="CW237" s="120" t="e">
        <f t="shared" si="115"/>
        <v>#DIV/0!</v>
      </c>
      <c r="CX237" s="120" t="e">
        <f t="shared" si="116"/>
        <v>#DIV/0!</v>
      </c>
      <c r="CY237" s="120" t="e">
        <f t="shared" si="117"/>
        <v>#DIV/0!</v>
      </c>
      <c r="CZ237" s="120" t="e">
        <f t="shared" si="118"/>
        <v>#DIV/0!</v>
      </c>
      <c r="DA237" s="120" t="e">
        <f t="shared" si="119"/>
        <v>#DIV/0!</v>
      </c>
      <c r="DB237" s="120" t="str">
        <f t="shared" si="120"/>
        <v/>
      </c>
      <c r="DC237" s="119"/>
      <c r="DD237" s="111"/>
      <c r="DE237" s="111"/>
      <c r="DF237" s="111"/>
      <c r="DG237" s="111"/>
      <c r="DH237" s="111"/>
      <c r="DI237" s="111"/>
      <c r="DJ237" s="111"/>
      <c r="DK237" s="111"/>
      <c r="DL237" s="111"/>
      <c r="DM237" s="112">
        <f>IF('III Plan Rates'!$AP240&gt;0,SUMPRODUCT(DD237:DL237,'III Plan Rates'!$AG240:$AO240)/'III Plan Rates'!$AP240,0)</f>
        <v>0</v>
      </c>
      <c r="DN237" s="123"/>
      <c r="DO237" s="112" t="e">
        <f>'III Plan Rates'!$AA240*'V Consumer Factors'!$N$12*'II Rate Development &amp; Change'!$M$34</f>
        <v>#DIV/0!</v>
      </c>
      <c r="DP237" s="112" t="e">
        <f>'III Plan Rates'!$AA240*'V Consumer Factors'!$N$13*'II Rate Development &amp; Change'!$M$34</f>
        <v>#DIV/0!</v>
      </c>
      <c r="DQ237" s="112" t="e">
        <f>'III Plan Rates'!$AA240*'V Consumer Factors'!$N$14*'II Rate Development &amp; Change'!$M$34</f>
        <v>#DIV/0!</v>
      </c>
      <c r="DR237" s="112" t="e">
        <f>'III Plan Rates'!$AA240*'V Consumer Factors'!$N$15*'II Rate Development &amp; Change'!$M$34</f>
        <v>#DIV/0!</v>
      </c>
      <c r="DS237" s="112" t="e">
        <f>'III Plan Rates'!$AA240*'V Consumer Factors'!$N$16*'II Rate Development &amp; Change'!$M$34</f>
        <v>#DIV/0!</v>
      </c>
      <c r="DT237" s="112" t="e">
        <f>'III Plan Rates'!$AA240*'V Consumer Factors'!$N$17*'II Rate Development &amp; Change'!$M$34</f>
        <v>#DIV/0!</v>
      </c>
      <c r="DU237" s="112" t="e">
        <f>'III Plan Rates'!$AA240*'V Consumer Factors'!$N$18*'II Rate Development &amp; Change'!$M$34</f>
        <v>#DIV/0!</v>
      </c>
      <c r="DV237" s="112" t="e">
        <f>'III Plan Rates'!$AA240*'V Consumer Factors'!$N$19*'II Rate Development &amp; Change'!$M$34</f>
        <v>#DIV/0!</v>
      </c>
      <c r="DW237" s="112" t="e">
        <f>'III Plan Rates'!$AA240*'V Consumer Factors'!$N$20*'II Rate Development &amp; Change'!$M$34</f>
        <v>#DIV/0!</v>
      </c>
      <c r="DX237" s="112">
        <f>IF('III Plan Rates'!$AP240&gt;0,SUMPRODUCT(DO237:DW237,'III Plan Rates'!$AG240:$AO240)/'III Plan Rates'!$AP240,0)</f>
        <v>0</v>
      </c>
      <c r="DZ237" s="120" t="e">
        <f t="shared" si="121"/>
        <v>#DIV/0!</v>
      </c>
      <c r="EA237" s="120" t="e">
        <f t="shared" si="122"/>
        <v>#DIV/0!</v>
      </c>
      <c r="EB237" s="120" t="e">
        <f t="shared" si="123"/>
        <v>#DIV/0!</v>
      </c>
      <c r="EC237" s="120" t="e">
        <f t="shared" si="124"/>
        <v>#DIV/0!</v>
      </c>
      <c r="ED237" s="120" t="e">
        <f t="shared" si="125"/>
        <v>#DIV/0!</v>
      </c>
      <c r="EE237" s="120" t="e">
        <f t="shared" si="126"/>
        <v>#DIV/0!</v>
      </c>
      <c r="EF237" s="120" t="e">
        <f t="shared" si="127"/>
        <v>#DIV/0!</v>
      </c>
      <c r="EG237" s="120" t="e">
        <f t="shared" si="128"/>
        <v>#DIV/0!</v>
      </c>
      <c r="EH237" s="120" t="e">
        <f t="shared" si="129"/>
        <v>#DIV/0!</v>
      </c>
      <c r="EI237" s="120" t="str">
        <f t="shared" si="130"/>
        <v/>
      </c>
      <c r="EJ237" s="119"/>
    </row>
    <row r="238" spans="1:140" x14ac:dyDescent="0.25">
      <c r="A238" s="406" t="str">
        <f>'III Plan Rates'!A241</f>
        <v>Plan 224</v>
      </c>
      <c r="B238" s="122">
        <f>'III Plan Rates'!B241</f>
        <v>0</v>
      </c>
      <c r="C238" s="128">
        <f>'III Plan Rates'!D241</f>
        <v>0</v>
      </c>
      <c r="D238" s="122">
        <f>'III Plan Rates'!E241</f>
        <v>0</v>
      </c>
      <c r="E238" s="122">
        <f>'III Plan Rates'!F241</f>
        <v>0</v>
      </c>
      <c r="F238" s="122">
        <f>'III Plan Rates'!G241</f>
        <v>0</v>
      </c>
      <c r="G238" s="122">
        <f>'III Plan Rates'!J241</f>
        <v>0</v>
      </c>
      <c r="H238" s="10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2">
        <f>IF('III Plan Rates'!$AP241&gt;0,SUMPRODUCT(I238:Q238,'III Plan Rates'!$AG241:$AO241)/'III Plan Rates'!$AP241,0)</f>
        <v>0</v>
      </c>
      <c r="S238" s="123"/>
      <c r="T238" s="112" t="e">
        <f>'III Plan Rates'!$AA241*'V Consumer Factors'!$N$12*'II Rate Development &amp; Change'!$J$34</f>
        <v>#DIV/0!</v>
      </c>
      <c r="U238" s="112" t="e">
        <f>'III Plan Rates'!$AA241*'V Consumer Factors'!$N$13*'II Rate Development &amp; Change'!$J$34</f>
        <v>#DIV/0!</v>
      </c>
      <c r="V238" s="112" t="e">
        <f>'III Plan Rates'!$AA241*'V Consumer Factors'!$N$14*'II Rate Development &amp; Change'!$J$34</f>
        <v>#DIV/0!</v>
      </c>
      <c r="W238" s="112" t="e">
        <f>'III Plan Rates'!$AA241*'V Consumer Factors'!$N$15*'II Rate Development &amp; Change'!$J$34</f>
        <v>#DIV/0!</v>
      </c>
      <c r="X238" s="112" t="e">
        <f>'III Plan Rates'!$AA241*'V Consumer Factors'!$N$16*'II Rate Development &amp; Change'!$J$34</f>
        <v>#DIV/0!</v>
      </c>
      <c r="Y238" s="112" t="e">
        <f>'III Plan Rates'!$AA241*'V Consumer Factors'!$N$17*'II Rate Development &amp; Change'!$J$34</f>
        <v>#DIV/0!</v>
      </c>
      <c r="Z238" s="112" t="e">
        <f>'III Plan Rates'!$AA241*'V Consumer Factors'!$N$18*'II Rate Development &amp; Change'!$J$34</f>
        <v>#DIV/0!</v>
      </c>
      <c r="AA238" s="112" t="e">
        <f>'III Plan Rates'!$AA241*'V Consumer Factors'!$N$19*'II Rate Development &amp; Change'!$J$34</f>
        <v>#DIV/0!</v>
      </c>
      <c r="AB238" s="112" t="e">
        <f>'III Plan Rates'!$AA241*'V Consumer Factors'!$N$20*'II Rate Development &amp; Change'!$J$34</f>
        <v>#DIV/0!</v>
      </c>
      <c r="AC238" s="112">
        <f>IF('III Plan Rates'!$AP241&gt;0,SUMPRODUCT(T238:AB238,'III Plan Rates'!$AG241:$AO241)/'III Plan Rates'!$AP241,0)</f>
        <v>0</v>
      </c>
      <c r="AD238" s="119"/>
      <c r="AE238" s="120" t="e">
        <f t="shared" si="91"/>
        <v>#DIV/0!</v>
      </c>
      <c r="AF238" s="120" t="e">
        <f t="shared" si="92"/>
        <v>#DIV/0!</v>
      </c>
      <c r="AG238" s="120" t="e">
        <f t="shared" si="93"/>
        <v>#DIV/0!</v>
      </c>
      <c r="AH238" s="120" t="e">
        <f t="shared" si="94"/>
        <v>#DIV/0!</v>
      </c>
      <c r="AI238" s="120" t="e">
        <f t="shared" si="95"/>
        <v>#DIV/0!</v>
      </c>
      <c r="AJ238" s="120" t="e">
        <f t="shared" si="96"/>
        <v>#DIV/0!</v>
      </c>
      <c r="AK238" s="120" t="e">
        <f t="shared" si="97"/>
        <v>#DIV/0!</v>
      </c>
      <c r="AL238" s="120" t="e">
        <f t="shared" si="98"/>
        <v>#DIV/0!</v>
      </c>
      <c r="AM238" s="120" t="e">
        <f t="shared" si="99"/>
        <v>#DIV/0!</v>
      </c>
      <c r="AN238" s="120" t="str">
        <f t="shared" si="100"/>
        <v/>
      </c>
      <c r="AO238" s="119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2">
        <f>IF('III Plan Rates'!$AP241&gt;0,SUMPRODUCT(AP238:AX238,'III Plan Rates'!$AG241:$AO241)/'III Plan Rates'!$AP241,0)</f>
        <v>0</v>
      </c>
      <c r="AZ238" s="123"/>
      <c r="BA238" s="112" t="e">
        <f>'III Plan Rates'!$AA241*'V Consumer Factors'!$N$12*'II Rate Development &amp; Change'!$K$34</f>
        <v>#DIV/0!</v>
      </c>
      <c r="BB238" s="112" t="e">
        <f>'III Plan Rates'!$AA241*'V Consumer Factors'!$N$13*'II Rate Development &amp; Change'!$K$34</f>
        <v>#DIV/0!</v>
      </c>
      <c r="BC238" s="112" t="e">
        <f>'III Plan Rates'!$AA241*'V Consumer Factors'!$N$14*'II Rate Development &amp; Change'!$K$34</f>
        <v>#DIV/0!</v>
      </c>
      <c r="BD238" s="112" t="e">
        <f>'III Plan Rates'!$AA241*'V Consumer Factors'!$N$15*'II Rate Development &amp; Change'!$K$34</f>
        <v>#DIV/0!</v>
      </c>
      <c r="BE238" s="112" t="e">
        <f>'III Plan Rates'!$AA241*'V Consumer Factors'!$N$16*'II Rate Development &amp; Change'!$K$34</f>
        <v>#DIV/0!</v>
      </c>
      <c r="BF238" s="112" t="e">
        <f>'III Plan Rates'!$AA241*'V Consumer Factors'!$N$17*'II Rate Development &amp; Change'!$K$34</f>
        <v>#DIV/0!</v>
      </c>
      <c r="BG238" s="112" t="e">
        <f>'III Plan Rates'!$AA241*'V Consumer Factors'!$N$18*'II Rate Development &amp; Change'!$K$34</f>
        <v>#DIV/0!</v>
      </c>
      <c r="BH238" s="112" t="e">
        <f>'III Plan Rates'!$AA241*'V Consumer Factors'!$N$19*'II Rate Development &amp; Change'!$K$34</f>
        <v>#DIV/0!</v>
      </c>
      <c r="BI238" s="112" t="e">
        <f>'III Plan Rates'!$AA241*'V Consumer Factors'!$N$20*'II Rate Development &amp; Change'!$K$34</f>
        <v>#DIV/0!</v>
      </c>
      <c r="BJ238" s="112">
        <f>IF('III Plan Rates'!$AP241&gt;0,SUMPRODUCT(BA238:BI238,'III Plan Rates'!$AG241:$AO241)/'III Plan Rates'!$AP241,0)</f>
        <v>0</v>
      </c>
      <c r="BK238" s="124"/>
      <c r="BL238" s="120" t="e">
        <f t="shared" si="101"/>
        <v>#DIV/0!</v>
      </c>
      <c r="BM238" s="120" t="e">
        <f t="shared" si="102"/>
        <v>#DIV/0!</v>
      </c>
      <c r="BN238" s="120" t="e">
        <f t="shared" si="103"/>
        <v>#DIV/0!</v>
      </c>
      <c r="BO238" s="120" t="e">
        <f t="shared" si="104"/>
        <v>#DIV/0!</v>
      </c>
      <c r="BP238" s="120" t="e">
        <f t="shared" si="105"/>
        <v>#DIV/0!</v>
      </c>
      <c r="BQ238" s="120" t="e">
        <f t="shared" si="106"/>
        <v>#DIV/0!</v>
      </c>
      <c r="BR238" s="120" t="e">
        <f t="shared" si="107"/>
        <v>#DIV/0!</v>
      </c>
      <c r="BS238" s="120" t="e">
        <f t="shared" si="108"/>
        <v>#DIV/0!</v>
      </c>
      <c r="BT238" s="120" t="e">
        <f t="shared" si="109"/>
        <v>#DIV/0!</v>
      </c>
      <c r="BU238" s="120" t="str">
        <f t="shared" si="110"/>
        <v/>
      </c>
      <c r="BV238" s="119"/>
      <c r="BW238" s="111"/>
      <c r="BX238" s="111"/>
      <c r="BY238" s="111"/>
      <c r="BZ238" s="111"/>
      <c r="CA238" s="111"/>
      <c r="CB238" s="111"/>
      <c r="CC238" s="111"/>
      <c r="CD238" s="111"/>
      <c r="CE238" s="111"/>
      <c r="CF238" s="112">
        <f>IF('III Plan Rates'!$AP241&gt;0,SUMPRODUCT(BW238:CE238,'III Plan Rates'!$AG241:$AO241)/'III Plan Rates'!$AP241,0)</f>
        <v>0</v>
      </c>
      <c r="CG238" s="123"/>
      <c r="CH238" s="112" t="e">
        <f>'III Plan Rates'!$AA241*'V Consumer Factors'!$N$12*'II Rate Development &amp; Change'!$L$34</f>
        <v>#DIV/0!</v>
      </c>
      <c r="CI238" s="112" t="e">
        <f>'III Plan Rates'!$AA241*'V Consumer Factors'!$N$13*'II Rate Development &amp; Change'!$L$34</f>
        <v>#DIV/0!</v>
      </c>
      <c r="CJ238" s="112" t="e">
        <f>'III Plan Rates'!$AA241*'V Consumer Factors'!$N$14*'II Rate Development &amp; Change'!$L$34</f>
        <v>#DIV/0!</v>
      </c>
      <c r="CK238" s="112" t="e">
        <f>'III Plan Rates'!$AA241*'V Consumer Factors'!$N$15*'II Rate Development &amp; Change'!$L$34</f>
        <v>#DIV/0!</v>
      </c>
      <c r="CL238" s="112" t="e">
        <f>'III Plan Rates'!$AA241*'V Consumer Factors'!$N$16*'II Rate Development &amp; Change'!$L$34</f>
        <v>#DIV/0!</v>
      </c>
      <c r="CM238" s="112" t="e">
        <f>'III Plan Rates'!$AA241*'V Consumer Factors'!$N$17*'II Rate Development &amp; Change'!$L$34</f>
        <v>#DIV/0!</v>
      </c>
      <c r="CN238" s="112" t="e">
        <f>'III Plan Rates'!$AA241*'V Consumer Factors'!$N$18*'II Rate Development &amp; Change'!$L$34</f>
        <v>#DIV/0!</v>
      </c>
      <c r="CO238" s="112" t="e">
        <f>'III Plan Rates'!$AA241*'V Consumer Factors'!$N$19*'II Rate Development &amp; Change'!$L$34</f>
        <v>#DIV/0!</v>
      </c>
      <c r="CP238" s="112" t="e">
        <f>'III Plan Rates'!$AA241*'V Consumer Factors'!$N$20*'II Rate Development &amp; Change'!$L$34</f>
        <v>#DIV/0!</v>
      </c>
      <c r="CQ238" s="112">
        <f>IF('III Plan Rates'!$AP241&gt;0,SUMPRODUCT(CH238:CP238,'III Plan Rates'!$AG241:$AO241)/'III Plan Rates'!$AP241,0)</f>
        <v>0</v>
      </c>
      <c r="CR238" s="124"/>
      <c r="CS238" s="120" t="e">
        <f t="shared" si="111"/>
        <v>#DIV/0!</v>
      </c>
      <c r="CT238" s="120" t="e">
        <f t="shared" si="112"/>
        <v>#DIV/0!</v>
      </c>
      <c r="CU238" s="120" t="e">
        <f t="shared" si="113"/>
        <v>#DIV/0!</v>
      </c>
      <c r="CV238" s="120" t="e">
        <f t="shared" si="114"/>
        <v>#DIV/0!</v>
      </c>
      <c r="CW238" s="120" t="e">
        <f t="shared" si="115"/>
        <v>#DIV/0!</v>
      </c>
      <c r="CX238" s="120" t="e">
        <f t="shared" si="116"/>
        <v>#DIV/0!</v>
      </c>
      <c r="CY238" s="120" t="e">
        <f t="shared" si="117"/>
        <v>#DIV/0!</v>
      </c>
      <c r="CZ238" s="120" t="e">
        <f t="shared" si="118"/>
        <v>#DIV/0!</v>
      </c>
      <c r="DA238" s="120" t="e">
        <f t="shared" si="119"/>
        <v>#DIV/0!</v>
      </c>
      <c r="DB238" s="120" t="str">
        <f t="shared" si="120"/>
        <v/>
      </c>
      <c r="DC238" s="119"/>
      <c r="DD238" s="111"/>
      <c r="DE238" s="111"/>
      <c r="DF238" s="111"/>
      <c r="DG238" s="111"/>
      <c r="DH238" s="111"/>
      <c r="DI238" s="111"/>
      <c r="DJ238" s="111"/>
      <c r="DK238" s="111"/>
      <c r="DL238" s="111"/>
      <c r="DM238" s="112">
        <f>IF('III Plan Rates'!$AP241&gt;0,SUMPRODUCT(DD238:DL238,'III Plan Rates'!$AG241:$AO241)/'III Plan Rates'!$AP241,0)</f>
        <v>0</v>
      </c>
      <c r="DN238" s="123"/>
      <c r="DO238" s="112" t="e">
        <f>'III Plan Rates'!$AA241*'V Consumer Factors'!$N$12*'II Rate Development &amp; Change'!$M$34</f>
        <v>#DIV/0!</v>
      </c>
      <c r="DP238" s="112" t="e">
        <f>'III Plan Rates'!$AA241*'V Consumer Factors'!$N$13*'II Rate Development &amp; Change'!$M$34</f>
        <v>#DIV/0!</v>
      </c>
      <c r="DQ238" s="112" t="e">
        <f>'III Plan Rates'!$AA241*'V Consumer Factors'!$N$14*'II Rate Development &amp; Change'!$M$34</f>
        <v>#DIV/0!</v>
      </c>
      <c r="DR238" s="112" t="e">
        <f>'III Plan Rates'!$AA241*'V Consumer Factors'!$N$15*'II Rate Development &amp; Change'!$M$34</f>
        <v>#DIV/0!</v>
      </c>
      <c r="DS238" s="112" t="e">
        <f>'III Plan Rates'!$AA241*'V Consumer Factors'!$N$16*'II Rate Development &amp; Change'!$M$34</f>
        <v>#DIV/0!</v>
      </c>
      <c r="DT238" s="112" t="e">
        <f>'III Plan Rates'!$AA241*'V Consumer Factors'!$N$17*'II Rate Development &amp; Change'!$M$34</f>
        <v>#DIV/0!</v>
      </c>
      <c r="DU238" s="112" t="e">
        <f>'III Plan Rates'!$AA241*'V Consumer Factors'!$N$18*'II Rate Development &amp; Change'!$M$34</f>
        <v>#DIV/0!</v>
      </c>
      <c r="DV238" s="112" t="e">
        <f>'III Plan Rates'!$AA241*'V Consumer Factors'!$N$19*'II Rate Development &amp; Change'!$M$34</f>
        <v>#DIV/0!</v>
      </c>
      <c r="DW238" s="112" t="e">
        <f>'III Plan Rates'!$AA241*'V Consumer Factors'!$N$20*'II Rate Development &amp; Change'!$M$34</f>
        <v>#DIV/0!</v>
      </c>
      <c r="DX238" s="112">
        <f>IF('III Plan Rates'!$AP241&gt;0,SUMPRODUCT(DO238:DW238,'III Plan Rates'!$AG241:$AO241)/'III Plan Rates'!$AP241,0)</f>
        <v>0</v>
      </c>
      <c r="DZ238" s="120" t="e">
        <f t="shared" si="121"/>
        <v>#DIV/0!</v>
      </c>
      <c r="EA238" s="120" t="e">
        <f t="shared" si="122"/>
        <v>#DIV/0!</v>
      </c>
      <c r="EB238" s="120" t="e">
        <f t="shared" si="123"/>
        <v>#DIV/0!</v>
      </c>
      <c r="EC238" s="120" t="e">
        <f t="shared" si="124"/>
        <v>#DIV/0!</v>
      </c>
      <c r="ED238" s="120" t="e">
        <f t="shared" si="125"/>
        <v>#DIV/0!</v>
      </c>
      <c r="EE238" s="120" t="e">
        <f t="shared" si="126"/>
        <v>#DIV/0!</v>
      </c>
      <c r="EF238" s="120" t="e">
        <f t="shared" si="127"/>
        <v>#DIV/0!</v>
      </c>
      <c r="EG238" s="120" t="e">
        <f t="shared" si="128"/>
        <v>#DIV/0!</v>
      </c>
      <c r="EH238" s="120" t="e">
        <f t="shared" si="129"/>
        <v>#DIV/0!</v>
      </c>
      <c r="EI238" s="120" t="str">
        <f t="shared" si="130"/>
        <v/>
      </c>
      <c r="EJ238" s="119"/>
    </row>
    <row r="239" spans="1:140" x14ac:dyDescent="0.25">
      <c r="A239" s="406" t="str">
        <f>'III Plan Rates'!A242</f>
        <v>Plan 225</v>
      </c>
      <c r="B239" s="122">
        <f>'III Plan Rates'!B242</f>
        <v>0</v>
      </c>
      <c r="C239" s="128">
        <f>'III Plan Rates'!D242</f>
        <v>0</v>
      </c>
      <c r="D239" s="122">
        <f>'III Plan Rates'!E242</f>
        <v>0</v>
      </c>
      <c r="E239" s="122">
        <f>'III Plan Rates'!F242</f>
        <v>0</v>
      </c>
      <c r="F239" s="122">
        <f>'III Plan Rates'!G242</f>
        <v>0</v>
      </c>
      <c r="G239" s="122">
        <f>'III Plan Rates'!J242</f>
        <v>0</v>
      </c>
      <c r="H239" s="10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2">
        <f>IF('III Plan Rates'!$AP242&gt;0,SUMPRODUCT(I239:Q239,'III Plan Rates'!$AG242:$AO242)/'III Plan Rates'!$AP242,0)</f>
        <v>0</v>
      </c>
      <c r="S239" s="123"/>
      <c r="T239" s="112" t="e">
        <f>'III Plan Rates'!$AA242*'V Consumer Factors'!$N$12*'II Rate Development &amp; Change'!$J$34</f>
        <v>#DIV/0!</v>
      </c>
      <c r="U239" s="112" t="e">
        <f>'III Plan Rates'!$AA242*'V Consumer Factors'!$N$13*'II Rate Development &amp; Change'!$J$34</f>
        <v>#DIV/0!</v>
      </c>
      <c r="V239" s="112" t="e">
        <f>'III Plan Rates'!$AA242*'V Consumer Factors'!$N$14*'II Rate Development &amp; Change'!$J$34</f>
        <v>#DIV/0!</v>
      </c>
      <c r="W239" s="112" t="e">
        <f>'III Plan Rates'!$AA242*'V Consumer Factors'!$N$15*'II Rate Development &amp; Change'!$J$34</f>
        <v>#DIV/0!</v>
      </c>
      <c r="X239" s="112" t="e">
        <f>'III Plan Rates'!$AA242*'V Consumer Factors'!$N$16*'II Rate Development &amp; Change'!$J$34</f>
        <v>#DIV/0!</v>
      </c>
      <c r="Y239" s="112" t="e">
        <f>'III Plan Rates'!$AA242*'V Consumer Factors'!$N$17*'II Rate Development &amp; Change'!$J$34</f>
        <v>#DIV/0!</v>
      </c>
      <c r="Z239" s="112" t="e">
        <f>'III Plan Rates'!$AA242*'V Consumer Factors'!$N$18*'II Rate Development &amp; Change'!$J$34</f>
        <v>#DIV/0!</v>
      </c>
      <c r="AA239" s="112" t="e">
        <f>'III Plan Rates'!$AA242*'V Consumer Factors'!$N$19*'II Rate Development &amp; Change'!$J$34</f>
        <v>#DIV/0!</v>
      </c>
      <c r="AB239" s="112" t="e">
        <f>'III Plan Rates'!$AA242*'V Consumer Factors'!$N$20*'II Rate Development &amp; Change'!$J$34</f>
        <v>#DIV/0!</v>
      </c>
      <c r="AC239" s="112">
        <f>IF('III Plan Rates'!$AP242&gt;0,SUMPRODUCT(T239:AB239,'III Plan Rates'!$AG242:$AO242)/'III Plan Rates'!$AP242,0)</f>
        <v>0</v>
      </c>
      <c r="AD239" s="119"/>
      <c r="AE239" s="120" t="e">
        <f t="shared" si="91"/>
        <v>#DIV/0!</v>
      </c>
      <c r="AF239" s="120" t="e">
        <f t="shared" si="92"/>
        <v>#DIV/0!</v>
      </c>
      <c r="AG239" s="120" t="e">
        <f t="shared" si="93"/>
        <v>#DIV/0!</v>
      </c>
      <c r="AH239" s="120" t="e">
        <f t="shared" si="94"/>
        <v>#DIV/0!</v>
      </c>
      <c r="AI239" s="120" t="e">
        <f t="shared" si="95"/>
        <v>#DIV/0!</v>
      </c>
      <c r="AJ239" s="120" t="e">
        <f t="shared" si="96"/>
        <v>#DIV/0!</v>
      </c>
      <c r="AK239" s="120" t="e">
        <f t="shared" si="97"/>
        <v>#DIV/0!</v>
      </c>
      <c r="AL239" s="120" t="e">
        <f t="shared" si="98"/>
        <v>#DIV/0!</v>
      </c>
      <c r="AM239" s="120" t="e">
        <f t="shared" si="99"/>
        <v>#DIV/0!</v>
      </c>
      <c r="AN239" s="120" t="str">
        <f t="shared" si="100"/>
        <v/>
      </c>
      <c r="AO239" s="119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2">
        <f>IF('III Plan Rates'!$AP242&gt;0,SUMPRODUCT(AP239:AX239,'III Plan Rates'!$AG242:$AO242)/'III Plan Rates'!$AP242,0)</f>
        <v>0</v>
      </c>
      <c r="AZ239" s="123"/>
      <c r="BA239" s="112" t="e">
        <f>'III Plan Rates'!$AA242*'V Consumer Factors'!$N$12*'II Rate Development &amp; Change'!$K$34</f>
        <v>#DIV/0!</v>
      </c>
      <c r="BB239" s="112" t="e">
        <f>'III Plan Rates'!$AA242*'V Consumer Factors'!$N$13*'II Rate Development &amp; Change'!$K$34</f>
        <v>#DIV/0!</v>
      </c>
      <c r="BC239" s="112" t="e">
        <f>'III Plan Rates'!$AA242*'V Consumer Factors'!$N$14*'II Rate Development &amp; Change'!$K$34</f>
        <v>#DIV/0!</v>
      </c>
      <c r="BD239" s="112" t="e">
        <f>'III Plan Rates'!$AA242*'V Consumer Factors'!$N$15*'II Rate Development &amp; Change'!$K$34</f>
        <v>#DIV/0!</v>
      </c>
      <c r="BE239" s="112" t="e">
        <f>'III Plan Rates'!$AA242*'V Consumer Factors'!$N$16*'II Rate Development &amp; Change'!$K$34</f>
        <v>#DIV/0!</v>
      </c>
      <c r="BF239" s="112" t="e">
        <f>'III Plan Rates'!$AA242*'V Consumer Factors'!$N$17*'II Rate Development &amp; Change'!$K$34</f>
        <v>#DIV/0!</v>
      </c>
      <c r="BG239" s="112" t="e">
        <f>'III Plan Rates'!$AA242*'V Consumer Factors'!$N$18*'II Rate Development &amp; Change'!$K$34</f>
        <v>#DIV/0!</v>
      </c>
      <c r="BH239" s="112" t="e">
        <f>'III Plan Rates'!$AA242*'V Consumer Factors'!$N$19*'II Rate Development &amp; Change'!$K$34</f>
        <v>#DIV/0!</v>
      </c>
      <c r="BI239" s="112" t="e">
        <f>'III Plan Rates'!$AA242*'V Consumer Factors'!$N$20*'II Rate Development &amp; Change'!$K$34</f>
        <v>#DIV/0!</v>
      </c>
      <c r="BJ239" s="112">
        <f>IF('III Plan Rates'!$AP242&gt;0,SUMPRODUCT(BA239:BI239,'III Plan Rates'!$AG242:$AO242)/'III Plan Rates'!$AP242,0)</f>
        <v>0</v>
      </c>
      <c r="BK239" s="124"/>
      <c r="BL239" s="120" t="e">
        <f t="shared" si="101"/>
        <v>#DIV/0!</v>
      </c>
      <c r="BM239" s="120" t="e">
        <f t="shared" si="102"/>
        <v>#DIV/0!</v>
      </c>
      <c r="BN239" s="120" t="e">
        <f t="shared" si="103"/>
        <v>#DIV/0!</v>
      </c>
      <c r="BO239" s="120" t="e">
        <f t="shared" si="104"/>
        <v>#DIV/0!</v>
      </c>
      <c r="BP239" s="120" t="e">
        <f t="shared" si="105"/>
        <v>#DIV/0!</v>
      </c>
      <c r="BQ239" s="120" t="e">
        <f t="shared" si="106"/>
        <v>#DIV/0!</v>
      </c>
      <c r="BR239" s="120" t="e">
        <f t="shared" si="107"/>
        <v>#DIV/0!</v>
      </c>
      <c r="BS239" s="120" t="e">
        <f t="shared" si="108"/>
        <v>#DIV/0!</v>
      </c>
      <c r="BT239" s="120" t="e">
        <f t="shared" si="109"/>
        <v>#DIV/0!</v>
      </c>
      <c r="BU239" s="120" t="str">
        <f t="shared" si="110"/>
        <v/>
      </c>
      <c r="BV239" s="119"/>
      <c r="BW239" s="111"/>
      <c r="BX239" s="111"/>
      <c r="BY239" s="111"/>
      <c r="BZ239" s="111"/>
      <c r="CA239" s="111"/>
      <c r="CB239" s="111"/>
      <c r="CC239" s="111"/>
      <c r="CD239" s="111"/>
      <c r="CE239" s="111"/>
      <c r="CF239" s="112">
        <f>IF('III Plan Rates'!$AP242&gt;0,SUMPRODUCT(BW239:CE239,'III Plan Rates'!$AG242:$AO242)/'III Plan Rates'!$AP242,0)</f>
        <v>0</v>
      </c>
      <c r="CG239" s="123"/>
      <c r="CH239" s="112" t="e">
        <f>'III Plan Rates'!$AA242*'V Consumer Factors'!$N$12*'II Rate Development &amp; Change'!$L$34</f>
        <v>#DIV/0!</v>
      </c>
      <c r="CI239" s="112" t="e">
        <f>'III Plan Rates'!$AA242*'V Consumer Factors'!$N$13*'II Rate Development &amp; Change'!$L$34</f>
        <v>#DIV/0!</v>
      </c>
      <c r="CJ239" s="112" t="e">
        <f>'III Plan Rates'!$AA242*'V Consumer Factors'!$N$14*'II Rate Development &amp; Change'!$L$34</f>
        <v>#DIV/0!</v>
      </c>
      <c r="CK239" s="112" t="e">
        <f>'III Plan Rates'!$AA242*'V Consumer Factors'!$N$15*'II Rate Development &amp; Change'!$L$34</f>
        <v>#DIV/0!</v>
      </c>
      <c r="CL239" s="112" t="e">
        <f>'III Plan Rates'!$AA242*'V Consumer Factors'!$N$16*'II Rate Development &amp; Change'!$L$34</f>
        <v>#DIV/0!</v>
      </c>
      <c r="CM239" s="112" t="e">
        <f>'III Plan Rates'!$AA242*'V Consumer Factors'!$N$17*'II Rate Development &amp; Change'!$L$34</f>
        <v>#DIV/0!</v>
      </c>
      <c r="CN239" s="112" t="e">
        <f>'III Plan Rates'!$AA242*'V Consumer Factors'!$N$18*'II Rate Development &amp; Change'!$L$34</f>
        <v>#DIV/0!</v>
      </c>
      <c r="CO239" s="112" t="e">
        <f>'III Plan Rates'!$AA242*'V Consumer Factors'!$N$19*'II Rate Development &amp; Change'!$L$34</f>
        <v>#DIV/0!</v>
      </c>
      <c r="CP239" s="112" t="e">
        <f>'III Plan Rates'!$AA242*'V Consumer Factors'!$N$20*'II Rate Development &amp; Change'!$L$34</f>
        <v>#DIV/0!</v>
      </c>
      <c r="CQ239" s="112">
        <f>IF('III Plan Rates'!$AP242&gt;0,SUMPRODUCT(CH239:CP239,'III Plan Rates'!$AG242:$AO242)/'III Plan Rates'!$AP242,0)</f>
        <v>0</v>
      </c>
      <c r="CR239" s="124"/>
      <c r="CS239" s="120" t="e">
        <f t="shared" si="111"/>
        <v>#DIV/0!</v>
      </c>
      <c r="CT239" s="120" t="e">
        <f t="shared" si="112"/>
        <v>#DIV/0!</v>
      </c>
      <c r="CU239" s="120" t="e">
        <f t="shared" si="113"/>
        <v>#DIV/0!</v>
      </c>
      <c r="CV239" s="120" t="e">
        <f t="shared" si="114"/>
        <v>#DIV/0!</v>
      </c>
      <c r="CW239" s="120" t="e">
        <f t="shared" si="115"/>
        <v>#DIV/0!</v>
      </c>
      <c r="CX239" s="120" t="e">
        <f t="shared" si="116"/>
        <v>#DIV/0!</v>
      </c>
      <c r="CY239" s="120" t="e">
        <f t="shared" si="117"/>
        <v>#DIV/0!</v>
      </c>
      <c r="CZ239" s="120" t="e">
        <f t="shared" si="118"/>
        <v>#DIV/0!</v>
      </c>
      <c r="DA239" s="120" t="e">
        <f t="shared" si="119"/>
        <v>#DIV/0!</v>
      </c>
      <c r="DB239" s="120" t="str">
        <f t="shared" si="120"/>
        <v/>
      </c>
      <c r="DC239" s="119"/>
      <c r="DD239" s="111"/>
      <c r="DE239" s="111"/>
      <c r="DF239" s="111"/>
      <c r="DG239" s="111"/>
      <c r="DH239" s="111"/>
      <c r="DI239" s="111"/>
      <c r="DJ239" s="111"/>
      <c r="DK239" s="111"/>
      <c r="DL239" s="111"/>
      <c r="DM239" s="112">
        <f>IF('III Plan Rates'!$AP242&gt;0,SUMPRODUCT(DD239:DL239,'III Plan Rates'!$AG242:$AO242)/'III Plan Rates'!$AP242,0)</f>
        <v>0</v>
      </c>
      <c r="DN239" s="123"/>
      <c r="DO239" s="112" t="e">
        <f>'III Plan Rates'!$AA242*'V Consumer Factors'!$N$12*'II Rate Development &amp; Change'!$M$34</f>
        <v>#DIV/0!</v>
      </c>
      <c r="DP239" s="112" t="e">
        <f>'III Plan Rates'!$AA242*'V Consumer Factors'!$N$13*'II Rate Development &amp; Change'!$M$34</f>
        <v>#DIV/0!</v>
      </c>
      <c r="DQ239" s="112" t="e">
        <f>'III Plan Rates'!$AA242*'V Consumer Factors'!$N$14*'II Rate Development &amp; Change'!$M$34</f>
        <v>#DIV/0!</v>
      </c>
      <c r="DR239" s="112" t="e">
        <f>'III Plan Rates'!$AA242*'V Consumer Factors'!$N$15*'II Rate Development &amp; Change'!$M$34</f>
        <v>#DIV/0!</v>
      </c>
      <c r="DS239" s="112" t="e">
        <f>'III Plan Rates'!$AA242*'V Consumer Factors'!$N$16*'II Rate Development &amp; Change'!$M$34</f>
        <v>#DIV/0!</v>
      </c>
      <c r="DT239" s="112" t="e">
        <f>'III Plan Rates'!$AA242*'V Consumer Factors'!$N$17*'II Rate Development &amp; Change'!$M$34</f>
        <v>#DIV/0!</v>
      </c>
      <c r="DU239" s="112" t="e">
        <f>'III Plan Rates'!$AA242*'V Consumer Factors'!$N$18*'II Rate Development &amp; Change'!$M$34</f>
        <v>#DIV/0!</v>
      </c>
      <c r="DV239" s="112" t="e">
        <f>'III Plan Rates'!$AA242*'V Consumer Factors'!$N$19*'II Rate Development &amp; Change'!$M$34</f>
        <v>#DIV/0!</v>
      </c>
      <c r="DW239" s="112" t="e">
        <f>'III Plan Rates'!$AA242*'V Consumer Factors'!$N$20*'II Rate Development &amp; Change'!$M$34</f>
        <v>#DIV/0!</v>
      </c>
      <c r="DX239" s="112">
        <f>IF('III Plan Rates'!$AP242&gt;0,SUMPRODUCT(DO239:DW239,'III Plan Rates'!$AG242:$AO242)/'III Plan Rates'!$AP242,0)</f>
        <v>0</v>
      </c>
      <c r="DZ239" s="120" t="e">
        <f t="shared" si="121"/>
        <v>#DIV/0!</v>
      </c>
      <c r="EA239" s="120" t="e">
        <f t="shared" si="122"/>
        <v>#DIV/0!</v>
      </c>
      <c r="EB239" s="120" t="e">
        <f t="shared" si="123"/>
        <v>#DIV/0!</v>
      </c>
      <c r="EC239" s="120" t="e">
        <f t="shared" si="124"/>
        <v>#DIV/0!</v>
      </c>
      <c r="ED239" s="120" t="e">
        <f t="shared" si="125"/>
        <v>#DIV/0!</v>
      </c>
      <c r="EE239" s="120" t="e">
        <f t="shared" si="126"/>
        <v>#DIV/0!</v>
      </c>
      <c r="EF239" s="120" t="e">
        <f t="shared" si="127"/>
        <v>#DIV/0!</v>
      </c>
      <c r="EG239" s="120" t="e">
        <f t="shared" si="128"/>
        <v>#DIV/0!</v>
      </c>
      <c r="EH239" s="120" t="e">
        <f t="shared" si="129"/>
        <v>#DIV/0!</v>
      </c>
      <c r="EI239" s="120" t="str">
        <f t="shared" si="130"/>
        <v/>
      </c>
      <c r="EJ239" s="119"/>
    </row>
    <row r="240" spans="1:140" x14ac:dyDescent="0.25">
      <c r="A240" s="406" t="str">
        <f>'III Plan Rates'!A243</f>
        <v>Plan 226</v>
      </c>
      <c r="B240" s="122">
        <f>'III Plan Rates'!B243</f>
        <v>0</v>
      </c>
      <c r="C240" s="128">
        <f>'III Plan Rates'!D243</f>
        <v>0</v>
      </c>
      <c r="D240" s="122">
        <f>'III Plan Rates'!E243</f>
        <v>0</v>
      </c>
      <c r="E240" s="122">
        <f>'III Plan Rates'!F243</f>
        <v>0</v>
      </c>
      <c r="F240" s="122">
        <f>'III Plan Rates'!G243</f>
        <v>0</v>
      </c>
      <c r="G240" s="122">
        <f>'III Plan Rates'!J243</f>
        <v>0</v>
      </c>
      <c r="H240" s="10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2">
        <f>IF('III Plan Rates'!$AP243&gt;0,SUMPRODUCT(I240:Q240,'III Plan Rates'!$AG243:$AO243)/'III Plan Rates'!$AP243,0)</f>
        <v>0</v>
      </c>
      <c r="S240" s="123"/>
      <c r="T240" s="112" t="e">
        <f>'III Plan Rates'!$AA243*'V Consumer Factors'!$N$12*'II Rate Development &amp; Change'!$J$34</f>
        <v>#DIV/0!</v>
      </c>
      <c r="U240" s="112" t="e">
        <f>'III Plan Rates'!$AA243*'V Consumer Factors'!$N$13*'II Rate Development &amp; Change'!$J$34</f>
        <v>#DIV/0!</v>
      </c>
      <c r="V240" s="112" t="e">
        <f>'III Plan Rates'!$AA243*'V Consumer Factors'!$N$14*'II Rate Development &amp; Change'!$J$34</f>
        <v>#DIV/0!</v>
      </c>
      <c r="W240" s="112" t="e">
        <f>'III Plan Rates'!$AA243*'V Consumer Factors'!$N$15*'II Rate Development &amp; Change'!$J$34</f>
        <v>#DIV/0!</v>
      </c>
      <c r="X240" s="112" t="e">
        <f>'III Plan Rates'!$AA243*'V Consumer Factors'!$N$16*'II Rate Development &amp; Change'!$J$34</f>
        <v>#DIV/0!</v>
      </c>
      <c r="Y240" s="112" t="e">
        <f>'III Plan Rates'!$AA243*'V Consumer Factors'!$N$17*'II Rate Development &amp; Change'!$J$34</f>
        <v>#DIV/0!</v>
      </c>
      <c r="Z240" s="112" t="e">
        <f>'III Plan Rates'!$AA243*'V Consumer Factors'!$N$18*'II Rate Development &amp; Change'!$J$34</f>
        <v>#DIV/0!</v>
      </c>
      <c r="AA240" s="112" t="e">
        <f>'III Plan Rates'!$AA243*'V Consumer Factors'!$N$19*'II Rate Development &amp; Change'!$J$34</f>
        <v>#DIV/0!</v>
      </c>
      <c r="AB240" s="112" t="e">
        <f>'III Plan Rates'!$AA243*'V Consumer Factors'!$N$20*'II Rate Development &amp; Change'!$J$34</f>
        <v>#DIV/0!</v>
      </c>
      <c r="AC240" s="112">
        <f>IF('III Plan Rates'!$AP243&gt;0,SUMPRODUCT(T240:AB240,'III Plan Rates'!$AG243:$AO243)/'III Plan Rates'!$AP243,0)</f>
        <v>0</v>
      </c>
      <c r="AD240" s="119"/>
      <c r="AE240" s="120" t="e">
        <f t="shared" si="91"/>
        <v>#DIV/0!</v>
      </c>
      <c r="AF240" s="120" t="e">
        <f t="shared" si="92"/>
        <v>#DIV/0!</v>
      </c>
      <c r="AG240" s="120" t="e">
        <f t="shared" si="93"/>
        <v>#DIV/0!</v>
      </c>
      <c r="AH240" s="120" t="e">
        <f t="shared" si="94"/>
        <v>#DIV/0!</v>
      </c>
      <c r="AI240" s="120" t="e">
        <f t="shared" si="95"/>
        <v>#DIV/0!</v>
      </c>
      <c r="AJ240" s="120" t="e">
        <f t="shared" si="96"/>
        <v>#DIV/0!</v>
      </c>
      <c r="AK240" s="120" t="e">
        <f t="shared" si="97"/>
        <v>#DIV/0!</v>
      </c>
      <c r="AL240" s="120" t="e">
        <f t="shared" si="98"/>
        <v>#DIV/0!</v>
      </c>
      <c r="AM240" s="120" t="e">
        <f t="shared" si="99"/>
        <v>#DIV/0!</v>
      </c>
      <c r="AN240" s="120" t="str">
        <f t="shared" si="100"/>
        <v/>
      </c>
      <c r="AO240" s="119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2">
        <f>IF('III Plan Rates'!$AP243&gt;0,SUMPRODUCT(AP240:AX240,'III Plan Rates'!$AG243:$AO243)/'III Plan Rates'!$AP243,0)</f>
        <v>0</v>
      </c>
      <c r="AZ240" s="123"/>
      <c r="BA240" s="112" t="e">
        <f>'III Plan Rates'!$AA243*'V Consumer Factors'!$N$12*'II Rate Development &amp; Change'!$K$34</f>
        <v>#DIV/0!</v>
      </c>
      <c r="BB240" s="112" t="e">
        <f>'III Plan Rates'!$AA243*'V Consumer Factors'!$N$13*'II Rate Development &amp; Change'!$K$34</f>
        <v>#DIV/0!</v>
      </c>
      <c r="BC240" s="112" t="e">
        <f>'III Plan Rates'!$AA243*'V Consumer Factors'!$N$14*'II Rate Development &amp; Change'!$K$34</f>
        <v>#DIV/0!</v>
      </c>
      <c r="BD240" s="112" t="e">
        <f>'III Plan Rates'!$AA243*'V Consumer Factors'!$N$15*'II Rate Development &amp; Change'!$K$34</f>
        <v>#DIV/0!</v>
      </c>
      <c r="BE240" s="112" t="e">
        <f>'III Plan Rates'!$AA243*'V Consumer Factors'!$N$16*'II Rate Development &amp; Change'!$K$34</f>
        <v>#DIV/0!</v>
      </c>
      <c r="BF240" s="112" t="e">
        <f>'III Plan Rates'!$AA243*'V Consumer Factors'!$N$17*'II Rate Development &amp; Change'!$K$34</f>
        <v>#DIV/0!</v>
      </c>
      <c r="BG240" s="112" t="e">
        <f>'III Plan Rates'!$AA243*'V Consumer Factors'!$N$18*'II Rate Development &amp; Change'!$K$34</f>
        <v>#DIV/0!</v>
      </c>
      <c r="BH240" s="112" t="e">
        <f>'III Plan Rates'!$AA243*'V Consumer Factors'!$N$19*'II Rate Development &amp; Change'!$K$34</f>
        <v>#DIV/0!</v>
      </c>
      <c r="BI240" s="112" t="e">
        <f>'III Plan Rates'!$AA243*'V Consumer Factors'!$N$20*'II Rate Development &amp; Change'!$K$34</f>
        <v>#DIV/0!</v>
      </c>
      <c r="BJ240" s="112">
        <f>IF('III Plan Rates'!$AP243&gt;0,SUMPRODUCT(BA240:BI240,'III Plan Rates'!$AG243:$AO243)/'III Plan Rates'!$AP243,0)</f>
        <v>0</v>
      </c>
      <c r="BK240" s="124"/>
      <c r="BL240" s="120" t="e">
        <f t="shared" si="101"/>
        <v>#DIV/0!</v>
      </c>
      <c r="BM240" s="120" t="e">
        <f t="shared" si="102"/>
        <v>#DIV/0!</v>
      </c>
      <c r="BN240" s="120" t="e">
        <f t="shared" si="103"/>
        <v>#DIV/0!</v>
      </c>
      <c r="BO240" s="120" t="e">
        <f t="shared" si="104"/>
        <v>#DIV/0!</v>
      </c>
      <c r="BP240" s="120" t="e">
        <f t="shared" si="105"/>
        <v>#DIV/0!</v>
      </c>
      <c r="BQ240" s="120" t="e">
        <f t="shared" si="106"/>
        <v>#DIV/0!</v>
      </c>
      <c r="BR240" s="120" t="e">
        <f t="shared" si="107"/>
        <v>#DIV/0!</v>
      </c>
      <c r="BS240" s="120" t="e">
        <f t="shared" si="108"/>
        <v>#DIV/0!</v>
      </c>
      <c r="BT240" s="120" t="e">
        <f t="shared" si="109"/>
        <v>#DIV/0!</v>
      </c>
      <c r="BU240" s="120" t="str">
        <f t="shared" si="110"/>
        <v/>
      </c>
      <c r="BV240" s="119"/>
      <c r="BW240" s="111"/>
      <c r="BX240" s="111"/>
      <c r="BY240" s="111"/>
      <c r="BZ240" s="111"/>
      <c r="CA240" s="111"/>
      <c r="CB240" s="111"/>
      <c r="CC240" s="111"/>
      <c r="CD240" s="111"/>
      <c r="CE240" s="111"/>
      <c r="CF240" s="112">
        <f>IF('III Plan Rates'!$AP243&gt;0,SUMPRODUCT(BW240:CE240,'III Plan Rates'!$AG243:$AO243)/'III Plan Rates'!$AP243,0)</f>
        <v>0</v>
      </c>
      <c r="CG240" s="123"/>
      <c r="CH240" s="112" t="e">
        <f>'III Plan Rates'!$AA243*'V Consumer Factors'!$N$12*'II Rate Development &amp; Change'!$L$34</f>
        <v>#DIV/0!</v>
      </c>
      <c r="CI240" s="112" t="e">
        <f>'III Plan Rates'!$AA243*'V Consumer Factors'!$N$13*'II Rate Development &amp; Change'!$L$34</f>
        <v>#DIV/0!</v>
      </c>
      <c r="CJ240" s="112" t="e">
        <f>'III Plan Rates'!$AA243*'V Consumer Factors'!$N$14*'II Rate Development &amp; Change'!$L$34</f>
        <v>#DIV/0!</v>
      </c>
      <c r="CK240" s="112" t="e">
        <f>'III Plan Rates'!$AA243*'V Consumer Factors'!$N$15*'II Rate Development &amp; Change'!$L$34</f>
        <v>#DIV/0!</v>
      </c>
      <c r="CL240" s="112" t="e">
        <f>'III Plan Rates'!$AA243*'V Consumer Factors'!$N$16*'II Rate Development &amp; Change'!$L$34</f>
        <v>#DIV/0!</v>
      </c>
      <c r="CM240" s="112" t="e">
        <f>'III Plan Rates'!$AA243*'V Consumer Factors'!$N$17*'II Rate Development &amp; Change'!$L$34</f>
        <v>#DIV/0!</v>
      </c>
      <c r="CN240" s="112" t="e">
        <f>'III Plan Rates'!$AA243*'V Consumer Factors'!$N$18*'II Rate Development &amp; Change'!$L$34</f>
        <v>#DIV/0!</v>
      </c>
      <c r="CO240" s="112" t="e">
        <f>'III Plan Rates'!$AA243*'V Consumer Factors'!$N$19*'II Rate Development &amp; Change'!$L$34</f>
        <v>#DIV/0!</v>
      </c>
      <c r="CP240" s="112" t="e">
        <f>'III Plan Rates'!$AA243*'V Consumer Factors'!$N$20*'II Rate Development &amp; Change'!$L$34</f>
        <v>#DIV/0!</v>
      </c>
      <c r="CQ240" s="112">
        <f>IF('III Plan Rates'!$AP243&gt;0,SUMPRODUCT(CH240:CP240,'III Plan Rates'!$AG243:$AO243)/'III Plan Rates'!$AP243,0)</f>
        <v>0</v>
      </c>
      <c r="CR240" s="124"/>
      <c r="CS240" s="120" t="e">
        <f t="shared" si="111"/>
        <v>#DIV/0!</v>
      </c>
      <c r="CT240" s="120" t="e">
        <f t="shared" si="112"/>
        <v>#DIV/0!</v>
      </c>
      <c r="CU240" s="120" t="e">
        <f t="shared" si="113"/>
        <v>#DIV/0!</v>
      </c>
      <c r="CV240" s="120" t="e">
        <f t="shared" si="114"/>
        <v>#DIV/0!</v>
      </c>
      <c r="CW240" s="120" t="e">
        <f t="shared" si="115"/>
        <v>#DIV/0!</v>
      </c>
      <c r="CX240" s="120" t="e">
        <f t="shared" si="116"/>
        <v>#DIV/0!</v>
      </c>
      <c r="CY240" s="120" t="e">
        <f t="shared" si="117"/>
        <v>#DIV/0!</v>
      </c>
      <c r="CZ240" s="120" t="e">
        <f t="shared" si="118"/>
        <v>#DIV/0!</v>
      </c>
      <c r="DA240" s="120" t="e">
        <f t="shared" si="119"/>
        <v>#DIV/0!</v>
      </c>
      <c r="DB240" s="120" t="str">
        <f t="shared" si="120"/>
        <v/>
      </c>
      <c r="DC240" s="119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2">
        <f>IF('III Plan Rates'!$AP243&gt;0,SUMPRODUCT(DD240:DL240,'III Plan Rates'!$AG243:$AO243)/'III Plan Rates'!$AP243,0)</f>
        <v>0</v>
      </c>
      <c r="DN240" s="123"/>
      <c r="DO240" s="112" t="e">
        <f>'III Plan Rates'!$AA243*'V Consumer Factors'!$N$12*'II Rate Development &amp; Change'!$M$34</f>
        <v>#DIV/0!</v>
      </c>
      <c r="DP240" s="112" t="e">
        <f>'III Plan Rates'!$AA243*'V Consumer Factors'!$N$13*'II Rate Development &amp; Change'!$M$34</f>
        <v>#DIV/0!</v>
      </c>
      <c r="DQ240" s="112" t="e">
        <f>'III Plan Rates'!$AA243*'V Consumer Factors'!$N$14*'II Rate Development &amp; Change'!$M$34</f>
        <v>#DIV/0!</v>
      </c>
      <c r="DR240" s="112" t="e">
        <f>'III Plan Rates'!$AA243*'V Consumer Factors'!$N$15*'II Rate Development &amp; Change'!$M$34</f>
        <v>#DIV/0!</v>
      </c>
      <c r="DS240" s="112" t="e">
        <f>'III Plan Rates'!$AA243*'V Consumer Factors'!$N$16*'II Rate Development &amp; Change'!$M$34</f>
        <v>#DIV/0!</v>
      </c>
      <c r="DT240" s="112" t="e">
        <f>'III Plan Rates'!$AA243*'V Consumer Factors'!$N$17*'II Rate Development &amp; Change'!$M$34</f>
        <v>#DIV/0!</v>
      </c>
      <c r="DU240" s="112" t="e">
        <f>'III Plan Rates'!$AA243*'V Consumer Factors'!$N$18*'II Rate Development &amp; Change'!$M$34</f>
        <v>#DIV/0!</v>
      </c>
      <c r="DV240" s="112" t="e">
        <f>'III Plan Rates'!$AA243*'V Consumer Factors'!$N$19*'II Rate Development &amp; Change'!$M$34</f>
        <v>#DIV/0!</v>
      </c>
      <c r="DW240" s="112" t="e">
        <f>'III Plan Rates'!$AA243*'V Consumer Factors'!$N$20*'II Rate Development &amp; Change'!$M$34</f>
        <v>#DIV/0!</v>
      </c>
      <c r="DX240" s="112">
        <f>IF('III Plan Rates'!$AP243&gt;0,SUMPRODUCT(DO240:DW240,'III Plan Rates'!$AG243:$AO243)/'III Plan Rates'!$AP243,0)</f>
        <v>0</v>
      </c>
      <c r="DZ240" s="120" t="e">
        <f t="shared" si="121"/>
        <v>#DIV/0!</v>
      </c>
      <c r="EA240" s="120" t="e">
        <f t="shared" si="122"/>
        <v>#DIV/0!</v>
      </c>
      <c r="EB240" s="120" t="e">
        <f t="shared" si="123"/>
        <v>#DIV/0!</v>
      </c>
      <c r="EC240" s="120" t="e">
        <f t="shared" si="124"/>
        <v>#DIV/0!</v>
      </c>
      <c r="ED240" s="120" t="e">
        <f t="shared" si="125"/>
        <v>#DIV/0!</v>
      </c>
      <c r="EE240" s="120" t="e">
        <f t="shared" si="126"/>
        <v>#DIV/0!</v>
      </c>
      <c r="EF240" s="120" t="e">
        <f t="shared" si="127"/>
        <v>#DIV/0!</v>
      </c>
      <c r="EG240" s="120" t="e">
        <f t="shared" si="128"/>
        <v>#DIV/0!</v>
      </c>
      <c r="EH240" s="120" t="e">
        <f t="shared" si="129"/>
        <v>#DIV/0!</v>
      </c>
      <c r="EI240" s="120" t="str">
        <f t="shared" si="130"/>
        <v/>
      </c>
      <c r="EJ240" s="119"/>
    </row>
    <row r="241" spans="1:140" x14ac:dyDescent="0.25">
      <c r="A241" s="406" t="str">
        <f>'III Plan Rates'!A244</f>
        <v>Plan 227</v>
      </c>
      <c r="B241" s="122">
        <f>'III Plan Rates'!B244</f>
        <v>0</v>
      </c>
      <c r="C241" s="128">
        <f>'III Plan Rates'!D244</f>
        <v>0</v>
      </c>
      <c r="D241" s="122">
        <f>'III Plan Rates'!E244</f>
        <v>0</v>
      </c>
      <c r="E241" s="122">
        <f>'III Plan Rates'!F244</f>
        <v>0</v>
      </c>
      <c r="F241" s="122">
        <f>'III Plan Rates'!G244</f>
        <v>0</v>
      </c>
      <c r="G241" s="122">
        <f>'III Plan Rates'!J244</f>
        <v>0</v>
      </c>
      <c r="H241" s="10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2">
        <f>IF('III Plan Rates'!$AP244&gt;0,SUMPRODUCT(I241:Q241,'III Plan Rates'!$AG244:$AO244)/'III Plan Rates'!$AP244,0)</f>
        <v>0</v>
      </c>
      <c r="S241" s="123"/>
      <c r="T241" s="112" t="e">
        <f>'III Plan Rates'!$AA244*'V Consumer Factors'!$N$12*'II Rate Development &amp; Change'!$J$34</f>
        <v>#DIV/0!</v>
      </c>
      <c r="U241" s="112" t="e">
        <f>'III Plan Rates'!$AA244*'V Consumer Factors'!$N$13*'II Rate Development &amp; Change'!$J$34</f>
        <v>#DIV/0!</v>
      </c>
      <c r="V241" s="112" t="e">
        <f>'III Plan Rates'!$AA244*'V Consumer Factors'!$N$14*'II Rate Development &amp; Change'!$J$34</f>
        <v>#DIV/0!</v>
      </c>
      <c r="W241" s="112" t="e">
        <f>'III Plan Rates'!$AA244*'V Consumer Factors'!$N$15*'II Rate Development &amp; Change'!$J$34</f>
        <v>#DIV/0!</v>
      </c>
      <c r="X241" s="112" t="e">
        <f>'III Plan Rates'!$AA244*'V Consumer Factors'!$N$16*'II Rate Development &amp; Change'!$J$34</f>
        <v>#DIV/0!</v>
      </c>
      <c r="Y241" s="112" t="e">
        <f>'III Plan Rates'!$AA244*'V Consumer Factors'!$N$17*'II Rate Development &amp; Change'!$J$34</f>
        <v>#DIV/0!</v>
      </c>
      <c r="Z241" s="112" t="e">
        <f>'III Plan Rates'!$AA244*'V Consumer Factors'!$N$18*'II Rate Development &amp; Change'!$J$34</f>
        <v>#DIV/0!</v>
      </c>
      <c r="AA241" s="112" t="e">
        <f>'III Plan Rates'!$AA244*'V Consumer Factors'!$N$19*'II Rate Development &amp; Change'!$J$34</f>
        <v>#DIV/0!</v>
      </c>
      <c r="AB241" s="112" t="e">
        <f>'III Plan Rates'!$AA244*'V Consumer Factors'!$N$20*'II Rate Development &amp; Change'!$J$34</f>
        <v>#DIV/0!</v>
      </c>
      <c r="AC241" s="112">
        <f>IF('III Plan Rates'!$AP244&gt;0,SUMPRODUCT(T241:AB241,'III Plan Rates'!$AG244:$AO244)/'III Plan Rates'!$AP244,0)</f>
        <v>0</v>
      </c>
      <c r="AD241" s="119"/>
      <c r="AE241" s="120" t="e">
        <f t="shared" si="91"/>
        <v>#DIV/0!</v>
      </c>
      <c r="AF241" s="120" t="e">
        <f t="shared" si="92"/>
        <v>#DIV/0!</v>
      </c>
      <c r="AG241" s="120" t="e">
        <f t="shared" si="93"/>
        <v>#DIV/0!</v>
      </c>
      <c r="AH241" s="120" t="e">
        <f t="shared" si="94"/>
        <v>#DIV/0!</v>
      </c>
      <c r="AI241" s="120" t="e">
        <f t="shared" si="95"/>
        <v>#DIV/0!</v>
      </c>
      <c r="AJ241" s="120" t="e">
        <f t="shared" si="96"/>
        <v>#DIV/0!</v>
      </c>
      <c r="AK241" s="120" t="e">
        <f t="shared" si="97"/>
        <v>#DIV/0!</v>
      </c>
      <c r="AL241" s="120" t="e">
        <f t="shared" si="98"/>
        <v>#DIV/0!</v>
      </c>
      <c r="AM241" s="120" t="e">
        <f t="shared" si="99"/>
        <v>#DIV/0!</v>
      </c>
      <c r="AN241" s="120" t="str">
        <f t="shared" si="100"/>
        <v/>
      </c>
      <c r="AO241" s="119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2">
        <f>IF('III Plan Rates'!$AP244&gt;0,SUMPRODUCT(AP241:AX241,'III Plan Rates'!$AG244:$AO244)/'III Plan Rates'!$AP244,0)</f>
        <v>0</v>
      </c>
      <c r="AZ241" s="123"/>
      <c r="BA241" s="112" t="e">
        <f>'III Plan Rates'!$AA244*'V Consumer Factors'!$N$12*'II Rate Development &amp; Change'!$K$34</f>
        <v>#DIV/0!</v>
      </c>
      <c r="BB241" s="112" t="e">
        <f>'III Plan Rates'!$AA244*'V Consumer Factors'!$N$13*'II Rate Development &amp; Change'!$K$34</f>
        <v>#DIV/0!</v>
      </c>
      <c r="BC241" s="112" t="e">
        <f>'III Plan Rates'!$AA244*'V Consumer Factors'!$N$14*'II Rate Development &amp; Change'!$K$34</f>
        <v>#DIV/0!</v>
      </c>
      <c r="BD241" s="112" t="e">
        <f>'III Plan Rates'!$AA244*'V Consumer Factors'!$N$15*'II Rate Development &amp; Change'!$K$34</f>
        <v>#DIV/0!</v>
      </c>
      <c r="BE241" s="112" t="e">
        <f>'III Plan Rates'!$AA244*'V Consumer Factors'!$N$16*'II Rate Development &amp; Change'!$K$34</f>
        <v>#DIV/0!</v>
      </c>
      <c r="BF241" s="112" t="e">
        <f>'III Plan Rates'!$AA244*'V Consumer Factors'!$N$17*'II Rate Development &amp; Change'!$K$34</f>
        <v>#DIV/0!</v>
      </c>
      <c r="BG241" s="112" t="e">
        <f>'III Plan Rates'!$AA244*'V Consumer Factors'!$N$18*'II Rate Development &amp; Change'!$K$34</f>
        <v>#DIV/0!</v>
      </c>
      <c r="BH241" s="112" t="e">
        <f>'III Plan Rates'!$AA244*'V Consumer Factors'!$N$19*'II Rate Development &amp; Change'!$K$34</f>
        <v>#DIV/0!</v>
      </c>
      <c r="BI241" s="112" t="e">
        <f>'III Plan Rates'!$AA244*'V Consumer Factors'!$N$20*'II Rate Development &amp; Change'!$K$34</f>
        <v>#DIV/0!</v>
      </c>
      <c r="BJ241" s="112">
        <f>IF('III Plan Rates'!$AP244&gt;0,SUMPRODUCT(BA241:BI241,'III Plan Rates'!$AG244:$AO244)/'III Plan Rates'!$AP244,0)</f>
        <v>0</v>
      </c>
      <c r="BK241" s="124"/>
      <c r="BL241" s="120" t="e">
        <f t="shared" si="101"/>
        <v>#DIV/0!</v>
      </c>
      <c r="BM241" s="120" t="e">
        <f t="shared" si="102"/>
        <v>#DIV/0!</v>
      </c>
      <c r="BN241" s="120" t="e">
        <f t="shared" si="103"/>
        <v>#DIV/0!</v>
      </c>
      <c r="BO241" s="120" t="e">
        <f t="shared" si="104"/>
        <v>#DIV/0!</v>
      </c>
      <c r="BP241" s="120" t="e">
        <f t="shared" si="105"/>
        <v>#DIV/0!</v>
      </c>
      <c r="BQ241" s="120" t="e">
        <f t="shared" si="106"/>
        <v>#DIV/0!</v>
      </c>
      <c r="BR241" s="120" t="e">
        <f t="shared" si="107"/>
        <v>#DIV/0!</v>
      </c>
      <c r="BS241" s="120" t="e">
        <f t="shared" si="108"/>
        <v>#DIV/0!</v>
      </c>
      <c r="BT241" s="120" t="e">
        <f t="shared" si="109"/>
        <v>#DIV/0!</v>
      </c>
      <c r="BU241" s="120" t="str">
        <f t="shared" si="110"/>
        <v/>
      </c>
      <c r="BV241" s="119"/>
      <c r="BW241" s="111"/>
      <c r="BX241" s="111"/>
      <c r="BY241" s="111"/>
      <c r="BZ241" s="111"/>
      <c r="CA241" s="111"/>
      <c r="CB241" s="111"/>
      <c r="CC241" s="111"/>
      <c r="CD241" s="111"/>
      <c r="CE241" s="111"/>
      <c r="CF241" s="112">
        <f>IF('III Plan Rates'!$AP244&gt;0,SUMPRODUCT(BW241:CE241,'III Plan Rates'!$AG244:$AO244)/'III Plan Rates'!$AP244,0)</f>
        <v>0</v>
      </c>
      <c r="CG241" s="123"/>
      <c r="CH241" s="112" t="e">
        <f>'III Plan Rates'!$AA244*'V Consumer Factors'!$N$12*'II Rate Development &amp; Change'!$L$34</f>
        <v>#DIV/0!</v>
      </c>
      <c r="CI241" s="112" t="e">
        <f>'III Plan Rates'!$AA244*'V Consumer Factors'!$N$13*'II Rate Development &amp; Change'!$L$34</f>
        <v>#DIV/0!</v>
      </c>
      <c r="CJ241" s="112" t="e">
        <f>'III Plan Rates'!$AA244*'V Consumer Factors'!$N$14*'II Rate Development &amp; Change'!$L$34</f>
        <v>#DIV/0!</v>
      </c>
      <c r="CK241" s="112" t="e">
        <f>'III Plan Rates'!$AA244*'V Consumer Factors'!$N$15*'II Rate Development &amp; Change'!$L$34</f>
        <v>#DIV/0!</v>
      </c>
      <c r="CL241" s="112" t="e">
        <f>'III Plan Rates'!$AA244*'V Consumer Factors'!$N$16*'II Rate Development &amp; Change'!$L$34</f>
        <v>#DIV/0!</v>
      </c>
      <c r="CM241" s="112" t="e">
        <f>'III Plan Rates'!$AA244*'V Consumer Factors'!$N$17*'II Rate Development &amp; Change'!$L$34</f>
        <v>#DIV/0!</v>
      </c>
      <c r="CN241" s="112" t="e">
        <f>'III Plan Rates'!$AA244*'V Consumer Factors'!$N$18*'II Rate Development &amp; Change'!$L$34</f>
        <v>#DIV/0!</v>
      </c>
      <c r="CO241" s="112" t="e">
        <f>'III Plan Rates'!$AA244*'V Consumer Factors'!$N$19*'II Rate Development &amp; Change'!$L$34</f>
        <v>#DIV/0!</v>
      </c>
      <c r="CP241" s="112" t="e">
        <f>'III Plan Rates'!$AA244*'V Consumer Factors'!$N$20*'II Rate Development &amp; Change'!$L$34</f>
        <v>#DIV/0!</v>
      </c>
      <c r="CQ241" s="112">
        <f>IF('III Plan Rates'!$AP244&gt;0,SUMPRODUCT(CH241:CP241,'III Plan Rates'!$AG244:$AO244)/'III Plan Rates'!$AP244,0)</f>
        <v>0</v>
      </c>
      <c r="CR241" s="124"/>
      <c r="CS241" s="120" t="e">
        <f t="shared" si="111"/>
        <v>#DIV/0!</v>
      </c>
      <c r="CT241" s="120" t="e">
        <f t="shared" si="112"/>
        <v>#DIV/0!</v>
      </c>
      <c r="CU241" s="120" t="e">
        <f t="shared" si="113"/>
        <v>#DIV/0!</v>
      </c>
      <c r="CV241" s="120" t="e">
        <f t="shared" si="114"/>
        <v>#DIV/0!</v>
      </c>
      <c r="CW241" s="120" t="e">
        <f t="shared" si="115"/>
        <v>#DIV/0!</v>
      </c>
      <c r="CX241" s="120" t="e">
        <f t="shared" si="116"/>
        <v>#DIV/0!</v>
      </c>
      <c r="CY241" s="120" t="e">
        <f t="shared" si="117"/>
        <v>#DIV/0!</v>
      </c>
      <c r="CZ241" s="120" t="e">
        <f t="shared" si="118"/>
        <v>#DIV/0!</v>
      </c>
      <c r="DA241" s="120" t="e">
        <f t="shared" si="119"/>
        <v>#DIV/0!</v>
      </c>
      <c r="DB241" s="120" t="str">
        <f t="shared" si="120"/>
        <v/>
      </c>
      <c r="DC241" s="119"/>
      <c r="DD241" s="111"/>
      <c r="DE241" s="111"/>
      <c r="DF241" s="111"/>
      <c r="DG241" s="111"/>
      <c r="DH241" s="111"/>
      <c r="DI241" s="111"/>
      <c r="DJ241" s="111"/>
      <c r="DK241" s="111"/>
      <c r="DL241" s="111"/>
      <c r="DM241" s="112">
        <f>IF('III Plan Rates'!$AP244&gt;0,SUMPRODUCT(DD241:DL241,'III Plan Rates'!$AG244:$AO244)/'III Plan Rates'!$AP244,0)</f>
        <v>0</v>
      </c>
      <c r="DN241" s="123"/>
      <c r="DO241" s="112" t="e">
        <f>'III Plan Rates'!$AA244*'V Consumer Factors'!$N$12*'II Rate Development &amp; Change'!$M$34</f>
        <v>#DIV/0!</v>
      </c>
      <c r="DP241" s="112" t="e">
        <f>'III Plan Rates'!$AA244*'V Consumer Factors'!$N$13*'II Rate Development &amp; Change'!$M$34</f>
        <v>#DIV/0!</v>
      </c>
      <c r="DQ241" s="112" t="e">
        <f>'III Plan Rates'!$AA244*'V Consumer Factors'!$N$14*'II Rate Development &amp; Change'!$M$34</f>
        <v>#DIV/0!</v>
      </c>
      <c r="DR241" s="112" t="e">
        <f>'III Plan Rates'!$AA244*'V Consumer Factors'!$N$15*'II Rate Development &amp; Change'!$M$34</f>
        <v>#DIV/0!</v>
      </c>
      <c r="DS241" s="112" t="e">
        <f>'III Plan Rates'!$AA244*'V Consumer Factors'!$N$16*'II Rate Development &amp; Change'!$M$34</f>
        <v>#DIV/0!</v>
      </c>
      <c r="DT241" s="112" t="e">
        <f>'III Plan Rates'!$AA244*'V Consumer Factors'!$N$17*'II Rate Development &amp; Change'!$M$34</f>
        <v>#DIV/0!</v>
      </c>
      <c r="DU241" s="112" t="e">
        <f>'III Plan Rates'!$AA244*'V Consumer Factors'!$N$18*'II Rate Development &amp; Change'!$M$34</f>
        <v>#DIV/0!</v>
      </c>
      <c r="DV241" s="112" t="e">
        <f>'III Plan Rates'!$AA244*'V Consumer Factors'!$N$19*'II Rate Development &amp; Change'!$M$34</f>
        <v>#DIV/0!</v>
      </c>
      <c r="DW241" s="112" t="e">
        <f>'III Plan Rates'!$AA244*'V Consumer Factors'!$N$20*'II Rate Development &amp; Change'!$M$34</f>
        <v>#DIV/0!</v>
      </c>
      <c r="DX241" s="112">
        <f>IF('III Plan Rates'!$AP244&gt;0,SUMPRODUCT(DO241:DW241,'III Plan Rates'!$AG244:$AO244)/'III Plan Rates'!$AP244,0)</f>
        <v>0</v>
      </c>
      <c r="DZ241" s="120" t="e">
        <f t="shared" si="121"/>
        <v>#DIV/0!</v>
      </c>
      <c r="EA241" s="120" t="e">
        <f t="shared" si="122"/>
        <v>#DIV/0!</v>
      </c>
      <c r="EB241" s="120" t="e">
        <f t="shared" si="123"/>
        <v>#DIV/0!</v>
      </c>
      <c r="EC241" s="120" t="e">
        <f t="shared" si="124"/>
        <v>#DIV/0!</v>
      </c>
      <c r="ED241" s="120" t="e">
        <f t="shared" si="125"/>
        <v>#DIV/0!</v>
      </c>
      <c r="EE241" s="120" t="e">
        <f t="shared" si="126"/>
        <v>#DIV/0!</v>
      </c>
      <c r="EF241" s="120" t="e">
        <f t="shared" si="127"/>
        <v>#DIV/0!</v>
      </c>
      <c r="EG241" s="120" t="e">
        <f t="shared" si="128"/>
        <v>#DIV/0!</v>
      </c>
      <c r="EH241" s="120" t="e">
        <f t="shared" si="129"/>
        <v>#DIV/0!</v>
      </c>
      <c r="EI241" s="120" t="str">
        <f t="shared" si="130"/>
        <v/>
      </c>
      <c r="EJ241" s="119"/>
    </row>
    <row r="242" spans="1:140" x14ac:dyDescent="0.25">
      <c r="A242" s="406" t="str">
        <f>'III Plan Rates'!A245</f>
        <v>Plan 228</v>
      </c>
      <c r="B242" s="122">
        <f>'III Plan Rates'!B245</f>
        <v>0</v>
      </c>
      <c r="C242" s="128">
        <f>'III Plan Rates'!D245</f>
        <v>0</v>
      </c>
      <c r="D242" s="122">
        <f>'III Plan Rates'!E245</f>
        <v>0</v>
      </c>
      <c r="E242" s="122">
        <f>'III Plan Rates'!F245</f>
        <v>0</v>
      </c>
      <c r="F242" s="122">
        <f>'III Plan Rates'!G245</f>
        <v>0</v>
      </c>
      <c r="G242" s="122">
        <f>'III Plan Rates'!J245</f>
        <v>0</v>
      </c>
      <c r="H242" s="10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2">
        <f>IF('III Plan Rates'!$AP245&gt;0,SUMPRODUCT(I242:Q242,'III Plan Rates'!$AG245:$AO245)/'III Plan Rates'!$AP245,0)</f>
        <v>0</v>
      </c>
      <c r="S242" s="123"/>
      <c r="T242" s="112" t="e">
        <f>'III Plan Rates'!$AA245*'V Consumer Factors'!$N$12*'II Rate Development &amp; Change'!$J$34</f>
        <v>#DIV/0!</v>
      </c>
      <c r="U242" s="112" t="e">
        <f>'III Plan Rates'!$AA245*'V Consumer Factors'!$N$13*'II Rate Development &amp; Change'!$J$34</f>
        <v>#DIV/0!</v>
      </c>
      <c r="V242" s="112" t="e">
        <f>'III Plan Rates'!$AA245*'V Consumer Factors'!$N$14*'II Rate Development &amp; Change'!$J$34</f>
        <v>#DIV/0!</v>
      </c>
      <c r="W242" s="112" t="e">
        <f>'III Plan Rates'!$AA245*'V Consumer Factors'!$N$15*'II Rate Development &amp; Change'!$J$34</f>
        <v>#DIV/0!</v>
      </c>
      <c r="X242" s="112" t="e">
        <f>'III Plan Rates'!$AA245*'V Consumer Factors'!$N$16*'II Rate Development &amp; Change'!$J$34</f>
        <v>#DIV/0!</v>
      </c>
      <c r="Y242" s="112" t="e">
        <f>'III Plan Rates'!$AA245*'V Consumer Factors'!$N$17*'II Rate Development &amp; Change'!$J$34</f>
        <v>#DIV/0!</v>
      </c>
      <c r="Z242" s="112" t="e">
        <f>'III Plan Rates'!$AA245*'V Consumer Factors'!$N$18*'II Rate Development &amp; Change'!$J$34</f>
        <v>#DIV/0!</v>
      </c>
      <c r="AA242" s="112" t="e">
        <f>'III Plan Rates'!$AA245*'V Consumer Factors'!$N$19*'II Rate Development &amp; Change'!$J$34</f>
        <v>#DIV/0!</v>
      </c>
      <c r="AB242" s="112" t="e">
        <f>'III Plan Rates'!$AA245*'V Consumer Factors'!$N$20*'II Rate Development &amp; Change'!$J$34</f>
        <v>#DIV/0!</v>
      </c>
      <c r="AC242" s="112">
        <f>IF('III Plan Rates'!$AP245&gt;0,SUMPRODUCT(T242:AB242,'III Plan Rates'!$AG245:$AO245)/'III Plan Rates'!$AP245,0)</f>
        <v>0</v>
      </c>
      <c r="AD242" s="119"/>
      <c r="AE242" s="120" t="e">
        <f t="shared" si="91"/>
        <v>#DIV/0!</v>
      </c>
      <c r="AF242" s="120" t="e">
        <f t="shared" si="92"/>
        <v>#DIV/0!</v>
      </c>
      <c r="AG242" s="120" t="e">
        <f t="shared" si="93"/>
        <v>#DIV/0!</v>
      </c>
      <c r="AH242" s="120" t="e">
        <f t="shared" si="94"/>
        <v>#DIV/0!</v>
      </c>
      <c r="AI242" s="120" t="e">
        <f t="shared" si="95"/>
        <v>#DIV/0!</v>
      </c>
      <c r="AJ242" s="120" t="e">
        <f t="shared" si="96"/>
        <v>#DIV/0!</v>
      </c>
      <c r="AK242" s="120" t="e">
        <f t="shared" si="97"/>
        <v>#DIV/0!</v>
      </c>
      <c r="AL242" s="120" t="e">
        <f t="shared" si="98"/>
        <v>#DIV/0!</v>
      </c>
      <c r="AM242" s="120" t="e">
        <f t="shared" si="99"/>
        <v>#DIV/0!</v>
      </c>
      <c r="AN242" s="120" t="str">
        <f t="shared" si="100"/>
        <v/>
      </c>
      <c r="AO242" s="119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2">
        <f>IF('III Plan Rates'!$AP245&gt;0,SUMPRODUCT(AP242:AX242,'III Plan Rates'!$AG245:$AO245)/'III Plan Rates'!$AP245,0)</f>
        <v>0</v>
      </c>
      <c r="AZ242" s="123"/>
      <c r="BA242" s="112" t="e">
        <f>'III Plan Rates'!$AA245*'V Consumer Factors'!$N$12*'II Rate Development &amp; Change'!$K$34</f>
        <v>#DIV/0!</v>
      </c>
      <c r="BB242" s="112" t="e">
        <f>'III Plan Rates'!$AA245*'V Consumer Factors'!$N$13*'II Rate Development &amp; Change'!$K$34</f>
        <v>#DIV/0!</v>
      </c>
      <c r="BC242" s="112" t="e">
        <f>'III Plan Rates'!$AA245*'V Consumer Factors'!$N$14*'II Rate Development &amp; Change'!$K$34</f>
        <v>#DIV/0!</v>
      </c>
      <c r="BD242" s="112" t="e">
        <f>'III Plan Rates'!$AA245*'V Consumer Factors'!$N$15*'II Rate Development &amp; Change'!$K$34</f>
        <v>#DIV/0!</v>
      </c>
      <c r="BE242" s="112" t="e">
        <f>'III Plan Rates'!$AA245*'V Consumer Factors'!$N$16*'II Rate Development &amp; Change'!$K$34</f>
        <v>#DIV/0!</v>
      </c>
      <c r="BF242" s="112" t="e">
        <f>'III Plan Rates'!$AA245*'V Consumer Factors'!$N$17*'II Rate Development &amp; Change'!$K$34</f>
        <v>#DIV/0!</v>
      </c>
      <c r="BG242" s="112" t="e">
        <f>'III Plan Rates'!$AA245*'V Consumer Factors'!$N$18*'II Rate Development &amp; Change'!$K$34</f>
        <v>#DIV/0!</v>
      </c>
      <c r="BH242" s="112" t="e">
        <f>'III Plan Rates'!$AA245*'V Consumer Factors'!$N$19*'II Rate Development &amp; Change'!$K$34</f>
        <v>#DIV/0!</v>
      </c>
      <c r="BI242" s="112" t="e">
        <f>'III Plan Rates'!$AA245*'V Consumer Factors'!$N$20*'II Rate Development &amp; Change'!$K$34</f>
        <v>#DIV/0!</v>
      </c>
      <c r="BJ242" s="112">
        <f>IF('III Plan Rates'!$AP245&gt;0,SUMPRODUCT(BA242:BI242,'III Plan Rates'!$AG245:$AO245)/'III Plan Rates'!$AP245,0)</f>
        <v>0</v>
      </c>
      <c r="BK242" s="124"/>
      <c r="BL242" s="120" t="e">
        <f t="shared" si="101"/>
        <v>#DIV/0!</v>
      </c>
      <c r="BM242" s="120" t="e">
        <f t="shared" si="102"/>
        <v>#DIV/0!</v>
      </c>
      <c r="BN242" s="120" t="e">
        <f t="shared" si="103"/>
        <v>#DIV/0!</v>
      </c>
      <c r="BO242" s="120" t="e">
        <f t="shared" si="104"/>
        <v>#DIV/0!</v>
      </c>
      <c r="BP242" s="120" t="e">
        <f t="shared" si="105"/>
        <v>#DIV/0!</v>
      </c>
      <c r="BQ242" s="120" t="e">
        <f t="shared" si="106"/>
        <v>#DIV/0!</v>
      </c>
      <c r="BR242" s="120" t="e">
        <f t="shared" si="107"/>
        <v>#DIV/0!</v>
      </c>
      <c r="BS242" s="120" t="e">
        <f t="shared" si="108"/>
        <v>#DIV/0!</v>
      </c>
      <c r="BT242" s="120" t="e">
        <f t="shared" si="109"/>
        <v>#DIV/0!</v>
      </c>
      <c r="BU242" s="120" t="str">
        <f t="shared" si="110"/>
        <v/>
      </c>
      <c r="BV242" s="119"/>
      <c r="BW242" s="111"/>
      <c r="BX242" s="111"/>
      <c r="BY242" s="111"/>
      <c r="BZ242" s="111"/>
      <c r="CA242" s="111"/>
      <c r="CB242" s="111"/>
      <c r="CC242" s="111"/>
      <c r="CD242" s="111"/>
      <c r="CE242" s="111"/>
      <c r="CF242" s="112">
        <f>IF('III Plan Rates'!$AP245&gt;0,SUMPRODUCT(BW242:CE242,'III Plan Rates'!$AG245:$AO245)/'III Plan Rates'!$AP245,0)</f>
        <v>0</v>
      </c>
      <c r="CG242" s="123"/>
      <c r="CH242" s="112" t="e">
        <f>'III Plan Rates'!$AA245*'V Consumer Factors'!$N$12*'II Rate Development &amp; Change'!$L$34</f>
        <v>#DIV/0!</v>
      </c>
      <c r="CI242" s="112" t="e">
        <f>'III Plan Rates'!$AA245*'V Consumer Factors'!$N$13*'II Rate Development &amp; Change'!$L$34</f>
        <v>#DIV/0!</v>
      </c>
      <c r="CJ242" s="112" t="e">
        <f>'III Plan Rates'!$AA245*'V Consumer Factors'!$N$14*'II Rate Development &amp; Change'!$L$34</f>
        <v>#DIV/0!</v>
      </c>
      <c r="CK242" s="112" t="e">
        <f>'III Plan Rates'!$AA245*'V Consumer Factors'!$N$15*'II Rate Development &amp; Change'!$L$34</f>
        <v>#DIV/0!</v>
      </c>
      <c r="CL242" s="112" t="e">
        <f>'III Plan Rates'!$AA245*'V Consumer Factors'!$N$16*'II Rate Development &amp; Change'!$L$34</f>
        <v>#DIV/0!</v>
      </c>
      <c r="CM242" s="112" t="e">
        <f>'III Plan Rates'!$AA245*'V Consumer Factors'!$N$17*'II Rate Development &amp; Change'!$L$34</f>
        <v>#DIV/0!</v>
      </c>
      <c r="CN242" s="112" t="e">
        <f>'III Plan Rates'!$AA245*'V Consumer Factors'!$N$18*'II Rate Development &amp; Change'!$L$34</f>
        <v>#DIV/0!</v>
      </c>
      <c r="CO242" s="112" t="e">
        <f>'III Plan Rates'!$AA245*'V Consumer Factors'!$N$19*'II Rate Development &amp; Change'!$L$34</f>
        <v>#DIV/0!</v>
      </c>
      <c r="CP242" s="112" t="e">
        <f>'III Plan Rates'!$AA245*'V Consumer Factors'!$N$20*'II Rate Development &amp; Change'!$L$34</f>
        <v>#DIV/0!</v>
      </c>
      <c r="CQ242" s="112">
        <f>IF('III Plan Rates'!$AP245&gt;0,SUMPRODUCT(CH242:CP242,'III Plan Rates'!$AG245:$AO245)/'III Plan Rates'!$AP245,0)</f>
        <v>0</v>
      </c>
      <c r="CR242" s="124"/>
      <c r="CS242" s="120" t="e">
        <f t="shared" si="111"/>
        <v>#DIV/0!</v>
      </c>
      <c r="CT242" s="120" t="e">
        <f t="shared" si="112"/>
        <v>#DIV/0!</v>
      </c>
      <c r="CU242" s="120" t="e">
        <f t="shared" si="113"/>
        <v>#DIV/0!</v>
      </c>
      <c r="CV242" s="120" t="e">
        <f t="shared" si="114"/>
        <v>#DIV/0!</v>
      </c>
      <c r="CW242" s="120" t="e">
        <f t="shared" si="115"/>
        <v>#DIV/0!</v>
      </c>
      <c r="CX242" s="120" t="e">
        <f t="shared" si="116"/>
        <v>#DIV/0!</v>
      </c>
      <c r="CY242" s="120" t="e">
        <f t="shared" si="117"/>
        <v>#DIV/0!</v>
      </c>
      <c r="CZ242" s="120" t="e">
        <f t="shared" si="118"/>
        <v>#DIV/0!</v>
      </c>
      <c r="DA242" s="120" t="e">
        <f t="shared" si="119"/>
        <v>#DIV/0!</v>
      </c>
      <c r="DB242" s="120" t="str">
        <f t="shared" si="120"/>
        <v/>
      </c>
      <c r="DC242" s="119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2">
        <f>IF('III Plan Rates'!$AP245&gt;0,SUMPRODUCT(DD242:DL242,'III Plan Rates'!$AG245:$AO245)/'III Plan Rates'!$AP245,0)</f>
        <v>0</v>
      </c>
      <c r="DN242" s="123"/>
      <c r="DO242" s="112" t="e">
        <f>'III Plan Rates'!$AA245*'V Consumer Factors'!$N$12*'II Rate Development &amp; Change'!$M$34</f>
        <v>#DIV/0!</v>
      </c>
      <c r="DP242" s="112" t="e">
        <f>'III Plan Rates'!$AA245*'V Consumer Factors'!$N$13*'II Rate Development &amp; Change'!$M$34</f>
        <v>#DIV/0!</v>
      </c>
      <c r="DQ242" s="112" t="e">
        <f>'III Plan Rates'!$AA245*'V Consumer Factors'!$N$14*'II Rate Development &amp; Change'!$M$34</f>
        <v>#DIV/0!</v>
      </c>
      <c r="DR242" s="112" t="e">
        <f>'III Plan Rates'!$AA245*'V Consumer Factors'!$N$15*'II Rate Development &amp; Change'!$M$34</f>
        <v>#DIV/0!</v>
      </c>
      <c r="DS242" s="112" t="e">
        <f>'III Plan Rates'!$AA245*'V Consumer Factors'!$N$16*'II Rate Development &amp; Change'!$M$34</f>
        <v>#DIV/0!</v>
      </c>
      <c r="DT242" s="112" t="e">
        <f>'III Plan Rates'!$AA245*'V Consumer Factors'!$N$17*'II Rate Development &amp; Change'!$M$34</f>
        <v>#DIV/0!</v>
      </c>
      <c r="DU242" s="112" t="e">
        <f>'III Plan Rates'!$AA245*'V Consumer Factors'!$N$18*'II Rate Development &amp; Change'!$M$34</f>
        <v>#DIV/0!</v>
      </c>
      <c r="DV242" s="112" t="e">
        <f>'III Plan Rates'!$AA245*'V Consumer Factors'!$N$19*'II Rate Development &amp; Change'!$M$34</f>
        <v>#DIV/0!</v>
      </c>
      <c r="DW242" s="112" t="e">
        <f>'III Plan Rates'!$AA245*'V Consumer Factors'!$N$20*'II Rate Development &amp; Change'!$M$34</f>
        <v>#DIV/0!</v>
      </c>
      <c r="DX242" s="112">
        <f>IF('III Plan Rates'!$AP245&gt;0,SUMPRODUCT(DO242:DW242,'III Plan Rates'!$AG245:$AO245)/'III Plan Rates'!$AP245,0)</f>
        <v>0</v>
      </c>
      <c r="DZ242" s="120" t="e">
        <f t="shared" si="121"/>
        <v>#DIV/0!</v>
      </c>
      <c r="EA242" s="120" t="e">
        <f t="shared" si="122"/>
        <v>#DIV/0!</v>
      </c>
      <c r="EB242" s="120" t="e">
        <f t="shared" si="123"/>
        <v>#DIV/0!</v>
      </c>
      <c r="EC242" s="120" t="e">
        <f t="shared" si="124"/>
        <v>#DIV/0!</v>
      </c>
      <c r="ED242" s="120" t="e">
        <f t="shared" si="125"/>
        <v>#DIV/0!</v>
      </c>
      <c r="EE242" s="120" t="e">
        <f t="shared" si="126"/>
        <v>#DIV/0!</v>
      </c>
      <c r="EF242" s="120" t="e">
        <f t="shared" si="127"/>
        <v>#DIV/0!</v>
      </c>
      <c r="EG242" s="120" t="e">
        <f t="shared" si="128"/>
        <v>#DIV/0!</v>
      </c>
      <c r="EH242" s="120" t="e">
        <f t="shared" si="129"/>
        <v>#DIV/0!</v>
      </c>
      <c r="EI242" s="120" t="str">
        <f t="shared" si="130"/>
        <v/>
      </c>
      <c r="EJ242" s="119"/>
    </row>
    <row r="243" spans="1:140" x14ac:dyDescent="0.25">
      <c r="A243" s="406" t="str">
        <f>'III Plan Rates'!A246</f>
        <v>Plan 229</v>
      </c>
      <c r="B243" s="122">
        <f>'III Plan Rates'!B246</f>
        <v>0</v>
      </c>
      <c r="C243" s="128">
        <f>'III Plan Rates'!D246</f>
        <v>0</v>
      </c>
      <c r="D243" s="122">
        <f>'III Plan Rates'!E246</f>
        <v>0</v>
      </c>
      <c r="E243" s="122">
        <f>'III Plan Rates'!F246</f>
        <v>0</v>
      </c>
      <c r="F243" s="122">
        <f>'III Plan Rates'!G246</f>
        <v>0</v>
      </c>
      <c r="G243" s="122">
        <f>'III Plan Rates'!J246</f>
        <v>0</v>
      </c>
      <c r="H243" s="10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2">
        <f>IF('III Plan Rates'!$AP246&gt;0,SUMPRODUCT(I243:Q243,'III Plan Rates'!$AG246:$AO246)/'III Plan Rates'!$AP246,0)</f>
        <v>0</v>
      </c>
      <c r="S243" s="123"/>
      <c r="T243" s="112" t="e">
        <f>'III Plan Rates'!$AA246*'V Consumer Factors'!$N$12*'II Rate Development &amp; Change'!$J$34</f>
        <v>#DIV/0!</v>
      </c>
      <c r="U243" s="112" t="e">
        <f>'III Plan Rates'!$AA246*'V Consumer Factors'!$N$13*'II Rate Development &amp; Change'!$J$34</f>
        <v>#DIV/0!</v>
      </c>
      <c r="V243" s="112" t="e">
        <f>'III Plan Rates'!$AA246*'V Consumer Factors'!$N$14*'II Rate Development &amp; Change'!$J$34</f>
        <v>#DIV/0!</v>
      </c>
      <c r="W243" s="112" t="e">
        <f>'III Plan Rates'!$AA246*'V Consumer Factors'!$N$15*'II Rate Development &amp; Change'!$J$34</f>
        <v>#DIV/0!</v>
      </c>
      <c r="X243" s="112" t="e">
        <f>'III Plan Rates'!$AA246*'V Consumer Factors'!$N$16*'II Rate Development &amp; Change'!$J$34</f>
        <v>#DIV/0!</v>
      </c>
      <c r="Y243" s="112" t="e">
        <f>'III Plan Rates'!$AA246*'V Consumer Factors'!$N$17*'II Rate Development &amp; Change'!$J$34</f>
        <v>#DIV/0!</v>
      </c>
      <c r="Z243" s="112" t="e">
        <f>'III Plan Rates'!$AA246*'V Consumer Factors'!$N$18*'II Rate Development &amp; Change'!$J$34</f>
        <v>#DIV/0!</v>
      </c>
      <c r="AA243" s="112" t="e">
        <f>'III Plan Rates'!$AA246*'V Consumer Factors'!$N$19*'II Rate Development &amp; Change'!$J$34</f>
        <v>#DIV/0!</v>
      </c>
      <c r="AB243" s="112" t="e">
        <f>'III Plan Rates'!$AA246*'V Consumer Factors'!$N$20*'II Rate Development &amp; Change'!$J$34</f>
        <v>#DIV/0!</v>
      </c>
      <c r="AC243" s="112">
        <f>IF('III Plan Rates'!$AP246&gt;0,SUMPRODUCT(T243:AB243,'III Plan Rates'!$AG246:$AO246)/'III Plan Rates'!$AP246,0)</f>
        <v>0</v>
      </c>
      <c r="AD243" s="119"/>
      <c r="AE243" s="120" t="e">
        <f t="shared" si="91"/>
        <v>#DIV/0!</v>
      </c>
      <c r="AF243" s="120" t="e">
        <f t="shared" si="92"/>
        <v>#DIV/0!</v>
      </c>
      <c r="AG243" s="120" t="e">
        <f t="shared" si="93"/>
        <v>#DIV/0!</v>
      </c>
      <c r="AH243" s="120" t="e">
        <f t="shared" si="94"/>
        <v>#DIV/0!</v>
      </c>
      <c r="AI243" s="120" t="e">
        <f t="shared" si="95"/>
        <v>#DIV/0!</v>
      </c>
      <c r="AJ243" s="120" t="e">
        <f t="shared" si="96"/>
        <v>#DIV/0!</v>
      </c>
      <c r="AK243" s="120" t="e">
        <f t="shared" si="97"/>
        <v>#DIV/0!</v>
      </c>
      <c r="AL243" s="120" t="e">
        <f t="shared" si="98"/>
        <v>#DIV/0!</v>
      </c>
      <c r="AM243" s="120" t="e">
        <f t="shared" si="99"/>
        <v>#DIV/0!</v>
      </c>
      <c r="AN243" s="120" t="str">
        <f t="shared" si="100"/>
        <v/>
      </c>
      <c r="AO243" s="119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2">
        <f>IF('III Plan Rates'!$AP246&gt;0,SUMPRODUCT(AP243:AX243,'III Plan Rates'!$AG246:$AO246)/'III Plan Rates'!$AP246,0)</f>
        <v>0</v>
      </c>
      <c r="AZ243" s="123"/>
      <c r="BA243" s="112" t="e">
        <f>'III Plan Rates'!$AA246*'V Consumer Factors'!$N$12*'II Rate Development &amp; Change'!$K$34</f>
        <v>#DIV/0!</v>
      </c>
      <c r="BB243" s="112" t="e">
        <f>'III Plan Rates'!$AA246*'V Consumer Factors'!$N$13*'II Rate Development &amp; Change'!$K$34</f>
        <v>#DIV/0!</v>
      </c>
      <c r="BC243" s="112" t="e">
        <f>'III Plan Rates'!$AA246*'V Consumer Factors'!$N$14*'II Rate Development &amp; Change'!$K$34</f>
        <v>#DIV/0!</v>
      </c>
      <c r="BD243" s="112" t="e">
        <f>'III Plan Rates'!$AA246*'V Consumer Factors'!$N$15*'II Rate Development &amp; Change'!$K$34</f>
        <v>#DIV/0!</v>
      </c>
      <c r="BE243" s="112" t="e">
        <f>'III Plan Rates'!$AA246*'V Consumer Factors'!$N$16*'II Rate Development &amp; Change'!$K$34</f>
        <v>#DIV/0!</v>
      </c>
      <c r="BF243" s="112" t="e">
        <f>'III Plan Rates'!$AA246*'V Consumer Factors'!$N$17*'II Rate Development &amp; Change'!$K$34</f>
        <v>#DIV/0!</v>
      </c>
      <c r="BG243" s="112" t="e">
        <f>'III Plan Rates'!$AA246*'V Consumer Factors'!$N$18*'II Rate Development &amp; Change'!$K$34</f>
        <v>#DIV/0!</v>
      </c>
      <c r="BH243" s="112" t="e">
        <f>'III Plan Rates'!$AA246*'V Consumer Factors'!$N$19*'II Rate Development &amp; Change'!$K$34</f>
        <v>#DIV/0!</v>
      </c>
      <c r="BI243" s="112" t="e">
        <f>'III Plan Rates'!$AA246*'V Consumer Factors'!$N$20*'II Rate Development &amp; Change'!$K$34</f>
        <v>#DIV/0!</v>
      </c>
      <c r="BJ243" s="112">
        <f>IF('III Plan Rates'!$AP246&gt;0,SUMPRODUCT(BA243:BI243,'III Plan Rates'!$AG246:$AO246)/'III Plan Rates'!$AP246,0)</f>
        <v>0</v>
      </c>
      <c r="BK243" s="124"/>
      <c r="BL243" s="120" t="e">
        <f t="shared" si="101"/>
        <v>#DIV/0!</v>
      </c>
      <c r="BM243" s="120" t="e">
        <f t="shared" si="102"/>
        <v>#DIV/0!</v>
      </c>
      <c r="BN243" s="120" t="e">
        <f t="shared" si="103"/>
        <v>#DIV/0!</v>
      </c>
      <c r="BO243" s="120" t="e">
        <f t="shared" si="104"/>
        <v>#DIV/0!</v>
      </c>
      <c r="BP243" s="120" t="e">
        <f t="shared" si="105"/>
        <v>#DIV/0!</v>
      </c>
      <c r="BQ243" s="120" t="e">
        <f t="shared" si="106"/>
        <v>#DIV/0!</v>
      </c>
      <c r="BR243" s="120" t="e">
        <f t="shared" si="107"/>
        <v>#DIV/0!</v>
      </c>
      <c r="BS243" s="120" t="e">
        <f t="shared" si="108"/>
        <v>#DIV/0!</v>
      </c>
      <c r="BT243" s="120" t="e">
        <f t="shared" si="109"/>
        <v>#DIV/0!</v>
      </c>
      <c r="BU243" s="120" t="str">
        <f t="shared" si="110"/>
        <v/>
      </c>
      <c r="BV243" s="119"/>
      <c r="BW243" s="111"/>
      <c r="BX243" s="111"/>
      <c r="BY243" s="111"/>
      <c r="BZ243" s="111"/>
      <c r="CA243" s="111"/>
      <c r="CB243" s="111"/>
      <c r="CC243" s="111"/>
      <c r="CD243" s="111"/>
      <c r="CE243" s="111"/>
      <c r="CF243" s="112">
        <f>IF('III Plan Rates'!$AP246&gt;0,SUMPRODUCT(BW243:CE243,'III Plan Rates'!$AG246:$AO246)/'III Plan Rates'!$AP246,0)</f>
        <v>0</v>
      </c>
      <c r="CG243" s="123"/>
      <c r="CH243" s="112" t="e">
        <f>'III Plan Rates'!$AA246*'V Consumer Factors'!$N$12*'II Rate Development &amp; Change'!$L$34</f>
        <v>#DIV/0!</v>
      </c>
      <c r="CI243" s="112" t="e">
        <f>'III Plan Rates'!$AA246*'V Consumer Factors'!$N$13*'II Rate Development &amp; Change'!$L$34</f>
        <v>#DIV/0!</v>
      </c>
      <c r="CJ243" s="112" t="e">
        <f>'III Plan Rates'!$AA246*'V Consumer Factors'!$N$14*'II Rate Development &amp; Change'!$L$34</f>
        <v>#DIV/0!</v>
      </c>
      <c r="CK243" s="112" t="e">
        <f>'III Plan Rates'!$AA246*'V Consumer Factors'!$N$15*'II Rate Development &amp; Change'!$L$34</f>
        <v>#DIV/0!</v>
      </c>
      <c r="CL243" s="112" t="e">
        <f>'III Plan Rates'!$AA246*'V Consumer Factors'!$N$16*'II Rate Development &amp; Change'!$L$34</f>
        <v>#DIV/0!</v>
      </c>
      <c r="CM243" s="112" t="e">
        <f>'III Plan Rates'!$AA246*'V Consumer Factors'!$N$17*'II Rate Development &amp; Change'!$L$34</f>
        <v>#DIV/0!</v>
      </c>
      <c r="CN243" s="112" t="e">
        <f>'III Plan Rates'!$AA246*'V Consumer Factors'!$N$18*'II Rate Development &amp; Change'!$L$34</f>
        <v>#DIV/0!</v>
      </c>
      <c r="CO243" s="112" t="e">
        <f>'III Plan Rates'!$AA246*'V Consumer Factors'!$N$19*'II Rate Development &amp; Change'!$L$34</f>
        <v>#DIV/0!</v>
      </c>
      <c r="CP243" s="112" t="e">
        <f>'III Plan Rates'!$AA246*'V Consumer Factors'!$N$20*'II Rate Development &amp; Change'!$L$34</f>
        <v>#DIV/0!</v>
      </c>
      <c r="CQ243" s="112">
        <f>IF('III Plan Rates'!$AP246&gt;0,SUMPRODUCT(CH243:CP243,'III Plan Rates'!$AG246:$AO246)/'III Plan Rates'!$AP246,0)</f>
        <v>0</v>
      </c>
      <c r="CR243" s="124"/>
      <c r="CS243" s="120" t="e">
        <f t="shared" si="111"/>
        <v>#DIV/0!</v>
      </c>
      <c r="CT243" s="120" t="e">
        <f t="shared" si="112"/>
        <v>#DIV/0!</v>
      </c>
      <c r="CU243" s="120" t="e">
        <f t="shared" si="113"/>
        <v>#DIV/0!</v>
      </c>
      <c r="CV243" s="120" t="e">
        <f t="shared" si="114"/>
        <v>#DIV/0!</v>
      </c>
      <c r="CW243" s="120" t="e">
        <f t="shared" si="115"/>
        <v>#DIV/0!</v>
      </c>
      <c r="CX243" s="120" t="e">
        <f t="shared" si="116"/>
        <v>#DIV/0!</v>
      </c>
      <c r="CY243" s="120" t="e">
        <f t="shared" si="117"/>
        <v>#DIV/0!</v>
      </c>
      <c r="CZ243" s="120" t="e">
        <f t="shared" si="118"/>
        <v>#DIV/0!</v>
      </c>
      <c r="DA243" s="120" t="e">
        <f t="shared" si="119"/>
        <v>#DIV/0!</v>
      </c>
      <c r="DB243" s="120" t="str">
        <f t="shared" si="120"/>
        <v/>
      </c>
      <c r="DC243" s="119"/>
      <c r="DD243" s="111"/>
      <c r="DE243" s="111"/>
      <c r="DF243" s="111"/>
      <c r="DG243" s="111"/>
      <c r="DH243" s="111"/>
      <c r="DI243" s="111"/>
      <c r="DJ243" s="111"/>
      <c r="DK243" s="111"/>
      <c r="DL243" s="111"/>
      <c r="DM243" s="112">
        <f>IF('III Plan Rates'!$AP246&gt;0,SUMPRODUCT(DD243:DL243,'III Plan Rates'!$AG246:$AO246)/'III Plan Rates'!$AP246,0)</f>
        <v>0</v>
      </c>
      <c r="DN243" s="123"/>
      <c r="DO243" s="112" t="e">
        <f>'III Plan Rates'!$AA246*'V Consumer Factors'!$N$12*'II Rate Development &amp; Change'!$M$34</f>
        <v>#DIV/0!</v>
      </c>
      <c r="DP243" s="112" t="e">
        <f>'III Plan Rates'!$AA246*'V Consumer Factors'!$N$13*'II Rate Development &amp; Change'!$M$34</f>
        <v>#DIV/0!</v>
      </c>
      <c r="DQ243" s="112" t="e">
        <f>'III Plan Rates'!$AA246*'V Consumer Factors'!$N$14*'II Rate Development &amp; Change'!$M$34</f>
        <v>#DIV/0!</v>
      </c>
      <c r="DR243" s="112" t="e">
        <f>'III Plan Rates'!$AA246*'V Consumer Factors'!$N$15*'II Rate Development &amp; Change'!$M$34</f>
        <v>#DIV/0!</v>
      </c>
      <c r="DS243" s="112" t="e">
        <f>'III Plan Rates'!$AA246*'V Consumer Factors'!$N$16*'II Rate Development &amp; Change'!$M$34</f>
        <v>#DIV/0!</v>
      </c>
      <c r="DT243" s="112" t="e">
        <f>'III Plan Rates'!$AA246*'V Consumer Factors'!$N$17*'II Rate Development &amp; Change'!$M$34</f>
        <v>#DIV/0!</v>
      </c>
      <c r="DU243" s="112" t="e">
        <f>'III Plan Rates'!$AA246*'V Consumer Factors'!$N$18*'II Rate Development &amp; Change'!$M$34</f>
        <v>#DIV/0!</v>
      </c>
      <c r="DV243" s="112" t="e">
        <f>'III Plan Rates'!$AA246*'V Consumer Factors'!$N$19*'II Rate Development &amp; Change'!$M$34</f>
        <v>#DIV/0!</v>
      </c>
      <c r="DW243" s="112" t="e">
        <f>'III Plan Rates'!$AA246*'V Consumer Factors'!$N$20*'II Rate Development &amp; Change'!$M$34</f>
        <v>#DIV/0!</v>
      </c>
      <c r="DX243" s="112">
        <f>IF('III Plan Rates'!$AP246&gt;0,SUMPRODUCT(DO243:DW243,'III Plan Rates'!$AG246:$AO246)/'III Plan Rates'!$AP246,0)</f>
        <v>0</v>
      </c>
      <c r="DZ243" s="120" t="e">
        <f t="shared" si="121"/>
        <v>#DIV/0!</v>
      </c>
      <c r="EA243" s="120" t="e">
        <f t="shared" si="122"/>
        <v>#DIV/0!</v>
      </c>
      <c r="EB243" s="120" t="e">
        <f t="shared" si="123"/>
        <v>#DIV/0!</v>
      </c>
      <c r="EC243" s="120" t="e">
        <f t="shared" si="124"/>
        <v>#DIV/0!</v>
      </c>
      <c r="ED243" s="120" t="e">
        <f t="shared" si="125"/>
        <v>#DIV/0!</v>
      </c>
      <c r="EE243" s="120" t="e">
        <f t="shared" si="126"/>
        <v>#DIV/0!</v>
      </c>
      <c r="EF243" s="120" t="e">
        <f t="shared" si="127"/>
        <v>#DIV/0!</v>
      </c>
      <c r="EG243" s="120" t="e">
        <f t="shared" si="128"/>
        <v>#DIV/0!</v>
      </c>
      <c r="EH243" s="120" t="e">
        <f t="shared" si="129"/>
        <v>#DIV/0!</v>
      </c>
      <c r="EI243" s="120" t="str">
        <f t="shared" si="130"/>
        <v/>
      </c>
      <c r="EJ243" s="119"/>
    </row>
    <row r="244" spans="1:140" x14ac:dyDescent="0.25">
      <c r="A244" s="406" t="str">
        <f>'III Plan Rates'!A247</f>
        <v>Plan 230</v>
      </c>
      <c r="B244" s="122">
        <f>'III Plan Rates'!B247</f>
        <v>0</v>
      </c>
      <c r="C244" s="128">
        <f>'III Plan Rates'!D247</f>
        <v>0</v>
      </c>
      <c r="D244" s="122">
        <f>'III Plan Rates'!E247</f>
        <v>0</v>
      </c>
      <c r="E244" s="122">
        <f>'III Plan Rates'!F247</f>
        <v>0</v>
      </c>
      <c r="F244" s="122">
        <f>'III Plan Rates'!G247</f>
        <v>0</v>
      </c>
      <c r="G244" s="122">
        <f>'III Plan Rates'!J247</f>
        <v>0</v>
      </c>
      <c r="H244" s="10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2">
        <f>IF('III Plan Rates'!$AP247&gt;0,SUMPRODUCT(I244:Q244,'III Plan Rates'!$AG247:$AO247)/'III Plan Rates'!$AP247,0)</f>
        <v>0</v>
      </c>
      <c r="S244" s="123"/>
      <c r="T244" s="112" t="e">
        <f>'III Plan Rates'!$AA247*'V Consumer Factors'!$N$12*'II Rate Development &amp; Change'!$J$34</f>
        <v>#DIV/0!</v>
      </c>
      <c r="U244" s="112" t="e">
        <f>'III Plan Rates'!$AA247*'V Consumer Factors'!$N$13*'II Rate Development &amp; Change'!$J$34</f>
        <v>#DIV/0!</v>
      </c>
      <c r="V244" s="112" t="e">
        <f>'III Plan Rates'!$AA247*'V Consumer Factors'!$N$14*'II Rate Development &amp; Change'!$J$34</f>
        <v>#DIV/0!</v>
      </c>
      <c r="W244" s="112" t="e">
        <f>'III Plan Rates'!$AA247*'V Consumer Factors'!$N$15*'II Rate Development &amp; Change'!$J$34</f>
        <v>#DIV/0!</v>
      </c>
      <c r="X244" s="112" t="e">
        <f>'III Plan Rates'!$AA247*'V Consumer Factors'!$N$16*'II Rate Development &amp; Change'!$J$34</f>
        <v>#DIV/0!</v>
      </c>
      <c r="Y244" s="112" t="e">
        <f>'III Plan Rates'!$AA247*'V Consumer Factors'!$N$17*'II Rate Development &amp; Change'!$J$34</f>
        <v>#DIV/0!</v>
      </c>
      <c r="Z244" s="112" t="e">
        <f>'III Plan Rates'!$AA247*'V Consumer Factors'!$N$18*'II Rate Development &amp; Change'!$J$34</f>
        <v>#DIV/0!</v>
      </c>
      <c r="AA244" s="112" t="e">
        <f>'III Plan Rates'!$AA247*'V Consumer Factors'!$N$19*'II Rate Development &amp; Change'!$J$34</f>
        <v>#DIV/0!</v>
      </c>
      <c r="AB244" s="112" t="e">
        <f>'III Plan Rates'!$AA247*'V Consumer Factors'!$N$20*'II Rate Development &amp; Change'!$J$34</f>
        <v>#DIV/0!</v>
      </c>
      <c r="AC244" s="112">
        <f>IF('III Plan Rates'!$AP247&gt;0,SUMPRODUCT(T244:AB244,'III Plan Rates'!$AG247:$AO247)/'III Plan Rates'!$AP247,0)</f>
        <v>0</v>
      </c>
      <c r="AD244" s="119"/>
      <c r="AE244" s="120" t="e">
        <f t="shared" si="91"/>
        <v>#DIV/0!</v>
      </c>
      <c r="AF244" s="120" t="e">
        <f t="shared" si="92"/>
        <v>#DIV/0!</v>
      </c>
      <c r="AG244" s="120" t="e">
        <f t="shared" si="93"/>
        <v>#DIV/0!</v>
      </c>
      <c r="AH244" s="120" t="e">
        <f t="shared" si="94"/>
        <v>#DIV/0!</v>
      </c>
      <c r="AI244" s="120" t="e">
        <f t="shared" si="95"/>
        <v>#DIV/0!</v>
      </c>
      <c r="AJ244" s="120" t="e">
        <f t="shared" si="96"/>
        <v>#DIV/0!</v>
      </c>
      <c r="AK244" s="120" t="e">
        <f t="shared" si="97"/>
        <v>#DIV/0!</v>
      </c>
      <c r="AL244" s="120" t="e">
        <f t="shared" si="98"/>
        <v>#DIV/0!</v>
      </c>
      <c r="AM244" s="120" t="e">
        <f t="shared" si="99"/>
        <v>#DIV/0!</v>
      </c>
      <c r="AN244" s="120" t="str">
        <f t="shared" si="100"/>
        <v/>
      </c>
      <c r="AO244" s="119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2">
        <f>IF('III Plan Rates'!$AP247&gt;0,SUMPRODUCT(AP244:AX244,'III Plan Rates'!$AG247:$AO247)/'III Plan Rates'!$AP247,0)</f>
        <v>0</v>
      </c>
      <c r="AZ244" s="123"/>
      <c r="BA244" s="112" t="e">
        <f>'III Plan Rates'!$AA247*'V Consumer Factors'!$N$12*'II Rate Development &amp; Change'!$K$34</f>
        <v>#DIV/0!</v>
      </c>
      <c r="BB244" s="112" t="e">
        <f>'III Plan Rates'!$AA247*'V Consumer Factors'!$N$13*'II Rate Development &amp; Change'!$K$34</f>
        <v>#DIV/0!</v>
      </c>
      <c r="BC244" s="112" t="e">
        <f>'III Plan Rates'!$AA247*'V Consumer Factors'!$N$14*'II Rate Development &amp; Change'!$K$34</f>
        <v>#DIV/0!</v>
      </c>
      <c r="BD244" s="112" t="e">
        <f>'III Plan Rates'!$AA247*'V Consumer Factors'!$N$15*'II Rate Development &amp; Change'!$K$34</f>
        <v>#DIV/0!</v>
      </c>
      <c r="BE244" s="112" t="e">
        <f>'III Plan Rates'!$AA247*'V Consumer Factors'!$N$16*'II Rate Development &amp; Change'!$K$34</f>
        <v>#DIV/0!</v>
      </c>
      <c r="BF244" s="112" t="e">
        <f>'III Plan Rates'!$AA247*'V Consumer Factors'!$N$17*'II Rate Development &amp; Change'!$K$34</f>
        <v>#DIV/0!</v>
      </c>
      <c r="BG244" s="112" t="e">
        <f>'III Plan Rates'!$AA247*'V Consumer Factors'!$N$18*'II Rate Development &amp; Change'!$K$34</f>
        <v>#DIV/0!</v>
      </c>
      <c r="BH244" s="112" t="e">
        <f>'III Plan Rates'!$AA247*'V Consumer Factors'!$N$19*'II Rate Development &amp; Change'!$K$34</f>
        <v>#DIV/0!</v>
      </c>
      <c r="BI244" s="112" t="e">
        <f>'III Plan Rates'!$AA247*'V Consumer Factors'!$N$20*'II Rate Development &amp; Change'!$K$34</f>
        <v>#DIV/0!</v>
      </c>
      <c r="BJ244" s="112">
        <f>IF('III Plan Rates'!$AP247&gt;0,SUMPRODUCT(BA244:BI244,'III Plan Rates'!$AG247:$AO247)/'III Plan Rates'!$AP247,0)</f>
        <v>0</v>
      </c>
      <c r="BK244" s="124"/>
      <c r="BL244" s="120" t="e">
        <f t="shared" si="101"/>
        <v>#DIV/0!</v>
      </c>
      <c r="BM244" s="120" t="e">
        <f t="shared" si="102"/>
        <v>#DIV/0!</v>
      </c>
      <c r="BN244" s="120" t="e">
        <f t="shared" si="103"/>
        <v>#DIV/0!</v>
      </c>
      <c r="BO244" s="120" t="e">
        <f t="shared" si="104"/>
        <v>#DIV/0!</v>
      </c>
      <c r="BP244" s="120" t="e">
        <f t="shared" si="105"/>
        <v>#DIV/0!</v>
      </c>
      <c r="BQ244" s="120" t="e">
        <f t="shared" si="106"/>
        <v>#DIV/0!</v>
      </c>
      <c r="BR244" s="120" t="e">
        <f t="shared" si="107"/>
        <v>#DIV/0!</v>
      </c>
      <c r="BS244" s="120" t="e">
        <f t="shared" si="108"/>
        <v>#DIV/0!</v>
      </c>
      <c r="BT244" s="120" t="e">
        <f t="shared" si="109"/>
        <v>#DIV/0!</v>
      </c>
      <c r="BU244" s="120" t="str">
        <f t="shared" si="110"/>
        <v/>
      </c>
      <c r="BV244" s="119"/>
      <c r="BW244" s="111"/>
      <c r="BX244" s="111"/>
      <c r="BY244" s="111"/>
      <c r="BZ244" s="111"/>
      <c r="CA244" s="111"/>
      <c r="CB244" s="111"/>
      <c r="CC244" s="111"/>
      <c r="CD244" s="111"/>
      <c r="CE244" s="111"/>
      <c r="CF244" s="112">
        <f>IF('III Plan Rates'!$AP247&gt;0,SUMPRODUCT(BW244:CE244,'III Plan Rates'!$AG247:$AO247)/'III Plan Rates'!$AP247,0)</f>
        <v>0</v>
      </c>
      <c r="CG244" s="123"/>
      <c r="CH244" s="112" t="e">
        <f>'III Plan Rates'!$AA247*'V Consumer Factors'!$N$12*'II Rate Development &amp; Change'!$L$34</f>
        <v>#DIV/0!</v>
      </c>
      <c r="CI244" s="112" t="e">
        <f>'III Plan Rates'!$AA247*'V Consumer Factors'!$N$13*'II Rate Development &amp; Change'!$L$34</f>
        <v>#DIV/0!</v>
      </c>
      <c r="CJ244" s="112" t="e">
        <f>'III Plan Rates'!$AA247*'V Consumer Factors'!$N$14*'II Rate Development &amp; Change'!$L$34</f>
        <v>#DIV/0!</v>
      </c>
      <c r="CK244" s="112" t="e">
        <f>'III Plan Rates'!$AA247*'V Consumer Factors'!$N$15*'II Rate Development &amp; Change'!$L$34</f>
        <v>#DIV/0!</v>
      </c>
      <c r="CL244" s="112" t="e">
        <f>'III Plan Rates'!$AA247*'V Consumer Factors'!$N$16*'II Rate Development &amp; Change'!$L$34</f>
        <v>#DIV/0!</v>
      </c>
      <c r="CM244" s="112" t="e">
        <f>'III Plan Rates'!$AA247*'V Consumer Factors'!$N$17*'II Rate Development &amp; Change'!$L$34</f>
        <v>#DIV/0!</v>
      </c>
      <c r="CN244" s="112" t="e">
        <f>'III Plan Rates'!$AA247*'V Consumer Factors'!$N$18*'II Rate Development &amp; Change'!$L$34</f>
        <v>#DIV/0!</v>
      </c>
      <c r="CO244" s="112" t="e">
        <f>'III Plan Rates'!$AA247*'V Consumer Factors'!$N$19*'II Rate Development &amp; Change'!$L$34</f>
        <v>#DIV/0!</v>
      </c>
      <c r="CP244" s="112" t="e">
        <f>'III Plan Rates'!$AA247*'V Consumer Factors'!$N$20*'II Rate Development &amp; Change'!$L$34</f>
        <v>#DIV/0!</v>
      </c>
      <c r="CQ244" s="112">
        <f>IF('III Plan Rates'!$AP247&gt;0,SUMPRODUCT(CH244:CP244,'III Plan Rates'!$AG247:$AO247)/'III Plan Rates'!$AP247,0)</f>
        <v>0</v>
      </c>
      <c r="CR244" s="124"/>
      <c r="CS244" s="120" t="e">
        <f t="shared" si="111"/>
        <v>#DIV/0!</v>
      </c>
      <c r="CT244" s="120" t="e">
        <f t="shared" si="112"/>
        <v>#DIV/0!</v>
      </c>
      <c r="CU244" s="120" t="e">
        <f t="shared" si="113"/>
        <v>#DIV/0!</v>
      </c>
      <c r="CV244" s="120" t="e">
        <f t="shared" si="114"/>
        <v>#DIV/0!</v>
      </c>
      <c r="CW244" s="120" t="e">
        <f t="shared" si="115"/>
        <v>#DIV/0!</v>
      </c>
      <c r="CX244" s="120" t="e">
        <f t="shared" si="116"/>
        <v>#DIV/0!</v>
      </c>
      <c r="CY244" s="120" t="e">
        <f t="shared" si="117"/>
        <v>#DIV/0!</v>
      </c>
      <c r="CZ244" s="120" t="e">
        <f t="shared" si="118"/>
        <v>#DIV/0!</v>
      </c>
      <c r="DA244" s="120" t="e">
        <f t="shared" si="119"/>
        <v>#DIV/0!</v>
      </c>
      <c r="DB244" s="120" t="str">
        <f t="shared" si="120"/>
        <v/>
      </c>
      <c r="DC244" s="119"/>
      <c r="DD244" s="111"/>
      <c r="DE244" s="111"/>
      <c r="DF244" s="111"/>
      <c r="DG244" s="111"/>
      <c r="DH244" s="111"/>
      <c r="DI244" s="111"/>
      <c r="DJ244" s="111"/>
      <c r="DK244" s="111"/>
      <c r="DL244" s="111"/>
      <c r="DM244" s="112">
        <f>IF('III Plan Rates'!$AP247&gt;0,SUMPRODUCT(DD244:DL244,'III Plan Rates'!$AG247:$AO247)/'III Plan Rates'!$AP247,0)</f>
        <v>0</v>
      </c>
      <c r="DN244" s="123"/>
      <c r="DO244" s="112" t="e">
        <f>'III Plan Rates'!$AA247*'V Consumer Factors'!$N$12*'II Rate Development &amp; Change'!$M$34</f>
        <v>#DIV/0!</v>
      </c>
      <c r="DP244" s="112" t="e">
        <f>'III Plan Rates'!$AA247*'V Consumer Factors'!$N$13*'II Rate Development &amp; Change'!$M$34</f>
        <v>#DIV/0!</v>
      </c>
      <c r="DQ244" s="112" t="e">
        <f>'III Plan Rates'!$AA247*'V Consumer Factors'!$N$14*'II Rate Development &amp; Change'!$M$34</f>
        <v>#DIV/0!</v>
      </c>
      <c r="DR244" s="112" t="e">
        <f>'III Plan Rates'!$AA247*'V Consumer Factors'!$N$15*'II Rate Development &amp; Change'!$M$34</f>
        <v>#DIV/0!</v>
      </c>
      <c r="DS244" s="112" t="e">
        <f>'III Plan Rates'!$AA247*'V Consumer Factors'!$N$16*'II Rate Development &amp; Change'!$M$34</f>
        <v>#DIV/0!</v>
      </c>
      <c r="DT244" s="112" t="e">
        <f>'III Plan Rates'!$AA247*'V Consumer Factors'!$N$17*'II Rate Development &amp; Change'!$M$34</f>
        <v>#DIV/0!</v>
      </c>
      <c r="DU244" s="112" t="e">
        <f>'III Plan Rates'!$AA247*'V Consumer Factors'!$N$18*'II Rate Development &amp; Change'!$M$34</f>
        <v>#DIV/0!</v>
      </c>
      <c r="DV244" s="112" t="e">
        <f>'III Plan Rates'!$AA247*'V Consumer Factors'!$N$19*'II Rate Development &amp; Change'!$M$34</f>
        <v>#DIV/0!</v>
      </c>
      <c r="DW244" s="112" t="e">
        <f>'III Plan Rates'!$AA247*'V Consumer Factors'!$N$20*'II Rate Development &amp; Change'!$M$34</f>
        <v>#DIV/0!</v>
      </c>
      <c r="DX244" s="112">
        <f>IF('III Plan Rates'!$AP247&gt;0,SUMPRODUCT(DO244:DW244,'III Plan Rates'!$AG247:$AO247)/'III Plan Rates'!$AP247,0)</f>
        <v>0</v>
      </c>
      <c r="DZ244" s="120" t="e">
        <f t="shared" si="121"/>
        <v>#DIV/0!</v>
      </c>
      <c r="EA244" s="120" t="e">
        <f t="shared" si="122"/>
        <v>#DIV/0!</v>
      </c>
      <c r="EB244" s="120" t="e">
        <f t="shared" si="123"/>
        <v>#DIV/0!</v>
      </c>
      <c r="EC244" s="120" t="e">
        <f t="shared" si="124"/>
        <v>#DIV/0!</v>
      </c>
      <c r="ED244" s="120" t="e">
        <f t="shared" si="125"/>
        <v>#DIV/0!</v>
      </c>
      <c r="EE244" s="120" t="e">
        <f t="shared" si="126"/>
        <v>#DIV/0!</v>
      </c>
      <c r="EF244" s="120" t="e">
        <f t="shared" si="127"/>
        <v>#DIV/0!</v>
      </c>
      <c r="EG244" s="120" t="e">
        <f t="shared" si="128"/>
        <v>#DIV/0!</v>
      </c>
      <c r="EH244" s="120" t="e">
        <f t="shared" si="129"/>
        <v>#DIV/0!</v>
      </c>
      <c r="EI244" s="120" t="str">
        <f t="shared" si="130"/>
        <v/>
      </c>
      <c r="EJ244" s="119"/>
    </row>
    <row r="245" spans="1:140" x14ac:dyDescent="0.25">
      <c r="A245" s="406" t="str">
        <f>'III Plan Rates'!A248</f>
        <v>Plan 231</v>
      </c>
      <c r="B245" s="122">
        <f>'III Plan Rates'!B248</f>
        <v>0</v>
      </c>
      <c r="C245" s="128">
        <f>'III Plan Rates'!D248</f>
        <v>0</v>
      </c>
      <c r="D245" s="122">
        <f>'III Plan Rates'!E248</f>
        <v>0</v>
      </c>
      <c r="E245" s="122">
        <f>'III Plan Rates'!F248</f>
        <v>0</v>
      </c>
      <c r="F245" s="122">
        <f>'III Plan Rates'!G248</f>
        <v>0</v>
      </c>
      <c r="G245" s="122">
        <f>'III Plan Rates'!J248</f>
        <v>0</v>
      </c>
      <c r="H245" s="10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2">
        <f>IF('III Plan Rates'!$AP248&gt;0,SUMPRODUCT(I245:Q245,'III Plan Rates'!$AG248:$AO248)/'III Plan Rates'!$AP248,0)</f>
        <v>0</v>
      </c>
      <c r="S245" s="123"/>
      <c r="T245" s="112" t="e">
        <f>'III Plan Rates'!$AA248*'V Consumer Factors'!$N$12*'II Rate Development &amp; Change'!$J$34</f>
        <v>#DIV/0!</v>
      </c>
      <c r="U245" s="112" t="e">
        <f>'III Plan Rates'!$AA248*'V Consumer Factors'!$N$13*'II Rate Development &amp; Change'!$J$34</f>
        <v>#DIV/0!</v>
      </c>
      <c r="V245" s="112" t="e">
        <f>'III Plan Rates'!$AA248*'V Consumer Factors'!$N$14*'II Rate Development &amp; Change'!$J$34</f>
        <v>#DIV/0!</v>
      </c>
      <c r="W245" s="112" t="e">
        <f>'III Plan Rates'!$AA248*'V Consumer Factors'!$N$15*'II Rate Development &amp; Change'!$J$34</f>
        <v>#DIV/0!</v>
      </c>
      <c r="X245" s="112" t="e">
        <f>'III Plan Rates'!$AA248*'V Consumer Factors'!$N$16*'II Rate Development &amp; Change'!$J$34</f>
        <v>#DIV/0!</v>
      </c>
      <c r="Y245" s="112" t="e">
        <f>'III Plan Rates'!$AA248*'V Consumer Factors'!$N$17*'II Rate Development &amp; Change'!$J$34</f>
        <v>#DIV/0!</v>
      </c>
      <c r="Z245" s="112" t="e">
        <f>'III Plan Rates'!$AA248*'V Consumer Factors'!$N$18*'II Rate Development &amp; Change'!$J$34</f>
        <v>#DIV/0!</v>
      </c>
      <c r="AA245" s="112" t="e">
        <f>'III Plan Rates'!$AA248*'V Consumer Factors'!$N$19*'II Rate Development &amp; Change'!$J$34</f>
        <v>#DIV/0!</v>
      </c>
      <c r="AB245" s="112" t="e">
        <f>'III Plan Rates'!$AA248*'V Consumer Factors'!$N$20*'II Rate Development &amp; Change'!$J$34</f>
        <v>#DIV/0!</v>
      </c>
      <c r="AC245" s="112">
        <f>IF('III Plan Rates'!$AP248&gt;0,SUMPRODUCT(T245:AB245,'III Plan Rates'!$AG248:$AO248)/'III Plan Rates'!$AP248,0)</f>
        <v>0</v>
      </c>
      <c r="AD245" s="119"/>
      <c r="AE245" s="120" t="e">
        <f t="shared" si="91"/>
        <v>#DIV/0!</v>
      </c>
      <c r="AF245" s="120" t="e">
        <f t="shared" si="92"/>
        <v>#DIV/0!</v>
      </c>
      <c r="AG245" s="120" t="e">
        <f t="shared" si="93"/>
        <v>#DIV/0!</v>
      </c>
      <c r="AH245" s="120" t="e">
        <f t="shared" si="94"/>
        <v>#DIV/0!</v>
      </c>
      <c r="AI245" s="120" t="e">
        <f t="shared" si="95"/>
        <v>#DIV/0!</v>
      </c>
      <c r="AJ245" s="120" t="e">
        <f t="shared" si="96"/>
        <v>#DIV/0!</v>
      </c>
      <c r="AK245" s="120" t="e">
        <f t="shared" si="97"/>
        <v>#DIV/0!</v>
      </c>
      <c r="AL245" s="120" t="e">
        <f t="shared" si="98"/>
        <v>#DIV/0!</v>
      </c>
      <c r="AM245" s="120" t="e">
        <f t="shared" si="99"/>
        <v>#DIV/0!</v>
      </c>
      <c r="AN245" s="120" t="str">
        <f t="shared" si="100"/>
        <v/>
      </c>
      <c r="AO245" s="119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2">
        <f>IF('III Plan Rates'!$AP248&gt;0,SUMPRODUCT(AP245:AX245,'III Plan Rates'!$AG248:$AO248)/'III Plan Rates'!$AP248,0)</f>
        <v>0</v>
      </c>
      <c r="AZ245" s="123"/>
      <c r="BA245" s="112" t="e">
        <f>'III Plan Rates'!$AA248*'V Consumer Factors'!$N$12*'II Rate Development &amp; Change'!$K$34</f>
        <v>#DIV/0!</v>
      </c>
      <c r="BB245" s="112" t="e">
        <f>'III Plan Rates'!$AA248*'V Consumer Factors'!$N$13*'II Rate Development &amp; Change'!$K$34</f>
        <v>#DIV/0!</v>
      </c>
      <c r="BC245" s="112" t="e">
        <f>'III Plan Rates'!$AA248*'V Consumer Factors'!$N$14*'II Rate Development &amp; Change'!$K$34</f>
        <v>#DIV/0!</v>
      </c>
      <c r="BD245" s="112" t="e">
        <f>'III Plan Rates'!$AA248*'V Consumer Factors'!$N$15*'II Rate Development &amp; Change'!$K$34</f>
        <v>#DIV/0!</v>
      </c>
      <c r="BE245" s="112" t="e">
        <f>'III Plan Rates'!$AA248*'V Consumer Factors'!$N$16*'II Rate Development &amp; Change'!$K$34</f>
        <v>#DIV/0!</v>
      </c>
      <c r="BF245" s="112" t="e">
        <f>'III Plan Rates'!$AA248*'V Consumer Factors'!$N$17*'II Rate Development &amp; Change'!$K$34</f>
        <v>#DIV/0!</v>
      </c>
      <c r="BG245" s="112" t="e">
        <f>'III Plan Rates'!$AA248*'V Consumer Factors'!$N$18*'II Rate Development &amp; Change'!$K$34</f>
        <v>#DIV/0!</v>
      </c>
      <c r="BH245" s="112" t="e">
        <f>'III Plan Rates'!$AA248*'V Consumer Factors'!$N$19*'II Rate Development &amp; Change'!$K$34</f>
        <v>#DIV/0!</v>
      </c>
      <c r="BI245" s="112" t="e">
        <f>'III Plan Rates'!$AA248*'V Consumer Factors'!$N$20*'II Rate Development &amp; Change'!$K$34</f>
        <v>#DIV/0!</v>
      </c>
      <c r="BJ245" s="112">
        <f>IF('III Plan Rates'!$AP248&gt;0,SUMPRODUCT(BA245:BI245,'III Plan Rates'!$AG248:$AO248)/'III Plan Rates'!$AP248,0)</f>
        <v>0</v>
      </c>
      <c r="BK245" s="124"/>
      <c r="BL245" s="120" t="e">
        <f t="shared" si="101"/>
        <v>#DIV/0!</v>
      </c>
      <c r="BM245" s="120" t="e">
        <f t="shared" si="102"/>
        <v>#DIV/0!</v>
      </c>
      <c r="BN245" s="120" t="e">
        <f t="shared" si="103"/>
        <v>#DIV/0!</v>
      </c>
      <c r="BO245" s="120" t="e">
        <f t="shared" si="104"/>
        <v>#DIV/0!</v>
      </c>
      <c r="BP245" s="120" t="e">
        <f t="shared" si="105"/>
        <v>#DIV/0!</v>
      </c>
      <c r="BQ245" s="120" t="e">
        <f t="shared" si="106"/>
        <v>#DIV/0!</v>
      </c>
      <c r="BR245" s="120" t="e">
        <f t="shared" si="107"/>
        <v>#DIV/0!</v>
      </c>
      <c r="BS245" s="120" t="e">
        <f t="shared" si="108"/>
        <v>#DIV/0!</v>
      </c>
      <c r="BT245" s="120" t="e">
        <f t="shared" si="109"/>
        <v>#DIV/0!</v>
      </c>
      <c r="BU245" s="120" t="str">
        <f t="shared" si="110"/>
        <v/>
      </c>
      <c r="BV245" s="119"/>
      <c r="BW245" s="111"/>
      <c r="BX245" s="111"/>
      <c r="BY245" s="111"/>
      <c r="BZ245" s="111"/>
      <c r="CA245" s="111"/>
      <c r="CB245" s="111"/>
      <c r="CC245" s="111"/>
      <c r="CD245" s="111"/>
      <c r="CE245" s="111"/>
      <c r="CF245" s="112">
        <f>IF('III Plan Rates'!$AP248&gt;0,SUMPRODUCT(BW245:CE245,'III Plan Rates'!$AG248:$AO248)/'III Plan Rates'!$AP248,0)</f>
        <v>0</v>
      </c>
      <c r="CG245" s="123"/>
      <c r="CH245" s="112" t="e">
        <f>'III Plan Rates'!$AA248*'V Consumer Factors'!$N$12*'II Rate Development &amp; Change'!$L$34</f>
        <v>#DIV/0!</v>
      </c>
      <c r="CI245" s="112" t="e">
        <f>'III Plan Rates'!$AA248*'V Consumer Factors'!$N$13*'II Rate Development &amp; Change'!$L$34</f>
        <v>#DIV/0!</v>
      </c>
      <c r="CJ245" s="112" t="e">
        <f>'III Plan Rates'!$AA248*'V Consumer Factors'!$N$14*'II Rate Development &amp; Change'!$L$34</f>
        <v>#DIV/0!</v>
      </c>
      <c r="CK245" s="112" t="e">
        <f>'III Plan Rates'!$AA248*'V Consumer Factors'!$N$15*'II Rate Development &amp; Change'!$L$34</f>
        <v>#DIV/0!</v>
      </c>
      <c r="CL245" s="112" t="e">
        <f>'III Plan Rates'!$AA248*'V Consumer Factors'!$N$16*'II Rate Development &amp; Change'!$L$34</f>
        <v>#DIV/0!</v>
      </c>
      <c r="CM245" s="112" t="e">
        <f>'III Plan Rates'!$AA248*'V Consumer Factors'!$N$17*'II Rate Development &amp; Change'!$L$34</f>
        <v>#DIV/0!</v>
      </c>
      <c r="CN245" s="112" t="e">
        <f>'III Plan Rates'!$AA248*'V Consumer Factors'!$N$18*'II Rate Development &amp; Change'!$L$34</f>
        <v>#DIV/0!</v>
      </c>
      <c r="CO245" s="112" t="e">
        <f>'III Plan Rates'!$AA248*'V Consumer Factors'!$N$19*'II Rate Development &amp; Change'!$L$34</f>
        <v>#DIV/0!</v>
      </c>
      <c r="CP245" s="112" t="e">
        <f>'III Plan Rates'!$AA248*'V Consumer Factors'!$N$20*'II Rate Development &amp; Change'!$L$34</f>
        <v>#DIV/0!</v>
      </c>
      <c r="CQ245" s="112">
        <f>IF('III Plan Rates'!$AP248&gt;0,SUMPRODUCT(CH245:CP245,'III Plan Rates'!$AG248:$AO248)/'III Plan Rates'!$AP248,0)</f>
        <v>0</v>
      </c>
      <c r="CR245" s="124"/>
      <c r="CS245" s="120" t="e">
        <f t="shared" si="111"/>
        <v>#DIV/0!</v>
      </c>
      <c r="CT245" s="120" t="e">
        <f t="shared" si="112"/>
        <v>#DIV/0!</v>
      </c>
      <c r="CU245" s="120" t="e">
        <f t="shared" si="113"/>
        <v>#DIV/0!</v>
      </c>
      <c r="CV245" s="120" t="e">
        <f t="shared" si="114"/>
        <v>#DIV/0!</v>
      </c>
      <c r="CW245" s="120" t="e">
        <f t="shared" si="115"/>
        <v>#DIV/0!</v>
      </c>
      <c r="CX245" s="120" t="e">
        <f t="shared" si="116"/>
        <v>#DIV/0!</v>
      </c>
      <c r="CY245" s="120" t="e">
        <f t="shared" si="117"/>
        <v>#DIV/0!</v>
      </c>
      <c r="CZ245" s="120" t="e">
        <f t="shared" si="118"/>
        <v>#DIV/0!</v>
      </c>
      <c r="DA245" s="120" t="e">
        <f t="shared" si="119"/>
        <v>#DIV/0!</v>
      </c>
      <c r="DB245" s="120" t="str">
        <f t="shared" si="120"/>
        <v/>
      </c>
      <c r="DC245" s="119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2">
        <f>IF('III Plan Rates'!$AP248&gt;0,SUMPRODUCT(DD245:DL245,'III Plan Rates'!$AG248:$AO248)/'III Plan Rates'!$AP248,0)</f>
        <v>0</v>
      </c>
      <c r="DN245" s="123"/>
      <c r="DO245" s="112" t="e">
        <f>'III Plan Rates'!$AA248*'V Consumer Factors'!$N$12*'II Rate Development &amp; Change'!$M$34</f>
        <v>#DIV/0!</v>
      </c>
      <c r="DP245" s="112" t="e">
        <f>'III Plan Rates'!$AA248*'V Consumer Factors'!$N$13*'II Rate Development &amp; Change'!$M$34</f>
        <v>#DIV/0!</v>
      </c>
      <c r="DQ245" s="112" t="e">
        <f>'III Plan Rates'!$AA248*'V Consumer Factors'!$N$14*'II Rate Development &amp; Change'!$M$34</f>
        <v>#DIV/0!</v>
      </c>
      <c r="DR245" s="112" t="e">
        <f>'III Plan Rates'!$AA248*'V Consumer Factors'!$N$15*'II Rate Development &amp; Change'!$M$34</f>
        <v>#DIV/0!</v>
      </c>
      <c r="DS245" s="112" t="e">
        <f>'III Plan Rates'!$AA248*'V Consumer Factors'!$N$16*'II Rate Development &amp; Change'!$M$34</f>
        <v>#DIV/0!</v>
      </c>
      <c r="DT245" s="112" t="e">
        <f>'III Plan Rates'!$AA248*'V Consumer Factors'!$N$17*'II Rate Development &amp; Change'!$M$34</f>
        <v>#DIV/0!</v>
      </c>
      <c r="DU245" s="112" t="e">
        <f>'III Plan Rates'!$AA248*'V Consumer Factors'!$N$18*'II Rate Development &amp; Change'!$M$34</f>
        <v>#DIV/0!</v>
      </c>
      <c r="DV245" s="112" t="e">
        <f>'III Plan Rates'!$AA248*'V Consumer Factors'!$N$19*'II Rate Development &amp; Change'!$M$34</f>
        <v>#DIV/0!</v>
      </c>
      <c r="DW245" s="112" t="e">
        <f>'III Plan Rates'!$AA248*'V Consumer Factors'!$N$20*'II Rate Development &amp; Change'!$M$34</f>
        <v>#DIV/0!</v>
      </c>
      <c r="DX245" s="112">
        <f>IF('III Plan Rates'!$AP248&gt;0,SUMPRODUCT(DO245:DW245,'III Plan Rates'!$AG248:$AO248)/'III Plan Rates'!$AP248,0)</f>
        <v>0</v>
      </c>
      <c r="DZ245" s="120" t="e">
        <f t="shared" si="121"/>
        <v>#DIV/0!</v>
      </c>
      <c r="EA245" s="120" t="e">
        <f t="shared" si="122"/>
        <v>#DIV/0!</v>
      </c>
      <c r="EB245" s="120" t="e">
        <f t="shared" si="123"/>
        <v>#DIV/0!</v>
      </c>
      <c r="EC245" s="120" t="e">
        <f t="shared" si="124"/>
        <v>#DIV/0!</v>
      </c>
      <c r="ED245" s="120" t="e">
        <f t="shared" si="125"/>
        <v>#DIV/0!</v>
      </c>
      <c r="EE245" s="120" t="e">
        <f t="shared" si="126"/>
        <v>#DIV/0!</v>
      </c>
      <c r="EF245" s="120" t="e">
        <f t="shared" si="127"/>
        <v>#DIV/0!</v>
      </c>
      <c r="EG245" s="120" t="e">
        <f t="shared" si="128"/>
        <v>#DIV/0!</v>
      </c>
      <c r="EH245" s="120" t="e">
        <f t="shared" si="129"/>
        <v>#DIV/0!</v>
      </c>
      <c r="EI245" s="120" t="str">
        <f t="shared" si="130"/>
        <v/>
      </c>
      <c r="EJ245" s="119"/>
    </row>
    <row r="246" spans="1:140" x14ac:dyDescent="0.25">
      <c r="A246" s="406" t="str">
        <f>'III Plan Rates'!A249</f>
        <v>Plan 232</v>
      </c>
      <c r="B246" s="122">
        <f>'III Plan Rates'!B249</f>
        <v>0</v>
      </c>
      <c r="C246" s="128">
        <f>'III Plan Rates'!D249</f>
        <v>0</v>
      </c>
      <c r="D246" s="122">
        <f>'III Plan Rates'!E249</f>
        <v>0</v>
      </c>
      <c r="E246" s="122">
        <f>'III Plan Rates'!F249</f>
        <v>0</v>
      </c>
      <c r="F246" s="122">
        <f>'III Plan Rates'!G249</f>
        <v>0</v>
      </c>
      <c r="G246" s="122">
        <f>'III Plan Rates'!J249</f>
        <v>0</v>
      </c>
      <c r="H246" s="10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2">
        <f>IF('III Plan Rates'!$AP249&gt;0,SUMPRODUCT(I246:Q246,'III Plan Rates'!$AG249:$AO249)/'III Plan Rates'!$AP249,0)</f>
        <v>0</v>
      </c>
      <c r="S246" s="123"/>
      <c r="T246" s="112" t="e">
        <f>'III Plan Rates'!$AA249*'V Consumer Factors'!$N$12*'II Rate Development &amp; Change'!$J$34</f>
        <v>#DIV/0!</v>
      </c>
      <c r="U246" s="112" t="e">
        <f>'III Plan Rates'!$AA249*'V Consumer Factors'!$N$13*'II Rate Development &amp; Change'!$J$34</f>
        <v>#DIV/0!</v>
      </c>
      <c r="V246" s="112" t="e">
        <f>'III Plan Rates'!$AA249*'V Consumer Factors'!$N$14*'II Rate Development &amp; Change'!$J$34</f>
        <v>#DIV/0!</v>
      </c>
      <c r="W246" s="112" t="e">
        <f>'III Plan Rates'!$AA249*'V Consumer Factors'!$N$15*'II Rate Development &amp; Change'!$J$34</f>
        <v>#DIV/0!</v>
      </c>
      <c r="X246" s="112" t="e">
        <f>'III Plan Rates'!$AA249*'V Consumer Factors'!$N$16*'II Rate Development &amp; Change'!$J$34</f>
        <v>#DIV/0!</v>
      </c>
      <c r="Y246" s="112" t="e">
        <f>'III Plan Rates'!$AA249*'V Consumer Factors'!$N$17*'II Rate Development &amp; Change'!$J$34</f>
        <v>#DIV/0!</v>
      </c>
      <c r="Z246" s="112" t="e">
        <f>'III Plan Rates'!$AA249*'V Consumer Factors'!$N$18*'II Rate Development &amp; Change'!$J$34</f>
        <v>#DIV/0!</v>
      </c>
      <c r="AA246" s="112" t="e">
        <f>'III Plan Rates'!$AA249*'V Consumer Factors'!$N$19*'II Rate Development &amp; Change'!$J$34</f>
        <v>#DIV/0!</v>
      </c>
      <c r="AB246" s="112" t="e">
        <f>'III Plan Rates'!$AA249*'V Consumer Factors'!$N$20*'II Rate Development &amp; Change'!$J$34</f>
        <v>#DIV/0!</v>
      </c>
      <c r="AC246" s="112">
        <f>IF('III Plan Rates'!$AP249&gt;0,SUMPRODUCT(T246:AB246,'III Plan Rates'!$AG249:$AO249)/'III Plan Rates'!$AP249,0)</f>
        <v>0</v>
      </c>
      <c r="AD246" s="119"/>
      <c r="AE246" s="120" t="e">
        <f t="shared" si="91"/>
        <v>#DIV/0!</v>
      </c>
      <c r="AF246" s="120" t="e">
        <f t="shared" si="92"/>
        <v>#DIV/0!</v>
      </c>
      <c r="AG246" s="120" t="e">
        <f t="shared" si="93"/>
        <v>#DIV/0!</v>
      </c>
      <c r="AH246" s="120" t="e">
        <f t="shared" si="94"/>
        <v>#DIV/0!</v>
      </c>
      <c r="AI246" s="120" t="e">
        <f t="shared" si="95"/>
        <v>#DIV/0!</v>
      </c>
      <c r="AJ246" s="120" t="e">
        <f t="shared" si="96"/>
        <v>#DIV/0!</v>
      </c>
      <c r="AK246" s="120" t="e">
        <f t="shared" si="97"/>
        <v>#DIV/0!</v>
      </c>
      <c r="AL246" s="120" t="e">
        <f t="shared" si="98"/>
        <v>#DIV/0!</v>
      </c>
      <c r="AM246" s="120" t="e">
        <f t="shared" si="99"/>
        <v>#DIV/0!</v>
      </c>
      <c r="AN246" s="120" t="str">
        <f t="shared" si="100"/>
        <v/>
      </c>
      <c r="AO246" s="119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2">
        <f>IF('III Plan Rates'!$AP249&gt;0,SUMPRODUCT(AP246:AX246,'III Plan Rates'!$AG249:$AO249)/'III Plan Rates'!$AP249,0)</f>
        <v>0</v>
      </c>
      <c r="AZ246" s="123"/>
      <c r="BA246" s="112" t="e">
        <f>'III Plan Rates'!$AA249*'V Consumer Factors'!$N$12*'II Rate Development &amp; Change'!$K$34</f>
        <v>#DIV/0!</v>
      </c>
      <c r="BB246" s="112" t="e">
        <f>'III Plan Rates'!$AA249*'V Consumer Factors'!$N$13*'II Rate Development &amp; Change'!$K$34</f>
        <v>#DIV/0!</v>
      </c>
      <c r="BC246" s="112" t="e">
        <f>'III Plan Rates'!$AA249*'V Consumer Factors'!$N$14*'II Rate Development &amp; Change'!$K$34</f>
        <v>#DIV/0!</v>
      </c>
      <c r="BD246" s="112" t="e">
        <f>'III Plan Rates'!$AA249*'V Consumer Factors'!$N$15*'II Rate Development &amp; Change'!$K$34</f>
        <v>#DIV/0!</v>
      </c>
      <c r="BE246" s="112" t="e">
        <f>'III Plan Rates'!$AA249*'V Consumer Factors'!$N$16*'II Rate Development &amp; Change'!$K$34</f>
        <v>#DIV/0!</v>
      </c>
      <c r="BF246" s="112" t="e">
        <f>'III Plan Rates'!$AA249*'V Consumer Factors'!$N$17*'II Rate Development &amp; Change'!$K$34</f>
        <v>#DIV/0!</v>
      </c>
      <c r="BG246" s="112" t="e">
        <f>'III Plan Rates'!$AA249*'V Consumer Factors'!$N$18*'II Rate Development &amp; Change'!$K$34</f>
        <v>#DIV/0!</v>
      </c>
      <c r="BH246" s="112" t="e">
        <f>'III Plan Rates'!$AA249*'V Consumer Factors'!$N$19*'II Rate Development &amp; Change'!$K$34</f>
        <v>#DIV/0!</v>
      </c>
      <c r="BI246" s="112" t="e">
        <f>'III Plan Rates'!$AA249*'V Consumer Factors'!$N$20*'II Rate Development &amp; Change'!$K$34</f>
        <v>#DIV/0!</v>
      </c>
      <c r="BJ246" s="112">
        <f>IF('III Plan Rates'!$AP249&gt;0,SUMPRODUCT(BA246:BI246,'III Plan Rates'!$AG249:$AO249)/'III Plan Rates'!$AP249,0)</f>
        <v>0</v>
      </c>
      <c r="BK246" s="124"/>
      <c r="BL246" s="120" t="e">
        <f t="shared" si="101"/>
        <v>#DIV/0!</v>
      </c>
      <c r="BM246" s="120" t="e">
        <f t="shared" si="102"/>
        <v>#DIV/0!</v>
      </c>
      <c r="BN246" s="120" t="e">
        <f t="shared" si="103"/>
        <v>#DIV/0!</v>
      </c>
      <c r="BO246" s="120" t="e">
        <f t="shared" si="104"/>
        <v>#DIV/0!</v>
      </c>
      <c r="BP246" s="120" t="e">
        <f t="shared" si="105"/>
        <v>#DIV/0!</v>
      </c>
      <c r="BQ246" s="120" t="e">
        <f t="shared" si="106"/>
        <v>#DIV/0!</v>
      </c>
      <c r="BR246" s="120" t="e">
        <f t="shared" si="107"/>
        <v>#DIV/0!</v>
      </c>
      <c r="BS246" s="120" t="e">
        <f t="shared" si="108"/>
        <v>#DIV/0!</v>
      </c>
      <c r="BT246" s="120" t="e">
        <f t="shared" si="109"/>
        <v>#DIV/0!</v>
      </c>
      <c r="BU246" s="120" t="str">
        <f t="shared" si="110"/>
        <v/>
      </c>
      <c r="BV246" s="119"/>
      <c r="BW246" s="111"/>
      <c r="BX246" s="111"/>
      <c r="BY246" s="111"/>
      <c r="BZ246" s="111"/>
      <c r="CA246" s="111"/>
      <c r="CB246" s="111"/>
      <c r="CC246" s="111"/>
      <c r="CD246" s="111"/>
      <c r="CE246" s="111"/>
      <c r="CF246" s="112">
        <f>IF('III Plan Rates'!$AP249&gt;0,SUMPRODUCT(BW246:CE246,'III Plan Rates'!$AG249:$AO249)/'III Plan Rates'!$AP249,0)</f>
        <v>0</v>
      </c>
      <c r="CG246" s="123"/>
      <c r="CH246" s="112" t="e">
        <f>'III Plan Rates'!$AA249*'V Consumer Factors'!$N$12*'II Rate Development &amp; Change'!$L$34</f>
        <v>#DIV/0!</v>
      </c>
      <c r="CI246" s="112" t="e">
        <f>'III Plan Rates'!$AA249*'V Consumer Factors'!$N$13*'II Rate Development &amp; Change'!$L$34</f>
        <v>#DIV/0!</v>
      </c>
      <c r="CJ246" s="112" t="e">
        <f>'III Plan Rates'!$AA249*'V Consumer Factors'!$N$14*'II Rate Development &amp; Change'!$L$34</f>
        <v>#DIV/0!</v>
      </c>
      <c r="CK246" s="112" t="e">
        <f>'III Plan Rates'!$AA249*'V Consumer Factors'!$N$15*'II Rate Development &amp; Change'!$L$34</f>
        <v>#DIV/0!</v>
      </c>
      <c r="CL246" s="112" t="e">
        <f>'III Plan Rates'!$AA249*'V Consumer Factors'!$N$16*'II Rate Development &amp; Change'!$L$34</f>
        <v>#DIV/0!</v>
      </c>
      <c r="CM246" s="112" t="e">
        <f>'III Plan Rates'!$AA249*'V Consumer Factors'!$N$17*'II Rate Development &amp; Change'!$L$34</f>
        <v>#DIV/0!</v>
      </c>
      <c r="CN246" s="112" t="e">
        <f>'III Plan Rates'!$AA249*'V Consumer Factors'!$N$18*'II Rate Development &amp; Change'!$L$34</f>
        <v>#DIV/0!</v>
      </c>
      <c r="CO246" s="112" t="e">
        <f>'III Plan Rates'!$AA249*'V Consumer Factors'!$N$19*'II Rate Development &amp; Change'!$L$34</f>
        <v>#DIV/0!</v>
      </c>
      <c r="CP246" s="112" t="e">
        <f>'III Plan Rates'!$AA249*'V Consumer Factors'!$N$20*'II Rate Development &amp; Change'!$L$34</f>
        <v>#DIV/0!</v>
      </c>
      <c r="CQ246" s="112">
        <f>IF('III Plan Rates'!$AP249&gt;0,SUMPRODUCT(CH246:CP246,'III Plan Rates'!$AG249:$AO249)/'III Plan Rates'!$AP249,0)</f>
        <v>0</v>
      </c>
      <c r="CR246" s="124"/>
      <c r="CS246" s="120" t="e">
        <f t="shared" si="111"/>
        <v>#DIV/0!</v>
      </c>
      <c r="CT246" s="120" t="e">
        <f t="shared" si="112"/>
        <v>#DIV/0!</v>
      </c>
      <c r="CU246" s="120" t="e">
        <f t="shared" si="113"/>
        <v>#DIV/0!</v>
      </c>
      <c r="CV246" s="120" t="e">
        <f t="shared" si="114"/>
        <v>#DIV/0!</v>
      </c>
      <c r="CW246" s="120" t="e">
        <f t="shared" si="115"/>
        <v>#DIV/0!</v>
      </c>
      <c r="CX246" s="120" t="e">
        <f t="shared" si="116"/>
        <v>#DIV/0!</v>
      </c>
      <c r="CY246" s="120" t="e">
        <f t="shared" si="117"/>
        <v>#DIV/0!</v>
      </c>
      <c r="CZ246" s="120" t="e">
        <f t="shared" si="118"/>
        <v>#DIV/0!</v>
      </c>
      <c r="DA246" s="120" t="e">
        <f t="shared" si="119"/>
        <v>#DIV/0!</v>
      </c>
      <c r="DB246" s="120" t="str">
        <f t="shared" si="120"/>
        <v/>
      </c>
      <c r="DC246" s="119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2">
        <f>IF('III Plan Rates'!$AP249&gt;0,SUMPRODUCT(DD246:DL246,'III Plan Rates'!$AG249:$AO249)/'III Plan Rates'!$AP249,0)</f>
        <v>0</v>
      </c>
      <c r="DN246" s="123"/>
      <c r="DO246" s="112" t="e">
        <f>'III Plan Rates'!$AA249*'V Consumer Factors'!$N$12*'II Rate Development &amp; Change'!$M$34</f>
        <v>#DIV/0!</v>
      </c>
      <c r="DP246" s="112" t="e">
        <f>'III Plan Rates'!$AA249*'V Consumer Factors'!$N$13*'II Rate Development &amp; Change'!$M$34</f>
        <v>#DIV/0!</v>
      </c>
      <c r="DQ246" s="112" t="e">
        <f>'III Plan Rates'!$AA249*'V Consumer Factors'!$N$14*'II Rate Development &amp; Change'!$M$34</f>
        <v>#DIV/0!</v>
      </c>
      <c r="DR246" s="112" t="e">
        <f>'III Plan Rates'!$AA249*'V Consumer Factors'!$N$15*'II Rate Development &amp; Change'!$M$34</f>
        <v>#DIV/0!</v>
      </c>
      <c r="DS246" s="112" t="e">
        <f>'III Plan Rates'!$AA249*'V Consumer Factors'!$N$16*'II Rate Development &amp; Change'!$M$34</f>
        <v>#DIV/0!</v>
      </c>
      <c r="DT246" s="112" t="e">
        <f>'III Plan Rates'!$AA249*'V Consumer Factors'!$N$17*'II Rate Development &amp; Change'!$M$34</f>
        <v>#DIV/0!</v>
      </c>
      <c r="DU246" s="112" t="e">
        <f>'III Plan Rates'!$AA249*'V Consumer Factors'!$N$18*'II Rate Development &amp; Change'!$M$34</f>
        <v>#DIV/0!</v>
      </c>
      <c r="DV246" s="112" t="e">
        <f>'III Plan Rates'!$AA249*'V Consumer Factors'!$N$19*'II Rate Development &amp; Change'!$M$34</f>
        <v>#DIV/0!</v>
      </c>
      <c r="DW246" s="112" t="e">
        <f>'III Plan Rates'!$AA249*'V Consumer Factors'!$N$20*'II Rate Development &amp; Change'!$M$34</f>
        <v>#DIV/0!</v>
      </c>
      <c r="DX246" s="112">
        <f>IF('III Plan Rates'!$AP249&gt;0,SUMPRODUCT(DO246:DW246,'III Plan Rates'!$AG249:$AO249)/'III Plan Rates'!$AP249,0)</f>
        <v>0</v>
      </c>
      <c r="DZ246" s="120" t="e">
        <f t="shared" si="121"/>
        <v>#DIV/0!</v>
      </c>
      <c r="EA246" s="120" t="e">
        <f t="shared" si="122"/>
        <v>#DIV/0!</v>
      </c>
      <c r="EB246" s="120" t="e">
        <f t="shared" si="123"/>
        <v>#DIV/0!</v>
      </c>
      <c r="EC246" s="120" t="e">
        <f t="shared" si="124"/>
        <v>#DIV/0!</v>
      </c>
      <c r="ED246" s="120" t="e">
        <f t="shared" si="125"/>
        <v>#DIV/0!</v>
      </c>
      <c r="EE246" s="120" t="e">
        <f t="shared" si="126"/>
        <v>#DIV/0!</v>
      </c>
      <c r="EF246" s="120" t="e">
        <f t="shared" si="127"/>
        <v>#DIV/0!</v>
      </c>
      <c r="EG246" s="120" t="e">
        <f t="shared" si="128"/>
        <v>#DIV/0!</v>
      </c>
      <c r="EH246" s="120" t="e">
        <f t="shared" si="129"/>
        <v>#DIV/0!</v>
      </c>
      <c r="EI246" s="120" t="str">
        <f t="shared" si="130"/>
        <v/>
      </c>
      <c r="EJ246" s="119"/>
    </row>
    <row r="247" spans="1:140" x14ac:dyDescent="0.25">
      <c r="A247" s="406" t="str">
        <f>'III Plan Rates'!A250</f>
        <v>Plan 233</v>
      </c>
      <c r="B247" s="122">
        <f>'III Plan Rates'!B250</f>
        <v>0</v>
      </c>
      <c r="C247" s="128">
        <f>'III Plan Rates'!D250</f>
        <v>0</v>
      </c>
      <c r="D247" s="122">
        <f>'III Plan Rates'!E250</f>
        <v>0</v>
      </c>
      <c r="E247" s="122">
        <f>'III Plan Rates'!F250</f>
        <v>0</v>
      </c>
      <c r="F247" s="122">
        <f>'III Plan Rates'!G250</f>
        <v>0</v>
      </c>
      <c r="G247" s="122">
        <f>'III Plan Rates'!J250</f>
        <v>0</v>
      </c>
      <c r="H247" s="10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2">
        <f>IF('III Plan Rates'!$AP250&gt;0,SUMPRODUCT(I247:Q247,'III Plan Rates'!$AG250:$AO250)/'III Plan Rates'!$AP250,0)</f>
        <v>0</v>
      </c>
      <c r="S247" s="123"/>
      <c r="T247" s="112" t="e">
        <f>'III Plan Rates'!$AA250*'V Consumer Factors'!$N$12*'II Rate Development &amp; Change'!$J$34</f>
        <v>#DIV/0!</v>
      </c>
      <c r="U247" s="112" t="e">
        <f>'III Plan Rates'!$AA250*'V Consumer Factors'!$N$13*'II Rate Development &amp; Change'!$J$34</f>
        <v>#DIV/0!</v>
      </c>
      <c r="V247" s="112" t="e">
        <f>'III Plan Rates'!$AA250*'V Consumer Factors'!$N$14*'II Rate Development &amp; Change'!$J$34</f>
        <v>#DIV/0!</v>
      </c>
      <c r="W247" s="112" t="e">
        <f>'III Plan Rates'!$AA250*'V Consumer Factors'!$N$15*'II Rate Development &amp; Change'!$J$34</f>
        <v>#DIV/0!</v>
      </c>
      <c r="X247" s="112" t="e">
        <f>'III Plan Rates'!$AA250*'V Consumer Factors'!$N$16*'II Rate Development &amp; Change'!$J$34</f>
        <v>#DIV/0!</v>
      </c>
      <c r="Y247" s="112" t="e">
        <f>'III Plan Rates'!$AA250*'V Consumer Factors'!$N$17*'II Rate Development &amp; Change'!$J$34</f>
        <v>#DIV/0!</v>
      </c>
      <c r="Z247" s="112" t="e">
        <f>'III Plan Rates'!$AA250*'V Consumer Factors'!$N$18*'II Rate Development &amp; Change'!$J$34</f>
        <v>#DIV/0!</v>
      </c>
      <c r="AA247" s="112" t="e">
        <f>'III Plan Rates'!$AA250*'V Consumer Factors'!$N$19*'II Rate Development &amp; Change'!$J$34</f>
        <v>#DIV/0!</v>
      </c>
      <c r="AB247" s="112" t="e">
        <f>'III Plan Rates'!$AA250*'V Consumer Factors'!$N$20*'II Rate Development &amp; Change'!$J$34</f>
        <v>#DIV/0!</v>
      </c>
      <c r="AC247" s="112">
        <f>IF('III Plan Rates'!$AP250&gt;0,SUMPRODUCT(T247:AB247,'III Plan Rates'!$AG250:$AO250)/'III Plan Rates'!$AP250,0)</f>
        <v>0</v>
      </c>
      <c r="AD247" s="119"/>
      <c r="AE247" s="120" t="e">
        <f t="shared" si="91"/>
        <v>#DIV/0!</v>
      </c>
      <c r="AF247" s="120" t="e">
        <f t="shared" si="92"/>
        <v>#DIV/0!</v>
      </c>
      <c r="AG247" s="120" t="e">
        <f t="shared" si="93"/>
        <v>#DIV/0!</v>
      </c>
      <c r="AH247" s="120" t="e">
        <f t="shared" si="94"/>
        <v>#DIV/0!</v>
      </c>
      <c r="AI247" s="120" t="e">
        <f t="shared" si="95"/>
        <v>#DIV/0!</v>
      </c>
      <c r="AJ247" s="120" t="e">
        <f t="shared" si="96"/>
        <v>#DIV/0!</v>
      </c>
      <c r="AK247" s="120" t="e">
        <f t="shared" si="97"/>
        <v>#DIV/0!</v>
      </c>
      <c r="AL247" s="120" t="e">
        <f t="shared" si="98"/>
        <v>#DIV/0!</v>
      </c>
      <c r="AM247" s="120" t="e">
        <f t="shared" si="99"/>
        <v>#DIV/0!</v>
      </c>
      <c r="AN247" s="120" t="str">
        <f t="shared" si="100"/>
        <v/>
      </c>
      <c r="AO247" s="119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2">
        <f>IF('III Plan Rates'!$AP250&gt;0,SUMPRODUCT(AP247:AX247,'III Plan Rates'!$AG250:$AO250)/'III Plan Rates'!$AP250,0)</f>
        <v>0</v>
      </c>
      <c r="AZ247" s="123"/>
      <c r="BA247" s="112" t="e">
        <f>'III Plan Rates'!$AA250*'V Consumer Factors'!$N$12*'II Rate Development &amp; Change'!$K$34</f>
        <v>#DIV/0!</v>
      </c>
      <c r="BB247" s="112" t="e">
        <f>'III Plan Rates'!$AA250*'V Consumer Factors'!$N$13*'II Rate Development &amp; Change'!$K$34</f>
        <v>#DIV/0!</v>
      </c>
      <c r="BC247" s="112" t="e">
        <f>'III Plan Rates'!$AA250*'V Consumer Factors'!$N$14*'II Rate Development &amp; Change'!$K$34</f>
        <v>#DIV/0!</v>
      </c>
      <c r="BD247" s="112" t="e">
        <f>'III Plan Rates'!$AA250*'V Consumer Factors'!$N$15*'II Rate Development &amp; Change'!$K$34</f>
        <v>#DIV/0!</v>
      </c>
      <c r="BE247" s="112" t="e">
        <f>'III Plan Rates'!$AA250*'V Consumer Factors'!$N$16*'II Rate Development &amp; Change'!$K$34</f>
        <v>#DIV/0!</v>
      </c>
      <c r="BF247" s="112" t="e">
        <f>'III Plan Rates'!$AA250*'V Consumer Factors'!$N$17*'II Rate Development &amp; Change'!$K$34</f>
        <v>#DIV/0!</v>
      </c>
      <c r="BG247" s="112" t="e">
        <f>'III Plan Rates'!$AA250*'V Consumer Factors'!$N$18*'II Rate Development &amp; Change'!$K$34</f>
        <v>#DIV/0!</v>
      </c>
      <c r="BH247" s="112" t="e">
        <f>'III Plan Rates'!$AA250*'V Consumer Factors'!$N$19*'II Rate Development &amp; Change'!$K$34</f>
        <v>#DIV/0!</v>
      </c>
      <c r="BI247" s="112" t="e">
        <f>'III Plan Rates'!$AA250*'V Consumer Factors'!$N$20*'II Rate Development &amp; Change'!$K$34</f>
        <v>#DIV/0!</v>
      </c>
      <c r="BJ247" s="112">
        <f>IF('III Plan Rates'!$AP250&gt;0,SUMPRODUCT(BA247:BI247,'III Plan Rates'!$AG250:$AO250)/'III Plan Rates'!$AP250,0)</f>
        <v>0</v>
      </c>
      <c r="BK247" s="124"/>
      <c r="BL247" s="120" t="e">
        <f t="shared" si="101"/>
        <v>#DIV/0!</v>
      </c>
      <c r="BM247" s="120" t="e">
        <f t="shared" si="102"/>
        <v>#DIV/0!</v>
      </c>
      <c r="BN247" s="120" t="e">
        <f t="shared" si="103"/>
        <v>#DIV/0!</v>
      </c>
      <c r="BO247" s="120" t="e">
        <f t="shared" si="104"/>
        <v>#DIV/0!</v>
      </c>
      <c r="BP247" s="120" t="e">
        <f t="shared" si="105"/>
        <v>#DIV/0!</v>
      </c>
      <c r="BQ247" s="120" t="e">
        <f t="shared" si="106"/>
        <v>#DIV/0!</v>
      </c>
      <c r="BR247" s="120" t="e">
        <f t="shared" si="107"/>
        <v>#DIV/0!</v>
      </c>
      <c r="BS247" s="120" t="e">
        <f t="shared" si="108"/>
        <v>#DIV/0!</v>
      </c>
      <c r="BT247" s="120" t="e">
        <f t="shared" si="109"/>
        <v>#DIV/0!</v>
      </c>
      <c r="BU247" s="120" t="str">
        <f t="shared" si="110"/>
        <v/>
      </c>
      <c r="BV247" s="119"/>
      <c r="BW247" s="111"/>
      <c r="BX247" s="111"/>
      <c r="BY247" s="111"/>
      <c r="BZ247" s="111"/>
      <c r="CA247" s="111"/>
      <c r="CB247" s="111"/>
      <c r="CC247" s="111"/>
      <c r="CD247" s="111"/>
      <c r="CE247" s="111"/>
      <c r="CF247" s="112">
        <f>IF('III Plan Rates'!$AP250&gt;0,SUMPRODUCT(BW247:CE247,'III Plan Rates'!$AG250:$AO250)/'III Plan Rates'!$AP250,0)</f>
        <v>0</v>
      </c>
      <c r="CG247" s="123"/>
      <c r="CH247" s="112" t="e">
        <f>'III Plan Rates'!$AA250*'V Consumer Factors'!$N$12*'II Rate Development &amp; Change'!$L$34</f>
        <v>#DIV/0!</v>
      </c>
      <c r="CI247" s="112" t="e">
        <f>'III Plan Rates'!$AA250*'V Consumer Factors'!$N$13*'II Rate Development &amp; Change'!$L$34</f>
        <v>#DIV/0!</v>
      </c>
      <c r="CJ247" s="112" t="e">
        <f>'III Plan Rates'!$AA250*'V Consumer Factors'!$N$14*'II Rate Development &amp; Change'!$L$34</f>
        <v>#DIV/0!</v>
      </c>
      <c r="CK247" s="112" t="e">
        <f>'III Plan Rates'!$AA250*'V Consumer Factors'!$N$15*'II Rate Development &amp; Change'!$L$34</f>
        <v>#DIV/0!</v>
      </c>
      <c r="CL247" s="112" t="e">
        <f>'III Plan Rates'!$AA250*'V Consumer Factors'!$N$16*'II Rate Development &amp; Change'!$L$34</f>
        <v>#DIV/0!</v>
      </c>
      <c r="CM247" s="112" t="e">
        <f>'III Plan Rates'!$AA250*'V Consumer Factors'!$N$17*'II Rate Development &amp; Change'!$L$34</f>
        <v>#DIV/0!</v>
      </c>
      <c r="CN247" s="112" t="e">
        <f>'III Plan Rates'!$AA250*'V Consumer Factors'!$N$18*'II Rate Development &amp; Change'!$L$34</f>
        <v>#DIV/0!</v>
      </c>
      <c r="CO247" s="112" t="e">
        <f>'III Plan Rates'!$AA250*'V Consumer Factors'!$N$19*'II Rate Development &amp; Change'!$L$34</f>
        <v>#DIV/0!</v>
      </c>
      <c r="CP247" s="112" t="e">
        <f>'III Plan Rates'!$AA250*'V Consumer Factors'!$N$20*'II Rate Development &amp; Change'!$L$34</f>
        <v>#DIV/0!</v>
      </c>
      <c r="CQ247" s="112">
        <f>IF('III Plan Rates'!$AP250&gt;0,SUMPRODUCT(CH247:CP247,'III Plan Rates'!$AG250:$AO250)/'III Plan Rates'!$AP250,0)</f>
        <v>0</v>
      </c>
      <c r="CR247" s="124"/>
      <c r="CS247" s="120" t="e">
        <f t="shared" si="111"/>
        <v>#DIV/0!</v>
      </c>
      <c r="CT247" s="120" t="e">
        <f t="shared" si="112"/>
        <v>#DIV/0!</v>
      </c>
      <c r="CU247" s="120" t="e">
        <f t="shared" si="113"/>
        <v>#DIV/0!</v>
      </c>
      <c r="CV247" s="120" t="e">
        <f t="shared" si="114"/>
        <v>#DIV/0!</v>
      </c>
      <c r="CW247" s="120" t="e">
        <f t="shared" si="115"/>
        <v>#DIV/0!</v>
      </c>
      <c r="CX247" s="120" t="e">
        <f t="shared" si="116"/>
        <v>#DIV/0!</v>
      </c>
      <c r="CY247" s="120" t="e">
        <f t="shared" si="117"/>
        <v>#DIV/0!</v>
      </c>
      <c r="CZ247" s="120" t="e">
        <f t="shared" si="118"/>
        <v>#DIV/0!</v>
      </c>
      <c r="DA247" s="120" t="e">
        <f t="shared" si="119"/>
        <v>#DIV/0!</v>
      </c>
      <c r="DB247" s="120" t="str">
        <f t="shared" si="120"/>
        <v/>
      </c>
      <c r="DC247" s="119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2">
        <f>IF('III Plan Rates'!$AP250&gt;0,SUMPRODUCT(DD247:DL247,'III Plan Rates'!$AG250:$AO250)/'III Plan Rates'!$AP250,0)</f>
        <v>0</v>
      </c>
      <c r="DN247" s="123"/>
      <c r="DO247" s="112" t="e">
        <f>'III Plan Rates'!$AA250*'V Consumer Factors'!$N$12*'II Rate Development &amp; Change'!$M$34</f>
        <v>#DIV/0!</v>
      </c>
      <c r="DP247" s="112" t="e">
        <f>'III Plan Rates'!$AA250*'V Consumer Factors'!$N$13*'II Rate Development &amp; Change'!$M$34</f>
        <v>#DIV/0!</v>
      </c>
      <c r="DQ247" s="112" t="e">
        <f>'III Plan Rates'!$AA250*'V Consumer Factors'!$N$14*'II Rate Development &amp; Change'!$M$34</f>
        <v>#DIV/0!</v>
      </c>
      <c r="DR247" s="112" t="e">
        <f>'III Plan Rates'!$AA250*'V Consumer Factors'!$N$15*'II Rate Development &amp; Change'!$M$34</f>
        <v>#DIV/0!</v>
      </c>
      <c r="DS247" s="112" t="e">
        <f>'III Plan Rates'!$AA250*'V Consumer Factors'!$N$16*'II Rate Development &amp; Change'!$M$34</f>
        <v>#DIV/0!</v>
      </c>
      <c r="DT247" s="112" t="e">
        <f>'III Plan Rates'!$AA250*'V Consumer Factors'!$N$17*'II Rate Development &amp; Change'!$M$34</f>
        <v>#DIV/0!</v>
      </c>
      <c r="DU247" s="112" t="e">
        <f>'III Plan Rates'!$AA250*'V Consumer Factors'!$N$18*'II Rate Development &amp; Change'!$M$34</f>
        <v>#DIV/0!</v>
      </c>
      <c r="DV247" s="112" t="e">
        <f>'III Plan Rates'!$AA250*'V Consumer Factors'!$N$19*'II Rate Development &amp; Change'!$M$34</f>
        <v>#DIV/0!</v>
      </c>
      <c r="DW247" s="112" t="e">
        <f>'III Plan Rates'!$AA250*'V Consumer Factors'!$N$20*'II Rate Development &amp; Change'!$M$34</f>
        <v>#DIV/0!</v>
      </c>
      <c r="DX247" s="112">
        <f>IF('III Plan Rates'!$AP250&gt;0,SUMPRODUCT(DO247:DW247,'III Plan Rates'!$AG250:$AO250)/'III Plan Rates'!$AP250,0)</f>
        <v>0</v>
      </c>
      <c r="DZ247" s="120" t="e">
        <f t="shared" si="121"/>
        <v>#DIV/0!</v>
      </c>
      <c r="EA247" s="120" t="e">
        <f t="shared" si="122"/>
        <v>#DIV/0!</v>
      </c>
      <c r="EB247" s="120" t="e">
        <f t="shared" si="123"/>
        <v>#DIV/0!</v>
      </c>
      <c r="EC247" s="120" t="e">
        <f t="shared" si="124"/>
        <v>#DIV/0!</v>
      </c>
      <c r="ED247" s="120" t="e">
        <f t="shared" si="125"/>
        <v>#DIV/0!</v>
      </c>
      <c r="EE247" s="120" t="e">
        <f t="shared" si="126"/>
        <v>#DIV/0!</v>
      </c>
      <c r="EF247" s="120" t="e">
        <f t="shared" si="127"/>
        <v>#DIV/0!</v>
      </c>
      <c r="EG247" s="120" t="e">
        <f t="shared" si="128"/>
        <v>#DIV/0!</v>
      </c>
      <c r="EH247" s="120" t="e">
        <f t="shared" si="129"/>
        <v>#DIV/0!</v>
      </c>
      <c r="EI247" s="120" t="str">
        <f t="shared" si="130"/>
        <v/>
      </c>
      <c r="EJ247" s="119"/>
    </row>
    <row r="248" spans="1:140" x14ac:dyDescent="0.25">
      <c r="A248" s="406" t="str">
        <f>'III Plan Rates'!A251</f>
        <v>Plan 234</v>
      </c>
      <c r="B248" s="122">
        <f>'III Plan Rates'!B251</f>
        <v>0</v>
      </c>
      <c r="C248" s="128">
        <f>'III Plan Rates'!D251</f>
        <v>0</v>
      </c>
      <c r="D248" s="122">
        <f>'III Plan Rates'!E251</f>
        <v>0</v>
      </c>
      <c r="E248" s="122">
        <f>'III Plan Rates'!F251</f>
        <v>0</v>
      </c>
      <c r="F248" s="122">
        <f>'III Plan Rates'!G251</f>
        <v>0</v>
      </c>
      <c r="G248" s="122">
        <f>'III Plan Rates'!J251</f>
        <v>0</v>
      </c>
      <c r="H248" s="10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2">
        <f>IF('III Plan Rates'!$AP251&gt;0,SUMPRODUCT(I248:Q248,'III Plan Rates'!$AG251:$AO251)/'III Plan Rates'!$AP251,0)</f>
        <v>0</v>
      </c>
      <c r="S248" s="123"/>
      <c r="T248" s="112" t="e">
        <f>'III Plan Rates'!$AA251*'V Consumer Factors'!$N$12*'II Rate Development &amp; Change'!$J$34</f>
        <v>#DIV/0!</v>
      </c>
      <c r="U248" s="112" t="e">
        <f>'III Plan Rates'!$AA251*'V Consumer Factors'!$N$13*'II Rate Development &amp; Change'!$J$34</f>
        <v>#DIV/0!</v>
      </c>
      <c r="V248" s="112" t="e">
        <f>'III Plan Rates'!$AA251*'V Consumer Factors'!$N$14*'II Rate Development &amp; Change'!$J$34</f>
        <v>#DIV/0!</v>
      </c>
      <c r="W248" s="112" t="e">
        <f>'III Plan Rates'!$AA251*'V Consumer Factors'!$N$15*'II Rate Development &amp; Change'!$J$34</f>
        <v>#DIV/0!</v>
      </c>
      <c r="X248" s="112" t="e">
        <f>'III Plan Rates'!$AA251*'V Consumer Factors'!$N$16*'II Rate Development &amp; Change'!$J$34</f>
        <v>#DIV/0!</v>
      </c>
      <c r="Y248" s="112" t="e">
        <f>'III Plan Rates'!$AA251*'V Consumer Factors'!$N$17*'II Rate Development &amp; Change'!$J$34</f>
        <v>#DIV/0!</v>
      </c>
      <c r="Z248" s="112" t="e">
        <f>'III Plan Rates'!$AA251*'V Consumer Factors'!$N$18*'II Rate Development &amp; Change'!$J$34</f>
        <v>#DIV/0!</v>
      </c>
      <c r="AA248" s="112" t="e">
        <f>'III Plan Rates'!$AA251*'V Consumer Factors'!$N$19*'II Rate Development &amp; Change'!$J$34</f>
        <v>#DIV/0!</v>
      </c>
      <c r="AB248" s="112" t="e">
        <f>'III Plan Rates'!$AA251*'V Consumer Factors'!$N$20*'II Rate Development &amp; Change'!$J$34</f>
        <v>#DIV/0!</v>
      </c>
      <c r="AC248" s="112">
        <f>IF('III Plan Rates'!$AP251&gt;0,SUMPRODUCT(T248:AB248,'III Plan Rates'!$AG251:$AO251)/'III Plan Rates'!$AP251,0)</f>
        <v>0</v>
      </c>
      <c r="AD248" s="119"/>
      <c r="AE248" s="120" t="e">
        <f t="shared" si="91"/>
        <v>#DIV/0!</v>
      </c>
      <c r="AF248" s="120" t="e">
        <f t="shared" si="92"/>
        <v>#DIV/0!</v>
      </c>
      <c r="AG248" s="120" t="e">
        <f t="shared" si="93"/>
        <v>#DIV/0!</v>
      </c>
      <c r="AH248" s="120" t="e">
        <f t="shared" si="94"/>
        <v>#DIV/0!</v>
      </c>
      <c r="AI248" s="120" t="e">
        <f t="shared" si="95"/>
        <v>#DIV/0!</v>
      </c>
      <c r="AJ248" s="120" t="e">
        <f t="shared" si="96"/>
        <v>#DIV/0!</v>
      </c>
      <c r="AK248" s="120" t="e">
        <f t="shared" si="97"/>
        <v>#DIV/0!</v>
      </c>
      <c r="AL248" s="120" t="e">
        <f t="shared" si="98"/>
        <v>#DIV/0!</v>
      </c>
      <c r="AM248" s="120" t="e">
        <f t="shared" si="99"/>
        <v>#DIV/0!</v>
      </c>
      <c r="AN248" s="120" t="str">
        <f t="shared" si="100"/>
        <v/>
      </c>
      <c r="AO248" s="119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2">
        <f>IF('III Plan Rates'!$AP251&gt;0,SUMPRODUCT(AP248:AX248,'III Plan Rates'!$AG251:$AO251)/'III Plan Rates'!$AP251,0)</f>
        <v>0</v>
      </c>
      <c r="AZ248" s="123"/>
      <c r="BA248" s="112" t="e">
        <f>'III Plan Rates'!$AA251*'V Consumer Factors'!$N$12*'II Rate Development &amp; Change'!$K$34</f>
        <v>#DIV/0!</v>
      </c>
      <c r="BB248" s="112" t="e">
        <f>'III Plan Rates'!$AA251*'V Consumer Factors'!$N$13*'II Rate Development &amp; Change'!$K$34</f>
        <v>#DIV/0!</v>
      </c>
      <c r="BC248" s="112" t="e">
        <f>'III Plan Rates'!$AA251*'V Consumer Factors'!$N$14*'II Rate Development &amp; Change'!$K$34</f>
        <v>#DIV/0!</v>
      </c>
      <c r="BD248" s="112" t="e">
        <f>'III Plan Rates'!$AA251*'V Consumer Factors'!$N$15*'II Rate Development &amp; Change'!$K$34</f>
        <v>#DIV/0!</v>
      </c>
      <c r="BE248" s="112" t="e">
        <f>'III Plan Rates'!$AA251*'V Consumer Factors'!$N$16*'II Rate Development &amp; Change'!$K$34</f>
        <v>#DIV/0!</v>
      </c>
      <c r="BF248" s="112" t="e">
        <f>'III Plan Rates'!$AA251*'V Consumer Factors'!$N$17*'II Rate Development &amp; Change'!$K$34</f>
        <v>#DIV/0!</v>
      </c>
      <c r="BG248" s="112" t="e">
        <f>'III Plan Rates'!$AA251*'V Consumer Factors'!$N$18*'II Rate Development &amp; Change'!$K$34</f>
        <v>#DIV/0!</v>
      </c>
      <c r="BH248" s="112" t="e">
        <f>'III Plan Rates'!$AA251*'V Consumer Factors'!$N$19*'II Rate Development &amp; Change'!$K$34</f>
        <v>#DIV/0!</v>
      </c>
      <c r="BI248" s="112" t="e">
        <f>'III Plan Rates'!$AA251*'V Consumer Factors'!$N$20*'II Rate Development &amp; Change'!$K$34</f>
        <v>#DIV/0!</v>
      </c>
      <c r="BJ248" s="112">
        <f>IF('III Plan Rates'!$AP251&gt;0,SUMPRODUCT(BA248:BI248,'III Plan Rates'!$AG251:$AO251)/'III Plan Rates'!$AP251,0)</f>
        <v>0</v>
      </c>
      <c r="BK248" s="124"/>
      <c r="BL248" s="120" t="e">
        <f t="shared" si="101"/>
        <v>#DIV/0!</v>
      </c>
      <c r="BM248" s="120" t="e">
        <f t="shared" si="102"/>
        <v>#DIV/0!</v>
      </c>
      <c r="BN248" s="120" t="e">
        <f t="shared" si="103"/>
        <v>#DIV/0!</v>
      </c>
      <c r="BO248" s="120" t="e">
        <f t="shared" si="104"/>
        <v>#DIV/0!</v>
      </c>
      <c r="BP248" s="120" t="e">
        <f t="shared" si="105"/>
        <v>#DIV/0!</v>
      </c>
      <c r="BQ248" s="120" t="e">
        <f t="shared" si="106"/>
        <v>#DIV/0!</v>
      </c>
      <c r="BR248" s="120" t="e">
        <f t="shared" si="107"/>
        <v>#DIV/0!</v>
      </c>
      <c r="BS248" s="120" t="e">
        <f t="shared" si="108"/>
        <v>#DIV/0!</v>
      </c>
      <c r="BT248" s="120" t="e">
        <f t="shared" si="109"/>
        <v>#DIV/0!</v>
      </c>
      <c r="BU248" s="120" t="str">
        <f t="shared" si="110"/>
        <v/>
      </c>
      <c r="BV248" s="119"/>
      <c r="BW248" s="111"/>
      <c r="BX248" s="111"/>
      <c r="BY248" s="111"/>
      <c r="BZ248" s="111"/>
      <c r="CA248" s="111"/>
      <c r="CB248" s="111"/>
      <c r="CC248" s="111"/>
      <c r="CD248" s="111"/>
      <c r="CE248" s="111"/>
      <c r="CF248" s="112">
        <f>IF('III Plan Rates'!$AP251&gt;0,SUMPRODUCT(BW248:CE248,'III Plan Rates'!$AG251:$AO251)/'III Plan Rates'!$AP251,0)</f>
        <v>0</v>
      </c>
      <c r="CG248" s="123"/>
      <c r="CH248" s="112" t="e">
        <f>'III Plan Rates'!$AA251*'V Consumer Factors'!$N$12*'II Rate Development &amp; Change'!$L$34</f>
        <v>#DIV/0!</v>
      </c>
      <c r="CI248" s="112" t="e">
        <f>'III Plan Rates'!$AA251*'V Consumer Factors'!$N$13*'II Rate Development &amp; Change'!$L$34</f>
        <v>#DIV/0!</v>
      </c>
      <c r="CJ248" s="112" t="e">
        <f>'III Plan Rates'!$AA251*'V Consumer Factors'!$N$14*'II Rate Development &amp; Change'!$L$34</f>
        <v>#DIV/0!</v>
      </c>
      <c r="CK248" s="112" t="e">
        <f>'III Plan Rates'!$AA251*'V Consumer Factors'!$N$15*'II Rate Development &amp; Change'!$L$34</f>
        <v>#DIV/0!</v>
      </c>
      <c r="CL248" s="112" t="e">
        <f>'III Plan Rates'!$AA251*'V Consumer Factors'!$N$16*'II Rate Development &amp; Change'!$L$34</f>
        <v>#DIV/0!</v>
      </c>
      <c r="CM248" s="112" t="e">
        <f>'III Plan Rates'!$AA251*'V Consumer Factors'!$N$17*'II Rate Development &amp; Change'!$L$34</f>
        <v>#DIV/0!</v>
      </c>
      <c r="CN248" s="112" t="e">
        <f>'III Plan Rates'!$AA251*'V Consumer Factors'!$N$18*'II Rate Development &amp; Change'!$L$34</f>
        <v>#DIV/0!</v>
      </c>
      <c r="CO248" s="112" t="e">
        <f>'III Plan Rates'!$AA251*'V Consumer Factors'!$N$19*'II Rate Development &amp; Change'!$L$34</f>
        <v>#DIV/0!</v>
      </c>
      <c r="CP248" s="112" t="e">
        <f>'III Plan Rates'!$AA251*'V Consumer Factors'!$N$20*'II Rate Development &amp; Change'!$L$34</f>
        <v>#DIV/0!</v>
      </c>
      <c r="CQ248" s="112">
        <f>IF('III Plan Rates'!$AP251&gt;0,SUMPRODUCT(CH248:CP248,'III Plan Rates'!$AG251:$AO251)/'III Plan Rates'!$AP251,0)</f>
        <v>0</v>
      </c>
      <c r="CR248" s="124"/>
      <c r="CS248" s="120" t="e">
        <f t="shared" si="111"/>
        <v>#DIV/0!</v>
      </c>
      <c r="CT248" s="120" t="e">
        <f t="shared" si="112"/>
        <v>#DIV/0!</v>
      </c>
      <c r="CU248" s="120" t="e">
        <f t="shared" si="113"/>
        <v>#DIV/0!</v>
      </c>
      <c r="CV248" s="120" t="e">
        <f t="shared" si="114"/>
        <v>#DIV/0!</v>
      </c>
      <c r="CW248" s="120" t="e">
        <f t="shared" si="115"/>
        <v>#DIV/0!</v>
      </c>
      <c r="CX248" s="120" t="e">
        <f t="shared" si="116"/>
        <v>#DIV/0!</v>
      </c>
      <c r="CY248" s="120" t="e">
        <f t="shared" si="117"/>
        <v>#DIV/0!</v>
      </c>
      <c r="CZ248" s="120" t="e">
        <f t="shared" si="118"/>
        <v>#DIV/0!</v>
      </c>
      <c r="DA248" s="120" t="e">
        <f t="shared" si="119"/>
        <v>#DIV/0!</v>
      </c>
      <c r="DB248" s="120" t="str">
        <f t="shared" si="120"/>
        <v/>
      </c>
      <c r="DC248" s="119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2">
        <f>IF('III Plan Rates'!$AP251&gt;0,SUMPRODUCT(DD248:DL248,'III Plan Rates'!$AG251:$AO251)/'III Plan Rates'!$AP251,0)</f>
        <v>0</v>
      </c>
      <c r="DN248" s="123"/>
      <c r="DO248" s="112" t="e">
        <f>'III Plan Rates'!$AA251*'V Consumer Factors'!$N$12*'II Rate Development &amp; Change'!$M$34</f>
        <v>#DIV/0!</v>
      </c>
      <c r="DP248" s="112" t="e">
        <f>'III Plan Rates'!$AA251*'V Consumer Factors'!$N$13*'II Rate Development &amp; Change'!$M$34</f>
        <v>#DIV/0!</v>
      </c>
      <c r="DQ248" s="112" t="e">
        <f>'III Plan Rates'!$AA251*'V Consumer Factors'!$N$14*'II Rate Development &amp; Change'!$M$34</f>
        <v>#DIV/0!</v>
      </c>
      <c r="DR248" s="112" t="e">
        <f>'III Plan Rates'!$AA251*'V Consumer Factors'!$N$15*'II Rate Development &amp; Change'!$M$34</f>
        <v>#DIV/0!</v>
      </c>
      <c r="DS248" s="112" t="e">
        <f>'III Plan Rates'!$AA251*'V Consumer Factors'!$N$16*'II Rate Development &amp; Change'!$M$34</f>
        <v>#DIV/0!</v>
      </c>
      <c r="DT248" s="112" t="e">
        <f>'III Plan Rates'!$AA251*'V Consumer Factors'!$N$17*'II Rate Development &amp; Change'!$M$34</f>
        <v>#DIV/0!</v>
      </c>
      <c r="DU248" s="112" t="e">
        <f>'III Plan Rates'!$AA251*'V Consumer Factors'!$N$18*'II Rate Development &amp; Change'!$M$34</f>
        <v>#DIV/0!</v>
      </c>
      <c r="DV248" s="112" t="e">
        <f>'III Plan Rates'!$AA251*'V Consumer Factors'!$N$19*'II Rate Development &amp; Change'!$M$34</f>
        <v>#DIV/0!</v>
      </c>
      <c r="DW248" s="112" t="e">
        <f>'III Plan Rates'!$AA251*'V Consumer Factors'!$N$20*'II Rate Development &amp; Change'!$M$34</f>
        <v>#DIV/0!</v>
      </c>
      <c r="DX248" s="112">
        <f>IF('III Plan Rates'!$AP251&gt;0,SUMPRODUCT(DO248:DW248,'III Plan Rates'!$AG251:$AO251)/'III Plan Rates'!$AP251,0)</f>
        <v>0</v>
      </c>
      <c r="DZ248" s="120" t="e">
        <f t="shared" si="121"/>
        <v>#DIV/0!</v>
      </c>
      <c r="EA248" s="120" t="e">
        <f t="shared" si="122"/>
        <v>#DIV/0!</v>
      </c>
      <c r="EB248" s="120" t="e">
        <f t="shared" si="123"/>
        <v>#DIV/0!</v>
      </c>
      <c r="EC248" s="120" t="e">
        <f t="shared" si="124"/>
        <v>#DIV/0!</v>
      </c>
      <c r="ED248" s="120" t="e">
        <f t="shared" si="125"/>
        <v>#DIV/0!</v>
      </c>
      <c r="EE248" s="120" t="e">
        <f t="shared" si="126"/>
        <v>#DIV/0!</v>
      </c>
      <c r="EF248" s="120" t="e">
        <f t="shared" si="127"/>
        <v>#DIV/0!</v>
      </c>
      <c r="EG248" s="120" t="e">
        <f t="shared" si="128"/>
        <v>#DIV/0!</v>
      </c>
      <c r="EH248" s="120" t="e">
        <f t="shared" si="129"/>
        <v>#DIV/0!</v>
      </c>
      <c r="EI248" s="120" t="str">
        <f t="shared" si="130"/>
        <v/>
      </c>
      <c r="EJ248" s="119"/>
    </row>
    <row r="249" spans="1:140" x14ac:dyDescent="0.25">
      <c r="A249" s="406" t="str">
        <f>'III Plan Rates'!A252</f>
        <v>Plan 235</v>
      </c>
      <c r="B249" s="122">
        <f>'III Plan Rates'!B252</f>
        <v>0</v>
      </c>
      <c r="C249" s="128">
        <f>'III Plan Rates'!D252</f>
        <v>0</v>
      </c>
      <c r="D249" s="122">
        <f>'III Plan Rates'!E252</f>
        <v>0</v>
      </c>
      <c r="E249" s="122">
        <f>'III Plan Rates'!F252</f>
        <v>0</v>
      </c>
      <c r="F249" s="122">
        <f>'III Plan Rates'!G252</f>
        <v>0</v>
      </c>
      <c r="G249" s="122">
        <f>'III Plan Rates'!J252</f>
        <v>0</v>
      </c>
      <c r="H249" s="10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2">
        <f>IF('III Plan Rates'!$AP252&gt;0,SUMPRODUCT(I249:Q249,'III Plan Rates'!$AG252:$AO252)/'III Plan Rates'!$AP252,0)</f>
        <v>0</v>
      </c>
      <c r="S249" s="123"/>
      <c r="T249" s="112" t="e">
        <f>'III Plan Rates'!$AA252*'V Consumer Factors'!$N$12*'II Rate Development &amp; Change'!$J$34</f>
        <v>#DIV/0!</v>
      </c>
      <c r="U249" s="112" t="e">
        <f>'III Plan Rates'!$AA252*'V Consumer Factors'!$N$13*'II Rate Development &amp; Change'!$J$34</f>
        <v>#DIV/0!</v>
      </c>
      <c r="V249" s="112" t="e">
        <f>'III Plan Rates'!$AA252*'V Consumer Factors'!$N$14*'II Rate Development &amp; Change'!$J$34</f>
        <v>#DIV/0!</v>
      </c>
      <c r="W249" s="112" t="e">
        <f>'III Plan Rates'!$AA252*'V Consumer Factors'!$N$15*'II Rate Development &amp; Change'!$J$34</f>
        <v>#DIV/0!</v>
      </c>
      <c r="X249" s="112" t="e">
        <f>'III Plan Rates'!$AA252*'V Consumer Factors'!$N$16*'II Rate Development &amp; Change'!$J$34</f>
        <v>#DIV/0!</v>
      </c>
      <c r="Y249" s="112" t="e">
        <f>'III Plan Rates'!$AA252*'V Consumer Factors'!$N$17*'II Rate Development &amp; Change'!$J$34</f>
        <v>#DIV/0!</v>
      </c>
      <c r="Z249" s="112" t="e">
        <f>'III Plan Rates'!$AA252*'V Consumer Factors'!$N$18*'II Rate Development &amp; Change'!$J$34</f>
        <v>#DIV/0!</v>
      </c>
      <c r="AA249" s="112" t="e">
        <f>'III Plan Rates'!$AA252*'V Consumer Factors'!$N$19*'II Rate Development &amp; Change'!$J$34</f>
        <v>#DIV/0!</v>
      </c>
      <c r="AB249" s="112" t="e">
        <f>'III Plan Rates'!$AA252*'V Consumer Factors'!$N$20*'II Rate Development &amp; Change'!$J$34</f>
        <v>#DIV/0!</v>
      </c>
      <c r="AC249" s="112">
        <f>IF('III Plan Rates'!$AP252&gt;0,SUMPRODUCT(T249:AB249,'III Plan Rates'!$AG252:$AO252)/'III Plan Rates'!$AP252,0)</f>
        <v>0</v>
      </c>
      <c r="AD249" s="119"/>
      <c r="AE249" s="120" t="e">
        <f t="shared" si="91"/>
        <v>#DIV/0!</v>
      </c>
      <c r="AF249" s="120" t="e">
        <f t="shared" si="92"/>
        <v>#DIV/0!</v>
      </c>
      <c r="AG249" s="120" t="e">
        <f t="shared" si="93"/>
        <v>#DIV/0!</v>
      </c>
      <c r="AH249" s="120" t="e">
        <f t="shared" si="94"/>
        <v>#DIV/0!</v>
      </c>
      <c r="AI249" s="120" t="e">
        <f t="shared" si="95"/>
        <v>#DIV/0!</v>
      </c>
      <c r="AJ249" s="120" t="e">
        <f t="shared" si="96"/>
        <v>#DIV/0!</v>
      </c>
      <c r="AK249" s="120" t="e">
        <f t="shared" si="97"/>
        <v>#DIV/0!</v>
      </c>
      <c r="AL249" s="120" t="e">
        <f t="shared" si="98"/>
        <v>#DIV/0!</v>
      </c>
      <c r="AM249" s="120" t="e">
        <f t="shared" si="99"/>
        <v>#DIV/0!</v>
      </c>
      <c r="AN249" s="120" t="str">
        <f t="shared" si="100"/>
        <v/>
      </c>
      <c r="AO249" s="119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2">
        <f>IF('III Plan Rates'!$AP252&gt;0,SUMPRODUCT(AP249:AX249,'III Plan Rates'!$AG252:$AO252)/'III Plan Rates'!$AP252,0)</f>
        <v>0</v>
      </c>
      <c r="AZ249" s="123"/>
      <c r="BA249" s="112" t="e">
        <f>'III Plan Rates'!$AA252*'V Consumer Factors'!$N$12*'II Rate Development &amp; Change'!$K$34</f>
        <v>#DIV/0!</v>
      </c>
      <c r="BB249" s="112" t="e">
        <f>'III Plan Rates'!$AA252*'V Consumer Factors'!$N$13*'II Rate Development &amp; Change'!$K$34</f>
        <v>#DIV/0!</v>
      </c>
      <c r="BC249" s="112" t="e">
        <f>'III Plan Rates'!$AA252*'V Consumer Factors'!$N$14*'II Rate Development &amp; Change'!$K$34</f>
        <v>#DIV/0!</v>
      </c>
      <c r="BD249" s="112" t="e">
        <f>'III Plan Rates'!$AA252*'V Consumer Factors'!$N$15*'II Rate Development &amp; Change'!$K$34</f>
        <v>#DIV/0!</v>
      </c>
      <c r="BE249" s="112" t="e">
        <f>'III Plan Rates'!$AA252*'V Consumer Factors'!$N$16*'II Rate Development &amp; Change'!$K$34</f>
        <v>#DIV/0!</v>
      </c>
      <c r="BF249" s="112" t="e">
        <f>'III Plan Rates'!$AA252*'V Consumer Factors'!$N$17*'II Rate Development &amp; Change'!$K$34</f>
        <v>#DIV/0!</v>
      </c>
      <c r="BG249" s="112" t="e">
        <f>'III Plan Rates'!$AA252*'V Consumer Factors'!$N$18*'II Rate Development &amp; Change'!$K$34</f>
        <v>#DIV/0!</v>
      </c>
      <c r="BH249" s="112" t="e">
        <f>'III Plan Rates'!$AA252*'V Consumer Factors'!$N$19*'II Rate Development &amp; Change'!$K$34</f>
        <v>#DIV/0!</v>
      </c>
      <c r="BI249" s="112" t="e">
        <f>'III Plan Rates'!$AA252*'V Consumer Factors'!$N$20*'II Rate Development &amp; Change'!$K$34</f>
        <v>#DIV/0!</v>
      </c>
      <c r="BJ249" s="112">
        <f>IF('III Plan Rates'!$AP252&gt;0,SUMPRODUCT(BA249:BI249,'III Plan Rates'!$AG252:$AO252)/'III Plan Rates'!$AP252,0)</f>
        <v>0</v>
      </c>
      <c r="BK249" s="124"/>
      <c r="BL249" s="120" t="e">
        <f t="shared" si="101"/>
        <v>#DIV/0!</v>
      </c>
      <c r="BM249" s="120" t="e">
        <f t="shared" si="102"/>
        <v>#DIV/0!</v>
      </c>
      <c r="BN249" s="120" t="e">
        <f t="shared" si="103"/>
        <v>#DIV/0!</v>
      </c>
      <c r="BO249" s="120" t="e">
        <f t="shared" si="104"/>
        <v>#DIV/0!</v>
      </c>
      <c r="BP249" s="120" t="e">
        <f t="shared" si="105"/>
        <v>#DIV/0!</v>
      </c>
      <c r="BQ249" s="120" t="e">
        <f t="shared" si="106"/>
        <v>#DIV/0!</v>
      </c>
      <c r="BR249" s="120" t="e">
        <f t="shared" si="107"/>
        <v>#DIV/0!</v>
      </c>
      <c r="BS249" s="120" t="e">
        <f t="shared" si="108"/>
        <v>#DIV/0!</v>
      </c>
      <c r="BT249" s="120" t="e">
        <f t="shared" si="109"/>
        <v>#DIV/0!</v>
      </c>
      <c r="BU249" s="120" t="str">
        <f t="shared" si="110"/>
        <v/>
      </c>
      <c r="BV249" s="119"/>
      <c r="BW249" s="111"/>
      <c r="BX249" s="111"/>
      <c r="BY249" s="111"/>
      <c r="BZ249" s="111"/>
      <c r="CA249" s="111"/>
      <c r="CB249" s="111"/>
      <c r="CC249" s="111"/>
      <c r="CD249" s="111"/>
      <c r="CE249" s="111"/>
      <c r="CF249" s="112">
        <f>IF('III Plan Rates'!$AP252&gt;0,SUMPRODUCT(BW249:CE249,'III Plan Rates'!$AG252:$AO252)/'III Plan Rates'!$AP252,0)</f>
        <v>0</v>
      </c>
      <c r="CG249" s="123"/>
      <c r="CH249" s="112" t="e">
        <f>'III Plan Rates'!$AA252*'V Consumer Factors'!$N$12*'II Rate Development &amp; Change'!$L$34</f>
        <v>#DIV/0!</v>
      </c>
      <c r="CI249" s="112" t="e">
        <f>'III Plan Rates'!$AA252*'V Consumer Factors'!$N$13*'II Rate Development &amp; Change'!$L$34</f>
        <v>#DIV/0!</v>
      </c>
      <c r="CJ249" s="112" t="e">
        <f>'III Plan Rates'!$AA252*'V Consumer Factors'!$N$14*'II Rate Development &amp; Change'!$L$34</f>
        <v>#DIV/0!</v>
      </c>
      <c r="CK249" s="112" t="e">
        <f>'III Plan Rates'!$AA252*'V Consumer Factors'!$N$15*'II Rate Development &amp; Change'!$L$34</f>
        <v>#DIV/0!</v>
      </c>
      <c r="CL249" s="112" t="e">
        <f>'III Plan Rates'!$AA252*'V Consumer Factors'!$N$16*'II Rate Development &amp; Change'!$L$34</f>
        <v>#DIV/0!</v>
      </c>
      <c r="CM249" s="112" t="e">
        <f>'III Plan Rates'!$AA252*'V Consumer Factors'!$N$17*'II Rate Development &amp; Change'!$L$34</f>
        <v>#DIV/0!</v>
      </c>
      <c r="CN249" s="112" t="e">
        <f>'III Plan Rates'!$AA252*'V Consumer Factors'!$N$18*'II Rate Development &amp; Change'!$L$34</f>
        <v>#DIV/0!</v>
      </c>
      <c r="CO249" s="112" t="e">
        <f>'III Plan Rates'!$AA252*'V Consumer Factors'!$N$19*'II Rate Development &amp; Change'!$L$34</f>
        <v>#DIV/0!</v>
      </c>
      <c r="CP249" s="112" t="e">
        <f>'III Plan Rates'!$AA252*'V Consumer Factors'!$N$20*'II Rate Development &amp; Change'!$L$34</f>
        <v>#DIV/0!</v>
      </c>
      <c r="CQ249" s="112">
        <f>IF('III Plan Rates'!$AP252&gt;0,SUMPRODUCT(CH249:CP249,'III Plan Rates'!$AG252:$AO252)/'III Plan Rates'!$AP252,0)</f>
        <v>0</v>
      </c>
      <c r="CR249" s="124"/>
      <c r="CS249" s="120" t="e">
        <f t="shared" si="111"/>
        <v>#DIV/0!</v>
      </c>
      <c r="CT249" s="120" t="e">
        <f t="shared" si="112"/>
        <v>#DIV/0!</v>
      </c>
      <c r="CU249" s="120" t="e">
        <f t="shared" si="113"/>
        <v>#DIV/0!</v>
      </c>
      <c r="CV249" s="120" t="e">
        <f t="shared" si="114"/>
        <v>#DIV/0!</v>
      </c>
      <c r="CW249" s="120" t="e">
        <f t="shared" si="115"/>
        <v>#DIV/0!</v>
      </c>
      <c r="CX249" s="120" t="e">
        <f t="shared" si="116"/>
        <v>#DIV/0!</v>
      </c>
      <c r="CY249" s="120" t="e">
        <f t="shared" si="117"/>
        <v>#DIV/0!</v>
      </c>
      <c r="CZ249" s="120" t="e">
        <f t="shared" si="118"/>
        <v>#DIV/0!</v>
      </c>
      <c r="DA249" s="120" t="e">
        <f t="shared" si="119"/>
        <v>#DIV/0!</v>
      </c>
      <c r="DB249" s="120" t="str">
        <f t="shared" si="120"/>
        <v/>
      </c>
      <c r="DC249" s="119"/>
      <c r="DD249" s="111"/>
      <c r="DE249" s="111"/>
      <c r="DF249" s="111"/>
      <c r="DG249" s="111"/>
      <c r="DH249" s="111"/>
      <c r="DI249" s="111"/>
      <c r="DJ249" s="111"/>
      <c r="DK249" s="111"/>
      <c r="DL249" s="111"/>
      <c r="DM249" s="112">
        <f>IF('III Plan Rates'!$AP252&gt;0,SUMPRODUCT(DD249:DL249,'III Plan Rates'!$AG252:$AO252)/'III Plan Rates'!$AP252,0)</f>
        <v>0</v>
      </c>
      <c r="DN249" s="123"/>
      <c r="DO249" s="112" t="e">
        <f>'III Plan Rates'!$AA252*'V Consumer Factors'!$N$12*'II Rate Development &amp; Change'!$M$34</f>
        <v>#DIV/0!</v>
      </c>
      <c r="DP249" s="112" t="e">
        <f>'III Plan Rates'!$AA252*'V Consumer Factors'!$N$13*'II Rate Development &amp; Change'!$M$34</f>
        <v>#DIV/0!</v>
      </c>
      <c r="DQ249" s="112" t="e">
        <f>'III Plan Rates'!$AA252*'V Consumer Factors'!$N$14*'II Rate Development &amp; Change'!$M$34</f>
        <v>#DIV/0!</v>
      </c>
      <c r="DR249" s="112" t="e">
        <f>'III Plan Rates'!$AA252*'V Consumer Factors'!$N$15*'II Rate Development &amp; Change'!$M$34</f>
        <v>#DIV/0!</v>
      </c>
      <c r="DS249" s="112" t="e">
        <f>'III Plan Rates'!$AA252*'V Consumer Factors'!$N$16*'II Rate Development &amp; Change'!$M$34</f>
        <v>#DIV/0!</v>
      </c>
      <c r="DT249" s="112" t="e">
        <f>'III Plan Rates'!$AA252*'V Consumer Factors'!$N$17*'II Rate Development &amp; Change'!$M$34</f>
        <v>#DIV/0!</v>
      </c>
      <c r="DU249" s="112" t="e">
        <f>'III Plan Rates'!$AA252*'V Consumer Factors'!$N$18*'II Rate Development &amp; Change'!$M$34</f>
        <v>#DIV/0!</v>
      </c>
      <c r="DV249" s="112" t="e">
        <f>'III Plan Rates'!$AA252*'V Consumer Factors'!$N$19*'II Rate Development &amp; Change'!$M$34</f>
        <v>#DIV/0!</v>
      </c>
      <c r="DW249" s="112" t="e">
        <f>'III Plan Rates'!$AA252*'V Consumer Factors'!$N$20*'II Rate Development &amp; Change'!$M$34</f>
        <v>#DIV/0!</v>
      </c>
      <c r="DX249" s="112">
        <f>IF('III Plan Rates'!$AP252&gt;0,SUMPRODUCT(DO249:DW249,'III Plan Rates'!$AG252:$AO252)/'III Plan Rates'!$AP252,0)</f>
        <v>0</v>
      </c>
      <c r="DZ249" s="120" t="e">
        <f t="shared" si="121"/>
        <v>#DIV/0!</v>
      </c>
      <c r="EA249" s="120" t="e">
        <f t="shared" si="122"/>
        <v>#DIV/0!</v>
      </c>
      <c r="EB249" s="120" t="e">
        <f t="shared" si="123"/>
        <v>#DIV/0!</v>
      </c>
      <c r="EC249" s="120" t="e">
        <f t="shared" si="124"/>
        <v>#DIV/0!</v>
      </c>
      <c r="ED249" s="120" t="e">
        <f t="shared" si="125"/>
        <v>#DIV/0!</v>
      </c>
      <c r="EE249" s="120" t="e">
        <f t="shared" si="126"/>
        <v>#DIV/0!</v>
      </c>
      <c r="EF249" s="120" t="e">
        <f t="shared" si="127"/>
        <v>#DIV/0!</v>
      </c>
      <c r="EG249" s="120" t="e">
        <f t="shared" si="128"/>
        <v>#DIV/0!</v>
      </c>
      <c r="EH249" s="120" t="e">
        <f t="shared" si="129"/>
        <v>#DIV/0!</v>
      </c>
      <c r="EI249" s="120" t="str">
        <f t="shared" si="130"/>
        <v/>
      </c>
      <c r="EJ249" s="119"/>
    </row>
    <row r="250" spans="1:140" x14ac:dyDescent="0.25">
      <c r="A250" s="406" t="str">
        <f>'III Plan Rates'!A253</f>
        <v>Plan 236</v>
      </c>
      <c r="B250" s="122">
        <f>'III Plan Rates'!B253</f>
        <v>0</v>
      </c>
      <c r="C250" s="128">
        <f>'III Plan Rates'!D253</f>
        <v>0</v>
      </c>
      <c r="D250" s="122">
        <f>'III Plan Rates'!E253</f>
        <v>0</v>
      </c>
      <c r="E250" s="122">
        <f>'III Plan Rates'!F253</f>
        <v>0</v>
      </c>
      <c r="F250" s="122">
        <f>'III Plan Rates'!G253</f>
        <v>0</v>
      </c>
      <c r="G250" s="122">
        <f>'III Plan Rates'!J253</f>
        <v>0</v>
      </c>
      <c r="H250" s="10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2">
        <f>IF('III Plan Rates'!$AP253&gt;0,SUMPRODUCT(I250:Q250,'III Plan Rates'!$AG253:$AO253)/'III Plan Rates'!$AP253,0)</f>
        <v>0</v>
      </c>
      <c r="S250" s="123"/>
      <c r="T250" s="112" t="e">
        <f>'III Plan Rates'!$AA253*'V Consumer Factors'!$N$12*'II Rate Development &amp; Change'!$J$34</f>
        <v>#DIV/0!</v>
      </c>
      <c r="U250" s="112" t="e">
        <f>'III Plan Rates'!$AA253*'V Consumer Factors'!$N$13*'II Rate Development &amp; Change'!$J$34</f>
        <v>#DIV/0!</v>
      </c>
      <c r="V250" s="112" t="e">
        <f>'III Plan Rates'!$AA253*'V Consumer Factors'!$N$14*'II Rate Development &amp; Change'!$J$34</f>
        <v>#DIV/0!</v>
      </c>
      <c r="W250" s="112" t="e">
        <f>'III Plan Rates'!$AA253*'V Consumer Factors'!$N$15*'II Rate Development &amp; Change'!$J$34</f>
        <v>#DIV/0!</v>
      </c>
      <c r="X250" s="112" t="e">
        <f>'III Plan Rates'!$AA253*'V Consumer Factors'!$N$16*'II Rate Development &amp; Change'!$J$34</f>
        <v>#DIV/0!</v>
      </c>
      <c r="Y250" s="112" t="e">
        <f>'III Plan Rates'!$AA253*'V Consumer Factors'!$N$17*'II Rate Development &amp; Change'!$J$34</f>
        <v>#DIV/0!</v>
      </c>
      <c r="Z250" s="112" t="e">
        <f>'III Plan Rates'!$AA253*'V Consumer Factors'!$N$18*'II Rate Development &amp; Change'!$J$34</f>
        <v>#DIV/0!</v>
      </c>
      <c r="AA250" s="112" t="e">
        <f>'III Plan Rates'!$AA253*'V Consumer Factors'!$N$19*'II Rate Development &amp; Change'!$J$34</f>
        <v>#DIV/0!</v>
      </c>
      <c r="AB250" s="112" t="e">
        <f>'III Plan Rates'!$AA253*'V Consumer Factors'!$N$20*'II Rate Development &amp; Change'!$J$34</f>
        <v>#DIV/0!</v>
      </c>
      <c r="AC250" s="112">
        <f>IF('III Plan Rates'!$AP253&gt;0,SUMPRODUCT(T250:AB250,'III Plan Rates'!$AG253:$AO253)/'III Plan Rates'!$AP253,0)</f>
        <v>0</v>
      </c>
      <c r="AD250" s="119"/>
      <c r="AE250" s="120" t="e">
        <f t="shared" si="91"/>
        <v>#DIV/0!</v>
      </c>
      <c r="AF250" s="120" t="e">
        <f t="shared" si="92"/>
        <v>#DIV/0!</v>
      </c>
      <c r="AG250" s="120" t="e">
        <f t="shared" si="93"/>
        <v>#DIV/0!</v>
      </c>
      <c r="AH250" s="120" t="e">
        <f t="shared" si="94"/>
        <v>#DIV/0!</v>
      </c>
      <c r="AI250" s="120" t="e">
        <f t="shared" si="95"/>
        <v>#DIV/0!</v>
      </c>
      <c r="AJ250" s="120" t="e">
        <f t="shared" si="96"/>
        <v>#DIV/0!</v>
      </c>
      <c r="AK250" s="120" t="e">
        <f t="shared" si="97"/>
        <v>#DIV/0!</v>
      </c>
      <c r="AL250" s="120" t="e">
        <f t="shared" si="98"/>
        <v>#DIV/0!</v>
      </c>
      <c r="AM250" s="120" t="e">
        <f t="shared" si="99"/>
        <v>#DIV/0!</v>
      </c>
      <c r="AN250" s="120" t="str">
        <f t="shared" si="100"/>
        <v/>
      </c>
      <c r="AO250" s="119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2">
        <f>IF('III Plan Rates'!$AP253&gt;0,SUMPRODUCT(AP250:AX250,'III Plan Rates'!$AG253:$AO253)/'III Plan Rates'!$AP253,0)</f>
        <v>0</v>
      </c>
      <c r="AZ250" s="123"/>
      <c r="BA250" s="112" t="e">
        <f>'III Plan Rates'!$AA253*'V Consumer Factors'!$N$12*'II Rate Development &amp; Change'!$K$34</f>
        <v>#DIV/0!</v>
      </c>
      <c r="BB250" s="112" t="e">
        <f>'III Plan Rates'!$AA253*'V Consumer Factors'!$N$13*'II Rate Development &amp; Change'!$K$34</f>
        <v>#DIV/0!</v>
      </c>
      <c r="BC250" s="112" t="e">
        <f>'III Plan Rates'!$AA253*'V Consumer Factors'!$N$14*'II Rate Development &amp; Change'!$K$34</f>
        <v>#DIV/0!</v>
      </c>
      <c r="BD250" s="112" t="e">
        <f>'III Plan Rates'!$AA253*'V Consumer Factors'!$N$15*'II Rate Development &amp; Change'!$K$34</f>
        <v>#DIV/0!</v>
      </c>
      <c r="BE250" s="112" t="e">
        <f>'III Plan Rates'!$AA253*'V Consumer Factors'!$N$16*'II Rate Development &amp; Change'!$K$34</f>
        <v>#DIV/0!</v>
      </c>
      <c r="BF250" s="112" t="e">
        <f>'III Plan Rates'!$AA253*'V Consumer Factors'!$N$17*'II Rate Development &amp; Change'!$K$34</f>
        <v>#DIV/0!</v>
      </c>
      <c r="BG250" s="112" t="e">
        <f>'III Plan Rates'!$AA253*'V Consumer Factors'!$N$18*'II Rate Development &amp; Change'!$K$34</f>
        <v>#DIV/0!</v>
      </c>
      <c r="BH250" s="112" t="e">
        <f>'III Plan Rates'!$AA253*'V Consumer Factors'!$N$19*'II Rate Development &amp; Change'!$K$34</f>
        <v>#DIV/0!</v>
      </c>
      <c r="BI250" s="112" t="e">
        <f>'III Plan Rates'!$AA253*'V Consumer Factors'!$N$20*'II Rate Development &amp; Change'!$K$34</f>
        <v>#DIV/0!</v>
      </c>
      <c r="BJ250" s="112">
        <f>IF('III Plan Rates'!$AP253&gt;0,SUMPRODUCT(BA250:BI250,'III Plan Rates'!$AG253:$AO253)/'III Plan Rates'!$AP253,0)</f>
        <v>0</v>
      </c>
      <c r="BK250" s="124"/>
      <c r="BL250" s="120" t="e">
        <f t="shared" si="101"/>
        <v>#DIV/0!</v>
      </c>
      <c r="BM250" s="120" t="e">
        <f t="shared" si="102"/>
        <v>#DIV/0!</v>
      </c>
      <c r="BN250" s="120" t="e">
        <f t="shared" si="103"/>
        <v>#DIV/0!</v>
      </c>
      <c r="BO250" s="120" t="e">
        <f t="shared" si="104"/>
        <v>#DIV/0!</v>
      </c>
      <c r="BP250" s="120" t="e">
        <f t="shared" si="105"/>
        <v>#DIV/0!</v>
      </c>
      <c r="BQ250" s="120" t="e">
        <f t="shared" si="106"/>
        <v>#DIV/0!</v>
      </c>
      <c r="BR250" s="120" t="e">
        <f t="shared" si="107"/>
        <v>#DIV/0!</v>
      </c>
      <c r="BS250" s="120" t="e">
        <f t="shared" si="108"/>
        <v>#DIV/0!</v>
      </c>
      <c r="BT250" s="120" t="e">
        <f t="shared" si="109"/>
        <v>#DIV/0!</v>
      </c>
      <c r="BU250" s="120" t="str">
        <f t="shared" si="110"/>
        <v/>
      </c>
      <c r="BV250" s="119"/>
      <c r="BW250" s="111"/>
      <c r="BX250" s="111"/>
      <c r="BY250" s="111"/>
      <c r="BZ250" s="111"/>
      <c r="CA250" s="111"/>
      <c r="CB250" s="111"/>
      <c r="CC250" s="111"/>
      <c r="CD250" s="111"/>
      <c r="CE250" s="111"/>
      <c r="CF250" s="112">
        <f>IF('III Plan Rates'!$AP253&gt;0,SUMPRODUCT(BW250:CE250,'III Plan Rates'!$AG253:$AO253)/'III Plan Rates'!$AP253,0)</f>
        <v>0</v>
      </c>
      <c r="CG250" s="123"/>
      <c r="CH250" s="112" t="e">
        <f>'III Plan Rates'!$AA253*'V Consumer Factors'!$N$12*'II Rate Development &amp; Change'!$L$34</f>
        <v>#DIV/0!</v>
      </c>
      <c r="CI250" s="112" t="e">
        <f>'III Plan Rates'!$AA253*'V Consumer Factors'!$N$13*'II Rate Development &amp; Change'!$L$34</f>
        <v>#DIV/0!</v>
      </c>
      <c r="CJ250" s="112" t="e">
        <f>'III Plan Rates'!$AA253*'V Consumer Factors'!$N$14*'II Rate Development &amp; Change'!$L$34</f>
        <v>#DIV/0!</v>
      </c>
      <c r="CK250" s="112" t="e">
        <f>'III Plan Rates'!$AA253*'V Consumer Factors'!$N$15*'II Rate Development &amp; Change'!$L$34</f>
        <v>#DIV/0!</v>
      </c>
      <c r="CL250" s="112" t="e">
        <f>'III Plan Rates'!$AA253*'V Consumer Factors'!$N$16*'II Rate Development &amp; Change'!$L$34</f>
        <v>#DIV/0!</v>
      </c>
      <c r="CM250" s="112" t="e">
        <f>'III Plan Rates'!$AA253*'V Consumer Factors'!$N$17*'II Rate Development &amp; Change'!$L$34</f>
        <v>#DIV/0!</v>
      </c>
      <c r="CN250" s="112" t="e">
        <f>'III Plan Rates'!$AA253*'V Consumer Factors'!$N$18*'II Rate Development &amp; Change'!$L$34</f>
        <v>#DIV/0!</v>
      </c>
      <c r="CO250" s="112" t="e">
        <f>'III Plan Rates'!$AA253*'V Consumer Factors'!$N$19*'II Rate Development &amp; Change'!$L$34</f>
        <v>#DIV/0!</v>
      </c>
      <c r="CP250" s="112" t="e">
        <f>'III Plan Rates'!$AA253*'V Consumer Factors'!$N$20*'II Rate Development &amp; Change'!$L$34</f>
        <v>#DIV/0!</v>
      </c>
      <c r="CQ250" s="112">
        <f>IF('III Plan Rates'!$AP253&gt;0,SUMPRODUCT(CH250:CP250,'III Plan Rates'!$AG253:$AO253)/'III Plan Rates'!$AP253,0)</f>
        <v>0</v>
      </c>
      <c r="CR250" s="124"/>
      <c r="CS250" s="120" t="e">
        <f t="shared" si="111"/>
        <v>#DIV/0!</v>
      </c>
      <c r="CT250" s="120" t="e">
        <f t="shared" si="112"/>
        <v>#DIV/0!</v>
      </c>
      <c r="CU250" s="120" t="e">
        <f t="shared" si="113"/>
        <v>#DIV/0!</v>
      </c>
      <c r="CV250" s="120" t="e">
        <f t="shared" si="114"/>
        <v>#DIV/0!</v>
      </c>
      <c r="CW250" s="120" t="e">
        <f t="shared" si="115"/>
        <v>#DIV/0!</v>
      </c>
      <c r="CX250" s="120" t="e">
        <f t="shared" si="116"/>
        <v>#DIV/0!</v>
      </c>
      <c r="CY250" s="120" t="e">
        <f t="shared" si="117"/>
        <v>#DIV/0!</v>
      </c>
      <c r="CZ250" s="120" t="e">
        <f t="shared" si="118"/>
        <v>#DIV/0!</v>
      </c>
      <c r="DA250" s="120" t="e">
        <f t="shared" si="119"/>
        <v>#DIV/0!</v>
      </c>
      <c r="DB250" s="120" t="str">
        <f t="shared" si="120"/>
        <v/>
      </c>
      <c r="DC250" s="119"/>
      <c r="DD250" s="111"/>
      <c r="DE250" s="111"/>
      <c r="DF250" s="111"/>
      <c r="DG250" s="111"/>
      <c r="DH250" s="111"/>
      <c r="DI250" s="111"/>
      <c r="DJ250" s="111"/>
      <c r="DK250" s="111"/>
      <c r="DL250" s="111"/>
      <c r="DM250" s="112">
        <f>IF('III Plan Rates'!$AP253&gt;0,SUMPRODUCT(DD250:DL250,'III Plan Rates'!$AG253:$AO253)/'III Plan Rates'!$AP253,0)</f>
        <v>0</v>
      </c>
      <c r="DN250" s="123"/>
      <c r="DO250" s="112" t="e">
        <f>'III Plan Rates'!$AA253*'V Consumer Factors'!$N$12*'II Rate Development &amp; Change'!$M$34</f>
        <v>#DIV/0!</v>
      </c>
      <c r="DP250" s="112" t="e">
        <f>'III Plan Rates'!$AA253*'V Consumer Factors'!$N$13*'II Rate Development &amp; Change'!$M$34</f>
        <v>#DIV/0!</v>
      </c>
      <c r="DQ250" s="112" t="e">
        <f>'III Plan Rates'!$AA253*'V Consumer Factors'!$N$14*'II Rate Development &amp; Change'!$M$34</f>
        <v>#DIV/0!</v>
      </c>
      <c r="DR250" s="112" t="e">
        <f>'III Plan Rates'!$AA253*'V Consumer Factors'!$N$15*'II Rate Development &amp; Change'!$M$34</f>
        <v>#DIV/0!</v>
      </c>
      <c r="DS250" s="112" t="e">
        <f>'III Plan Rates'!$AA253*'V Consumer Factors'!$N$16*'II Rate Development &amp; Change'!$M$34</f>
        <v>#DIV/0!</v>
      </c>
      <c r="DT250" s="112" t="e">
        <f>'III Plan Rates'!$AA253*'V Consumer Factors'!$N$17*'II Rate Development &amp; Change'!$M$34</f>
        <v>#DIV/0!</v>
      </c>
      <c r="DU250" s="112" t="e">
        <f>'III Plan Rates'!$AA253*'V Consumer Factors'!$N$18*'II Rate Development &amp; Change'!$M$34</f>
        <v>#DIV/0!</v>
      </c>
      <c r="DV250" s="112" t="e">
        <f>'III Plan Rates'!$AA253*'V Consumer Factors'!$N$19*'II Rate Development &amp; Change'!$M$34</f>
        <v>#DIV/0!</v>
      </c>
      <c r="DW250" s="112" t="e">
        <f>'III Plan Rates'!$AA253*'V Consumer Factors'!$N$20*'II Rate Development &amp; Change'!$M$34</f>
        <v>#DIV/0!</v>
      </c>
      <c r="DX250" s="112">
        <f>IF('III Plan Rates'!$AP253&gt;0,SUMPRODUCT(DO250:DW250,'III Plan Rates'!$AG253:$AO253)/'III Plan Rates'!$AP253,0)</f>
        <v>0</v>
      </c>
      <c r="DZ250" s="120" t="e">
        <f t="shared" si="121"/>
        <v>#DIV/0!</v>
      </c>
      <c r="EA250" s="120" t="e">
        <f t="shared" si="122"/>
        <v>#DIV/0!</v>
      </c>
      <c r="EB250" s="120" t="e">
        <f t="shared" si="123"/>
        <v>#DIV/0!</v>
      </c>
      <c r="EC250" s="120" t="e">
        <f t="shared" si="124"/>
        <v>#DIV/0!</v>
      </c>
      <c r="ED250" s="120" t="e">
        <f t="shared" si="125"/>
        <v>#DIV/0!</v>
      </c>
      <c r="EE250" s="120" t="e">
        <f t="shared" si="126"/>
        <v>#DIV/0!</v>
      </c>
      <c r="EF250" s="120" t="e">
        <f t="shared" si="127"/>
        <v>#DIV/0!</v>
      </c>
      <c r="EG250" s="120" t="e">
        <f t="shared" si="128"/>
        <v>#DIV/0!</v>
      </c>
      <c r="EH250" s="120" t="e">
        <f t="shared" si="129"/>
        <v>#DIV/0!</v>
      </c>
      <c r="EI250" s="120" t="str">
        <f t="shared" si="130"/>
        <v/>
      </c>
      <c r="EJ250" s="119"/>
    </row>
    <row r="251" spans="1:140" x14ac:dyDescent="0.25">
      <c r="A251" s="406" t="str">
        <f>'III Plan Rates'!A254</f>
        <v>Plan 237</v>
      </c>
      <c r="B251" s="122">
        <f>'III Plan Rates'!B254</f>
        <v>0</v>
      </c>
      <c r="C251" s="128">
        <f>'III Plan Rates'!D254</f>
        <v>0</v>
      </c>
      <c r="D251" s="122">
        <f>'III Plan Rates'!E254</f>
        <v>0</v>
      </c>
      <c r="E251" s="122">
        <f>'III Plan Rates'!F254</f>
        <v>0</v>
      </c>
      <c r="F251" s="122">
        <f>'III Plan Rates'!G254</f>
        <v>0</v>
      </c>
      <c r="G251" s="122">
        <f>'III Plan Rates'!J254</f>
        <v>0</v>
      </c>
      <c r="H251" s="10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2">
        <f>IF('III Plan Rates'!$AP254&gt;0,SUMPRODUCT(I251:Q251,'III Plan Rates'!$AG254:$AO254)/'III Plan Rates'!$AP254,0)</f>
        <v>0</v>
      </c>
      <c r="S251" s="123"/>
      <c r="T251" s="112" t="e">
        <f>'III Plan Rates'!$AA254*'V Consumer Factors'!$N$12*'II Rate Development &amp; Change'!$J$34</f>
        <v>#DIV/0!</v>
      </c>
      <c r="U251" s="112" t="e">
        <f>'III Plan Rates'!$AA254*'V Consumer Factors'!$N$13*'II Rate Development &amp; Change'!$J$34</f>
        <v>#DIV/0!</v>
      </c>
      <c r="V251" s="112" t="e">
        <f>'III Plan Rates'!$AA254*'V Consumer Factors'!$N$14*'II Rate Development &amp; Change'!$J$34</f>
        <v>#DIV/0!</v>
      </c>
      <c r="W251" s="112" t="e">
        <f>'III Plan Rates'!$AA254*'V Consumer Factors'!$N$15*'II Rate Development &amp; Change'!$J$34</f>
        <v>#DIV/0!</v>
      </c>
      <c r="X251" s="112" t="e">
        <f>'III Plan Rates'!$AA254*'V Consumer Factors'!$N$16*'II Rate Development &amp; Change'!$J$34</f>
        <v>#DIV/0!</v>
      </c>
      <c r="Y251" s="112" t="e">
        <f>'III Plan Rates'!$AA254*'V Consumer Factors'!$N$17*'II Rate Development &amp; Change'!$J$34</f>
        <v>#DIV/0!</v>
      </c>
      <c r="Z251" s="112" t="e">
        <f>'III Plan Rates'!$AA254*'V Consumer Factors'!$N$18*'II Rate Development &amp; Change'!$J$34</f>
        <v>#DIV/0!</v>
      </c>
      <c r="AA251" s="112" t="e">
        <f>'III Plan Rates'!$AA254*'V Consumer Factors'!$N$19*'II Rate Development &amp; Change'!$J$34</f>
        <v>#DIV/0!</v>
      </c>
      <c r="AB251" s="112" t="e">
        <f>'III Plan Rates'!$AA254*'V Consumer Factors'!$N$20*'II Rate Development &amp; Change'!$J$34</f>
        <v>#DIV/0!</v>
      </c>
      <c r="AC251" s="112">
        <f>IF('III Plan Rates'!$AP254&gt;0,SUMPRODUCT(T251:AB251,'III Plan Rates'!$AG254:$AO254)/'III Plan Rates'!$AP254,0)</f>
        <v>0</v>
      </c>
      <c r="AD251" s="119"/>
      <c r="AE251" s="120" t="e">
        <f t="shared" si="91"/>
        <v>#DIV/0!</v>
      </c>
      <c r="AF251" s="120" t="e">
        <f t="shared" si="92"/>
        <v>#DIV/0!</v>
      </c>
      <c r="AG251" s="120" t="e">
        <f t="shared" si="93"/>
        <v>#DIV/0!</v>
      </c>
      <c r="AH251" s="120" t="e">
        <f t="shared" si="94"/>
        <v>#DIV/0!</v>
      </c>
      <c r="AI251" s="120" t="e">
        <f t="shared" si="95"/>
        <v>#DIV/0!</v>
      </c>
      <c r="AJ251" s="120" t="e">
        <f t="shared" si="96"/>
        <v>#DIV/0!</v>
      </c>
      <c r="AK251" s="120" t="e">
        <f t="shared" si="97"/>
        <v>#DIV/0!</v>
      </c>
      <c r="AL251" s="120" t="e">
        <f t="shared" si="98"/>
        <v>#DIV/0!</v>
      </c>
      <c r="AM251" s="120" t="e">
        <f t="shared" si="99"/>
        <v>#DIV/0!</v>
      </c>
      <c r="AN251" s="120" t="str">
        <f t="shared" si="100"/>
        <v/>
      </c>
      <c r="AO251" s="119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2">
        <f>IF('III Plan Rates'!$AP254&gt;0,SUMPRODUCT(AP251:AX251,'III Plan Rates'!$AG254:$AO254)/'III Plan Rates'!$AP254,0)</f>
        <v>0</v>
      </c>
      <c r="AZ251" s="123"/>
      <c r="BA251" s="112" t="e">
        <f>'III Plan Rates'!$AA254*'V Consumer Factors'!$N$12*'II Rate Development &amp; Change'!$K$34</f>
        <v>#DIV/0!</v>
      </c>
      <c r="BB251" s="112" t="e">
        <f>'III Plan Rates'!$AA254*'V Consumer Factors'!$N$13*'II Rate Development &amp; Change'!$K$34</f>
        <v>#DIV/0!</v>
      </c>
      <c r="BC251" s="112" t="e">
        <f>'III Plan Rates'!$AA254*'V Consumer Factors'!$N$14*'II Rate Development &amp; Change'!$K$34</f>
        <v>#DIV/0!</v>
      </c>
      <c r="BD251" s="112" t="e">
        <f>'III Plan Rates'!$AA254*'V Consumer Factors'!$N$15*'II Rate Development &amp; Change'!$K$34</f>
        <v>#DIV/0!</v>
      </c>
      <c r="BE251" s="112" t="e">
        <f>'III Plan Rates'!$AA254*'V Consumer Factors'!$N$16*'II Rate Development &amp; Change'!$K$34</f>
        <v>#DIV/0!</v>
      </c>
      <c r="BF251" s="112" t="e">
        <f>'III Plan Rates'!$AA254*'V Consumer Factors'!$N$17*'II Rate Development &amp; Change'!$K$34</f>
        <v>#DIV/0!</v>
      </c>
      <c r="BG251" s="112" t="e">
        <f>'III Plan Rates'!$AA254*'V Consumer Factors'!$N$18*'II Rate Development &amp; Change'!$K$34</f>
        <v>#DIV/0!</v>
      </c>
      <c r="BH251" s="112" t="e">
        <f>'III Plan Rates'!$AA254*'V Consumer Factors'!$N$19*'II Rate Development &amp; Change'!$K$34</f>
        <v>#DIV/0!</v>
      </c>
      <c r="BI251" s="112" t="e">
        <f>'III Plan Rates'!$AA254*'V Consumer Factors'!$N$20*'II Rate Development &amp; Change'!$K$34</f>
        <v>#DIV/0!</v>
      </c>
      <c r="BJ251" s="112">
        <f>IF('III Plan Rates'!$AP254&gt;0,SUMPRODUCT(BA251:BI251,'III Plan Rates'!$AG254:$AO254)/'III Plan Rates'!$AP254,0)</f>
        <v>0</v>
      </c>
      <c r="BK251" s="124"/>
      <c r="BL251" s="120" t="e">
        <f t="shared" si="101"/>
        <v>#DIV/0!</v>
      </c>
      <c r="BM251" s="120" t="e">
        <f t="shared" si="102"/>
        <v>#DIV/0!</v>
      </c>
      <c r="BN251" s="120" t="e">
        <f t="shared" si="103"/>
        <v>#DIV/0!</v>
      </c>
      <c r="BO251" s="120" t="e">
        <f t="shared" si="104"/>
        <v>#DIV/0!</v>
      </c>
      <c r="BP251" s="120" t="e">
        <f t="shared" si="105"/>
        <v>#DIV/0!</v>
      </c>
      <c r="BQ251" s="120" t="e">
        <f t="shared" si="106"/>
        <v>#DIV/0!</v>
      </c>
      <c r="BR251" s="120" t="e">
        <f t="shared" si="107"/>
        <v>#DIV/0!</v>
      </c>
      <c r="BS251" s="120" t="e">
        <f t="shared" si="108"/>
        <v>#DIV/0!</v>
      </c>
      <c r="BT251" s="120" t="e">
        <f t="shared" si="109"/>
        <v>#DIV/0!</v>
      </c>
      <c r="BU251" s="120" t="str">
        <f t="shared" si="110"/>
        <v/>
      </c>
      <c r="BV251" s="119"/>
      <c r="BW251" s="111"/>
      <c r="BX251" s="111"/>
      <c r="BY251" s="111"/>
      <c r="BZ251" s="111"/>
      <c r="CA251" s="111"/>
      <c r="CB251" s="111"/>
      <c r="CC251" s="111"/>
      <c r="CD251" s="111"/>
      <c r="CE251" s="111"/>
      <c r="CF251" s="112">
        <f>IF('III Plan Rates'!$AP254&gt;0,SUMPRODUCT(BW251:CE251,'III Plan Rates'!$AG254:$AO254)/'III Plan Rates'!$AP254,0)</f>
        <v>0</v>
      </c>
      <c r="CG251" s="123"/>
      <c r="CH251" s="112" t="e">
        <f>'III Plan Rates'!$AA254*'V Consumer Factors'!$N$12*'II Rate Development &amp; Change'!$L$34</f>
        <v>#DIV/0!</v>
      </c>
      <c r="CI251" s="112" t="e">
        <f>'III Plan Rates'!$AA254*'V Consumer Factors'!$N$13*'II Rate Development &amp; Change'!$L$34</f>
        <v>#DIV/0!</v>
      </c>
      <c r="CJ251" s="112" t="e">
        <f>'III Plan Rates'!$AA254*'V Consumer Factors'!$N$14*'II Rate Development &amp; Change'!$L$34</f>
        <v>#DIV/0!</v>
      </c>
      <c r="CK251" s="112" t="e">
        <f>'III Plan Rates'!$AA254*'V Consumer Factors'!$N$15*'II Rate Development &amp; Change'!$L$34</f>
        <v>#DIV/0!</v>
      </c>
      <c r="CL251" s="112" t="e">
        <f>'III Plan Rates'!$AA254*'V Consumer Factors'!$N$16*'II Rate Development &amp; Change'!$L$34</f>
        <v>#DIV/0!</v>
      </c>
      <c r="CM251" s="112" t="e">
        <f>'III Plan Rates'!$AA254*'V Consumer Factors'!$N$17*'II Rate Development &amp; Change'!$L$34</f>
        <v>#DIV/0!</v>
      </c>
      <c r="CN251" s="112" t="e">
        <f>'III Plan Rates'!$AA254*'V Consumer Factors'!$N$18*'II Rate Development &amp; Change'!$L$34</f>
        <v>#DIV/0!</v>
      </c>
      <c r="CO251" s="112" t="e">
        <f>'III Plan Rates'!$AA254*'V Consumer Factors'!$N$19*'II Rate Development &amp; Change'!$L$34</f>
        <v>#DIV/0!</v>
      </c>
      <c r="CP251" s="112" t="e">
        <f>'III Plan Rates'!$AA254*'V Consumer Factors'!$N$20*'II Rate Development &amp; Change'!$L$34</f>
        <v>#DIV/0!</v>
      </c>
      <c r="CQ251" s="112">
        <f>IF('III Plan Rates'!$AP254&gt;0,SUMPRODUCT(CH251:CP251,'III Plan Rates'!$AG254:$AO254)/'III Plan Rates'!$AP254,0)</f>
        <v>0</v>
      </c>
      <c r="CR251" s="124"/>
      <c r="CS251" s="120" t="e">
        <f t="shared" si="111"/>
        <v>#DIV/0!</v>
      </c>
      <c r="CT251" s="120" t="e">
        <f t="shared" si="112"/>
        <v>#DIV/0!</v>
      </c>
      <c r="CU251" s="120" t="e">
        <f t="shared" si="113"/>
        <v>#DIV/0!</v>
      </c>
      <c r="CV251" s="120" t="e">
        <f t="shared" si="114"/>
        <v>#DIV/0!</v>
      </c>
      <c r="CW251" s="120" t="e">
        <f t="shared" si="115"/>
        <v>#DIV/0!</v>
      </c>
      <c r="CX251" s="120" t="e">
        <f t="shared" si="116"/>
        <v>#DIV/0!</v>
      </c>
      <c r="CY251" s="120" t="e">
        <f t="shared" si="117"/>
        <v>#DIV/0!</v>
      </c>
      <c r="CZ251" s="120" t="e">
        <f t="shared" si="118"/>
        <v>#DIV/0!</v>
      </c>
      <c r="DA251" s="120" t="e">
        <f t="shared" si="119"/>
        <v>#DIV/0!</v>
      </c>
      <c r="DB251" s="120" t="str">
        <f t="shared" si="120"/>
        <v/>
      </c>
      <c r="DC251" s="119"/>
      <c r="DD251" s="111"/>
      <c r="DE251" s="111"/>
      <c r="DF251" s="111"/>
      <c r="DG251" s="111"/>
      <c r="DH251" s="111"/>
      <c r="DI251" s="111"/>
      <c r="DJ251" s="111"/>
      <c r="DK251" s="111"/>
      <c r="DL251" s="111"/>
      <c r="DM251" s="112">
        <f>IF('III Plan Rates'!$AP254&gt;0,SUMPRODUCT(DD251:DL251,'III Plan Rates'!$AG254:$AO254)/'III Plan Rates'!$AP254,0)</f>
        <v>0</v>
      </c>
      <c r="DN251" s="123"/>
      <c r="DO251" s="112" t="e">
        <f>'III Plan Rates'!$AA254*'V Consumer Factors'!$N$12*'II Rate Development &amp; Change'!$M$34</f>
        <v>#DIV/0!</v>
      </c>
      <c r="DP251" s="112" t="e">
        <f>'III Plan Rates'!$AA254*'V Consumer Factors'!$N$13*'II Rate Development &amp; Change'!$M$34</f>
        <v>#DIV/0!</v>
      </c>
      <c r="DQ251" s="112" t="e">
        <f>'III Plan Rates'!$AA254*'V Consumer Factors'!$N$14*'II Rate Development &amp; Change'!$M$34</f>
        <v>#DIV/0!</v>
      </c>
      <c r="DR251" s="112" t="e">
        <f>'III Plan Rates'!$AA254*'V Consumer Factors'!$N$15*'II Rate Development &amp; Change'!$M$34</f>
        <v>#DIV/0!</v>
      </c>
      <c r="DS251" s="112" t="e">
        <f>'III Plan Rates'!$AA254*'V Consumer Factors'!$N$16*'II Rate Development &amp; Change'!$M$34</f>
        <v>#DIV/0!</v>
      </c>
      <c r="DT251" s="112" t="e">
        <f>'III Plan Rates'!$AA254*'V Consumer Factors'!$N$17*'II Rate Development &amp; Change'!$M$34</f>
        <v>#DIV/0!</v>
      </c>
      <c r="DU251" s="112" t="e">
        <f>'III Plan Rates'!$AA254*'V Consumer Factors'!$N$18*'II Rate Development &amp; Change'!$M$34</f>
        <v>#DIV/0!</v>
      </c>
      <c r="DV251" s="112" t="e">
        <f>'III Plan Rates'!$AA254*'V Consumer Factors'!$N$19*'II Rate Development &amp; Change'!$M$34</f>
        <v>#DIV/0!</v>
      </c>
      <c r="DW251" s="112" t="e">
        <f>'III Plan Rates'!$AA254*'V Consumer Factors'!$N$20*'II Rate Development &amp; Change'!$M$34</f>
        <v>#DIV/0!</v>
      </c>
      <c r="DX251" s="112">
        <f>IF('III Plan Rates'!$AP254&gt;0,SUMPRODUCT(DO251:DW251,'III Plan Rates'!$AG254:$AO254)/'III Plan Rates'!$AP254,0)</f>
        <v>0</v>
      </c>
      <c r="DZ251" s="120" t="e">
        <f t="shared" si="121"/>
        <v>#DIV/0!</v>
      </c>
      <c r="EA251" s="120" t="e">
        <f t="shared" si="122"/>
        <v>#DIV/0!</v>
      </c>
      <c r="EB251" s="120" t="e">
        <f t="shared" si="123"/>
        <v>#DIV/0!</v>
      </c>
      <c r="EC251" s="120" t="e">
        <f t="shared" si="124"/>
        <v>#DIV/0!</v>
      </c>
      <c r="ED251" s="120" t="e">
        <f t="shared" si="125"/>
        <v>#DIV/0!</v>
      </c>
      <c r="EE251" s="120" t="e">
        <f t="shared" si="126"/>
        <v>#DIV/0!</v>
      </c>
      <c r="EF251" s="120" t="e">
        <f t="shared" si="127"/>
        <v>#DIV/0!</v>
      </c>
      <c r="EG251" s="120" t="e">
        <f t="shared" si="128"/>
        <v>#DIV/0!</v>
      </c>
      <c r="EH251" s="120" t="e">
        <f t="shared" si="129"/>
        <v>#DIV/0!</v>
      </c>
      <c r="EI251" s="120" t="str">
        <f t="shared" si="130"/>
        <v/>
      </c>
      <c r="EJ251" s="119"/>
    </row>
    <row r="252" spans="1:140" x14ac:dyDescent="0.25">
      <c r="A252" s="406" t="str">
        <f>'III Plan Rates'!A255</f>
        <v>Plan 238</v>
      </c>
      <c r="B252" s="122">
        <f>'III Plan Rates'!B255</f>
        <v>0</v>
      </c>
      <c r="C252" s="128">
        <f>'III Plan Rates'!D255</f>
        <v>0</v>
      </c>
      <c r="D252" s="122">
        <f>'III Plan Rates'!E255</f>
        <v>0</v>
      </c>
      <c r="E252" s="122">
        <f>'III Plan Rates'!F255</f>
        <v>0</v>
      </c>
      <c r="F252" s="122">
        <f>'III Plan Rates'!G255</f>
        <v>0</v>
      </c>
      <c r="G252" s="122">
        <f>'III Plan Rates'!J255</f>
        <v>0</v>
      </c>
      <c r="H252" s="10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2">
        <f>IF('III Plan Rates'!$AP255&gt;0,SUMPRODUCT(I252:Q252,'III Plan Rates'!$AG255:$AO255)/'III Plan Rates'!$AP255,0)</f>
        <v>0</v>
      </c>
      <c r="S252" s="123"/>
      <c r="T252" s="112" t="e">
        <f>'III Plan Rates'!$AA255*'V Consumer Factors'!$N$12*'II Rate Development &amp; Change'!$J$34</f>
        <v>#DIV/0!</v>
      </c>
      <c r="U252" s="112" t="e">
        <f>'III Plan Rates'!$AA255*'V Consumer Factors'!$N$13*'II Rate Development &amp; Change'!$J$34</f>
        <v>#DIV/0!</v>
      </c>
      <c r="V252" s="112" t="e">
        <f>'III Plan Rates'!$AA255*'V Consumer Factors'!$N$14*'II Rate Development &amp; Change'!$J$34</f>
        <v>#DIV/0!</v>
      </c>
      <c r="W252" s="112" t="e">
        <f>'III Plan Rates'!$AA255*'V Consumer Factors'!$N$15*'II Rate Development &amp; Change'!$J$34</f>
        <v>#DIV/0!</v>
      </c>
      <c r="X252" s="112" t="e">
        <f>'III Plan Rates'!$AA255*'V Consumer Factors'!$N$16*'II Rate Development &amp; Change'!$J$34</f>
        <v>#DIV/0!</v>
      </c>
      <c r="Y252" s="112" t="e">
        <f>'III Plan Rates'!$AA255*'V Consumer Factors'!$N$17*'II Rate Development &amp; Change'!$J$34</f>
        <v>#DIV/0!</v>
      </c>
      <c r="Z252" s="112" t="e">
        <f>'III Plan Rates'!$AA255*'V Consumer Factors'!$N$18*'II Rate Development &amp; Change'!$J$34</f>
        <v>#DIV/0!</v>
      </c>
      <c r="AA252" s="112" t="e">
        <f>'III Plan Rates'!$AA255*'V Consumer Factors'!$N$19*'II Rate Development &amp; Change'!$J$34</f>
        <v>#DIV/0!</v>
      </c>
      <c r="AB252" s="112" t="e">
        <f>'III Plan Rates'!$AA255*'V Consumer Factors'!$N$20*'II Rate Development &amp; Change'!$J$34</f>
        <v>#DIV/0!</v>
      </c>
      <c r="AC252" s="112">
        <f>IF('III Plan Rates'!$AP255&gt;0,SUMPRODUCT(T252:AB252,'III Plan Rates'!$AG255:$AO255)/'III Plan Rates'!$AP255,0)</f>
        <v>0</v>
      </c>
      <c r="AD252" s="119"/>
      <c r="AE252" s="120" t="e">
        <f t="shared" si="91"/>
        <v>#DIV/0!</v>
      </c>
      <c r="AF252" s="120" t="e">
        <f t="shared" si="92"/>
        <v>#DIV/0!</v>
      </c>
      <c r="AG252" s="120" t="e">
        <f t="shared" si="93"/>
        <v>#DIV/0!</v>
      </c>
      <c r="AH252" s="120" t="e">
        <f t="shared" si="94"/>
        <v>#DIV/0!</v>
      </c>
      <c r="AI252" s="120" t="e">
        <f t="shared" si="95"/>
        <v>#DIV/0!</v>
      </c>
      <c r="AJ252" s="120" t="e">
        <f t="shared" si="96"/>
        <v>#DIV/0!</v>
      </c>
      <c r="AK252" s="120" t="e">
        <f t="shared" si="97"/>
        <v>#DIV/0!</v>
      </c>
      <c r="AL252" s="120" t="e">
        <f t="shared" si="98"/>
        <v>#DIV/0!</v>
      </c>
      <c r="AM252" s="120" t="e">
        <f t="shared" si="99"/>
        <v>#DIV/0!</v>
      </c>
      <c r="AN252" s="120" t="str">
        <f t="shared" si="100"/>
        <v/>
      </c>
      <c r="AO252" s="119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2">
        <f>IF('III Plan Rates'!$AP255&gt;0,SUMPRODUCT(AP252:AX252,'III Plan Rates'!$AG255:$AO255)/'III Plan Rates'!$AP255,0)</f>
        <v>0</v>
      </c>
      <c r="AZ252" s="123"/>
      <c r="BA252" s="112" t="e">
        <f>'III Plan Rates'!$AA255*'V Consumer Factors'!$N$12*'II Rate Development &amp; Change'!$K$34</f>
        <v>#DIV/0!</v>
      </c>
      <c r="BB252" s="112" t="e">
        <f>'III Plan Rates'!$AA255*'V Consumer Factors'!$N$13*'II Rate Development &amp; Change'!$K$34</f>
        <v>#DIV/0!</v>
      </c>
      <c r="BC252" s="112" t="e">
        <f>'III Plan Rates'!$AA255*'V Consumer Factors'!$N$14*'II Rate Development &amp; Change'!$K$34</f>
        <v>#DIV/0!</v>
      </c>
      <c r="BD252" s="112" t="e">
        <f>'III Plan Rates'!$AA255*'V Consumer Factors'!$N$15*'II Rate Development &amp; Change'!$K$34</f>
        <v>#DIV/0!</v>
      </c>
      <c r="BE252" s="112" t="e">
        <f>'III Plan Rates'!$AA255*'V Consumer Factors'!$N$16*'II Rate Development &amp; Change'!$K$34</f>
        <v>#DIV/0!</v>
      </c>
      <c r="BF252" s="112" t="e">
        <f>'III Plan Rates'!$AA255*'V Consumer Factors'!$N$17*'II Rate Development &amp; Change'!$K$34</f>
        <v>#DIV/0!</v>
      </c>
      <c r="BG252" s="112" t="e">
        <f>'III Plan Rates'!$AA255*'V Consumer Factors'!$N$18*'II Rate Development &amp; Change'!$K$34</f>
        <v>#DIV/0!</v>
      </c>
      <c r="BH252" s="112" t="e">
        <f>'III Plan Rates'!$AA255*'V Consumer Factors'!$N$19*'II Rate Development &amp; Change'!$K$34</f>
        <v>#DIV/0!</v>
      </c>
      <c r="BI252" s="112" t="e">
        <f>'III Plan Rates'!$AA255*'V Consumer Factors'!$N$20*'II Rate Development &amp; Change'!$K$34</f>
        <v>#DIV/0!</v>
      </c>
      <c r="BJ252" s="112">
        <f>IF('III Plan Rates'!$AP255&gt;0,SUMPRODUCT(BA252:BI252,'III Plan Rates'!$AG255:$AO255)/'III Plan Rates'!$AP255,0)</f>
        <v>0</v>
      </c>
      <c r="BK252" s="124"/>
      <c r="BL252" s="120" t="e">
        <f t="shared" si="101"/>
        <v>#DIV/0!</v>
      </c>
      <c r="BM252" s="120" t="e">
        <f t="shared" si="102"/>
        <v>#DIV/0!</v>
      </c>
      <c r="BN252" s="120" t="e">
        <f t="shared" si="103"/>
        <v>#DIV/0!</v>
      </c>
      <c r="BO252" s="120" t="e">
        <f t="shared" si="104"/>
        <v>#DIV/0!</v>
      </c>
      <c r="BP252" s="120" t="e">
        <f t="shared" si="105"/>
        <v>#DIV/0!</v>
      </c>
      <c r="BQ252" s="120" t="e">
        <f t="shared" si="106"/>
        <v>#DIV/0!</v>
      </c>
      <c r="BR252" s="120" t="e">
        <f t="shared" si="107"/>
        <v>#DIV/0!</v>
      </c>
      <c r="BS252" s="120" t="e">
        <f t="shared" si="108"/>
        <v>#DIV/0!</v>
      </c>
      <c r="BT252" s="120" t="e">
        <f t="shared" si="109"/>
        <v>#DIV/0!</v>
      </c>
      <c r="BU252" s="120" t="str">
        <f t="shared" si="110"/>
        <v/>
      </c>
      <c r="BV252" s="119"/>
      <c r="BW252" s="111"/>
      <c r="BX252" s="111"/>
      <c r="BY252" s="111"/>
      <c r="BZ252" s="111"/>
      <c r="CA252" s="111"/>
      <c r="CB252" s="111"/>
      <c r="CC252" s="111"/>
      <c r="CD252" s="111"/>
      <c r="CE252" s="111"/>
      <c r="CF252" s="112">
        <f>IF('III Plan Rates'!$AP255&gt;0,SUMPRODUCT(BW252:CE252,'III Plan Rates'!$AG255:$AO255)/'III Plan Rates'!$AP255,0)</f>
        <v>0</v>
      </c>
      <c r="CG252" s="123"/>
      <c r="CH252" s="112" t="e">
        <f>'III Plan Rates'!$AA255*'V Consumer Factors'!$N$12*'II Rate Development &amp; Change'!$L$34</f>
        <v>#DIV/0!</v>
      </c>
      <c r="CI252" s="112" t="e">
        <f>'III Plan Rates'!$AA255*'V Consumer Factors'!$N$13*'II Rate Development &amp; Change'!$L$34</f>
        <v>#DIV/0!</v>
      </c>
      <c r="CJ252" s="112" t="e">
        <f>'III Plan Rates'!$AA255*'V Consumer Factors'!$N$14*'II Rate Development &amp; Change'!$L$34</f>
        <v>#DIV/0!</v>
      </c>
      <c r="CK252" s="112" t="e">
        <f>'III Plan Rates'!$AA255*'V Consumer Factors'!$N$15*'II Rate Development &amp; Change'!$L$34</f>
        <v>#DIV/0!</v>
      </c>
      <c r="CL252" s="112" t="e">
        <f>'III Plan Rates'!$AA255*'V Consumer Factors'!$N$16*'II Rate Development &amp; Change'!$L$34</f>
        <v>#DIV/0!</v>
      </c>
      <c r="CM252" s="112" t="e">
        <f>'III Plan Rates'!$AA255*'V Consumer Factors'!$N$17*'II Rate Development &amp; Change'!$L$34</f>
        <v>#DIV/0!</v>
      </c>
      <c r="CN252" s="112" t="e">
        <f>'III Plan Rates'!$AA255*'V Consumer Factors'!$N$18*'II Rate Development &amp; Change'!$L$34</f>
        <v>#DIV/0!</v>
      </c>
      <c r="CO252" s="112" t="e">
        <f>'III Plan Rates'!$AA255*'V Consumer Factors'!$N$19*'II Rate Development &amp; Change'!$L$34</f>
        <v>#DIV/0!</v>
      </c>
      <c r="CP252" s="112" t="e">
        <f>'III Plan Rates'!$AA255*'V Consumer Factors'!$N$20*'II Rate Development &amp; Change'!$L$34</f>
        <v>#DIV/0!</v>
      </c>
      <c r="CQ252" s="112">
        <f>IF('III Plan Rates'!$AP255&gt;0,SUMPRODUCT(CH252:CP252,'III Plan Rates'!$AG255:$AO255)/'III Plan Rates'!$AP255,0)</f>
        <v>0</v>
      </c>
      <c r="CR252" s="124"/>
      <c r="CS252" s="120" t="e">
        <f t="shared" si="111"/>
        <v>#DIV/0!</v>
      </c>
      <c r="CT252" s="120" t="e">
        <f t="shared" si="112"/>
        <v>#DIV/0!</v>
      </c>
      <c r="CU252" s="120" t="e">
        <f t="shared" si="113"/>
        <v>#DIV/0!</v>
      </c>
      <c r="CV252" s="120" t="e">
        <f t="shared" si="114"/>
        <v>#DIV/0!</v>
      </c>
      <c r="CW252" s="120" t="e">
        <f t="shared" si="115"/>
        <v>#DIV/0!</v>
      </c>
      <c r="CX252" s="120" t="e">
        <f t="shared" si="116"/>
        <v>#DIV/0!</v>
      </c>
      <c r="CY252" s="120" t="e">
        <f t="shared" si="117"/>
        <v>#DIV/0!</v>
      </c>
      <c r="CZ252" s="120" t="e">
        <f t="shared" si="118"/>
        <v>#DIV/0!</v>
      </c>
      <c r="DA252" s="120" t="e">
        <f t="shared" si="119"/>
        <v>#DIV/0!</v>
      </c>
      <c r="DB252" s="120" t="str">
        <f t="shared" si="120"/>
        <v/>
      </c>
      <c r="DC252" s="119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2">
        <f>IF('III Plan Rates'!$AP255&gt;0,SUMPRODUCT(DD252:DL252,'III Plan Rates'!$AG255:$AO255)/'III Plan Rates'!$AP255,0)</f>
        <v>0</v>
      </c>
      <c r="DN252" s="123"/>
      <c r="DO252" s="112" t="e">
        <f>'III Plan Rates'!$AA255*'V Consumer Factors'!$N$12*'II Rate Development &amp; Change'!$M$34</f>
        <v>#DIV/0!</v>
      </c>
      <c r="DP252" s="112" t="e">
        <f>'III Plan Rates'!$AA255*'V Consumer Factors'!$N$13*'II Rate Development &amp; Change'!$M$34</f>
        <v>#DIV/0!</v>
      </c>
      <c r="DQ252" s="112" t="e">
        <f>'III Plan Rates'!$AA255*'V Consumer Factors'!$N$14*'II Rate Development &amp; Change'!$M$34</f>
        <v>#DIV/0!</v>
      </c>
      <c r="DR252" s="112" t="e">
        <f>'III Plan Rates'!$AA255*'V Consumer Factors'!$N$15*'II Rate Development &amp; Change'!$M$34</f>
        <v>#DIV/0!</v>
      </c>
      <c r="DS252" s="112" t="e">
        <f>'III Plan Rates'!$AA255*'V Consumer Factors'!$N$16*'II Rate Development &amp; Change'!$M$34</f>
        <v>#DIV/0!</v>
      </c>
      <c r="DT252" s="112" t="e">
        <f>'III Plan Rates'!$AA255*'V Consumer Factors'!$N$17*'II Rate Development &amp; Change'!$M$34</f>
        <v>#DIV/0!</v>
      </c>
      <c r="DU252" s="112" t="e">
        <f>'III Plan Rates'!$AA255*'V Consumer Factors'!$N$18*'II Rate Development &amp; Change'!$M$34</f>
        <v>#DIV/0!</v>
      </c>
      <c r="DV252" s="112" t="e">
        <f>'III Plan Rates'!$AA255*'V Consumer Factors'!$N$19*'II Rate Development &amp; Change'!$M$34</f>
        <v>#DIV/0!</v>
      </c>
      <c r="DW252" s="112" t="e">
        <f>'III Plan Rates'!$AA255*'V Consumer Factors'!$N$20*'II Rate Development &amp; Change'!$M$34</f>
        <v>#DIV/0!</v>
      </c>
      <c r="DX252" s="112">
        <f>IF('III Plan Rates'!$AP255&gt;0,SUMPRODUCT(DO252:DW252,'III Plan Rates'!$AG255:$AO255)/'III Plan Rates'!$AP255,0)</f>
        <v>0</v>
      </c>
      <c r="DZ252" s="120" t="e">
        <f t="shared" si="121"/>
        <v>#DIV/0!</v>
      </c>
      <c r="EA252" s="120" t="e">
        <f t="shared" si="122"/>
        <v>#DIV/0!</v>
      </c>
      <c r="EB252" s="120" t="e">
        <f t="shared" si="123"/>
        <v>#DIV/0!</v>
      </c>
      <c r="EC252" s="120" t="e">
        <f t="shared" si="124"/>
        <v>#DIV/0!</v>
      </c>
      <c r="ED252" s="120" t="e">
        <f t="shared" si="125"/>
        <v>#DIV/0!</v>
      </c>
      <c r="EE252" s="120" t="e">
        <f t="shared" si="126"/>
        <v>#DIV/0!</v>
      </c>
      <c r="EF252" s="120" t="e">
        <f t="shared" si="127"/>
        <v>#DIV/0!</v>
      </c>
      <c r="EG252" s="120" t="e">
        <f t="shared" si="128"/>
        <v>#DIV/0!</v>
      </c>
      <c r="EH252" s="120" t="e">
        <f t="shared" si="129"/>
        <v>#DIV/0!</v>
      </c>
      <c r="EI252" s="120" t="str">
        <f t="shared" si="130"/>
        <v/>
      </c>
      <c r="EJ252" s="119"/>
    </row>
    <row r="253" spans="1:140" x14ac:dyDescent="0.25">
      <c r="A253" s="406" t="str">
        <f>'III Plan Rates'!A256</f>
        <v>Plan 239</v>
      </c>
      <c r="B253" s="122">
        <f>'III Plan Rates'!B256</f>
        <v>0</v>
      </c>
      <c r="C253" s="128">
        <f>'III Plan Rates'!D256</f>
        <v>0</v>
      </c>
      <c r="D253" s="122">
        <f>'III Plan Rates'!E256</f>
        <v>0</v>
      </c>
      <c r="E253" s="122">
        <f>'III Plan Rates'!F256</f>
        <v>0</v>
      </c>
      <c r="F253" s="122">
        <f>'III Plan Rates'!G256</f>
        <v>0</v>
      </c>
      <c r="G253" s="122">
        <f>'III Plan Rates'!J256</f>
        <v>0</v>
      </c>
      <c r="H253" s="10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2">
        <f>IF('III Plan Rates'!$AP256&gt;0,SUMPRODUCT(I253:Q253,'III Plan Rates'!$AG256:$AO256)/'III Plan Rates'!$AP256,0)</f>
        <v>0</v>
      </c>
      <c r="S253" s="123"/>
      <c r="T253" s="112" t="e">
        <f>'III Plan Rates'!$AA256*'V Consumer Factors'!$N$12*'II Rate Development &amp; Change'!$J$34</f>
        <v>#DIV/0!</v>
      </c>
      <c r="U253" s="112" t="e">
        <f>'III Plan Rates'!$AA256*'V Consumer Factors'!$N$13*'II Rate Development &amp; Change'!$J$34</f>
        <v>#DIV/0!</v>
      </c>
      <c r="V253" s="112" t="e">
        <f>'III Plan Rates'!$AA256*'V Consumer Factors'!$N$14*'II Rate Development &amp; Change'!$J$34</f>
        <v>#DIV/0!</v>
      </c>
      <c r="W253" s="112" t="e">
        <f>'III Plan Rates'!$AA256*'V Consumer Factors'!$N$15*'II Rate Development &amp; Change'!$J$34</f>
        <v>#DIV/0!</v>
      </c>
      <c r="X253" s="112" t="e">
        <f>'III Plan Rates'!$AA256*'V Consumer Factors'!$N$16*'II Rate Development &amp; Change'!$J$34</f>
        <v>#DIV/0!</v>
      </c>
      <c r="Y253" s="112" t="e">
        <f>'III Plan Rates'!$AA256*'V Consumer Factors'!$N$17*'II Rate Development &amp; Change'!$J$34</f>
        <v>#DIV/0!</v>
      </c>
      <c r="Z253" s="112" t="e">
        <f>'III Plan Rates'!$AA256*'V Consumer Factors'!$N$18*'II Rate Development &amp; Change'!$J$34</f>
        <v>#DIV/0!</v>
      </c>
      <c r="AA253" s="112" t="e">
        <f>'III Plan Rates'!$AA256*'V Consumer Factors'!$N$19*'II Rate Development &amp; Change'!$J$34</f>
        <v>#DIV/0!</v>
      </c>
      <c r="AB253" s="112" t="e">
        <f>'III Plan Rates'!$AA256*'V Consumer Factors'!$N$20*'II Rate Development &amp; Change'!$J$34</f>
        <v>#DIV/0!</v>
      </c>
      <c r="AC253" s="112">
        <f>IF('III Plan Rates'!$AP256&gt;0,SUMPRODUCT(T253:AB253,'III Plan Rates'!$AG256:$AO256)/'III Plan Rates'!$AP256,0)</f>
        <v>0</v>
      </c>
      <c r="AD253" s="119"/>
      <c r="AE253" s="120" t="e">
        <f t="shared" si="91"/>
        <v>#DIV/0!</v>
      </c>
      <c r="AF253" s="120" t="e">
        <f t="shared" si="92"/>
        <v>#DIV/0!</v>
      </c>
      <c r="AG253" s="120" t="e">
        <f t="shared" si="93"/>
        <v>#DIV/0!</v>
      </c>
      <c r="AH253" s="120" t="e">
        <f t="shared" si="94"/>
        <v>#DIV/0!</v>
      </c>
      <c r="AI253" s="120" t="e">
        <f t="shared" si="95"/>
        <v>#DIV/0!</v>
      </c>
      <c r="AJ253" s="120" t="e">
        <f t="shared" si="96"/>
        <v>#DIV/0!</v>
      </c>
      <c r="AK253" s="120" t="e">
        <f t="shared" si="97"/>
        <v>#DIV/0!</v>
      </c>
      <c r="AL253" s="120" t="e">
        <f t="shared" si="98"/>
        <v>#DIV/0!</v>
      </c>
      <c r="AM253" s="120" t="e">
        <f t="shared" si="99"/>
        <v>#DIV/0!</v>
      </c>
      <c r="AN253" s="120" t="str">
        <f t="shared" si="100"/>
        <v/>
      </c>
      <c r="AO253" s="119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2">
        <f>IF('III Plan Rates'!$AP256&gt;0,SUMPRODUCT(AP253:AX253,'III Plan Rates'!$AG256:$AO256)/'III Plan Rates'!$AP256,0)</f>
        <v>0</v>
      </c>
      <c r="AZ253" s="123"/>
      <c r="BA253" s="112" t="e">
        <f>'III Plan Rates'!$AA256*'V Consumer Factors'!$N$12*'II Rate Development &amp; Change'!$K$34</f>
        <v>#DIV/0!</v>
      </c>
      <c r="BB253" s="112" t="e">
        <f>'III Plan Rates'!$AA256*'V Consumer Factors'!$N$13*'II Rate Development &amp; Change'!$K$34</f>
        <v>#DIV/0!</v>
      </c>
      <c r="BC253" s="112" t="e">
        <f>'III Plan Rates'!$AA256*'V Consumer Factors'!$N$14*'II Rate Development &amp; Change'!$K$34</f>
        <v>#DIV/0!</v>
      </c>
      <c r="BD253" s="112" t="e">
        <f>'III Plan Rates'!$AA256*'V Consumer Factors'!$N$15*'II Rate Development &amp; Change'!$K$34</f>
        <v>#DIV/0!</v>
      </c>
      <c r="BE253" s="112" t="e">
        <f>'III Plan Rates'!$AA256*'V Consumer Factors'!$N$16*'II Rate Development &amp; Change'!$K$34</f>
        <v>#DIV/0!</v>
      </c>
      <c r="BF253" s="112" t="e">
        <f>'III Plan Rates'!$AA256*'V Consumer Factors'!$N$17*'II Rate Development &amp; Change'!$K$34</f>
        <v>#DIV/0!</v>
      </c>
      <c r="BG253" s="112" t="e">
        <f>'III Plan Rates'!$AA256*'V Consumer Factors'!$N$18*'II Rate Development &amp; Change'!$K$34</f>
        <v>#DIV/0!</v>
      </c>
      <c r="BH253" s="112" t="e">
        <f>'III Plan Rates'!$AA256*'V Consumer Factors'!$N$19*'II Rate Development &amp; Change'!$K$34</f>
        <v>#DIV/0!</v>
      </c>
      <c r="BI253" s="112" t="e">
        <f>'III Plan Rates'!$AA256*'V Consumer Factors'!$N$20*'II Rate Development &amp; Change'!$K$34</f>
        <v>#DIV/0!</v>
      </c>
      <c r="BJ253" s="112">
        <f>IF('III Plan Rates'!$AP256&gt;0,SUMPRODUCT(BA253:BI253,'III Plan Rates'!$AG256:$AO256)/'III Plan Rates'!$AP256,0)</f>
        <v>0</v>
      </c>
      <c r="BK253" s="124"/>
      <c r="BL253" s="120" t="e">
        <f t="shared" si="101"/>
        <v>#DIV/0!</v>
      </c>
      <c r="BM253" s="120" t="e">
        <f t="shared" si="102"/>
        <v>#DIV/0!</v>
      </c>
      <c r="BN253" s="120" t="e">
        <f t="shared" si="103"/>
        <v>#DIV/0!</v>
      </c>
      <c r="BO253" s="120" t="e">
        <f t="shared" si="104"/>
        <v>#DIV/0!</v>
      </c>
      <c r="BP253" s="120" t="e">
        <f t="shared" si="105"/>
        <v>#DIV/0!</v>
      </c>
      <c r="BQ253" s="120" t="e">
        <f t="shared" si="106"/>
        <v>#DIV/0!</v>
      </c>
      <c r="BR253" s="120" t="e">
        <f t="shared" si="107"/>
        <v>#DIV/0!</v>
      </c>
      <c r="BS253" s="120" t="e">
        <f t="shared" si="108"/>
        <v>#DIV/0!</v>
      </c>
      <c r="BT253" s="120" t="e">
        <f t="shared" si="109"/>
        <v>#DIV/0!</v>
      </c>
      <c r="BU253" s="120" t="str">
        <f t="shared" si="110"/>
        <v/>
      </c>
      <c r="BV253" s="119"/>
      <c r="BW253" s="111"/>
      <c r="BX253" s="111"/>
      <c r="BY253" s="111"/>
      <c r="BZ253" s="111"/>
      <c r="CA253" s="111"/>
      <c r="CB253" s="111"/>
      <c r="CC253" s="111"/>
      <c r="CD253" s="111"/>
      <c r="CE253" s="111"/>
      <c r="CF253" s="112">
        <f>IF('III Plan Rates'!$AP256&gt;0,SUMPRODUCT(BW253:CE253,'III Plan Rates'!$AG256:$AO256)/'III Plan Rates'!$AP256,0)</f>
        <v>0</v>
      </c>
      <c r="CG253" s="123"/>
      <c r="CH253" s="112" t="e">
        <f>'III Plan Rates'!$AA256*'V Consumer Factors'!$N$12*'II Rate Development &amp; Change'!$L$34</f>
        <v>#DIV/0!</v>
      </c>
      <c r="CI253" s="112" t="e">
        <f>'III Plan Rates'!$AA256*'V Consumer Factors'!$N$13*'II Rate Development &amp; Change'!$L$34</f>
        <v>#DIV/0!</v>
      </c>
      <c r="CJ253" s="112" t="e">
        <f>'III Plan Rates'!$AA256*'V Consumer Factors'!$N$14*'II Rate Development &amp; Change'!$L$34</f>
        <v>#DIV/0!</v>
      </c>
      <c r="CK253" s="112" t="e">
        <f>'III Plan Rates'!$AA256*'V Consumer Factors'!$N$15*'II Rate Development &amp; Change'!$L$34</f>
        <v>#DIV/0!</v>
      </c>
      <c r="CL253" s="112" t="e">
        <f>'III Plan Rates'!$AA256*'V Consumer Factors'!$N$16*'II Rate Development &amp; Change'!$L$34</f>
        <v>#DIV/0!</v>
      </c>
      <c r="CM253" s="112" t="e">
        <f>'III Plan Rates'!$AA256*'V Consumer Factors'!$N$17*'II Rate Development &amp; Change'!$L$34</f>
        <v>#DIV/0!</v>
      </c>
      <c r="CN253" s="112" t="e">
        <f>'III Plan Rates'!$AA256*'V Consumer Factors'!$N$18*'II Rate Development &amp; Change'!$L$34</f>
        <v>#DIV/0!</v>
      </c>
      <c r="CO253" s="112" t="e">
        <f>'III Plan Rates'!$AA256*'V Consumer Factors'!$N$19*'II Rate Development &amp; Change'!$L$34</f>
        <v>#DIV/0!</v>
      </c>
      <c r="CP253" s="112" t="e">
        <f>'III Plan Rates'!$AA256*'V Consumer Factors'!$N$20*'II Rate Development &amp; Change'!$L$34</f>
        <v>#DIV/0!</v>
      </c>
      <c r="CQ253" s="112">
        <f>IF('III Plan Rates'!$AP256&gt;0,SUMPRODUCT(CH253:CP253,'III Plan Rates'!$AG256:$AO256)/'III Plan Rates'!$AP256,0)</f>
        <v>0</v>
      </c>
      <c r="CR253" s="124"/>
      <c r="CS253" s="120" t="e">
        <f t="shared" si="111"/>
        <v>#DIV/0!</v>
      </c>
      <c r="CT253" s="120" t="e">
        <f t="shared" si="112"/>
        <v>#DIV/0!</v>
      </c>
      <c r="CU253" s="120" t="e">
        <f t="shared" si="113"/>
        <v>#DIV/0!</v>
      </c>
      <c r="CV253" s="120" t="e">
        <f t="shared" si="114"/>
        <v>#DIV/0!</v>
      </c>
      <c r="CW253" s="120" t="e">
        <f t="shared" si="115"/>
        <v>#DIV/0!</v>
      </c>
      <c r="CX253" s="120" t="e">
        <f t="shared" si="116"/>
        <v>#DIV/0!</v>
      </c>
      <c r="CY253" s="120" t="e">
        <f t="shared" si="117"/>
        <v>#DIV/0!</v>
      </c>
      <c r="CZ253" s="120" t="e">
        <f t="shared" si="118"/>
        <v>#DIV/0!</v>
      </c>
      <c r="DA253" s="120" t="e">
        <f t="shared" si="119"/>
        <v>#DIV/0!</v>
      </c>
      <c r="DB253" s="120" t="str">
        <f t="shared" si="120"/>
        <v/>
      </c>
      <c r="DC253" s="119"/>
      <c r="DD253" s="111"/>
      <c r="DE253" s="111"/>
      <c r="DF253" s="111"/>
      <c r="DG253" s="111"/>
      <c r="DH253" s="111"/>
      <c r="DI253" s="111"/>
      <c r="DJ253" s="111"/>
      <c r="DK253" s="111"/>
      <c r="DL253" s="111"/>
      <c r="DM253" s="112">
        <f>IF('III Plan Rates'!$AP256&gt;0,SUMPRODUCT(DD253:DL253,'III Plan Rates'!$AG256:$AO256)/'III Plan Rates'!$AP256,0)</f>
        <v>0</v>
      </c>
      <c r="DN253" s="123"/>
      <c r="DO253" s="112" t="e">
        <f>'III Plan Rates'!$AA256*'V Consumer Factors'!$N$12*'II Rate Development &amp; Change'!$M$34</f>
        <v>#DIV/0!</v>
      </c>
      <c r="DP253" s="112" t="e">
        <f>'III Plan Rates'!$AA256*'V Consumer Factors'!$N$13*'II Rate Development &amp; Change'!$M$34</f>
        <v>#DIV/0!</v>
      </c>
      <c r="DQ253" s="112" t="e">
        <f>'III Plan Rates'!$AA256*'V Consumer Factors'!$N$14*'II Rate Development &amp; Change'!$M$34</f>
        <v>#DIV/0!</v>
      </c>
      <c r="DR253" s="112" t="e">
        <f>'III Plan Rates'!$AA256*'V Consumer Factors'!$N$15*'II Rate Development &amp; Change'!$M$34</f>
        <v>#DIV/0!</v>
      </c>
      <c r="DS253" s="112" t="e">
        <f>'III Plan Rates'!$AA256*'V Consumer Factors'!$N$16*'II Rate Development &amp; Change'!$M$34</f>
        <v>#DIV/0!</v>
      </c>
      <c r="DT253" s="112" t="e">
        <f>'III Plan Rates'!$AA256*'V Consumer Factors'!$N$17*'II Rate Development &amp; Change'!$M$34</f>
        <v>#DIV/0!</v>
      </c>
      <c r="DU253" s="112" t="e">
        <f>'III Plan Rates'!$AA256*'V Consumer Factors'!$N$18*'II Rate Development &amp; Change'!$M$34</f>
        <v>#DIV/0!</v>
      </c>
      <c r="DV253" s="112" t="e">
        <f>'III Plan Rates'!$AA256*'V Consumer Factors'!$N$19*'II Rate Development &amp; Change'!$M$34</f>
        <v>#DIV/0!</v>
      </c>
      <c r="DW253" s="112" t="e">
        <f>'III Plan Rates'!$AA256*'V Consumer Factors'!$N$20*'II Rate Development &amp; Change'!$M$34</f>
        <v>#DIV/0!</v>
      </c>
      <c r="DX253" s="112">
        <f>IF('III Plan Rates'!$AP256&gt;0,SUMPRODUCT(DO253:DW253,'III Plan Rates'!$AG256:$AO256)/'III Plan Rates'!$AP256,0)</f>
        <v>0</v>
      </c>
      <c r="DZ253" s="120" t="e">
        <f t="shared" si="121"/>
        <v>#DIV/0!</v>
      </c>
      <c r="EA253" s="120" t="e">
        <f t="shared" si="122"/>
        <v>#DIV/0!</v>
      </c>
      <c r="EB253" s="120" t="e">
        <f t="shared" si="123"/>
        <v>#DIV/0!</v>
      </c>
      <c r="EC253" s="120" t="e">
        <f t="shared" si="124"/>
        <v>#DIV/0!</v>
      </c>
      <c r="ED253" s="120" t="e">
        <f t="shared" si="125"/>
        <v>#DIV/0!</v>
      </c>
      <c r="EE253" s="120" t="e">
        <f t="shared" si="126"/>
        <v>#DIV/0!</v>
      </c>
      <c r="EF253" s="120" t="e">
        <f t="shared" si="127"/>
        <v>#DIV/0!</v>
      </c>
      <c r="EG253" s="120" t="e">
        <f t="shared" si="128"/>
        <v>#DIV/0!</v>
      </c>
      <c r="EH253" s="120" t="e">
        <f t="shared" si="129"/>
        <v>#DIV/0!</v>
      </c>
      <c r="EI253" s="120" t="str">
        <f t="shared" si="130"/>
        <v/>
      </c>
      <c r="EJ253" s="119"/>
    </row>
    <row r="254" spans="1:140" x14ac:dyDescent="0.25">
      <c r="A254" s="406" t="str">
        <f>'III Plan Rates'!A257</f>
        <v>Plan 240</v>
      </c>
      <c r="B254" s="122">
        <f>'III Plan Rates'!B257</f>
        <v>0</v>
      </c>
      <c r="C254" s="128">
        <f>'III Plan Rates'!D257</f>
        <v>0</v>
      </c>
      <c r="D254" s="122">
        <f>'III Plan Rates'!E257</f>
        <v>0</v>
      </c>
      <c r="E254" s="122">
        <f>'III Plan Rates'!F257</f>
        <v>0</v>
      </c>
      <c r="F254" s="122">
        <f>'III Plan Rates'!G257</f>
        <v>0</v>
      </c>
      <c r="G254" s="122">
        <f>'III Plan Rates'!J257</f>
        <v>0</v>
      </c>
      <c r="H254" s="10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2">
        <f>IF('III Plan Rates'!$AP257&gt;0,SUMPRODUCT(I254:Q254,'III Plan Rates'!$AG257:$AO257)/'III Plan Rates'!$AP257,0)</f>
        <v>0</v>
      </c>
      <c r="S254" s="123"/>
      <c r="T254" s="112" t="e">
        <f>'III Plan Rates'!$AA257*'V Consumer Factors'!$N$12*'II Rate Development &amp; Change'!$J$34</f>
        <v>#DIV/0!</v>
      </c>
      <c r="U254" s="112" t="e">
        <f>'III Plan Rates'!$AA257*'V Consumer Factors'!$N$13*'II Rate Development &amp; Change'!$J$34</f>
        <v>#DIV/0!</v>
      </c>
      <c r="V254" s="112" t="e">
        <f>'III Plan Rates'!$AA257*'V Consumer Factors'!$N$14*'II Rate Development &amp; Change'!$J$34</f>
        <v>#DIV/0!</v>
      </c>
      <c r="W254" s="112" t="e">
        <f>'III Plan Rates'!$AA257*'V Consumer Factors'!$N$15*'II Rate Development &amp; Change'!$J$34</f>
        <v>#DIV/0!</v>
      </c>
      <c r="X254" s="112" t="e">
        <f>'III Plan Rates'!$AA257*'V Consumer Factors'!$N$16*'II Rate Development &amp; Change'!$J$34</f>
        <v>#DIV/0!</v>
      </c>
      <c r="Y254" s="112" t="e">
        <f>'III Plan Rates'!$AA257*'V Consumer Factors'!$N$17*'II Rate Development &amp; Change'!$J$34</f>
        <v>#DIV/0!</v>
      </c>
      <c r="Z254" s="112" t="e">
        <f>'III Plan Rates'!$AA257*'V Consumer Factors'!$N$18*'II Rate Development &amp; Change'!$J$34</f>
        <v>#DIV/0!</v>
      </c>
      <c r="AA254" s="112" t="e">
        <f>'III Plan Rates'!$AA257*'V Consumer Factors'!$N$19*'II Rate Development &amp; Change'!$J$34</f>
        <v>#DIV/0!</v>
      </c>
      <c r="AB254" s="112" t="e">
        <f>'III Plan Rates'!$AA257*'V Consumer Factors'!$N$20*'II Rate Development &amp; Change'!$J$34</f>
        <v>#DIV/0!</v>
      </c>
      <c r="AC254" s="112">
        <f>IF('III Plan Rates'!$AP257&gt;0,SUMPRODUCT(T254:AB254,'III Plan Rates'!$AG257:$AO257)/'III Plan Rates'!$AP257,0)</f>
        <v>0</v>
      </c>
      <c r="AD254" s="119"/>
      <c r="AE254" s="120" t="e">
        <f t="shared" si="91"/>
        <v>#DIV/0!</v>
      </c>
      <c r="AF254" s="120" t="e">
        <f t="shared" si="92"/>
        <v>#DIV/0!</v>
      </c>
      <c r="AG254" s="120" t="e">
        <f t="shared" si="93"/>
        <v>#DIV/0!</v>
      </c>
      <c r="AH254" s="120" t="e">
        <f t="shared" si="94"/>
        <v>#DIV/0!</v>
      </c>
      <c r="AI254" s="120" t="e">
        <f t="shared" si="95"/>
        <v>#DIV/0!</v>
      </c>
      <c r="AJ254" s="120" t="e">
        <f t="shared" si="96"/>
        <v>#DIV/0!</v>
      </c>
      <c r="AK254" s="120" t="e">
        <f t="shared" si="97"/>
        <v>#DIV/0!</v>
      </c>
      <c r="AL254" s="120" t="e">
        <f t="shared" si="98"/>
        <v>#DIV/0!</v>
      </c>
      <c r="AM254" s="120" t="e">
        <f t="shared" si="99"/>
        <v>#DIV/0!</v>
      </c>
      <c r="AN254" s="120" t="str">
        <f t="shared" si="100"/>
        <v/>
      </c>
      <c r="AO254" s="119"/>
      <c r="AP254" s="111"/>
      <c r="AQ254" s="111"/>
      <c r="AR254" s="111"/>
      <c r="AS254" s="111"/>
      <c r="AT254" s="111"/>
      <c r="AU254" s="111"/>
      <c r="AV254" s="111"/>
      <c r="AW254" s="111"/>
      <c r="AX254" s="111"/>
      <c r="AY254" s="112">
        <f>IF('III Plan Rates'!$AP257&gt;0,SUMPRODUCT(AP254:AX254,'III Plan Rates'!$AG257:$AO257)/'III Plan Rates'!$AP257,0)</f>
        <v>0</v>
      </c>
      <c r="AZ254" s="123"/>
      <c r="BA254" s="112" t="e">
        <f>'III Plan Rates'!$AA257*'V Consumer Factors'!$N$12*'II Rate Development &amp; Change'!$K$34</f>
        <v>#DIV/0!</v>
      </c>
      <c r="BB254" s="112" t="e">
        <f>'III Plan Rates'!$AA257*'V Consumer Factors'!$N$13*'II Rate Development &amp; Change'!$K$34</f>
        <v>#DIV/0!</v>
      </c>
      <c r="BC254" s="112" t="e">
        <f>'III Plan Rates'!$AA257*'V Consumer Factors'!$N$14*'II Rate Development &amp; Change'!$K$34</f>
        <v>#DIV/0!</v>
      </c>
      <c r="BD254" s="112" t="e">
        <f>'III Plan Rates'!$AA257*'V Consumer Factors'!$N$15*'II Rate Development &amp; Change'!$K$34</f>
        <v>#DIV/0!</v>
      </c>
      <c r="BE254" s="112" t="e">
        <f>'III Plan Rates'!$AA257*'V Consumer Factors'!$N$16*'II Rate Development &amp; Change'!$K$34</f>
        <v>#DIV/0!</v>
      </c>
      <c r="BF254" s="112" t="e">
        <f>'III Plan Rates'!$AA257*'V Consumer Factors'!$N$17*'II Rate Development &amp; Change'!$K$34</f>
        <v>#DIV/0!</v>
      </c>
      <c r="BG254" s="112" t="e">
        <f>'III Plan Rates'!$AA257*'V Consumer Factors'!$N$18*'II Rate Development &amp; Change'!$K$34</f>
        <v>#DIV/0!</v>
      </c>
      <c r="BH254" s="112" t="e">
        <f>'III Plan Rates'!$AA257*'V Consumer Factors'!$N$19*'II Rate Development &amp; Change'!$K$34</f>
        <v>#DIV/0!</v>
      </c>
      <c r="BI254" s="112" t="e">
        <f>'III Plan Rates'!$AA257*'V Consumer Factors'!$N$20*'II Rate Development &amp; Change'!$K$34</f>
        <v>#DIV/0!</v>
      </c>
      <c r="BJ254" s="112">
        <f>IF('III Plan Rates'!$AP257&gt;0,SUMPRODUCT(BA254:BI254,'III Plan Rates'!$AG257:$AO257)/'III Plan Rates'!$AP257,0)</f>
        <v>0</v>
      </c>
      <c r="BK254" s="124"/>
      <c r="BL254" s="120" t="e">
        <f t="shared" si="101"/>
        <v>#DIV/0!</v>
      </c>
      <c r="BM254" s="120" t="e">
        <f t="shared" si="102"/>
        <v>#DIV/0!</v>
      </c>
      <c r="BN254" s="120" t="e">
        <f t="shared" si="103"/>
        <v>#DIV/0!</v>
      </c>
      <c r="BO254" s="120" t="e">
        <f t="shared" si="104"/>
        <v>#DIV/0!</v>
      </c>
      <c r="BP254" s="120" t="e">
        <f t="shared" si="105"/>
        <v>#DIV/0!</v>
      </c>
      <c r="BQ254" s="120" t="e">
        <f t="shared" si="106"/>
        <v>#DIV/0!</v>
      </c>
      <c r="BR254" s="120" t="e">
        <f t="shared" si="107"/>
        <v>#DIV/0!</v>
      </c>
      <c r="BS254" s="120" t="e">
        <f t="shared" si="108"/>
        <v>#DIV/0!</v>
      </c>
      <c r="BT254" s="120" t="e">
        <f t="shared" si="109"/>
        <v>#DIV/0!</v>
      </c>
      <c r="BU254" s="120" t="str">
        <f t="shared" si="110"/>
        <v/>
      </c>
      <c r="BV254" s="119"/>
      <c r="BW254" s="111"/>
      <c r="BX254" s="111"/>
      <c r="BY254" s="111"/>
      <c r="BZ254" s="111"/>
      <c r="CA254" s="111"/>
      <c r="CB254" s="111"/>
      <c r="CC254" s="111"/>
      <c r="CD254" s="111"/>
      <c r="CE254" s="111"/>
      <c r="CF254" s="112">
        <f>IF('III Plan Rates'!$AP257&gt;0,SUMPRODUCT(BW254:CE254,'III Plan Rates'!$AG257:$AO257)/'III Plan Rates'!$AP257,0)</f>
        <v>0</v>
      </c>
      <c r="CG254" s="123"/>
      <c r="CH254" s="112" t="e">
        <f>'III Plan Rates'!$AA257*'V Consumer Factors'!$N$12*'II Rate Development &amp; Change'!$L$34</f>
        <v>#DIV/0!</v>
      </c>
      <c r="CI254" s="112" t="e">
        <f>'III Plan Rates'!$AA257*'V Consumer Factors'!$N$13*'II Rate Development &amp; Change'!$L$34</f>
        <v>#DIV/0!</v>
      </c>
      <c r="CJ254" s="112" t="e">
        <f>'III Plan Rates'!$AA257*'V Consumer Factors'!$N$14*'II Rate Development &amp; Change'!$L$34</f>
        <v>#DIV/0!</v>
      </c>
      <c r="CK254" s="112" t="e">
        <f>'III Plan Rates'!$AA257*'V Consumer Factors'!$N$15*'II Rate Development &amp; Change'!$L$34</f>
        <v>#DIV/0!</v>
      </c>
      <c r="CL254" s="112" t="e">
        <f>'III Plan Rates'!$AA257*'V Consumer Factors'!$N$16*'II Rate Development &amp; Change'!$L$34</f>
        <v>#DIV/0!</v>
      </c>
      <c r="CM254" s="112" t="e">
        <f>'III Plan Rates'!$AA257*'V Consumer Factors'!$N$17*'II Rate Development &amp; Change'!$L$34</f>
        <v>#DIV/0!</v>
      </c>
      <c r="CN254" s="112" t="e">
        <f>'III Plan Rates'!$AA257*'V Consumer Factors'!$N$18*'II Rate Development &amp; Change'!$L$34</f>
        <v>#DIV/0!</v>
      </c>
      <c r="CO254" s="112" t="e">
        <f>'III Plan Rates'!$AA257*'V Consumer Factors'!$N$19*'II Rate Development &amp; Change'!$L$34</f>
        <v>#DIV/0!</v>
      </c>
      <c r="CP254" s="112" t="e">
        <f>'III Plan Rates'!$AA257*'V Consumer Factors'!$N$20*'II Rate Development &amp; Change'!$L$34</f>
        <v>#DIV/0!</v>
      </c>
      <c r="CQ254" s="112">
        <f>IF('III Plan Rates'!$AP257&gt;0,SUMPRODUCT(CH254:CP254,'III Plan Rates'!$AG257:$AO257)/'III Plan Rates'!$AP257,0)</f>
        <v>0</v>
      </c>
      <c r="CR254" s="124"/>
      <c r="CS254" s="120" t="e">
        <f t="shared" si="111"/>
        <v>#DIV/0!</v>
      </c>
      <c r="CT254" s="120" t="e">
        <f t="shared" si="112"/>
        <v>#DIV/0!</v>
      </c>
      <c r="CU254" s="120" t="e">
        <f t="shared" si="113"/>
        <v>#DIV/0!</v>
      </c>
      <c r="CV254" s="120" t="e">
        <f t="shared" si="114"/>
        <v>#DIV/0!</v>
      </c>
      <c r="CW254" s="120" t="e">
        <f t="shared" si="115"/>
        <v>#DIV/0!</v>
      </c>
      <c r="CX254" s="120" t="e">
        <f t="shared" si="116"/>
        <v>#DIV/0!</v>
      </c>
      <c r="CY254" s="120" t="e">
        <f t="shared" si="117"/>
        <v>#DIV/0!</v>
      </c>
      <c r="CZ254" s="120" t="e">
        <f t="shared" si="118"/>
        <v>#DIV/0!</v>
      </c>
      <c r="DA254" s="120" t="e">
        <f t="shared" si="119"/>
        <v>#DIV/0!</v>
      </c>
      <c r="DB254" s="120" t="str">
        <f t="shared" si="120"/>
        <v/>
      </c>
      <c r="DC254" s="119"/>
      <c r="DD254" s="111"/>
      <c r="DE254" s="111"/>
      <c r="DF254" s="111"/>
      <c r="DG254" s="111"/>
      <c r="DH254" s="111"/>
      <c r="DI254" s="111"/>
      <c r="DJ254" s="111"/>
      <c r="DK254" s="111"/>
      <c r="DL254" s="111"/>
      <c r="DM254" s="112">
        <f>IF('III Plan Rates'!$AP257&gt;0,SUMPRODUCT(DD254:DL254,'III Plan Rates'!$AG257:$AO257)/'III Plan Rates'!$AP257,0)</f>
        <v>0</v>
      </c>
      <c r="DN254" s="123"/>
      <c r="DO254" s="112" t="e">
        <f>'III Plan Rates'!$AA257*'V Consumer Factors'!$N$12*'II Rate Development &amp; Change'!$M$34</f>
        <v>#DIV/0!</v>
      </c>
      <c r="DP254" s="112" t="e">
        <f>'III Plan Rates'!$AA257*'V Consumer Factors'!$N$13*'II Rate Development &amp; Change'!$M$34</f>
        <v>#DIV/0!</v>
      </c>
      <c r="DQ254" s="112" t="e">
        <f>'III Plan Rates'!$AA257*'V Consumer Factors'!$N$14*'II Rate Development &amp; Change'!$M$34</f>
        <v>#DIV/0!</v>
      </c>
      <c r="DR254" s="112" t="e">
        <f>'III Plan Rates'!$AA257*'V Consumer Factors'!$N$15*'II Rate Development &amp; Change'!$M$34</f>
        <v>#DIV/0!</v>
      </c>
      <c r="DS254" s="112" t="e">
        <f>'III Plan Rates'!$AA257*'V Consumer Factors'!$N$16*'II Rate Development &amp; Change'!$M$34</f>
        <v>#DIV/0!</v>
      </c>
      <c r="DT254" s="112" t="e">
        <f>'III Plan Rates'!$AA257*'V Consumer Factors'!$N$17*'II Rate Development &amp; Change'!$M$34</f>
        <v>#DIV/0!</v>
      </c>
      <c r="DU254" s="112" t="e">
        <f>'III Plan Rates'!$AA257*'V Consumer Factors'!$N$18*'II Rate Development &amp; Change'!$M$34</f>
        <v>#DIV/0!</v>
      </c>
      <c r="DV254" s="112" t="e">
        <f>'III Plan Rates'!$AA257*'V Consumer Factors'!$N$19*'II Rate Development &amp; Change'!$M$34</f>
        <v>#DIV/0!</v>
      </c>
      <c r="DW254" s="112" t="e">
        <f>'III Plan Rates'!$AA257*'V Consumer Factors'!$N$20*'II Rate Development &amp; Change'!$M$34</f>
        <v>#DIV/0!</v>
      </c>
      <c r="DX254" s="112">
        <f>IF('III Plan Rates'!$AP257&gt;0,SUMPRODUCT(DO254:DW254,'III Plan Rates'!$AG257:$AO257)/'III Plan Rates'!$AP257,0)</f>
        <v>0</v>
      </c>
      <c r="DZ254" s="120" t="e">
        <f t="shared" si="121"/>
        <v>#DIV/0!</v>
      </c>
      <c r="EA254" s="120" t="e">
        <f t="shared" si="122"/>
        <v>#DIV/0!</v>
      </c>
      <c r="EB254" s="120" t="e">
        <f t="shared" si="123"/>
        <v>#DIV/0!</v>
      </c>
      <c r="EC254" s="120" t="e">
        <f t="shared" si="124"/>
        <v>#DIV/0!</v>
      </c>
      <c r="ED254" s="120" t="e">
        <f t="shared" si="125"/>
        <v>#DIV/0!</v>
      </c>
      <c r="EE254" s="120" t="e">
        <f t="shared" si="126"/>
        <v>#DIV/0!</v>
      </c>
      <c r="EF254" s="120" t="e">
        <f t="shared" si="127"/>
        <v>#DIV/0!</v>
      </c>
      <c r="EG254" s="120" t="e">
        <f t="shared" si="128"/>
        <v>#DIV/0!</v>
      </c>
      <c r="EH254" s="120" t="e">
        <f t="shared" si="129"/>
        <v>#DIV/0!</v>
      </c>
      <c r="EI254" s="120" t="str">
        <f t="shared" si="130"/>
        <v/>
      </c>
      <c r="EJ254" s="119"/>
    </row>
    <row r="255" spans="1:140" x14ac:dyDescent="0.25">
      <c r="A255" s="406" t="str">
        <f>'III Plan Rates'!A258</f>
        <v>Plan 241</v>
      </c>
      <c r="B255" s="122">
        <f>'III Plan Rates'!B258</f>
        <v>0</v>
      </c>
      <c r="C255" s="128">
        <f>'III Plan Rates'!D258</f>
        <v>0</v>
      </c>
      <c r="D255" s="122">
        <f>'III Plan Rates'!E258</f>
        <v>0</v>
      </c>
      <c r="E255" s="122">
        <f>'III Plan Rates'!F258</f>
        <v>0</v>
      </c>
      <c r="F255" s="122">
        <f>'III Plan Rates'!G258</f>
        <v>0</v>
      </c>
      <c r="G255" s="122">
        <f>'III Plan Rates'!J258</f>
        <v>0</v>
      </c>
      <c r="H255" s="10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2">
        <f>IF('III Plan Rates'!$AP258&gt;0,SUMPRODUCT(I255:Q255,'III Plan Rates'!$AG258:$AO258)/'III Plan Rates'!$AP258,0)</f>
        <v>0</v>
      </c>
      <c r="S255" s="123"/>
      <c r="T255" s="112" t="e">
        <f>'III Plan Rates'!$AA258*'V Consumer Factors'!$N$12*'II Rate Development &amp; Change'!$J$34</f>
        <v>#DIV/0!</v>
      </c>
      <c r="U255" s="112" t="e">
        <f>'III Plan Rates'!$AA258*'V Consumer Factors'!$N$13*'II Rate Development &amp; Change'!$J$34</f>
        <v>#DIV/0!</v>
      </c>
      <c r="V255" s="112" t="e">
        <f>'III Plan Rates'!$AA258*'V Consumer Factors'!$N$14*'II Rate Development &amp; Change'!$J$34</f>
        <v>#DIV/0!</v>
      </c>
      <c r="W255" s="112" t="e">
        <f>'III Plan Rates'!$AA258*'V Consumer Factors'!$N$15*'II Rate Development &amp; Change'!$J$34</f>
        <v>#DIV/0!</v>
      </c>
      <c r="X255" s="112" t="e">
        <f>'III Plan Rates'!$AA258*'V Consumer Factors'!$N$16*'II Rate Development &amp; Change'!$J$34</f>
        <v>#DIV/0!</v>
      </c>
      <c r="Y255" s="112" t="e">
        <f>'III Plan Rates'!$AA258*'V Consumer Factors'!$N$17*'II Rate Development &amp; Change'!$J$34</f>
        <v>#DIV/0!</v>
      </c>
      <c r="Z255" s="112" t="e">
        <f>'III Plan Rates'!$AA258*'V Consumer Factors'!$N$18*'II Rate Development &amp; Change'!$J$34</f>
        <v>#DIV/0!</v>
      </c>
      <c r="AA255" s="112" t="e">
        <f>'III Plan Rates'!$AA258*'V Consumer Factors'!$N$19*'II Rate Development &amp; Change'!$J$34</f>
        <v>#DIV/0!</v>
      </c>
      <c r="AB255" s="112" t="e">
        <f>'III Plan Rates'!$AA258*'V Consumer Factors'!$N$20*'II Rate Development &amp; Change'!$J$34</f>
        <v>#DIV/0!</v>
      </c>
      <c r="AC255" s="112">
        <f>IF('III Plan Rates'!$AP258&gt;0,SUMPRODUCT(T255:AB255,'III Plan Rates'!$AG258:$AO258)/'III Plan Rates'!$AP258,0)</f>
        <v>0</v>
      </c>
      <c r="AD255" s="119"/>
      <c r="AE255" s="120" t="e">
        <f t="shared" si="91"/>
        <v>#DIV/0!</v>
      </c>
      <c r="AF255" s="120" t="e">
        <f t="shared" si="92"/>
        <v>#DIV/0!</v>
      </c>
      <c r="AG255" s="120" t="e">
        <f t="shared" si="93"/>
        <v>#DIV/0!</v>
      </c>
      <c r="AH255" s="120" t="e">
        <f t="shared" si="94"/>
        <v>#DIV/0!</v>
      </c>
      <c r="AI255" s="120" t="e">
        <f t="shared" si="95"/>
        <v>#DIV/0!</v>
      </c>
      <c r="AJ255" s="120" t="e">
        <f t="shared" si="96"/>
        <v>#DIV/0!</v>
      </c>
      <c r="AK255" s="120" t="e">
        <f t="shared" si="97"/>
        <v>#DIV/0!</v>
      </c>
      <c r="AL255" s="120" t="e">
        <f t="shared" si="98"/>
        <v>#DIV/0!</v>
      </c>
      <c r="AM255" s="120" t="e">
        <f t="shared" si="99"/>
        <v>#DIV/0!</v>
      </c>
      <c r="AN255" s="120" t="str">
        <f t="shared" si="100"/>
        <v/>
      </c>
      <c r="AO255" s="119"/>
      <c r="AP255" s="111"/>
      <c r="AQ255" s="111"/>
      <c r="AR255" s="111"/>
      <c r="AS255" s="111"/>
      <c r="AT255" s="111"/>
      <c r="AU255" s="111"/>
      <c r="AV255" s="111"/>
      <c r="AW255" s="111"/>
      <c r="AX255" s="111"/>
      <c r="AY255" s="112">
        <f>IF('III Plan Rates'!$AP258&gt;0,SUMPRODUCT(AP255:AX255,'III Plan Rates'!$AG258:$AO258)/'III Plan Rates'!$AP258,0)</f>
        <v>0</v>
      </c>
      <c r="AZ255" s="123"/>
      <c r="BA255" s="112" t="e">
        <f>'III Plan Rates'!$AA258*'V Consumer Factors'!$N$12*'II Rate Development &amp; Change'!$K$34</f>
        <v>#DIV/0!</v>
      </c>
      <c r="BB255" s="112" t="e">
        <f>'III Plan Rates'!$AA258*'V Consumer Factors'!$N$13*'II Rate Development &amp; Change'!$K$34</f>
        <v>#DIV/0!</v>
      </c>
      <c r="BC255" s="112" t="e">
        <f>'III Plan Rates'!$AA258*'V Consumer Factors'!$N$14*'II Rate Development &amp; Change'!$K$34</f>
        <v>#DIV/0!</v>
      </c>
      <c r="BD255" s="112" t="e">
        <f>'III Plan Rates'!$AA258*'V Consumer Factors'!$N$15*'II Rate Development &amp; Change'!$K$34</f>
        <v>#DIV/0!</v>
      </c>
      <c r="BE255" s="112" t="e">
        <f>'III Plan Rates'!$AA258*'V Consumer Factors'!$N$16*'II Rate Development &amp; Change'!$K$34</f>
        <v>#DIV/0!</v>
      </c>
      <c r="BF255" s="112" t="e">
        <f>'III Plan Rates'!$AA258*'V Consumer Factors'!$N$17*'II Rate Development &amp; Change'!$K$34</f>
        <v>#DIV/0!</v>
      </c>
      <c r="BG255" s="112" t="e">
        <f>'III Plan Rates'!$AA258*'V Consumer Factors'!$N$18*'II Rate Development &amp; Change'!$K$34</f>
        <v>#DIV/0!</v>
      </c>
      <c r="BH255" s="112" t="e">
        <f>'III Plan Rates'!$AA258*'V Consumer Factors'!$N$19*'II Rate Development &amp; Change'!$K$34</f>
        <v>#DIV/0!</v>
      </c>
      <c r="BI255" s="112" t="e">
        <f>'III Plan Rates'!$AA258*'V Consumer Factors'!$N$20*'II Rate Development &amp; Change'!$K$34</f>
        <v>#DIV/0!</v>
      </c>
      <c r="BJ255" s="112">
        <f>IF('III Plan Rates'!$AP258&gt;0,SUMPRODUCT(BA255:BI255,'III Plan Rates'!$AG258:$AO258)/'III Plan Rates'!$AP258,0)</f>
        <v>0</v>
      </c>
      <c r="BK255" s="124"/>
      <c r="BL255" s="120" t="e">
        <f t="shared" si="101"/>
        <v>#DIV/0!</v>
      </c>
      <c r="BM255" s="120" t="e">
        <f t="shared" si="102"/>
        <v>#DIV/0!</v>
      </c>
      <c r="BN255" s="120" t="e">
        <f t="shared" si="103"/>
        <v>#DIV/0!</v>
      </c>
      <c r="BO255" s="120" t="e">
        <f t="shared" si="104"/>
        <v>#DIV/0!</v>
      </c>
      <c r="BP255" s="120" t="e">
        <f t="shared" si="105"/>
        <v>#DIV/0!</v>
      </c>
      <c r="BQ255" s="120" t="e">
        <f t="shared" si="106"/>
        <v>#DIV/0!</v>
      </c>
      <c r="BR255" s="120" t="e">
        <f t="shared" si="107"/>
        <v>#DIV/0!</v>
      </c>
      <c r="BS255" s="120" t="e">
        <f t="shared" si="108"/>
        <v>#DIV/0!</v>
      </c>
      <c r="BT255" s="120" t="e">
        <f t="shared" si="109"/>
        <v>#DIV/0!</v>
      </c>
      <c r="BU255" s="120" t="str">
        <f t="shared" si="110"/>
        <v/>
      </c>
      <c r="BV255" s="119"/>
      <c r="BW255" s="111"/>
      <c r="BX255" s="111"/>
      <c r="BY255" s="111"/>
      <c r="BZ255" s="111"/>
      <c r="CA255" s="111"/>
      <c r="CB255" s="111"/>
      <c r="CC255" s="111"/>
      <c r="CD255" s="111"/>
      <c r="CE255" s="111"/>
      <c r="CF255" s="112">
        <f>IF('III Plan Rates'!$AP258&gt;0,SUMPRODUCT(BW255:CE255,'III Plan Rates'!$AG258:$AO258)/'III Plan Rates'!$AP258,0)</f>
        <v>0</v>
      </c>
      <c r="CG255" s="123"/>
      <c r="CH255" s="112" t="e">
        <f>'III Plan Rates'!$AA258*'V Consumer Factors'!$N$12*'II Rate Development &amp; Change'!$L$34</f>
        <v>#DIV/0!</v>
      </c>
      <c r="CI255" s="112" t="e">
        <f>'III Plan Rates'!$AA258*'V Consumer Factors'!$N$13*'II Rate Development &amp; Change'!$L$34</f>
        <v>#DIV/0!</v>
      </c>
      <c r="CJ255" s="112" t="e">
        <f>'III Plan Rates'!$AA258*'V Consumer Factors'!$N$14*'II Rate Development &amp; Change'!$L$34</f>
        <v>#DIV/0!</v>
      </c>
      <c r="CK255" s="112" t="e">
        <f>'III Plan Rates'!$AA258*'V Consumer Factors'!$N$15*'II Rate Development &amp; Change'!$L$34</f>
        <v>#DIV/0!</v>
      </c>
      <c r="CL255" s="112" t="e">
        <f>'III Plan Rates'!$AA258*'V Consumer Factors'!$N$16*'II Rate Development &amp; Change'!$L$34</f>
        <v>#DIV/0!</v>
      </c>
      <c r="CM255" s="112" t="e">
        <f>'III Plan Rates'!$AA258*'V Consumer Factors'!$N$17*'II Rate Development &amp; Change'!$L$34</f>
        <v>#DIV/0!</v>
      </c>
      <c r="CN255" s="112" t="e">
        <f>'III Plan Rates'!$AA258*'V Consumer Factors'!$N$18*'II Rate Development &amp; Change'!$L$34</f>
        <v>#DIV/0!</v>
      </c>
      <c r="CO255" s="112" t="e">
        <f>'III Plan Rates'!$AA258*'V Consumer Factors'!$N$19*'II Rate Development &amp; Change'!$L$34</f>
        <v>#DIV/0!</v>
      </c>
      <c r="CP255" s="112" t="e">
        <f>'III Plan Rates'!$AA258*'V Consumer Factors'!$N$20*'II Rate Development &amp; Change'!$L$34</f>
        <v>#DIV/0!</v>
      </c>
      <c r="CQ255" s="112">
        <f>IF('III Plan Rates'!$AP258&gt;0,SUMPRODUCT(CH255:CP255,'III Plan Rates'!$AG258:$AO258)/'III Plan Rates'!$AP258,0)</f>
        <v>0</v>
      </c>
      <c r="CR255" s="124"/>
      <c r="CS255" s="120" t="e">
        <f t="shared" si="111"/>
        <v>#DIV/0!</v>
      </c>
      <c r="CT255" s="120" t="e">
        <f t="shared" si="112"/>
        <v>#DIV/0!</v>
      </c>
      <c r="CU255" s="120" t="e">
        <f t="shared" si="113"/>
        <v>#DIV/0!</v>
      </c>
      <c r="CV255" s="120" t="e">
        <f t="shared" si="114"/>
        <v>#DIV/0!</v>
      </c>
      <c r="CW255" s="120" t="e">
        <f t="shared" si="115"/>
        <v>#DIV/0!</v>
      </c>
      <c r="CX255" s="120" t="e">
        <f t="shared" si="116"/>
        <v>#DIV/0!</v>
      </c>
      <c r="CY255" s="120" t="e">
        <f t="shared" si="117"/>
        <v>#DIV/0!</v>
      </c>
      <c r="CZ255" s="120" t="e">
        <f t="shared" si="118"/>
        <v>#DIV/0!</v>
      </c>
      <c r="DA255" s="120" t="e">
        <f t="shared" si="119"/>
        <v>#DIV/0!</v>
      </c>
      <c r="DB255" s="120" t="str">
        <f t="shared" si="120"/>
        <v/>
      </c>
      <c r="DC255" s="119"/>
      <c r="DD255" s="111"/>
      <c r="DE255" s="111"/>
      <c r="DF255" s="111"/>
      <c r="DG255" s="111"/>
      <c r="DH255" s="111"/>
      <c r="DI255" s="111"/>
      <c r="DJ255" s="111"/>
      <c r="DK255" s="111"/>
      <c r="DL255" s="111"/>
      <c r="DM255" s="112">
        <f>IF('III Plan Rates'!$AP258&gt;0,SUMPRODUCT(DD255:DL255,'III Plan Rates'!$AG258:$AO258)/'III Plan Rates'!$AP258,0)</f>
        <v>0</v>
      </c>
      <c r="DN255" s="123"/>
      <c r="DO255" s="112" t="e">
        <f>'III Plan Rates'!$AA258*'V Consumer Factors'!$N$12*'II Rate Development &amp; Change'!$M$34</f>
        <v>#DIV/0!</v>
      </c>
      <c r="DP255" s="112" t="e">
        <f>'III Plan Rates'!$AA258*'V Consumer Factors'!$N$13*'II Rate Development &amp; Change'!$M$34</f>
        <v>#DIV/0!</v>
      </c>
      <c r="DQ255" s="112" t="e">
        <f>'III Plan Rates'!$AA258*'V Consumer Factors'!$N$14*'II Rate Development &amp; Change'!$M$34</f>
        <v>#DIV/0!</v>
      </c>
      <c r="DR255" s="112" t="e">
        <f>'III Plan Rates'!$AA258*'V Consumer Factors'!$N$15*'II Rate Development &amp; Change'!$M$34</f>
        <v>#DIV/0!</v>
      </c>
      <c r="DS255" s="112" t="e">
        <f>'III Plan Rates'!$AA258*'V Consumer Factors'!$N$16*'II Rate Development &amp; Change'!$M$34</f>
        <v>#DIV/0!</v>
      </c>
      <c r="DT255" s="112" t="e">
        <f>'III Plan Rates'!$AA258*'V Consumer Factors'!$N$17*'II Rate Development &amp; Change'!$M$34</f>
        <v>#DIV/0!</v>
      </c>
      <c r="DU255" s="112" t="e">
        <f>'III Plan Rates'!$AA258*'V Consumer Factors'!$N$18*'II Rate Development &amp; Change'!$M$34</f>
        <v>#DIV/0!</v>
      </c>
      <c r="DV255" s="112" t="e">
        <f>'III Plan Rates'!$AA258*'V Consumer Factors'!$N$19*'II Rate Development &amp; Change'!$M$34</f>
        <v>#DIV/0!</v>
      </c>
      <c r="DW255" s="112" t="e">
        <f>'III Plan Rates'!$AA258*'V Consumer Factors'!$N$20*'II Rate Development &amp; Change'!$M$34</f>
        <v>#DIV/0!</v>
      </c>
      <c r="DX255" s="112">
        <f>IF('III Plan Rates'!$AP258&gt;0,SUMPRODUCT(DO255:DW255,'III Plan Rates'!$AG258:$AO258)/'III Plan Rates'!$AP258,0)</f>
        <v>0</v>
      </c>
      <c r="DZ255" s="120" t="e">
        <f t="shared" si="121"/>
        <v>#DIV/0!</v>
      </c>
      <c r="EA255" s="120" t="e">
        <f t="shared" si="122"/>
        <v>#DIV/0!</v>
      </c>
      <c r="EB255" s="120" t="e">
        <f t="shared" si="123"/>
        <v>#DIV/0!</v>
      </c>
      <c r="EC255" s="120" t="e">
        <f t="shared" si="124"/>
        <v>#DIV/0!</v>
      </c>
      <c r="ED255" s="120" t="e">
        <f t="shared" si="125"/>
        <v>#DIV/0!</v>
      </c>
      <c r="EE255" s="120" t="e">
        <f t="shared" si="126"/>
        <v>#DIV/0!</v>
      </c>
      <c r="EF255" s="120" t="e">
        <f t="shared" si="127"/>
        <v>#DIV/0!</v>
      </c>
      <c r="EG255" s="120" t="e">
        <f t="shared" si="128"/>
        <v>#DIV/0!</v>
      </c>
      <c r="EH255" s="120" t="e">
        <f t="shared" si="129"/>
        <v>#DIV/0!</v>
      </c>
      <c r="EI255" s="120" t="str">
        <f t="shared" si="130"/>
        <v/>
      </c>
      <c r="EJ255" s="119"/>
    </row>
    <row r="256" spans="1:140" x14ac:dyDescent="0.25">
      <c r="A256" s="406" t="str">
        <f>'III Plan Rates'!A259</f>
        <v>Plan 242</v>
      </c>
      <c r="B256" s="122">
        <f>'III Plan Rates'!B259</f>
        <v>0</v>
      </c>
      <c r="C256" s="128">
        <f>'III Plan Rates'!D259</f>
        <v>0</v>
      </c>
      <c r="D256" s="122">
        <f>'III Plan Rates'!E259</f>
        <v>0</v>
      </c>
      <c r="E256" s="122">
        <f>'III Plan Rates'!F259</f>
        <v>0</v>
      </c>
      <c r="F256" s="122">
        <f>'III Plan Rates'!G259</f>
        <v>0</v>
      </c>
      <c r="G256" s="122">
        <f>'III Plan Rates'!J259</f>
        <v>0</v>
      </c>
      <c r="H256" s="10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2">
        <f>IF('III Plan Rates'!$AP259&gt;0,SUMPRODUCT(I256:Q256,'III Plan Rates'!$AG259:$AO259)/'III Plan Rates'!$AP259,0)</f>
        <v>0</v>
      </c>
      <c r="S256" s="123"/>
      <c r="T256" s="112" t="e">
        <f>'III Plan Rates'!$AA259*'V Consumer Factors'!$N$12*'II Rate Development &amp; Change'!$J$34</f>
        <v>#DIV/0!</v>
      </c>
      <c r="U256" s="112" t="e">
        <f>'III Plan Rates'!$AA259*'V Consumer Factors'!$N$13*'II Rate Development &amp; Change'!$J$34</f>
        <v>#DIV/0!</v>
      </c>
      <c r="V256" s="112" t="e">
        <f>'III Plan Rates'!$AA259*'V Consumer Factors'!$N$14*'II Rate Development &amp; Change'!$J$34</f>
        <v>#DIV/0!</v>
      </c>
      <c r="W256" s="112" t="e">
        <f>'III Plan Rates'!$AA259*'V Consumer Factors'!$N$15*'II Rate Development &amp; Change'!$J$34</f>
        <v>#DIV/0!</v>
      </c>
      <c r="X256" s="112" t="e">
        <f>'III Plan Rates'!$AA259*'V Consumer Factors'!$N$16*'II Rate Development &amp; Change'!$J$34</f>
        <v>#DIV/0!</v>
      </c>
      <c r="Y256" s="112" t="e">
        <f>'III Plan Rates'!$AA259*'V Consumer Factors'!$N$17*'II Rate Development &amp; Change'!$J$34</f>
        <v>#DIV/0!</v>
      </c>
      <c r="Z256" s="112" t="e">
        <f>'III Plan Rates'!$AA259*'V Consumer Factors'!$N$18*'II Rate Development &amp; Change'!$J$34</f>
        <v>#DIV/0!</v>
      </c>
      <c r="AA256" s="112" t="e">
        <f>'III Plan Rates'!$AA259*'V Consumer Factors'!$N$19*'II Rate Development &amp; Change'!$J$34</f>
        <v>#DIV/0!</v>
      </c>
      <c r="AB256" s="112" t="e">
        <f>'III Plan Rates'!$AA259*'V Consumer Factors'!$N$20*'II Rate Development &amp; Change'!$J$34</f>
        <v>#DIV/0!</v>
      </c>
      <c r="AC256" s="112">
        <f>IF('III Plan Rates'!$AP259&gt;0,SUMPRODUCT(T256:AB256,'III Plan Rates'!$AG259:$AO259)/'III Plan Rates'!$AP259,0)</f>
        <v>0</v>
      </c>
      <c r="AD256" s="119"/>
      <c r="AE256" s="120" t="e">
        <f t="shared" si="91"/>
        <v>#DIV/0!</v>
      </c>
      <c r="AF256" s="120" t="e">
        <f t="shared" si="92"/>
        <v>#DIV/0!</v>
      </c>
      <c r="AG256" s="120" t="e">
        <f t="shared" si="93"/>
        <v>#DIV/0!</v>
      </c>
      <c r="AH256" s="120" t="e">
        <f t="shared" si="94"/>
        <v>#DIV/0!</v>
      </c>
      <c r="AI256" s="120" t="e">
        <f t="shared" si="95"/>
        <v>#DIV/0!</v>
      </c>
      <c r="AJ256" s="120" t="e">
        <f t="shared" si="96"/>
        <v>#DIV/0!</v>
      </c>
      <c r="AK256" s="120" t="e">
        <f t="shared" si="97"/>
        <v>#DIV/0!</v>
      </c>
      <c r="AL256" s="120" t="e">
        <f t="shared" si="98"/>
        <v>#DIV/0!</v>
      </c>
      <c r="AM256" s="120" t="e">
        <f t="shared" si="99"/>
        <v>#DIV/0!</v>
      </c>
      <c r="AN256" s="120" t="str">
        <f t="shared" si="100"/>
        <v/>
      </c>
      <c r="AO256" s="119"/>
      <c r="AP256" s="111"/>
      <c r="AQ256" s="111"/>
      <c r="AR256" s="111"/>
      <c r="AS256" s="111"/>
      <c r="AT256" s="111"/>
      <c r="AU256" s="111"/>
      <c r="AV256" s="111"/>
      <c r="AW256" s="111"/>
      <c r="AX256" s="111"/>
      <c r="AY256" s="112">
        <f>IF('III Plan Rates'!$AP259&gt;0,SUMPRODUCT(AP256:AX256,'III Plan Rates'!$AG259:$AO259)/'III Plan Rates'!$AP259,0)</f>
        <v>0</v>
      </c>
      <c r="AZ256" s="123"/>
      <c r="BA256" s="112" t="e">
        <f>'III Plan Rates'!$AA259*'V Consumer Factors'!$N$12*'II Rate Development &amp; Change'!$K$34</f>
        <v>#DIV/0!</v>
      </c>
      <c r="BB256" s="112" t="e">
        <f>'III Plan Rates'!$AA259*'V Consumer Factors'!$N$13*'II Rate Development &amp; Change'!$K$34</f>
        <v>#DIV/0!</v>
      </c>
      <c r="BC256" s="112" t="e">
        <f>'III Plan Rates'!$AA259*'V Consumer Factors'!$N$14*'II Rate Development &amp; Change'!$K$34</f>
        <v>#DIV/0!</v>
      </c>
      <c r="BD256" s="112" t="e">
        <f>'III Plan Rates'!$AA259*'V Consumer Factors'!$N$15*'II Rate Development &amp; Change'!$K$34</f>
        <v>#DIV/0!</v>
      </c>
      <c r="BE256" s="112" t="e">
        <f>'III Plan Rates'!$AA259*'V Consumer Factors'!$N$16*'II Rate Development &amp; Change'!$K$34</f>
        <v>#DIV/0!</v>
      </c>
      <c r="BF256" s="112" t="e">
        <f>'III Plan Rates'!$AA259*'V Consumer Factors'!$N$17*'II Rate Development &amp; Change'!$K$34</f>
        <v>#DIV/0!</v>
      </c>
      <c r="BG256" s="112" t="e">
        <f>'III Plan Rates'!$AA259*'V Consumer Factors'!$N$18*'II Rate Development &amp; Change'!$K$34</f>
        <v>#DIV/0!</v>
      </c>
      <c r="BH256" s="112" t="e">
        <f>'III Plan Rates'!$AA259*'V Consumer Factors'!$N$19*'II Rate Development &amp; Change'!$K$34</f>
        <v>#DIV/0!</v>
      </c>
      <c r="BI256" s="112" t="e">
        <f>'III Plan Rates'!$AA259*'V Consumer Factors'!$N$20*'II Rate Development &amp; Change'!$K$34</f>
        <v>#DIV/0!</v>
      </c>
      <c r="BJ256" s="112">
        <f>IF('III Plan Rates'!$AP259&gt;0,SUMPRODUCT(BA256:BI256,'III Plan Rates'!$AG259:$AO259)/'III Plan Rates'!$AP259,0)</f>
        <v>0</v>
      </c>
      <c r="BK256" s="124"/>
      <c r="BL256" s="120" t="e">
        <f t="shared" si="101"/>
        <v>#DIV/0!</v>
      </c>
      <c r="BM256" s="120" t="e">
        <f t="shared" si="102"/>
        <v>#DIV/0!</v>
      </c>
      <c r="BN256" s="120" t="e">
        <f t="shared" si="103"/>
        <v>#DIV/0!</v>
      </c>
      <c r="BO256" s="120" t="e">
        <f t="shared" si="104"/>
        <v>#DIV/0!</v>
      </c>
      <c r="BP256" s="120" t="e">
        <f t="shared" si="105"/>
        <v>#DIV/0!</v>
      </c>
      <c r="BQ256" s="120" t="e">
        <f t="shared" si="106"/>
        <v>#DIV/0!</v>
      </c>
      <c r="BR256" s="120" t="e">
        <f t="shared" si="107"/>
        <v>#DIV/0!</v>
      </c>
      <c r="BS256" s="120" t="e">
        <f t="shared" si="108"/>
        <v>#DIV/0!</v>
      </c>
      <c r="BT256" s="120" t="e">
        <f t="shared" si="109"/>
        <v>#DIV/0!</v>
      </c>
      <c r="BU256" s="120" t="str">
        <f t="shared" si="110"/>
        <v/>
      </c>
      <c r="BV256" s="119"/>
      <c r="BW256" s="111"/>
      <c r="BX256" s="111"/>
      <c r="BY256" s="111"/>
      <c r="BZ256" s="111"/>
      <c r="CA256" s="111"/>
      <c r="CB256" s="111"/>
      <c r="CC256" s="111"/>
      <c r="CD256" s="111"/>
      <c r="CE256" s="111"/>
      <c r="CF256" s="112">
        <f>IF('III Plan Rates'!$AP259&gt;0,SUMPRODUCT(BW256:CE256,'III Plan Rates'!$AG259:$AO259)/'III Plan Rates'!$AP259,0)</f>
        <v>0</v>
      </c>
      <c r="CG256" s="123"/>
      <c r="CH256" s="112" t="e">
        <f>'III Plan Rates'!$AA259*'V Consumer Factors'!$N$12*'II Rate Development &amp; Change'!$L$34</f>
        <v>#DIV/0!</v>
      </c>
      <c r="CI256" s="112" t="e">
        <f>'III Plan Rates'!$AA259*'V Consumer Factors'!$N$13*'II Rate Development &amp; Change'!$L$34</f>
        <v>#DIV/0!</v>
      </c>
      <c r="CJ256" s="112" t="e">
        <f>'III Plan Rates'!$AA259*'V Consumer Factors'!$N$14*'II Rate Development &amp; Change'!$L$34</f>
        <v>#DIV/0!</v>
      </c>
      <c r="CK256" s="112" t="e">
        <f>'III Plan Rates'!$AA259*'V Consumer Factors'!$N$15*'II Rate Development &amp; Change'!$L$34</f>
        <v>#DIV/0!</v>
      </c>
      <c r="CL256" s="112" t="e">
        <f>'III Plan Rates'!$AA259*'V Consumer Factors'!$N$16*'II Rate Development &amp; Change'!$L$34</f>
        <v>#DIV/0!</v>
      </c>
      <c r="CM256" s="112" t="e">
        <f>'III Plan Rates'!$AA259*'V Consumer Factors'!$N$17*'II Rate Development &amp; Change'!$L$34</f>
        <v>#DIV/0!</v>
      </c>
      <c r="CN256" s="112" t="e">
        <f>'III Plan Rates'!$AA259*'V Consumer Factors'!$N$18*'II Rate Development &amp; Change'!$L$34</f>
        <v>#DIV/0!</v>
      </c>
      <c r="CO256" s="112" t="e">
        <f>'III Plan Rates'!$AA259*'V Consumer Factors'!$N$19*'II Rate Development &amp; Change'!$L$34</f>
        <v>#DIV/0!</v>
      </c>
      <c r="CP256" s="112" t="e">
        <f>'III Plan Rates'!$AA259*'V Consumer Factors'!$N$20*'II Rate Development &amp; Change'!$L$34</f>
        <v>#DIV/0!</v>
      </c>
      <c r="CQ256" s="112">
        <f>IF('III Plan Rates'!$AP259&gt;0,SUMPRODUCT(CH256:CP256,'III Plan Rates'!$AG259:$AO259)/'III Plan Rates'!$AP259,0)</f>
        <v>0</v>
      </c>
      <c r="CR256" s="124"/>
      <c r="CS256" s="120" t="e">
        <f t="shared" si="111"/>
        <v>#DIV/0!</v>
      </c>
      <c r="CT256" s="120" t="e">
        <f t="shared" si="112"/>
        <v>#DIV/0!</v>
      </c>
      <c r="CU256" s="120" t="e">
        <f t="shared" si="113"/>
        <v>#DIV/0!</v>
      </c>
      <c r="CV256" s="120" t="e">
        <f t="shared" si="114"/>
        <v>#DIV/0!</v>
      </c>
      <c r="CW256" s="120" t="e">
        <f t="shared" si="115"/>
        <v>#DIV/0!</v>
      </c>
      <c r="CX256" s="120" t="e">
        <f t="shared" si="116"/>
        <v>#DIV/0!</v>
      </c>
      <c r="CY256" s="120" t="e">
        <f t="shared" si="117"/>
        <v>#DIV/0!</v>
      </c>
      <c r="CZ256" s="120" t="e">
        <f t="shared" si="118"/>
        <v>#DIV/0!</v>
      </c>
      <c r="DA256" s="120" t="e">
        <f t="shared" si="119"/>
        <v>#DIV/0!</v>
      </c>
      <c r="DB256" s="120" t="str">
        <f t="shared" si="120"/>
        <v/>
      </c>
      <c r="DC256" s="119"/>
      <c r="DD256" s="111"/>
      <c r="DE256" s="111"/>
      <c r="DF256" s="111"/>
      <c r="DG256" s="111"/>
      <c r="DH256" s="111"/>
      <c r="DI256" s="111"/>
      <c r="DJ256" s="111"/>
      <c r="DK256" s="111"/>
      <c r="DL256" s="111"/>
      <c r="DM256" s="112">
        <f>IF('III Plan Rates'!$AP259&gt;0,SUMPRODUCT(DD256:DL256,'III Plan Rates'!$AG259:$AO259)/'III Plan Rates'!$AP259,0)</f>
        <v>0</v>
      </c>
      <c r="DN256" s="123"/>
      <c r="DO256" s="112" t="e">
        <f>'III Plan Rates'!$AA259*'V Consumer Factors'!$N$12*'II Rate Development &amp; Change'!$M$34</f>
        <v>#DIV/0!</v>
      </c>
      <c r="DP256" s="112" t="e">
        <f>'III Plan Rates'!$AA259*'V Consumer Factors'!$N$13*'II Rate Development &amp; Change'!$M$34</f>
        <v>#DIV/0!</v>
      </c>
      <c r="DQ256" s="112" t="e">
        <f>'III Plan Rates'!$AA259*'V Consumer Factors'!$N$14*'II Rate Development &amp; Change'!$M$34</f>
        <v>#DIV/0!</v>
      </c>
      <c r="DR256" s="112" t="e">
        <f>'III Plan Rates'!$AA259*'V Consumer Factors'!$N$15*'II Rate Development &amp; Change'!$M$34</f>
        <v>#DIV/0!</v>
      </c>
      <c r="DS256" s="112" t="e">
        <f>'III Plan Rates'!$AA259*'V Consumer Factors'!$N$16*'II Rate Development &amp; Change'!$M$34</f>
        <v>#DIV/0!</v>
      </c>
      <c r="DT256" s="112" t="e">
        <f>'III Plan Rates'!$AA259*'V Consumer Factors'!$N$17*'II Rate Development &amp; Change'!$M$34</f>
        <v>#DIV/0!</v>
      </c>
      <c r="DU256" s="112" t="e">
        <f>'III Plan Rates'!$AA259*'V Consumer Factors'!$N$18*'II Rate Development &amp; Change'!$M$34</f>
        <v>#DIV/0!</v>
      </c>
      <c r="DV256" s="112" t="e">
        <f>'III Plan Rates'!$AA259*'V Consumer Factors'!$N$19*'II Rate Development &amp; Change'!$M$34</f>
        <v>#DIV/0!</v>
      </c>
      <c r="DW256" s="112" t="e">
        <f>'III Plan Rates'!$AA259*'V Consumer Factors'!$N$20*'II Rate Development &amp; Change'!$M$34</f>
        <v>#DIV/0!</v>
      </c>
      <c r="DX256" s="112">
        <f>IF('III Plan Rates'!$AP259&gt;0,SUMPRODUCT(DO256:DW256,'III Plan Rates'!$AG259:$AO259)/'III Plan Rates'!$AP259,0)</f>
        <v>0</v>
      </c>
      <c r="DZ256" s="120" t="e">
        <f t="shared" si="121"/>
        <v>#DIV/0!</v>
      </c>
      <c r="EA256" s="120" t="e">
        <f t="shared" si="122"/>
        <v>#DIV/0!</v>
      </c>
      <c r="EB256" s="120" t="e">
        <f t="shared" si="123"/>
        <v>#DIV/0!</v>
      </c>
      <c r="EC256" s="120" t="e">
        <f t="shared" si="124"/>
        <v>#DIV/0!</v>
      </c>
      <c r="ED256" s="120" t="e">
        <f t="shared" si="125"/>
        <v>#DIV/0!</v>
      </c>
      <c r="EE256" s="120" t="e">
        <f t="shared" si="126"/>
        <v>#DIV/0!</v>
      </c>
      <c r="EF256" s="120" t="e">
        <f t="shared" si="127"/>
        <v>#DIV/0!</v>
      </c>
      <c r="EG256" s="120" t="e">
        <f t="shared" si="128"/>
        <v>#DIV/0!</v>
      </c>
      <c r="EH256" s="120" t="e">
        <f t="shared" si="129"/>
        <v>#DIV/0!</v>
      </c>
      <c r="EI256" s="120" t="str">
        <f t="shared" si="130"/>
        <v/>
      </c>
      <c r="EJ256" s="119"/>
    </row>
    <row r="257" spans="1:140" x14ac:dyDescent="0.25">
      <c r="A257" s="406" t="str">
        <f>'III Plan Rates'!A260</f>
        <v>Plan 243</v>
      </c>
      <c r="B257" s="122">
        <f>'III Plan Rates'!B260</f>
        <v>0</v>
      </c>
      <c r="C257" s="128">
        <f>'III Plan Rates'!D260</f>
        <v>0</v>
      </c>
      <c r="D257" s="122">
        <f>'III Plan Rates'!E260</f>
        <v>0</v>
      </c>
      <c r="E257" s="122">
        <f>'III Plan Rates'!F260</f>
        <v>0</v>
      </c>
      <c r="F257" s="122">
        <f>'III Plan Rates'!G260</f>
        <v>0</v>
      </c>
      <c r="G257" s="122">
        <f>'III Plan Rates'!J260</f>
        <v>0</v>
      </c>
      <c r="H257" s="10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2">
        <f>IF('III Plan Rates'!$AP260&gt;0,SUMPRODUCT(I257:Q257,'III Plan Rates'!$AG260:$AO260)/'III Plan Rates'!$AP260,0)</f>
        <v>0</v>
      </c>
      <c r="S257" s="123"/>
      <c r="T257" s="112" t="e">
        <f>'III Plan Rates'!$AA260*'V Consumer Factors'!$N$12*'II Rate Development &amp; Change'!$J$34</f>
        <v>#DIV/0!</v>
      </c>
      <c r="U257" s="112" t="e">
        <f>'III Plan Rates'!$AA260*'V Consumer Factors'!$N$13*'II Rate Development &amp; Change'!$J$34</f>
        <v>#DIV/0!</v>
      </c>
      <c r="V257" s="112" t="e">
        <f>'III Plan Rates'!$AA260*'V Consumer Factors'!$N$14*'II Rate Development &amp; Change'!$J$34</f>
        <v>#DIV/0!</v>
      </c>
      <c r="W257" s="112" t="e">
        <f>'III Plan Rates'!$AA260*'V Consumer Factors'!$N$15*'II Rate Development &amp; Change'!$J$34</f>
        <v>#DIV/0!</v>
      </c>
      <c r="X257" s="112" t="e">
        <f>'III Plan Rates'!$AA260*'V Consumer Factors'!$N$16*'II Rate Development &amp; Change'!$J$34</f>
        <v>#DIV/0!</v>
      </c>
      <c r="Y257" s="112" t="e">
        <f>'III Plan Rates'!$AA260*'V Consumer Factors'!$N$17*'II Rate Development &amp; Change'!$J$34</f>
        <v>#DIV/0!</v>
      </c>
      <c r="Z257" s="112" t="e">
        <f>'III Plan Rates'!$AA260*'V Consumer Factors'!$N$18*'II Rate Development &amp; Change'!$J$34</f>
        <v>#DIV/0!</v>
      </c>
      <c r="AA257" s="112" t="e">
        <f>'III Plan Rates'!$AA260*'V Consumer Factors'!$N$19*'II Rate Development &amp; Change'!$J$34</f>
        <v>#DIV/0!</v>
      </c>
      <c r="AB257" s="112" t="e">
        <f>'III Plan Rates'!$AA260*'V Consumer Factors'!$N$20*'II Rate Development &amp; Change'!$J$34</f>
        <v>#DIV/0!</v>
      </c>
      <c r="AC257" s="112">
        <f>IF('III Plan Rates'!$AP260&gt;0,SUMPRODUCT(T257:AB257,'III Plan Rates'!$AG260:$AO260)/'III Plan Rates'!$AP260,0)</f>
        <v>0</v>
      </c>
      <c r="AD257" s="119"/>
      <c r="AE257" s="120" t="e">
        <f t="shared" si="91"/>
        <v>#DIV/0!</v>
      </c>
      <c r="AF257" s="120" t="e">
        <f t="shared" si="92"/>
        <v>#DIV/0!</v>
      </c>
      <c r="AG257" s="120" t="e">
        <f t="shared" si="93"/>
        <v>#DIV/0!</v>
      </c>
      <c r="AH257" s="120" t="e">
        <f t="shared" si="94"/>
        <v>#DIV/0!</v>
      </c>
      <c r="AI257" s="120" t="e">
        <f t="shared" si="95"/>
        <v>#DIV/0!</v>
      </c>
      <c r="AJ257" s="120" t="e">
        <f t="shared" si="96"/>
        <v>#DIV/0!</v>
      </c>
      <c r="AK257" s="120" t="e">
        <f t="shared" si="97"/>
        <v>#DIV/0!</v>
      </c>
      <c r="AL257" s="120" t="e">
        <f t="shared" si="98"/>
        <v>#DIV/0!</v>
      </c>
      <c r="AM257" s="120" t="e">
        <f t="shared" si="99"/>
        <v>#DIV/0!</v>
      </c>
      <c r="AN257" s="120" t="str">
        <f t="shared" si="100"/>
        <v/>
      </c>
      <c r="AO257" s="119"/>
      <c r="AP257" s="111"/>
      <c r="AQ257" s="111"/>
      <c r="AR257" s="111"/>
      <c r="AS257" s="111"/>
      <c r="AT257" s="111"/>
      <c r="AU257" s="111"/>
      <c r="AV257" s="111"/>
      <c r="AW257" s="111"/>
      <c r="AX257" s="111"/>
      <c r="AY257" s="112">
        <f>IF('III Plan Rates'!$AP260&gt;0,SUMPRODUCT(AP257:AX257,'III Plan Rates'!$AG260:$AO260)/'III Plan Rates'!$AP260,0)</f>
        <v>0</v>
      </c>
      <c r="AZ257" s="123"/>
      <c r="BA257" s="112" t="e">
        <f>'III Plan Rates'!$AA260*'V Consumer Factors'!$N$12*'II Rate Development &amp; Change'!$K$34</f>
        <v>#DIV/0!</v>
      </c>
      <c r="BB257" s="112" t="e">
        <f>'III Plan Rates'!$AA260*'V Consumer Factors'!$N$13*'II Rate Development &amp; Change'!$K$34</f>
        <v>#DIV/0!</v>
      </c>
      <c r="BC257" s="112" t="e">
        <f>'III Plan Rates'!$AA260*'V Consumer Factors'!$N$14*'II Rate Development &amp; Change'!$K$34</f>
        <v>#DIV/0!</v>
      </c>
      <c r="BD257" s="112" t="e">
        <f>'III Plan Rates'!$AA260*'V Consumer Factors'!$N$15*'II Rate Development &amp; Change'!$K$34</f>
        <v>#DIV/0!</v>
      </c>
      <c r="BE257" s="112" t="e">
        <f>'III Plan Rates'!$AA260*'V Consumer Factors'!$N$16*'II Rate Development &amp; Change'!$K$34</f>
        <v>#DIV/0!</v>
      </c>
      <c r="BF257" s="112" t="e">
        <f>'III Plan Rates'!$AA260*'V Consumer Factors'!$N$17*'II Rate Development &amp; Change'!$K$34</f>
        <v>#DIV/0!</v>
      </c>
      <c r="BG257" s="112" t="e">
        <f>'III Plan Rates'!$AA260*'V Consumer Factors'!$N$18*'II Rate Development &amp; Change'!$K$34</f>
        <v>#DIV/0!</v>
      </c>
      <c r="BH257" s="112" t="e">
        <f>'III Plan Rates'!$AA260*'V Consumer Factors'!$N$19*'II Rate Development &amp; Change'!$K$34</f>
        <v>#DIV/0!</v>
      </c>
      <c r="BI257" s="112" t="e">
        <f>'III Plan Rates'!$AA260*'V Consumer Factors'!$N$20*'II Rate Development &amp; Change'!$K$34</f>
        <v>#DIV/0!</v>
      </c>
      <c r="BJ257" s="112">
        <f>IF('III Plan Rates'!$AP260&gt;0,SUMPRODUCT(BA257:BI257,'III Plan Rates'!$AG260:$AO260)/'III Plan Rates'!$AP260,0)</f>
        <v>0</v>
      </c>
      <c r="BK257" s="124"/>
      <c r="BL257" s="120" t="e">
        <f t="shared" si="101"/>
        <v>#DIV/0!</v>
      </c>
      <c r="BM257" s="120" t="e">
        <f t="shared" si="102"/>
        <v>#DIV/0!</v>
      </c>
      <c r="BN257" s="120" t="e">
        <f t="shared" si="103"/>
        <v>#DIV/0!</v>
      </c>
      <c r="BO257" s="120" t="e">
        <f t="shared" si="104"/>
        <v>#DIV/0!</v>
      </c>
      <c r="BP257" s="120" t="e">
        <f t="shared" si="105"/>
        <v>#DIV/0!</v>
      </c>
      <c r="BQ257" s="120" t="e">
        <f t="shared" si="106"/>
        <v>#DIV/0!</v>
      </c>
      <c r="BR257" s="120" t="e">
        <f t="shared" si="107"/>
        <v>#DIV/0!</v>
      </c>
      <c r="BS257" s="120" t="e">
        <f t="shared" si="108"/>
        <v>#DIV/0!</v>
      </c>
      <c r="BT257" s="120" t="e">
        <f t="shared" si="109"/>
        <v>#DIV/0!</v>
      </c>
      <c r="BU257" s="120" t="str">
        <f t="shared" si="110"/>
        <v/>
      </c>
      <c r="BV257" s="119"/>
      <c r="BW257" s="111"/>
      <c r="BX257" s="111"/>
      <c r="BY257" s="111"/>
      <c r="BZ257" s="111"/>
      <c r="CA257" s="111"/>
      <c r="CB257" s="111"/>
      <c r="CC257" s="111"/>
      <c r="CD257" s="111"/>
      <c r="CE257" s="111"/>
      <c r="CF257" s="112">
        <f>IF('III Plan Rates'!$AP260&gt;0,SUMPRODUCT(BW257:CE257,'III Plan Rates'!$AG260:$AO260)/'III Plan Rates'!$AP260,0)</f>
        <v>0</v>
      </c>
      <c r="CG257" s="123"/>
      <c r="CH257" s="112" t="e">
        <f>'III Plan Rates'!$AA260*'V Consumer Factors'!$N$12*'II Rate Development &amp; Change'!$L$34</f>
        <v>#DIV/0!</v>
      </c>
      <c r="CI257" s="112" t="e">
        <f>'III Plan Rates'!$AA260*'V Consumer Factors'!$N$13*'II Rate Development &amp; Change'!$L$34</f>
        <v>#DIV/0!</v>
      </c>
      <c r="CJ257" s="112" t="e">
        <f>'III Plan Rates'!$AA260*'V Consumer Factors'!$N$14*'II Rate Development &amp; Change'!$L$34</f>
        <v>#DIV/0!</v>
      </c>
      <c r="CK257" s="112" t="e">
        <f>'III Plan Rates'!$AA260*'V Consumer Factors'!$N$15*'II Rate Development &amp; Change'!$L$34</f>
        <v>#DIV/0!</v>
      </c>
      <c r="CL257" s="112" t="e">
        <f>'III Plan Rates'!$AA260*'V Consumer Factors'!$N$16*'II Rate Development &amp; Change'!$L$34</f>
        <v>#DIV/0!</v>
      </c>
      <c r="CM257" s="112" t="e">
        <f>'III Plan Rates'!$AA260*'V Consumer Factors'!$N$17*'II Rate Development &amp; Change'!$L$34</f>
        <v>#DIV/0!</v>
      </c>
      <c r="CN257" s="112" t="e">
        <f>'III Plan Rates'!$AA260*'V Consumer Factors'!$N$18*'II Rate Development &amp; Change'!$L$34</f>
        <v>#DIV/0!</v>
      </c>
      <c r="CO257" s="112" t="e">
        <f>'III Plan Rates'!$AA260*'V Consumer Factors'!$N$19*'II Rate Development &amp; Change'!$L$34</f>
        <v>#DIV/0!</v>
      </c>
      <c r="CP257" s="112" t="e">
        <f>'III Plan Rates'!$AA260*'V Consumer Factors'!$N$20*'II Rate Development &amp; Change'!$L$34</f>
        <v>#DIV/0!</v>
      </c>
      <c r="CQ257" s="112">
        <f>IF('III Plan Rates'!$AP260&gt;0,SUMPRODUCT(CH257:CP257,'III Plan Rates'!$AG260:$AO260)/'III Plan Rates'!$AP260,0)</f>
        <v>0</v>
      </c>
      <c r="CR257" s="124"/>
      <c r="CS257" s="120" t="e">
        <f t="shared" si="111"/>
        <v>#DIV/0!</v>
      </c>
      <c r="CT257" s="120" t="e">
        <f t="shared" si="112"/>
        <v>#DIV/0!</v>
      </c>
      <c r="CU257" s="120" t="e">
        <f t="shared" si="113"/>
        <v>#DIV/0!</v>
      </c>
      <c r="CV257" s="120" t="e">
        <f t="shared" si="114"/>
        <v>#DIV/0!</v>
      </c>
      <c r="CW257" s="120" t="e">
        <f t="shared" si="115"/>
        <v>#DIV/0!</v>
      </c>
      <c r="CX257" s="120" t="e">
        <f t="shared" si="116"/>
        <v>#DIV/0!</v>
      </c>
      <c r="CY257" s="120" t="e">
        <f t="shared" si="117"/>
        <v>#DIV/0!</v>
      </c>
      <c r="CZ257" s="120" t="e">
        <f t="shared" si="118"/>
        <v>#DIV/0!</v>
      </c>
      <c r="DA257" s="120" t="e">
        <f t="shared" si="119"/>
        <v>#DIV/0!</v>
      </c>
      <c r="DB257" s="120" t="str">
        <f t="shared" si="120"/>
        <v/>
      </c>
      <c r="DC257" s="119"/>
      <c r="DD257" s="111"/>
      <c r="DE257" s="111"/>
      <c r="DF257" s="111"/>
      <c r="DG257" s="111"/>
      <c r="DH257" s="111"/>
      <c r="DI257" s="111"/>
      <c r="DJ257" s="111"/>
      <c r="DK257" s="111"/>
      <c r="DL257" s="111"/>
      <c r="DM257" s="112">
        <f>IF('III Plan Rates'!$AP260&gt;0,SUMPRODUCT(DD257:DL257,'III Plan Rates'!$AG260:$AO260)/'III Plan Rates'!$AP260,0)</f>
        <v>0</v>
      </c>
      <c r="DN257" s="123"/>
      <c r="DO257" s="112" t="e">
        <f>'III Plan Rates'!$AA260*'V Consumer Factors'!$N$12*'II Rate Development &amp; Change'!$M$34</f>
        <v>#DIV/0!</v>
      </c>
      <c r="DP257" s="112" t="e">
        <f>'III Plan Rates'!$AA260*'V Consumer Factors'!$N$13*'II Rate Development &amp; Change'!$M$34</f>
        <v>#DIV/0!</v>
      </c>
      <c r="DQ257" s="112" t="e">
        <f>'III Plan Rates'!$AA260*'V Consumer Factors'!$N$14*'II Rate Development &amp; Change'!$M$34</f>
        <v>#DIV/0!</v>
      </c>
      <c r="DR257" s="112" t="e">
        <f>'III Plan Rates'!$AA260*'V Consumer Factors'!$N$15*'II Rate Development &amp; Change'!$M$34</f>
        <v>#DIV/0!</v>
      </c>
      <c r="DS257" s="112" t="e">
        <f>'III Plan Rates'!$AA260*'V Consumer Factors'!$N$16*'II Rate Development &amp; Change'!$M$34</f>
        <v>#DIV/0!</v>
      </c>
      <c r="DT257" s="112" t="e">
        <f>'III Plan Rates'!$AA260*'V Consumer Factors'!$N$17*'II Rate Development &amp; Change'!$M$34</f>
        <v>#DIV/0!</v>
      </c>
      <c r="DU257" s="112" t="e">
        <f>'III Plan Rates'!$AA260*'V Consumer Factors'!$N$18*'II Rate Development &amp; Change'!$M$34</f>
        <v>#DIV/0!</v>
      </c>
      <c r="DV257" s="112" t="e">
        <f>'III Plan Rates'!$AA260*'V Consumer Factors'!$N$19*'II Rate Development &amp; Change'!$M$34</f>
        <v>#DIV/0!</v>
      </c>
      <c r="DW257" s="112" t="e">
        <f>'III Plan Rates'!$AA260*'V Consumer Factors'!$N$20*'II Rate Development &amp; Change'!$M$34</f>
        <v>#DIV/0!</v>
      </c>
      <c r="DX257" s="112">
        <f>IF('III Plan Rates'!$AP260&gt;0,SUMPRODUCT(DO257:DW257,'III Plan Rates'!$AG260:$AO260)/'III Plan Rates'!$AP260,0)</f>
        <v>0</v>
      </c>
      <c r="DZ257" s="120" t="e">
        <f t="shared" si="121"/>
        <v>#DIV/0!</v>
      </c>
      <c r="EA257" s="120" t="e">
        <f t="shared" si="122"/>
        <v>#DIV/0!</v>
      </c>
      <c r="EB257" s="120" t="e">
        <f t="shared" si="123"/>
        <v>#DIV/0!</v>
      </c>
      <c r="EC257" s="120" t="e">
        <f t="shared" si="124"/>
        <v>#DIV/0!</v>
      </c>
      <c r="ED257" s="120" t="e">
        <f t="shared" si="125"/>
        <v>#DIV/0!</v>
      </c>
      <c r="EE257" s="120" t="e">
        <f t="shared" si="126"/>
        <v>#DIV/0!</v>
      </c>
      <c r="EF257" s="120" t="e">
        <f t="shared" si="127"/>
        <v>#DIV/0!</v>
      </c>
      <c r="EG257" s="120" t="e">
        <f t="shared" si="128"/>
        <v>#DIV/0!</v>
      </c>
      <c r="EH257" s="120" t="e">
        <f t="shared" si="129"/>
        <v>#DIV/0!</v>
      </c>
      <c r="EI257" s="120" t="str">
        <f t="shared" si="130"/>
        <v/>
      </c>
      <c r="EJ257" s="119"/>
    </row>
    <row r="258" spans="1:140" x14ac:dyDescent="0.25">
      <c r="A258" s="406" t="str">
        <f>'III Plan Rates'!A261</f>
        <v>Plan 244</v>
      </c>
      <c r="B258" s="122">
        <f>'III Plan Rates'!B261</f>
        <v>0</v>
      </c>
      <c r="C258" s="128">
        <f>'III Plan Rates'!D261</f>
        <v>0</v>
      </c>
      <c r="D258" s="122">
        <f>'III Plan Rates'!E261</f>
        <v>0</v>
      </c>
      <c r="E258" s="122">
        <f>'III Plan Rates'!F261</f>
        <v>0</v>
      </c>
      <c r="F258" s="122">
        <f>'III Plan Rates'!G261</f>
        <v>0</v>
      </c>
      <c r="G258" s="122">
        <f>'III Plan Rates'!J261</f>
        <v>0</v>
      </c>
      <c r="H258" s="10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2">
        <f>IF('III Plan Rates'!$AP261&gt;0,SUMPRODUCT(I258:Q258,'III Plan Rates'!$AG261:$AO261)/'III Plan Rates'!$AP261,0)</f>
        <v>0</v>
      </c>
      <c r="S258" s="123"/>
      <c r="T258" s="112" t="e">
        <f>'III Plan Rates'!$AA261*'V Consumer Factors'!$N$12*'II Rate Development &amp; Change'!$J$34</f>
        <v>#DIV/0!</v>
      </c>
      <c r="U258" s="112" t="e">
        <f>'III Plan Rates'!$AA261*'V Consumer Factors'!$N$13*'II Rate Development &amp; Change'!$J$34</f>
        <v>#DIV/0!</v>
      </c>
      <c r="V258" s="112" t="e">
        <f>'III Plan Rates'!$AA261*'V Consumer Factors'!$N$14*'II Rate Development &amp; Change'!$J$34</f>
        <v>#DIV/0!</v>
      </c>
      <c r="W258" s="112" t="e">
        <f>'III Plan Rates'!$AA261*'V Consumer Factors'!$N$15*'II Rate Development &amp; Change'!$J$34</f>
        <v>#DIV/0!</v>
      </c>
      <c r="X258" s="112" t="e">
        <f>'III Plan Rates'!$AA261*'V Consumer Factors'!$N$16*'II Rate Development &amp; Change'!$J$34</f>
        <v>#DIV/0!</v>
      </c>
      <c r="Y258" s="112" t="e">
        <f>'III Plan Rates'!$AA261*'V Consumer Factors'!$N$17*'II Rate Development &amp; Change'!$J$34</f>
        <v>#DIV/0!</v>
      </c>
      <c r="Z258" s="112" t="e">
        <f>'III Plan Rates'!$AA261*'V Consumer Factors'!$N$18*'II Rate Development &amp; Change'!$J$34</f>
        <v>#DIV/0!</v>
      </c>
      <c r="AA258" s="112" t="e">
        <f>'III Plan Rates'!$AA261*'V Consumer Factors'!$N$19*'II Rate Development &amp; Change'!$J$34</f>
        <v>#DIV/0!</v>
      </c>
      <c r="AB258" s="112" t="e">
        <f>'III Plan Rates'!$AA261*'V Consumer Factors'!$N$20*'II Rate Development &amp; Change'!$J$34</f>
        <v>#DIV/0!</v>
      </c>
      <c r="AC258" s="112">
        <f>IF('III Plan Rates'!$AP261&gt;0,SUMPRODUCT(T258:AB258,'III Plan Rates'!$AG261:$AO261)/'III Plan Rates'!$AP261,0)</f>
        <v>0</v>
      </c>
      <c r="AD258" s="119"/>
      <c r="AE258" s="120" t="e">
        <f t="shared" si="91"/>
        <v>#DIV/0!</v>
      </c>
      <c r="AF258" s="120" t="e">
        <f t="shared" si="92"/>
        <v>#DIV/0!</v>
      </c>
      <c r="AG258" s="120" t="e">
        <f t="shared" si="93"/>
        <v>#DIV/0!</v>
      </c>
      <c r="AH258" s="120" t="e">
        <f t="shared" si="94"/>
        <v>#DIV/0!</v>
      </c>
      <c r="AI258" s="120" t="e">
        <f t="shared" si="95"/>
        <v>#DIV/0!</v>
      </c>
      <c r="AJ258" s="120" t="e">
        <f t="shared" si="96"/>
        <v>#DIV/0!</v>
      </c>
      <c r="AK258" s="120" t="e">
        <f t="shared" si="97"/>
        <v>#DIV/0!</v>
      </c>
      <c r="AL258" s="120" t="e">
        <f t="shared" si="98"/>
        <v>#DIV/0!</v>
      </c>
      <c r="AM258" s="120" t="e">
        <f t="shared" si="99"/>
        <v>#DIV/0!</v>
      </c>
      <c r="AN258" s="120" t="str">
        <f t="shared" si="100"/>
        <v/>
      </c>
      <c r="AO258" s="119"/>
      <c r="AP258" s="111"/>
      <c r="AQ258" s="111"/>
      <c r="AR258" s="111"/>
      <c r="AS258" s="111"/>
      <c r="AT258" s="111"/>
      <c r="AU258" s="111"/>
      <c r="AV258" s="111"/>
      <c r="AW258" s="111"/>
      <c r="AX258" s="111"/>
      <c r="AY258" s="112">
        <f>IF('III Plan Rates'!$AP261&gt;0,SUMPRODUCT(AP258:AX258,'III Plan Rates'!$AG261:$AO261)/'III Plan Rates'!$AP261,0)</f>
        <v>0</v>
      </c>
      <c r="AZ258" s="123"/>
      <c r="BA258" s="112" t="e">
        <f>'III Plan Rates'!$AA261*'V Consumer Factors'!$N$12*'II Rate Development &amp; Change'!$K$34</f>
        <v>#DIV/0!</v>
      </c>
      <c r="BB258" s="112" t="e">
        <f>'III Plan Rates'!$AA261*'V Consumer Factors'!$N$13*'II Rate Development &amp; Change'!$K$34</f>
        <v>#DIV/0!</v>
      </c>
      <c r="BC258" s="112" t="e">
        <f>'III Plan Rates'!$AA261*'V Consumer Factors'!$N$14*'II Rate Development &amp; Change'!$K$34</f>
        <v>#DIV/0!</v>
      </c>
      <c r="BD258" s="112" t="e">
        <f>'III Plan Rates'!$AA261*'V Consumer Factors'!$N$15*'II Rate Development &amp; Change'!$K$34</f>
        <v>#DIV/0!</v>
      </c>
      <c r="BE258" s="112" t="e">
        <f>'III Plan Rates'!$AA261*'V Consumer Factors'!$N$16*'II Rate Development &amp; Change'!$K$34</f>
        <v>#DIV/0!</v>
      </c>
      <c r="BF258" s="112" t="e">
        <f>'III Plan Rates'!$AA261*'V Consumer Factors'!$N$17*'II Rate Development &amp; Change'!$K$34</f>
        <v>#DIV/0!</v>
      </c>
      <c r="BG258" s="112" t="e">
        <f>'III Plan Rates'!$AA261*'V Consumer Factors'!$N$18*'II Rate Development &amp; Change'!$K$34</f>
        <v>#DIV/0!</v>
      </c>
      <c r="BH258" s="112" t="e">
        <f>'III Plan Rates'!$AA261*'V Consumer Factors'!$N$19*'II Rate Development &amp; Change'!$K$34</f>
        <v>#DIV/0!</v>
      </c>
      <c r="BI258" s="112" t="e">
        <f>'III Plan Rates'!$AA261*'V Consumer Factors'!$N$20*'II Rate Development &amp; Change'!$K$34</f>
        <v>#DIV/0!</v>
      </c>
      <c r="BJ258" s="112">
        <f>IF('III Plan Rates'!$AP261&gt;0,SUMPRODUCT(BA258:BI258,'III Plan Rates'!$AG261:$AO261)/'III Plan Rates'!$AP261,0)</f>
        <v>0</v>
      </c>
      <c r="BK258" s="124"/>
      <c r="BL258" s="120" t="e">
        <f t="shared" si="101"/>
        <v>#DIV/0!</v>
      </c>
      <c r="BM258" s="120" t="e">
        <f t="shared" si="102"/>
        <v>#DIV/0!</v>
      </c>
      <c r="BN258" s="120" t="e">
        <f t="shared" si="103"/>
        <v>#DIV/0!</v>
      </c>
      <c r="BO258" s="120" t="e">
        <f t="shared" si="104"/>
        <v>#DIV/0!</v>
      </c>
      <c r="BP258" s="120" t="e">
        <f t="shared" si="105"/>
        <v>#DIV/0!</v>
      </c>
      <c r="BQ258" s="120" t="e">
        <f t="shared" si="106"/>
        <v>#DIV/0!</v>
      </c>
      <c r="BR258" s="120" t="e">
        <f t="shared" si="107"/>
        <v>#DIV/0!</v>
      </c>
      <c r="BS258" s="120" t="e">
        <f t="shared" si="108"/>
        <v>#DIV/0!</v>
      </c>
      <c r="BT258" s="120" t="e">
        <f t="shared" si="109"/>
        <v>#DIV/0!</v>
      </c>
      <c r="BU258" s="120" t="str">
        <f t="shared" si="110"/>
        <v/>
      </c>
      <c r="BV258" s="119"/>
      <c r="BW258" s="111"/>
      <c r="BX258" s="111"/>
      <c r="BY258" s="111"/>
      <c r="BZ258" s="111"/>
      <c r="CA258" s="111"/>
      <c r="CB258" s="111"/>
      <c r="CC258" s="111"/>
      <c r="CD258" s="111"/>
      <c r="CE258" s="111"/>
      <c r="CF258" s="112">
        <f>IF('III Plan Rates'!$AP261&gt;0,SUMPRODUCT(BW258:CE258,'III Plan Rates'!$AG261:$AO261)/'III Plan Rates'!$AP261,0)</f>
        <v>0</v>
      </c>
      <c r="CG258" s="123"/>
      <c r="CH258" s="112" t="e">
        <f>'III Plan Rates'!$AA261*'V Consumer Factors'!$N$12*'II Rate Development &amp; Change'!$L$34</f>
        <v>#DIV/0!</v>
      </c>
      <c r="CI258" s="112" t="e">
        <f>'III Plan Rates'!$AA261*'V Consumer Factors'!$N$13*'II Rate Development &amp; Change'!$L$34</f>
        <v>#DIV/0!</v>
      </c>
      <c r="CJ258" s="112" t="e">
        <f>'III Plan Rates'!$AA261*'V Consumer Factors'!$N$14*'II Rate Development &amp; Change'!$L$34</f>
        <v>#DIV/0!</v>
      </c>
      <c r="CK258" s="112" t="e">
        <f>'III Plan Rates'!$AA261*'V Consumer Factors'!$N$15*'II Rate Development &amp; Change'!$L$34</f>
        <v>#DIV/0!</v>
      </c>
      <c r="CL258" s="112" t="e">
        <f>'III Plan Rates'!$AA261*'V Consumer Factors'!$N$16*'II Rate Development &amp; Change'!$L$34</f>
        <v>#DIV/0!</v>
      </c>
      <c r="CM258" s="112" t="e">
        <f>'III Plan Rates'!$AA261*'V Consumer Factors'!$N$17*'II Rate Development &amp; Change'!$L$34</f>
        <v>#DIV/0!</v>
      </c>
      <c r="CN258" s="112" t="e">
        <f>'III Plan Rates'!$AA261*'V Consumer Factors'!$N$18*'II Rate Development &amp; Change'!$L$34</f>
        <v>#DIV/0!</v>
      </c>
      <c r="CO258" s="112" t="e">
        <f>'III Plan Rates'!$AA261*'V Consumer Factors'!$N$19*'II Rate Development &amp; Change'!$L$34</f>
        <v>#DIV/0!</v>
      </c>
      <c r="CP258" s="112" t="e">
        <f>'III Plan Rates'!$AA261*'V Consumer Factors'!$N$20*'II Rate Development &amp; Change'!$L$34</f>
        <v>#DIV/0!</v>
      </c>
      <c r="CQ258" s="112">
        <f>IF('III Plan Rates'!$AP261&gt;0,SUMPRODUCT(CH258:CP258,'III Plan Rates'!$AG261:$AO261)/'III Plan Rates'!$AP261,0)</f>
        <v>0</v>
      </c>
      <c r="CR258" s="124"/>
      <c r="CS258" s="120" t="e">
        <f t="shared" si="111"/>
        <v>#DIV/0!</v>
      </c>
      <c r="CT258" s="120" t="e">
        <f t="shared" si="112"/>
        <v>#DIV/0!</v>
      </c>
      <c r="CU258" s="120" t="e">
        <f t="shared" si="113"/>
        <v>#DIV/0!</v>
      </c>
      <c r="CV258" s="120" t="e">
        <f t="shared" si="114"/>
        <v>#DIV/0!</v>
      </c>
      <c r="CW258" s="120" t="e">
        <f t="shared" si="115"/>
        <v>#DIV/0!</v>
      </c>
      <c r="CX258" s="120" t="e">
        <f t="shared" si="116"/>
        <v>#DIV/0!</v>
      </c>
      <c r="CY258" s="120" t="e">
        <f t="shared" si="117"/>
        <v>#DIV/0!</v>
      </c>
      <c r="CZ258" s="120" t="e">
        <f t="shared" si="118"/>
        <v>#DIV/0!</v>
      </c>
      <c r="DA258" s="120" t="e">
        <f t="shared" si="119"/>
        <v>#DIV/0!</v>
      </c>
      <c r="DB258" s="120" t="str">
        <f t="shared" si="120"/>
        <v/>
      </c>
      <c r="DC258" s="119"/>
      <c r="DD258" s="111"/>
      <c r="DE258" s="111"/>
      <c r="DF258" s="111"/>
      <c r="DG258" s="111"/>
      <c r="DH258" s="111"/>
      <c r="DI258" s="111"/>
      <c r="DJ258" s="111"/>
      <c r="DK258" s="111"/>
      <c r="DL258" s="111"/>
      <c r="DM258" s="112">
        <f>IF('III Plan Rates'!$AP261&gt;0,SUMPRODUCT(DD258:DL258,'III Plan Rates'!$AG261:$AO261)/'III Plan Rates'!$AP261,0)</f>
        <v>0</v>
      </c>
      <c r="DN258" s="123"/>
      <c r="DO258" s="112" t="e">
        <f>'III Plan Rates'!$AA261*'V Consumer Factors'!$N$12*'II Rate Development &amp; Change'!$M$34</f>
        <v>#DIV/0!</v>
      </c>
      <c r="DP258" s="112" t="e">
        <f>'III Plan Rates'!$AA261*'V Consumer Factors'!$N$13*'II Rate Development &amp; Change'!$M$34</f>
        <v>#DIV/0!</v>
      </c>
      <c r="DQ258" s="112" t="e">
        <f>'III Plan Rates'!$AA261*'V Consumer Factors'!$N$14*'II Rate Development &amp; Change'!$M$34</f>
        <v>#DIV/0!</v>
      </c>
      <c r="DR258" s="112" t="e">
        <f>'III Plan Rates'!$AA261*'V Consumer Factors'!$N$15*'II Rate Development &amp; Change'!$M$34</f>
        <v>#DIV/0!</v>
      </c>
      <c r="DS258" s="112" t="e">
        <f>'III Plan Rates'!$AA261*'V Consumer Factors'!$N$16*'II Rate Development &amp; Change'!$M$34</f>
        <v>#DIV/0!</v>
      </c>
      <c r="DT258" s="112" t="e">
        <f>'III Plan Rates'!$AA261*'V Consumer Factors'!$N$17*'II Rate Development &amp; Change'!$M$34</f>
        <v>#DIV/0!</v>
      </c>
      <c r="DU258" s="112" t="e">
        <f>'III Plan Rates'!$AA261*'V Consumer Factors'!$N$18*'II Rate Development &amp; Change'!$M$34</f>
        <v>#DIV/0!</v>
      </c>
      <c r="DV258" s="112" t="e">
        <f>'III Plan Rates'!$AA261*'V Consumer Factors'!$N$19*'II Rate Development &amp; Change'!$M$34</f>
        <v>#DIV/0!</v>
      </c>
      <c r="DW258" s="112" t="e">
        <f>'III Plan Rates'!$AA261*'V Consumer Factors'!$N$20*'II Rate Development &amp; Change'!$M$34</f>
        <v>#DIV/0!</v>
      </c>
      <c r="DX258" s="112">
        <f>IF('III Plan Rates'!$AP261&gt;0,SUMPRODUCT(DO258:DW258,'III Plan Rates'!$AG261:$AO261)/'III Plan Rates'!$AP261,0)</f>
        <v>0</v>
      </c>
      <c r="DZ258" s="120" t="e">
        <f t="shared" si="121"/>
        <v>#DIV/0!</v>
      </c>
      <c r="EA258" s="120" t="e">
        <f t="shared" si="122"/>
        <v>#DIV/0!</v>
      </c>
      <c r="EB258" s="120" t="e">
        <f t="shared" si="123"/>
        <v>#DIV/0!</v>
      </c>
      <c r="EC258" s="120" t="e">
        <f t="shared" si="124"/>
        <v>#DIV/0!</v>
      </c>
      <c r="ED258" s="120" t="e">
        <f t="shared" si="125"/>
        <v>#DIV/0!</v>
      </c>
      <c r="EE258" s="120" t="e">
        <f t="shared" si="126"/>
        <v>#DIV/0!</v>
      </c>
      <c r="EF258" s="120" t="e">
        <f t="shared" si="127"/>
        <v>#DIV/0!</v>
      </c>
      <c r="EG258" s="120" t="e">
        <f t="shared" si="128"/>
        <v>#DIV/0!</v>
      </c>
      <c r="EH258" s="120" t="e">
        <f t="shared" si="129"/>
        <v>#DIV/0!</v>
      </c>
      <c r="EI258" s="120" t="str">
        <f t="shared" si="130"/>
        <v/>
      </c>
      <c r="EJ258" s="119"/>
    </row>
    <row r="259" spans="1:140" x14ac:dyDescent="0.25">
      <c r="A259" s="406" t="str">
        <f>'III Plan Rates'!A262</f>
        <v>Plan 245</v>
      </c>
      <c r="B259" s="122">
        <f>'III Plan Rates'!B262</f>
        <v>0</v>
      </c>
      <c r="C259" s="128">
        <f>'III Plan Rates'!D262</f>
        <v>0</v>
      </c>
      <c r="D259" s="122">
        <f>'III Plan Rates'!E262</f>
        <v>0</v>
      </c>
      <c r="E259" s="122">
        <f>'III Plan Rates'!F262</f>
        <v>0</v>
      </c>
      <c r="F259" s="122">
        <f>'III Plan Rates'!G262</f>
        <v>0</v>
      </c>
      <c r="G259" s="122">
        <f>'III Plan Rates'!J262</f>
        <v>0</v>
      </c>
      <c r="H259" s="10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2">
        <f>IF('III Plan Rates'!$AP262&gt;0,SUMPRODUCT(I259:Q259,'III Plan Rates'!$AG262:$AO262)/'III Plan Rates'!$AP262,0)</f>
        <v>0</v>
      </c>
      <c r="S259" s="123"/>
      <c r="T259" s="112" t="e">
        <f>'III Plan Rates'!$AA262*'V Consumer Factors'!$N$12*'II Rate Development &amp; Change'!$J$34</f>
        <v>#DIV/0!</v>
      </c>
      <c r="U259" s="112" t="e">
        <f>'III Plan Rates'!$AA262*'V Consumer Factors'!$N$13*'II Rate Development &amp; Change'!$J$34</f>
        <v>#DIV/0!</v>
      </c>
      <c r="V259" s="112" t="e">
        <f>'III Plan Rates'!$AA262*'V Consumer Factors'!$N$14*'II Rate Development &amp; Change'!$J$34</f>
        <v>#DIV/0!</v>
      </c>
      <c r="W259" s="112" t="e">
        <f>'III Plan Rates'!$AA262*'V Consumer Factors'!$N$15*'II Rate Development &amp; Change'!$J$34</f>
        <v>#DIV/0!</v>
      </c>
      <c r="X259" s="112" t="e">
        <f>'III Plan Rates'!$AA262*'V Consumer Factors'!$N$16*'II Rate Development &amp; Change'!$J$34</f>
        <v>#DIV/0!</v>
      </c>
      <c r="Y259" s="112" t="e">
        <f>'III Plan Rates'!$AA262*'V Consumer Factors'!$N$17*'II Rate Development &amp; Change'!$J$34</f>
        <v>#DIV/0!</v>
      </c>
      <c r="Z259" s="112" t="e">
        <f>'III Plan Rates'!$AA262*'V Consumer Factors'!$N$18*'II Rate Development &amp; Change'!$J$34</f>
        <v>#DIV/0!</v>
      </c>
      <c r="AA259" s="112" t="e">
        <f>'III Plan Rates'!$AA262*'V Consumer Factors'!$N$19*'II Rate Development &amp; Change'!$J$34</f>
        <v>#DIV/0!</v>
      </c>
      <c r="AB259" s="112" t="e">
        <f>'III Plan Rates'!$AA262*'V Consumer Factors'!$N$20*'II Rate Development &amp; Change'!$J$34</f>
        <v>#DIV/0!</v>
      </c>
      <c r="AC259" s="112">
        <f>IF('III Plan Rates'!$AP262&gt;0,SUMPRODUCT(T259:AB259,'III Plan Rates'!$AG262:$AO262)/'III Plan Rates'!$AP262,0)</f>
        <v>0</v>
      </c>
      <c r="AD259" s="119"/>
      <c r="AE259" s="120" t="e">
        <f t="shared" si="91"/>
        <v>#DIV/0!</v>
      </c>
      <c r="AF259" s="120" t="e">
        <f t="shared" si="92"/>
        <v>#DIV/0!</v>
      </c>
      <c r="AG259" s="120" t="e">
        <f t="shared" si="93"/>
        <v>#DIV/0!</v>
      </c>
      <c r="AH259" s="120" t="e">
        <f t="shared" si="94"/>
        <v>#DIV/0!</v>
      </c>
      <c r="AI259" s="120" t="e">
        <f t="shared" si="95"/>
        <v>#DIV/0!</v>
      </c>
      <c r="AJ259" s="120" t="e">
        <f t="shared" si="96"/>
        <v>#DIV/0!</v>
      </c>
      <c r="AK259" s="120" t="e">
        <f t="shared" si="97"/>
        <v>#DIV/0!</v>
      </c>
      <c r="AL259" s="120" t="e">
        <f t="shared" si="98"/>
        <v>#DIV/0!</v>
      </c>
      <c r="AM259" s="120" t="e">
        <f t="shared" si="99"/>
        <v>#DIV/0!</v>
      </c>
      <c r="AN259" s="120" t="str">
        <f t="shared" si="100"/>
        <v/>
      </c>
      <c r="AO259" s="119"/>
      <c r="AP259" s="111"/>
      <c r="AQ259" s="111"/>
      <c r="AR259" s="111"/>
      <c r="AS259" s="111"/>
      <c r="AT259" s="111"/>
      <c r="AU259" s="111"/>
      <c r="AV259" s="111"/>
      <c r="AW259" s="111"/>
      <c r="AX259" s="111"/>
      <c r="AY259" s="112">
        <f>IF('III Plan Rates'!$AP262&gt;0,SUMPRODUCT(AP259:AX259,'III Plan Rates'!$AG262:$AO262)/'III Plan Rates'!$AP262,0)</f>
        <v>0</v>
      </c>
      <c r="AZ259" s="123"/>
      <c r="BA259" s="112" t="e">
        <f>'III Plan Rates'!$AA262*'V Consumer Factors'!$N$12*'II Rate Development &amp; Change'!$K$34</f>
        <v>#DIV/0!</v>
      </c>
      <c r="BB259" s="112" t="e">
        <f>'III Plan Rates'!$AA262*'V Consumer Factors'!$N$13*'II Rate Development &amp; Change'!$K$34</f>
        <v>#DIV/0!</v>
      </c>
      <c r="BC259" s="112" t="e">
        <f>'III Plan Rates'!$AA262*'V Consumer Factors'!$N$14*'II Rate Development &amp; Change'!$K$34</f>
        <v>#DIV/0!</v>
      </c>
      <c r="BD259" s="112" t="e">
        <f>'III Plan Rates'!$AA262*'V Consumer Factors'!$N$15*'II Rate Development &amp; Change'!$K$34</f>
        <v>#DIV/0!</v>
      </c>
      <c r="BE259" s="112" t="e">
        <f>'III Plan Rates'!$AA262*'V Consumer Factors'!$N$16*'II Rate Development &amp; Change'!$K$34</f>
        <v>#DIV/0!</v>
      </c>
      <c r="BF259" s="112" t="e">
        <f>'III Plan Rates'!$AA262*'V Consumer Factors'!$N$17*'II Rate Development &amp; Change'!$K$34</f>
        <v>#DIV/0!</v>
      </c>
      <c r="BG259" s="112" t="e">
        <f>'III Plan Rates'!$AA262*'V Consumer Factors'!$N$18*'II Rate Development &amp; Change'!$K$34</f>
        <v>#DIV/0!</v>
      </c>
      <c r="BH259" s="112" t="e">
        <f>'III Plan Rates'!$AA262*'V Consumer Factors'!$N$19*'II Rate Development &amp; Change'!$K$34</f>
        <v>#DIV/0!</v>
      </c>
      <c r="BI259" s="112" t="e">
        <f>'III Plan Rates'!$AA262*'V Consumer Factors'!$N$20*'II Rate Development &amp; Change'!$K$34</f>
        <v>#DIV/0!</v>
      </c>
      <c r="BJ259" s="112">
        <f>IF('III Plan Rates'!$AP262&gt;0,SUMPRODUCT(BA259:BI259,'III Plan Rates'!$AG262:$AO262)/'III Plan Rates'!$AP262,0)</f>
        <v>0</v>
      </c>
      <c r="BK259" s="124"/>
      <c r="BL259" s="120" t="e">
        <f t="shared" si="101"/>
        <v>#DIV/0!</v>
      </c>
      <c r="BM259" s="120" t="e">
        <f t="shared" si="102"/>
        <v>#DIV/0!</v>
      </c>
      <c r="BN259" s="120" t="e">
        <f t="shared" si="103"/>
        <v>#DIV/0!</v>
      </c>
      <c r="BO259" s="120" t="e">
        <f t="shared" si="104"/>
        <v>#DIV/0!</v>
      </c>
      <c r="BP259" s="120" t="e">
        <f t="shared" si="105"/>
        <v>#DIV/0!</v>
      </c>
      <c r="BQ259" s="120" t="e">
        <f t="shared" si="106"/>
        <v>#DIV/0!</v>
      </c>
      <c r="BR259" s="120" t="e">
        <f t="shared" si="107"/>
        <v>#DIV/0!</v>
      </c>
      <c r="BS259" s="120" t="e">
        <f t="shared" si="108"/>
        <v>#DIV/0!</v>
      </c>
      <c r="BT259" s="120" t="e">
        <f t="shared" si="109"/>
        <v>#DIV/0!</v>
      </c>
      <c r="BU259" s="120" t="str">
        <f t="shared" si="110"/>
        <v/>
      </c>
      <c r="BV259" s="119"/>
      <c r="BW259" s="111"/>
      <c r="BX259" s="111"/>
      <c r="BY259" s="111"/>
      <c r="BZ259" s="111"/>
      <c r="CA259" s="111"/>
      <c r="CB259" s="111"/>
      <c r="CC259" s="111"/>
      <c r="CD259" s="111"/>
      <c r="CE259" s="111"/>
      <c r="CF259" s="112">
        <f>IF('III Plan Rates'!$AP262&gt;0,SUMPRODUCT(BW259:CE259,'III Plan Rates'!$AG262:$AO262)/'III Plan Rates'!$AP262,0)</f>
        <v>0</v>
      </c>
      <c r="CG259" s="123"/>
      <c r="CH259" s="112" t="e">
        <f>'III Plan Rates'!$AA262*'V Consumer Factors'!$N$12*'II Rate Development &amp; Change'!$L$34</f>
        <v>#DIV/0!</v>
      </c>
      <c r="CI259" s="112" t="e">
        <f>'III Plan Rates'!$AA262*'V Consumer Factors'!$N$13*'II Rate Development &amp; Change'!$L$34</f>
        <v>#DIV/0!</v>
      </c>
      <c r="CJ259" s="112" t="e">
        <f>'III Plan Rates'!$AA262*'V Consumer Factors'!$N$14*'II Rate Development &amp; Change'!$L$34</f>
        <v>#DIV/0!</v>
      </c>
      <c r="CK259" s="112" t="e">
        <f>'III Plan Rates'!$AA262*'V Consumer Factors'!$N$15*'II Rate Development &amp; Change'!$L$34</f>
        <v>#DIV/0!</v>
      </c>
      <c r="CL259" s="112" t="e">
        <f>'III Plan Rates'!$AA262*'V Consumer Factors'!$N$16*'II Rate Development &amp; Change'!$L$34</f>
        <v>#DIV/0!</v>
      </c>
      <c r="CM259" s="112" t="e">
        <f>'III Plan Rates'!$AA262*'V Consumer Factors'!$N$17*'II Rate Development &amp; Change'!$L$34</f>
        <v>#DIV/0!</v>
      </c>
      <c r="CN259" s="112" t="e">
        <f>'III Plan Rates'!$AA262*'V Consumer Factors'!$N$18*'II Rate Development &amp; Change'!$L$34</f>
        <v>#DIV/0!</v>
      </c>
      <c r="CO259" s="112" t="e">
        <f>'III Plan Rates'!$AA262*'V Consumer Factors'!$N$19*'II Rate Development &amp; Change'!$L$34</f>
        <v>#DIV/0!</v>
      </c>
      <c r="CP259" s="112" t="e">
        <f>'III Plan Rates'!$AA262*'V Consumer Factors'!$N$20*'II Rate Development &amp; Change'!$L$34</f>
        <v>#DIV/0!</v>
      </c>
      <c r="CQ259" s="112">
        <f>IF('III Plan Rates'!$AP262&gt;0,SUMPRODUCT(CH259:CP259,'III Plan Rates'!$AG262:$AO262)/'III Plan Rates'!$AP262,0)</f>
        <v>0</v>
      </c>
      <c r="CR259" s="124"/>
      <c r="CS259" s="120" t="e">
        <f t="shared" si="111"/>
        <v>#DIV/0!</v>
      </c>
      <c r="CT259" s="120" t="e">
        <f t="shared" si="112"/>
        <v>#DIV/0!</v>
      </c>
      <c r="CU259" s="120" t="e">
        <f t="shared" si="113"/>
        <v>#DIV/0!</v>
      </c>
      <c r="CV259" s="120" t="e">
        <f t="shared" si="114"/>
        <v>#DIV/0!</v>
      </c>
      <c r="CW259" s="120" t="e">
        <f t="shared" si="115"/>
        <v>#DIV/0!</v>
      </c>
      <c r="CX259" s="120" t="e">
        <f t="shared" si="116"/>
        <v>#DIV/0!</v>
      </c>
      <c r="CY259" s="120" t="e">
        <f t="shared" si="117"/>
        <v>#DIV/0!</v>
      </c>
      <c r="CZ259" s="120" t="e">
        <f t="shared" si="118"/>
        <v>#DIV/0!</v>
      </c>
      <c r="DA259" s="120" t="e">
        <f t="shared" si="119"/>
        <v>#DIV/0!</v>
      </c>
      <c r="DB259" s="120" t="str">
        <f t="shared" si="120"/>
        <v/>
      </c>
      <c r="DC259" s="119"/>
      <c r="DD259" s="111"/>
      <c r="DE259" s="111"/>
      <c r="DF259" s="111"/>
      <c r="DG259" s="111"/>
      <c r="DH259" s="111"/>
      <c r="DI259" s="111"/>
      <c r="DJ259" s="111"/>
      <c r="DK259" s="111"/>
      <c r="DL259" s="111"/>
      <c r="DM259" s="112">
        <f>IF('III Plan Rates'!$AP262&gt;0,SUMPRODUCT(DD259:DL259,'III Plan Rates'!$AG262:$AO262)/'III Plan Rates'!$AP262,0)</f>
        <v>0</v>
      </c>
      <c r="DN259" s="123"/>
      <c r="DO259" s="112" t="e">
        <f>'III Plan Rates'!$AA262*'V Consumer Factors'!$N$12*'II Rate Development &amp; Change'!$M$34</f>
        <v>#DIV/0!</v>
      </c>
      <c r="DP259" s="112" t="e">
        <f>'III Plan Rates'!$AA262*'V Consumer Factors'!$N$13*'II Rate Development &amp; Change'!$M$34</f>
        <v>#DIV/0!</v>
      </c>
      <c r="DQ259" s="112" t="e">
        <f>'III Plan Rates'!$AA262*'V Consumer Factors'!$N$14*'II Rate Development &amp; Change'!$M$34</f>
        <v>#DIV/0!</v>
      </c>
      <c r="DR259" s="112" t="e">
        <f>'III Plan Rates'!$AA262*'V Consumer Factors'!$N$15*'II Rate Development &amp; Change'!$M$34</f>
        <v>#DIV/0!</v>
      </c>
      <c r="DS259" s="112" t="e">
        <f>'III Plan Rates'!$AA262*'V Consumer Factors'!$N$16*'II Rate Development &amp; Change'!$M$34</f>
        <v>#DIV/0!</v>
      </c>
      <c r="DT259" s="112" t="e">
        <f>'III Plan Rates'!$AA262*'V Consumer Factors'!$N$17*'II Rate Development &amp; Change'!$M$34</f>
        <v>#DIV/0!</v>
      </c>
      <c r="DU259" s="112" t="e">
        <f>'III Plan Rates'!$AA262*'V Consumer Factors'!$N$18*'II Rate Development &amp; Change'!$M$34</f>
        <v>#DIV/0!</v>
      </c>
      <c r="DV259" s="112" t="e">
        <f>'III Plan Rates'!$AA262*'V Consumer Factors'!$N$19*'II Rate Development &amp; Change'!$M$34</f>
        <v>#DIV/0!</v>
      </c>
      <c r="DW259" s="112" t="e">
        <f>'III Plan Rates'!$AA262*'V Consumer Factors'!$N$20*'II Rate Development &amp; Change'!$M$34</f>
        <v>#DIV/0!</v>
      </c>
      <c r="DX259" s="112">
        <f>IF('III Plan Rates'!$AP262&gt;0,SUMPRODUCT(DO259:DW259,'III Plan Rates'!$AG262:$AO262)/'III Plan Rates'!$AP262,0)</f>
        <v>0</v>
      </c>
      <c r="DZ259" s="120" t="e">
        <f t="shared" si="121"/>
        <v>#DIV/0!</v>
      </c>
      <c r="EA259" s="120" t="e">
        <f t="shared" si="122"/>
        <v>#DIV/0!</v>
      </c>
      <c r="EB259" s="120" t="e">
        <f t="shared" si="123"/>
        <v>#DIV/0!</v>
      </c>
      <c r="EC259" s="120" t="e">
        <f t="shared" si="124"/>
        <v>#DIV/0!</v>
      </c>
      <c r="ED259" s="120" t="e">
        <f t="shared" si="125"/>
        <v>#DIV/0!</v>
      </c>
      <c r="EE259" s="120" t="e">
        <f t="shared" si="126"/>
        <v>#DIV/0!</v>
      </c>
      <c r="EF259" s="120" t="e">
        <f t="shared" si="127"/>
        <v>#DIV/0!</v>
      </c>
      <c r="EG259" s="120" t="e">
        <f t="shared" si="128"/>
        <v>#DIV/0!</v>
      </c>
      <c r="EH259" s="120" t="e">
        <f t="shared" si="129"/>
        <v>#DIV/0!</v>
      </c>
      <c r="EI259" s="120" t="str">
        <f t="shared" si="130"/>
        <v/>
      </c>
      <c r="EJ259" s="119"/>
    </row>
    <row r="260" spans="1:140" x14ac:dyDescent="0.25">
      <c r="A260" s="406" t="str">
        <f>'III Plan Rates'!A263</f>
        <v>Plan 246</v>
      </c>
      <c r="B260" s="122">
        <f>'III Plan Rates'!B263</f>
        <v>0</v>
      </c>
      <c r="C260" s="128">
        <f>'III Plan Rates'!D263</f>
        <v>0</v>
      </c>
      <c r="D260" s="122">
        <f>'III Plan Rates'!E263</f>
        <v>0</v>
      </c>
      <c r="E260" s="122">
        <f>'III Plan Rates'!F263</f>
        <v>0</v>
      </c>
      <c r="F260" s="122">
        <f>'III Plan Rates'!G263</f>
        <v>0</v>
      </c>
      <c r="G260" s="122">
        <f>'III Plan Rates'!J263</f>
        <v>0</v>
      </c>
      <c r="H260" s="10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2">
        <f>IF('III Plan Rates'!$AP263&gt;0,SUMPRODUCT(I260:Q260,'III Plan Rates'!$AG263:$AO263)/'III Plan Rates'!$AP263,0)</f>
        <v>0</v>
      </c>
      <c r="S260" s="123"/>
      <c r="T260" s="112" t="e">
        <f>'III Plan Rates'!$AA263*'V Consumer Factors'!$N$12*'II Rate Development &amp; Change'!$J$34</f>
        <v>#DIV/0!</v>
      </c>
      <c r="U260" s="112" t="e">
        <f>'III Plan Rates'!$AA263*'V Consumer Factors'!$N$13*'II Rate Development &amp; Change'!$J$34</f>
        <v>#DIV/0!</v>
      </c>
      <c r="V260" s="112" t="e">
        <f>'III Plan Rates'!$AA263*'V Consumer Factors'!$N$14*'II Rate Development &amp; Change'!$J$34</f>
        <v>#DIV/0!</v>
      </c>
      <c r="W260" s="112" t="e">
        <f>'III Plan Rates'!$AA263*'V Consumer Factors'!$N$15*'II Rate Development &amp; Change'!$J$34</f>
        <v>#DIV/0!</v>
      </c>
      <c r="X260" s="112" t="e">
        <f>'III Plan Rates'!$AA263*'V Consumer Factors'!$N$16*'II Rate Development &amp; Change'!$J$34</f>
        <v>#DIV/0!</v>
      </c>
      <c r="Y260" s="112" t="e">
        <f>'III Plan Rates'!$AA263*'V Consumer Factors'!$N$17*'II Rate Development &amp; Change'!$J$34</f>
        <v>#DIV/0!</v>
      </c>
      <c r="Z260" s="112" t="e">
        <f>'III Plan Rates'!$AA263*'V Consumer Factors'!$N$18*'II Rate Development &amp; Change'!$J$34</f>
        <v>#DIV/0!</v>
      </c>
      <c r="AA260" s="112" t="e">
        <f>'III Plan Rates'!$AA263*'V Consumer Factors'!$N$19*'II Rate Development &amp; Change'!$J$34</f>
        <v>#DIV/0!</v>
      </c>
      <c r="AB260" s="112" t="e">
        <f>'III Plan Rates'!$AA263*'V Consumer Factors'!$N$20*'II Rate Development &amp; Change'!$J$34</f>
        <v>#DIV/0!</v>
      </c>
      <c r="AC260" s="112">
        <f>IF('III Plan Rates'!$AP263&gt;0,SUMPRODUCT(T260:AB260,'III Plan Rates'!$AG263:$AO263)/'III Plan Rates'!$AP263,0)</f>
        <v>0</v>
      </c>
      <c r="AD260" s="119"/>
      <c r="AE260" s="120" t="e">
        <f t="shared" si="91"/>
        <v>#DIV/0!</v>
      </c>
      <c r="AF260" s="120" t="e">
        <f t="shared" si="92"/>
        <v>#DIV/0!</v>
      </c>
      <c r="AG260" s="120" t="e">
        <f t="shared" si="93"/>
        <v>#DIV/0!</v>
      </c>
      <c r="AH260" s="120" t="e">
        <f t="shared" si="94"/>
        <v>#DIV/0!</v>
      </c>
      <c r="AI260" s="120" t="e">
        <f t="shared" si="95"/>
        <v>#DIV/0!</v>
      </c>
      <c r="AJ260" s="120" t="e">
        <f t="shared" si="96"/>
        <v>#DIV/0!</v>
      </c>
      <c r="AK260" s="120" t="e">
        <f t="shared" si="97"/>
        <v>#DIV/0!</v>
      </c>
      <c r="AL260" s="120" t="e">
        <f t="shared" si="98"/>
        <v>#DIV/0!</v>
      </c>
      <c r="AM260" s="120" t="e">
        <f t="shared" si="99"/>
        <v>#DIV/0!</v>
      </c>
      <c r="AN260" s="120" t="str">
        <f t="shared" si="100"/>
        <v/>
      </c>
      <c r="AO260" s="119"/>
      <c r="AP260" s="111"/>
      <c r="AQ260" s="111"/>
      <c r="AR260" s="111"/>
      <c r="AS260" s="111"/>
      <c r="AT260" s="111"/>
      <c r="AU260" s="111"/>
      <c r="AV260" s="111"/>
      <c r="AW260" s="111"/>
      <c r="AX260" s="111"/>
      <c r="AY260" s="112">
        <f>IF('III Plan Rates'!$AP263&gt;0,SUMPRODUCT(AP260:AX260,'III Plan Rates'!$AG263:$AO263)/'III Plan Rates'!$AP263,0)</f>
        <v>0</v>
      </c>
      <c r="AZ260" s="123"/>
      <c r="BA260" s="112" t="e">
        <f>'III Plan Rates'!$AA263*'V Consumer Factors'!$N$12*'II Rate Development &amp; Change'!$K$34</f>
        <v>#DIV/0!</v>
      </c>
      <c r="BB260" s="112" t="e">
        <f>'III Plan Rates'!$AA263*'V Consumer Factors'!$N$13*'II Rate Development &amp; Change'!$K$34</f>
        <v>#DIV/0!</v>
      </c>
      <c r="BC260" s="112" t="e">
        <f>'III Plan Rates'!$AA263*'V Consumer Factors'!$N$14*'II Rate Development &amp; Change'!$K$34</f>
        <v>#DIV/0!</v>
      </c>
      <c r="BD260" s="112" t="e">
        <f>'III Plan Rates'!$AA263*'V Consumer Factors'!$N$15*'II Rate Development &amp; Change'!$K$34</f>
        <v>#DIV/0!</v>
      </c>
      <c r="BE260" s="112" t="e">
        <f>'III Plan Rates'!$AA263*'V Consumer Factors'!$N$16*'II Rate Development &amp; Change'!$K$34</f>
        <v>#DIV/0!</v>
      </c>
      <c r="BF260" s="112" t="e">
        <f>'III Plan Rates'!$AA263*'V Consumer Factors'!$N$17*'II Rate Development &amp; Change'!$K$34</f>
        <v>#DIV/0!</v>
      </c>
      <c r="BG260" s="112" t="e">
        <f>'III Plan Rates'!$AA263*'V Consumer Factors'!$N$18*'II Rate Development &amp; Change'!$K$34</f>
        <v>#DIV/0!</v>
      </c>
      <c r="BH260" s="112" t="e">
        <f>'III Plan Rates'!$AA263*'V Consumer Factors'!$N$19*'II Rate Development &amp; Change'!$K$34</f>
        <v>#DIV/0!</v>
      </c>
      <c r="BI260" s="112" t="e">
        <f>'III Plan Rates'!$AA263*'V Consumer Factors'!$N$20*'II Rate Development &amp; Change'!$K$34</f>
        <v>#DIV/0!</v>
      </c>
      <c r="BJ260" s="112">
        <f>IF('III Plan Rates'!$AP263&gt;0,SUMPRODUCT(BA260:BI260,'III Plan Rates'!$AG263:$AO263)/'III Plan Rates'!$AP263,0)</f>
        <v>0</v>
      </c>
      <c r="BK260" s="124"/>
      <c r="BL260" s="120" t="e">
        <f t="shared" si="101"/>
        <v>#DIV/0!</v>
      </c>
      <c r="BM260" s="120" t="e">
        <f t="shared" si="102"/>
        <v>#DIV/0!</v>
      </c>
      <c r="BN260" s="120" t="e">
        <f t="shared" si="103"/>
        <v>#DIV/0!</v>
      </c>
      <c r="BO260" s="120" t="e">
        <f t="shared" si="104"/>
        <v>#DIV/0!</v>
      </c>
      <c r="BP260" s="120" t="e">
        <f t="shared" si="105"/>
        <v>#DIV/0!</v>
      </c>
      <c r="BQ260" s="120" t="e">
        <f t="shared" si="106"/>
        <v>#DIV/0!</v>
      </c>
      <c r="BR260" s="120" t="e">
        <f t="shared" si="107"/>
        <v>#DIV/0!</v>
      </c>
      <c r="BS260" s="120" t="e">
        <f t="shared" si="108"/>
        <v>#DIV/0!</v>
      </c>
      <c r="BT260" s="120" t="e">
        <f t="shared" si="109"/>
        <v>#DIV/0!</v>
      </c>
      <c r="BU260" s="120" t="str">
        <f t="shared" si="110"/>
        <v/>
      </c>
      <c r="BV260" s="119"/>
      <c r="BW260" s="111"/>
      <c r="BX260" s="111"/>
      <c r="BY260" s="111"/>
      <c r="BZ260" s="111"/>
      <c r="CA260" s="111"/>
      <c r="CB260" s="111"/>
      <c r="CC260" s="111"/>
      <c r="CD260" s="111"/>
      <c r="CE260" s="111"/>
      <c r="CF260" s="112">
        <f>IF('III Plan Rates'!$AP263&gt;0,SUMPRODUCT(BW260:CE260,'III Plan Rates'!$AG263:$AO263)/'III Plan Rates'!$AP263,0)</f>
        <v>0</v>
      </c>
      <c r="CG260" s="123"/>
      <c r="CH260" s="112" t="e">
        <f>'III Plan Rates'!$AA263*'V Consumer Factors'!$N$12*'II Rate Development &amp; Change'!$L$34</f>
        <v>#DIV/0!</v>
      </c>
      <c r="CI260" s="112" t="e">
        <f>'III Plan Rates'!$AA263*'V Consumer Factors'!$N$13*'II Rate Development &amp; Change'!$L$34</f>
        <v>#DIV/0!</v>
      </c>
      <c r="CJ260" s="112" t="e">
        <f>'III Plan Rates'!$AA263*'V Consumer Factors'!$N$14*'II Rate Development &amp; Change'!$L$34</f>
        <v>#DIV/0!</v>
      </c>
      <c r="CK260" s="112" t="e">
        <f>'III Plan Rates'!$AA263*'V Consumer Factors'!$N$15*'II Rate Development &amp; Change'!$L$34</f>
        <v>#DIV/0!</v>
      </c>
      <c r="CL260" s="112" t="e">
        <f>'III Plan Rates'!$AA263*'V Consumer Factors'!$N$16*'II Rate Development &amp; Change'!$L$34</f>
        <v>#DIV/0!</v>
      </c>
      <c r="CM260" s="112" t="e">
        <f>'III Plan Rates'!$AA263*'V Consumer Factors'!$N$17*'II Rate Development &amp; Change'!$L$34</f>
        <v>#DIV/0!</v>
      </c>
      <c r="CN260" s="112" t="e">
        <f>'III Plan Rates'!$AA263*'V Consumer Factors'!$N$18*'II Rate Development &amp; Change'!$L$34</f>
        <v>#DIV/0!</v>
      </c>
      <c r="CO260" s="112" t="e">
        <f>'III Plan Rates'!$AA263*'V Consumer Factors'!$N$19*'II Rate Development &amp; Change'!$L$34</f>
        <v>#DIV/0!</v>
      </c>
      <c r="CP260" s="112" t="e">
        <f>'III Plan Rates'!$AA263*'V Consumer Factors'!$N$20*'II Rate Development &amp; Change'!$L$34</f>
        <v>#DIV/0!</v>
      </c>
      <c r="CQ260" s="112">
        <f>IF('III Plan Rates'!$AP263&gt;0,SUMPRODUCT(CH260:CP260,'III Plan Rates'!$AG263:$AO263)/'III Plan Rates'!$AP263,0)</f>
        <v>0</v>
      </c>
      <c r="CR260" s="124"/>
      <c r="CS260" s="120" t="e">
        <f t="shared" si="111"/>
        <v>#DIV/0!</v>
      </c>
      <c r="CT260" s="120" t="e">
        <f t="shared" si="112"/>
        <v>#DIV/0!</v>
      </c>
      <c r="CU260" s="120" t="e">
        <f t="shared" si="113"/>
        <v>#DIV/0!</v>
      </c>
      <c r="CV260" s="120" t="e">
        <f t="shared" si="114"/>
        <v>#DIV/0!</v>
      </c>
      <c r="CW260" s="120" t="e">
        <f t="shared" si="115"/>
        <v>#DIV/0!</v>
      </c>
      <c r="CX260" s="120" t="e">
        <f t="shared" si="116"/>
        <v>#DIV/0!</v>
      </c>
      <c r="CY260" s="120" t="e">
        <f t="shared" si="117"/>
        <v>#DIV/0!</v>
      </c>
      <c r="CZ260" s="120" t="e">
        <f t="shared" si="118"/>
        <v>#DIV/0!</v>
      </c>
      <c r="DA260" s="120" t="e">
        <f t="shared" si="119"/>
        <v>#DIV/0!</v>
      </c>
      <c r="DB260" s="120" t="str">
        <f t="shared" si="120"/>
        <v/>
      </c>
      <c r="DC260" s="119"/>
      <c r="DD260" s="111"/>
      <c r="DE260" s="111"/>
      <c r="DF260" s="111"/>
      <c r="DG260" s="111"/>
      <c r="DH260" s="111"/>
      <c r="DI260" s="111"/>
      <c r="DJ260" s="111"/>
      <c r="DK260" s="111"/>
      <c r="DL260" s="111"/>
      <c r="DM260" s="112">
        <f>IF('III Plan Rates'!$AP263&gt;0,SUMPRODUCT(DD260:DL260,'III Plan Rates'!$AG263:$AO263)/'III Plan Rates'!$AP263,0)</f>
        <v>0</v>
      </c>
      <c r="DN260" s="123"/>
      <c r="DO260" s="112" t="e">
        <f>'III Plan Rates'!$AA263*'V Consumer Factors'!$N$12*'II Rate Development &amp; Change'!$M$34</f>
        <v>#DIV/0!</v>
      </c>
      <c r="DP260" s="112" t="e">
        <f>'III Plan Rates'!$AA263*'V Consumer Factors'!$N$13*'II Rate Development &amp; Change'!$M$34</f>
        <v>#DIV/0!</v>
      </c>
      <c r="DQ260" s="112" t="e">
        <f>'III Plan Rates'!$AA263*'V Consumer Factors'!$N$14*'II Rate Development &amp; Change'!$M$34</f>
        <v>#DIV/0!</v>
      </c>
      <c r="DR260" s="112" t="e">
        <f>'III Plan Rates'!$AA263*'V Consumer Factors'!$N$15*'II Rate Development &amp; Change'!$M$34</f>
        <v>#DIV/0!</v>
      </c>
      <c r="DS260" s="112" t="e">
        <f>'III Plan Rates'!$AA263*'V Consumer Factors'!$N$16*'II Rate Development &amp; Change'!$M$34</f>
        <v>#DIV/0!</v>
      </c>
      <c r="DT260" s="112" t="e">
        <f>'III Plan Rates'!$AA263*'V Consumer Factors'!$N$17*'II Rate Development &amp; Change'!$M$34</f>
        <v>#DIV/0!</v>
      </c>
      <c r="DU260" s="112" t="e">
        <f>'III Plan Rates'!$AA263*'V Consumer Factors'!$N$18*'II Rate Development &amp; Change'!$M$34</f>
        <v>#DIV/0!</v>
      </c>
      <c r="DV260" s="112" t="e">
        <f>'III Plan Rates'!$AA263*'V Consumer Factors'!$N$19*'II Rate Development &amp; Change'!$M$34</f>
        <v>#DIV/0!</v>
      </c>
      <c r="DW260" s="112" t="e">
        <f>'III Plan Rates'!$AA263*'V Consumer Factors'!$N$20*'II Rate Development &amp; Change'!$M$34</f>
        <v>#DIV/0!</v>
      </c>
      <c r="DX260" s="112">
        <f>IF('III Plan Rates'!$AP263&gt;0,SUMPRODUCT(DO260:DW260,'III Plan Rates'!$AG263:$AO263)/'III Plan Rates'!$AP263,0)</f>
        <v>0</v>
      </c>
      <c r="DZ260" s="120" t="e">
        <f t="shared" si="121"/>
        <v>#DIV/0!</v>
      </c>
      <c r="EA260" s="120" t="e">
        <f t="shared" si="122"/>
        <v>#DIV/0!</v>
      </c>
      <c r="EB260" s="120" t="e">
        <f t="shared" si="123"/>
        <v>#DIV/0!</v>
      </c>
      <c r="EC260" s="120" t="e">
        <f t="shared" si="124"/>
        <v>#DIV/0!</v>
      </c>
      <c r="ED260" s="120" t="e">
        <f t="shared" si="125"/>
        <v>#DIV/0!</v>
      </c>
      <c r="EE260" s="120" t="e">
        <f t="shared" si="126"/>
        <v>#DIV/0!</v>
      </c>
      <c r="EF260" s="120" t="e">
        <f t="shared" si="127"/>
        <v>#DIV/0!</v>
      </c>
      <c r="EG260" s="120" t="e">
        <f t="shared" si="128"/>
        <v>#DIV/0!</v>
      </c>
      <c r="EH260" s="120" t="e">
        <f t="shared" si="129"/>
        <v>#DIV/0!</v>
      </c>
      <c r="EI260" s="120" t="str">
        <f t="shared" si="130"/>
        <v/>
      </c>
      <c r="EJ260" s="119"/>
    </row>
    <row r="261" spans="1:140" x14ac:dyDescent="0.25">
      <c r="A261" s="406" t="str">
        <f>'III Plan Rates'!A264</f>
        <v>Plan 247</v>
      </c>
      <c r="B261" s="122">
        <f>'III Plan Rates'!B264</f>
        <v>0</v>
      </c>
      <c r="C261" s="128">
        <f>'III Plan Rates'!D264</f>
        <v>0</v>
      </c>
      <c r="D261" s="122">
        <f>'III Plan Rates'!E264</f>
        <v>0</v>
      </c>
      <c r="E261" s="122">
        <f>'III Plan Rates'!F264</f>
        <v>0</v>
      </c>
      <c r="F261" s="122">
        <f>'III Plan Rates'!G264</f>
        <v>0</v>
      </c>
      <c r="G261" s="122">
        <f>'III Plan Rates'!J264</f>
        <v>0</v>
      </c>
      <c r="H261" s="10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2">
        <f>IF('III Plan Rates'!$AP264&gt;0,SUMPRODUCT(I261:Q261,'III Plan Rates'!$AG264:$AO264)/'III Plan Rates'!$AP264,0)</f>
        <v>0</v>
      </c>
      <c r="S261" s="123"/>
      <c r="T261" s="112" t="e">
        <f>'III Plan Rates'!$AA264*'V Consumer Factors'!$N$12*'II Rate Development &amp; Change'!$J$34</f>
        <v>#DIV/0!</v>
      </c>
      <c r="U261" s="112" t="e">
        <f>'III Plan Rates'!$AA264*'V Consumer Factors'!$N$13*'II Rate Development &amp; Change'!$J$34</f>
        <v>#DIV/0!</v>
      </c>
      <c r="V261" s="112" t="e">
        <f>'III Plan Rates'!$AA264*'V Consumer Factors'!$N$14*'II Rate Development &amp; Change'!$J$34</f>
        <v>#DIV/0!</v>
      </c>
      <c r="W261" s="112" t="e">
        <f>'III Plan Rates'!$AA264*'V Consumer Factors'!$N$15*'II Rate Development &amp; Change'!$J$34</f>
        <v>#DIV/0!</v>
      </c>
      <c r="X261" s="112" t="e">
        <f>'III Plan Rates'!$AA264*'V Consumer Factors'!$N$16*'II Rate Development &amp; Change'!$J$34</f>
        <v>#DIV/0!</v>
      </c>
      <c r="Y261" s="112" t="e">
        <f>'III Plan Rates'!$AA264*'V Consumer Factors'!$N$17*'II Rate Development &amp; Change'!$J$34</f>
        <v>#DIV/0!</v>
      </c>
      <c r="Z261" s="112" t="e">
        <f>'III Plan Rates'!$AA264*'V Consumer Factors'!$N$18*'II Rate Development &amp; Change'!$J$34</f>
        <v>#DIV/0!</v>
      </c>
      <c r="AA261" s="112" t="e">
        <f>'III Plan Rates'!$AA264*'V Consumer Factors'!$N$19*'II Rate Development &amp; Change'!$J$34</f>
        <v>#DIV/0!</v>
      </c>
      <c r="AB261" s="112" t="e">
        <f>'III Plan Rates'!$AA264*'V Consumer Factors'!$N$20*'II Rate Development &amp; Change'!$J$34</f>
        <v>#DIV/0!</v>
      </c>
      <c r="AC261" s="112">
        <f>IF('III Plan Rates'!$AP264&gt;0,SUMPRODUCT(T261:AB261,'III Plan Rates'!$AG264:$AO264)/'III Plan Rates'!$AP264,0)</f>
        <v>0</v>
      </c>
      <c r="AD261" s="119"/>
      <c r="AE261" s="120" t="e">
        <f t="shared" si="91"/>
        <v>#DIV/0!</v>
      </c>
      <c r="AF261" s="120" t="e">
        <f t="shared" si="92"/>
        <v>#DIV/0!</v>
      </c>
      <c r="AG261" s="120" t="e">
        <f t="shared" si="93"/>
        <v>#DIV/0!</v>
      </c>
      <c r="AH261" s="120" t="e">
        <f t="shared" si="94"/>
        <v>#DIV/0!</v>
      </c>
      <c r="AI261" s="120" t="e">
        <f t="shared" si="95"/>
        <v>#DIV/0!</v>
      </c>
      <c r="AJ261" s="120" t="e">
        <f t="shared" si="96"/>
        <v>#DIV/0!</v>
      </c>
      <c r="AK261" s="120" t="e">
        <f t="shared" si="97"/>
        <v>#DIV/0!</v>
      </c>
      <c r="AL261" s="120" t="e">
        <f t="shared" si="98"/>
        <v>#DIV/0!</v>
      </c>
      <c r="AM261" s="120" t="e">
        <f t="shared" si="99"/>
        <v>#DIV/0!</v>
      </c>
      <c r="AN261" s="120" t="str">
        <f t="shared" si="100"/>
        <v/>
      </c>
      <c r="AO261" s="119"/>
      <c r="AP261" s="111"/>
      <c r="AQ261" s="111"/>
      <c r="AR261" s="111"/>
      <c r="AS261" s="111"/>
      <c r="AT261" s="111"/>
      <c r="AU261" s="111"/>
      <c r="AV261" s="111"/>
      <c r="AW261" s="111"/>
      <c r="AX261" s="111"/>
      <c r="AY261" s="112">
        <f>IF('III Plan Rates'!$AP264&gt;0,SUMPRODUCT(AP261:AX261,'III Plan Rates'!$AG264:$AO264)/'III Plan Rates'!$AP264,0)</f>
        <v>0</v>
      </c>
      <c r="AZ261" s="123"/>
      <c r="BA261" s="112" t="e">
        <f>'III Plan Rates'!$AA264*'V Consumer Factors'!$N$12*'II Rate Development &amp; Change'!$K$34</f>
        <v>#DIV/0!</v>
      </c>
      <c r="BB261" s="112" t="e">
        <f>'III Plan Rates'!$AA264*'V Consumer Factors'!$N$13*'II Rate Development &amp; Change'!$K$34</f>
        <v>#DIV/0!</v>
      </c>
      <c r="BC261" s="112" t="e">
        <f>'III Plan Rates'!$AA264*'V Consumer Factors'!$N$14*'II Rate Development &amp; Change'!$K$34</f>
        <v>#DIV/0!</v>
      </c>
      <c r="BD261" s="112" t="e">
        <f>'III Plan Rates'!$AA264*'V Consumer Factors'!$N$15*'II Rate Development &amp; Change'!$K$34</f>
        <v>#DIV/0!</v>
      </c>
      <c r="BE261" s="112" t="e">
        <f>'III Plan Rates'!$AA264*'V Consumer Factors'!$N$16*'II Rate Development &amp; Change'!$K$34</f>
        <v>#DIV/0!</v>
      </c>
      <c r="BF261" s="112" t="e">
        <f>'III Plan Rates'!$AA264*'V Consumer Factors'!$N$17*'II Rate Development &amp; Change'!$K$34</f>
        <v>#DIV/0!</v>
      </c>
      <c r="BG261" s="112" t="e">
        <f>'III Plan Rates'!$AA264*'V Consumer Factors'!$N$18*'II Rate Development &amp; Change'!$K$34</f>
        <v>#DIV/0!</v>
      </c>
      <c r="BH261" s="112" t="e">
        <f>'III Plan Rates'!$AA264*'V Consumer Factors'!$N$19*'II Rate Development &amp; Change'!$K$34</f>
        <v>#DIV/0!</v>
      </c>
      <c r="BI261" s="112" t="e">
        <f>'III Plan Rates'!$AA264*'V Consumer Factors'!$N$20*'II Rate Development &amp; Change'!$K$34</f>
        <v>#DIV/0!</v>
      </c>
      <c r="BJ261" s="112">
        <f>IF('III Plan Rates'!$AP264&gt;0,SUMPRODUCT(BA261:BI261,'III Plan Rates'!$AG264:$AO264)/'III Plan Rates'!$AP264,0)</f>
        <v>0</v>
      </c>
      <c r="BK261" s="124"/>
      <c r="BL261" s="120" t="e">
        <f t="shared" si="101"/>
        <v>#DIV/0!</v>
      </c>
      <c r="BM261" s="120" t="e">
        <f t="shared" si="102"/>
        <v>#DIV/0!</v>
      </c>
      <c r="BN261" s="120" t="e">
        <f t="shared" si="103"/>
        <v>#DIV/0!</v>
      </c>
      <c r="BO261" s="120" t="e">
        <f t="shared" si="104"/>
        <v>#DIV/0!</v>
      </c>
      <c r="BP261" s="120" t="e">
        <f t="shared" si="105"/>
        <v>#DIV/0!</v>
      </c>
      <c r="BQ261" s="120" t="e">
        <f t="shared" si="106"/>
        <v>#DIV/0!</v>
      </c>
      <c r="BR261" s="120" t="e">
        <f t="shared" si="107"/>
        <v>#DIV/0!</v>
      </c>
      <c r="BS261" s="120" t="e">
        <f t="shared" si="108"/>
        <v>#DIV/0!</v>
      </c>
      <c r="BT261" s="120" t="e">
        <f t="shared" si="109"/>
        <v>#DIV/0!</v>
      </c>
      <c r="BU261" s="120" t="str">
        <f t="shared" si="110"/>
        <v/>
      </c>
      <c r="BV261" s="119"/>
      <c r="BW261" s="111"/>
      <c r="BX261" s="111"/>
      <c r="BY261" s="111"/>
      <c r="BZ261" s="111"/>
      <c r="CA261" s="111"/>
      <c r="CB261" s="111"/>
      <c r="CC261" s="111"/>
      <c r="CD261" s="111"/>
      <c r="CE261" s="111"/>
      <c r="CF261" s="112">
        <f>IF('III Plan Rates'!$AP264&gt;0,SUMPRODUCT(BW261:CE261,'III Plan Rates'!$AG264:$AO264)/'III Plan Rates'!$AP264,0)</f>
        <v>0</v>
      </c>
      <c r="CG261" s="123"/>
      <c r="CH261" s="112" t="e">
        <f>'III Plan Rates'!$AA264*'V Consumer Factors'!$N$12*'II Rate Development &amp; Change'!$L$34</f>
        <v>#DIV/0!</v>
      </c>
      <c r="CI261" s="112" t="e">
        <f>'III Plan Rates'!$AA264*'V Consumer Factors'!$N$13*'II Rate Development &amp; Change'!$L$34</f>
        <v>#DIV/0!</v>
      </c>
      <c r="CJ261" s="112" t="e">
        <f>'III Plan Rates'!$AA264*'V Consumer Factors'!$N$14*'II Rate Development &amp; Change'!$L$34</f>
        <v>#DIV/0!</v>
      </c>
      <c r="CK261" s="112" t="e">
        <f>'III Plan Rates'!$AA264*'V Consumer Factors'!$N$15*'II Rate Development &amp; Change'!$L$34</f>
        <v>#DIV/0!</v>
      </c>
      <c r="CL261" s="112" t="e">
        <f>'III Plan Rates'!$AA264*'V Consumer Factors'!$N$16*'II Rate Development &amp; Change'!$L$34</f>
        <v>#DIV/0!</v>
      </c>
      <c r="CM261" s="112" t="e">
        <f>'III Plan Rates'!$AA264*'V Consumer Factors'!$N$17*'II Rate Development &amp; Change'!$L$34</f>
        <v>#DIV/0!</v>
      </c>
      <c r="CN261" s="112" t="e">
        <f>'III Plan Rates'!$AA264*'V Consumer Factors'!$N$18*'II Rate Development &amp; Change'!$L$34</f>
        <v>#DIV/0!</v>
      </c>
      <c r="CO261" s="112" t="e">
        <f>'III Plan Rates'!$AA264*'V Consumer Factors'!$N$19*'II Rate Development &amp; Change'!$L$34</f>
        <v>#DIV/0!</v>
      </c>
      <c r="CP261" s="112" t="e">
        <f>'III Plan Rates'!$AA264*'V Consumer Factors'!$N$20*'II Rate Development &amp; Change'!$L$34</f>
        <v>#DIV/0!</v>
      </c>
      <c r="CQ261" s="112">
        <f>IF('III Plan Rates'!$AP264&gt;0,SUMPRODUCT(CH261:CP261,'III Plan Rates'!$AG264:$AO264)/'III Plan Rates'!$AP264,0)</f>
        <v>0</v>
      </c>
      <c r="CR261" s="124"/>
      <c r="CS261" s="120" t="e">
        <f t="shared" si="111"/>
        <v>#DIV/0!</v>
      </c>
      <c r="CT261" s="120" t="e">
        <f t="shared" si="112"/>
        <v>#DIV/0!</v>
      </c>
      <c r="CU261" s="120" t="e">
        <f t="shared" si="113"/>
        <v>#DIV/0!</v>
      </c>
      <c r="CV261" s="120" t="e">
        <f t="shared" si="114"/>
        <v>#DIV/0!</v>
      </c>
      <c r="CW261" s="120" t="e">
        <f t="shared" si="115"/>
        <v>#DIV/0!</v>
      </c>
      <c r="CX261" s="120" t="e">
        <f t="shared" si="116"/>
        <v>#DIV/0!</v>
      </c>
      <c r="CY261" s="120" t="e">
        <f t="shared" si="117"/>
        <v>#DIV/0!</v>
      </c>
      <c r="CZ261" s="120" t="e">
        <f t="shared" si="118"/>
        <v>#DIV/0!</v>
      </c>
      <c r="DA261" s="120" t="e">
        <f t="shared" si="119"/>
        <v>#DIV/0!</v>
      </c>
      <c r="DB261" s="120" t="str">
        <f t="shared" si="120"/>
        <v/>
      </c>
      <c r="DC261" s="119"/>
      <c r="DD261" s="111"/>
      <c r="DE261" s="111"/>
      <c r="DF261" s="111"/>
      <c r="DG261" s="111"/>
      <c r="DH261" s="111"/>
      <c r="DI261" s="111"/>
      <c r="DJ261" s="111"/>
      <c r="DK261" s="111"/>
      <c r="DL261" s="111"/>
      <c r="DM261" s="112">
        <f>IF('III Plan Rates'!$AP264&gt;0,SUMPRODUCT(DD261:DL261,'III Plan Rates'!$AG264:$AO264)/'III Plan Rates'!$AP264,0)</f>
        <v>0</v>
      </c>
      <c r="DN261" s="123"/>
      <c r="DO261" s="112" t="e">
        <f>'III Plan Rates'!$AA264*'V Consumer Factors'!$N$12*'II Rate Development &amp; Change'!$M$34</f>
        <v>#DIV/0!</v>
      </c>
      <c r="DP261" s="112" t="e">
        <f>'III Plan Rates'!$AA264*'V Consumer Factors'!$N$13*'II Rate Development &amp; Change'!$M$34</f>
        <v>#DIV/0!</v>
      </c>
      <c r="DQ261" s="112" t="e">
        <f>'III Plan Rates'!$AA264*'V Consumer Factors'!$N$14*'II Rate Development &amp; Change'!$M$34</f>
        <v>#DIV/0!</v>
      </c>
      <c r="DR261" s="112" t="e">
        <f>'III Plan Rates'!$AA264*'V Consumer Factors'!$N$15*'II Rate Development &amp; Change'!$M$34</f>
        <v>#DIV/0!</v>
      </c>
      <c r="DS261" s="112" t="e">
        <f>'III Plan Rates'!$AA264*'V Consumer Factors'!$N$16*'II Rate Development &amp; Change'!$M$34</f>
        <v>#DIV/0!</v>
      </c>
      <c r="DT261" s="112" t="e">
        <f>'III Plan Rates'!$AA264*'V Consumer Factors'!$N$17*'II Rate Development &amp; Change'!$M$34</f>
        <v>#DIV/0!</v>
      </c>
      <c r="DU261" s="112" t="e">
        <f>'III Plan Rates'!$AA264*'V Consumer Factors'!$N$18*'II Rate Development &amp; Change'!$M$34</f>
        <v>#DIV/0!</v>
      </c>
      <c r="DV261" s="112" t="e">
        <f>'III Plan Rates'!$AA264*'V Consumer Factors'!$N$19*'II Rate Development &amp; Change'!$M$34</f>
        <v>#DIV/0!</v>
      </c>
      <c r="DW261" s="112" t="e">
        <f>'III Plan Rates'!$AA264*'V Consumer Factors'!$N$20*'II Rate Development &amp; Change'!$M$34</f>
        <v>#DIV/0!</v>
      </c>
      <c r="DX261" s="112">
        <f>IF('III Plan Rates'!$AP264&gt;0,SUMPRODUCT(DO261:DW261,'III Plan Rates'!$AG264:$AO264)/'III Plan Rates'!$AP264,0)</f>
        <v>0</v>
      </c>
      <c r="DZ261" s="120" t="e">
        <f t="shared" si="121"/>
        <v>#DIV/0!</v>
      </c>
      <c r="EA261" s="120" t="e">
        <f t="shared" si="122"/>
        <v>#DIV/0!</v>
      </c>
      <c r="EB261" s="120" t="e">
        <f t="shared" si="123"/>
        <v>#DIV/0!</v>
      </c>
      <c r="EC261" s="120" t="e">
        <f t="shared" si="124"/>
        <v>#DIV/0!</v>
      </c>
      <c r="ED261" s="120" t="e">
        <f t="shared" si="125"/>
        <v>#DIV/0!</v>
      </c>
      <c r="EE261" s="120" t="e">
        <f t="shared" si="126"/>
        <v>#DIV/0!</v>
      </c>
      <c r="EF261" s="120" t="e">
        <f t="shared" si="127"/>
        <v>#DIV/0!</v>
      </c>
      <c r="EG261" s="120" t="e">
        <f t="shared" si="128"/>
        <v>#DIV/0!</v>
      </c>
      <c r="EH261" s="120" t="e">
        <f t="shared" si="129"/>
        <v>#DIV/0!</v>
      </c>
      <c r="EI261" s="120" t="str">
        <f t="shared" si="130"/>
        <v/>
      </c>
      <c r="EJ261" s="119"/>
    </row>
    <row r="262" spans="1:140" x14ac:dyDescent="0.25">
      <c r="A262" s="406" t="str">
        <f>'III Plan Rates'!A265</f>
        <v>Plan 248</v>
      </c>
      <c r="B262" s="122">
        <f>'III Plan Rates'!B265</f>
        <v>0</v>
      </c>
      <c r="C262" s="128">
        <f>'III Plan Rates'!D265</f>
        <v>0</v>
      </c>
      <c r="D262" s="122">
        <f>'III Plan Rates'!E265</f>
        <v>0</v>
      </c>
      <c r="E262" s="122">
        <f>'III Plan Rates'!F265</f>
        <v>0</v>
      </c>
      <c r="F262" s="122">
        <f>'III Plan Rates'!G265</f>
        <v>0</v>
      </c>
      <c r="G262" s="122">
        <f>'III Plan Rates'!J265</f>
        <v>0</v>
      </c>
      <c r="H262" s="10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2">
        <f>IF('III Plan Rates'!$AP265&gt;0,SUMPRODUCT(I262:Q262,'III Plan Rates'!$AG265:$AO265)/'III Plan Rates'!$AP265,0)</f>
        <v>0</v>
      </c>
      <c r="S262" s="123"/>
      <c r="T262" s="112" t="e">
        <f>'III Plan Rates'!$AA265*'V Consumer Factors'!$N$12*'II Rate Development &amp; Change'!$J$34</f>
        <v>#DIV/0!</v>
      </c>
      <c r="U262" s="112" t="e">
        <f>'III Plan Rates'!$AA265*'V Consumer Factors'!$N$13*'II Rate Development &amp; Change'!$J$34</f>
        <v>#DIV/0!</v>
      </c>
      <c r="V262" s="112" t="e">
        <f>'III Plan Rates'!$AA265*'V Consumer Factors'!$N$14*'II Rate Development &amp; Change'!$J$34</f>
        <v>#DIV/0!</v>
      </c>
      <c r="W262" s="112" t="e">
        <f>'III Plan Rates'!$AA265*'V Consumer Factors'!$N$15*'II Rate Development &amp; Change'!$J$34</f>
        <v>#DIV/0!</v>
      </c>
      <c r="X262" s="112" t="e">
        <f>'III Plan Rates'!$AA265*'V Consumer Factors'!$N$16*'II Rate Development &amp; Change'!$J$34</f>
        <v>#DIV/0!</v>
      </c>
      <c r="Y262" s="112" t="e">
        <f>'III Plan Rates'!$AA265*'V Consumer Factors'!$N$17*'II Rate Development &amp; Change'!$J$34</f>
        <v>#DIV/0!</v>
      </c>
      <c r="Z262" s="112" t="e">
        <f>'III Plan Rates'!$AA265*'V Consumer Factors'!$N$18*'II Rate Development &amp; Change'!$J$34</f>
        <v>#DIV/0!</v>
      </c>
      <c r="AA262" s="112" t="e">
        <f>'III Plan Rates'!$AA265*'V Consumer Factors'!$N$19*'II Rate Development &amp; Change'!$J$34</f>
        <v>#DIV/0!</v>
      </c>
      <c r="AB262" s="112" t="e">
        <f>'III Plan Rates'!$AA265*'V Consumer Factors'!$N$20*'II Rate Development &amp; Change'!$J$34</f>
        <v>#DIV/0!</v>
      </c>
      <c r="AC262" s="112">
        <f>IF('III Plan Rates'!$AP265&gt;0,SUMPRODUCT(T262:AB262,'III Plan Rates'!$AG265:$AO265)/'III Plan Rates'!$AP265,0)</f>
        <v>0</v>
      </c>
      <c r="AD262" s="119"/>
      <c r="AE262" s="120" t="e">
        <f t="shared" si="91"/>
        <v>#DIV/0!</v>
      </c>
      <c r="AF262" s="120" t="e">
        <f t="shared" si="92"/>
        <v>#DIV/0!</v>
      </c>
      <c r="AG262" s="120" t="e">
        <f t="shared" si="93"/>
        <v>#DIV/0!</v>
      </c>
      <c r="AH262" s="120" t="e">
        <f t="shared" si="94"/>
        <v>#DIV/0!</v>
      </c>
      <c r="AI262" s="120" t="e">
        <f t="shared" si="95"/>
        <v>#DIV/0!</v>
      </c>
      <c r="AJ262" s="120" t="e">
        <f t="shared" si="96"/>
        <v>#DIV/0!</v>
      </c>
      <c r="AK262" s="120" t="e">
        <f t="shared" si="97"/>
        <v>#DIV/0!</v>
      </c>
      <c r="AL262" s="120" t="e">
        <f t="shared" si="98"/>
        <v>#DIV/0!</v>
      </c>
      <c r="AM262" s="120" t="e">
        <f t="shared" si="99"/>
        <v>#DIV/0!</v>
      </c>
      <c r="AN262" s="120" t="str">
        <f t="shared" si="100"/>
        <v/>
      </c>
      <c r="AO262" s="119"/>
      <c r="AP262" s="111"/>
      <c r="AQ262" s="111"/>
      <c r="AR262" s="111"/>
      <c r="AS262" s="111"/>
      <c r="AT262" s="111"/>
      <c r="AU262" s="111"/>
      <c r="AV262" s="111"/>
      <c r="AW262" s="111"/>
      <c r="AX262" s="111"/>
      <c r="AY262" s="112">
        <f>IF('III Plan Rates'!$AP265&gt;0,SUMPRODUCT(AP262:AX262,'III Plan Rates'!$AG265:$AO265)/'III Plan Rates'!$AP265,0)</f>
        <v>0</v>
      </c>
      <c r="AZ262" s="123"/>
      <c r="BA262" s="112" t="e">
        <f>'III Plan Rates'!$AA265*'V Consumer Factors'!$N$12*'II Rate Development &amp; Change'!$K$34</f>
        <v>#DIV/0!</v>
      </c>
      <c r="BB262" s="112" t="e">
        <f>'III Plan Rates'!$AA265*'V Consumer Factors'!$N$13*'II Rate Development &amp; Change'!$K$34</f>
        <v>#DIV/0!</v>
      </c>
      <c r="BC262" s="112" t="e">
        <f>'III Plan Rates'!$AA265*'V Consumer Factors'!$N$14*'II Rate Development &amp; Change'!$K$34</f>
        <v>#DIV/0!</v>
      </c>
      <c r="BD262" s="112" t="e">
        <f>'III Plan Rates'!$AA265*'V Consumer Factors'!$N$15*'II Rate Development &amp; Change'!$K$34</f>
        <v>#DIV/0!</v>
      </c>
      <c r="BE262" s="112" t="e">
        <f>'III Plan Rates'!$AA265*'V Consumer Factors'!$N$16*'II Rate Development &amp; Change'!$K$34</f>
        <v>#DIV/0!</v>
      </c>
      <c r="BF262" s="112" t="e">
        <f>'III Plan Rates'!$AA265*'V Consumer Factors'!$N$17*'II Rate Development &amp; Change'!$K$34</f>
        <v>#DIV/0!</v>
      </c>
      <c r="BG262" s="112" t="e">
        <f>'III Plan Rates'!$AA265*'V Consumer Factors'!$N$18*'II Rate Development &amp; Change'!$K$34</f>
        <v>#DIV/0!</v>
      </c>
      <c r="BH262" s="112" t="e">
        <f>'III Plan Rates'!$AA265*'V Consumer Factors'!$N$19*'II Rate Development &amp; Change'!$K$34</f>
        <v>#DIV/0!</v>
      </c>
      <c r="BI262" s="112" t="e">
        <f>'III Plan Rates'!$AA265*'V Consumer Factors'!$N$20*'II Rate Development &amp; Change'!$K$34</f>
        <v>#DIV/0!</v>
      </c>
      <c r="BJ262" s="112">
        <f>IF('III Plan Rates'!$AP265&gt;0,SUMPRODUCT(BA262:BI262,'III Plan Rates'!$AG265:$AO265)/'III Plan Rates'!$AP265,0)</f>
        <v>0</v>
      </c>
      <c r="BK262" s="124"/>
      <c r="BL262" s="120" t="e">
        <f t="shared" si="101"/>
        <v>#DIV/0!</v>
      </c>
      <c r="BM262" s="120" t="e">
        <f t="shared" si="102"/>
        <v>#DIV/0!</v>
      </c>
      <c r="BN262" s="120" t="e">
        <f t="shared" si="103"/>
        <v>#DIV/0!</v>
      </c>
      <c r="BO262" s="120" t="e">
        <f t="shared" si="104"/>
        <v>#DIV/0!</v>
      </c>
      <c r="BP262" s="120" t="e">
        <f t="shared" si="105"/>
        <v>#DIV/0!</v>
      </c>
      <c r="BQ262" s="120" t="e">
        <f t="shared" si="106"/>
        <v>#DIV/0!</v>
      </c>
      <c r="BR262" s="120" t="e">
        <f t="shared" si="107"/>
        <v>#DIV/0!</v>
      </c>
      <c r="BS262" s="120" t="e">
        <f t="shared" si="108"/>
        <v>#DIV/0!</v>
      </c>
      <c r="BT262" s="120" t="e">
        <f t="shared" si="109"/>
        <v>#DIV/0!</v>
      </c>
      <c r="BU262" s="120" t="str">
        <f t="shared" si="110"/>
        <v/>
      </c>
      <c r="BV262" s="119"/>
      <c r="BW262" s="111"/>
      <c r="BX262" s="111"/>
      <c r="BY262" s="111"/>
      <c r="BZ262" s="111"/>
      <c r="CA262" s="111"/>
      <c r="CB262" s="111"/>
      <c r="CC262" s="111"/>
      <c r="CD262" s="111"/>
      <c r="CE262" s="111"/>
      <c r="CF262" s="112">
        <f>IF('III Plan Rates'!$AP265&gt;0,SUMPRODUCT(BW262:CE262,'III Plan Rates'!$AG265:$AO265)/'III Plan Rates'!$AP265,0)</f>
        <v>0</v>
      </c>
      <c r="CG262" s="123"/>
      <c r="CH262" s="112" t="e">
        <f>'III Plan Rates'!$AA265*'V Consumer Factors'!$N$12*'II Rate Development &amp; Change'!$L$34</f>
        <v>#DIV/0!</v>
      </c>
      <c r="CI262" s="112" t="e">
        <f>'III Plan Rates'!$AA265*'V Consumer Factors'!$N$13*'II Rate Development &amp; Change'!$L$34</f>
        <v>#DIV/0!</v>
      </c>
      <c r="CJ262" s="112" t="e">
        <f>'III Plan Rates'!$AA265*'V Consumer Factors'!$N$14*'II Rate Development &amp; Change'!$L$34</f>
        <v>#DIV/0!</v>
      </c>
      <c r="CK262" s="112" t="e">
        <f>'III Plan Rates'!$AA265*'V Consumer Factors'!$N$15*'II Rate Development &amp; Change'!$L$34</f>
        <v>#DIV/0!</v>
      </c>
      <c r="CL262" s="112" t="e">
        <f>'III Plan Rates'!$AA265*'V Consumer Factors'!$N$16*'II Rate Development &amp; Change'!$L$34</f>
        <v>#DIV/0!</v>
      </c>
      <c r="CM262" s="112" t="e">
        <f>'III Plan Rates'!$AA265*'V Consumer Factors'!$N$17*'II Rate Development &amp; Change'!$L$34</f>
        <v>#DIV/0!</v>
      </c>
      <c r="CN262" s="112" t="e">
        <f>'III Plan Rates'!$AA265*'V Consumer Factors'!$N$18*'II Rate Development &amp; Change'!$L$34</f>
        <v>#DIV/0!</v>
      </c>
      <c r="CO262" s="112" t="e">
        <f>'III Plan Rates'!$AA265*'V Consumer Factors'!$N$19*'II Rate Development &amp; Change'!$L$34</f>
        <v>#DIV/0!</v>
      </c>
      <c r="CP262" s="112" t="e">
        <f>'III Plan Rates'!$AA265*'V Consumer Factors'!$N$20*'II Rate Development &amp; Change'!$L$34</f>
        <v>#DIV/0!</v>
      </c>
      <c r="CQ262" s="112">
        <f>IF('III Plan Rates'!$AP265&gt;0,SUMPRODUCT(CH262:CP262,'III Plan Rates'!$AG265:$AO265)/'III Plan Rates'!$AP265,0)</f>
        <v>0</v>
      </c>
      <c r="CR262" s="124"/>
      <c r="CS262" s="120" t="e">
        <f t="shared" si="111"/>
        <v>#DIV/0!</v>
      </c>
      <c r="CT262" s="120" t="e">
        <f t="shared" si="112"/>
        <v>#DIV/0!</v>
      </c>
      <c r="CU262" s="120" t="e">
        <f t="shared" si="113"/>
        <v>#DIV/0!</v>
      </c>
      <c r="CV262" s="120" t="e">
        <f t="shared" si="114"/>
        <v>#DIV/0!</v>
      </c>
      <c r="CW262" s="120" t="e">
        <f t="shared" si="115"/>
        <v>#DIV/0!</v>
      </c>
      <c r="CX262" s="120" t="e">
        <f t="shared" si="116"/>
        <v>#DIV/0!</v>
      </c>
      <c r="CY262" s="120" t="e">
        <f t="shared" si="117"/>
        <v>#DIV/0!</v>
      </c>
      <c r="CZ262" s="120" t="e">
        <f t="shared" si="118"/>
        <v>#DIV/0!</v>
      </c>
      <c r="DA262" s="120" t="e">
        <f t="shared" si="119"/>
        <v>#DIV/0!</v>
      </c>
      <c r="DB262" s="120" t="str">
        <f t="shared" si="120"/>
        <v/>
      </c>
      <c r="DC262" s="119"/>
      <c r="DD262" s="111"/>
      <c r="DE262" s="111"/>
      <c r="DF262" s="111"/>
      <c r="DG262" s="111"/>
      <c r="DH262" s="111"/>
      <c r="DI262" s="111"/>
      <c r="DJ262" s="111"/>
      <c r="DK262" s="111"/>
      <c r="DL262" s="111"/>
      <c r="DM262" s="112">
        <f>IF('III Plan Rates'!$AP265&gt;0,SUMPRODUCT(DD262:DL262,'III Plan Rates'!$AG265:$AO265)/'III Plan Rates'!$AP265,0)</f>
        <v>0</v>
      </c>
      <c r="DN262" s="123"/>
      <c r="DO262" s="112" t="e">
        <f>'III Plan Rates'!$AA265*'V Consumer Factors'!$N$12*'II Rate Development &amp; Change'!$M$34</f>
        <v>#DIV/0!</v>
      </c>
      <c r="DP262" s="112" t="e">
        <f>'III Plan Rates'!$AA265*'V Consumer Factors'!$N$13*'II Rate Development &amp; Change'!$M$34</f>
        <v>#DIV/0!</v>
      </c>
      <c r="DQ262" s="112" t="e">
        <f>'III Plan Rates'!$AA265*'V Consumer Factors'!$N$14*'II Rate Development &amp; Change'!$M$34</f>
        <v>#DIV/0!</v>
      </c>
      <c r="DR262" s="112" t="e">
        <f>'III Plan Rates'!$AA265*'V Consumer Factors'!$N$15*'II Rate Development &amp; Change'!$M$34</f>
        <v>#DIV/0!</v>
      </c>
      <c r="DS262" s="112" t="e">
        <f>'III Plan Rates'!$AA265*'V Consumer Factors'!$N$16*'II Rate Development &amp; Change'!$M$34</f>
        <v>#DIV/0!</v>
      </c>
      <c r="DT262" s="112" t="e">
        <f>'III Plan Rates'!$AA265*'V Consumer Factors'!$N$17*'II Rate Development &amp; Change'!$M$34</f>
        <v>#DIV/0!</v>
      </c>
      <c r="DU262" s="112" t="e">
        <f>'III Plan Rates'!$AA265*'V Consumer Factors'!$N$18*'II Rate Development &amp; Change'!$M$34</f>
        <v>#DIV/0!</v>
      </c>
      <c r="DV262" s="112" t="e">
        <f>'III Plan Rates'!$AA265*'V Consumer Factors'!$N$19*'II Rate Development &amp; Change'!$M$34</f>
        <v>#DIV/0!</v>
      </c>
      <c r="DW262" s="112" t="e">
        <f>'III Plan Rates'!$AA265*'V Consumer Factors'!$N$20*'II Rate Development &amp; Change'!$M$34</f>
        <v>#DIV/0!</v>
      </c>
      <c r="DX262" s="112">
        <f>IF('III Plan Rates'!$AP265&gt;0,SUMPRODUCT(DO262:DW262,'III Plan Rates'!$AG265:$AO265)/'III Plan Rates'!$AP265,0)</f>
        <v>0</v>
      </c>
      <c r="DZ262" s="120" t="e">
        <f t="shared" si="121"/>
        <v>#DIV/0!</v>
      </c>
      <c r="EA262" s="120" t="e">
        <f t="shared" si="122"/>
        <v>#DIV/0!</v>
      </c>
      <c r="EB262" s="120" t="e">
        <f t="shared" si="123"/>
        <v>#DIV/0!</v>
      </c>
      <c r="EC262" s="120" t="e">
        <f t="shared" si="124"/>
        <v>#DIV/0!</v>
      </c>
      <c r="ED262" s="120" t="e">
        <f t="shared" si="125"/>
        <v>#DIV/0!</v>
      </c>
      <c r="EE262" s="120" t="e">
        <f t="shared" si="126"/>
        <v>#DIV/0!</v>
      </c>
      <c r="EF262" s="120" t="e">
        <f t="shared" si="127"/>
        <v>#DIV/0!</v>
      </c>
      <c r="EG262" s="120" t="e">
        <f t="shared" si="128"/>
        <v>#DIV/0!</v>
      </c>
      <c r="EH262" s="120" t="e">
        <f t="shared" si="129"/>
        <v>#DIV/0!</v>
      </c>
      <c r="EI262" s="120" t="str">
        <f t="shared" si="130"/>
        <v/>
      </c>
      <c r="EJ262" s="119"/>
    </row>
    <row r="263" spans="1:140" x14ac:dyDescent="0.25">
      <c r="A263" s="406" t="str">
        <f>'III Plan Rates'!A266</f>
        <v>Plan 249</v>
      </c>
      <c r="B263" s="122">
        <f>'III Plan Rates'!B266</f>
        <v>0</v>
      </c>
      <c r="C263" s="128">
        <f>'III Plan Rates'!D266</f>
        <v>0</v>
      </c>
      <c r="D263" s="122">
        <f>'III Plan Rates'!E266</f>
        <v>0</v>
      </c>
      <c r="E263" s="122">
        <f>'III Plan Rates'!F266</f>
        <v>0</v>
      </c>
      <c r="F263" s="122">
        <f>'III Plan Rates'!G266</f>
        <v>0</v>
      </c>
      <c r="G263" s="122">
        <f>'III Plan Rates'!J266</f>
        <v>0</v>
      </c>
      <c r="H263" s="10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2">
        <f>IF('III Plan Rates'!$AP266&gt;0,SUMPRODUCT(I263:Q263,'III Plan Rates'!$AG266:$AO266)/'III Plan Rates'!$AP266,0)</f>
        <v>0</v>
      </c>
      <c r="S263" s="123"/>
      <c r="T263" s="112" t="e">
        <f>'III Plan Rates'!$AA266*'V Consumer Factors'!$N$12*'II Rate Development &amp; Change'!$J$34</f>
        <v>#DIV/0!</v>
      </c>
      <c r="U263" s="112" t="e">
        <f>'III Plan Rates'!$AA266*'V Consumer Factors'!$N$13*'II Rate Development &amp; Change'!$J$34</f>
        <v>#DIV/0!</v>
      </c>
      <c r="V263" s="112" t="e">
        <f>'III Plan Rates'!$AA266*'V Consumer Factors'!$N$14*'II Rate Development &amp; Change'!$J$34</f>
        <v>#DIV/0!</v>
      </c>
      <c r="W263" s="112" t="e">
        <f>'III Plan Rates'!$AA266*'V Consumer Factors'!$N$15*'II Rate Development &amp; Change'!$J$34</f>
        <v>#DIV/0!</v>
      </c>
      <c r="X263" s="112" t="e">
        <f>'III Plan Rates'!$AA266*'V Consumer Factors'!$N$16*'II Rate Development &amp; Change'!$J$34</f>
        <v>#DIV/0!</v>
      </c>
      <c r="Y263" s="112" t="e">
        <f>'III Plan Rates'!$AA266*'V Consumer Factors'!$N$17*'II Rate Development &amp; Change'!$J$34</f>
        <v>#DIV/0!</v>
      </c>
      <c r="Z263" s="112" t="e">
        <f>'III Plan Rates'!$AA266*'V Consumer Factors'!$N$18*'II Rate Development &amp; Change'!$J$34</f>
        <v>#DIV/0!</v>
      </c>
      <c r="AA263" s="112" t="e">
        <f>'III Plan Rates'!$AA266*'V Consumer Factors'!$N$19*'II Rate Development &amp; Change'!$J$34</f>
        <v>#DIV/0!</v>
      </c>
      <c r="AB263" s="112" t="e">
        <f>'III Plan Rates'!$AA266*'V Consumer Factors'!$N$20*'II Rate Development &amp; Change'!$J$34</f>
        <v>#DIV/0!</v>
      </c>
      <c r="AC263" s="112">
        <f>IF('III Plan Rates'!$AP266&gt;0,SUMPRODUCT(T263:AB263,'III Plan Rates'!$AG266:$AO266)/'III Plan Rates'!$AP266,0)</f>
        <v>0</v>
      </c>
      <c r="AD263" s="119"/>
      <c r="AE263" s="120" t="e">
        <f t="shared" si="91"/>
        <v>#DIV/0!</v>
      </c>
      <c r="AF263" s="120" t="e">
        <f t="shared" si="92"/>
        <v>#DIV/0!</v>
      </c>
      <c r="AG263" s="120" t="e">
        <f t="shared" si="93"/>
        <v>#DIV/0!</v>
      </c>
      <c r="AH263" s="120" t="e">
        <f t="shared" si="94"/>
        <v>#DIV/0!</v>
      </c>
      <c r="AI263" s="120" t="e">
        <f t="shared" si="95"/>
        <v>#DIV/0!</v>
      </c>
      <c r="AJ263" s="120" t="e">
        <f t="shared" si="96"/>
        <v>#DIV/0!</v>
      </c>
      <c r="AK263" s="120" t="e">
        <f t="shared" si="97"/>
        <v>#DIV/0!</v>
      </c>
      <c r="AL263" s="120" t="e">
        <f t="shared" si="98"/>
        <v>#DIV/0!</v>
      </c>
      <c r="AM263" s="120" t="e">
        <f t="shared" si="99"/>
        <v>#DIV/0!</v>
      </c>
      <c r="AN263" s="120" t="str">
        <f t="shared" si="100"/>
        <v/>
      </c>
      <c r="AO263" s="119"/>
      <c r="AP263" s="111"/>
      <c r="AQ263" s="111"/>
      <c r="AR263" s="111"/>
      <c r="AS263" s="111"/>
      <c r="AT263" s="111"/>
      <c r="AU263" s="111"/>
      <c r="AV263" s="111"/>
      <c r="AW263" s="111"/>
      <c r="AX263" s="111"/>
      <c r="AY263" s="112">
        <f>IF('III Plan Rates'!$AP266&gt;0,SUMPRODUCT(AP263:AX263,'III Plan Rates'!$AG266:$AO266)/'III Plan Rates'!$AP266,0)</f>
        <v>0</v>
      </c>
      <c r="AZ263" s="123"/>
      <c r="BA263" s="112" t="e">
        <f>'III Plan Rates'!$AA266*'V Consumer Factors'!$N$12*'II Rate Development &amp; Change'!$K$34</f>
        <v>#DIV/0!</v>
      </c>
      <c r="BB263" s="112" t="e">
        <f>'III Plan Rates'!$AA266*'V Consumer Factors'!$N$13*'II Rate Development &amp; Change'!$K$34</f>
        <v>#DIV/0!</v>
      </c>
      <c r="BC263" s="112" t="e">
        <f>'III Plan Rates'!$AA266*'V Consumer Factors'!$N$14*'II Rate Development &amp; Change'!$K$34</f>
        <v>#DIV/0!</v>
      </c>
      <c r="BD263" s="112" t="e">
        <f>'III Plan Rates'!$AA266*'V Consumer Factors'!$N$15*'II Rate Development &amp; Change'!$K$34</f>
        <v>#DIV/0!</v>
      </c>
      <c r="BE263" s="112" t="e">
        <f>'III Plan Rates'!$AA266*'V Consumer Factors'!$N$16*'II Rate Development &amp; Change'!$K$34</f>
        <v>#DIV/0!</v>
      </c>
      <c r="BF263" s="112" t="e">
        <f>'III Plan Rates'!$AA266*'V Consumer Factors'!$N$17*'II Rate Development &amp; Change'!$K$34</f>
        <v>#DIV/0!</v>
      </c>
      <c r="BG263" s="112" t="e">
        <f>'III Plan Rates'!$AA266*'V Consumer Factors'!$N$18*'II Rate Development &amp; Change'!$K$34</f>
        <v>#DIV/0!</v>
      </c>
      <c r="BH263" s="112" t="e">
        <f>'III Plan Rates'!$AA266*'V Consumer Factors'!$N$19*'II Rate Development &amp; Change'!$K$34</f>
        <v>#DIV/0!</v>
      </c>
      <c r="BI263" s="112" t="e">
        <f>'III Plan Rates'!$AA266*'V Consumer Factors'!$N$20*'II Rate Development &amp; Change'!$K$34</f>
        <v>#DIV/0!</v>
      </c>
      <c r="BJ263" s="112">
        <f>IF('III Plan Rates'!$AP266&gt;0,SUMPRODUCT(BA263:BI263,'III Plan Rates'!$AG266:$AO266)/'III Plan Rates'!$AP266,0)</f>
        <v>0</v>
      </c>
      <c r="BK263" s="124"/>
      <c r="BL263" s="120" t="e">
        <f t="shared" si="101"/>
        <v>#DIV/0!</v>
      </c>
      <c r="BM263" s="120" t="e">
        <f t="shared" si="102"/>
        <v>#DIV/0!</v>
      </c>
      <c r="BN263" s="120" t="e">
        <f t="shared" si="103"/>
        <v>#DIV/0!</v>
      </c>
      <c r="BO263" s="120" t="e">
        <f t="shared" si="104"/>
        <v>#DIV/0!</v>
      </c>
      <c r="BP263" s="120" t="e">
        <f t="shared" si="105"/>
        <v>#DIV/0!</v>
      </c>
      <c r="BQ263" s="120" t="e">
        <f t="shared" si="106"/>
        <v>#DIV/0!</v>
      </c>
      <c r="BR263" s="120" t="e">
        <f t="shared" si="107"/>
        <v>#DIV/0!</v>
      </c>
      <c r="BS263" s="120" t="e">
        <f t="shared" si="108"/>
        <v>#DIV/0!</v>
      </c>
      <c r="BT263" s="120" t="e">
        <f t="shared" si="109"/>
        <v>#DIV/0!</v>
      </c>
      <c r="BU263" s="120" t="str">
        <f t="shared" si="110"/>
        <v/>
      </c>
      <c r="BV263" s="119"/>
      <c r="BW263" s="111"/>
      <c r="BX263" s="111"/>
      <c r="BY263" s="111"/>
      <c r="BZ263" s="111"/>
      <c r="CA263" s="111"/>
      <c r="CB263" s="111"/>
      <c r="CC263" s="111"/>
      <c r="CD263" s="111"/>
      <c r="CE263" s="111"/>
      <c r="CF263" s="112">
        <f>IF('III Plan Rates'!$AP266&gt;0,SUMPRODUCT(BW263:CE263,'III Plan Rates'!$AG266:$AO266)/'III Plan Rates'!$AP266,0)</f>
        <v>0</v>
      </c>
      <c r="CG263" s="123"/>
      <c r="CH263" s="112" t="e">
        <f>'III Plan Rates'!$AA266*'V Consumer Factors'!$N$12*'II Rate Development &amp; Change'!$L$34</f>
        <v>#DIV/0!</v>
      </c>
      <c r="CI263" s="112" t="e">
        <f>'III Plan Rates'!$AA266*'V Consumer Factors'!$N$13*'II Rate Development &amp; Change'!$L$34</f>
        <v>#DIV/0!</v>
      </c>
      <c r="CJ263" s="112" t="e">
        <f>'III Plan Rates'!$AA266*'V Consumer Factors'!$N$14*'II Rate Development &amp; Change'!$L$34</f>
        <v>#DIV/0!</v>
      </c>
      <c r="CK263" s="112" t="e">
        <f>'III Plan Rates'!$AA266*'V Consumer Factors'!$N$15*'II Rate Development &amp; Change'!$L$34</f>
        <v>#DIV/0!</v>
      </c>
      <c r="CL263" s="112" t="e">
        <f>'III Plan Rates'!$AA266*'V Consumer Factors'!$N$16*'II Rate Development &amp; Change'!$L$34</f>
        <v>#DIV/0!</v>
      </c>
      <c r="CM263" s="112" t="e">
        <f>'III Plan Rates'!$AA266*'V Consumer Factors'!$N$17*'II Rate Development &amp; Change'!$L$34</f>
        <v>#DIV/0!</v>
      </c>
      <c r="CN263" s="112" t="e">
        <f>'III Plan Rates'!$AA266*'V Consumer Factors'!$N$18*'II Rate Development &amp; Change'!$L$34</f>
        <v>#DIV/0!</v>
      </c>
      <c r="CO263" s="112" t="e">
        <f>'III Plan Rates'!$AA266*'V Consumer Factors'!$N$19*'II Rate Development &amp; Change'!$L$34</f>
        <v>#DIV/0!</v>
      </c>
      <c r="CP263" s="112" t="e">
        <f>'III Plan Rates'!$AA266*'V Consumer Factors'!$N$20*'II Rate Development &amp; Change'!$L$34</f>
        <v>#DIV/0!</v>
      </c>
      <c r="CQ263" s="112">
        <f>IF('III Plan Rates'!$AP266&gt;0,SUMPRODUCT(CH263:CP263,'III Plan Rates'!$AG266:$AO266)/'III Plan Rates'!$AP266,0)</f>
        <v>0</v>
      </c>
      <c r="CR263" s="124"/>
      <c r="CS263" s="120" t="e">
        <f t="shared" si="111"/>
        <v>#DIV/0!</v>
      </c>
      <c r="CT263" s="120" t="e">
        <f t="shared" si="112"/>
        <v>#DIV/0!</v>
      </c>
      <c r="CU263" s="120" t="e">
        <f t="shared" si="113"/>
        <v>#DIV/0!</v>
      </c>
      <c r="CV263" s="120" t="e">
        <f t="shared" si="114"/>
        <v>#DIV/0!</v>
      </c>
      <c r="CW263" s="120" t="e">
        <f t="shared" si="115"/>
        <v>#DIV/0!</v>
      </c>
      <c r="CX263" s="120" t="e">
        <f t="shared" si="116"/>
        <v>#DIV/0!</v>
      </c>
      <c r="CY263" s="120" t="e">
        <f t="shared" si="117"/>
        <v>#DIV/0!</v>
      </c>
      <c r="CZ263" s="120" t="e">
        <f t="shared" si="118"/>
        <v>#DIV/0!</v>
      </c>
      <c r="DA263" s="120" t="e">
        <f t="shared" si="119"/>
        <v>#DIV/0!</v>
      </c>
      <c r="DB263" s="120" t="str">
        <f t="shared" si="120"/>
        <v/>
      </c>
      <c r="DC263" s="119"/>
      <c r="DD263" s="111"/>
      <c r="DE263" s="111"/>
      <c r="DF263" s="111"/>
      <c r="DG263" s="111"/>
      <c r="DH263" s="111"/>
      <c r="DI263" s="111"/>
      <c r="DJ263" s="111"/>
      <c r="DK263" s="111"/>
      <c r="DL263" s="111"/>
      <c r="DM263" s="112">
        <f>IF('III Plan Rates'!$AP266&gt;0,SUMPRODUCT(DD263:DL263,'III Plan Rates'!$AG266:$AO266)/'III Plan Rates'!$AP266,0)</f>
        <v>0</v>
      </c>
      <c r="DN263" s="123"/>
      <c r="DO263" s="112" t="e">
        <f>'III Plan Rates'!$AA266*'V Consumer Factors'!$N$12*'II Rate Development &amp; Change'!$M$34</f>
        <v>#DIV/0!</v>
      </c>
      <c r="DP263" s="112" t="e">
        <f>'III Plan Rates'!$AA266*'V Consumer Factors'!$N$13*'II Rate Development &amp; Change'!$M$34</f>
        <v>#DIV/0!</v>
      </c>
      <c r="DQ263" s="112" t="e">
        <f>'III Plan Rates'!$AA266*'V Consumer Factors'!$N$14*'II Rate Development &amp; Change'!$M$34</f>
        <v>#DIV/0!</v>
      </c>
      <c r="DR263" s="112" t="e">
        <f>'III Plan Rates'!$AA266*'V Consumer Factors'!$N$15*'II Rate Development &amp; Change'!$M$34</f>
        <v>#DIV/0!</v>
      </c>
      <c r="DS263" s="112" t="e">
        <f>'III Plan Rates'!$AA266*'V Consumer Factors'!$N$16*'II Rate Development &amp; Change'!$M$34</f>
        <v>#DIV/0!</v>
      </c>
      <c r="DT263" s="112" t="e">
        <f>'III Plan Rates'!$AA266*'V Consumer Factors'!$N$17*'II Rate Development &amp; Change'!$M$34</f>
        <v>#DIV/0!</v>
      </c>
      <c r="DU263" s="112" t="e">
        <f>'III Plan Rates'!$AA266*'V Consumer Factors'!$N$18*'II Rate Development &amp; Change'!$M$34</f>
        <v>#DIV/0!</v>
      </c>
      <c r="DV263" s="112" t="e">
        <f>'III Plan Rates'!$AA266*'V Consumer Factors'!$N$19*'II Rate Development &amp; Change'!$M$34</f>
        <v>#DIV/0!</v>
      </c>
      <c r="DW263" s="112" t="e">
        <f>'III Plan Rates'!$AA266*'V Consumer Factors'!$N$20*'II Rate Development &amp; Change'!$M$34</f>
        <v>#DIV/0!</v>
      </c>
      <c r="DX263" s="112">
        <f>IF('III Plan Rates'!$AP266&gt;0,SUMPRODUCT(DO263:DW263,'III Plan Rates'!$AG266:$AO266)/'III Plan Rates'!$AP266,0)</f>
        <v>0</v>
      </c>
      <c r="DZ263" s="120" t="e">
        <f t="shared" si="121"/>
        <v>#DIV/0!</v>
      </c>
      <c r="EA263" s="120" t="e">
        <f t="shared" si="122"/>
        <v>#DIV/0!</v>
      </c>
      <c r="EB263" s="120" t="e">
        <f t="shared" si="123"/>
        <v>#DIV/0!</v>
      </c>
      <c r="EC263" s="120" t="e">
        <f t="shared" si="124"/>
        <v>#DIV/0!</v>
      </c>
      <c r="ED263" s="120" t="e">
        <f t="shared" si="125"/>
        <v>#DIV/0!</v>
      </c>
      <c r="EE263" s="120" t="e">
        <f t="shared" si="126"/>
        <v>#DIV/0!</v>
      </c>
      <c r="EF263" s="120" t="e">
        <f t="shared" si="127"/>
        <v>#DIV/0!</v>
      </c>
      <c r="EG263" s="120" t="e">
        <f t="shared" si="128"/>
        <v>#DIV/0!</v>
      </c>
      <c r="EH263" s="120" t="e">
        <f t="shared" si="129"/>
        <v>#DIV/0!</v>
      </c>
      <c r="EI263" s="120" t="str">
        <f t="shared" si="130"/>
        <v/>
      </c>
      <c r="EJ263" s="119"/>
    </row>
    <row r="264" spans="1:140" x14ac:dyDescent="0.25">
      <c r="A264" s="406" t="str">
        <f>'III Plan Rates'!A267</f>
        <v>Plan 250</v>
      </c>
      <c r="B264" s="122">
        <f>'III Plan Rates'!B267</f>
        <v>0</v>
      </c>
      <c r="C264" s="128">
        <f>'III Plan Rates'!D267</f>
        <v>0</v>
      </c>
      <c r="D264" s="122">
        <f>'III Plan Rates'!E267</f>
        <v>0</v>
      </c>
      <c r="E264" s="122">
        <f>'III Plan Rates'!F267</f>
        <v>0</v>
      </c>
      <c r="F264" s="122">
        <f>'III Plan Rates'!G267</f>
        <v>0</v>
      </c>
      <c r="G264" s="122">
        <f>'III Plan Rates'!J267</f>
        <v>0</v>
      </c>
      <c r="H264" s="10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2">
        <f>IF('III Plan Rates'!$AP267&gt;0,SUMPRODUCT(I264:Q264,'III Plan Rates'!$AG267:$AO267)/'III Plan Rates'!$AP267,0)</f>
        <v>0</v>
      </c>
      <c r="S264" s="123"/>
      <c r="T264" s="112" t="e">
        <f>'III Plan Rates'!$AA267*'V Consumer Factors'!$N$12*'II Rate Development &amp; Change'!$J$34</f>
        <v>#DIV/0!</v>
      </c>
      <c r="U264" s="112" t="e">
        <f>'III Plan Rates'!$AA267*'V Consumer Factors'!$N$13*'II Rate Development &amp; Change'!$J$34</f>
        <v>#DIV/0!</v>
      </c>
      <c r="V264" s="112" t="e">
        <f>'III Plan Rates'!$AA267*'V Consumer Factors'!$N$14*'II Rate Development &amp; Change'!$J$34</f>
        <v>#DIV/0!</v>
      </c>
      <c r="W264" s="112" t="e">
        <f>'III Plan Rates'!$AA267*'V Consumer Factors'!$N$15*'II Rate Development &amp; Change'!$J$34</f>
        <v>#DIV/0!</v>
      </c>
      <c r="X264" s="112" t="e">
        <f>'III Plan Rates'!$AA267*'V Consumer Factors'!$N$16*'II Rate Development &amp; Change'!$J$34</f>
        <v>#DIV/0!</v>
      </c>
      <c r="Y264" s="112" t="e">
        <f>'III Plan Rates'!$AA267*'V Consumer Factors'!$N$17*'II Rate Development &amp; Change'!$J$34</f>
        <v>#DIV/0!</v>
      </c>
      <c r="Z264" s="112" t="e">
        <f>'III Plan Rates'!$AA267*'V Consumer Factors'!$N$18*'II Rate Development &amp; Change'!$J$34</f>
        <v>#DIV/0!</v>
      </c>
      <c r="AA264" s="112" t="e">
        <f>'III Plan Rates'!$AA267*'V Consumer Factors'!$N$19*'II Rate Development &amp; Change'!$J$34</f>
        <v>#DIV/0!</v>
      </c>
      <c r="AB264" s="112" t="e">
        <f>'III Plan Rates'!$AA267*'V Consumer Factors'!$N$20*'II Rate Development &amp; Change'!$J$34</f>
        <v>#DIV/0!</v>
      </c>
      <c r="AC264" s="112">
        <f>IF('III Plan Rates'!$AP267&gt;0,SUMPRODUCT(T264:AB264,'III Plan Rates'!$AG267:$AO267)/'III Plan Rates'!$AP267,0)</f>
        <v>0</v>
      </c>
      <c r="AD264" s="119"/>
      <c r="AE264" s="120" t="e">
        <f t="shared" si="91"/>
        <v>#DIV/0!</v>
      </c>
      <c r="AF264" s="120" t="e">
        <f t="shared" si="92"/>
        <v>#DIV/0!</v>
      </c>
      <c r="AG264" s="120" t="e">
        <f t="shared" si="93"/>
        <v>#DIV/0!</v>
      </c>
      <c r="AH264" s="120" t="e">
        <f t="shared" si="94"/>
        <v>#DIV/0!</v>
      </c>
      <c r="AI264" s="120" t="e">
        <f t="shared" si="95"/>
        <v>#DIV/0!</v>
      </c>
      <c r="AJ264" s="120" t="e">
        <f t="shared" si="96"/>
        <v>#DIV/0!</v>
      </c>
      <c r="AK264" s="120" t="e">
        <f t="shared" si="97"/>
        <v>#DIV/0!</v>
      </c>
      <c r="AL264" s="120" t="e">
        <f t="shared" si="98"/>
        <v>#DIV/0!</v>
      </c>
      <c r="AM264" s="120" t="e">
        <f t="shared" si="99"/>
        <v>#DIV/0!</v>
      </c>
      <c r="AN264" s="120" t="str">
        <f t="shared" si="100"/>
        <v/>
      </c>
      <c r="AO264" s="119"/>
      <c r="AP264" s="111"/>
      <c r="AQ264" s="111"/>
      <c r="AR264" s="111"/>
      <c r="AS264" s="111"/>
      <c r="AT264" s="111"/>
      <c r="AU264" s="111"/>
      <c r="AV264" s="111"/>
      <c r="AW264" s="111"/>
      <c r="AX264" s="111"/>
      <c r="AY264" s="112">
        <f>IF('III Plan Rates'!$AP267&gt;0,SUMPRODUCT(AP264:AX264,'III Plan Rates'!$AG267:$AO267)/'III Plan Rates'!$AP267,0)</f>
        <v>0</v>
      </c>
      <c r="AZ264" s="123"/>
      <c r="BA264" s="112" t="e">
        <f>'III Plan Rates'!$AA267*'V Consumer Factors'!$N$12*'II Rate Development &amp; Change'!$K$34</f>
        <v>#DIV/0!</v>
      </c>
      <c r="BB264" s="112" t="e">
        <f>'III Plan Rates'!$AA267*'V Consumer Factors'!$N$13*'II Rate Development &amp; Change'!$K$34</f>
        <v>#DIV/0!</v>
      </c>
      <c r="BC264" s="112" t="e">
        <f>'III Plan Rates'!$AA267*'V Consumer Factors'!$N$14*'II Rate Development &amp; Change'!$K$34</f>
        <v>#DIV/0!</v>
      </c>
      <c r="BD264" s="112" t="e">
        <f>'III Plan Rates'!$AA267*'V Consumer Factors'!$N$15*'II Rate Development &amp; Change'!$K$34</f>
        <v>#DIV/0!</v>
      </c>
      <c r="BE264" s="112" t="e">
        <f>'III Plan Rates'!$AA267*'V Consumer Factors'!$N$16*'II Rate Development &amp; Change'!$K$34</f>
        <v>#DIV/0!</v>
      </c>
      <c r="BF264" s="112" t="e">
        <f>'III Plan Rates'!$AA267*'V Consumer Factors'!$N$17*'II Rate Development &amp; Change'!$K$34</f>
        <v>#DIV/0!</v>
      </c>
      <c r="BG264" s="112" t="e">
        <f>'III Plan Rates'!$AA267*'V Consumer Factors'!$N$18*'II Rate Development &amp; Change'!$K$34</f>
        <v>#DIV/0!</v>
      </c>
      <c r="BH264" s="112" t="e">
        <f>'III Plan Rates'!$AA267*'V Consumer Factors'!$N$19*'II Rate Development &amp; Change'!$K$34</f>
        <v>#DIV/0!</v>
      </c>
      <c r="BI264" s="112" t="e">
        <f>'III Plan Rates'!$AA267*'V Consumer Factors'!$N$20*'II Rate Development &amp; Change'!$K$34</f>
        <v>#DIV/0!</v>
      </c>
      <c r="BJ264" s="112">
        <f>IF('III Plan Rates'!$AP267&gt;0,SUMPRODUCT(BA264:BI264,'III Plan Rates'!$AG267:$AO267)/'III Plan Rates'!$AP267,0)</f>
        <v>0</v>
      </c>
      <c r="BK264" s="124"/>
      <c r="BL264" s="120" t="e">
        <f t="shared" si="101"/>
        <v>#DIV/0!</v>
      </c>
      <c r="BM264" s="120" t="e">
        <f t="shared" si="102"/>
        <v>#DIV/0!</v>
      </c>
      <c r="BN264" s="120" t="e">
        <f t="shared" si="103"/>
        <v>#DIV/0!</v>
      </c>
      <c r="BO264" s="120" t="e">
        <f t="shared" si="104"/>
        <v>#DIV/0!</v>
      </c>
      <c r="BP264" s="120" t="e">
        <f t="shared" si="105"/>
        <v>#DIV/0!</v>
      </c>
      <c r="BQ264" s="120" t="e">
        <f t="shared" si="106"/>
        <v>#DIV/0!</v>
      </c>
      <c r="BR264" s="120" t="e">
        <f t="shared" si="107"/>
        <v>#DIV/0!</v>
      </c>
      <c r="BS264" s="120" t="e">
        <f t="shared" si="108"/>
        <v>#DIV/0!</v>
      </c>
      <c r="BT264" s="120" t="e">
        <f t="shared" si="109"/>
        <v>#DIV/0!</v>
      </c>
      <c r="BU264" s="120" t="str">
        <f t="shared" si="110"/>
        <v/>
      </c>
      <c r="BV264" s="119"/>
      <c r="BW264" s="111"/>
      <c r="BX264" s="111"/>
      <c r="BY264" s="111"/>
      <c r="BZ264" s="111"/>
      <c r="CA264" s="111"/>
      <c r="CB264" s="111"/>
      <c r="CC264" s="111"/>
      <c r="CD264" s="111"/>
      <c r="CE264" s="111"/>
      <c r="CF264" s="112">
        <f>IF('III Plan Rates'!$AP267&gt;0,SUMPRODUCT(BW264:CE264,'III Plan Rates'!$AG267:$AO267)/'III Plan Rates'!$AP267,0)</f>
        <v>0</v>
      </c>
      <c r="CG264" s="123"/>
      <c r="CH264" s="112" t="e">
        <f>'III Plan Rates'!$AA267*'V Consumer Factors'!$N$12*'II Rate Development &amp; Change'!$L$34</f>
        <v>#DIV/0!</v>
      </c>
      <c r="CI264" s="112" t="e">
        <f>'III Plan Rates'!$AA267*'V Consumer Factors'!$N$13*'II Rate Development &amp; Change'!$L$34</f>
        <v>#DIV/0!</v>
      </c>
      <c r="CJ264" s="112" t="e">
        <f>'III Plan Rates'!$AA267*'V Consumer Factors'!$N$14*'II Rate Development &amp; Change'!$L$34</f>
        <v>#DIV/0!</v>
      </c>
      <c r="CK264" s="112" t="e">
        <f>'III Plan Rates'!$AA267*'V Consumer Factors'!$N$15*'II Rate Development &amp; Change'!$L$34</f>
        <v>#DIV/0!</v>
      </c>
      <c r="CL264" s="112" t="e">
        <f>'III Plan Rates'!$AA267*'V Consumer Factors'!$N$16*'II Rate Development &amp; Change'!$L$34</f>
        <v>#DIV/0!</v>
      </c>
      <c r="CM264" s="112" t="e">
        <f>'III Plan Rates'!$AA267*'V Consumer Factors'!$N$17*'II Rate Development &amp; Change'!$L$34</f>
        <v>#DIV/0!</v>
      </c>
      <c r="CN264" s="112" t="e">
        <f>'III Plan Rates'!$AA267*'V Consumer Factors'!$N$18*'II Rate Development &amp; Change'!$L$34</f>
        <v>#DIV/0!</v>
      </c>
      <c r="CO264" s="112" t="e">
        <f>'III Plan Rates'!$AA267*'V Consumer Factors'!$N$19*'II Rate Development &amp; Change'!$L$34</f>
        <v>#DIV/0!</v>
      </c>
      <c r="CP264" s="112" t="e">
        <f>'III Plan Rates'!$AA267*'V Consumer Factors'!$N$20*'II Rate Development &amp; Change'!$L$34</f>
        <v>#DIV/0!</v>
      </c>
      <c r="CQ264" s="112">
        <f>IF('III Plan Rates'!$AP267&gt;0,SUMPRODUCT(CH264:CP264,'III Plan Rates'!$AG267:$AO267)/'III Plan Rates'!$AP267,0)</f>
        <v>0</v>
      </c>
      <c r="CR264" s="124"/>
      <c r="CS264" s="120" t="e">
        <f t="shared" si="111"/>
        <v>#DIV/0!</v>
      </c>
      <c r="CT264" s="120" t="e">
        <f t="shared" si="112"/>
        <v>#DIV/0!</v>
      </c>
      <c r="CU264" s="120" t="e">
        <f t="shared" si="113"/>
        <v>#DIV/0!</v>
      </c>
      <c r="CV264" s="120" t="e">
        <f t="shared" si="114"/>
        <v>#DIV/0!</v>
      </c>
      <c r="CW264" s="120" t="e">
        <f t="shared" si="115"/>
        <v>#DIV/0!</v>
      </c>
      <c r="CX264" s="120" t="e">
        <f t="shared" si="116"/>
        <v>#DIV/0!</v>
      </c>
      <c r="CY264" s="120" t="e">
        <f t="shared" si="117"/>
        <v>#DIV/0!</v>
      </c>
      <c r="CZ264" s="120" t="e">
        <f t="shared" si="118"/>
        <v>#DIV/0!</v>
      </c>
      <c r="DA264" s="120" t="e">
        <f t="shared" si="119"/>
        <v>#DIV/0!</v>
      </c>
      <c r="DB264" s="120" t="str">
        <f t="shared" si="120"/>
        <v/>
      </c>
      <c r="DC264" s="119"/>
      <c r="DD264" s="111"/>
      <c r="DE264" s="111"/>
      <c r="DF264" s="111"/>
      <c r="DG264" s="111"/>
      <c r="DH264" s="111"/>
      <c r="DI264" s="111"/>
      <c r="DJ264" s="111"/>
      <c r="DK264" s="111"/>
      <c r="DL264" s="111"/>
      <c r="DM264" s="112">
        <f>IF('III Plan Rates'!$AP267&gt;0,SUMPRODUCT(DD264:DL264,'III Plan Rates'!$AG267:$AO267)/'III Plan Rates'!$AP267,0)</f>
        <v>0</v>
      </c>
      <c r="DN264" s="123"/>
      <c r="DO264" s="112" t="e">
        <f>'III Plan Rates'!$AA267*'V Consumer Factors'!$N$12*'II Rate Development &amp; Change'!$M$34</f>
        <v>#DIV/0!</v>
      </c>
      <c r="DP264" s="112" t="e">
        <f>'III Plan Rates'!$AA267*'V Consumer Factors'!$N$13*'II Rate Development &amp; Change'!$M$34</f>
        <v>#DIV/0!</v>
      </c>
      <c r="DQ264" s="112" t="e">
        <f>'III Plan Rates'!$AA267*'V Consumer Factors'!$N$14*'II Rate Development &amp; Change'!$M$34</f>
        <v>#DIV/0!</v>
      </c>
      <c r="DR264" s="112" t="e">
        <f>'III Plan Rates'!$AA267*'V Consumer Factors'!$N$15*'II Rate Development &amp; Change'!$M$34</f>
        <v>#DIV/0!</v>
      </c>
      <c r="DS264" s="112" t="e">
        <f>'III Plan Rates'!$AA267*'V Consumer Factors'!$N$16*'II Rate Development &amp; Change'!$M$34</f>
        <v>#DIV/0!</v>
      </c>
      <c r="DT264" s="112" t="e">
        <f>'III Plan Rates'!$AA267*'V Consumer Factors'!$N$17*'II Rate Development &amp; Change'!$M$34</f>
        <v>#DIV/0!</v>
      </c>
      <c r="DU264" s="112" t="e">
        <f>'III Plan Rates'!$AA267*'V Consumer Factors'!$N$18*'II Rate Development &amp; Change'!$M$34</f>
        <v>#DIV/0!</v>
      </c>
      <c r="DV264" s="112" t="e">
        <f>'III Plan Rates'!$AA267*'V Consumer Factors'!$N$19*'II Rate Development &amp; Change'!$M$34</f>
        <v>#DIV/0!</v>
      </c>
      <c r="DW264" s="112" t="e">
        <f>'III Plan Rates'!$AA267*'V Consumer Factors'!$N$20*'II Rate Development &amp; Change'!$M$34</f>
        <v>#DIV/0!</v>
      </c>
      <c r="DX264" s="112">
        <f>IF('III Plan Rates'!$AP267&gt;0,SUMPRODUCT(DO264:DW264,'III Plan Rates'!$AG267:$AO267)/'III Plan Rates'!$AP267,0)</f>
        <v>0</v>
      </c>
      <c r="DZ264" s="120" t="e">
        <f t="shared" si="121"/>
        <v>#DIV/0!</v>
      </c>
      <c r="EA264" s="120" t="e">
        <f t="shared" si="122"/>
        <v>#DIV/0!</v>
      </c>
      <c r="EB264" s="120" t="e">
        <f t="shared" si="123"/>
        <v>#DIV/0!</v>
      </c>
      <c r="EC264" s="120" t="e">
        <f t="shared" si="124"/>
        <v>#DIV/0!</v>
      </c>
      <c r="ED264" s="120" t="e">
        <f t="shared" si="125"/>
        <v>#DIV/0!</v>
      </c>
      <c r="EE264" s="120" t="e">
        <f t="shared" si="126"/>
        <v>#DIV/0!</v>
      </c>
      <c r="EF264" s="120" t="e">
        <f t="shared" si="127"/>
        <v>#DIV/0!</v>
      </c>
      <c r="EG264" s="120" t="e">
        <f t="shared" si="128"/>
        <v>#DIV/0!</v>
      </c>
      <c r="EH264" s="120" t="e">
        <f t="shared" si="129"/>
        <v>#DIV/0!</v>
      </c>
      <c r="EI264" s="120" t="str">
        <f t="shared" si="130"/>
        <v/>
      </c>
      <c r="EJ264" s="119"/>
    </row>
    <row r="265" spans="1:140" x14ac:dyDescent="0.25">
      <c r="A265" s="406" t="str">
        <f>'III Plan Rates'!A268</f>
        <v>Plan 251</v>
      </c>
      <c r="B265" s="122">
        <f>'III Plan Rates'!B268</f>
        <v>0</v>
      </c>
      <c r="C265" s="128">
        <f>'III Plan Rates'!D268</f>
        <v>0</v>
      </c>
      <c r="D265" s="122">
        <f>'III Plan Rates'!E268</f>
        <v>0</v>
      </c>
      <c r="E265" s="122">
        <f>'III Plan Rates'!F268</f>
        <v>0</v>
      </c>
      <c r="F265" s="122">
        <f>'III Plan Rates'!G268</f>
        <v>0</v>
      </c>
      <c r="G265" s="122">
        <f>'III Plan Rates'!J268</f>
        <v>0</v>
      </c>
      <c r="H265" s="10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2">
        <f>IF('III Plan Rates'!$AP268&gt;0,SUMPRODUCT(I265:Q265,'III Plan Rates'!$AG268:$AO268)/'III Plan Rates'!$AP268,0)</f>
        <v>0</v>
      </c>
      <c r="S265" s="123"/>
      <c r="T265" s="112" t="e">
        <f>'III Plan Rates'!$AA268*'V Consumer Factors'!$N$12*'II Rate Development &amp; Change'!$J$34</f>
        <v>#DIV/0!</v>
      </c>
      <c r="U265" s="112" t="e">
        <f>'III Plan Rates'!$AA268*'V Consumer Factors'!$N$13*'II Rate Development &amp; Change'!$J$34</f>
        <v>#DIV/0!</v>
      </c>
      <c r="V265" s="112" t="e">
        <f>'III Plan Rates'!$AA268*'V Consumer Factors'!$N$14*'II Rate Development &amp; Change'!$J$34</f>
        <v>#DIV/0!</v>
      </c>
      <c r="W265" s="112" t="e">
        <f>'III Plan Rates'!$AA268*'V Consumer Factors'!$N$15*'II Rate Development &amp; Change'!$J$34</f>
        <v>#DIV/0!</v>
      </c>
      <c r="X265" s="112" t="e">
        <f>'III Plan Rates'!$AA268*'V Consumer Factors'!$N$16*'II Rate Development &amp; Change'!$J$34</f>
        <v>#DIV/0!</v>
      </c>
      <c r="Y265" s="112" t="e">
        <f>'III Plan Rates'!$AA268*'V Consumer Factors'!$N$17*'II Rate Development &amp; Change'!$J$34</f>
        <v>#DIV/0!</v>
      </c>
      <c r="Z265" s="112" t="e">
        <f>'III Plan Rates'!$AA268*'V Consumer Factors'!$N$18*'II Rate Development &amp; Change'!$J$34</f>
        <v>#DIV/0!</v>
      </c>
      <c r="AA265" s="112" t="e">
        <f>'III Plan Rates'!$AA268*'V Consumer Factors'!$N$19*'II Rate Development &amp; Change'!$J$34</f>
        <v>#DIV/0!</v>
      </c>
      <c r="AB265" s="112" t="e">
        <f>'III Plan Rates'!$AA268*'V Consumer Factors'!$N$20*'II Rate Development &amp; Change'!$J$34</f>
        <v>#DIV/0!</v>
      </c>
      <c r="AC265" s="112">
        <f>IF('III Plan Rates'!$AP268&gt;0,SUMPRODUCT(T265:AB265,'III Plan Rates'!$AG268:$AO268)/'III Plan Rates'!$AP268,0)</f>
        <v>0</v>
      </c>
      <c r="AD265" s="119"/>
      <c r="AE265" s="120" t="e">
        <f t="shared" si="91"/>
        <v>#DIV/0!</v>
      </c>
      <c r="AF265" s="120" t="e">
        <f t="shared" si="92"/>
        <v>#DIV/0!</v>
      </c>
      <c r="AG265" s="120" t="e">
        <f t="shared" si="93"/>
        <v>#DIV/0!</v>
      </c>
      <c r="AH265" s="120" t="e">
        <f t="shared" si="94"/>
        <v>#DIV/0!</v>
      </c>
      <c r="AI265" s="120" t="e">
        <f t="shared" si="95"/>
        <v>#DIV/0!</v>
      </c>
      <c r="AJ265" s="120" t="e">
        <f t="shared" si="96"/>
        <v>#DIV/0!</v>
      </c>
      <c r="AK265" s="120" t="e">
        <f t="shared" si="97"/>
        <v>#DIV/0!</v>
      </c>
      <c r="AL265" s="120" t="e">
        <f t="shared" si="98"/>
        <v>#DIV/0!</v>
      </c>
      <c r="AM265" s="120" t="e">
        <f t="shared" si="99"/>
        <v>#DIV/0!</v>
      </c>
      <c r="AN265" s="120" t="str">
        <f t="shared" si="100"/>
        <v/>
      </c>
      <c r="AO265" s="119"/>
      <c r="AP265" s="111"/>
      <c r="AQ265" s="111"/>
      <c r="AR265" s="111"/>
      <c r="AS265" s="111"/>
      <c r="AT265" s="111"/>
      <c r="AU265" s="111"/>
      <c r="AV265" s="111"/>
      <c r="AW265" s="111"/>
      <c r="AX265" s="111"/>
      <c r="AY265" s="112">
        <f>IF('III Plan Rates'!$AP268&gt;0,SUMPRODUCT(AP265:AX265,'III Plan Rates'!$AG268:$AO268)/'III Plan Rates'!$AP268,0)</f>
        <v>0</v>
      </c>
      <c r="AZ265" s="123"/>
      <c r="BA265" s="112" t="e">
        <f>'III Plan Rates'!$AA268*'V Consumer Factors'!$N$12*'II Rate Development &amp; Change'!$K$34</f>
        <v>#DIV/0!</v>
      </c>
      <c r="BB265" s="112" t="e">
        <f>'III Plan Rates'!$AA268*'V Consumer Factors'!$N$13*'II Rate Development &amp; Change'!$K$34</f>
        <v>#DIV/0!</v>
      </c>
      <c r="BC265" s="112" t="e">
        <f>'III Plan Rates'!$AA268*'V Consumer Factors'!$N$14*'II Rate Development &amp; Change'!$K$34</f>
        <v>#DIV/0!</v>
      </c>
      <c r="BD265" s="112" t="e">
        <f>'III Plan Rates'!$AA268*'V Consumer Factors'!$N$15*'II Rate Development &amp; Change'!$K$34</f>
        <v>#DIV/0!</v>
      </c>
      <c r="BE265" s="112" t="e">
        <f>'III Plan Rates'!$AA268*'V Consumer Factors'!$N$16*'II Rate Development &amp; Change'!$K$34</f>
        <v>#DIV/0!</v>
      </c>
      <c r="BF265" s="112" t="e">
        <f>'III Plan Rates'!$AA268*'V Consumer Factors'!$N$17*'II Rate Development &amp; Change'!$K$34</f>
        <v>#DIV/0!</v>
      </c>
      <c r="BG265" s="112" t="e">
        <f>'III Plan Rates'!$AA268*'V Consumer Factors'!$N$18*'II Rate Development &amp; Change'!$K$34</f>
        <v>#DIV/0!</v>
      </c>
      <c r="BH265" s="112" t="e">
        <f>'III Plan Rates'!$AA268*'V Consumer Factors'!$N$19*'II Rate Development &amp; Change'!$K$34</f>
        <v>#DIV/0!</v>
      </c>
      <c r="BI265" s="112" t="e">
        <f>'III Plan Rates'!$AA268*'V Consumer Factors'!$N$20*'II Rate Development &amp; Change'!$K$34</f>
        <v>#DIV/0!</v>
      </c>
      <c r="BJ265" s="112">
        <f>IF('III Plan Rates'!$AP268&gt;0,SUMPRODUCT(BA265:BI265,'III Plan Rates'!$AG268:$AO268)/'III Plan Rates'!$AP268,0)</f>
        <v>0</v>
      </c>
      <c r="BK265" s="124"/>
      <c r="BL265" s="120" t="e">
        <f t="shared" si="101"/>
        <v>#DIV/0!</v>
      </c>
      <c r="BM265" s="120" t="e">
        <f t="shared" si="102"/>
        <v>#DIV/0!</v>
      </c>
      <c r="BN265" s="120" t="e">
        <f t="shared" si="103"/>
        <v>#DIV/0!</v>
      </c>
      <c r="BO265" s="120" t="e">
        <f t="shared" si="104"/>
        <v>#DIV/0!</v>
      </c>
      <c r="BP265" s="120" t="e">
        <f t="shared" si="105"/>
        <v>#DIV/0!</v>
      </c>
      <c r="BQ265" s="120" t="e">
        <f t="shared" si="106"/>
        <v>#DIV/0!</v>
      </c>
      <c r="BR265" s="120" t="e">
        <f t="shared" si="107"/>
        <v>#DIV/0!</v>
      </c>
      <c r="BS265" s="120" t="e">
        <f t="shared" si="108"/>
        <v>#DIV/0!</v>
      </c>
      <c r="BT265" s="120" t="e">
        <f t="shared" si="109"/>
        <v>#DIV/0!</v>
      </c>
      <c r="BU265" s="120" t="str">
        <f t="shared" si="110"/>
        <v/>
      </c>
      <c r="BV265" s="119"/>
      <c r="BW265" s="111"/>
      <c r="BX265" s="111"/>
      <c r="BY265" s="111"/>
      <c r="BZ265" s="111"/>
      <c r="CA265" s="111"/>
      <c r="CB265" s="111"/>
      <c r="CC265" s="111"/>
      <c r="CD265" s="111"/>
      <c r="CE265" s="111"/>
      <c r="CF265" s="112">
        <f>IF('III Plan Rates'!$AP268&gt;0,SUMPRODUCT(BW265:CE265,'III Plan Rates'!$AG268:$AO268)/'III Plan Rates'!$AP268,0)</f>
        <v>0</v>
      </c>
      <c r="CG265" s="123"/>
      <c r="CH265" s="112" t="e">
        <f>'III Plan Rates'!$AA268*'V Consumer Factors'!$N$12*'II Rate Development &amp; Change'!$L$34</f>
        <v>#DIV/0!</v>
      </c>
      <c r="CI265" s="112" t="e">
        <f>'III Plan Rates'!$AA268*'V Consumer Factors'!$N$13*'II Rate Development &amp; Change'!$L$34</f>
        <v>#DIV/0!</v>
      </c>
      <c r="CJ265" s="112" t="e">
        <f>'III Plan Rates'!$AA268*'V Consumer Factors'!$N$14*'II Rate Development &amp; Change'!$L$34</f>
        <v>#DIV/0!</v>
      </c>
      <c r="CK265" s="112" t="e">
        <f>'III Plan Rates'!$AA268*'V Consumer Factors'!$N$15*'II Rate Development &amp; Change'!$L$34</f>
        <v>#DIV/0!</v>
      </c>
      <c r="CL265" s="112" t="e">
        <f>'III Plan Rates'!$AA268*'V Consumer Factors'!$N$16*'II Rate Development &amp; Change'!$L$34</f>
        <v>#DIV/0!</v>
      </c>
      <c r="CM265" s="112" t="e">
        <f>'III Plan Rates'!$AA268*'V Consumer Factors'!$N$17*'II Rate Development &amp; Change'!$L$34</f>
        <v>#DIV/0!</v>
      </c>
      <c r="CN265" s="112" t="e">
        <f>'III Plan Rates'!$AA268*'V Consumer Factors'!$N$18*'II Rate Development &amp; Change'!$L$34</f>
        <v>#DIV/0!</v>
      </c>
      <c r="CO265" s="112" t="e">
        <f>'III Plan Rates'!$AA268*'V Consumer Factors'!$N$19*'II Rate Development &amp; Change'!$L$34</f>
        <v>#DIV/0!</v>
      </c>
      <c r="CP265" s="112" t="e">
        <f>'III Plan Rates'!$AA268*'V Consumer Factors'!$N$20*'II Rate Development &amp; Change'!$L$34</f>
        <v>#DIV/0!</v>
      </c>
      <c r="CQ265" s="112">
        <f>IF('III Plan Rates'!$AP268&gt;0,SUMPRODUCT(CH265:CP265,'III Plan Rates'!$AG268:$AO268)/'III Plan Rates'!$AP268,0)</f>
        <v>0</v>
      </c>
      <c r="CR265" s="124"/>
      <c r="CS265" s="120" t="e">
        <f t="shared" si="111"/>
        <v>#DIV/0!</v>
      </c>
      <c r="CT265" s="120" t="e">
        <f t="shared" si="112"/>
        <v>#DIV/0!</v>
      </c>
      <c r="CU265" s="120" t="e">
        <f t="shared" si="113"/>
        <v>#DIV/0!</v>
      </c>
      <c r="CV265" s="120" t="e">
        <f t="shared" si="114"/>
        <v>#DIV/0!</v>
      </c>
      <c r="CW265" s="120" t="e">
        <f t="shared" si="115"/>
        <v>#DIV/0!</v>
      </c>
      <c r="CX265" s="120" t="e">
        <f t="shared" si="116"/>
        <v>#DIV/0!</v>
      </c>
      <c r="CY265" s="120" t="e">
        <f t="shared" si="117"/>
        <v>#DIV/0!</v>
      </c>
      <c r="CZ265" s="120" t="e">
        <f t="shared" si="118"/>
        <v>#DIV/0!</v>
      </c>
      <c r="DA265" s="120" t="e">
        <f t="shared" si="119"/>
        <v>#DIV/0!</v>
      </c>
      <c r="DB265" s="120" t="str">
        <f t="shared" si="120"/>
        <v/>
      </c>
      <c r="DC265" s="119"/>
      <c r="DD265" s="111"/>
      <c r="DE265" s="111"/>
      <c r="DF265" s="111"/>
      <c r="DG265" s="111"/>
      <c r="DH265" s="111"/>
      <c r="DI265" s="111"/>
      <c r="DJ265" s="111"/>
      <c r="DK265" s="111"/>
      <c r="DL265" s="111"/>
      <c r="DM265" s="112">
        <f>IF('III Plan Rates'!$AP268&gt;0,SUMPRODUCT(DD265:DL265,'III Plan Rates'!$AG268:$AO268)/'III Plan Rates'!$AP268,0)</f>
        <v>0</v>
      </c>
      <c r="DN265" s="123"/>
      <c r="DO265" s="112" t="e">
        <f>'III Plan Rates'!$AA268*'V Consumer Factors'!$N$12*'II Rate Development &amp; Change'!$M$34</f>
        <v>#DIV/0!</v>
      </c>
      <c r="DP265" s="112" t="e">
        <f>'III Plan Rates'!$AA268*'V Consumer Factors'!$N$13*'II Rate Development &amp; Change'!$M$34</f>
        <v>#DIV/0!</v>
      </c>
      <c r="DQ265" s="112" t="e">
        <f>'III Plan Rates'!$AA268*'V Consumer Factors'!$N$14*'II Rate Development &amp; Change'!$M$34</f>
        <v>#DIV/0!</v>
      </c>
      <c r="DR265" s="112" t="e">
        <f>'III Plan Rates'!$AA268*'V Consumer Factors'!$N$15*'II Rate Development &amp; Change'!$M$34</f>
        <v>#DIV/0!</v>
      </c>
      <c r="DS265" s="112" t="e">
        <f>'III Plan Rates'!$AA268*'V Consumer Factors'!$N$16*'II Rate Development &amp; Change'!$M$34</f>
        <v>#DIV/0!</v>
      </c>
      <c r="DT265" s="112" t="e">
        <f>'III Plan Rates'!$AA268*'V Consumer Factors'!$N$17*'II Rate Development &amp; Change'!$M$34</f>
        <v>#DIV/0!</v>
      </c>
      <c r="DU265" s="112" t="e">
        <f>'III Plan Rates'!$AA268*'V Consumer Factors'!$N$18*'II Rate Development &amp; Change'!$M$34</f>
        <v>#DIV/0!</v>
      </c>
      <c r="DV265" s="112" t="e">
        <f>'III Plan Rates'!$AA268*'V Consumer Factors'!$N$19*'II Rate Development &amp; Change'!$M$34</f>
        <v>#DIV/0!</v>
      </c>
      <c r="DW265" s="112" t="e">
        <f>'III Plan Rates'!$AA268*'V Consumer Factors'!$N$20*'II Rate Development &amp; Change'!$M$34</f>
        <v>#DIV/0!</v>
      </c>
      <c r="DX265" s="112">
        <f>IF('III Plan Rates'!$AP268&gt;0,SUMPRODUCT(DO265:DW265,'III Plan Rates'!$AG268:$AO268)/'III Plan Rates'!$AP268,0)</f>
        <v>0</v>
      </c>
      <c r="DZ265" s="120" t="e">
        <f t="shared" si="121"/>
        <v>#DIV/0!</v>
      </c>
      <c r="EA265" s="120" t="e">
        <f t="shared" si="122"/>
        <v>#DIV/0!</v>
      </c>
      <c r="EB265" s="120" t="e">
        <f t="shared" si="123"/>
        <v>#DIV/0!</v>
      </c>
      <c r="EC265" s="120" t="e">
        <f t="shared" si="124"/>
        <v>#DIV/0!</v>
      </c>
      <c r="ED265" s="120" t="e">
        <f t="shared" si="125"/>
        <v>#DIV/0!</v>
      </c>
      <c r="EE265" s="120" t="e">
        <f t="shared" si="126"/>
        <v>#DIV/0!</v>
      </c>
      <c r="EF265" s="120" t="e">
        <f t="shared" si="127"/>
        <v>#DIV/0!</v>
      </c>
      <c r="EG265" s="120" t="e">
        <f t="shared" si="128"/>
        <v>#DIV/0!</v>
      </c>
      <c r="EH265" s="120" t="e">
        <f t="shared" si="129"/>
        <v>#DIV/0!</v>
      </c>
      <c r="EI265" s="120" t="str">
        <f t="shared" si="130"/>
        <v/>
      </c>
      <c r="EJ265" s="119"/>
    </row>
    <row r="266" spans="1:140" x14ac:dyDescent="0.25">
      <c r="A266" s="406" t="str">
        <f>'III Plan Rates'!A269</f>
        <v>Plan 252</v>
      </c>
      <c r="B266" s="122">
        <f>'III Plan Rates'!B269</f>
        <v>0</v>
      </c>
      <c r="C266" s="128">
        <f>'III Plan Rates'!D269</f>
        <v>0</v>
      </c>
      <c r="D266" s="122">
        <f>'III Plan Rates'!E269</f>
        <v>0</v>
      </c>
      <c r="E266" s="122">
        <f>'III Plan Rates'!F269</f>
        <v>0</v>
      </c>
      <c r="F266" s="122">
        <f>'III Plan Rates'!G269</f>
        <v>0</v>
      </c>
      <c r="G266" s="122">
        <f>'III Plan Rates'!J269</f>
        <v>0</v>
      </c>
      <c r="H266" s="10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2">
        <f>IF('III Plan Rates'!$AP269&gt;0,SUMPRODUCT(I266:Q266,'III Plan Rates'!$AG269:$AO269)/'III Plan Rates'!$AP269,0)</f>
        <v>0</v>
      </c>
      <c r="S266" s="123"/>
      <c r="T266" s="112" t="e">
        <f>'III Plan Rates'!$AA269*'V Consumer Factors'!$N$12*'II Rate Development &amp; Change'!$J$34</f>
        <v>#DIV/0!</v>
      </c>
      <c r="U266" s="112" t="e">
        <f>'III Plan Rates'!$AA269*'V Consumer Factors'!$N$13*'II Rate Development &amp; Change'!$J$34</f>
        <v>#DIV/0!</v>
      </c>
      <c r="V266" s="112" t="e">
        <f>'III Plan Rates'!$AA269*'V Consumer Factors'!$N$14*'II Rate Development &amp; Change'!$J$34</f>
        <v>#DIV/0!</v>
      </c>
      <c r="W266" s="112" t="e">
        <f>'III Plan Rates'!$AA269*'V Consumer Factors'!$N$15*'II Rate Development &amp; Change'!$J$34</f>
        <v>#DIV/0!</v>
      </c>
      <c r="X266" s="112" t="e">
        <f>'III Plan Rates'!$AA269*'V Consumer Factors'!$N$16*'II Rate Development &amp; Change'!$J$34</f>
        <v>#DIV/0!</v>
      </c>
      <c r="Y266" s="112" t="e">
        <f>'III Plan Rates'!$AA269*'V Consumer Factors'!$N$17*'II Rate Development &amp; Change'!$J$34</f>
        <v>#DIV/0!</v>
      </c>
      <c r="Z266" s="112" t="e">
        <f>'III Plan Rates'!$AA269*'V Consumer Factors'!$N$18*'II Rate Development &amp; Change'!$J$34</f>
        <v>#DIV/0!</v>
      </c>
      <c r="AA266" s="112" t="e">
        <f>'III Plan Rates'!$AA269*'V Consumer Factors'!$N$19*'II Rate Development &amp; Change'!$J$34</f>
        <v>#DIV/0!</v>
      </c>
      <c r="AB266" s="112" t="e">
        <f>'III Plan Rates'!$AA269*'V Consumer Factors'!$N$20*'II Rate Development &amp; Change'!$J$34</f>
        <v>#DIV/0!</v>
      </c>
      <c r="AC266" s="112">
        <f>IF('III Plan Rates'!$AP269&gt;0,SUMPRODUCT(T266:AB266,'III Plan Rates'!$AG269:$AO269)/'III Plan Rates'!$AP269,0)</f>
        <v>0</v>
      </c>
      <c r="AD266" s="119"/>
      <c r="AE266" s="120" t="e">
        <f t="shared" si="91"/>
        <v>#DIV/0!</v>
      </c>
      <c r="AF266" s="120" t="e">
        <f t="shared" si="92"/>
        <v>#DIV/0!</v>
      </c>
      <c r="AG266" s="120" t="e">
        <f t="shared" si="93"/>
        <v>#DIV/0!</v>
      </c>
      <c r="AH266" s="120" t="e">
        <f t="shared" si="94"/>
        <v>#DIV/0!</v>
      </c>
      <c r="AI266" s="120" t="e">
        <f t="shared" si="95"/>
        <v>#DIV/0!</v>
      </c>
      <c r="AJ266" s="120" t="e">
        <f t="shared" si="96"/>
        <v>#DIV/0!</v>
      </c>
      <c r="AK266" s="120" t="e">
        <f t="shared" si="97"/>
        <v>#DIV/0!</v>
      </c>
      <c r="AL266" s="120" t="e">
        <f t="shared" si="98"/>
        <v>#DIV/0!</v>
      </c>
      <c r="AM266" s="120" t="e">
        <f t="shared" si="99"/>
        <v>#DIV/0!</v>
      </c>
      <c r="AN266" s="120" t="str">
        <f t="shared" si="100"/>
        <v/>
      </c>
      <c r="AO266" s="119"/>
      <c r="AP266" s="111"/>
      <c r="AQ266" s="111"/>
      <c r="AR266" s="111"/>
      <c r="AS266" s="111"/>
      <c r="AT266" s="111"/>
      <c r="AU266" s="111"/>
      <c r="AV266" s="111"/>
      <c r="AW266" s="111"/>
      <c r="AX266" s="111"/>
      <c r="AY266" s="112">
        <f>IF('III Plan Rates'!$AP269&gt;0,SUMPRODUCT(AP266:AX266,'III Plan Rates'!$AG269:$AO269)/'III Plan Rates'!$AP269,0)</f>
        <v>0</v>
      </c>
      <c r="AZ266" s="123"/>
      <c r="BA266" s="112" t="e">
        <f>'III Plan Rates'!$AA269*'V Consumer Factors'!$N$12*'II Rate Development &amp; Change'!$K$34</f>
        <v>#DIV/0!</v>
      </c>
      <c r="BB266" s="112" t="e">
        <f>'III Plan Rates'!$AA269*'V Consumer Factors'!$N$13*'II Rate Development &amp; Change'!$K$34</f>
        <v>#DIV/0!</v>
      </c>
      <c r="BC266" s="112" t="e">
        <f>'III Plan Rates'!$AA269*'V Consumer Factors'!$N$14*'II Rate Development &amp; Change'!$K$34</f>
        <v>#DIV/0!</v>
      </c>
      <c r="BD266" s="112" t="e">
        <f>'III Plan Rates'!$AA269*'V Consumer Factors'!$N$15*'II Rate Development &amp; Change'!$K$34</f>
        <v>#DIV/0!</v>
      </c>
      <c r="BE266" s="112" t="e">
        <f>'III Plan Rates'!$AA269*'V Consumer Factors'!$N$16*'II Rate Development &amp; Change'!$K$34</f>
        <v>#DIV/0!</v>
      </c>
      <c r="BF266" s="112" t="e">
        <f>'III Plan Rates'!$AA269*'V Consumer Factors'!$N$17*'II Rate Development &amp; Change'!$K$34</f>
        <v>#DIV/0!</v>
      </c>
      <c r="BG266" s="112" t="e">
        <f>'III Plan Rates'!$AA269*'V Consumer Factors'!$N$18*'II Rate Development &amp; Change'!$K$34</f>
        <v>#DIV/0!</v>
      </c>
      <c r="BH266" s="112" t="e">
        <f>'III Plan Rates'!$AA269*'V Consumer Factors'!$N$19*'II Rate Development &amp; Change'!$K$34</f>
        <v>#DIV/0!</v>
      </c>
      <c r="BI266" s="112" t="e">
        <f>'III Plan Rates'!$AA269*'V Consumer Factors'!$N$20*'II Rate Development &amp; Change'!$K$34</f>
        <v>#DIV/0!</v>
      </c>
      <c r="BJ266" s="112">
        <f>IF('III Plan Rates'!$AP269&gt;0,SUMPRODUCT(BA266:BI266,'III Plan Rates'!$AG269:$AO269)/'III Plan Rates'!$AP269,0)</f>
        <v>0</v>
      </c>
      <c r="BK266" s="124"/>
      <c r="BL266" s="120" t="e">
        <f t="shared" si="101"/>
        <v>#DIV/0!</v>
      </c>
      <c r="BM266" s="120" t="e">
        <f t="shared" si="102"/>
        <v>#DIV/0!</v>
      </c>
      <c r="BN266" s="120" t="e">
        <f t="shared" si="103"/>
        <v>#DIV/0!</v>
      </c>
      <c r="BO266" s="120" t="e">
        <f t="shared" si="104"/>
        <v>#DIV/0!</v>
      </c>
      <c r="BP266" s="120" t="e">
        <f t="shared" si="105"/>
        <v>#DIV/0!</v>
      </c>
      <c r="BQ266" s="120" t="e">
        <f t="shared" si="106"/>
        <v>#DIV/0!</v>
      </c>
      <c r="BR266" s="120" t="e">
        <f t="shared" si="107"/>
        <v>#DIV/0!</v>
      </c>
      <c r="BS266" s="120" t="e">
        <f t="shared" si="108"/>
        <v>#DIV/0!</v>
      </c>
      <c r="BT266" s="120" t="e">
        <f t="shared" si="109"/>
        <v>#DIV/0!</v>
      </c>
      <c r="BU266" s="120" t="str">
        <f t="shared" si="110"/>
        <v/>
      </c>
      <c r="BV266" s="119"/>
      <c r="BW266" s="111"/>
      <c r="BX266" s="111"/>
      <c r="BY266" s="111"/>
      <c r="BZ266" s="111"/>
      <c r="CA266" s="111"/>
      <c r="CB266" s="111"/>
      <c r="CC266" s="111"/>
      <c r="CD266" s="111"/>
      <c r="CE266" s="111"/>
      <c r="CF266" s="112">
        <f>IF('III Plan Rates'!$AP269&gt;0,SUMPRODUCT(BW266:CE266,'III Plan Rates'!$AG269:$AO269)/'III Plan Rates'!$AP269,0)</f>
        <v>0</v>
      </c>
      <c r="CG266" s="123"/>
      <c r="CH266" s="112" t="e">
        <f>'III Plan Rates'!$AA269*'V Consumer Factors'!$N$12*'II Rate Development &amp; Change'!$L$34</f>
        <v>#DIV/0!</v>
      </c>
      <c r="CI266" s="112" t="e">
        <f>'III Plan Rates'!$AA269*'V Consumer Factors'!$N$13*'II Rate Development &amp; Change'!$L$34</f>
        <v>#DIV/0!</v>
      </c>
      <c r="CJ266" s="112" t="e">
        <f>'III Plan Rates'!$AA269*'V Consumer Factors'!$N$14*'II Rate Development &amp; Change'!$L$34</f>
        <v>#DIV/0!</v>
      </c>
      <c r="CK266" s="112" t="e">
        <f>'III Plan Rates'!$AA269*'V Consumer Factors'!$N$15*'II Rate Development &amp; Change'!$L$34</f>
        <v>#DIV/0!</v>
      </c>
      <c r="CL266" s="112" t="e">
        <f>'III Plan Rates'!$AA269*'V Consumer Factors'!$N$16*'II Rate Development &amp; Change'!$L$34</f>
        <v>#DIV/0!</v>
      </c>
      <c r="CM266" s="112" t="e">
        <f>'III Plan Rates'!$AA269*'V Consumer Factors'!$N$17*'II Rate Development &amp; Change'!$L$34</f>
        <v>#DIV/0!</v>
      </c>
      <c r="CN266" s="112" t="e">
        <f>'III Plan Rates'!$AA269*'V Consumer Factors'!$N$18*'II Rate Development &amp; Change'!$L$34</f>
        <v>#DIV/0!</v>
      </c>
      <c r="CO266" s="112" t="e">
        <f>'III Plan Rates'!$AA269*'V Consumer Factors'!$N$19*'II Rate Development &amp; Change'!$L$34</f>
        <v>#DIV/0!</v>
      </c>
      <c r="CP266" s="112" t="e">
        <f>'III Plan Rates'!$AA269*'V Consumer Factors'!$N$20*'II Rate Development &amp; Change'!$L$34</f>
        <v>#DIV/0!</v>
      </c>
      <c r="CQ266" s="112">
        <f>IF('III Plan Rates'!$AP269&gt;0,SUMPRODUCT(CH266:CP266,'III Plan Rates'!$AG269:$AO269)/'III Plan Rates'!$AP269,0)</f>
        <v>0</v>
      </c>
      <c r="CR266" s="124"/>
      <c r="CS266" s="120" t="e">
        <f t="shared" si="111"/>
        <v>#DIV/0!</v>
      </c>
      <c r="CT266" s="120" t="e">
        <f t="shared" si="112"/>
        <v>#DIV/0!</v>
      </c>
      <c r="CU266" s="120" t="e">
        <f t="shared" si="113"/>
        <v>#DIV/0!</v>
      </c>
      <c r="CV266" s="120" t="e">
        <f t="shared" si="114"/>
        <v>#DIV/0!</v>
      </c>
      <c r="CW266" s="120" t="e">
        <f t="shared" si="115"/>
        <v>#DIV/0!</v>
      </c>
      <c r="CX266" s="120" t="e">
        <f t="shared" si="116"/>
        <v>#DIV/0!</v>
      </c>
      <c r="CY266" s="120" t="e">
        <f t="shared" si="117"/>
        <v>#DIV/0!</v>
      </c>
      <c r="CZ266" s="120" t="e">
        <f t="shared" si="118"/>
        <v>#DIV/0!</v>
      </c>
      <c r="DA266" s="120" t="e">
        <f t="shared" si="119"/>
        <v>#DIV/0!</v>
      </c>
      <c r="DB266" s="120" t="str">
        <f t="shared" si="120"/>
        <v/>
      </c>
      <c r="DC266" s="119"/>
      <c r="DD266" s="111"/>
      <c r="DE266" s="111"/>
      <c r="DF266" s="111"/>
      <c r="DG266" s="111"/>
      <c r="DH266" s="111"/>
      <c r="DI266" s="111"/>
      <c r="DJ266" s="111"/>
      <c r="DK266" s="111"/>
      <c r="DL266" s="111"/>
      <c r="DM266" s="112">
        <f>IF('III Plan Rates'!$AP269&gt;0,SUMPRODUCT(DD266:DL266,'III Plan Rates'!$AG269:$AO269)/'III Plan Rates'!$AP269,0)</f>
        <v>0</v>
      </c>
      <c r="DN266" s="123"/>
      <c r="DO266" s="112" t="e">
        <f>'III Plan Rates'!$AA269*'V Consumer Factors'!$N$12*'II Rate Development &amp; Change'!$M$34</f>
        <v>#DIV/0!</v>
      </c>
      <c r="DP266" s="112" t="e">
        <f>'III Plan Rates'!$AA269*'V Consumer Factors'!$N$13*'II Rate Development &amp; Change'!$M$34</f>
        <v>#DIV/0!</v>
      </c>
      <c r="DQ266" s="112" t="e">
        <f>'III Plan Rates'!$AA269*'V Consumer Factors'!$N$14*'II Rate Development &amp; Change'!$M$34</f>
        <v>#DIV/0!</v>
      </c>
      <c r="DR266" s="112" t="e">
        <f>'III Plan Rates'!$AA269*'V Consumer Factors'!$N$15*'II Rate Development &amp; Change'!$M$34</f>
        <v>#DIV/0!</v>
      </c>
      <c r="DS266" s="112" t="e">
        <f>'III Plan Rates'!$AA269*'V Consumer Factors'!$N$16*'II Rate Development &amp; Change'!$M$34</f>
        <v>#DIV/0!</v>
      </c>
      <c r="DT266" s="112" t="e">
        <f>'III Plan Rates'!$AA269*'V Consumer Factors'!$N$17*'II Rate Development &amp; Change'!$M$34</f>
        <v>#DIV/0!</v>
      </c>
      <c r="DU266" s="112" t="e">
        <f>'III Plan Rates'!$AA269*'V Consumer Factors'!$N$18*'II Rate Development &amp; Change'!$M$34</f>
        <v>#DIV/0!</v>
      </c>
      <c r="DV266" s="112" t="e">
        <f>'III Plan Rates'!$AA269*'V Consumer Factors'!$N$19*'II Rate Development &amp; Change'!$M$34</f>
        <v>#DIV/0!</v>
      </c>
      <c r="DW266" s="112" t="e">
        <f>'III Plan Rates'!$AA269*'V Consumer Factors'!$N$20*'II Rate Development &amp; Change'!$M$34</f>
        <v>#DIV/0!</v>
      </c>
      <c r="DX266" s="112">
        <f>IF('III Plan Rates'!$AP269&gt;0,SUMPRODUCT(DO266:DW266,'III Plan Rates'!$AG269:$AO269)/'III Plan Rates'!$AP269,0)</f>
        <v>0</v>
      </c>
      <c r="DZ266" s="120" t="e">
        <f t="shared" si="121"/>
        <v>#DIV/0!</v>
      </c>
      <c r="EA266" s="120" t="e">
        <f t="shared" si="122"/>
        <v>#DIV/0!</v>
      </c>
      <c r="EB266" s="120" t="e">
        <f t="shared" si="123"/>
        <v>#DIV/0!</v>
      </c>
      <c r="EC266" s="120" t="e">
        <f t="shared" si="124"/>
        <v>#DIV/0!</v>
      </c>
      <c r="ED266" s="120" t="e">
        <f t="shared" si="125"/>
        <v>#DIV/0!</v>
      </c>
      <c r="EE266" s="120" t="e">
        <f t="shared" si="126"/>
        <v>#DIV/0!</v>
      </c>
      <c r="EF266" s="120" t="e">
        <f t="shared" si="127"/>
        <v>#DIV/0!</v>
      </c>
      <c r="EG266" s="120" t="e">
        <f t="shared" si="128"/>
        <v>#DIV/0!</v>
      </c>
      <c r="EH266" s="120" t="e">
        <f t="shared" si="129"/>
        <v>#DIV/0!</v>
      </c>
      <c r="EI266" s="120" t="str">
        <f t="shared" si="130"/>
        <v/>
      </c>
      <c r="EJ266" s="119"/>
    </row>
    <row r="267" spans="1:140" x14ac:dyDescent="0.25">
      <c r="A267" s="406" t="str">
        <f>'III Plan Rates'!A270</f>
        <v>Plan 253</v>
      </c>
      <c r="B267" s="122">
        <f>'III Plan Rates'!B270</f>
        <v>0</v>
      </c>
      <c r="C267" s="128">
        <f>'III Plan Rates'!D270</f>
        <v>0</v>
      </c>
      <c r="D267" s="122">
        <f>'III Plan Rates'!E270</f>
        <v>0</v>
      </c>
      <c r="E267" s="122">
        <f>'III Plan Rates'!F270</f>
        <v>0</v>
      </c>
      <c r="F267" s="122">
        <f>'III Plan Rates'!G270</f>
        <v>0</v>
      </c>
      <c r="G267" s="122">
        <f>'III Plan Rates'!J270</f>
        <v>0</v>
      </c>
      <c r="H267" s="10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2">
        <f>IF('III Plan Rates'!$AP270&gt;0,SUMPRODUCT(I267:Q267,'III Plan Rates'!$AG270:$AO270)/'III Plan Rates'!$AP270,0)</f>
        <v>0</v>
      </c>
      <c r="S267" s="123"/>
      <c r="T267" s="112" t="e">
        <f>'III Plan Rates'!$AA270*'V Consumer Factors'!$N$12*'II Rate Development &amp; Change'!$J$34</f>
        <v>#DIV/0!</v>
      </c>
      <c r="U267" s="112" t="e">
        <f>'III Plan Rates'!$AA270*'V Consumer Factors'!$N$13*'II Rate Development &amp; Change'!$J$34</f>
        <v>#DIV/0!</v>
      </c>
      <c r="V267" s="112" t="e">
        <f>'III Plan Rates'!$AA270*'V Consumer Factors'!$N$14*'II Rate Development &amp; Change'!$J$34</f>
        <v>#DIV/0!</v>
      </c>
      <c r="W267" s="112" t="e">
        <f>'III Plan Rates'!$AA270*'V Consumer Factors'!$N$15*'II Rate Development &amp; Change'!$J$34</f>
        <v>#DIV/0!</v>
      </c>
      <c r="X267" s="112" t="e">
        <f>'III Plan Rates'!$AA270*'V Consumer Factors'!$N$16*'II Rate Development &amp; Change'!$J$34</f>
        <v>#DIV/0!</v>
      </c>
      <c r="Y267" s="112" t="e">
        <f>'III Plan Rates'!$AA270*'V Consumer Factors'!$N$17*'II Rate Development &amp; Change'!$J$34</f>
        <v>#DIV/0!</v>
      </c>
      <c r="Z267" s="112" t="e">
        <f>'III Plan Rates'!$AA270*'V Consumer Factors'!$N$18*'II Rate Development &amp; Change'!$J$34</f>
        <v>#DIV/0!</v>
      </c>
      <c r="AA267" s="112" t="e">
        <f>'III Plan Rates'!$AA270*'V Consumer Factors'!$N$19*'II Rate Development &amp; Change'!$J$34</f>
        <v>#DIV/0!</v>
      </c>
      <c r="AB267" s="112" t="e">
        <f>'III Plan Rates'!$AA270*'V Consumer Factors'!$N$20*'II Rate Development &amp; Change'!$J$34</f>
        <v>#DIV/0!</v>
      </c>
      <c r="AC267" s="112">
        <f>IF('III Plan Rates'!$AP270&gt;0,SUMPRODUCT(T267:AB267,'III Plan Rates'!$AG270:$AO270)/'III Plan Rates'!$AP270,0)</f>
        <v>0</v>
      </c>
      <c r="AD267" s="119"/>
      <c r="AE267" s="120" t="e">
        <f t="shared" si="91"/>
        <v>#DIV/0!</v>
      </c>
      <c r="AF267" s="120" t="e">
        <f t="shared" si="92"/>
        <v>#DIV/0!</v>
      </c>
      <c r="AG267" s="120" t="e">
        <f t="shared" si="93"/>
        <v>#DIV/0!</v>
      </c>
      <c r="AH267" s="120" t="e">
        <f t="shared" si="94"/>
        <v>#DIV/0!</v>
      </c>
      <c r="AI267" s="120" t="e">
        <f t="shared" si="95"/>
        <v>#DIV/0!</v>
      </c>
      <c r="AJ267" s="120" t="e">
        <f t="shared" si="96"/>
        <v>#DIV/0!</v>
      </c>
      <c r="AK267" s="120" t="e">
        <f t="shared" si="97"/>
        <v>#DIV/0!</v>
      </c>
      <c r="AL267" s="120" t="e">
        <f t="shared" si="98"/>
        <v>#DIV/0!</v>
      </c>
      <c r="AM267" s="120" t="e">
        <f t="shared" si="99"/>
        <v>#DIV/0!</v>
      </c>
      <c r="AN267" s="120" t="str">
        <f t="shared" si="100"/>
        <v/>
      </c>
      <c r="AO267" s="119"/>
      <c r="AP267" s="111"/>
      <c r="AQ267" s="111"/>
      <c r="AR267" s="111"/>
      <c r="AS267" s="111"/>
      <c r="AT267" s="111"/>
      <c r="AU267" s="111"/>
      <c r="AV267" s="111"/>
      <c r="AW267" s="111"/>
      <c r="AX267" s="111"/>
      <c r="AY267" s="112">
        <f>IF('III Plan Rates'!$AP270&gt;0,SUMPRODUCT(AP267:AX267,'III Plan Rates'!$AG270:$AO270)/'III Plan Rates'!$AP270,0)</f>
        <v>0</v>
      </c>
      <c r="AZ267" s="123"/>
      <c r="BA267" s="112" t="e">
        <f>'III Plan Rates'!$AA270*'V Consumer Factors'!$N$12*'II Rate Development &amp; Change'!$K$34</f>
        <v>#DIV/0!</v>
      </c>
      <c r="BB267" s="112" t="e">
        <f>'III Plan Rates'!$AA270*'V Consumer Factors'!$N$13*'II Rate Development &amp; Change'!$K$34</f>
        <v>#DIV/0!</v>
      </c>
      <c r="BC267" s="112" t="e">
        <f>'III Plan Rates'!$AA270*'V Consumer Factors'!$N$14*'II Rate Development &amp; Change'!$K$34</f>
        <v>#DIV/0!</v>
      </c>
      <c r="BD267" s="112" t="e">
        <f>'III Plan Rates'!$AA270*'V Consumer Factors'!$N$15*'II Rate Development &amp; Change'!$K$34</f>
        <v>#DIV/0!</v>
      </c>
      <c r="BE267" s="112" t="e">
        <f>'III Plan Rates'!$AA270*'V Consumer Factors'!$N$16*'II Rate Development &amp; Change'!$K$34</f>
        <v>#DIV/0!</v>
      </c>
      <c r="BF267" s="112" t="e">
        <f>'III Plan Rates'!$AA270*'V Consumer Factors'!$N$17*'II Rate Development &amp; Change'!$K$34</f>
        <v>#DIV/0!</v>
      </c>
      <c r="BG267" s="112" t="e">
        <f>'III Plan Rates'!$AA270*'V Consumer Factors'!$N$18*'II Rate Development &amp; Change'!$K$34</f>
        <v>#DIV/0!</v>
      </c>
      <c r="BH267" s="112" t="e">
        <f>'III Plan Rates'!$AA270*'V Consumer Factors'!$N$19*'II Rate Development &amp; Change'!$K$34</f>
        <v>#DIV/0!</v>
      </c>
      <c r="BI267" s="112" t="e">
        <f>'III Plan Rates'!$AA270*'V Consumer Factors'!$N$20*'II Rate Development &amp; Change'!$K$34</f>
        <v>#DIV/0!</v>
      </c>
      <c r="BJ267" s="112">
        <f>IF('III Plan Rates'!$AP270&gt;0,SUMPRODUCT(BA267:BI267,'III Plan Rates'!$AG270:$AO270)/'III Plan Rates'!$AP270,0)</f>
        <v>0</v>
      </c>
      <c r="BK267" s="124"/>
      <c r="BL267" s="120" t="e">
        <f t="shared" si="101"/>
        <v>#DIV/0!</v>
      </c>
      <c r="BM267" s="120" t="e">
        <f t="shared" si="102"/>
        <v>#DIV/0!</v>
      </c>
      <c r="BN267" s="120" t="e">
        <f t="shared" si="103"/>
        <v>#DIV/0!</v>
      </c>
      <c r="BO267" s="120" t="e">
        <f t="shared" si="104"/>
        <v>#DIV/0!</v>
      </c>
      <c r="BP267" s="120" t="e">
        <f t="shared" si="105"/>
        <v>#DIV/0!</v>
      </c>
      <c r="BQ267" s="120" t="e">
        <f t="shared" si="106"/>
        <v>#DIV/0!</v>
      </c>
      <c r="BR267" s="120" t="e">
        <f t="shared" si="107"/>
        <v>#DIV/0!</v>
      </c>
      <c r="BS267" s="120" t="e">
        <f t="shared" si="108"/>
        <v>#DIV/0!</v>
      </c>
      <c r="BT267" s="120" t="e">
        <f t="shared" si="109"/>
        <v>#DIV/0!</v>
      </c>
      <c r="BU267" s="120" t="str">
        <f t="shared" si="110"/>
        <v/>
      </c>
      <c r="BV267" s="119"/>
      <c r="BW267" s="111"/>
      <c r="BX267" s="111"/>
      <c r="BY267" s="111"/>
      <c r="BZ267" s="111"/>
      <c r="CA267" s="111"/>
      <c r="CB267" s="111"/>
      <c r="CC267" s="111"/>
      <c r="CD267" s="111"/>
      <c r="CE267" s="111"/>
      <c r="CF267" s="112">
        <f>IF('III Plan Rates'!$AP270&gt;0,SUMPRODUCT(BW267:CE267,'III Plan Rates'!$AG270:$AO270)/'III Plan Rates'!$AP270,0)</f>
        <v>0</v>
      </c>
      <c r="CG267" s="123"/>
      <c r="CH267" s="112" t="e">
        <f>'III Plan Rates'!$AA270*'V Consumer Factors'!$N$12*'II Rate Development &amp; Change'!$L$34</f>
        <v>#DIV/0!</v>
      </c>
      <c r="CI267" s="112" t="e">
        <f>'III Plan Rates'!$AA270*'V Consumer Factors'!$N$13*'II Rate Development &amp; Change'!$L$34</f>
        <v>#DIV/0!</v>
      </c>
      <c r="CJ267" s="112" t="e">
        <f>'III Plan Rates'!$AA270*'V Consumer Factors'!$N$14*'II Rate Development &amp; Change'!$L$34</f>
        <v>#DIV/0!</v>
      </c>
      <c r="CK267" s="112" t="e">
        <f>'III Plan Rates'!$AA270*'V Consumer Factors'!$N$15*'II Rate Development &amp; Change'!$L$34</f>
        <v>#DIV/0!</v>
      </c>
      <c r="CL267" s="112" t="e">
        <f>'III Plan Rates'!$AA270*'V Consumer Factors'!$N$16*'II Rate Development &amp; Change'!$L$34</f>
        <v>#DIV/0!</v>
      </c>
      <c r="CM267" s="112" t="e">
        <f>'III Plan Rates'!$AA270*'V Consumer Factors'!$N$17*'II Rate Development &amp; Change'!$L$34</f>
        <v>#DIV/0!</v>
      </c>
      <c r="CN267" s="112" t="e">
        <f>'III Plan Rates'!$AA270*'V Consumer Factors'!$N$18*'II Rate Development &amp; Change'!$L$34</f>
        <v>#DIV/0!</v>
      </c>
      <c r="CO267" s="112" t="e">
        <f>'III Plan Rates'!$AA270*'V Consumer Factors'!$N$19*'II Rate Development &amp; Change'!$L$34</f>
        <v>#DIV/0!</v>
      </c>
      <c r="CP267" s="112" t="e">
        <f>'III Plan Rates'!$AA270*'V Consumer Factors'!$N$20*'II Rate Development &amp; Change'!$L$34</f>
        <v>#DIV/0!</v>
      </c>
      <c r="CQ267" s="112">
        <f>IF('III Plan Rates'!$AP270&gt;0,SUMPRODUCT(CH267:CP267,'III Plan Rates'!$AG270:$AO270)/'III Plan Rates'!$AP270,0)</f>
        <v>0</v>
      </c>
      <c r="CR267" s="124"/>
      <c r="CS267" s="120" t="e">
        <f t="shared" si="111"/>
        <v>#DIV/0!</v>
      </c>
      <c r="CT267" s="120" t="e">
        <f t="shared" si="112"/>
        <v>#DIV/0!</v>
      </c>
      <c r="CU267" s="120" t="e">
        <f t="shared" si="113"/>
        <v>#DIV/0!</v>
      </c>
      <c r="CV267" s="120" t="e">
        <f t="shared" si="114"/>
        <v>#DIV/0!</v>
      </c>
      <c r="CW267" s="120" t="e">
        <f t="shared" si="115"/>
        <v>#DIV/0!</v>
      </c>
      <c r="CX267" s="120" t="e">
        <f t="shared" si="116"/>
        <v>#DIV/0!</v>
      </c>
      <c r="CY267" s="120" t="e">
        <f t="shared" si="117"/>
        <v>#DIV/0!</v>
      </c>
      <c r="CZ267" s="120" t="e">
        <f t="shared" si="118"/>
        <v>#DIV/0!</v>
      </c>
      <c r="DA267" s="120" t="e">
        <f t="shared" si="119"/>
        <v>#DIV/0!</v>
      </c>
      <c r="DB267" s="120" t="str">
        <f t="shared" si="120"/>
        <v/>
      </c>
      <c r="DC267" s="119"/>
      <c r="DD267" s="111"/>
      <c r="DE267" s="111"/>
      <c r="DF267" s="111"/>
      <c r="DG267" s="111"/>
      <c r="DH267" s="111"/>
      <c r="DI267" s="111"/>
      <c r="DJ267" s="111"/>
      <c r="DK267" s="111"/>
      <c r="DL267" s="111"/>
      <c r="DM267" s="112">
        <f>IF('III Plan Rates'!$AP270&gt;0,SUMPRODUCT(DD267:DL267,'III Plan Rates'!$AG270:$AO270)/'III Plan Rates'!$AP270,0)</f>
        <v>0</v>
      </c>
      <c r="DN267" s="123"/>
      <c r="DO267" s="112" t="e">
        <f>'III Plan Rates'!$AA270*'V Consumer Factors'!$N$12*'II Rate Development &amp; Change'!$M$34</f>
        <v>#DIV/0!</v>
      </c>
      <c r="DP267" s="112" t="e">
        <f>'III Plan Rates'!$AA270*'V Consumer Factors'!$N$13*'II Rate Development &amp; Change'!$M$34</f>
        <v>#DIV/0!</v>
      </c>
      <c r="DQ267" s="112" t="e">
        <f>'III Plan Rates'!$AA270*'V Consumer Factors'!$N$14*'II Rate Development &amp; Change'!$M$34</f>
        <v>#DIV/0!</v>
      </c>
      <c r="DR267" s="112" t="e">
        <f>'III Plan Rates'!$AA270*'V Consumer Factors'!$N$15*'II Rate Development &amp; Change'!$M$34</f>
        <v>#DIV/0!</v>
      </c>
      <c r="DS267" s="112" t="e">
        <f>'III Plan Rates'!$AA270*'V Consumer Factors'!$N$16*'II Rate Development &amp; Change'!$M$34</f>
        <v>#DIV/0!</v>
      </c>
      <c r="DT267" s="112" t="e">
        <f>'III Plan Rates'!$AA270*'V Consumer Factors'!$N$17*'II Rate Development &amp; Change'!$M$34</f>
        <v>#DIV/0!</v>
      </c>
      <c r="DU267" s="112" t="e">
        <f>'III Plan Rates'!$AA270*'V Consumer Factors'!$N$18*'II Rate Development &amp; Change'!$M$34</f>
        <v>#DIV/0!</v>
      </c>
      <c r="DV267" s="112" t="e">
        <f>'III Plan Rates'!$AA270*'V Consumer Factors'!$N$19*'II Rate Development &amp; Change'!$M$34</f>
        <v>#DIV/0!</v>
      </c>
      <c r="DW267" s="112" t="e">
        <f>'III Plan Rates'!$AA270*'V Consumer Factors'!$N$20*'II Rate Development &amp; Change'!$M$34</f>
        <v>#DIV/0!</v>
      </c>
      <c r="DX267" s="112">
        <f>IF('III Plan Rates'!$AP270&gt;0,SUMPRODUCT(DO267:DW267,'III Plan Rates'!$AG270:$AO270)/'III Plan Rates'!$AP270,0)</f>
        <v>0</v>
      </c>
      <c r="DZ267" s="120" t="e">
        <f t="shared" si="121"/>
        <v>#DIV/0!</v>
      </c>
      <c r="EA267" s="120" t="e">
        <f t="shared" si="122"/>
        <v>#DIV/0!</v>
      </c>
      <c r="EB267" s="120" t="e">
        <f t="shared" si="123"/>
        <v>#DIV/0!</v>
      </c>
      <c r="EC267" s="120" t="e">
        <f t="shared" si="124"/>
        <v>#DIV/0!</v>
      </c>
      <c r="ED267" s="120" t="e">
        <f t="shared" si="125"/>
        <v>#DIV/0!</v>
      </c>
      <c r="EE267" s="120" t="e">
        <f t="shared" si="126"/>
        <v>#DIV/0!</v>
      </c>
      <c r="EF267" s="120" t="e">
        <f t="shared" si="127"/>
        <v>#DIV/0!</v>
      </c>
      <c r="EG267" s="120" t="e">
        <f t="shared" si="128"/>
        <v>#DIV/0!</v>
      </c>
      <c r="EH267" s="120" t="e">
        <f t="shared" si="129"/>
        <v>#DIV/0!</v>
      </c>
      <c r="EI267" s="120" t="str">
        <f t="shared" si="130"/>
        <v/>
      </c>
      <c r="EJ267" s="119"/>
    </row>
    <row r="268" spans="1:140" x14ac:dyDescent="0.25">
      <c r="A268" s="406" t="str">
        <f>'III Plan Rates'!A271</f>
        <v>Plan 254</v>
      </c>
      <c r="B268" s="122">
        <f>'III Plan Rates'!B271</f>
        <v>0</v>
      </c>
      <c r="C268" s="128">
        <f>'III Plan Rates'!D271</f>
        <v>0</v>
      </c>
      <c r="D268" s="122">
        <f>'III Plan Rates'!E271</f>
        <v>0</v>
      </c>
      <c r="E268" s="122">
        <f>'III Plan Rates'!F271</f>
        <v>0</v>
      </c>
      <c r="F268" s="122">
        <f>'III Plan Rates'!G271</f>
        <v>0</v>
      </c>
      <c r="G268" s="122">
        <f>'III Plan Rates'!J271</f>
        <v>0</v>
      </c>
      <c r="H268" s="10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2">
        <f>IF('III Plan Rates'!$AP271&gt;0,SUMPRODUCT(I268:Q268,'III Plan Rates'!$AG271:$AO271)/'III Plan Rates'!$AP271,0)</f>
        <v>0</v>
      </c>
      <c r="S268" s="123"/>
      <c r="T268" s="112" t="e">
        <f>'III Plan Rates'!$AA271*'V Consumer Factors'!$N$12*'II Rate Development &amp; Change'!$J$34</f>
        <v>#DIV/0!</v>
      </c>
      <c r="U268" s="112" t="e">
        <f>'III Plan Rates'!$AA271*'V Consumer Factors'!$N$13*'II Rate Development &amp; Change'!$J$34</f>
        <v>#DIV/0!</v>
      </c>
      <c r="V268" s="112" t="e">
        <f>'III Plan Rates'!$AA271*'V Consumer Factors'!$N$14*'II Rate Development &amp; Change'!$J$34</f>
        <v>#DIV/0!</v>
      </c>
      <c r="W268" s="112" t="e">
        <f>'III Plan Rates'!$AA271*'V Consumer Factors'!$N$15*'II Rate Development &amp; Change'!$J$34</f>
        <v>#DIV/0!</v>
      </c>
      <c r="X268" s="112" t="e">
        <f>'III Plan Rates'!$AA271*'V Consumer Factors'!$N$16*'II Rate Development &amp; Change'!$J$34</f>
        <v>#DIV/0!</v>
      </c>
      <c r="Y268" s="112" t="e">
        <f>'III Plan Rates'!$AA271*'V Consumer Factors'!$N$17*'II Rate Development &amp; Change'!$J$34</f>
        <v>#DIV/0!</v>
      </c>
      <c r="Z268" s="112" t="e">
        <f>'III Plan Rates'!$AA271*'V Consumer Factors'!$N$18*'II Rate Development &amp; Change'!$J$34</f>
        <v>#DIV/0!</v>
      </c>
      <c r="AA268" s="112" t="e">
        <f>'III Plan Rates'!$AA271*'V Consumer Factors'!$N$19*'II Rate Development &amp; Change'!$J$34</f>
        <v>#DIV/0!</v>
      </c>
      <c r="AB268" s="112" t="e">
        <f>'III Plan Rates'!$AA271*'V Consumer Factors'!$N$20*'II Rate Development &amp; Change'!$J$34</f>
        <v>#DIV/0!</v>
      </c>
      <c r="AC268" s="112">
        <f>IF('III Plan Rates'!$AP271&gt;0,SUMPRODUCT(T268:AB268,'III Plan Rates'!$AG271:$AO271)/'III Plan Rates'!$AP271,0)</f>
        <v>0</v>
      </c>
      <c r="AD268" s="119"/>
      <c r="AE268" s="120" t="e">
        <f t="shared" si="91"/>
        <v>#DIV/0!</v>
      </c>
      <c r="AF268" s="120" t="e">
        <f t="shared" si="92"/>
        <v>#DIV/0!</v>
      </c>
      <c r="AG268" s="120" t="e">
        <f t="shared" si="93"/>
        <v>#DIV/0!</v>
      </c>
      <c r="AH268" s="120" t="e">
        <f t="shared" si="94"/>
        <v>#DIV/0!</v>
      </c>
      <c r="AI268" s="120" t="e">
        <f t="shared" si="95"/>
        <v>#DIV/0!</v>
      </c>
      <c r="AJ268" s="120" t="e">
        <f t="shared" si="96"/>
        <v>#DIV/0!</v>
      </c>
      <c r="AK268" s="120" t="e">
        <f t="shared" si="97"/>
        <v>#DIV/0!</v>
      </c>
      <c r="AL268" s="120" t="e">
        <f t="shared" si="98"/>
        <v>#DIV/0!</v>
      </c>
      <c r="AM268" s="120" t="e">
        <f t="shared" si="99"/>
        <v>#DIV/0!</v>
      </c>
      <c r="AN268" s="120" t="str">
        <f t="shared" si="100"/>
        <v/>
      </c>
      <c r="AO268" s="119"/>
      <c r="AP268" s="111"/>
      <c r="AQ268" s="111"/>
      <c r="AR268" s="111"/>
      <c r="AS268" s="111"/>
      <c r="AT268" s="111"/>
      <c r="AU268" s="111"/>
      <c r="AV268" s="111"/>
      <c r="AW268" s="111"/>
      <c r="AX268" s="111"/>
      <c r="AY268" s="112">
        <f>IF('III Plan Rates'!$AP271&gt;0,SUMPRODUCT(AP268:AX268,'III Plan Rates'!$AG271:$AO271)/'III Plan Rates'!$AP271,0)</f>
        <v>0</v>
      </c>
      <c r="AZ268" s="123"/>
      <c r="BA268" s="112" t="e">
        <f>'III Plan Rates'!$AA271*'V Consumer Factors'!$N$12*'II Rate Development &amp; Change'!$K$34</f>
        <v>#DIV/0!</v>
      </c>
      <c r="BB268" s="112" t="e">
        <f>'III Plan Rates'!$AA271*'V Consumer Factors'!$N$13*'II Rate Development &amp; Change'!$K$34</f>
        <v>#DIV/0!</v>
      </c>
      <c r="BC268" s="112" t="e">
        <f>'III Plan Rates'!$AA271*'V Consumer Factors'!$N$14*'II Rate Development &amp; Change'!$K$34</f>
        <v>#DIV/0!</v>
      </c>
      <c r="BD268" s="112" t="e">
        <f>'III Plan Rates'!$AA271*'V Consumer Factors'!$N$15*'II Rate Development &amp; Change'!$K$34</f>
        <v>#DIV/0!</v>
      </c>
      <c r="BE268" s="112" t="e">
        <f>'III Plan Rates'!$AA271*'V Consumer Factors'!$N$16*'II Rate Development &amp; Change'!$K$34</f>
        <v>#DIV/0!</v>
      </c>
      <c r="BF268" s="112" t="e">
        <f>'III Plan Rates'!$AA271*'V Consumer Factors'!$N$17*'II Rate Development &amp; Change'!$K$34</f>
        <v>#DIV/0!</v>
      </c>
      <c r="BG268" s="112" t="e">
        <f>'III Plan Rates'!$AA271*'V Consumer Factors'!$N$18*'II Rate Development &amp; Change'!$K$34</f>
        <v>#DIV/0!</v>
      </c>
      <c r="BH268" s="112" t="e">
        <f>'III Plan Rates'!$AA271*'V Consumer Factors'!$N$19*'II Rate Development &amp; Change'!$K$34</f>
        <v>#DIV/0!</v>
      </c>
      <c r="BI268" s="112" t="e">
        <f>'III Plan Rates'!$AA271*'V Consumer Factors'!$N$20*'II Rate Development &amp; Change'!$K$34</f>
        <v>#DIV/0!</v>
      </c>
      <c r="BJ268" s="112">
        <f>IF('III Plan Rates'!$AP271&gt;0,SUMPRODUCT(BA268:BI268,'III Plan Rates'!$AG271:$AO271)/'III Plan Rates'!$AP271,0)</f>
        <v>0</v>
      </c>
      <c r="BK268" s="124"/>
      <c r="BL268" s="120" t="e">
        <f t="shared" si="101"/>
        <v>#DIV/0!</v>
      </c>
      <c r="BM268" s="120" t="e">
        <f t="shared" si="102"/>
        <v>#DIV/0!</v>
      </c>
      <c r="BN268" s="120" t="e">
        <f t="shared" si="103"/>
        <v>#DIV/0!</v>
      </c>
      <c r="BO268" s="120" t="e">
        <f t="shared" si="104"/>
        <v>#DIV/0!</v>
      </c>
      <c r="BP268" s="120" t="e">
        <f t="shared" si="105"/>
        <v>#DIV/0!</v>
      </c>
      <c r="BQ268" s="120" t="e">
        <f t="shared" si="106"/>
        <v>#DIV/0!</v>
      </c>
      <c r="BR268" s="120" t="e">
        <f t="shared" si="107"/>
        <v>#DIV/0!</v>
      </c>
      <c r="BS268" s="120" t="e">
        <f t="shared" si="108"/>
        <v>#DIV/0!</v>
      </c>
      <c r="BT268" s="120" t="e">
        <f t="shared" si="109"/>
        <v>#DIV/0!</v>
      </c>
      <c r="BU268" s="120" t="str">
        <f t="shared" si="110"/>
        <v/>
      </c>
      <c r="BV268" s="119"/>
      <c r="BW268" s="111"/>
      <c r="BX268" s="111"/>
      <c r="BY268" s="111"/>
      <c r="BZ268" s="111"/>
      <c r="CA268" s="111"/>
      <c r="CB268" s="111"/>
      <c r="CC268" s="111"/>
      <c r="CD268" s="111"/>
      <c r="CE268" s="111"/>
      <c r="CF268" s="112">
        <f>IF('III Plan Rates'!$AP271&gt;0,SUMPRODUCT(BW268:CE268,'III Plan Rates'!$AG271:$AO271)/'III Plan Rates'!$AP271,0)</f>
        <v>0</v>
      </c>
      <c r="CG268" s="123"/>
      <c r="CH268" s="112" t="e">
        <f>'III Plan Rates'!$AA271*'V Consumer Factors'!$N$12*'II Rate Development &amp; Change'!$L$34</f>
        <v>#DIV/0!</v>
      </c>
      <c r="CI268" s="112" t="e">
        <f>'III Plan Rates'!$AA271*'V Consumer Factors'!$N$13*'II Rate Development &amp; Change'!$L$34</f>
        <v>#DIV/0!</v>
      </c>
      <c r="CJ268" s="112" t="e">
        <f>'III Plan Rates'!$AA271*'V Consumer Factors'!$N$14*'II Rate Development &amp; Change'!$L$34</f>
        <v>#DIV/0!</v>
      </c>
      <c r="CK268" s="112" t="e">
        <f>'III Plan Rates'!$AA271*'V Consumer Factors'!$N$15*'II Rate Development &amp; Change'!$L$34</f>
        <v>#DIV/0!</v>
      </c>
      <c r="CL268" s="112" t="e">
        <f>'III Plan Rates'!$AA271*'V Consumer Factors'!$N$16*'II Rate Development &amp; Change'!$L$34</f>
        <v>#DIV/0!</v>
      </c>
      <c r="CM268" s="112" t="e">
        <f>'III Plan Rates'!$AA271*'V Consumer Factors'!$N$17*'II Rate Development &amp; Change'!$L$34</f>
        <v>#DIV/0!</v>
      </c>
      <c r="CN268" s="112" t="e">
        <f>'III Plan Rates'!$AA271*'V Consumer Factors'!$N$18*'II Rate Development &amp; Change'!$L$34</f>
        <v>#DIV/0!</v>
      </c>
      <c r="CO268" s="112" t="e">
        <f>'III Plan Rates'!$AA271*'V Consumer Factors'!$N$19*'II Rate Development &amp; Change'!$L$34</f>
        <v>#DIV/0!</v>
      </c>
      <c r="CP268" s="112" t="e">
        <f>'III Plan Rates'!$AA271*'V Consumer Factors'!$N$20*'II Rate Development &amp; Change'!$L$34</f>
        <v>#DIV/0!</v>
      </c>
      <c r="CQ268" s="112">
        <f>IF('III Plan Rates'!$AP271&gt;0,SUMPRODUCT(CH268:CP268,'III Plan Rates'!$AG271:$AO271)/'III Plan Rates'!$AP271,0)</f>
        <v>0</v>
      </c>
      <c r="CR268" s="124"/>
      <c r="CS268" s="120" t="e">
        <f t="shared" si="111"/>
        <v>#DIV/0!</v>
      </c>
      <c r="CT268" s="120" t="e">
        <f t="shared" si="112"/>
        <v>#DIV/0!</v>
      </c>
      <c r="CU268" s="120" t="e">
        <f t="shared" si="113"/>
        <v>#DIV/0!</v>
      </c>
      <c r="CV268" s="120" t="e">
        <f t="shared" si="114"/>
        <v>#DIV/0!</v>
      </c>
      <c r="CW268" s="120" t="e">
        <f t="shared" si="115"/>
        <v>#DIV/0!</v>
      </c>
      <c r="CX268" s="120" t="e">
        <f t="shared" si="116"/>
        <v>#DIV/0!</v>
      </c>
      <c r="CY268" s="120" t="e">
        <f t="shared" si="117"/>
        <v>#DIV/0!</v>
      </c>
      <c r="CZ268" s="120" t="e">
        <f t="shared" si="118"/>
        <v>#DIV/0!</v>
      </c>
      <c r="DA268" s="120" t="e">
        <f t="shared" si="119"/>
        <v>#DIV/0!</v>
      </c>
      <c r="DB268" s="120" t="str">
        <f t="shared" si="120"/>
        <v/>
      </c>
      <c r="DC268" s="119"/>
      <c r="DD268" s="111"/>
      <c r="DE268" s="111"/>
      <c r="DF268" s="111"/>
      <c r="DG268" s="111"/>
      <c r="DH268" s="111"/>
      <c r="DI268" s="111"/>
      <c r="DJ268" s="111"/>
      <c r="DK268" s="111"/>
      <c r="DL268" s="111"/>
      <c r="DM268" s="112">
        <f>IF('III Plan Rates'!$AP271&gt;0,SUMPRODUCT(DD268:DL268,'III Plan Rates'!$AG271:$AO271)/'III Plan Rates'!$AP271,0)</f>
        <v>0</v>
      </c>
      <c r="DN268" s="123"/>
      <c r="DO268" s="112" t="e">
        <f>'III Plan Rates'!$AA271*'V Consumer Factors'!$N$12*'II Rate Development &amp; Change'!$M$34</f>
        <v>#DIV/0!</v>
      </c>
      <c r="DP268" s="112" t="e">
        <f>'III Plan Rates'!$AA271*'V Consumer Factors'!$N$13*'II Rate Development &amp; Change'!$M$34</f>
        <v>#DIV/0!</v>
      </c>
      <c r="DQ268" s="112" t="e">
        <f>'III Plan Rates'!$AA271*'V Consumer Factors'!$N$14*'II Rate Development &amp; Change'!$M$34</f>
        <v>#DIV/0!</v>
      </c>
      <c r="DR268" s="112" t="e">
        <f>'III Plan Rates'!$AA271*'V Consumer Factors'!$N$15*'II Rate Development &amp; Change'!$M$34</f>
        <v>#DIV/0!</v>
      </c>
      <c r="DS268" s="112" t="e">
        <f>'III Plan Rates'!$AA271*'V Consumer Factors'!$N$16*'II Rate Development &amp; Change'!$M$34</f>
        <v>#DIV/0!</v>
      </c>
      <c r="DT268" s="112" t="e">
        <f>'III Plan Rates'!$AA271*'V Consumer Factors'!$N$17*'II Rate Development &amp; Change'!$M$34</f>
        <v>#DIV/0!</v>
      </c>
      <c r="DU268" s="112" t="e">
        <f>'III Plan Rates'!$AA271*'V Consumer Factors'!$N$18*'II Rate Development &amp; Change'!$M$34</f>
        <v>#DIV/0!</v>
      </c>
      <c r="DV268" s="112" t="e">
        <f>'III Plan Rates'!$AA271*'V Consumer Factors'!$N$19*'II Rate Development &amp; Change'!$M$34</f>
        <v>#DIV/0!</v>
      </c>
      <c r="DW268" s="112" t="e">
        <f>'III Plan Rates'!$AA271*'V Consumer Factors'!$N$20*'II Rate Development &amp; Change'!$M$34</f>
        <v>#DIV/0!</v>
      </c>
      <c r="DX268" s="112">
        <f>IF('III Plan Rates'!$AP271&gt;0,SUMPRODUCT(DO268:DW268,'III Plan Rates'!$AG271:$AO271)/'III Plan Rates'!$AP271,0)</f>
        <v>0</v>
      </c>
      <c r="DZ268" s="120" t="e">
        <f t="shared" si="121"/>
        <v>#DIV/0!</v>
      </c>
      <c r="EA268" s="120" t="e">
        <f t="shared" si="122"/>
        <v>#DIV/0!</v>
      </c>
      <c r="EB268" s="120" t="e">
        <f t="shared" si="123"/>
        <v>#DIV/0!</v>
      </c>
      <c r="EC268" s="120" t="e">
        <f t="shared" si="124"/>
        <v>#DIV/0!</v>
      </c>
      <c r="ED268" s="120" t="e">
        <f t="shared" si="125"/>
        <v>#DIV/0!</v>
      </c>
      <c r="EE268" s="120" t="e">
        <f t="shared" si="126"/>
        <v>#DIV/0!</v>
      </c>
      <c r="EF268" s="120" t="e">
        <f t="shared" si="127"/>
        <v>#DIV/0!</v>
      </c>
      <c r="EG268" s="120" t="e">
        <f t="shared" si="128"/>
        <v>#DIV/0!</v>
      </c>
      <c r="EH268" s="120" t="e">
        <f t="shared" si="129"/>
        <v>#DIV/0!</v>
      </c>
      <c r="EI268" s="120" t="str">
        <f t="shared" si="130"/>
        <v/>
      </c>
      <c r="EJ268" s="119"/>
    </row>
    <row r="269" spans="1:140" x14ac:dyDescent="0.25">
      <c r="A269" s="406" t="str">
        <f>'III Plan Rates'!A272</f>
        <v>Plan 255</v>
      </c>
      <c r="B269" s="122">
        <f>'III Plan Rates'!B272</f>
        <v>0</v>
      </c>
      <c r="C269" s="128">
        <f>'III Plan Rates'!D272</f>
        <v>0</v>
      </c>
      <c r="D269" s="122">
        <f>'III Plan Rates'!E272</f>
        <v>0</v>
      </c>
      <c r="E269" s="122">
        <f>'III Plan Rates'!F272</f>
        <v>0</v>
      </c>
      <c r="F269" s="122">
        <f>'III Plan Rates'!G272</f>
        <v>0</v>
      </c>
      <c r="G269" s="122">
        <f>'III Plan Rates'!J272</f>
        <v>0</v>
      </c>
      <c r="H269" s="10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2">
        <f>IF('III Plan Rates'!$AP272&gt;0,SUMPRODUCT(I269:Q269,'III Plan Rates'!$AG272:$AO272)/'III Plan Rates'!$AP272,0)</f>
        <v>0</v>
      </c>
      <c r="S269" s="123"/>
      <c r="T269" s="112" t="e">
        <f>'III Plan Rates'!$AA272*'V Consumer Factors'!$N$12*'II Rate Development &amp; Change'!$J$34</f>
        <v>#DIV/0!</v>
      </c>
      <c r="U269" s="112" t="e">
        <f>'III Plan Rates'!$AA272*'V Consumer Factors'!$N$13*'II Rate Development &amp; Change'!$J$34</f>
        <v>#DIV/0!</v>
      </c>
      <c r="V269" s="112" t="e">
        <f>'III Plan Rates'!$AA272*'V Consumer Factors'!$N$14*'II Rate Development &amp; Change'!$J$34</f>
        <v>#DIV/0!</v>
      </c>
      <c r="W269" s="112" t="e">
        <f>'III Plan Rates'!$AA272*'V Consumer Factors'!$N$15*'II Rate Development &amp; Change'!$J$34</f>
        <v>#DIV/0!</v>
      </c>
      <c r="X269" s="112" t="e">
        <f>'III Plan Rates'!$AA272*'V Consumer Factors'!$N$16*'II Rate Development &amp; Change'!$J$34</f>
        <v>#DIV/0!</v>
      </c>
      <c r="Y269" s="112" t="e">
        <f>'III Plan Rates'!$AA272*'V Consumer Factors'!$N$17*'II Rate Development &amp; Change'!$J$34</f>
        <v>#DIV/0!</v>
      </c>
      <c r="Z269" s="112" t="e">
        <f>'III Plan Rates'!$AA272*'V Consumer Factors'!$N$18*'II Rate Development &amp; Change'!$J$34</f>
        <v>#DIV/0!</v>
      </c>
      <c r="AA269" s="112" t="e">
        <f>'III Plan Rates'!$AA272*'V Consumer Factors'!$N$19*'II Rate Development &amp; Change'!$J$34</f>
        <v>#DIV/0!</v>
      </c>
      <c r="AB269" s="112" t="e">
        <f>'III Plan Rates'!$AA272*'V Consumer Factors'!$N$20*'II Rate Development &amp; Change'!$J$34</f>
        <v>#DIV/0!</v>
      </c>
      <c r="AC269" s="112">
        <f>IF('III Plan Rates'!$AP272&gt;0,SUMPRODUCT(T269:AB269,'III Plan Rates'!$AG272:$AO272)/'III Plan Rates'!$AP272,0)</f>
        <v>0</v>
      </c>
      <c r="AD269" s="119"/>
      <c r="AE269" s="120" t="e">
        <f t="shared" si="91"/>
        <v>#DIV/0!</v>
      </c>
      <c r="AF269" s="120" t="e">
        <f t="shared" si="92"/>
        <v>#DIV/0!</v>
      </c>
      <c r="AG269" s="120" t="e">
        <f t="shared" si="93"/>
        <v>#DIV/0!</v>
      </c>
      <c r="AH269" s="120" t="e">
        <f t="shared" si="94"/>
        <v>#DIV/0!</v>
      </c>
      <c r="AI269" s="120" t="e">
        <f t="shared" si="95"/>
        <v>#DIV/0!</v>
      </c>
      <c r="AJ269" s="120" t="e">
        <f t="shared" si="96"/>
        <v>#DIV/0!</v>
      </c>
      <c r="AK269" s="120" t="e">
        <f t="shared" si="97"/>
        <v>#DIV/0!</v>
      </c>
      <c r="AL269" s="120" t="e">
        <f t="shared" si="98"/>
        <v>#DIV/0!</v>
      </c>
      <c r="AM269" s="120" t="e">
        <f t="shared" si="99"/>
        <v>#DIV/0!</v>
      </c>
      <c r="AN269" s="120" t="str">
        <f t="shared" si="100"/>
        <v/>
      </c>
      <c r="AO269" s="119"/>
      <c r="AP269" s="111"/>
      <c r="AQ269" s="111"/>
      <c r="AR269" s="111"/>
      <c r="AS269" s="111"/>
      <c r="AT269" s="111"/>
      <c r="AU269" s="111"/>
      <c r="AV269" s="111"/>
      <c r="AW269" s="111"/>
      <c r="AX269" s="111"/>
      <c r="AY269" s="112">
        <f>IF('III Plan Rates'!$AP272&gt;0,SUMPRODUCT(AP269:AX269,'III Plan Rates'!$AG272:$AO272)/'III Plan Rates'!$AP272,0)</f>
        <v>0</v>
      </c>
      <c r="AZ269" s="123"/>
      <c r="BA269" s="112" t="e">
        <f>'III Plan Rates'!$AA272*'V Consumer Factors'!$N$12*'II Rate Development &amp; Change'!$K$34</f>
        <v>#DIV/0!</v>
      </c>
      <c r="BB269" s="112" t="e">
        <f>'III Plan Rates'!$AA272*'V Consumer Factors'!$N$13*'II Rate Development &amp; Change'!$K$34</f>
        <v>#DIV/0!</v>
      </c>
      <c r="BC269" s="112" t="e">
        <f>'III Plan Rates'!$AA272*'V Consumer Factors'!$N$14*'II Rate Development &amp; Change'!$K$34</f>
        <v>#DIV/0!</v>
      </c>
      <c r="BD269" s="112" t="e">
        <f>'III Plan Rates'!$AA272*'V Consumer Factors'!$N$15*'II Rate Development &amp; Change'!$K$34</f>
        <v>#DIV/0!</v>
      </c>
      <c r="BE269" s="112" t="e">
        <f>'III Plan Rates'!$AA272*'V Consumer Factors'!$N$16*'II Rate Development &amp; Change'!$K$34</f>
        <v>#DIV/0!</v>
      </c>
      <c r="BF269" s="112" t="e">
        <f>'III Plan Rates'!$AA272*'V Consumer Factors'!$N$17*'II Rate Development &amp; Change'!$K$34</f>
        <v>#DIV/0!</v>
      </c>
      <c r="BG269" s="112" t="e">
        <f>'III Plan Rates'!$AA272*'V Consumer Factors'!$N$18*'II Rate Development &amp; Change'!$K$34</f>
        <v>#DIV/0!</v>
      </c>
      <c r="BH269" s="112" t="e">
        <f>'III Plan Rates'!$AA272*'V Consumer Factors'!$N$19*'II Rate Development &amp; Change'!$K$34</f>
        <v>#DIV/0!</v>
      </c>
      <c r="BI269" s="112" t="e">
        <f>'III Plan Rates'!$AA272*'V Consumer Factors'!$N$20*'II Rate Development &amp; Change'!$K$34</f>
        <v>#DIV/0!</v>
      </c>
      <c r="BJ269" s="112">
        <f>IF('III Plan Rates'!$AP272&gt;0,SUMPRODUCT(BA269:BI269,'III Plan Rates'!$AG272:$AO272)/'III Plan Rates'!$AP272,0)</f>
        <v>0</v>
      </c>
      <c r="BK269" s="124"/>
      <c r="BL269" s="120" t="e">
        <f t="shared" si="101"/>
        <v>#DIV/0!</v>
      </c>
      <c r="BM269" s="120" t="e">
        <f t="shared" si="102"/>
        <v>#DIV/0!</v>
      </c>
      <c r="BN269" s="120" t="e">
        <f t="shared" si="103"/>
        <v>#DIV/0!</v>
      </c>
      <c r="BO269" s="120" t="e">
        <f t="shared" si="104"/>
        <v>#DIV/0!</v>
      </c>
      <c r="BP269" s="120" t="e">
        <f t="shared" si="105"/>
        <v>#DIV/0!</v>
      </c>
      <c r="BQ269" s="120" t="e">
        <f t="shared" si="106"/>
        <v>#DIV/0!</v>
      </c>
      <c r="BR269" s="120" t="e">
        <f t="shared" si="107"/>
        <v>#DIV/0!</v>
      </c>
      <c r="BS269" s="120" t="e">
        <f t="shared" si="108"/>
        <v>#DIV/0!</v>
      </c>
      <c r="BT269" s="120" t="e">
        <f t="shared" si="109"/>
        <v>#DIV/0!</v>
      </c>
      <c r="BU269" s="120" t="str">
        <f t="shared" si="110"/>
        <v/>
      </c>
      <c r="BV269" s="119"/>
      <c r="BW269" s="111"/>
      <c r="BX269" s="111"/>
      <c r="BY269" s="111"/>
      <c r="BZ269" s="111"/>
      <c r="CA269" s="111"/>
      <c r="CB269" s="111"/>
      <c r="CC269" s="111"/>
      <c r="CD269" s="111"/>
      <c r="CE269" s="111"/>
      <c r="CF269" s="112">
        <f>IF('III Plan Rates'!$AP272&gt;0,SUMPRODUCT(BW269:CE269,'III Plan Rates'!$AG272:$AO272)/'III Plan Rates'!$AP272,0)</f>
        <v>0</v>
      </c>
      <c r="CG269" s="123"/>
      <c r="CH269" s="112" t="e">
        <f>'III Plan Rates'!$AA272*'V Consumer Factors'!$N$12*'II Rate Development &amp; Change'!$L$34</f>
        <v>#DIV/0!</v>
      </c>
      <c r="CI269" s="112" t="e">
        <f>'III Plan Rates'!$AA272*'V Consumer Factors'!$N$13*'II Rate Development &amp; Change'!$L$34</f>
        <v>#DIV/0!</v>
      </c>
      <c r="CJ269" s="112" t="e">
        <f>'III Plan Rates'!$AA272*'V Consumer Factors'!$N$14*'II Rate Development &amp; Change'!$L$34</f>
        <v>#DIV/0!</v>
      </c>
      <c r="CK269" s="112" t="e">
        <f>'III Plan Rates'!$AA272*'V Consumer Factors'!$N$15*'II Rate Development &amp; Change'!$L$34</f>
        <v>#DIV/0!</v>
      </c>
      <c r="CL269" s="112" t="e">
        <f>'III Plan Rates'!$AA272*'V Consumer Factors'!$N$16*'II Rate Development &amp; Change'!$L$34</f>
        <v>#DIV/0!</v>
      </c>
      <c r="CM269" s="112" t="e">
        <f>'III Plan Rates'!$AA272*'V Consumer Factors'!$N$17*'II Rate Development &amp; Change'!$L$34</f>
        <v>#DIV/0!</v>
      </c>
      <c r="CN269" s="112" t="e">
        <f>'III Plan Rates'!$AA272*'V Consumer Factors'!$N$18*'II Rate Development &amp; Change'!$L$34</f>
        <v>#DIV/0!</v>
      </c>
      <c r="CO269" s="112" t="e">
        <f>'III Plan Rates'!$AA272*'V Consumer Factors'!$N$19*'II Rate Development &amp; Change'!$L$34</f>
        <v>#DIV/0!</v>
      </c>
      <c r="CP269" s="112" t="e">
        <f>'III Plan Rates'!$AA272*'V Consumer Factors'!$N$20*'II Rate Development &amp; Change'!$L$34</f>
        <v>#DIV/0!</v>
      </c>
      <c r="CQ269" s="112">
        <f>IF('III Plan Rates'!$AP272&gt;0,SUMPRODUCT(CH269:CP269,'III Plan Rates'!$AG272:$AO272)/'III Plan Rates'!$AP272,0)</f>
        <v>0</v>
      </c>
      <c r="CR269" s="124"/>
      <c r="CS269" s="120" t="e">
        <f t="shared" si="111"/>
        <v>#DIV/0!</v>
      </c>
      <c r="CT269" s="120" t="e">
        <f t="shared" si="112"/>
        <v>#DIV/0!</v>
      </c>
      <c r="CU269" s="120" t="e">
        <f t="shared" si="113"/>
        <v>#DIV/0!</v>
      </c>
      <c r="CV269" s="120" t="e">
        <f t="shared" si="114"/>
        <v>#DIV/0!</v>
      </c>
      <c r="CW269" s="120" t="e">
        <f t="shared" si="115"/>
        <v>#DIV/0!</v>
      </c>
      <c r="CX269" s="120" t="e">
        <f t="shared" si="116"/>
        <v>#DIV/0!</v>
      </c>
      <c r="CY269" s="120" t="e">
        <f t="shared" si="117"/>
        <v>#DIV/0!</v>
      </c>
      <c r="CZ269" s="120" t="e">
        <f t="shared" si="118"/>
        <v>#DIV/0!</v>
      </c>
      <c r="DA269" s="120" t="e">
        <f t="shared" si="119"/>
        <v>#DIV/0!</v>
      </c>
      <c r="DB269" s="120" t="str">
        <f t="shared" si="120"/>
        <v/>
      </c>
      <c r="DC269" s="119"/>
      <c r="DD269" s="111"/>
      <c r="DE269" s="111"/>
      <c r="DF269" s="111"/>
      <c r="DG269" s="111"/>
      <c r="DH269" s="111"/>
      <c r="DI269" s="111"/>
      <c r="DJ269" s="111"/>
      <c r="DK269" s="111"/>
      <c r="DL269" s="111"/>
      <c r="DM269" s="112">
        <f>IF('III Plan Rates'!$AP272&gt;0,SUMPRODUCT(DD269:DL269,'III Plan Rates'!$AG272:$AO272)/'III Plan Rates'!$AP272,0)</f>
        <v>0</v>
      </c>
      <c r="DN269" s="123"/>
      <c r="DO269" s="112" t="e">
        <f>'III Plan Rates'!$AA272*'V Consumer Factors'!$N$12*'II Rate Development &amp; Change'!$M$34</f>
        <v>#DIV/0!</v>
      </c>
      <c r="DP269" s="112" t="e">
        <f>'III Plan Rates'!$AA272*'V Consumer Factors'!$N$13*'II Rate Development &amp; Change'!$M$34</f>
        <v>#DIV/0!</v>
      </c>
      <c r="DQ269" s="112" t="e">
        <f>'III Plan Rates'!$AA272*'V Consumer Factors'!$N$14*'II Rate Development &amp; Change'!$M$34</f>
        <v>#DIV/0!</v>
      </c>
      <c r="DR269" s="112" t="e">
        <f>'III Plan Rates'!$AA272*'V Consumer Factors'!$N$15*'II Rate Development &amp; Change'!$M$34</f>
        <v>#DIV/0!</v>
      </c>
      <c r="DS269" s="112" t="e">
        <f>'III Plan Rates'!$AA272*'V Consumer Factors'!$N$16*'II Rate Development &amp; Change'!$M$34</f>
        <v>#DIV/0!</v>
      </c>
      <c r="DT269" s="112" t="e">
        <f>'III Plan Rates'!$AA272*'V Consumer Factors'!$N$17*'II Rate Development &amp; Change'!$M$34</f>
        <v>#DIV/0!</v>
      </c>
      <c r="DU269" s="112" t="e">
        <f>'III Plan Rates'!$AA272*'V Consumer Factors'!$N$18*'II Rate Development &amp; Change'!$M$34</f>
        <v>#DIV/0!</v>
      </c>
      <c r="DV269" s="112" t="e">
        <f>'III Plan Rates'!$AA272*'V Consumer Factors'!$N$19*'II Rate Development &amp; Change'!$M$34</f>
        <v>#DIV/0!</v>
      </c>
      <c r="DW269" s="112" t="e">
        <f>'III Plan Rates'!$AA272*'V Consumer Factors'!$N$20*'II Rate Development &amp; Change'!$M$34</f>
        <v>#DIV/0!</v>
      </c>
      <c r="DX269" s="112">
        <f>IF('III Plan Rates'!$AP272&gt;0,SUMPRODUCT(DO269:DW269,'III Plan Rates'!$AG272:$AO272)/'III Plan Rates'!$AP272,0)</f>
        <v>0</v>
      </c>
      <c r="DZ269" s="120" t="e">
        <f t="shared" si="121"/>
        <v>#DIV/0!</v>
      </c>
      <c r="EA269" s="120" t="e">
        <f t="shared" si="122"/>
        <v>#DIV/0!</v>
      </c>
      <c r="EB269" s="120" t="e">
        <f t="shared" si="123"/>
        <v>#DIV/0!</v>
      </c>
      <c r="EC269" s="120" t="e">
        <f t="shared" si="124"/>
        <v>#DIV/0!</v>
      </c>
      <c r="ED269" s="120" t="e">
        <f t="shared" si="125"/>
        <v>#DIV/0!</v>
      </c>
      <c r="EE269" s="120" t="e">
        <f t="shared" si="126"/>
        <v>#DIV/0!</v>
      </c>
      <c r="EF269" s="120" t="e">
        <f t="shared" si="127"/>
        <v>#DIV/0!</v>
      </c>
      <c r="EG269" s="120" t="e">
        <f t="shared" si="128"/>
        <v>#DIV/0!</v>
      </c>
      <c r="EH269" s="120" t="e">
        <f t="shared" si="129"/>
        <v>#DIV/0!</v>
      </c>
      <c r="EI269" s="120" t="str">
        <f t="shared" si="130"/>
        <v/>
      </c>
      <c r="EJ269" s="119"/>
    </row>
    <row r="270" spans="1:140" x14ac:dyDescent="0.25">
      <c r="A270" s="406" t="str">
        <f>'III Plan Rates'!A273</f>
        <v>Plan 256</v>
      </c>
      <c r="B270" s="122">
        <f>'III Plan Rates'!B273</f>
        <v>0</v>
      </c>
      <c r="C270" s="128">
        <f>'III Plan Rates'!D273</f>
        <v>0</v>
      </c>
      <c r="D270" s="122">
        <f>'III Plan Rates'!E273</f>
        <v>0</v>
      </c>
      <c r="E270" s="122">
        <f>'III Plan Rates'!F273</f>
        <v>0</v>
      </c>
      <c r="F270" s="122">
        <f>'III Plan Rates'!G273</f>
        <v>0</v>
      </c>
      <c r="G270" s="122">
        <f>'III Plan Rates'!J273</f>
        <v>0</v>
      </c>
      <c r="H270" s="10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2">
        <f>IF('III Plan Rates'!$AP273&gt;0,SUMPRODUCT(I270:Q270,'III Plan Rates'!$AG273:$AO273)/'III Plan Rates'!$AP273,0)</f>
        <v>0</v>
      </c>
      <c r="S270" s="123"/>
      <c r="T270" s="112" t="e">
        <f>'III Plan Rates'!$AA273*'V Consumer Factors'!$N$12*'II Rate Development &amp; Change'!$J$34</f>
        <v>#DIV/0!</v>
      </c>
      <c r="U270" s="112" t="e">
        <f>'III Plan Rates'!$AA273*'V Consumer Factors'!$N$13*'II Rate Development &amp; Change'!$J$34</f>
        <v>#DIV/0!</v>
      </c>
      <c r="V270" s="112" t="e">
        <f>'III Plan Rates'!$AA273*'V Consumer Factors'!$N$14*'II Rate Development &amp; Change'!$J$34</f>
        <v>#DIV/0!</v>
      </c>
      <c r="W270" s="112" t="e">
        <f>'III Plan Rates'!$AA273*'V Consumer Factors'!$N$15*'II Rate Development &amp; Change'!$J$34</f>
        <v>#DIV/0!</v>
      </c>
      <c r="X270" s="112" t="e">
        <f>'III Plan Rates'!$AA273*'V Consumer Factors'!$N$16*'II Rate Development &amp; Change'!$J$34</f>
        <v>#DIV/0!</v>
      </c>
      <c r="Y270" s="112" t="e">
        <f>'III Plan Rates'!$AA273*'V Consumer Factors'!$N$17*'II Rate Development &amp; Change'!$J$34</f>
        <v>#DIV/0!</v>
      </c>
      <c r="Z270" s="112" t="e">
        <f>'III Plan Rates'!$AA273*'V Consumer Factors'!$N$18*'II Rate Development &amp; Change'!$J$34</f>
        <v>#DIV/0!</v>
      </c>
      <c r="AA270" s="112" t="e">
        <f>'III Plan Rates'!$AA273*'V Consumer Factors'!$N$19*'II Rate Development &amp; Change'!$J$34</f>
        <v>#DIV/0!</v>
      </c>
      <c r="AB270" s="112" t="e">
        <f>'III Plan Rates'!$AA273*'V Consumer Factors'!$N$20*'II Rate Development &amp; Change'!$J$34</f>
        <v>#DIV/0!</v>
      </c>
      <c r="AC270" s="112">
        <f>IF('III Plan Rates'!$AP273&gt;0,SUMPRODUCT(T270:AB270,'III Plan Rates'!$AG273:$AO273)/'III Plan Rates'!$AP273,0)</f>
        <v>0</v>
      </c>
      <c r="AD270" s="119"/>
      <c r="AE270" s="120" t="e">
        <f t="shared" si="91"/>
        <v>#DIV/0!</v>
      </c>
      <c r="AF270" s="120" t="e">
        <f t="shared" si="92"/>
        <v>#DIV/0!</v>
      </c>
      <c r="AG270" s="120" t="e">
        <f t="shared" si="93"/>
        <v>#DIV/0!</v>
      </c>
      <c r="AH270" s="120" t="e">
        <f t="shared" si="94"/>
        <v>#DIV/0!</v>
      </c>
      <c r="AI270" s="120" t="e">
        <f t="shared" si="95"/>
        <v>#DIV/0!</v>
      </c>
      <c r="AJ270" s="120" t="e">
        <f t="shared" si="96"/>
        <v>#DIV/0!</v>
      </c>
      <c r="AK270" s="120" t="e">
        <f t="shared" si="97"/>
        <v>#DIV/0!</v>
      </c>
      <c r="AL270" s="120" t="e">
        <f t="shared" si="98"/>
        <v>#DIV/0!</v>
      </c>
      <c r="AM270" s="120" t="e">
        <f t="shared" si="99"/>
        <v>#DIV/0!</v>
      </c>
      <c r="AN270" s="120" t="str">
        <f t="shared" si="100"/>
        <v/>
      </c>
      <c r="AO270" s="119"/>
      <c r="AP270" s="111"/>
      <c r="AQ270" s="111"/>
      <c r="AR270" s="111"/>
      <c r="AS270" s="111"/>
      <c r="AT270" s="111"/>
      <c r="AU270" s="111"/>
      <c r="AV270" s="111"/>
      <c r="AW270" s="111"/>
      <c r="AX270" s="111"/>
      <c r="AY270" s="112">
        <f>IF('III Plan Rates'!$AP273&gt;0,SUMPRODUCT(AP270:AX270,'III Plan Rates'!$AG273:$AO273)/'III Plan Rates'!$AP273,0)</f>
        <v>0</v>
      </c>
      <c r="AZ270" s="123"/>
      <c r="BA270" s="112" t="e">
        <f>'III Plan Rates'!$AA273*'V Consumer Factors'!$N$12*'II Rate Development &amp; Change'!$K$34</f>
        <v>#DIV/0!</v>
      </c>
      <c r="BB270" s="112" t="e">
        <f>'III Plan Rates'!$AA273*'V Consumer Factors'!$N$13*'II Rate Development &amp; Change'!$K$34</f>
        <v>#DIV/0!</v>
      </c>
      <c r="BC270" s="112" t="e">
        <f>'III Plan Rates'!$AA273*'V Consumer Factors'!$N$14*'II Rate Development &amp; Change'!$K$34</f>
        <v>#DIV/0!</v>
      </c>
      <c r="BD270" s="112" t="e">
        <f>'III Plan Rates'!$AA273*'V Consumer Factors'!$N$15*'II Rate Development &amp; Change'!$K$34</f>
        <v>#DIV/0!</v>
      </c>
      <c r="BE270" s="112" t="e">
        <f>'III Plan Rates'!$AA273*'V Consumer Factors'!$N$16*'II Rate Development &amp; Change'!$K$34</f>
        <v>#DIV/0!</v>
      </c>
      <c r="BF270" s="112" t="e">
        <f>'III Plan Rates'!$AA273*'V Consumer Factors'!$N$17*'II Rate Development &amp; Change'!$K$34</f>
        <v>#DIV/0!</v>
      </c>
      <c r="BG270" s="112" t="e">
        <f>'III Plan Rates'!$AA273*'V Consumer Factors'!$N$18*'II Rate Development &amp; Change'!$K$34</f>
        <v>#DIV/0!</v>
      </c>
      <c r="BH270" s="112" t="e">
        <f>'III Plan Rates'!$AA273*'V Consumer Factors'!$N$19*'II Rate Development &amp; Change'!$K$34</f>
        <v>#DIV/0!</v>
      </c>
      <c r="BI270" s="112" t="e">
        <f>'III Plan Rates'!$AA273*'V Consumer Factors'!$N$20*'II Rate Development &amp; Change'!$K$34</f>
        <v>#DIV/0!</v>
      </c>
      <c r="BJ270" s="112">
        <f>IF('III Plan Rates'!$AP273&gt;0,SUMPRODUCT(BA270:BI270,'III Plan Rates'!$AG273:$AO273)/'III Plan Rates'!$AP273,0)</f>
        <v>0</v>
      </c>
      <c r="BK270" s="124"/>
      <c r="BL270" s="120" t="e">
        <f t="shared" si="101"/>
        <v>#DIV/0!</v>
      </c>
      <c r="BM270" s="120" t="e">
        <f t="shared" si="102"/>
        <v>#DIV/0!</v>
      </c>
      <c r="BN270" s="120" t="e">
        <f t="shared" si="103"/>
        <v>#DIV/0!</v>
      </c>
      <c r="BO270" s="120" t="e">
        <f t="shared" si="104"/>
        <v>#DIV/0!</v>
      </c>
      <c r="BP270" s="120" t="e">
        <f t="shared" si="105"/>
        <v>#DIV/0!</v>
      </c>
      <c r="BQ270" s="120" t="e">
        <f t="shared" si="106"/>
        <v>#DIV/0!</v>
      </c>
      <c r="BR270" s="120" t="e">
        <f t="shared" si="107"/>
        <v>#DIV/0!</v>
      </c>
      <c r="BS270" s="120" t="e">
        <f t="shared" si="108"/>
        <v>#DIV/0!</v>
      </c>
      <c r="BT270" s="120" t="e">
        <f t="shared" si="109"/>
        <v>#DIV/0!</v>
      </c>
      <c r="BU270" s="120" t="str">
        <f t="shared" si="110"/>
        <v/>
      </c>
      <c r="BV270" s="119"/>
      <c r="BW270" s="111"/>
      <c r="BX270" s="111"/>
      <c r="BY270" s="111"/>
      <c r="BZ270" s="111"/>
      <c r="CA270" s="111"/>
      <c r="CB270" s="111"/>
      <c r="CC270" s="111"/>
      <c r="CD270" s="111"/>
      <c r="CE270" s="111"/>
      <c r="CF270" s="112">
        <f>IF('III Plan Rates'!$AP273&gt;0,SUMPRODUCT(BW270:CE270,'III Plan Rates'!$AG273:$AO273)/'III Plan Rates'!$AP273,0)</f>
        <v>0</v>
      </c>
      <c r="CG270" s="123"/>
      <c r="CH270" s="112" t="e">
        <f>'III Plan Rates'!$AA273*'V Consumer Factors'!$N$12*'II Rate Development &amp; Change'!$L$34</f>
        <v>#DIV/0!</v>
      </c>
      <c r="CI270" s="112" t="e">
        <f>'III Plan Rates'!$AA273*'V Consumer Factors'!$N$13*'II Rate Development &amp; Change'!$L$34</f>
        <v>#DIV/0!</v>
      </c>
      <c r="CJ270" s="112" t="e">
        <f>'III Plan Rates'!$AA273*'V Consumer Factors'!$N$14*'II Rate Development &amp; Change'!$L$34</f>
        <v>#DIV/0!</v>
      </c>
      <c r="CK270" s="112" t="e">
        <f>'III Plan Rates'!$AA273*'V Consumer Factors'!$N$15*'II Rate Development &amp; Change'!$L$34</f>
        <v>#DIV/0!</v>
      </c>
      <c r="CL270" s="112" t="e">
        <f>'III Plan Rates'!$AA273*'V Consumer Factors'!$N$16*'II Rate Development &amp; Change'!$L$34</f>
        <v>#DIV/0!</v>
      </c>
      <c r="CM270" s="112" t="e">
        <f>'III Plan Rates'!$AA273*'V Consumer Factors'!$N$17*'II Rate Development &amp; Change'!$L$34</f>
        <v>#DIV/0!</v>
      </c>
      <c r="CN270" s="112" t="e">
        <f>'III Plan Rates'!$AA273*'V Consumer Factors'!$N$18*'II Rate Development &amp; Change'!$L$34</f>
        <v>#DIV/0!</v>
      </c>
      <c r="CO270" s="112" t="e">
        <f>'III Plan Rates'!$AA273*'V Consumer Factors'!$N$19*'II Rate Development &amp; Change'!$L$34</f>
        <v>#DIV/0!</v>
      </c>
      <c r="CP270" s="112" t="e">
        <f>'III Plan Rates'!$AA273*'V Consumer Factors'!$N$20*'II Rate Development &amp; Change'!$L$34</f>
        <v>#DIV/0!</v>
      </c>
      <c r="CQ270" s="112">
        <f>IF('III Plan Rates'!$AP273&gt;0,SUMPRODUCT(CH270:CP270,'III Plan Rates'!$AG273:$AO273)/'III Plan Rates'!$AP273,0)</f>
        <v>0</v>
      </c>
      <c r="CR270" s="124"/>
      <c r="CS270" s="120" t="e">
        <f t="shared" si="111"/>
        <v>#DIV/0!</v>
      </c>
      <c r="CT270" s="120" t="e">
        <f t="shared" si="112"/>
        <v>#DIV/0!</v>
      </c>
      <c r="CU270" s="120" t="e">
        <f t="shared" si="113"/>
        <v>#DIV/0!</v>
      </c>
      <c r="CV270" s="120" t="e">
        <f t="shared" si="114"/>
        <v>#DIV/0!</v>
      </c>
      <c r="CW270" s="120" t="e">
        <f t="shared" si="115"/>
        <v>#DIV/0!</v>
      </c>
      <c r="CX270" s="120" t="e">
        <f t="shared" si="116"/>
        <v>#DIV/0!</v>
      </c>
      <c r="CY270" s="120" t="e">
        <f t="shared" si="117"/>
        <v>#DIV/0!</v>
      </c>
      <c r="CZ270" s="120" t="e">
        <f t="shared" si="118"/>
        <v>#DIV/0!</v>
      </c>
      <c r="DA270" s="120" t="e">
        <f t="shared" si="119"/>
        <v>#DIV/0!</v>
      </c>
      <c r="DB270" s="120" t="str">
        <f t="shared" si="120"/>
        <v/>
      </c>
      <c r="DC270" s="119"/>
      <c r="DD270" s="111"/>
      <c r="DE270" s="111"/>
      <c r="DF270" s="111"/>
      <c r="DG270" s="111"/>
      <c r="DH270" s="111"/>
      <c r="DI270" s="111"/>
      <c r="DJ270" s="111"/>
      <c r="DK270" s="111"/>
      <c r="DL270" s="111"/>
      <c r="DM270" s="112">
        <f>IF('III Plan Rates'!$AP273&gt;0,SUMPRODUCT(DD270:DL270,'III Plan Rates'!$AG273:$AO273)/'III Plan Rates'!$AP273,0)</f>
        <v>0</v>
      </c>
      <c r="DN270" s="123"/>
      <c r="DO270" s="112" t="e">
        <f>'III Plan Rates'!$AA273*'V Consumer Factors'!$N$12*'II Rate Development &amp; Change'!$M$34</f>
        <v>#DIV/0!</v>
      </c>
      <c r="DP270" s="112" t="e">
        <f>'III Plan Rates'!$AA273*'V Consumer Factors'!$N$13*'II Rate Development &amp; Change'!$M$34</f>
        <v>#DIV/0!</v>
      </c>
      <c r="DQ270" s="112" t="e">
        <f>'III Plan Rates'!$AA273*'V Consumer Factors'!$N$14*'II Rate Development &amp; Change'!$M$34</f>
        <v>#DIV/0!</v>
      </c>
      <c r="DR270" s="112" t="e">
        <f>'III Plan Rates'!$AA273*'V Consumer Factors'!$N$15*'II Rate Development &amp; Change'!$M$34</f>
        <v>#DIV/0!</v>
      </c>
      <c r="DS270" s="112" t="e">
        <f>'III Plan Rates'!$AA273*'V Consumer Factors'!$N$16*'II Rate Development &amp; Change'!$M$34</f>
        <v>#DIV/0!</v>
      </c>
      <c r="DT270" s="112" t="e">
        <f>'III Plan Rates'!$AA273*'V Consumer Factors'!$N$17*'II Rate Development &amp; Change'!$M$34</f>
        <v>#DIV/0!</v>
      </c>
      <c r="DU270" s="112" t="e">
        <f>'III Plan Rates'!$AA273*'V Consumer Factors'!$N$18*'II Rate Development &amp; Change'!$M$34</f>
        <v>#DIV/0!</v>
      </c>
      <c r="DV270" s="112" t="e">
        <f>'III Plan Rates'!$AA273*'V Consumer Factors'!$N$19*'II Rate Development &amp; Change'!$M$34</f>
        <v>#DIV/0!</v>
      </c>
      <c r="DW270" s="112" t="e">
        <f>'III Plan Rates'!$AA273*'V Consumer Factors'!$N$20*'II Rate Development &amp; Change'!$M$34</f>
        <v>#DIV/0!</v>
      </c>
      <c r="DX270" s="112">
        <f>IF('III Plan Rates'!$AP273&gt;0,SUMPRODUCT(DO270:DW270,'III Plan Rates'!$AG273:$AO273)/'III Plan Rates'!$AP273,0)</f>
        <v>0</v>
      </c>
      <c r="DZ270" s="120" t="e">
        <f t="shared" si="121"/>
        <v>#DIV/0!</v>
      </c>
      <c r="EA270" s="120" t="e">
        <f t="shared" si="122"/>
        <v>#DIV/0!</v>
      </c>
      <c r="EB270" s="120" t="e">
        <f t="shared" si="123"/>
        <v>#DIV/0!</v>
      </c>
      <c r="EC270" s="120" t="e">
        <f t="shared" si="124"/>
        <v>#DIV/0!</v>
      </c>
      <c r="ED270" s="120" t="e">
        <f t="shared" si="125"/>
        <v>#DIV/0!</v>
      </c>
      <c r="EE270" s="120" t="e">
        <f t="shared" si="126"/>
        <v>#DIV/0!</v>
      </c>
      <c r="EF270" s="120" t="e">
        <f t="shared" si="127"/>
        <v>#DIV/0!</v>
      </c>
      <c r="EG270" s="120" t="e">
        <f t="shared" si="128"/>
        <v>#DIV/0!</v>
      </c>
      <c r="EH270" s="120" t="e">
        <f t="shared" si="129"/>
        <v>#DIV/0!</v>
      </c>
      <c r="EI270" s="120" t="str">
        <f t="shared" si="130"/>
        <v/>
      </c>
      <c r="EJ270" s="119"/>
    </row>
    <row r="271" spans="1:140" x14ac:dyDescent="0.25">
      <c r="A271" s="406" t="str">
        <f>'III Plan Rates'!A274</f>
        <v>Plan 257</v>
      </c>
      <c r="B271" s="122">
        <f>'III Plan Rates'!B274</f>
        <v>0</v>
      </c>
      <c r="C271" s="128">
        <f>'III Plan Rates'!D274</f>
        <v>0</v>
      </c>
      <c r="D271" s="122">
        <f>'III Plan Rates'!E274</f>
        <v>0</v>
      </c>
      <c r="E271" s="122">
        <f>'III Plan Rates'!F274</f>
        <v>0</v>
      </c>
      <c r="F271" s="122">
        <f>'III Plan Rates'!G274</f>
        <v>0</v>
      </c>
      <c r="G271" s="122">
        <f>'III Plan Rates'!J274</f>
        <v>0</v>
      </c>
      <c r="H271" s="10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2">
        <f>IF('III Plan Rates'!$AP274&gt;0,SUMPRODUCT(I271:Q271,'III Plan Rates'!$AG274:$AO274)/'III Plan Rates'!$AP274,0)</f>
        <v>0</v>
      </c>
      <c r="S271" s="123"/>
      <c r="T271" s="112" t="e">
        <f>'III Plan Rates'!$AA274*'V Consumer Factors'!$N$12*'II Rate Development &amp; Change'!$J$34</f>
        <v>#DIV/0!</v>
      </c>
      <c r="U271" s="112" t="e">
        <f>'III Plan Rates'!$AA274*'V Consumer Factors'!$N$13*'II Rate Development &amp; Change'!$J$34</f>
        <v>#DIV/0!</v>
      </c>
      <c r="V271" s="112" t="e">
        <f>'III Plan Rates'!$AA274*'V Consumer Factors'!$N$14*'II Rate Development &amp; Change'!$J$34</f>
        <v>#DIV/0!</v>
      </c>
      <c r="W271" s="112" t="e">
        <f>'III Plan Rates'!$AA274*'V Consumer Factors'!$N$15*'II Rate Development &amp; Change'!$J$34</f>
        <v>#DIV/0!</v>
      </c>
      <c r="X271" s="112" t="e">
        <f>'III Plan Rates'!$AA274*'V Consumer Factors'!$N$16*'II Rate Development &amp; Change'!$J$34</f>
        <v>#DIV/0!</v>
      </c>
      <c r="Y271" s="112" t="e">
        <f>'III Plan Rates'!$AA274*'V Consumer Factors'!$N$17*'II Rate Development &amp; Change'!$J$34</f>
        <v>#DIV/0!</v>
      </c>
      <c r="Z271" s="112" t="e">
        <f>'III Plan Rates'!$AA274*'V Consumer Factors'!$N$18*'II Rate Development &amp; Change'!$J$34</f>
        <v>#DIV/0!</v>
      </c>
      <c r="AA271" s="112" t="e">
        <f>'III Plan Rates'!$AA274*'V Consumer Factors'!$N$19*'II Rate Development &amp; Change'!$J$34</f>
        <v>#DIV/0!</v>
      </c>
      <c r="AB271" s="112" t="e">
        <f>'III Plan Rates'!$AA274*'V Consumer Factors'!$N$20*'II Rate Development &amp; Change'!$J$34</f>
        <v>#DIV/0!</v>
      </c>
      <c r="AC271" s="112">
        <f>IF('III Plan Rates'!$AP274&gt;0,SUMPRODUCT(T271:AB271,'III Plan Rates'!$AG274:$AO274)/'III Plan Rates'!$AP274,0)</f>
        <v>0</v>
      </c>
      <c r="AD271" s="119"/>
      <c r="AE271" s="120" t="e">
        <f t="shared" si="91"/>
        <v>#DIV/0!</v>
      </c>
      <c r="AF271" s="120" t="e">
        <f t="shared" si="92"/>
        <v>#DIV/0!</v>
      </c>
      <c r="AG271" s="120" t="e">
        <f t="shared" si="93"/>
        <v>#DIV/0!</v>
      </c>
      <c r="AH271" s="120" t="e">
        <f t="shared" si="94"/>
        <v>#DIV/0!</v>
      </c>
      <c r="AI271" s="120" t="e">
        <f t="shared" si="95"/>
        <v>#DIV/0!</v>
      </c>
      <c r="AJ271" s="120" t="e">
        <f t="shared" si="96"/>
        <v>#DIV/0!</v>
      </c>
      <c r="AK271" s="120" t="e">
        <f t="shared" si="97"/>
        <v>#DIV/0!</v>
      </c>
      <c r="AL271" s="120" t="e">
        <f t="shared" si="98"/>
        <v>#DIV/0!</v>
      </c>
      <c r="AM271" s="120" t="e">
        <f t="shared" si="99"/>
        <v>#DIV/0!</v>
      </c>
      <c r="AN271" s="120" t="str">
        <f t="shared" si="100"/>
        <v/>
      </c>
      <c r="AO271" s="119"/>
      <c r="AP271" s="111"/>
      <c r="AQ271" s="111"/>
      <c r="AR271" s="111"/>
      <c r="AS271" s="111"/>
      <c r="AT271" s="111"/>
      <c r="AU271" s="111"/>
      <c r="AV271" s="111"/>
      <c r="AW271" s="111"/>
      <c r="AX271" s="111"/>
      <c r="AY271" s="112">
        <f>IF('III Plan Rates'!$AP274&gt;0,SUMPRODUCT(AP271:AX271,'III Plan Rates'!$AG274:$AO274)/'III Plan Rates'!$AP274,0)</f>
        <v>0</v>
      </c>
      <c r="AZ271" s="123"/>
      <c r="BA271" s="112" t="e">
        <f>'III Plan Rates'!$AA274*'V Consumer Factors'!$N$12*'II Rate Development &amp; Change'!$K$34</f>
        <v>#DIV/0!</v>
      </c>
      <c r="BB271" s="112" t="e">
        <f>'III Plan Rates'!$AA274*'V Consumer Factors'!$N$13*'II Rate Development &amp; Change'!$K$34</f>
        <v>#DIV/0!</v>
      </c>
      <c r="BC271" s="112" t="e">
        <f>'III Plan Rates'!$AA274*'V Consumer Factors'!$N$14*'II Rate Development &amp; Change'!$K$34</f>
        <v>#DIV/0!</v>
      </c>
      <c r="BD271" s="112" t="e">
        <f>'III Plan Rates'!$AA274*'V Consumer Factors'!$N$15*'II Rate Development &amp; Change'!$K$34</f>
        <v>#DIV/0!</v>
      </c>
      <c r="BE271" s="112" t="e">
        <f>'III Plan Rates'!$AA274*'V Consumer Factors'!$N$16*'II Rate Development &amp; Change'!$K$34</f>
        <v>#DIV/0!</v>
      </c>
      <c r="BF271" s="112" t="e">
        <f>'III Plan Rates'!$AA274*'V Consumer Factors'!$N$17*'II Rate Development &amp; Change'!$K$34</f>
        <v>#DIV/0!</v>
      </c>
      <c r="BG271" s="112" t="e">
        <f>'III Plan Rates'!$AA274*'V Consumer Factors'!$N$18*'II Rate Development &amp; Change'!$K$34</f>
        <v>#DIV/0!</v>
      </c>
      <c r="BH271" s="112" t="e">
        <f>'III Plan Rates'!$AA274*'V Consumer Factors'!$N$19*'II Rate Development &amp; Change'!$K$34</f>
        <v>#DIV/0!</v>
      </c>
      <c r="BI271" s="112" t="e">
        <f>'III Plan Rates'!$AA274*'V Consumer Factors'!$N$20*'II Rate Development &amp; Change'!$K$34</f>
        <v>#DIV/0!</v>
      </c>
      <c r="BJ271" s="112">
        <f>IF('III Plan Rates'!$AP274&gt;0,SUMPRODUCT(BA271:BI271,'III Plan Rates'!$AG274:$AO274)/'III Plan Rates'!$AP274,0)</f>
        <v>0</v>
      </c>
      <c r="BK271" s="124"/>
      <c r="BL271" s="120" t="e">
        <f t="shared" si="101"/>
        <v>#DIV/0!</v>
      </c>
      <c r="BM271" s="120" t="e">
        <f t="shared" si="102"/>
        <v>#DIV/0!</v>
      </c>
      <c r="BN271" s="120" t="e">
        <f t="shared" si="103"/>
        <v>#DIV/0!</v>
      </c>
      <c r="BO271" s="120" t="e">
        <f t="shared" si="104"/>
        <v>#DIV/0!</v>
      </c>
      <c r="BP271" s="120" t="e">
        <f t="shared" si="105"/>
        <v>#DIV/0!</v>
      </c>
      <c r="BQ271" s="120" t="e">
        <f t="shared" si="106"/>
        <v>#DIV/0!</v>
      </c>
      <c r="BR271" s="120" t="e">
        <f t="shared" si="107"/>
        <v>#DIV/0!</v>
      </c>
      <c r="BS271" s="120" t="e">
        <f t="shared" si="108"/>
        <v>#DIV/0!</v>
      </c>
      <c r="BT271" s="120" t="e">
        <f t="shared" si="109"/>
        <v>#DIV/0!</v>
      </c>
      <c r="BU271" s="120" t="str">
        <f t="shared" si="110"/>
        <v/>
      </c>
      <c r="BV271" s="119"/>
      <c r="BW271" s="111"/>
      <c r="BX271" s="111"/>
      <c r="BY271" s="111"/>
      <c r="BZ271" s="111"/>
      <c r="CA271" s="111"/>
      <c r="CB271" s="111"/>
      <c r="CC271" s="111"/>
      <c r="CD271" s="111"/>
      <c r="CE271" s="111"/>
      <c r="CF271" s="112">
        <f>IF('III Plan Rates'!$AP274&gt;0,SUMPRODUCT(BW271:CE271,'III Plan Rates'!$AG274:$AO274)/'III Plan Rates'!$AP274,0)</f>
        <v>0</v>
      </c>
      <c r="CG271" s="123"/>
      <c r="CH271" s="112" t="e">
        <f>'III Plan Rates'!$AA274*'V Consumer Factors'!$N$12*'II Rate Development &amp; Change'!$L$34</f>
        <v>#DIV/0!</v>
      </c>
      <c r="CI271" s="112" t="e">
        <f>'III Plan Rates'!$AA274*'V Consumer Factors'!$N$13*'II Rate Development &amp; Change'!$L$34</f>
        <v>#DIV/0!</v>
      </c>
      <c r="CJ271" s="112" t="e">
        <f>'III Plan Rates'!$AA274*'V Consumer Factors'!$N$14*'II Rate Development &amp; Change'!$L$34</f>
        <v>#DIV/0!</v>
      </c>
      <c r="CK271" s="112" t="e">
        <f>'III Plan Rates'!$AA274*'V Consumer Factors'!$N$15*'II Rate Development &amp; Change'!$L$34</f>
        <v>#DIV/0!</v>
      </c>
      <c r="CL271" s="112" t="e">
        <f>'III Plan Rates'!$AA274*'V Consumer Factors'!$N$16*'II Rate Development &amp; Change'!$L$34</f>
        <v>#DIV/0!</v>
      </c>
      <c r="CM271" s="112" t="e">
        <f>'III Plan Rates'!$AA274*'V Consumer Factors'!$N$17*'II Rate Development &amp; Change'!$L$34</f>
        <v>#DIV/0!</v>
      </c>
      <c r="CN271" s="112" t="e">
        <f>'III Plan Rates'!$AA274*'V Consumer Factors'!$N$18*'II Rate Development &amp; Change'!$L$34</f>
        <v>#DIV/0!</v>
      </c>
      <c r="CO271" s="112" t="e">
        <f>'III Plan Rates'!$AA274*'V Consumer Factors'!$N$19*'II Rate Development &amp; Change'!$L$34</f>
        <v>#DIV/0!</v>
      </c>
      <c r="CP271" s="112" t="e">
        <f>'III Plan Rates'!$AA274*'V Consumer Factors'!$N$20*'II Rate Development &amp; Change'!$L$34</f>
        <v>#DIV/0!</v>
      </c>
      <c r="CQ271" s="112">
        <f>IF('III Plan Rates'!$AP274&gt;0,SUMPRODUCT(CH271:CP271,'III Plan Rates'!$AG274:$AO274)/'III Plan Rates'!$AP274,0)</f>
        <v>0</v>
      </c>
      <c r="CR271" s="124"/>
      <c r="CS271" s="120" t="e">
        <f t="shared" si="111"/>
        <v>#DIV/0!</v>
      </c>
      <c r="CT271" s="120" t="e">
        <f t="shared" si="112"/>
        <v>#DIV/0!</v>
      </c>
      <c r="CU271" s="120" t="e">
        <f t="shared" si="113"/>
        <v>#DIV/0!</v>
      </c>
      <c r="CV271" s="120" t="e">
        <f t="shared" si="114"/>
        <v>#DIV/0!</v>
      </c>
      <c r="CW271" s="120" t="e">
        <f t="shared" si="115"/>
        <v>#DIV/0!</v>
      </c>
      <c r="CX271" s="120" t="e">
        <f t="shared" si="116"/>
        <v>#DIV/0!</v>
      </c>
      <c r="CY271" s="120" t="e">
        <f t="shared" si="117"/>
        <v>#DIV/0!</v>
      </c>
      <c r="CZ271" s="120" t="e">
        <f t="shared" si="118"/>
        <v>#DIV/0!</v>
      </c>
      <c r="DA271" s="120" t="e">
        <f t="shared" si="119"/>
        <v>#DIV/0!</v>
      </c>
      <c r="DB271" s="120" t="str">
        <f t="shared" si="120"/>
        <v/>
      </c>
      <c r="DC271" s="119"/>
      <c r="DD271" s="111"/>
      <c r="DE271" s="111"/>
      <c r="DF271" s="111"/>
      <c r="DG271" s="111"/>
      <c r="DH271" s="111"/>
      <c r="DI271" s="111"/>
      <c r="DJ271" s="111"/>
      <c r="DK271" s="111"/>
      <c r="DL271" s="111"/>
      <c r="DM271" s="112">
        <f>IF('III Plan Rates'!$AP274&gt;0,SUMPRODUCT(DD271:DL271,'III Plan Rates'!$AG274:$AO274)/'III Plan Rates'!$AP274,0)</f>
        <v>0</v>
      </c>
      <c r="DN271" s="123"/>
      <c r="DO271" s="112" t="e">
        <f>'III Plan Rates'!$AA274*'V Consumer Factors'!$N$12*'II Rate Development &amp; Change'!$M$34</f>
        <v>#DIV/0!</v>
      </c>
      <c r="DP271" s="112" t="e">
        <f>'III Plan Rates'!$AA274*'V Consumer Factors'!$N$13*'II Rate Development &amp; Change'!$M$34</f>
        <v>#DIV/0!</v>
      </c>
      <c r="DQ271" s="112" t="e">
        <f>'III Plan Rates'!$AA274*'V Consumer Factors'!$N$14*'II Rate Development &amp; Change'!$M$34</f>
        <v>#DIV/0!</v>
      </c>
      <c r="DR271" s="112" t="e">
        <f>'III Plan Rates'!$AA274*'V Consumer Factors'!$N$15*'II Rate Development &amp; Change'!$M$34</f>
        <v>#DIV/0!</v>
      </c>
      <c r="DS271" s="112" t="e">
        <f>'III Plan Rates'!$AA274*'V Consumer Factors'!$N$16*'II Rate Development &amp; Change'!$M$34</f>
        <v>#DIV/0!</v>
      </c>
      <c r="DT271" s="112" t="e">
        <f>'III Plan Rates'!$AA274*'V Consumer Factors'!$N$17*'II Rate Development &amp; Change'!$M$34</f>
        <v>#DIV/0!</v>
      </c>
      <c r="DU271" s="112" t="e">
        <f>'III Plan Rates'!$AA274*'V Consumer Factors'!$N$18*'II Rate Development &amp; Change'!$M$34</f>
        <v>#DIV/0!</v>
      </c>
      <c r="DV271" s="112" t="e">
        <f>'III Plan Rates'!$AA274*'V Consumer Factors'!$N$19*'II Rate Development &amp; Change'!$M$34</f>
        <v>#DIV/0!</v>
      </c>
      <c r="DW271" s="112" t="e">
        <f>'III Plan Rates'!$AA274*'V Consumer Factors'!$N$20*'II Rate Development &amp; Change'!$M$34</f>
        <v>#DIV/0!</v>
      </c>
      <c r="DX271" s="112">
        <f>IF('III Plan Rates'!$AP274&gt;0,SUMPRODUCT(DO271:DW271,'III Plan Rates'!$AG274:$AO274)/'III Plan Rates'!$AP274,0)</f>
        <v>0</v>
      </c>
      <c r="DZ271" s="120" t="e">
        <f t="shared" si="121"/>
        <v>#DIV/0!</v>
      </c>
      <c r="EA271" s="120" t="e">
        <f t="shared" si="122"/>
        <v>#DIV/0!</v>
      </c>
      <c r="EB271" s="120" t="e">
        <f t="shared" si="123"/>
        <v>#DIV/0!</v>
      </c>
      <c r="EC271" s="120" t="e">
        <f t="shared" si="124"/>
        <v>#DIV/0!</v>
      </c>
      <c r="ED271" s="120" t="e">
        <f t="shared" si="125"/>
        <v>#DIV/0!</v>
      </c>
      <c r="EE271" s="120" t="e">
        <f t="shared" si="126"/>
        <v>#DIV/0!</v>
      </c>
      <c r="EF271" s="120" t="e">
        <f t="shared" si="127"/>
        <v>#DIV/0!</v>
      </c>
      <c r="EG271" s="120" t="e">
        <f t="shared" si="128"/>
        <v>#DIV/0!</v>
      </c>
      <c r="EH271" s="120" t="e">
        <f t="shared" si="129"/>
        <v>#DIV/0!</v>
      </c>
      <c r="EI271" s="120" t="str">
        <f t="shared" si="130"/>
        <v/>
      </c>
      <c r="EJ271" s="119"/>
    </row>
    <row r="272" spans="1:140" x14ac:dyDescent="0.25">
      <c r="A272" s="406" t="str">
        <f>'III Plan Rates'!A275</f>
        <v>Plan 258</v>
      </c>
      <c r="B272" s="122">
        <f>'III Plan Rates'!B275</f>
        <v>0</v>
      </c>
      <c r="C272" s="128">
        <f>'III Plan Rates'!D275</f>
        <v>0</v>
      </c>
      <c r="D272" s="122">
        <f>'III Plan Rates'!E275</f>
        <v>0</v>
      </c>
      <c r="E272" s="122">
        <f>'III Plan Rates'!F275</f>
        <v>0</v>
      </c>
      <c r="F272" s="122">
        <f>'III Plan Rates'!G275</f>
        <v>0</v>
      </c>
      <c r="G272" s="122">
        <f>'III Plan Rates'!J275</f>
        <v>0</v>
      </c>
      <c r="H272" s="10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2">
        <f>IF('III Plan Rates'!$AP275&gt;0,SUMPRODUCT(I272:Q272,'III Plan Rates'!$AG275:$AO275)/'III Plan Rates'!$AP275,0)</f>
        <v>0</v>
      </c>
      <c r="S272" s="123"/>
      <c r="T272" s="112" t="e">
        <f>'III Plan Rates'!$AA275*'V Consumer Factors'!$N$12*'II Rate Development &amp; Change'!$J$34</f>
        <v>#DIV/0!</v>
      </c>
      <c r="U272" s="112" t="e">
        <f>'III Plan Rates'!$AA275*'V Consumer Factors'!$N$13*'II Rate Development &amp; Change'!$J$34</f>
        <v>#DIV/0!</v>
      </c>
      <c r="V272" s="112" t="e">
        <f>'III Plan Rates'!$AA275*'V Consumer Factors'!$N$14*'II Rate Development &amp; Change'!$J$34</f>
        <v>#DIV/0!</v>
      </c>
      <c r="W272" s="112" t="e">
        <f>'III Plan Rates'!$AA275*'V Consumer Factors'!$N$15*'II Rate Development &amp; Change'!$J$34</f>
        <v>#DIV/0!</v>
      </c>
      <c r="X272" s="112" t="e">
        <f>'III Plan Rates'!$AA275*'V Consumer Factors'!$N$16*'II Rate Development &amp; Change'!$J$34</f>
        <v>#DIV/0!</v>
      </c>
      <c r="Y272" s="112" t="e">
        <f>'III Plan Rates'!$AA275*'V Consumer Factors'!$N$17*'II Rate Development &amp; Change'!$J$34</f>
        <v>#DIV/0!</v>
      </c>
      <c r="Z272" s="112" t="e">
        <f>'III Plan Rates'!$AA275*'V Consumer Factors'!$N$18*'II Rate Development &amp; Change'!$J$34</f>
        <v>#DIV/0!</v>
      </c>
      <c r="AA272" s="112" t="e">
        <f>'III Plan Rates'!$AA275*'V Consumer Factors'!$N$19*'II Rate Development &amp; Change'!$J$34</f>
        <v>#DIV/0!</v>
      </c>
      <c r="AB272" s="112" t="e">
        <f>'III Plan Rates'!$AA275*'V Consumer Factors'!$N$20*'II Rate Development &amp; Change'!$J$34</f>
        <v>#DIV/0!</v>
      </c>
      <c r="AC272" s="112">
        <f>IF('III Plan Rates'!$AP275&gt;0,SUMPRODUCT(T272:AB272,'III Plan Rates'!$AG275:$AO275)/'III Plan Rates'!$AP275,0)</f>
        <v>0</v>
      </c>
      <c r="AD272" s="119"/>
      <c r="AE272" s="120" t="e">
        <f t="shared" si="91"/>
        <v>#DIV/0!</v>
      </c>
      <c r="AF272" s="120" t="e">
        <f t="shared" si="92"/>
        <v>#DIV/0!</v>
      </c>
      <c r="AG272" s="120" t="e">
        <f t="shared" si="93"/>
        <v>#DIV/0!</v>
      </c>
      <c r="AH272" s="120" t="e">
        <f t="shared" si="94"/>
        <v>#DIV/0!</v>
      </c>
      <c r="AI272" s="120" t="e">
        <f t="shared" si="95"/>
        <v>#DIV/0!</v>
      </c>
      <c r="AJ272" s="120" t="e">
        <f t="shared" si="96"/>
        <v>#DIV/0!</v>
      </c>
      <c r="AK272" s="120" t="e">
        <f t="shared" si="97"/>
        <v>#DIV/0!</v>
      </c>
      <c r="AL272" s="120" t="e">
        <f t="shared" si="98"/>
        <v>#DIV/0!</v>
      </c>
      <c r="AM272" s="120" t="e">
        <f t="shared" si="99"/>
        <v>#DIV/0!</v>
      </c>
      <c r="AN272" s="120" t="str">
        <f t="shared" si="100"/>
        <v/>
      </c>
      <c r="AO272" s="119"/>
      <c r="AP272" s="111"/>
      <c r="AQ272" s="111"/>
      <c r="AR272" s="111"/>
      <c r="AS272" s="111"/>
      <c r="AT272" s="111"/>
      <c r="AU272" s="111"/>
      <c r="AV272" s="111"/>
      <c r="AW272" s="111"/>
      <c r="AX272" s="111"/>
      <c r="AY272" s="112">
        <f>IF('III Plan Rates'!$AP275&gt;0,SUMPRODUCT(AP272:AX272,'III Plan Rates'!$AG275:$AO275)/'III Plan Rates'!$AP275,0)</f>
        <v>0</v>
      </c>
      <c r="AZ272" s="123"/>
      <c r="BA272" s="112" t="e">
        <f>'III Plan Rates'!$AA275*'V Consumer Factors'!$N$12*'II Rate Development &amp; Change'!$K$34</f>
        <v>#DIV/0!</v>
      </c>
      <c r="BB272" s="112" t="e">
        <f>'III Plan Rates'!$AA275*'V Consumer Factors'!$N$13*'II Rate Development &amp; Change'!$K$34</f>
        <v>#DIV/0!</v>
      </c>
      <c r="BC272" s="112" t="e">
        <f>'III Plan Rates'!$AA275*'V Consumer Factors'!$N$14*'II Rate Development &amp; Change'!$K$34</f>
        <v>#DIV/0!</v>
      </c>
      <c r="BD272" s="112" t="e">
        <f>'III Plan Rates'!$AA275*'V Consumer Factors'!$N$15*'II Rate Development &amp; Change'!$K$34</f>
        <v>#DIV/0!</v>
      </c>
      <c r="BE272" s="112" t="e">
        <f>'III Plan Rates'!$AA275*'V Consumer Factors'!$N$16*'II Rate Development &amp; Change'!$K$34</f>
        <v>#DIV/0!</v>
      </c>
      <c r="BF272" s="112" t="e">
        <f>'III Plan Rates'!$AA275*'V Consumer Factors'!$N$17*'II Rate Development &amp; Change'!$K$34</f>
        <v>#DIV/0!</v>
      </c>
      <c r="BG272" s="112" t="e">
        <f>'III Plan Rates'!$AA275*'V Consumer Factors'!$N$18*'II Rate Development &amp; Change'!$K$34</f>
        <v>#DIV/0!</v>
      </c>
      <c r="BH272" s="112" t="e">
        <f>'III Plan Rates'!$AA275*'V Consumer Factors'!$N$19*'II Rate Development &amp; Change'!$K$34</f>
        <v>#DIV/0!</v>
      </c>
      <c r="BI272" s="112" t="e">
        <f>'III Plan Rates'!$AA275*'V Consumer Factors'!$N$20*'II Rate Development &amp; Change'!$K$34</f>
        <v>#DIV/0!</v>
      </c>
      <c r="BJ272" s="112">
        <f>IF('III Plan Rates'!$AP275&gt;0,SUMPRODUCT(BA272:BI272,'III Plan Rates'!$AG275:$AO275)/'III Plan Rates'!$AP275,0)</f>
        <v>0</v>
      </c>
      <c r="BK272" s="124"/>
      <c r="BL272" s="120" t="e">
        <f t="shared" si="101"/>
        <v>#DIV/0!</v>
      </c>
      <c r="BM272" s="120" t="e">
        <f t="shared" si="102"/>
        <v>#DIV/0!</v>
      </c>
      <c r="BN272" s="120" t="e">
        <f t="shared" si="103"/>
        <v>#DIV/0!</v>
      </c>
      <c r="BO272" s="120" t="e">
        <f t="shared" si="104"/>
        <v>#DIV/0!</v>
      </c>
      <c r="BP272" s="120" t="e">
        <f t="shared" si="105"/>
        <v>#DIV/0!</v>
      </c>
      <c r="BQ272" s="120" t="e">
        <f t="shared" si="106"/>
        <v>#DIV/0!</v>
      </c>
      <c r="BR272" s="120" t="e">
        <f t="shared" si="107"/>
        <v>#DIV/0!</v>
      </c>
      <c r="BS272" s="120" t="e">
        <f t="shared" si="108"/>
        <v>#DIV/0!</v>
      </c>
      <c r="BT272" s="120" t="e">
        <f t="shared" si="109"/>
        <v>#DIV/0!</v>
      </c>
      <c r="BU272" s="120" t="str">
        <f t="shared" si="110"/>
        <v/>
      </c>
      <c r="BV272" s="119"/>
      <c r="BW272" s="111"/>
      <c r="BX272" s="111"/>
      <c r="BY272" s="111"/>
      <c r="BZ272" s="111"/>
      <c r="CA272" s="111"/>
      <c r="CB272" s="111"/>
      <c r="CC272" s="111"/>
      <c r="CD272" s="111"/>
      <c r="CE272" s="111"/>
      <c r="CF272" s="112">
        <f>IF('III Plan Rates'!$AP275&gt;0,SUMPRODUCT(BW272:CE272,'III Plan Rates'!$AG275:$AO275)/'III Plan Rates'!$AP275,0)</f>
        <v>0</v>
      </c>
      <c r="CG272" s="123"/>
      <c r="CH272" s="112" t="e">
        <f>'III Plan Rates'!$AA275*'V Consumer Factors'!$N$12*'II Rate Development &amp; Change'!$L$34</f>
        <v>#DIV/0!</v>
      </c>
      <c r="CI272" s="112" t="e">
        <f>'III Plan Rates'!$AA275*'V Consumer Factors'!$N$13*'II Rate Development &amp; Change'!$L$34</f>
        <v>#DIV/0!</v>
      </c>
      <c r="CJ272" s="112" t="e">
        <f>'III Plan Rates'!$AA275*'V Consumer Factors'!$N$14*'II Rate Development &amp; Change'!$L$34</f>
        <v>#DIV/0!</v>
      </c>
      <c r="CK272" s="112" t="e">
        <f>'III Plan Rates'!$AA275*'V Consumer Factors'!$N$15*'II Rate Development &amp; Change'!$L$34</f>
        <v>#DIV/0!</v>
      </c>
      <c r="CL272" s="112" t="e">
        <f>'III Plan Rates'!$AA275*'V Consumer Factors'!$N$16*'II Rate Development &amp; Change'!$L$34</f>
        <v>#DIV/0!</v>
      </c>
      <c r="CM272" s="112" t="e">
        <f>'III Plan Rates'!$AA275*'V Consumer Factors'!$N$17*'II Rate Development &amp; Change'!$L$34</f>
        <v>#DIV/0!</v>
      </c>
      <c r="CN272" s="112" t="e">
        <f>'III Plan Rates'!$AA275*'V Consumer Factors'!$N$18*'II Rate Development &amp; Change'!$L$34</f>
        <v>#DIV/0!</v>
      </c>
      <c r="CO272" s="112" t="e">
        <f>'III Plan Rates'!$AA275*'V Consumer Factors'!$N$19*'II Rate Development &amp; Change'!$L$34</f>
        <v>#DIV/0!</v>
      </c>
      <c r="CP272" s="112" t="e">
        <f>'III Plan Rates'!$AA275*'V Consumer Factors'!$N$20*'II Rate Development &amp; Change'!$L$34</f>
        <v>#DIV/0!</v>
      </c>
      <c r="CQ272" s="112">
        <f>IF('III Plan Rates'!$AP275&gt;0,SUMPRODUCT(CH272:CP272,'III Plan Rates'!$AG275:$AO275)/'III Plan Rates'!$AP275,0)</f>
        <v>0</v>
      </c>
      <c r="CR272" s="124"/>
      <c r="CS272" s="120" t="e">
        <f t="shared" si="111"/>
        <v>#DIV/0!</v>
      </c>
      <c r="CT272" s="120" t="e">
        <f t="shared" si="112"/>
        <v>#DIV/0!</v>
      </c>
      <c r="CU272" s="120" t="e">
        <f t="shared" si="113"/>
        <v>#DIV/0!</v>
      </c>
      <c r="CV272" s="120" t="e">
        <f t="shared" si="114"/>
        <v>#DIV/0!</v>
      </c>
      <c r="CW272" s="120" t="e">
        <f t="shared" si="115"/>
        <v>#DIV/0!</v>
      </c>
      <c r="CX272" s="120" t="e">
        <f t="shared" si="116"/>
        <v>#DIV/0!</v>
      </c>
      <c r="CY272" s="120" t="e">
        <f t="shared" si="117"/>
        <v>#DIV/0!</v>
      </c>
      <c r="CZ272" s="120" t="e">
        <f t="shared" si="118"/>
        <v>#DIV/0!</v>
      </c>
      <c r="DA272" s="120" t="e">
        <f t="shared" si="119"/>
        <v>#DIV/0!</v>
      </c>
      <c r="DB272" s="120" t="str">
        <f t="shared" si="120"/>
        <v/>
      </c>
      <c r="DC272" s="119"/>
      <c r="DD272" s="111"/>
      <c r="DE272" s="111"/>
      <c r="DF272" s="111"/>
      <c r="DG272" s="111"/>
      <c r="DH272" s="111"/>
      <c r="DI272" s="111"/>
      <c r="DJ272" s="111"/>
      <c r="DK272" s="111"/>
      <c r="DL272" s="111"/>
      <c r="DM272" s="112">
        <f>IF('III Plan Rates'!$AP275&gt;0,SUMPRODUCT(DD272:DL272,'III Plan Rates'!$AG275:$AO275)/'III Plan Rates'!$AP275,0)</f>
        <v>0</v>
      </c>
      <c r="DN272" s="123"/>
      <c r="DO272" s="112" t="e">
        <f>'III Plan Rates'!$AA275*'V Consumer Factors'!$N$12*'II Rate Development &amp; Change'!$M$34</f>
        <v>#DIV/0!</v>
      </c>
      <c r="DP272" s="112" t="e">
        <f>'III Plan Rates'!$AA275*'V Consumer Factors'!$N$13*'II Rate Development &amp; Change'!$M$34</f>
        <v>#DIV/0!</v>
      </c>
      <c r="DQ272" s="112" t="e">
        <f>'III Plan Rates'!$AA275*'V Consumer Factors'!$N$14*'II Rate Development &amp; Change'!$M$34</f>
        <v>#DIV/0!</v>
      </c>
      <c r="DR272" s="112" t="e">
        <f>'III Plan Rates'!$AA275*'V Consumer Factors'!$N$15*'II Rate Development &amp; Change'!$M$34</f>
        <v>#DIV/0!</v>
      </c>
      <c r="DS272" s="112" t="e">
        <f>'III Plan Rates'!$AA275*'V Consumer Factors'!$N$16*'II Rate Development &amp; Change'!$M$34</f>
        <v>#DIV/0!</v>
      </c>
      <c r="DT272" s="112" t="e">
        <f>'III Plan Rates'!$AA275*'V Consumer Factors'!$N$17*'II Rate Development &amp; Change'!$M$34</f>
        <v>#DIV/0!</v>
      </c>
      <c r="DU272" s="112" t="e">
        <f>'III Plan Rates'!$AA275*'V Consumer Factors'!$N$18*'II Rate Development &amp; Change'!$M$34</f>
        <v>#DIV/0!</v>
      </c>
      <c r="DV272" s="112" t="e">
        <f>'III Plan Rates'!$AA275*'V Consumer Factors'!$N$19*'II Rate Development &amp; Change'!$M$34</f>
        <v>#DIV/0!</v>
      </c>
      <c r="DW272" s="112" t="e">
        <f>'III Plan Rates'!$AA275*'V Consumer Factors'!$N$20*'II Rate Development &amp; Change'!$M$34</f>
        <v>#DIV/0!</v>
      </c>
      <c r="DX272" s="112">
        <f>IF('III Plan Rates'!$AP275&gt;0,SUMPRODUCT(DO272:DW272,'III Plan Rates'!$AG275:$AO275)/'III Plan Rates'!$AP275,0)</f>
        <v>0</v>
      </c>
      <c r="DZ272" s="120" t="e">
        <f t="shared" si="121"/>
        <v>#DIV/0!</v>
      </c>
      <c r="EA272" s="120" t="e">
        <f t="shared" si="122"/>
        <v>#DIV/0!</v>
      </c>
      <c r="EB272" s="120" t="e">
        <f t="shared" si="123"/>
        <v>#DIV/0!</v>
      </c>
      <c r="EC272" s="120" t="e">
        <f t="shared" si="124"/>
        <v>#DIV/0!</v>
      </c>
      <c r="ED272" s="120" t="e">
        <f t="shared" si="125"/>
        <v>#DIV/0!</v>
      </c>
      <c r="EE272" s="120" t="e">
        <f t="shared" si="126"/>
        <v>#DIV/0!</v>
      </c>
      <c r="EF272" s="120" t="e">
        <f t="shared" si="127"/>
        <v>#DIV/0!</v>
      </c>
      <c r="EG272" s="120" t="e">
        <f t="shared" si="128"/>
        <v>#DIV/0!</v>
      </c>
      <c r="EH272" s="120" t="e">
        <f t="shared" si="129"/>
        <v>#DIV/0!</v>
      </c>
      <c r="EI272" s="120" t="str">
        <f t="shared" si="130"/>
        <v/>
      </c>
      <c r="EJ272" s="119"/>
    </row>
    <row r="273" spans="1:140" x14ac:dyDescent="0.25">
      <c r="A273" s="406" t="str">
        <f>'III Plan Rates'!A276</f>
        <v>Plan 259</v>
      </c>
      <c r="B273" s="122">
        <f>'III Plan Rates'!B276</f>
        <v>0</v>
      </c>
      <c r="C273" s="128">
        <f>'III Plan Rates'!D276</f>
        <v>0</v>
      </c>
      <c r="D273" s="122">
        <f>'III Plan Rates'!E276</f>
        <v>0</v>
      </c>
      <c r="E273" s="122">
        <f>'III Plan Rates'!F276</f>
        <v>0</v>
      </c>
      <c r="F273" s="122">
        <f>'III Plan Rates'!G276</f>
        <v>0</v>
      </c>
      <c r="G273" s="122">
        <f>'III Plan Rates'!J276</f>
        <v>0</v>
      </c>
      <c r="H273" s="10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2">
        <f>IF('III Plan Rates'!$AP276&gt;0,SUMPRODUCT(I273:Q273,'III Plan Rates'!$AG276:$AO276)/'III Plan Rates'!$AP276,0)</f>
        <v>0</v>
      </c>
      <c r="S273" s="123"/>
      <c r="T273" s="112" t="e">
        <f>'III Plan Rates'!$AA276*'V Consumer Factors'!$N$12*'II Rate Development &amp; Change'!$J$34</f>
        <v>#DIV/0!</v>
      </c>
      <c r="U273" s="112" t="e">
        <f>'III Plan Rates'!$AA276*'V Consumer Factors'!$N$13*'II Rate Development &amp; Change'!$J$34</f>
        <v>#DIV/0!</v>
      </c>
      <c r="V273" s="112" t="e">
        <f>'III Plan Rates'!$AA276*'V Consumer Factors'!$N$14*'II Rate Development &amp; Change'!$J$34</f>
        <v>#DIV/0!</v>
      </c>
      <c r="W273" s="112" t="e">
        <f>'III Plan Rates'!$AA276*'V Consumer Factors'!$N$15*'II Rate Development &amp; Change'!$J$34</f>
        <v>#DIV/0!</v>
      </c>
      <c r="X273" s="112" t="e">
        <f>'III Plan Rates'!$AA276*'V Consumer Factors'!$N$16*'II Rate Development &amp; Change'!$J$34</f>
        <v>#DIV/0!</v>
      </c>
      <c r="Y273" s="112" t="e">
        <f>'III Plan Rates'!$AA276*'V Consumer Factors'!$N$17*'II Rate Development &amp; Change'!$J$34</f>
        <v>#DIV/0!</v>
      </c>
      <c r="Z273" s="112" t="e">
        <f>'III Plan Rates'!$AA276*'V Consumer Factors'!$N$18*'II Rate Development &amp; Change'!$J$34</f>
        <v>#DIV/0!</v>
      </c>
      <c r="AA273" s="112" t="e">
        <f>'III Plan Rates'!$AA276*'V Consumer Factors'!$N$19*'II Rate Development &amp; Change'!$J$34</f>
        <v>#DIV/0!</v>
      </c>
      <c r="AB273" s="112" t="e">
        <f>'III Plan Rates'!$AA276*'V Consumer Factors'!$N$20*'II Rate Development &amp; Change'!$J$34</f>
        <v>#DIV/0!</v>
      </c>
      <c r="AC273" s="112">
        <f>IF('III Plan Rates'!$AP276&gt;0,SUMPRODUCT(T273:AB273,'III Plan Rates'!$AG276:$AO276)/'III Plan Rates'!$AP276,0)</f>
        <v>0</v>
      </c>
      <c r="AD273" s="119"/>
      <c r="AE273" s="120" t="e">
        <f t="shared" si="91"/>
        <v>#DIV/0!</v>
      </c>
      <c r="AF273" s="120" t="e">
        <f t="shared" si="92"/>
        <v>#DIV/0!</v>
      </c>
      <c r="AG273" s="120" t="e">
        <f t="shared" si="93"/>
        <v>#DIV/0!</v>
      </c>
      <c r="AH273" s="120" t="e">
        <f t="shared" si="94"/>
        <v>#DIV/0!</v>
      </c>
      <c r="AI273" s="120" t="e">
        <f t="shared" si="95"/>
        <v>#DIV/0!</v>
      </c>
      <c r="AJ273" s="120" t="e">
        <f t="shared" si="96"/>
        <v>#DIV/0!</v>
      </c>
      <c r="AK273" s="120" t="e">
        <f t="shared" si="97"/>
        <v>#DIV/0!</v>
      </c>
      <c r="AL273" s="120" t="e">
        <f t="shared" si="98"/>
        <v>#DIV/0!</v>
      </c>
      <c r="AM273" s="120" t="e">
        <f t="shared" si="99"/>
        <v>#DIV/0!</v>
      </c>
      <c r="AN273" s="120" t="str">
        <f t="shared" si="100"/>
        <v/>
      </c>
      <c r="AO273" s="119"/>
      <c r="AP273" s="111"/>
      <c r="AQ273" s="111"/>
      <c r="AR273" s="111"/>
      <c r="AS273" s="111"/>
      <c r="AT273" s="111"/>
      <c r="AU273" s="111"/>
      <c r="AV273" s="111"/>
      <c r="AW273" s="111"/>
      <c r="AX273" s="111"/>
      <c r="AY273" s="112">
        <f>IF('III Plan Rates'!$AP276&gt;0,SUMPRODUCT(AP273:AX273,'III Plan Rates'!$AG276:$AO276)/'III Plan Rates'!$AP276,0)</f>
        <v>0</v>
      </c>
      <c r="AZ273" s="123"/>
      <c r="BA273" s="112" t="e">
        <f>'III Plan Rates'!$AA276*'V Consumer Factors'!$N$12*'II Rate Development &amp; Change'!$K$34</f>
        <v>#DIV/0!</v>
      </c>
      <c r="BB273" s="112" t="e">
        <f>'III Plan Rates'!$AA276*'V Consumer Factors'!$N$13*'II Rate Development &amp; Change'!$K$34</f>
        <v>#DIV/0!</v>
      </c>
      <c r="BC273" s="112" t="e">
        <f>'III Plan Rates'!$AA276*'V Consumer Factors'!$N$14*'II Rate Development &amp; Change'!$K$34</f>
        <v>#DIV/0!</v>
      </c>
      <c r="BD273" s="112" t="e">
        <f>'III Plan Rates'!$AA276*'V Consumer Factors'!$N$15*'II Rate Development &amp; Change'!$K$34</f>
        <v>#DIV/0!</v>
      </c>
      <c r="BE273" s="112" t="e">
        <f>'III Plan Rates'!$AA276*'V Consumer Factors'!$N$16*'II Rate Development &amp; Change'!$K$34</f>
        <v>#DIV/0!</v>
      </c>
      <c r="BF273" s="112" t="e">
        <f>'III Plan Rates'!$AA276*'V Consumer Factors'!$N$17*'II Rate Development &amp; Change'!$K$34</f>
        <v>#DIV/0!</v>
      </c>
      <c r="BG273" s="112" t="e">
        <f>'III Plan Rates'!$AA276*'V Consumer Factors'!$N$18*'II Rate Development &amp; Change'!$K$34</f>
        <v>#DIV/0!</v>
      </c>
      <c r="BH273" s="112" t="e">
        <f>'III Plan Rates'!$AA276*'V Consumer Factors'!$N$19*'II Rate Development &amp; Change'!$K$34</f>
        <v>#DIV/0!</v>
      </c>
      <c r="BI273" s="112" t="e">
        <f>'III Plan Rates'!$AA276*'V Consumer Factors'!$N$20*'II Rate Development &amp; Change'!$K$34</f>
        <v>#DIV/0!</v>
      </c>
      <c r="BJ273" s="112">
        <f>IF('III Plan Rates'!$AP276&gt;0,SUMPRODUCT(BA273:BI273,'III Plan Rates'!$AG276:$AO276)/'III Plan Rates'!$AP276,0)</f>
        <v>0</v>
      </c>
      <c r="BK273" s="124"/>
      <c r="BL273" s="120" t="e">
        <f t="shared" si="101"/>
        <v>#DIV/0!</v>
      </c>
      <c r="BM273" s="120" t="e">
        <f t="shared" si="102"/>
        <v>#DIV/0!</v>
      </c>
      <c r="BN273" s="120" t="e">
        <f t="shared" si="103"/>
        <v>#DIV/0!</v>
      </c>
      <c r="BO273" s="120" t="e">
        <f t="shared" si="104"/>
        <v>#DIV/0!</v>
      </c>
      <c r="BP273" s="120" t="e">
        <f t="shared" si="105"/>
        <v>#DIV/0!</v>
      </c>
      <c r="BQ273" s="120" t="e">
        <f t="shared" si="106"/>
        <v>#DIV/0!</v>
      </c>
      <c r="BR273" s="120" t="e">
        <f t="shared" si="107"/>
        <v>#DIV/0!</v>
      </c>
      <c r="BS273" s="120" t="e">
        <f t="shared" si="108"/>
        <v>#DIV/0!</v>
      </c>
      <c r="BT273" s="120" t="e">
        <f t="shared" si="109"/>
        <v>#DIV/0!</v>
      </c>
      <c r="BU273" s="120" t="str">
        <f t="shared" si="110"/>
        <v/>
      </c>
      <c r="BV273" s="119"/>
      <c r="BW273" s="111"/>
      <c r="BX273" s="111"/>
      <c r="BY273" s="111"/>
      <c r="BZ273" s="111"/>
      <c r="CA273" s="111"/>
      <c r="CB273" s="111"/>
      <c r="CC273" s="111"/>
      <c r="CD273" s="111"/>
      <c r="CE273" s="111"/>
      <c r="CF273" s="112">
        <f>IF('III Plan Rates'!$AP276&gt;0,SUMPRODUCT(BW273:CE273,'III Plan Rates'!$AG276:$AO276)/'III Plan Rates'!$AP276,0)</f>
        <v>0</v>
      </c>
      <c r="CG273" s="123"/>
      <c r="CH273" s="112" t="e">
        <f>'III Plan Rates'!$AA276*'V Consumer Factors'!$N$12*'II Rate Development &amp; Change'!$L$34</f>
        <v>#DIV/0!</v>
      </c>
      <c r="CI273" s="112" t="e">
        <f>'III Plan Rates'!$AA276*'V Consumer Factors'!$N$13*'II Rate Development &amp; Change'!$L$34</f>
        <v>#DIV/0!</v>
      </c>
      <c r="CJ273" s="112" t="e">
        <f>'III Plan Rates'!$AA276*'V Consumer Factors'!$N$14*'II Rate Development &amp; Change'!$L$34</f>
        <v>#DIV/0!</v>
      </c>
      <c r="CK273" s="112" t="e">
        <f>'III Plan Rates'!$AA276*'V Consumer Factors'!$N$15*'II Rate Development &amp; Change'!$L$34</f>
        <v>#DIV/0!</v>
      </c>
      <c r="CL273" s="112" t="e">
        <f>'III Plan Rates'!$AA276*'V Consumer Factors'!$N$16*'II Rate Development &amp; Change'!$L$34</f>
        <v>#DIV/0!</v>
      </c>
      <c r="CM273" s="112" t="e">
        <f>'III Plan Rates'!$AA276*'V Consumer Factors'!$N$17*'II Rate Development &amp; Change'!$L$34</f>
        <v>#DIV/0!</v>
      </c>
      <c r="CN273" s="112" t="e">
        <f>'III Plan Rates'!$AA276*'V Consumer Factors'!$N$18*'II Rate Development &amp; Change'!$L$34</f>
        <v>#DIV/0!</v>
      </c>
      <c r="CO273" s="112" t="e">
        <f>'III Plan Rates'!$AA276*'V Consumer Factors'!$N$19*'II Rate Development &amp; Change'!$L$34</f>
        <v>#DIV/0!</v>
      </c>
      <c r="CP273" s="112" t="e">
        <f>'III Plan Rates'!$AA276*'V Consumer Factors'!$N$20*'II Rate Development &amp; Change'!$L$34</f>
        <v>#DIV/0!</v>
      </c>
      <c r="CQ273" s="112">
        <f>IF('III Plan Rates'!$AP276&gt;0,SUMPRODUCT(CH273:CP273,'III Plan Rates'!$AG276:$AO276)/'III Plan Rates'!$AP276,0)</f>
        <v>0</v>
      </c>
      <c r="CR273" s="124"/>
      <c r="CS273" s="120" t="e">
        <f t="shared" si="111"/>
        <v>#DIV/0!</v>
      </c>
      <c r="CT273" s="120" t="e">
        <f t="shared" si="112"/>
        <v>#DIV/0!</v>
      </c>
      <c r="CU273" s="120" t="e">
        <f t="shared" si="113"/>
        <v>#DIV/0!</v>
      </c>
      <c r="CV273" s="120" t="e">
        <f t="shared" si="114"/>
        <v>#DIV/0!</v>
      </c>
      <c r="CW273" s="120" t="e">
        <f t="shared" si="115"/>
        <v>#DIV/0!</v>
      </c>
      <c r="CX273" s="120" t="e">
        <f t="shared" si="116"/>
        <v>#DIV/0!</v>
      </c>
      <c r="CY273" s="120" t="e">
        <f t="shared" si="117"/>
        <v>#DIV/0!</v>
      </c>
      <c r="CZ273" s="120" t="e">
        <f t="shared" si="118"/>
        <v>#DIV/0!</v>
      </c>
      <c r="DA273" s="120" t="e">
        <f t="shared" si="119"/>
        <v>#DIV/0!</v>
      </c>
      <c r="DB273" s="120" t="str">
        <f t="shared" si="120"/>
        <v/>
      </c>
      <c r="DC273" s="119"/>
      <c r="DD273" s="111"/>
      <c r="DE273" s="111"/>
      <c r="DF273" s="111"/>
      <c r="DG273" s="111"/>
      <c r="DH273" s="111"/>
      <c r="DI273" s="111"/>
      <c r="DJ273" s="111"/>
      <c r="DK273" s="111"/>
      <c r="DL273" s="111"/>
      <c r="DM273" s="112">
        <f>IF('III Plan Rates'!$AP276&gt;0,SUMPRODUCT(DD273:DL273,'III Plan Rates'!$AG276:$AO276)/'III Plan Rates'!$AP276,0)</f>
        <v>0</v>
      </c>
      <c r="DN273" s="123"/>
      <c r="DO273" s="112" t="e">
        <f>'III Plan Rates'!$AA276*'V Consumer Factors'!$N$12*'II Rate Development &amp; Change'!$M$34</f>
        <v>#DIV/0!</v>
      </c>
      <c r="DP273" s="112" t="e">
        <f>'III Plan Rates'!$AA276*'V Consumer Factors'!$N$13*'II Rate Development &amp; Change'!$M$34</f>
        <v>#DIV/0!</v>
      </c>
      <c r="DQ273" s="112" t="e">
        <f>'III Plan Rates'!$AA276*'V Consumer Factors'!$N$14*'II Rate Development &amp; Change'!$M$34</f>
        <v>#DIV/0!</v>
      </c>
      <c r="DR273" s="112" t="e">
        <f>'III Plan Rates'!$AA276*'V Consumer Factors'!$N$15*'II Rate Development &amp; Change'!$M$34</f>
        <v>#DIV/0!</v>
      </c>
      <c r="DS273" s="112" t="e">
        <f>'III Plan Rates'!$AA276*'V Consumer Factors'!$N$16*'II Rate Development &amp; Change'!$M$34</f>
        <v>#DIV/0!</v>
      </c>
      <c r="DT273" s="112" t="e">
        <f>'III Plan Rates'!$AA276*'V Consumer Factors'!$N$17*'II Rate Development &amp; Change'!$M$34</f>
        <v>#DIV/0!</v>
      </c>
      <c r="DU273" s="112" t="e">
        <f>'III Plan Rates'!$AA276*'V Consumer Factors'!$N$18*'II Rate Development &amp; Change'!$M$34</f>
        <v>#DIV/0!</v>
      </c>
      <c r="DV273" s="112" t="e">
        <f>'III Plan Rates'!$AA276*'V Consumer Factors'!$N$19*'II Rate Development &amp; Change'!$M$34</f>
        <v>#DIV/0!</v>
      </c>
      <c r="DW273" s="112" t="e">
        <f>'III Plan Rates'!$AA276*'V Consumer Factors'!$N$20*'II Rate Development &amp; Change'!$M$34</f>
        <v>#DIV/0!</v>
      </c>
      <c r="DX273" s="112">
        <f>IF('III Plan Rates'!$AP276&gt;0,SUMPRODUCT(DO273:DW273,'III Plan Rates'!$AG276:$AO276)/'III Plan Rates'!$AP276,0)</f>
        <v>0</v>
      </c>
      <c r="DZ273" s="120" t="e">
        <f t="shared" si="121"/>
        <v>#DIV/0!</v>
      </c>
      <c r="EA273" s="120" t="e">
        <f t="shared" si="122"/>
        <v>#DIV/0!</v>
      </c>
      <c r="EB273" s="120" t="e">
        <f t="shared" si="123"/>
        <v>#DIV/0!</v>
      </c>
      <c r="EC273" s="120" t="e">
        <f t="shared" si="124"/>
        <v>#DIV/0!</v>
      </c>
      <c r="ED273" s="120" t="e">
        <f t="shared" si="125"/>
        <v>#DIV/0!</v>
      </c>
      <c r="EE273" s="120" t="e">
        <f t="shared" si="126"/>
        <v>#DIV/0!</v>
      </c>
      <c r="EF273" s="120" t="e">
        <f t="shared" si="127"/>
        <v>#DIV/0!</v>
      </c>
      <c r="EG273" s="120" t="e">
        <f t="shared" si="128"/>
        <v>#DIV/0!</v>
      </c>
      <c r="EH273" s="120" t="e">
        <f t="shared" si="129"/>
        <v>#DIV/0!</v>
      </c>
      <c r="EI273" s="120" t="str">
        <f t="shared" si="130"/>
        <v/>
      </c>
      <c r="EJ273" s="119"/>
    </row>
    <row r="274" spans="1:140" x14ac:dyDescent="0.25">
      <c r="A274" s="406" t="str">
        <f>'III Plan Rates'!A277</f>
        <v>Plan 260</v>
      </c>
      <c r="B274" s="122">
        <f>'III Plan Rates'!B277</f>
        <v>0</v>
      </c>
      <c r="C274" s="128">
        <f>'III Plan Rates'!D277</f>
        <v>0</v>
      </c>
      <c r="D274" s="122">
        <f>'III Plan Rates'!E277</f>
        <v>0</v>
      </c>
      <c r="E274" s="122">
        <f>'III Plan Rates'!F277</f>
        <v>0</v>
      </c>
      <c r="F274" s="122">
        <f>'III Plan Rates'!G277</f>
        <v>0</v>
      </c>
      <c r="G274" s="122">
        <f>'III Plan Rates'!J277</f>
        <v>0</v>
      </c>
      <c r="H274" s="10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2">
        <f>IF('III Plan Rates'!$AP277&gt;0,SUMPRODUCT(I274:Q274,'III Plan Rates'!$AG277:$AO277)/'III Plan Rates'!$AP277,0)</f>
        <v>0</v>
      </c>
      <c r="S274" s="123"/>
      <c r="T274" s="112" t="e">
        <f>'III Plan Rates'!$AA277*'V Consumer Factors'!$N$12*'II Rate Development &amp; Change'!$J$34</f>
        <v>#DIV/0!</v>
      </c>
      <c r="U274" s="112" t="e">
        <f>'III Plan Rates'!$AA277*'V Consumer Factors'!$N$13*'II Rate Development &amp; Change'!$J$34</f>
        <v>#DIV/0!</v>
      </c>
      <c r="V274" s="112" t="e">
        <f>'III Plan Rates'!$AA277*'V Consumer Factors'!$N$14*'II Rate Development &amp; Change'!$J$34</f>
        <v>#DIV/0!</v>
      </c>
      <c r="W274" s="112" t="e">
        <f>'III Plan Rates'!$AA277*'V Consumer Factors'!$N$15*'II Rate Development &amp; Change'!$J$34</f>
        <v>#DIV/0!</v>
      </c>
      <c r="X274" s="112" t="e">
        <f>'III Plan Rates'!$AA277*'V Consumer Factors'!$N$16*'II Rate Development &amp; Change'!$J$34</f>
        <v>#DIV/0!</v>
      </c>
      <c r="Y274" s="112" t="e">
        <f>'III Plan Rates'!$AA277*'V Consumer Factors'!$N$17*'II Rate Development &amp; Change'!$J$34</f>
        <v>#DIV/0!</v>
      </c>
      <c r="Z274" s="112" t="e">
        <f>'III Plan Rates'!$AA277*'V Consumer Factors'!$N$18*'II Rate Development &amp; Change'!$J$34</f>
        <v>#DIV/0!</v>
      </c>
      <c r="AA274" s="112" t="e">
        <f>'III Plan Rates'!$AA277*'V Consumer Factors'!$N$19*'II Rate Development &amp; Change'!$J$34</f>
        <v>#DIV/0!</v>
      </c>
      <c r="AB274" s="112" t="e">
        <f>'III Plan Rates'!$AA277*'V Consumer Factors'!$N$20*'II Rate Development &amp; Change'!$J$34</f>
        <v>#DIV/0!</v>
      </c>
      <c r="AC274" s="112">
        <f>IF('III Plan Rates'!$AP277&gt;0,SUMPRODUCT(T274:AB274,'III Plan Rates'!$AG277:$AO277)/'III Plan Rates'!$AP277,0)</f>
        <v>0</v>
      </c>
      <c r="AD274" s="119"/>
      <c r="AE274" s="120" t="e">
        <f t="shared" si="91"/>
        <v>#DIV/0!</v>
      </c>
      <c r="AF274" s="120" t="e">
        <f t="shared" si="92"/>
        <v>#DIV/0!</v>
      </c>
      <c r="AG274" s="120" t="e">
        <f t="shared" si="93"/>
        <v>#DIV/0!</v>
      </c>
      <c r="AH274" s="120" t="e">
        <f t="shared" si="94"/>
        <v>#DIV/0!</v>
      </c>
      <c r="AI274" s="120" t="e">
        <f t="shared" si="95"/>
        <v>#DIV/0!</v>
      </c>
      <c r="AJ274" s="120" t="e">
        <f t="shared" si="96"/>
        <v>#DIV/0!</v>
      </c>
      <c r="AK274" s="120" t="e">
        <f t="shared" si="97"/>
        <v>#DIV/0!</v>
      </c>
      <c r="AL274" s="120" t="e">
        <f t="shared" si="98"/>
        <v>#DIV/0!</v>
      </c>
      <c r="AM274" s="120" t="e">
        <f t="shared" si="99"/>
        <v>#DIV/0!</v>
      </c>
      <c r="AN274" s="120" t="str">
        <f t="shared" si="100"/>
        <v/>
      </c>
      <c r="AO274" s="119"/>
      <c r="AP274" s="111"/>
      <c r="AQ274" s="111"/>
      <c r="AR274" s="111"/>
      <c r="AS274" s="111"/>
      <c r="AT274" s="111"/>
      <c r="AU274" s="111"/>
      <c r="AV274" s="111"/>
      <c r="AW274" s="111"/>
      <c r="AX274" s="111"/>
      <c r="AY274" s="112">
        <f>IF('III Plan Rates'!$AP277&gt;0,SUMPRODUCT(AP274:AX274,'III Plan Rates'!$AG277:$AO277)/'III Plan Rates'!$AP277,0)</f>
        <v>0</v>
      </c>
      <c r="AZ274" s="123"/>
      <c r="BA274" s="112" t="e">
        <f>'III Plan Rates'!$AA277*'V Consumer Factors'!$N$12*'II Rate Development &amp; Change'!$K$34</f>
        <v>#DIV/0!</v>
      </c>
      <c r="BB274" s="112" t="e">
        <f>'III Plan Rates'!$AA277*'V Consumer Factors'!$N$13*'II Rate Development &amp; Change'!$K$34</f>
        <v>#DIV/0!</v>
      </c>
      <c r="BC274" s="112" t="e">
        <f>'III Plan Rates'!$AA277*'V Consumer Factors'!$N$14*'II Rate Development &amp; Change'!$K$34</f>
        <v>#DIV/0!</v>
      </c>
      <c r="BD274" s="112" t="e">
        <f>'III Plan Rates'!$AA277*'V Consumer Factors'!$N$15*'II Rate Development &amp; Change'!$K$34</f>
        <v>#DIV/0!</v>
      </c>
      <c r="BE274" s="112" t="e">
        <f>'III Plan Rates'!$AA277*'V Consumer Factors'!$N$16*'II Rate Development &amp; Change'!$K$34</f>
        <v>#DIV/0!</v>
      </c>
      <c r="BF274" s="112" t="e">
        <f>'III Plan Rates'!$AA277*'V Consumer Factors'!$N$17*'II Rate Development &amp; Change'!$K$34</f>
        <v>#DIV/0!</v>
      </c>
      <c r="BG274" s="112" t="e">
        <f>'III Plan Rates'!$AA277*'V Consumer Factors'!$N$18*'II Rate Development &amp; Change'!$K$34</f>
        <v>#DIV/0!</v>
      </c>
      <c r="BH274" s="112" t="e">
        <f>'III Plan Rates'!$AA277*'V Consumer Factors'!$N$19*'II Rate Development &amp; Change'!$K$34</f>
        <v>#DIV/0!</v>
      </c>
      <c r="BI274" s="112" t="e">
        <f>'III Plan Rates'!$AA277*'V Consumer Factors'!$N$20*'II Rate Development &amp; Change'!$K$34</f>
        <v>#DIV/0!</v>
      </c>
      <c r="BJ274" s="112">
        <f>IF('III Plan Rates'!$AP277&gt;0,SUMPRODUCT(BA274:BI274,'III Plan Rates'!$AG277:$AO277)/'III Plan Rates'!$AP277,0)</f>
        <v>0</v>
      </c>
      <c r="BK274" s="124"/>
      <c r="BL274" s="120" t="e">
        <f t="shared" si="101"/>
        <v>#DIV/0!</v>
      </c>
      <c r="BM274" s="120" t="e">
        <f t="shared" si="102"/>
        <v>#DIV/0!</v>
      </c>
      <c r="BN274" s="120" t="e">
        <f t="shared" si="103"/>
        <v>#DIV/0!</v>
      </c>
      <c r="BO274" s="120" t="e">
        <f t="shared" si="104"/>
        <v>#DIV/0!</v>
      </c>
      <c r="BP274" s="120" t="e">
        <f t="shared" si="105"/>
        <v>#DIV/0!</v>
      </c>
      <c r="BQ274" s="120" t="e">
        <f t="shared" si="106"/>
        <v>#DIV/0!</v>
      </c>
      <c r="BR274" s="120" t="e">
        <f t="shared" si="107"/>
        <v>#DIV/0!</v>
      </c>
      <c r="BS274" s="120" t="e">
        <f t="shared" si="108"/>
        <v>#DIV/0!</v>
      </c>
      <c r="BT274" s="120" t="e">
        <f t="shared" si="109"/>
        <v>#DIV/0!</v>
      </c>
      <c r="BU274" s="120" t="str">
        <f t="shared" si="110"/>
        <v/>
      </c>
      <c r="BV274" s="119"/>
      <c r="BW274" s="111"/>
      <c r="BX274" s="111"/>
      <c r="BY274" s="111"/>
      <c r="BZ274" s="111"/>
      <c r="CA274" s="111"/>
      <c r="CB274" s="111"/>
      <c r="CC274" s="111"/>
      <c r="CD274" s="111"/>
      <c r="CE274" s="111"/>
      <c r="CF274" s="112">
        <f>IF('III Plan Rates'!$AP277&gt;0,SUMPRODUCT(BW274:CE274,'III Plan Rates'!$AG277:$AO277)/'III Plan Rates'!$AP277,0)</f>
        <v>0</v>
      </c>
      <c r="CG274" s="123"/>
      <c r="CH274" s="112" t="e">
        <f>'III Plan Rates'!$AA277*'V Consumer Factors'!$N$12*'II Rate Development &amp; Change'!$L$34</f>
        <v>#DIV/0!</v>
      </c>
      <c r="CI274" s="112" t="e">
        <f>'III Plan Rates'!$AA277*'V Consumer Factors'!$N$13*'II Rate Development &amp; Change'!$L$34</f>
        <v>#DIV/0!</v>
      </c>
      <c r="CJ274" s="112" t="e">
        <f>'III Plan Rates'!$AA277*'V Consumer Factors'!$N$14*'II Rate Development &amp; Change'!$L$34</f>
        <v>#DIV/0!</v>
      </c>
      <c r="CK274" s="112" t="e">
        <f>'III Plan Rates'!$AA277*'V Consumer Factors'!$N$15*'II Rate Development &amp; Change'!$L$34</f>
        <v>#DIV/0!</v>
      </c>
      <c r="CL274" s="112" t="e">
        <f>'III Plan Rates'!$AA277*'V Consumer Factors'!$N$16*'II Rate Development &amp; Change'!$L$34</f>
        <v>#DIV/0!</v>
      </c>
      <c r="CM274" s="112" t="e">
        <f>'III Plan Rates'!$AA277*'V Consumer Factors'!$N$17*'II Rate Development &amp; Change'!$L$34</f>
        <v>#DIV/0!</v>
      </c>
      <c r="CN274" s="112" t="e">
        <f>'III Plan Rates'!$AA277*'V Consumer Factors'!$N$18*'II Rate Development &amp; Change'!$L$34</f>
        <v>#DIV/0!</v>
      </c>
      <c r="CO274" s="112" t="e">
        <f>'III Plan Rates'!$AA277*'V Consumer Factors'!$N$19*'II Rate Development &amp; Change'!$L$34</f>
        <v>#DIV/0!</v>
      </c>
      <c r="CP274" s="112" t="e">
        <f>'III Plan Rates'!$AA277*'V Consumer Factors'!$N$20*'II Rate Development &amp; Change'!$L$34</f>
        <v>#DIV/0!</v>
      </c>
      <c r="CQ274" s="112">
        <f>IF('III Plan Rates'!$AP277&gt;0,SUMPRODUCT(CH274:CP274,'III Plan Rates'!$AG277:$AO277)/'III Plan Rates'!$AP277,0)</f>
        <v>0</v>
      </c>
      <c r="CR274" s="124"/>
      <c r="CS274" s="120" t="e">
        <f t="shared" si="111"/>
        <v>#DIV/0!</v>
      </c>
      <c r="CT274" s="120" t="e">
        <f t="shared" si="112"/>
        <v>#DIV/0!</v>
      </c>
      <c r="CU274" s="120" t="e">
        <f t="shared" si="113"/>
        <v>#DIV/0!</v>
      </c>
      <c r="CV274" s="120" t="e">
        <f t="shared" si="114"/>
        <v>#DIV/0!</v>
      </c>
      <c r="CW274" s="120" t="e">
        <f t="shared" si="115"/>
        <v>#DIV/0!</v>
      </c>
      <c r="CX274" s="120" t="e">
        <f t="shared" si="116"/>
        <v>#DIV/0!</v>
      </c>
      <c r="CY274" s="120" t="e">
        <f t="shared" si="117"/>
        <v>#DIV/0!</v>
      </c>
      <c r="CZ274" s="120" t="e">
        <f t="shared" si="118"/>
        <v>#DIV/0!</v>
      </c>
      <c r="DA274" s="120" t="e">
        <f t="shared" si="119"/>
        <v>#DIV/0!</v>
      </c>
      <c r="DB274" s="120" t="str">
        <f t="shared" si="120"/>
        <v/>
      </c>
      <c r="DC274" s="119"/>
      <c r="DD274" s="111"/>
      <c r="DE274" s="111"/>
      <c r="DF274" s="111"/>
      <c r="DG274" s="111"/>
      <c r="DH274" s="111"/>
      <c r="DI274" s="111"/>
      <c r="DJ274" s="111"/>
      <c r="DK274" s="111"/>
      <c r="DL274" s="111"/>
      <c r="DM274" s="112">
        <f>IF('III Plan Rates'!$AP277&gt;0,SUMPRODUCT(DD274:DL274,'III Plan Rates'!$AG277:$AO277)/'III Plan Rates'!$AP277,0)</f>
        <v>0</v>
      </c>
      <c r="DN274" s="123"/>
      <c r="DO274" s="112" t="e">
        <f>'III Plan Rates'!$AA277*'V Consumer Factors'!$N$12*'II Rate Development &amp; Change'!$M$34</f>
        <v>#DIV/0!</v>
      </c>
      <c r="DP274" s="112" t="e">
        <f>'III Plan Rates'!$AA277*'V Consumer Factors'!$N$13*'II Rate Development &amp; Change'!$M$34</f>
        <v>#DIV/0!</v>
      </c>
      <c r="DQ274" s="112" t="e">
        <f>'III Plan Rates'!$AA277*'V Consumer Factors'!$N$14*'II Rate Development &amp; Change'!$M$34</f>
        <v>#DIV/0!</v>
      </c>
      <c r="DR274" s="112" t="e">
        <f>'III Plan Rates'!$AA277*'V Consumer Factors'!$N$15*'II Rate Development &amp; Change'!$M$34</f>
        <v>#DIV/0!</v>
      </c>
      <c r="DS274" s="112" t="e">
        <f>'III Plan Rates'!$AA277*'V Consumer Factors'!$N$16*'II Rate Development &amp; Change'!$M$34</f>
        <v>#DIV/0!</v>
      </c>
      <c r="DT274" s="112" t="e">
        <f>'III Plan Rates'!$AA277*'V Consumer Factors'!$N$17*'II Rate Development &amp; Change'!$M$34</f>
        <v>#DIV/0!</v>
      </c>
      <c r="DU274" s="112" t="e">
        <f>'III Plan Rates'!$AA277*'V Consumer Factors'!$N$18*'II Rate Development &amp; Change'!$M$34</f>
        <v>#DIV/0!</v>
      </c>
      <c r="DV274" s="112" t="e">
        <f>'III Plan Rates'!$AA277*'V Consumer Factors'!$N$19*'II Rate Development &amp; Change'!$M$34</f>
        <v>#DIV/0!</v>
      </c>
      <c r="DW274" s="112" t="e">
        <f>'III Plan Rates'!$AA277*'V Consumer Factors'!$N$20*'II Rate Development &amp; Change'!$M$34</f>
        <v>#DIV/0!</v>
      </c>
      <c r="DX274" s="112">
        <f>IF('III Plan Rates'!$AP277&gt;0,SUMPRODUCT(DO274:DW274,'III Plan Rates'!$AG277:$AO277)/'III Plan Rates'!$AP277,0)</f>
        <v>0</v>
      </c>
      <c r="DZ274" s="120" t="e">
        <f t="shared" si="121"/>
        <v>#DIV/0!</v>
      </c>
      <c r="EA274" s="120" t="e">
        <f t="shared" si="122"/>
        <v>#DIV/0!</v>
      </c>
      <c r="EB274" s="120" t="e">
        <f t="shared" si="123"/>
        <v>#DIV/0!</v>
      </c>
      <c r="EC274" s="120" t="e">
        <f t="shared" si="124"/>
        <v>#DIV/0!</v>
      </c>
      <c r="ED274" s="120" t="e">
        <f t="shared" si="125"/>
        <v>#DIV/0!</v>
      </c>
      <c r="EE274" s="120" t="e">
        <f t="shared" si="126"/>
        <v>#DIV/0!</v>
      </c>
      <c r="EF274" s="120" t="e">
        <f t="shared" si="127"/>
        <v>#DIV/0!</v>
      </c>
      <c r="EG274" s="120" t="e">
        <f t="shared" si="128"/>
        <v>#DIV/0!</v>
      </c>
      <c r="EH274" s="120" t="e">
        <f t="shared" si="129"/>
        <v>#DIV/0!</v>
      </c>
      <c r="EI274" s="120" t="str">
        <f t="shared" si="130"/>
        <v/>
      </c>
      <c r="EJ274" s="119"/>
    </row>
    <row r="275" spans="1:140" x14ac:dyDescent="0.25">
      <c r="A275" s="406" t="str">
        <f>'III Plan Rates'!A278</f>
        <v>Plan 261</v>
      </c>
      <c r="B275" s="122">
        <f>'III Plan Rates'!B278</f>
        <v>0</v>
      </c>
      <c r="C275" s="128">
        <f>'III Plan Rates'!D278</f>
        <v>0</v>
      </c>
      <c r="D275" s="122">
        <f>'III Plan Rates'!E278</f>
        <v>0</v>
      </c>
      <c r="E275" s="122">
        <f>'III Plan Rates'!F278</f>
        <v>0</v>
      </c>
      <c r="F275" s="122">
        <f>'III Plan Rates'!G278</f>
        <v>0</v>
      </c>
      <c r="G275" s="122">
        <f>'III Plan Rates'!J278</f>
        <v>0</v>
      </c>
      <c r="H275" s="10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2">
        <f>IF('III Plan Rates'!$AP278&gt;0,SUMPRODUCT(I275:Q275,'III Plan Rates'!$AG278:$AO278)/'III Plan Rates'!$AP278,0)</f>
        <v>0</v>
      </c>
      <c r="S275" s="123"/>
      <c r="T275" s="112" t="e">
        <f>'III Plan Rates'!$AA278*'V Consumer Factors'!$N$12*'II Rate Development &amp; Change'!$J$34</f>
        <v>#DIV/0!</v>
      </c>
      <c r="U275" s="112" t="e">
        <f>'III Plan Rates'!$AA278*'V Consumer Factors'!$N$13*'II Rate Development &amp; Change'!$J$34</f>
        <v>#DIV/0!</v>
      </c>
      <c r="V275" s="112" t="e">
        <f>'III Plan Rates'!$AA278*'V Consumer Factors'!$N$14*'II Rate Development &amp; Change'!$J$34</f>
        <v>#DIV/0!</v>
      </c>
      <c r="W275" s="112" t="e">
        <f>'III Plan Rates'!$AA278*'V Consumer Factors'!$N$15*'II Rate Development &amp; Change'!$J$34</f>
        <v>#DIV/0!</v>
      </c>
      <c r="X275" s="112" t="e">
        <f>'III Plan Rates'!$AA278*'V Consumer Factors'!$N$16*'II Rate Development &amp; Change'!$J$34</f>
        <v>#DIV/0!</v>
      </c>
      <c r="Y275" s="112" t="e">
        <f>'III Plan Rates'!$AA278*'V Consumer Factors'!$N$17*'II Rate Development &amp; Change'!$J$34</f>
        <v>#DIV/0!</v>
      </c>
      <c r="Z275" s="112" t="e">
        <f>'III Plan Rates'!$AA278*'V Consumer Factors'!$N$18*'II Rate Development &amp; Change'!$J$34</f>
        <v>#DIV/0!</v>
      </c>
      <c r="AA275" s="112" t="e">
        <f>'III Plan Rates'!$AA278*'V Consumer Factors'!$N$19*'II Rate Development &amp; Change'!$J$34</f>
        <v>#DIV/0!</v>
      </c>
      <c r="AB275" s="112" t="e">
        <f>'III Plan Rates'!$AA278*'V Consumer Factors'!$N$20*'II Rate Development &amp; Change'!$J$34</f>
        <v>#DIV/0!</v>
      </c>
      <c r="AC275" s="112">
        <f>IF('III Plan Rates'!$AP278&gt;0,SUMPRODUCT(T275:AB275,'III Plan Rates'!$AG278:$AO278)/'III Plan Rates'!$AP278,0)</f>
        <v>0</v>
      </c>
      <c r="AD275" s="119"/>
      <c r="AE275" s="120" t="e">
        <f t="shared" si="91"/>
        <v>#DIV/0!</v>
      </c>
      <c r="AF275" s="120" t="e">
        <f t="shared" si="92"/>
        <v>#DIV/0!</v>
      </c>
      <c r="AG275" s="120" t="e">
        <f t="shared" si="93"/>
        <v>#DIV/0!</v>
      </c>
      <c r="AH275" s="120" t="e">
        <f t="shared" si="94"/>
        <v>#DIV/0!</v>
      </c>
      <c r="AI275" s="120" t="e">
        <f t="shared" si="95"/>
        <v>#DIV/0!</v>
      </c>
      <c r="AJ275" s="120" t="e">
        <f t="shared" si="96"/>
        <v>#DIV/0!</v>
      </c>
      <c r="AK275" s="120" t="e">
        <f t="shared" si="97"/>
        <v>#DIV/0!</v>
      </c>
      <c r="AL275" s="120" t="e">
        <f t="shared" si="98"/>
        <v>#DIV/0!</v>
      </c>
      <c r="AM275" s="120" t="e">
        <f t="shared" si="99"/>
        <v>#DIV/0!</v>
      </c>
      <c r="AN275" s="120" t="str">
        <f t="shared" si="100"/>
        <v/>
      </c>
      <c r="AO275" s="119"/>
      <c r="AP275" s="111"/>
      <c r="AQ275" s="111"/>
      <c r="AR275" s="111"/>
      <c r="AS275" s="111"/>
      <c r="AT275" s="111"/>
      <c r="AU275" s="111"/>
      <c r="AV275" s="111"/>
      <c r="AW275" s="111"/>
      <c r="AX275" s="111"/>
      <c r="AY275" s="112">
        <f>IF('III Plan Rates'!$AP278&gt;0,SUMPRODUCT(AP275:AX275,'III Plan Rates'!$AG278:$AO278)/'III Plan Rates'!$AP278,0)</f>
        <v>0</v>
      </c>
      <c r="AZ275" s="123"/>
      <c r="BA275" s="112" t="e">
        <f>'III Plan Rates'!$AA278*'V Consumer Factors'!$N$12*'II Rate Development &amp; Change'!$K$34</f>
        <v>#DIV/0!</v>
      </c>
      <c r="BB275" s="112" t="e">
        <f>'III Plan Rates'!$AA278*'V Consumer Factors'!$N$13*'II Rate Development &amp; Change'!$K$34</f>
        <v>#DIV/0!</v>
      </c>
      <c r="BC275" s="112" t="e">
        <f>'III Plan Rates'!$AA278*'V Consumer Factors'!$N$14*'II Rate Development &amp; Change'!$K$34</f>
        <v>#DIV/0!</v>
      </c>
      <c r="BD275" s="112" t="e">
        <f>'III Plan Rates'!$AA278*'V Consumer Factors'!$N$15*'II Rate Development &amp; Change'!$K$34</f>
        <v>#DIV/0!</v>
      </c>
      <c r="BE275" s="112" t="e">
        <f>'III Plan Rates'!$AA278*'V Consumer Factors'!$N$16*'II Rate Development &amp; Change'!$K$34</f>
        <v>#DIV/0!</v>
      </c>
      <c r="BF275" s="112" t="e">
        <f>'III Plan Rates'!$AA278*'V Consumer Factors'!$N$17*'II Rate Development &amp; Change'!$K$34</f>
        <v>#DIV/0!</v>
      </c>
      <c r="BG275" s="112" t="e">
        <f>'III Plan Rates'!$AA278*'V Consumer Factors'!$N$18*'II Rate Development &amp; Change'!$K$34</f>
        <v>#DIV/0!</v>
      </c>
      <c r="BH275" s="112" t="e">
        <f>'III Plan Rates'!$AA278*'V Consumer Factors'!$N$19*'II Rate Development &amp; Change'!$K$34</f>
        <v>#DIV/0!</v>
      </c>
      <c r="BI275" s="112" t="e">
        <f>'III Plan Rates'!$AA278*'V Consumer Factors'!$N$20*'II Rate Development &amp; Change'!$K$34</f>
        <v>#DIV/0!</v>
      </c>
      <c r="BJ275" s="112">
        <f>IF('III Plan Rates'!$AP278&gt;0,SUMPRODUCT(BA275:BI275,'III Plan Rates'!$AG278:$AO278)/'III Plan Rates'!$AP278,0)</f>
        <v>0</v>
      </c>
      <c r="BK275" s="124"/>
      <c r="BL275" s="120" t="e">
        <f t="shared" si="101"/>
        <v>#DIV/0!</v>
      </c>
      <c r="BM275" s="120" t="e">
        <f t="shared" si="102"/>
        <v>#DIV/0!</v>
      </c>
      <c r="BN275" s="120" t="e">
        <f t="shared" si="103"/>
        <v>#DIV/0!</v>
      </c>
      <c r="BO275" s="120" t="e">
        <f t="shared" si="104"/>
        <v>#DIV/0!</v>
      </c>
      <c r="BP275" s="120" t="e">
        <f t="shared" si="105"/>
        <v>#DIV/0!</v>
      </c>
      <c r="BQ275" s="120" t="e">
        <f t="shared" si="106"/>
        <v>#DIV/0!</v>
      </c>
      <c r="BR275" s="120" t="e">
        <f t="shared" si="107"/>
        <v>#DIV/0!</v>
      </c>
      <c r="BS275" s="120" t="e">
        <f t="shared" si="108"/>
        <v>#DIV/0!</v>
      </c>
      <c r="BT275" s="120" t="e">
        <f t="shared" si="109"/>
        <v>#DIV/0!</v>
      </c>
      <c r="BU275" s="120" t="str">
        <f t="shared" si="110"/>
        <v/>
      </c>
      <c r="BV275" s="119"/>
      <c r="BW275" s="111"/>
      <c r="BX275" s="111"/>
      <c r="BY275" s="111"/>
      <c r="BZ275" s="111"/>
      <c r="CA275" s="111"/>
      <c r="CB275" s="111"/>
      <c r="CC275" s="111"/>
      <c r="CD275" s="111"/>
      <c r="CE275" s="111"/>
      <c r="CF275" s="112">
        <f>IF('III Plan Rates'!$AP278&gt;0,SUMPRODUCT(BW275:CE275,'III Plan Rates'!$AG278:$AO278)/'III Plan Rates'!$AP278,0)</f>
        <v>0</v>
      </c>
      <c r="CG275" s="123"/>
      <c r="CH275" s="112" t="e">
        <f>'III Plan Rates'!$AA278*'V Consumer Factors'!$N$12*'II Rate Development &amp; Change'!$L$34</f>
        <v>#DIV/0!</v>
      </c>
      <c r="CI275" s="112" t="e">
        <f>'III Plan Rates'!$AA278*'V Consumer Factors'!$N$13*'II Rate Development &amp; Change'!$L$34</f>
        <v>#DIV/0!</v>
      </c>
      <c r="CJ275" s="112" t="e">
        <f>'III Plan Rates'!$AA278*'V Consumer Factors'!$N$14*'II Rate Development &amp; Change'!$L$34</f>
        <v>#DIV/0!</v>
      </c>
      <c r="CK275" s="112" t="e">
        <f>'III Plan Rates'!$AA278*'V Consumer Factors'!$N$15*'II Rate Development &amp; Change'!$L$34</f>
        <v>#DIV/0!</v>
      </c>
      <c r="CL275" s="112" t="e">
        <f>'III Plan Rates'!$AA278*'V Consumer Factors'!$N$16*'II Rate Development &amp; Change'!$L$34</f>
        <v>#DIV/0!</v>
      </c>
      <c r="CM275" s="112" t="e">
        <f>'III Plan Rates'!$AA278*'V Consumer Factors'!$N$17*'II Rate Development &amp; Change'!$L$34</f>
        <v>#DIV/0!</v>
      </c>
      <c r="CN275" s="112" t="e">
        <f>'III Plan Rates'!$AA278*'V Consumer Factors'!$N$18*'II Rate Development &amp; Change'!$L$34</f>
        <v>#DIV/0!</v>
      </c>
      <c r="CO275" s="112" t="e">
        <f>'III Plan Rates'!$AA278*'V Consumer Factors'!$N$19*'II Rate Development &amp; Change'!$L$34</f>
        <v>#DIV/0!</v>
      </c>
      <c r="CP275" s="112" t="e">
        <f>'III Plan Rates'!$AA278*'V Consumer Factors'!$N$20*'II Rate Development &amp; Change'!$L$34</f>
        <v>#DIV/0!</v>
      </c>
      <c r="CQ275" s="112">
        <f>IF('III Plan Rates'!$AP278&gt;0,SUMPRODUCT(CH275:CP275,'III Plan Rates'!$AG278:$AO278)/'III Plan Rates'!$AP278,0)</f>
        <v>0</v>
      </c>
      <c r="CR275" s="124"/>
      <c r="CS275" s="120" t="e">
        <f t="shared" si="111"/>
        <v>#DIV/0!</v>
      </c>
      <c r="CT275" s="120" t="e">
        <f t="shared" si="112"/>
        <v>#DIV/0!</v>
      </c>
      <c r="CU275" s="120" t="e">
        <f t="shared" si="113"/>
        <v>#DIV/0!</v>
      </c>
      <c r="CV275" s="120" t="e">
        <f t="shared" si="114"/>
        <v>#DIV/0!</v>
      </c>
      <c r="CW275" s="120" t="e">
        <f t="shared" si="115"/>
        <v>#DIV/0!</v>
      </c>
      <c r="CX275" s="120" t="e">
        <f t="shared" si="116"/>
        <v>#DIV/0!</v>
      </c>
      <c r="CY275" s="120" t="e">
        <f t="shared" si="117"/>
        <v>#DIV/0!</v>
      </c>
      <c r="CZ275" s="120" t="e">
        <f t="shared" si="118"/>
        <v>#DIV/0!</v>
      </c>
      <c r="DA275" s="120" t="e">
        <f t="shared" si="119"/>
        <v>#DIV/0!</v>
      </c>
      <c r="DB275" s="120" t="str">
        <f t="shared" si="120"/>
        <v/>
      </c>
      <c r="DC275" s="119"/>
      <c r="DD275" s="111"/>
      <c r="DE275" s="111"/>
      <c r="DF275" s="111"/>
      <c r="DG275" s="111"/>
      <c r="DH275" s="111"/>
      <c r="DI275" s="111"/>
      <c r="DJ275" s="111"/>
      <c r="DK275" s="111"/>
      <c r="DL275" s="111"/>
      <c r="DM275" s="112">
        <f>IF('III Plan Rates'!$AP278&gt;0,SUMPRODUCT(DD275:DL275,'III Plan Rates'!$AG278:$AO278)/'III Plan Rates'!$AP278,0)</f>
        <v>0</v>
      </c>
      <c r="DN275" s="123"/>
      <c r="DO275" s="112" t="e">
        <f>'III Plan Rates'!$AA278*'V Consumer Factors'!$N$12*'II Rate Development &amp; Change'!$M$34</f>
        <v>#DIV/0!</v>
      </c>
      <c r="DP275" s="112" t="e">
        <f>'III Plan Rates'!$AA278*'V Consumer Factors'!$N$13*'II Rate Development &amp; Change'!$M$34</f>
        <v>#DIV/0!</v>
      </c>
      <c r="DQ275" s="112" t="e">
        <f>'III Plan Rates'!$AA278*'V Consumer Factors'!$N$14*'II Rate Development &amp; Change'!$M$34</f>
        <v>#DIV/0!</v>
      </c>
      <c r="DR275" s="112" t="e">
        <f>'III Plan Rates'!$AA278*'V Consumer Factors'!$N$15*'II Rate Development &amp; Change'!$M$34</f>
        <v>#DIV/0!</v>
      </c>
      <c r="DS275" s="112" t="e">
        <f>'III Plan Rates'!$AA278*'V Consumer Factors'!$N$16*'II Rate Development &amp; Change'!$M$34</f>
        <v>#DIV/0!</v>
      </c>
      <c r="DT275" s="112" t="e">
        <f>'III Plan Rates'!$AA278*'V Consumer Factors'!$N$17*'II Rate Development &amp; Change'!$M$34</f>
        <v>#DIV/0!</v>
      </c>
      <c r="DU275" s="112" t="e">
        <f>'III Plan Rates'!$AA278*'V Consumer Factors'!$N$18*'II Rate Development &amp; Change'!$M$34</f>
        <v>#DIV/0!</v>
      </c>
      <c r="DV275" s="112" t="e">
        <f>'III Plan Rates'!$AA278*'V Consumer Factors'!$N$19*'II Rate Development &amp; Change'!$M$34</f>
        <v>#DIV/0!</v>
      </c>
      <c r="DW275" s="112" t="e">
        <f>'III Plan Rates'!$AA278*'V Consumer Factors'!$N$20*'II Rate Development &amp; Change'!$M$34</f>
        <v>#DIV/0!</v>
      </c>
      <c r="DX275" s="112">
        <f>IF('III Plan Rates'!$AP278&gt;0,SUMPRODUCT(DO275:DW275,'III Plan Rates'!$AG278:$AO278)/'III Plan Rates'!$AP278,0)</f>
        <v>0</v>
      </c>
      <c r="DZ275" s="120" t="e">
        <f t="shared" si="121"/>
        <v>#DIV/0!</v>
      </c>
      <c r="EA275" s="120" t="e">
        <f t="shared" si="122"/>
        <v>#DIV/0!</v>
      </c>
      <c r="EB275" s="120" t="e">
        <f t="shared" si="123"/>
        <v>#DIV/0!</v>
      </c>
      <c r="EC275" s="120" t="e">
        <f t="shared" si="124"/>
        <v>#DIV/0!</v>
      </c>
      <c r="ED275" s="120" t="e">
        <f t="shared" si="125"/>
        <v>#DIV/0!</v>
      </c>
      <c r="EE275" s="120" t="e">
        <f t="shared" si="126"/>
        <v>#DIV/0!</v>
      </c>
      <c r="EF275" s="120" t="e">
        <f t="shared" si="127"/>
        <v>#DIV/0!</v>
      </c>
      <c r="EG275" s="120" t="e">
        <f t="shared" si="128"/>
        <v>#DIV/0!</v>
      </c>
      <c r="EH275" s="120" t="e">
        <f t="shared" si="129"/>
        <v>#DIV/0!</v>
      </c>
      <c r="EI275" s="120" t="str">
        <f t="shared" si="130"/>
        <v/>
      </c>
      <c r="EJ275" s="119"/>
    </row>
    <row r="276" spans="1:140" x14ac:dyDescent="0.25">
      <c r="A276" s="406" t="str">
        <f>'III Plan Rates'!A279</f>
        <v>Plan 262</v>
      </c>
      <c r="B276" s="122">
        <f>'III Plan Rates'!B279</f>
        <v>0</v>
      </c>
      <c r="C276" s="128">
        <f>'III Plan Rates'!D279</f>
        <v>0</v>
      </c>
      <c r="D276" s="122">
        <f>'III Plan Rates'!E279</f>
        <v>0</v>
      </c>
      <c r="E276" s="122">
        <f>'III Plan Rates'!F279</f>
        <v>0</v>
      </c>
      <c r="F276" s="122">
        <f>'III Plan Rates'!G279</f>
        <v>0</v>
      </c>
      <c r="G276" s="122">
        <f>'III Plan Rates'!J279</f>
        <v>0</v>
      </c>
      <c r="H276" s="10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2">
        <f>IF('III Plan Rates'!$AP279&gt;0,SUMPRODUCT(I276:Q276,'III Plan Rates'!$AG279:$AO279)/'III Plan Rates'!$AP279,0)</f>
        <v>0</v>
      </c>
      <c r="S276" s="123"/>
      <c r="T276" s="112" t="e">
        <f>'III Plan Rates'!$AA279*'V Consumer Factors'!$N$12*'II Rate Development &amp; Change'!$J$34</f>
        <v>#DIV/0!</v>
      </c>
      <c r="U276" s="112" t="e">
        <f>'III Plan Rates'!$AA279*'V Consumer Factors'!$N$13*'II Rate Development &amp; Change'!$J$34</f>
        <v>#DIV/0!</v>
      </c>
      <c r="V276" s="112" t="e">
        <f>'III Plan Rates'!$AA279*'V Consumer Factors'!$N$14*'II Rate Development &amp; Change'!$J$34</f>
        <v>#DIV/0!</v>
      </c>
      <c r="W276" s="112" t="e">
        <f>'III Plan Rates'!$AA279*'V Consumer Factors'!$N$15*'II Rate Development &amp; Change'!$J$34</f>
        <v>#DIV/0!</v>
      </c>
      <c r="X276" s="112" t="e">
        <f>'III Plan Rates'!$AA279*'V Consumer Factors'!$N$16*'II Rate Development &amp; Change'!$J$34</f>
        <v>#DIV/0!</v>
      </c>
      <c r="Y276" s="112" t="e">
        <f>'III Plan Rates'!$AA279*'V Consumer Factors'!$N$17*'II Rate Development &amp; Change'!$J$34</f>
        <v>#DIV/0!</v>
      </c>
      <c r="Z276" s="112" t="e">
        <f>'III Plan Rates'!$AA279*'V Consumer Factors'!$N$18*'II Rate Development &amp; Change'!$J$34</f>
        <v>#DIV/0!</v>
      </c>
      <c r="AA276" s="112" t="e">
        <f>'III Plan Rates'!$AA279*'V Consumer Factors'!$N$19*'II Rate Development &amp; Change'!$J$34</f>
        <v>#DIV/0!</v>
      </c>
      <c r="AB276" s="112" t="e">
        <f>'III Plan Rates'!$AA279*'V Consumer Factors'!$N$20*'II Rate Development &amp; Change'!$J$34</f>
        <v>#DIV/0!</v>
      </c>
      <c r="AC276" s="112">
        <f>IF('III Plan Rates'!$AP279&gt;0,SUMPRODUCT(T276:AB276,'III Plan Rates'!$AG279:$AO279)/'III Plan Rates'!$AP279,0)</f>
        <v>0</v>
      </c>
      <c r="AD276" s="119"/>
      <c r="AE276" s="120" t="e">
        <f t="shared" si="91"/>
        <v>#DIV/0!</v>
      </c>
      <c r="AF276" s="120" t="e">
        <f t="shared" si="92"/>
        <v>#DIV/0!</v>
      </c>
      <c r="AG276" s="120" t="e">
        <f t="shared" si="93"/>
        <v>#DIV/0!</v>
      </c>
      <c r="AH276" s="120" t="e">
        <f t="shared" si="94"/>
        <v>#DIV/0!</v>
      </c>
      <c r="AI276" s="120" t="e">
        <f t="shared" si="95"/>
        <v>#DIV/0!</v>
      </c>
      <c r="AJ276" s="120" t="e">
        <f t="shared" si="96"/>
        <v>#DIV/0!</v>
      </c>
      <c r="AK276" s="120" t="e">
        <f t="shared" si="97"/>
        <v>#DIV/0!</v>
      </c>
      <c r="AL276" s="120" t="e">
        <f t="shared" si="98"/>
        <v>#DIV/0!</v>
      </c>
      <c r="AM276" s="120" t="e">
        <f t="shared" si="99"/>
        <v>#DIV/0!</v>
      </c>
      <c r="AN276" s="120" t="str">
        <f t="shared" si="100"/>
        <v/>
      </c>
      <c r="AO276" s="119"/>
      <c r="AP276" s="111"/>
      <c r="AQ276" s="111"/>
      <c r="AR276" s="111"/>
      <c r="AS276" s="111"/>
      <c r="AT276" s="111"/>
      <c r="AU276" s="111"/>
      <c r="AV276" s="111"/>
      <c r="AW276" s="111"/>
      <c r="AX276" s="111"/>
      <c r="AY276" s="112">
        <f>IF('III Plan Rates'!$AP279&gt;0,SUMPRODUCT(AP276:AX276,'III Plan Rates'!$AG279:$AO279)/'III Plan Rates'!$AP279,0)</f>
        <v>0</v>
      </c>
      <c r="AZ276" s="123"/>
      <c r="BA276" s="112" t="e">
        <f>'III Plan Rates'!$AA279*'V Consumer Factors'!$N$12*'II Rate Development &amp; Change'!$K$34</f>
        <v>#DIV/0!</v>
      </c>
      <c r="BB276" s="112" t="e">
        <f>'III Plan Rates'!$AA279*'V Consumer Factors'!$N$13*'II Rate Development &amp; Change'!$K$34</f>
        <v>#DIV/0!</v>
      </c>
      <c r="BC276" s="112" t="e">
        <f>'III Plan Rates'!$AA279*'V Consumer Factors'!$N$14*'II Rate Development &amp; Change'!$K$34</f>
        <v>#DIV/0!</v>
      </c>
      <c r="BD276" s="112" t="e">
        <f>'III Plan Rates'!$AA279*'V Consumer Factors'!$N$15*'II Rate Development &amp; Change'!$K$34</f>
        <v>#DIV/0!</v>
      </c>
      <c r="BE276" s="112" t="e">
        <f>'III Plan Rates'!$AA279*'V Consumer Factors'!$N$16*'II Rate Development &amp; Change'!$K$34</f>
        <v>#DIV/0!</v>
      </c>
      <c r="BF276" s="112" t="e">
        <f>'III Plan Rates'!$AA279*'V Consumer Factors'!$N$17*'II Rate Development &amp; Change'!$K$34</f>
        <v>#DIV/0!</v>
      </c>
      <c r="BG276" s="112" t="e">
        <f>'III Plan Rates'!$AA279*'V Consumer Factors'!$N$18*'II Rate Development &amp; Change'!$K$34</f>
        <v>#DIV/0!</v>
      </c>
      <c r="BH276" s="112" t="e">
        <f>'III Plan Rates'!$AA279*'V Consumer Factors'!$N$19*'II Rate Development &amp; Change'!$K$34</f>
        <v>#DIV/0!</v>
      </c>
      <c r="BI276" s="112" t="e">
        <f>'III Plan Rates'!$AA279*'V Consumer Factors'!$N$20*'II Rate Development &amp; Change'!$K$34</f>
        <v>#DIV/0!</v>
      </c>
      <c r="BJ276" s="112">
        <f>IF('III Plan Rates'!$AP279&gt;0,SUMPRODUCT(BA276:BI276,'III Plan Rates'!$AG279:$AO279)/'III Plan Rates'!$AP279,0)</f>
        <v>0</v>
      </c>
      <c r="BK276" s="124"/>
      <c r="BL276" s="120" t="e">
        <f t="shared" si="101"/>
        <v>#DIV/0!</v>
      </c>
      <c r="BM276" s="120" t="e">
        <f t="shared" si="102"/>
        <v>#DIV/0!</v>
      </c>
      <c r="BN276" s="120" t="e">
        <f t="shared" si="103"/>
        <v>#DIV/0!</v>
      </c>
      <c r="BO276" s="120" t="e">
        <f t="shared" si="104"/>
        <v>#DIV/0!</v>
      </c>
      <c r="BP276" s="120" t="e">
        <f t="shared" si="105"/>
        <v>#DIV/0!</v>
      </c>
      <c r="BQ276" s="120" t="e">
        <f t="shared" si="106"/>
        <v>#DIV/0!</v>
      </c>
      <c r="BR276" s="120" t="e">
        <f t="shared" si="107"/>
        <v>#DIV/0!</v>
      </c>
      <c r="BS276" s="120" t="e">
        <f t="shared" si="108"/>
        <v>#DIV/0!</v>
      </c>
      <c r="BT276" s="120" t="e">
        <f t="shared" si="109"/>
        <v>#DIV/0!</v>
      </c>
      <c r="BU276" s="120" t="str">
        <f t="shared" si="110"/>
        <v/>
      </c>
      <c r="BV276" s="119"/>
      <c r="BW276" s="111"/>
      <c r="BX276" s="111"/>
      <c r="BY276" s="111"/>
      <c r="BZ276" s="111"/>
      <c r="CA276" s="111"/>
      <c r="CB276" s="111"/>
      <c r="CC276" s="111"/>
      <c r="CD276" s="111"/>
      <c r="CE276" s="111"/>
      <c r="CF276" s="112">
        <f>IF('III Plan Rates'!$AP279&gt;0,SUMPRODUCT(BW276:CE276,'III Plan Rates'!$AG279:$AO279)/'III Plan Rates'!$AP279,0)</f>
        <v>0</v>
      </c>
      <c r="CG276" s="123"/>
      <c r="CH276" s="112" t="e">
        <f>'III Plan Rates'!$AA279*'V Consumer Factors'!$N$12*'II Rate Development &amp; Change'!$L$34</f>
        <v>#DIV/0!</v>
      </c>
      <c r="CI276" s="112" t="e">
        <f>'III Plan Rates'!$AA279*'V Consumer Factors'!$N$13*'II Rate Development &amp; Change'!$L$34</f>
        <v>#DIV/0!</v>
      </c>
      <c r="CJ276" s="112" t="e">
        <f>'III Plan Rates'!$AA279*'V Consumer Factors'!$N$14*'II Rate Development &amp; Change'!$L$34</f>
        <v>#DIV/0!</v>
      </c>
      <c r="CK276" s="112" t="e">
        <f>'III Plan Rates'!$AA279*'V Consumer Factors'!$N$15*'II Rate Development &amp; Change'!$L$34</f>
        <v>#DIV/0!</v>
      </c>
      <c r="CL276" s="112" t="e">
        <f>'III Plan Rates'!$AA279*'V Consumer Factors'!$N$16*'II Rate Development &amp; Change'!$L$34</f>
        <v>#DIV/0!</v>
      </c>
      <c r="CM276" s="112" t="e">
        <f>'III Plan Rates'!$AA279*'V Consumer Factors'!$N$17*'II Rate Development &amp; Change'!$L$34</f>
        <v>#DIV/0!</v>
      </c>
      <c r="CN276" s="112" t="e">
        <f>'III Plan Rates'!$AA279*'V Consumer Factors'!$N$18*'II Rate Development &amp; Change'!$L$34</f>
        <v>#DIV/0!</v>
      </c>
      <c r="CO276" s="112" t="e">
        <f>'III Plan Rates'!$AA279*'V Consumer Factors'!$N$19*'II Rate Development &amp; Change'!$L$34</f>
        <v>#DIV/0!</v>
      </c>
      <c r="CP276" s="112" t="e">
        <f>'III Plan Rates'!$AA279*'V Consumer Factors'!$N$20*'II Rate Development &amp; Change'!$L$34</f>
        <v>#DIV/0!</v>
      </c>
      <c r="CQ276" s="112">
        <f>IF('III Plan Rates'!$AP279&gt;0,SUMPRODUCT(CH276:CP276,'III Plan Rates'!$AG279:$AO279)/'III Plan Rates'!$AP279,0)</f>
        <v>0</v>
      </c>
      <c r="CR276" s="124"/>
      <c r="CS276" s="120" t="e">
        <f t="shared" si="111"/>
        <v>#DIV/0!</v>
      </c>
      <c r="CT276" s="120" t="e">
        <f t="shared" si="112"/>
        <v>#DIV/0!</v>
      </c>
      <c r="CU276" s="120" t="e">
        <f t="shared" si="113"/>
        <v>#DIV/0!</v>
      </c>
      <c r="CV276" s="120" t="e">
        <f t="shared" si="114"/>
        <v>#DIV/0!</v>
      </c>
      <c r="CW276" s="120" t="e">
        <f t="shared" si="115"/>
        <v>#DIV/0!</v>
      </c>
      <c r="CX276" s="120" t="e">
        <f t="shared" si="116"/>
        <v>#DIV/0!</v>
      </c>
      <c r="CY276" s="120" t="e">
        <f t="shared" si="117"/>
        <v>#DIV/0!</v>
      </c>
      <c r="CZ276" s="120" t="e">
        <f t="shared" si="118"/>
        <v>#DIV/0!</v>
      </c>
      <c r="DA276" s="120" t="e">
        <f t="shared" si="119"/>
        <v>#DIV/0!</v>
      </c>
      <c r="DB276" s="120" t="str">
        <f t="shared" si="120"/>
        <v/>
      </c>
      <c r="DC276" s="119"/>
      <c r="DD276" s="111"/>
      <c r="DE276" s="111"/>
      <c r="DF276" s="111"/>
      <c r="DG276" s="111"/>
      <c r="DH276" s="111"/>
      <c r="DI276" s="111"/>
      <c r="DJ276" s="111"/>
      <c r="DK276" s="111"/>
      <c r="DL276" s="111"/>
      <c r="DM276" s="112">
        <f>IF('III Plan Rates'!$AP279&gt;0,SUMPRODUCT(DD276:DL276,'III Plan Rates'!$AG279:$AO279)/'III Plan Rates'!$AP279,0)</f>
        <v>0</v>
      </c>
      <c r="DN276" s="123"/>
      <c r="DO276" s="112" t="e">
        <f>'III Plan Rates'!$AA279*'V Consumer Factors'!$N$12*'II Rate Development &amp; Change'!$M$34</f>
        <v>#DIV/0!</v>
      </c>
      <c r="DP276" s="112" t="e">
        <f>'III Plan Rates'!$AA279*'V Consumer Factors'!$N$13*'II Rate Development &amp; Change'!$M$34</f>
        <v>#DIV/0!</v>
      </c>
      <c r="DQ276" s="112" t="e">
        <f>'III Plan Rates'!$AA279*'V Consumer Factors'!$N$14*'II Rate Development &amp; Change'!$M$34</f>
        <v>#DIV/0!</v>
      </c>
      <c r="DR276" s="112" t="e">
        <f>'III Plan Rates'!$AA279*'V Consumer Factors'!$N$15*'II Rate Development &amp; Change'!$M$34</f>
        <v>#DIV/0!</v>
      </c>
      <c r="DS276" s="112" t="e">
        <f>'III Plan Rates'!$AA279*'V Consumer Factors'!$N$16*'II Rate Development &amp; Change'!$M$34</f>
        <v>#DIV/0!</v>
      </c>
      <c r="DT276" s="112" t="e">
        <f>'III Plan Rates'!$AA279*'V Consumer Factors'!$N$17*'II Rate Development &amp; Change'!$M$34</f>
        <v>#DIV/0!</v>
      </c>
      <c r="DU276" s="112" t="e">
        <f>'III Plan Rates'!$AA279*'V Consumer Factors'!$N$18*'II Rate Development &amp; Change'!$M$34</f>
        <v>#DIV/0!</v>
      </c>
      <c r="DV276" s="112" t="e">
        <f>'III Plan Rates'!$AA279*'V Consumer Factors'!$N$19*'II Rate Development &amp; Change'!$M$34</f>
        <v>#DIV/0!</v>
      </c>
      <c r="DW276" s="112" t="e">
        <f>'III Plan Rates'!$AA279*'V Consumer Factors'!$N$20*'II Rate Development &amp; Change'!$M$34</f>
        <v>#DIV/0!</v>
      </c>
      <c r="DX276" s="112">
        <f>IF('III Plan Rates'!$AP279&gt;0,SUMPRODUCT(DO276:DW276,'III Plan Rates'!$AG279:$AO279)/'III Plan Rates'!$AP279,0)</f>
        <v>0</v>
      </c>
      <c r="DZ276" s="120" t="e">
        <f t="shared" si="121"/>
        <v>#DIV/0!</v>
      </c>
      <c r="EA276" s="120" t="e">
        <f t="shared" si="122"/>
        <v>#DIV/0!</v>
      </c>
      <c r="EB276" s="120" t="e">
        <f t="shared" si="123"/>
        <v>#DIV/0!</v>
      </c>
      <c r="EC276" s="120" t="e">
        <f t="shared" si="124"/>
        <v>#DIV/0!</v>
      </c>
      <c r="ED276" s="120" t="e">
        <f t="shared" si="125"/>
        <v>#DIV/0!</v>
      </c>
      <c r="EE276" s="120" t="e">
        <f t="shared" si="126"/>
        <v>#DIV/0!</v>
      </c>
      <c r="EF276" s="120" t="e">
        <f t="shared" si="127"/>
        <v>#DIV/0!</v>
      </c>
      <c r="EG276" s="120" t="e">
        <f t="shared" si="128"/>
        <v>#DIV/0!</v>
      </c>
      <c r="EH276" s="120" t="e">
        <f t="shared" si="129"/>
        <v>#DIV/0!</v>
      </c>
      <c r="EI276" s="120" t="str">
        <f t="shared" si="130"/>
        <v/>
      </c>
      <c r="EJ276" s="119"/>
    </row>
    <row r="277" spans="1:140" x14ac:dyDescent="0.25">
      <c r="A277" s="406" t="str">
        <f>'III Plan Rates'!A280</f>
        <v>Plan 263</v>
      </c>
      <c r="B277" s="122">
        <f>'III Plan Rates'!B280</f>
        <v>0</v>
      </c>
      <c r="C277" s="128">
        <f>'III Plan Rates'!D280</f>
        <v>0</v>
      </c>
      <c r="D277" s="122">
        <f>'III Plan Rates'!E280</f>
        <v>0</v>
      </c>
      <c r="E277" s="122">
        <f>'III Plan Rates'!F280</f>
        <v>0</v>
      </c>
      <c r="F277" s="122">
        <f>'III Plan Rates'!G280</f>
        <v>0</v>
      </c>
      <c r="G277" s="122">
        <f>'III Plan Rates'!J280</f>
        <v>0</v>
      </c>
      <c r="H277" s="10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2">
        <f>IF('III Plan Rates'!$AP280&gt;0,SUMPRODUCT(I277:Q277,'III Plan Rates'!$AG280:$AO280)/'III Plan Rates'!$AP280,0)</f>
        <v>0</v>
      </c>
      <c r="S277" s="123"/>
      <c r="T277" s="112" t="e">
        <f>'III Plan Rates'!$AA280*'V Consumer Factors'!$N$12*'II Rate Development &amp; Change'!$J$34</f>
        <v>#DIV/0!</v>
      </c>
      <c r="U277" s="112" t="e">
        <f>'III Plan Rates'!$AA280*'V Consumer Factors'!$N$13*'II Rate Development &amp; Change'!$J$34</f>
        <v>#DIV/0!</v>
      </c>
      <c r="V277" s="112" t="e">
        <f>'III Plan Rates'!$AA280*'V Consumer Factors'!$N$14*'II Rate Development &amp; Change'!$J$34</f>
        <v>#DIV/0!</v>
      </c>
      <c r="W277" s="112" t="e">
        <f>'III Plan Rates'!$AA280*'V Consumer Factors'!$N$15*'II Rate Development &amp; Change'!$J$34</f>
        <v>#DIV/0!</v>
      </c>
      <c r="X277" s="112" t="e">
        <f>'III Plan Rates'!$AA280*'V Consumer Factors'!$N$16*'II Rate Development &amp; Change'!$J$34</f>
        <v>#DIV/0!</v>
      </c>
      <c r="Y277" s="112" t="e">
        <f>'III Plan Rates'!$AA280*'V Consumer Factors'!$N$17*'II Rate Development &amp; Change'!$J$34</f>
        <v>#DIV/0!</v>
      </c>
      <c r="Z277" s="112" t="e">
        <f>'III Plan Rates'!$AA280*'V Consumer Factors'!$N$18*'II Rate Development &amp; Change'!$J$34</f>
        <v>#DIV/0!</v>
      </c>
      <c r="AA277" s="112" t="e">
        <f>'III Plan Rates'!$AA280*'V Consumer Factors'!$N$19*'II Rate Development &amp; Change'!$J$34</f>
        <v>#DIV/0!</v>
      </c>
      <c r="AB277" s="112" t="e">
        <f>'III Plan Rates'!$AA280*'V Consumer Factors'!$N$20*'II Rate Development &amp; Change'!$J$34</f>
        <v>#DIV/0!</v>
      </c>
      <c r="AC277" s="112">
        <f>IF('III Plan Rates'!$AP280&gt;0,SUMPRODUCT(T277:AB277,'III Plan Rates'!$AG280:$AO280)/'III Plan Rates'!$AP280,0)</f>
        <v>0</v>
      </c>
      <c r="AD277" s="119"/>
      <c r="AE277" s="120" t="e">
        <f t="shared" si="91"/>
        <v>#DIV/0!</v>
      </c>
      <c r="AF277" s="120" t="e">
        <f t="shared" si="92"/>
        <v>#DIV/0!</v>
      </c>
      <c r="AG277" s="120" t="e">
        <f t="shared" si="93"/>
        <v>#DIV/0!</v>
      </c>
      <c r="AH277" s="120" t="e">
        <f t="shared" si="94"/>
        <v>#DIV/0!</v>
      </c>
      <c r="AI277" s="120" t="e">
        <f t="shared" si="95"/>
        <v>#DIV/0!</v>
      </c>
      <c r="AJ277" s="120" t="e">
        <f t="shared" si="96"/>
        <v>#DIV/0!</v>
      </c>
      <c r="AK277" s="120" t="e">
        <f t="shared" si="97"/>
        <v>#DIV/0!</v>
      </c>
      <c r="AL277" s="120" t="e">
        <f t="shared" si="98"/>
        <v>#DIV/0!</v>
      </c>
      <c r="AM277" s="120" t="e">
        <f t="shared" si="99"/>
        <v>#DIV/0!</v>
      </c>
      <c r="AN277" s="120" t="str">
        <f t="shared" si="100"/>
        <v/>
      </c>
      <c r="AO277" s="119"/>
      <c r="AP277" s="111"/>
      <c r="AQ277" s="111"/>
      <c r="AR277" s="111"/>
      <c r="AS277" s="111"/>
      <c r="AT277" s="111"/>
      <c r="AU277" s="111"/>
      <c r="AV277" s="111"/>
      <c r="AW277" s="111"/>
      <c r="AX277" s="111"/>
      <c r="AY277" s="112">
        <f>IF('III Plan Rates'!$AP280&gt;0,SUMPRODUCT(AP277:AX277,'III Plan Rates'!$AG280:$AO280)/'III Plan Rates'!$AP280,0)</f>
        <v>0</v>
      </c>
      <c r="AZ277" s="123"/>
      <c r="BA277" s="112" t="e">
        <f>'III Plan Rates'!$AA280*'V Consumer Factors'!$N$12*'II Rate Development &amp; Change'!$K$34</f>
        <v>#DIV/0!</v>
      </c>
      <c r="BB277" s="112" t="e">
        <f>'III Plan Rates'!$AA280*'V Consumer Factors'!$N$13*'II Rate Development &amp; Change'!$K$34</f>
        <v>#DIV/0!</v>
      </c>
      <c r="BC277" s="112" t="e">
        <f>'III Plan Rates'!$AA280*'V Consumer Factors'!$N$14*'II Rate Development &amp; Change'!$K$34</f>
        <v>#DIV/0!</v>
      </c>
      <c r="BD277" s="112" t="e">
        <f>'III Plan Rates'!$AA280*'V Consumer Factors'!$N$15*'II Rate Development &amp; Change'!$K$34</f>
        <v>#DIV/0!</v>
      </c>
      <c r="BE277" s="112" t="e">
        <f>'III Plan Rates'!$AA280*'V Consumer Factors'!$N$16*'II Rate Development &amp; Change'!$K$34</f>
        <v>#DIV/0!</v>
      </c>
      <c r="BF277" s="112" t="e">
        <f>'III Plan Rates'!$AA280*'V Consumer Factors'!$N$17*'II Rate Development &amp; Change'!$K$34</f>
        <v>#DIV/0!</v>
      </c>
      <c r="BG277" s="112" t="e">
        <f>'III Plan Rates'!$AA280*'V Consumer Factors'!$N$18*'II Rate Development &amp; Change'!$K$34</f>
        <v>#DIV/0!</v>
      </c>
      <c r="BH277" s="112" t="e">
        <f>'III Plan Rates'!$AA280*'V Consumer Factors'!$N$19*'II Rate Development &amp; Change'!$K$34</f>
        <v>#DIV/0!</v>
      </c>
      <c r="BI277" s="112" t="e">
        <f>'III Plan Rates'!$AA280*'V Consumer Factors'!$N$20*'II Rate Development &amp; Change'!$K$34</f>
        <v>#DIV/0!</v>
      </c>
      <c r="BJ277" s="112">
        <f>IF('III Plan Rates'!$AP280&gt;0,SUMPRODUCT(BA277:BI277,'III Plan Rates'!$AG280:$AO280)/'III Plan Rates'!$AP280,0)</f>
        <v>0</v>
      </c>
      <c r="BK277" s="124"/>
      <c r="BL277" s="120" t="e">
        <f t="shared" si="101"/>
        <v>#DIV/0!</v>
      </c>
      <c r="BM277" s="120" t="e">
        <f t="shared" si="102"/>
        <v>#DIV/0!</v>
      </c>
      <c r="BN277" s="120" t="e">
        <f t="shared" si="103"/>
        <v>#DIV/0!</v>
      </c>
      <c r="BO277" s="120" t="e">
        <f t="shared" si="104"/>
        <v>#DIV/0!</v>
      </c>
      <c r="BP277" s="120" t="e">
        <f t="shared" si="105"/>
        <v>#DIV/0!</v>
      </c>
      <c r="BQ277" s="120" t="e">
        <f t="shared" si="106"/>
        <v>#DIV/0!</v>
      </c>
      <c r="BR277" s="120" t="e">
        <f t="shared" si="107"/>
        <v>#DIV/0!</v>
      </c>
      <c r="BS277" s="120" t="e">
        <f t="shared" si="108"/>
        <v>#DIV/0!</v>
      </c>
      <c r="BT277" s="120" t="e">
        <f t="shared" si="109"/>
        <v>#DIV/0!</v>
      </c>
      <c r="BU277" s="120" t="str">
        <f t="shared" si="110"/>
        <v/>
      </c>
      <c r="BV277" s="119"/>
      <c r="BW277" s="111"/>
      <c r="BX277" s="111"/>
      <c r="BY277" s="111"/>
      <c r="BZ277" s="111"/>
      <c r="CA277" s="111"/>
      <c r="CB277" s="111"/>
      <c r="CC277" s="111"/>
      <c r="CD277" s="111"/>
      <c r="CE277" s="111"/>
      <c r="CF277" s="112">
        <f>IF('III Plan Rates'!$AP280&gt;0,SUMPRODUCT(BW277:CE277,'III Plan Rates'!$AG280:$AO280)/'III Plan Rates'!$AP280,0)</f>
        <v>0</v>
      </c>
      <c r="CG277" s="123"/>
      <c r="CH277" s="112" t="e">
        <f>'III Plan Rates'!$AA280*'V Consumer Factors'!$N$12*'II Rate Development &amp; Change'!$L$34</f>
        <v>#DIV/0!</v>
      </c>
      <c r="CI277" s="112" t="e">
        <f>'III Plan Rates'!$AA280*'V Consumer Factors'!$N$13*'II Rate Development &amp; Change'!$L$34</f>
        <v>#DIV/0!</v>
      </c>
      <c r="CJ277" s="112" t="e">
        <f>'III Plan Rates'!$AA280*'V Consumer Factors'!$N$14*'II Rate Development &amp; Change'!$L$34</f>
        <v>#DIV/0!</v>
      </c>
      <c r="CK277" s="112" t="e">
        <f>'III Plan Rates'!$AA280*'V Consumer Factors'!$N$15*'II Rate Development &amp; Change'!$L$34</f>
        <v>#DIV/0!</v>
      </c>
      <c r="CL277" s="112" t="e">
        <f>'III Plan Rates'!$AA280*'V Consumer Factors'!$N$16*'II Rate Development &amp; Change'!$L$34</f>
        <v>#DIV/0!</v>
      </c>
      <c r="CM277" s="112" t="e">
        <f>'III Plan Rates'!$AA280*'V Consumer Factors'!$N$17*'II Rate Development &amp; Change'!$L$34</f>
        <v>#DIV/0!</v>
      </c>
      <c r="CN277" s="112" t="e">
        <f>'III Plan Rates'!$AA280*'V Consumer Factors'!$N$18*'II Rate Development &amp; Change'!$L$34</f>
        <v>#DIV/0!</v>
      </c>
      <c r="CO277" s="112" t="e">
        <f>'III Plan Rates'!$AA280*'V Consumer Factors'!$N$19*'II Rate Development &amp; Change'!$L$34</f>
        <v>#DIV/0!</v>
      </c>
      <c r="CP277" s="112" t="e">
        <f>'III Plan Rates'!$AA280*'V Consumer Factors'!$N$20*'II Rate Development &amp; Change'!$L$34</f>
        <v>#DIV/0!</v>
      </c>
      <c r="CQ277" s="112">
        <f>IF('III Plan Rates'!$AP280&gt;0,SUMPRODUCT(CH277:CP277,'III Plan Rates'!$AG280:$AO280)/'III Plan Rates'!$AP280,0)</f>
        <v>0</v>
      </c>
      <c r="CR277" s="124"/>
      <c r="CS277" s="120" t="e">
        <f t="shared" si="111"/>
        <v>#DIV/0!</v>
      </c>
      <c r="CT277" s="120" t="e">
        <f t="shared" si="112"/>
        <v>#DIV/0!</v>
      </c>
      <c r="CU277" s="120" t="e">
        <f t="shared" si="113"/>
        <v>#DIV/0!</v>
      </c>
      <c r="CV277" s="120" t="e">
        <f t="shared" si="114"/>
        <v>#DIV/0!</v>
      </c>
      <c r="CW277" s="120" t="e">
        <f t="shared" si="115"/>
        <v>#DIV/0!</v>
      </c>
      <c r="CX277" s="120" t="e">
        <f t="shared" si="116"/>
        <v>#DIV/0!</v>
      </c>
      <c r="CY277" s="120" t="e">
        <f t="shared" si="117"/>
        <v>#DIV/0!</v>
      </c>
      <c r="CZ277" s="120" t="e">
        <f t="shared" si="118"/>
        <v>#DIV/0!</v>
      </c>
      <c r="DA277" s="120" t="e">
        <f t="shared" si="119"/>
        <v>#DIV/0!</v>
      </c>
      <c r="DB277" s="120" t="str">
        <f t="shared" si="120"/>
        <v/>
      </c>
      <c r="DC277" s="119"/>
      <c r="DD277" s="111"/>
      <c r="DE277" s="111"/>
      <c r="DF277" s="111"/>
      <c r="DG277" s="111"/>
      <c r="DH277" s="111"/>
      <c r="DI277" s="111"/>
      <c r="DJ277" s="111"/>
      <c r="DK277" s="111"/>
      <c r="DL277" s="111"/>
      <c r="DM277" s="112">
        <f>IF('III Plan Rates'!$AP280&gt;0,SUMPRODUCT(DD277:DL277,'III Plan Rates'!$AG280:$AO280)/'III Plan Rates'!$AP280,0)</f>
        <v>0</v>
      </c>
      <c r="DN277" s="123"/>
      <c r="DO277" s="112" t="e">
        <f>'III Plan Rates'!$AA280*'V Consumer Factors'!$N$12*'II Rate Development &amp; Change'!$M$34</f>
        <v>#DIV/0!</v>
      </c>
      <c r="DP277" s="112" t="e">
        <f>'III Plan Rates'!$AA280*'V Consumer Factors'!$N$13*'II Rate Development &amp; Change'!$M$34</f>
        <v>#DIV/0!</v>
      </c>
      <c r="DQ277" s="112" t="e">
        <f>'III Plan Rates'!$AA280*'V Consumer Factors'!$N$14*'II Rate Development &amp; Change'!$M$34</f>
        <v>#DIV/0!</v>
      </c>
      <c r="DR277" s="112" t="e">
        <f>'III Plan Rates'!$AA280*'V Consumer Factors'!$N$15*'II Rate Development &amp; Change'!$M$34</f>
        <v>#DIV/0!</v>
      </c>
      <c r="DS277" s="112" t="e">
        <f>'III Plan Rates'!$AA280*'V Consumer Factors'!$N$16*'II Rate Development &amp; Change'!$M$34</f>
        <v>#DIV/0!</v>
      </c>
      <c r="DT277" s="112" t="e">
        <f>'III Plan Rates'!$AA280*'V Consumer Factors'!$N$17*'II Rate Development &amp; Change'!$M$34</f>
        <v>#DIV/0!</v>
      </c>
      <c r="DU277" s="112" t="e">
        <f>'III Plan Rates'!$AA280*'V Consumer Factors'!$N$18*'II Rate Development &amp; Change'!$M$34</f>
        <v>#DIV/0!</v>
      </c>
      <c r="DV277" s="112" t="e">
        <f>'III Plan Rates'!$AA280*'V Consumer Factors'!$N$19*'II Rate Development &amp; Change'!$M$34</f>
        <v>#DIV/0!</v>
      </c>
      <c r="DW277" s="112" t="e">
        <f>'III Plan Rates'!$AA280*'V Consumer Factors'!$N$20*'II Rate Development &amp; Change'!$M$34</f>
        <v>#DIV/0!</v>
      </c>
      <c r="DX277" s="112">
        <f>IF('III Plan Rates'!$AP280&gt;0,SUMPRODUCT(DO277:DW277,'III Plan Rates'!$AG280:$AO280)/'III Plan Rates'!$AP280,0)</f>
        <v>0</v>
      </c>
      <c r="DZ277" s="120" t="e">
        <f t="shared" si="121"/>
        <v>#DIV/0!</v>
      </c>
      <c r="EA277" s="120" t="e">
        <f t="shared" si="122"/>
        <v>#DIV/0!</v>
      </c>
      <c r="EB277" s="120" t="e">
        <f t="shared" si="123"/>
        <v>#DIV/0!</v>
      </c>
      <c r="EC277" s="120" t="e">
        <f t="shared" si="124"/>
        <v>#DIV/0!</v>
      </c>
      <c r="ED277" s="120" t="e">
        <f t="shared" si="125"/>
        <v>#DIV/0!</v>
      </c>
      <c r="EE277" s="120" t="e">
        <f t="shared" si="126"/>
        <v>#DIV/0!</v>
      </c>
      <c r="EF277" s="120" t="e">
        <f t="shared" si="127"/>
        <v>#DIV/0!</v>
      </c>
      <c r="EG277" s="120" t="e">
        <f t="shared" si="128"/>
        <v>#DIV/0!</v>
      </c>
      <c r="EH277" s="120" t="e">
        <f t="shared" si="129"/>
        <v>#DIV/0!</v>
      </c>
      <c r="EI277" s="120" t="str">
        <f t="shared" si="130"/>
        <v/>
      </c>
      <c r="EJ277" s="119"/>
    </row>
    <row r="278" spans="1:140" x14ac:dyDescent="0.25">
      <c r="A278" s="406" t="str">
        <f>'III Plan Rates'!A281</f>
        <v>Plan 264</v>
      </c>
      <c r="B278" s="122">
        <f>'III Plan Rates'!B281</f>
        <v>0</v>
      </c>
      <c r="C278" s="128">
        <f>'III Plan Rates'!D281</f>
        <v>0</v>
      </c>
      <c r="D278" s="122">
        <f>'III Plan Rates'!E281</f>
        <v>0</v>
      </c>
      <c r="E278" s="122">
        <f>'III Plan Rates'!F281</f>
        <v>0</v>
      </c>
      <c r="F278" s="122">
        <f>'III Plan Rates'!G281</f>
        <v>0</v>
      </c>
      <c r="G278" s="122">
        <f>'III Plan Rates'!J281</f>
        <v>0</v>
      </c>
      <c r="H278" s="10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2">
        <f>IF('III Plan Rates'!$AP281&gt;0,SUMPRODUCT(I278:Q278,'III Plan Rates'!$AG281:$AO281)/'III Plan Rates'!$AP281,0)</f>
        <v>0</v>
      </c>
      <c r="S278" s="123"/>
      <c r="T278" s="112" t="e">
        <f>'III Plan Rates'!$AA281*'V Consumer Factors'!$N$12*'II Rate Development &amp; Change'!$J$34</f>
        <v>#DIV/0!</v>
      </c>
      <c r="U278" s="112" t="e">
        <f>'III Plan Rates'!$AA281*'V Consumer Factors'!$N$13*'II Rate Development &amp; Change'!$J$34</f>
        <v>#DIV/0!</v>
      </c>
      <c r="V278" s="112" t="e">
        <f>'III Plan Rates'!$AA281*'V Consumer Factors'!$N$14*'II Rate Development &amp; Change'!$J$34</f>
        <v>#DIV/0!</v>
      </c>
      <c r="W278" s="112" t="e">
        <f>'III Plan Rates'!$AA281*'V Consumer Factors'!$N$15*'II Rate Development &amp; Change'!$J$34</f>
        <v>#DIV/0!</v>
      </c>
      <c r="X278" s="112" t="e">
        <f>'III Plan Rates'!$AA281*'V Consumer Factors'!$N$16*'II Rate Development &amp; Change'!$J$34</f>
        <v>#DIV/0!</v>
      </c>
      <c r="Y278" s="112" t="e">
        <f>'III Plan Rates'!$AA281*'V Consumer Factors'!$N$17*'II Rate Development &amp; Change'!$J$34</f>
        <v>#DIV/0!</v>
      </c>
      <c r="Z278" s="112" t="e">
        <f>'III Plan Rates'!$AA281*'V Consumer Factors'!$N$18*'II Rate Development &amp; Change'!$J$34</f>
        <v>#DIV/0!</v>
      </c>
      <c r="AA278" s="112" t="e">
        <f>'III Plan Rates'!$AA281*'V Consumer Factors'!$N$19*'II Rate Development &amp; Change'!$J$34</f>
        <v>#DIV/0!</v>
      </c>
      <c r="AB278" s="112" t="e">
        <f>'III Plan Rates'!$AA281*'V Consumer Factors'!$N$20*'II Rate Development &amp; Change'!$J$34</f>
        <v>#DIV/0!</v>
      </c>
      <c r="AC278" s="112">
        <f>IF('III Plan Rates'!$AP281&gt;0,SUMPRODUCT(T278:AB278,'III Plan Rates'!$AG281:$AO281)/'III Plan Rates'!$AP281,0)</f>
        <v>0</v>
      </c>
      <c r="AD278" s="119"/>
      <c r="AE278" s="120" t="e">
        <f t="shared" ref="AE278:AE314" si="131">IF(AND(I278&gt;0,T278&gt;0),T278/I278-1,"")</f>
        <v>#DIV/0!</v>
      </c>
      <c r="AF278" s="120" t="e">
        <f t="shared" ref="AF278:AF314" si="132">IF(AND(J278&gt;0,U278&gt;0),U278/J278-1,"")</f>
        <v>#DIV/0!</v>
      </c>
      <c r="AG278" s="120" t="e">
        <f t="shared" ref="AG278:AG314" si="133">IF(AND(K278&gt;0,V278&gt;0),V278/K278-1,"")</f>
        <v>#DIV/0!</v>
      </c>
      <c r="AH278" s="120" t="e">
        <f t="shared" ref="AH278:AH314" si="134">IF(AND(L278&gt;0,W278&gt;0),W278/L278-1,"")</f>
        <v>#DIV/0!</v>
      </c>
      <c r="AI278" s="120" t="e">
        <f t="shared" ref="AI278:AI314" si="135">IF(AND(M278&gt;0,X278&gt;0),X278/M278-1,"")</f>
        <v>#DIV/0!</v>
      </c>
      <c r="AJ278" s="120" t="e">
        <f t="shared" ref="AJ278:AJ314" si="136">IF(AND(N278&gt;0,Y278&gt;0),Y278/N278-1,"")</f>
        <v>#DIV/0!</v>
      </c>
      <c r="AK278" s="120" t="e">
        <f t="shared" ref="AK278:AK314" si="137">IF(AND(O278&gt;0,Z278&gt;0),Z278/O278-1,"")</f>
        <v>#DIV/0!</v>
      </c>
      <c r="AL278" s="120" t="e">
        <f t="shared" ref="AL278:AL314" si="138">IF(AND(P278&gt;0,AA278&gt;0),AA278/P278-1,"")</f>
        <v>#DIV/0!</v>
      </c>
      <c r="AM278" s="120" t="e">
        <f t="shared" ref="AM278:AM314" si="139">IF(AND(Q278&gt;0,AB278&gt;0),AB278/Q278-1,"")</f>
        <v>#DIV/0!</v>
      </c>
      <c r="AN278" s="120" t="str">
        <f t="shared" ref="AN278:AN314" si="140">IF(AND(R278&gt;0,AC278&gt;0),AC278/R278-1,"")</f>
        <v/>
      </c>
      <c r="AO278" s="119"/>
      <c r="AP278" s="111"/>
      <c r="AQ278" s="111"/>
      <c r="AR278" s="111"/>
      <c r="AS278" s="111"/>
      <c r="AT278" s="111"/>
      <c r="AU278" s="111"/>
      <c r="AV278" s="111"/>
      <c r="AW278" s="111"/>
      <c r="AX278" s="111"/>
      <c r="AY278" s="112">
        <f>IF('III Plan Rates'!$AP281&gt;0,SUMPRODUCT(AP278:AX278,'III Plan Rates'!$AG281:$AO281)/'III Plan Rates'!$AP281,0)</f>
        <v>0</v>
      </c>
      <c r="AZ278" s="123"/>
      <c r="BA278" s="112" t="e">
        <f>'III Plan Rates'!$AA281*'V Consumer Factors'!$N$12*'II Rate Development &amp; Change'!$K$34</f>
        <v>#DIV/0!</v>
      </c>
      <c r="BB278" s="112" t="e">
        <f>'III Plan Rates'!$AA281*'V Consumer Factors'!$N$13*'II Rate Development &amp; Change'!$K$34</f>
        <v>#DIV/0!</v>
      </c>
      <c r="BC278" s="112" t="e">
        <f>'III Plan Rates'!$AA281*'V Consumer Factors'!$N$14*'II Rate Development &amp; Change'!$K$34</f>
        <v>#DIV/0!</v>
      </c>
      <c r="BD278" s="112" t="e">
        <f>'III Plan Rates'!$AA281*'V Consumer Factors'!$N$15*'II Rate Development &amp; Change'!$K$34</f>
        <v>#DIV/0!</v>
      </c>
      <c r="BE278" s="112" t="e">
        <f>'III Plan Rates'!$AA281*'V Consumer Factors'!$N$16*'II Rate Development &amp; Change'!$K$34</f>
        <v>#DIV/0!</v>
      </c>
      <c r="BF278" s="112" t="e">
        <f>'III Plan Rates'!$AA281*'V Consumer Factors'!$N$17*'II Rate Development &amp; Change'!$K$34</f>
        <v>#DIV/0!</v>
      </c>
      <c r="BG278" s="112" t="e">
        <f>'III Plan Rates'!$AA281*'V Consumer Factors'!$N$18*'II Rate Development &amp; Change'!$K$34</f>
        <v>#DIV/0!</v>
      </c>
      <c r="BH278" s="112" t="e">
        <f>'III Plan Rates'!$AA281*'V Consumer Factors'!$N$19*'II Rate Development &amp; Change'!$K$34</f>
        <v>#DIV/0!</v>
      </c>
      <c r="BI278" s="112" t="e">
        <f>'III Plan Rates'!$AA281*'V Consumer Factors'!$N$20*'II Rate Development &amp; Change'!$K$34</f>
        <v>#DIV/0!</v>
      </c>
      <c r="BJ278" s="112">
        <f>IF('III Plan Rates'!$AP281&gt;0,SUMPRODUCT(BA278:BI278,'III Plan Rates'!$AG281:$AO281)/'III Plan Rates'!$AP281,0)</f>
        <v>0</v>
      </c>
      <c r="BK278" s="124"/>
      <c r="BL278" s="120" t="e">
        <f t="shared" ref="BL278:BL314" si="141">IF(AND(AP278&gt;0,BA278&gt;0),BA278/AP278-1,"")</f>
        <v>#DIV/0!</v>
      </c>
      <c r="BM278" s="120" t="e">
        <f t="shared" ref="BM278:BM314" si="142">IF(AND(AQ278&gt;0,BB278&gt;0),BB278/AQ278-1,"")</f>
        <v>#DIV/0!</v>
      </c>
      <c r="BN278" s="120" t="e">
        <f t="shared" ref="BN278:BN314" si="143">IF(AND(AR278&gt;0,BC278&gt;0),BC278/AR278-1,"")</f>
        <v>#DIV/0!</v>
      </c>
      <c r="BO278" s="120" t="e">
        <f t="shared" ref="BO278:BO314" si="144">IF(AND(AS278&gt;0,BD278&gt;0),BD278/AS278-1,"")</f>
        <v>#DIV/0!</v>
      </c>
      <c r="BP278" s="120" t="e">
        <f t="shared" ref="BP278:BP314" si="145">IF(AND(AT278&gt;0,BE278&gt;0),BE278/AT278-1,"")</f>
        <v>#DIV/0!</v>
      </c>
      <c r="BQ278" s="120" t="e">
        <f t="shared" ref="BQ278:BQ314" si="146">IF(AND(AU278&gt;0,BF278&gt;0),BF278/AU278-1,"")</f>
        <v>#DIV/0!</v>
      </c>
      <c r="BR278" s="120" t="e">
        <f t="shared" ref="BR278:BR314" si="147">IF(AND(AV278&gt;0,BG278&gt;0),BG278/AV278-1,"")</f>
        <v>#DIV/0!</v>
      </c>
      <c r="BS278" s="120" t="e">
        <f t="shared" ref="BS278:BS314" si="148">IF(AND(AW278&gt;0,BH278&gt;0),BH278/AW278-1,"")</f>
        <v>#DIV/0!</v>
      </c>
      <c r="BT278" s="120" t="e">
        <f t="shared" ref="BT278:BT314" si="149">IF(AND(AX278&gt;0,BI278&gt;0),BI278/AX278-1,"")</f>
        <v>#DIV/0!</v>
      </c>
      <c r="BU278" s="120" t="str">
        <f t="shared" ref="BU278:BU314" si="150">IF(AND(AY278&gt;0,BJ278&gt;0),BJ278/AY278-1,"")</f>
        <v/>
      </c>
      <c r="BV278" s="119"/>
      <c r="BW278" s="111"/>
      <c r="BX278" s="111"/>
      <c r="BY278" s="111"/>
      <c r="BZ278" s="111"/>
      <c r="CA278" s="111"/>
      <c r="CB278" s="111"/>
      <c r="CC278" s="111"/>
      <c r="CD278" s="111"/>
      <c r="CE278" s="111"/>
      <c r="CF278" s="112">
        <f>IF('III Plan Rates'!$AP281&gt;0,SUMPRODUCT(BW278:CE278,'III Plan Rates'!$AG281:$AO281)/'III Plan Rates'!$AP281,0)</f>
        <v>0</v>
      </c>
      <c r="CG278" s="123"/>
      <c r="CH278" s="112" t="e">
        <f>'III Plan Rates'!$AA281*'V Consumer Factors'!$N$12*'II Rate Development &amp; Change'!$L$34</f>
        <v>#DIV/0!</v>
      </c>
      <c r="CI278" s="112" t="e">
        <f>'III Plan Rates'!$AA281*'V Consumer Factors'!$N$13*'II Rate Development &amp; Change'!$L$34</f>
        <v>#DIV/0!</v>
      </c>
      <c r="CJ278" s="112" t="e">
        <f>'III Plan Rates'!$AA281*'V Consumer Factors'!$N$14*'II Rate Development &amp; Change'!$L$34</f>
        <v>#DIV/0!</v>
      </c>
      <c r="CK278" s="112" t="e">
        <f>'III Plan Rates'!$AA281*'V Consumer Factors'!$N$15*'II Rate Development &amp; Change'!$L$34</f>
        <v>#DIV/0!</v>
      </c>
      <c r="CL278" s="112" t="e">
        <f>'III Plan Rates'!$AA281*'V Consumer Factors'!$N$16*'II Rate Development &amp; Change'!$L$34</f>
        <v>#DIV/0!</v>
      </c>
      <c r="CM278" s="112" t="e">
        <f>'III Plan Rates'!$AA281*'V Consumer Factors'!$N$17*'II Rate Development &amp; Change'!$L$34</f>
        <v>#DIV/0!</v>
      </c>
      <c r="CN278" s="112" t="e">
        <f>'III Plan Rates'!$AA281*'V Consumer Factors'!$N$18*'II Rate Development &amp; Change'!$L$34</f>
        <v>#DIV/0!</v>
      </c>
      <c r="CO278" s="112" t="e">
        <f>'III Plan Rates'!$AA281*'V Consumer Factors'!$N$19*'II Rate Development &amp; Change'!$L$34</f>
        <v>#DIV/0!</v>
      </c>
      <c r="CP278" s="112" t="e">
        <f>'III Plan Rates'!$AA281*'V Consumer Factors'!$N$20*'II Rate Development &amp; Change'!$L$34</f>
        <v>#DIV/0!</v>
      </c>
      <c r="CQ278" s="112">
        <f>IF('III Plan Rates'!$AP281&gt;0,SUMPRODUCT(CH278:CP278,'III Plan Rates'!$AG281:$AO281)/'III Plan Rates'!$AP281,0)</f>
        <v>0</v>
      </c>
      <c r="CR278" s="124"/>
      <c r="CS278" s="120" t="e">
        <f t="shared" ref="CS278:CS314" si="151">IF(AND(BW278&gt;0,CH278&gt;0),CH278/BW278-1,"")</f>
        <v>#DIV/0!</v>
      </c>
      <c r="CT278" s="120" t="e">
        <f t="shared" ref="CT278:CT314" si="152">IF(AND(BX278&gt;0,CI278&gt;0),CI278/BX278-1,"")</f>
        <v>#DIV/0!</v>
      </c>
      <c r="CU278" s="120" t="e">
        <f t="shared" ref="CU278:CU314" si="153">IF(AND(BY278&gt;0,CJ278&gt;0),CJ278/BY278-1,"")</f>
        <v>#DIV/0!</v>
      </c>
      <c r="CV278" s="120" t="e">
        <f t="shared" ref="CV278:CV314" si="154">IF(AND(BZ278&gt;0,CK278&gt;0),CK278/BZ278-1,"")</f>
        <v>#DIV/0!</v>
      </c>
      <c r="CW278" s="120" t="e">
        <f t="shared" ref="CW278:CW314" si="155">IF(AND(CA278&gt;0,CL278&gt;0),CL278/CA278-1,"")</f>
        <v>#DIV/0!</v>
      </c>
      <c r="CX278" s="120" t="e">
        <f t="shared" ref="CX278:CX314" si="156">IF(AND(CB278&gt;0,CM278&gt;0),CM278/CB278-1,"")</f>
        <v>#DIV/0!</v>
      </c>
      <c r="CY278" s="120" t="e">
        <f t="shared" ref="CY278:CY314" si="157">IF(AND(CC278&gt;0,CN278&gt;0),CN278/CC278-1,"")</f>
        <v>#DIV/0!</v>
      </c>
      <c r="CZ278" s="120" t="e">
        <f t="shared" ref="CZ278:CZ314" si="158">IF(AND(CD278&gt;0,CO278&gt;0),CO278/CD278-1,"")</f>
        <v>#DIV/0!</v>
      </c>
      <c r="DA278" s="120" t="e">
        <f t="shared" ref="DA278:DA314" si="159">IF(AND(CE278&gt;0,CP278&gt;0),CP278/CE278-1,"")</f>
        <v>#DIV/0!</v>
      </c>
      <c r="DB278" s="120" t="str">
        <f t="shared" ref="DB278:DB314" si="160">IF(AND(CF278&gt;0,CQ278&gt;0),CQ278/CF278-1,"")</f>
        <v/>
      </c>
      <c r="DC278" s="119"/>
      <c r="DD278" s="111"/>
      <c r="DE278" s="111"/>
      <c r="DF278" s="111"/>
      <c r="DG278" s="111"/>
      <c r="DH278" s="111"/>
      <c r="DI278" s="111"/>
      <c r="DJ278" s="111"/>
      <c r="DK278" s="111"/>
      <c r="DL278" s="111"/>
      <c r="DM278" s="112">
        <f>IF('III Plan Rates'!$AP281&gt;0,SUMPRODUCT(DD278:DL278,'III Plan Rates'!$AG281:$AO281)/'III Plan Rates'!$AP281,0)</f>
        <v>0</v>
      </c>
      <c r="DN278" s="123"/>
      <c r="DO278" s="112" t="e">
        <f>'III Plan Rates'!$AA281*'V Consumer Factors'!$N$12*'II Rate Development &amp; Change'!$M$34</f>
        <v>#DIV/0!</v>
      </c>
      <c r="DP278" s="112" t="e">
        <f>'III Plan Rates'!$AA281*'V Consumer Factors'!$N$13*'II Rate Development &amp; Change'!$M$34</f>
        <v>#DIV/0!</v>
      </c>
      <c r="DQ278" s="112" t="e">
        <f>'III Plan Rates'!$AA281*'V Consumer Factors'!$N$14*'II Rate Development &amp; Change'!$M$34</f>
        <v>#DIV/0!</v>
      </c>
      <c r="DR278" s="112" t="e">
        <f>'III Plan Rates'!$AA281*'V Consumer Factors'!$N$15*'II Rate Development &amp; Change'!$M$34</f>
        <v>#DIV/0!</v>
      </c>
      <c r="DS278" s="112" t="e">
        <f>'III Plan Rates'!$AA281*'V Consumer Factors'!$N$16*'II Rate Development &amp; Change'!$M$34</f>
        <v>#DIV/0!</v>
      </c>
      <c r="DT278" s="112" t="e">
        <f>'III Plan Rates'!$AA281*'V Consumer Factors'!$N$17*'II Rate Development &amp; Change'!$M$34</f>
        <v>#DIV/0!</v>
      </c>
      <c r="DU278" s="112" t="e">
        <f>'III Plan Rates'!$AA281*'V Consumer Factors'!$N$18*'II Rate Development &amp; Change'!$M$34</f>
        <v>#DIV/0!</v>
      </c>
      <c r="DV278" s="112" t="e">
        <f>'III Plan Rates'!$AA281*'V Consumer Factors'!$N$19*'II Rate Development &amp; Change'!$M$34</f>
        <v>#DIV/0!</v>
      </c>
      <c r="DW278" s="112" t="e">
        <f>'III Plan Rates'!$AA281*'V Consumer Factors'!$N$20*'II Rate Development &amp; Change'!$M$34</f>
        <v>#DIV/0!</v>
      </c>
      <c r="DX278" s="112">
        <f>IF('III Plan Rates'!$AP281&gt;0,SUMPRODUCT(DO278:DW278,'III Plan Rates'!$AG281:$AO281)/'III Plan Rates'!$AP281,0)</f>
        <v>0</v>
      </c>
      <c r="DZ278" s="120" t="e">
        <f t="shared" ref="DZ278:DZ314" si="161">IF(AND(DD278&gt;0,DO278&gt;0),DO278/DD278-1,"")</f>
        <v>#DIV/0!</v>
      </c>
      <c r="EA278" s="120" t="e">
        <f t="shared" ref="EA278:EA314" si="162">IF(AND(DE278&gt;0,DP278&gt;0),DP278/DE278-1,"")</f>
        <v>#DIV/0!</v>
      </c>
      <c r="EB278" s="120" t="e">
        <f t="shared" ref="EB278:EB314" si="163">IF(AND(DF278&gt;0,DQ278&gt;0),DQ278/DF278-1,"")</f>
        <v>#DIV/0!</v>
      </c>
      <c r="EC278" s="120" t="e">
        <f t="shared" ref="EC278:EC314" si="164">IF(AND(DG278&gt;0,DR278&gt;0),DR278/DG278-1,"")</f>
        <v>#DIV/0!</v>
      </c>
      <c r="ED278" s="120" t="e">
        <f t="shared" ref="ED278:ED314" si="165">IF(AND(DH278&gt;0,DS278&gt;0),DS278/DH278-1,"")</f>
        <v>#DIV/0!</v>
      </c>
      <c r="EE278" s="120" t="e">
        <f t="shared" ref="EE278:EE314" si="166">IF(AND(DI278&gt;0,DT278&gt;0),DT278/DI278-1,"")</f>
        <v>#DIV/0!</v>
      </c>
      <c r="EF278" s="120" t="e">
        <f t="shared" ref="EF278:EF314" si="167">IF(AND(DJ278&gt;0,DU278&gt;0),DU278/DJ278-1,"")</f>
        <v>#DIV/0!</v>
      </c>
      <c r="EG278" s="120" t="e">
        <f t="shared" ref="EG278:EG314" si="168">IF(AND(DK278&gt;0,DV278&gt;0),DV278/DK278-1,"")</f>
        <v>#DIV/0!</v>
      </c>
      <c r="EH278" s="120" t="e">
        <f t="shared" ref="EH278:EH314" si="169">IF(AND(DL278&gt;0,DW278&gt;0),DW278/DL278-1,"")</f>
        <v>#DIV/0!</v>
      </c>
      <c r="EI278" s="120" t="str">
        <f t="shared" ref="EI278:EI314" si="170">IF(AND(DM278&gt;0,DX278&gt;0),DX278/DM278-1,"")</f>
        <v/>
      </c>
      <c r="EJ278" s="119"/>
    </row>
    <row r="279" spans="1:140" x14ac:dyDescent="0.25">
      <c r="A279" s="406" t="str">
        <f>'III Plan Rates'!A282</f>
        <v>Plan 265</v>
      </c>
      <c r="B279" s="122">
        <f>'III Plan Rates'!B282</f>
        <v>0</v>
      </c>
      <c r="C279" s="128">
        <f>'III Plan Rates'!D282</f>
        <v>0</v>
      </c>
      <c r="D279" s="122">
        <f>'III Plan Rates'!E282</f>
        <v>0</v>
      </c>
      <c r="E279" s="122">
        <f>'III Plan Rates'!F282</f>
        <v>0</v>
      </c>
      <c r="F279" s="122">
        <f>'III Plan Rates'!G282</f>
        <v>0</v>
      </c>
      <c r="G279" s="122">
        <f>'III Plan Rates'!J282</f>
        <v>0</v>
      </c>
      <c r="H279" s="10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2">
        <f>IF('III Plan Rates'!$AP282&gt;0,SUMPRODUCT(I279:Q279,'III Plan Rates'!$AG282:$AO282)/'III Plan Rates'!$AP282,0)</f>
        <v>0</v>
      </c>
      <c r="S279" s="123"/>
      <c r="T279" s="112" t="e">
        <f>'III Plan Rates'!$AA282*'V Consumer Factors'!$N$12*'II Rate Development &amp; Change'!$J$34</f>
        <v>#DIV/0!</v>
      </c>
      <c r="U279" s="112" t="e">
        <f>'III Plan Rates'!$AA282*'V Consumer Factors'!$N$13*'II Rate Development &amp; Change'!$J$34</f>
        <v>#DIV/0!</v>
      </c>
      <c r="V279" s="112" t="e">
        <f>'III Plan Rates'!$AA282*'V Consumer Factors'!$N$14*'II Rate Development &amp; Change'!$J$34</f>
        <v>#DIV/0!</v>
      </c>
      <c r="W279" s="112" t="e">
        <f>'III Plan Rates'!$AA282*'V Consumer Factors'!$N$15*'II Rate Development &amp; Change'!$J$34</f>
        <v>#DIV/0!</v>
      </c>
      <c r="X279" s="112" t="e">
        <f>'III Plan Rates'!$AA282*'V Consumer Factors'!$N$16*'II Rate Development &amp; Change'!$J$34</f>
        <v>#DIV/0!</v>
      </c>
      <c r="Y279" s="112" t="e">
        <f>'III Plan Rates'!$AA282*'V Consumer Factors'!$N$17*'II Rate Development &amp; Change'!$J$34</f>
        <v>#DIV/0!</v>
      </c>
      <c r="Z279" s="112" t="e">
        <f>'III Plan Rates'!$AA282*'V Consumer Factors'!$N$18*'II Rate Development &amp; Change'!$J$34</f>
        <v>#DIV/0!</v>
      </c>
      <c r="AA279" s="112" t="e">
        <f>'III Plan Rates'!$AA282*'V Consumer Factors'!$N$19*'II Rate Development &amp; Change'!$J$34</f>
        <v>#DIV/0!</v>
      </c>
      <c r="AB279" s="112" t="e">
        <f>'III Plan Rates'!$AA282*'V Consumer Factors'!$N$20*'II Rate Development &amp; Change'!$J$34</f>
        <v>#DIV/0!</v>
      </c>
      <c r="AC279" s="112">
        <f>IF('III Plan Rates'!$AP282&gt;0,SUMPRODUCT(T279:AB279,'III Plan Rates'!$AG282:$AO282)/'III Plan Rates'!$AP282,0)</f>
        <v>0</v>
      </c>
      <c r="AD279" s="119"/>
      <c r="AE279" s="120" t="e">
        <f t="shared" si="131"/>
        <v>#DIV/0!</v>
      </c>
      <c r="AF279" s="120" t="e">
        <f t="shared" si="132"/>
        <v>#DIV/0!</v>
      </c>
      <c r="AG279" s="120" t="e">
        <f t="shared" si="133"/>
        <v>#DIV/0!</v>
      </c>
      <c r="AH279" s="120" t="e">
        <f t="shared" si="134"/>
        <v>#DIV/0!</v>
      </c>
      <c r="AI279" s="120" t="e">
        <f t="shared" si="135"/>
        <v>#DIV/0!</v>
      </c>
      <c r="AJ279" s="120" t="e">
        <f t="shared" si="136"/>
        <v>#DIV/0!</v>
      </c>
      <c r="AK279" s="120" t="e">
        <f t="shared" si="137"/>
        <v>#DIV/0!</v>
      </c>
      <c r="AL279" s="120" t="e">
        <f t="shared" si="138"/>
        <v>#DIV/0!</v>
      </c>
      <c r="AM279" s="120" t="e">
        <f t="shared" si="139"/>
        <v>#DIV/0!</v>
      </c>
      <c r="AN279" s="120" t="str">
        <f t="shared" si="140"/>
        <v/>
      </c>
      <c r="AO279" s="119"/>
      <c r="AP279" s="111"/>
      <c r="AQ279" s="111"/>
      <c r="AR279" s="111"/>
      <c r="AS279" s="111"/>
      <c r="AT279" s="111"/>
      <c r="AU279" s="111"/>
      <c r="AV279" s="111"/>
      <c r="AW279" s="111"/>
      <c r="AX279" s="111"/>
      <c r="AY279" s="112">
        <f>IF('III Plan Rates'!$AP282&gt;0,SUMPRODUCT(AP279:AX279,'III Plan Rates'!$AG282:$AO282)/'III Plan Rates'!$AP282,0)</f>
        <v>0</v>
      </c>
      <c r="AZ279" s="123"/>
      <c r="BA279" s="112" t="e">
        <f>'III Plan Rates'!$AA282*'V Consumer Factors'!$N$12*'II Rate Development &amp; Change'!$K$34</f>
        <v>#DIV/0!</v>
      </c>
      <c r="BB279" s="112" t="e">
        <f>'III Plan Rates'!$AA282*'V Consumer Factors'!$N$13*'II Rate Development &amp; Change'!$K$34</f>
        <v>#DIV/0!</v>
      </c>
      <c r="BC279" s="112" t="e">
        <f>'III Plan Rates'!$AA282*'V Consumer Factors'!$N$14*'II Rate Development &amp; Change'!$K$34</f>
        <v>#DIV/0!</v>
      </c>
      <c r="BD279" s="112" t="e">
        <f>'III Plan Rates'!$AA282*'V Consumer Factors'!$N$15*'II Rate Development &amp; Change'!$K$34</f>
        <v>#DIV/0!</v>
      </c>
      <c r="BE279" s="112" t="e">
        <f>'III Plan Rates'!$AA282*'V Consumer Factors'!$N$16*'II Rate Development &amp; Change'!$K$34</f>
        <v>#DIV/0!</v>
      </c>
      <c r="BF279" s="112" t="e">
        <f>'III Plan Rates'!$AA282*'V Consumer Factors'!$N$17*'II Rate Development &amp; Change'!$K$34</f>
        <v>#DIV/0!</v>
      </c>
      <c r="BG279" s="112" t="e">
        <f>'III Plan Rates'!$AA282*'V Consumer Factors'!$N$18*'II Rate Development &amp; Change'!$K$34</f>
        <v>#DIV/0!</v>
      </c>
      <c r="BH279" s="112" t="e">
        <f>'III Plan Rates'!$AA282*'V Consumer Factors'!$N$19*'II Rate Development &amp; Change'!$K$34</f>
        <v>#DIV/0!</v>
      </c>
      <c r="BI279" s="112" t="e">
        <f>'III Plan Rates'!$AA282*'V Consumer Factors'!$N$20*'II Rate Development &amp; Change'!$K$34</f>
        <v>#DIV/0!</v>
      </c>
      <c r="BJ279" s="112">
        <f>IF('III Plan Rates'!$AP282&gt;0,SUMPRODUCT(BA279:BI279,'III Plan Rates'!$AG282:$AO282)/'III Plan Rates'!$AP282,0)</f>
        <v>0</v>
      </c>
      <c r="BK279" s="124"/>
      <c r="BL279" s="120" t="e">
        <f t="shared" si="141"/>
        <v>#DIV/0!</v>
      </c>
      <c r="BM279" s="120" t="e">
        <f t="shared" si="142"/>
        <v>#DIV/0!</v>
      </c>
      <c r="BN279" s="120" t="e">
        <f t="shared" si="143"/>
        <v>#DIV/0!</v>
      </c>
      <c r="BO279" s="120" t="e">
        <f t="shared" si="144"/>
        <v>#DIV/0!</v>
      </c>
      <c r="BP279" s="120" t="e">
        <f t="shared" si="145"/>
        <v>#DIV/0!</v>
      </c>
      <c r="BQ279" s="120" t="e">
        <f t="shared" si="146"/>
        <v>#DIV/0!</v>
      </c>
      <c r="BR279" s="120" t="e">
        <f t="shared" si="147"/>
        <v>#DIV/0!</v>
      </c>
      <c r="BS279" s="120" t="e">
        <f t="shared" si="148"/>
        <v>#DIV/0!</v>
      </c>
      <c r="BT279" s="120" t="e">
        <f t="shared" si="149"/>
        <v>#DIV/0!</v>
      </c>
      <c r="BU279" s="120" t="str">
        <f t="shared" si="150"/>
        <v/>
      </c>
      <c r="BV279" s="119"/>
      <c r="BW279" s="111"/>
      <c r="BX279" s="111"/>
      <c r="BY279" s="111"/>
      <c r="BZ279" s="111"/>
      <c r="CA279" s="111"/>
      <c r="CB279" s="111"/>
      <c r="CC279" s="111"/>
      <c r="CD279" s="111"/>
      <c r="CE279" s="111"/>
      <c r="CF279" s="112">
        <f>IF('III Plan Rates'!$AP282&gt;0,SUMPRODUCT(BW279:CE279,'III Plan Rates'!$AG282:$AO282)/'III Plan Rates'!$AP282,0)</f>
        <v>0</v>
      </c>
      <c r="CG279" s="123"/>
      <c r="CH279" s="112" t="e">
        <f>'III Plan Rates'!$AA282*'V Consumer Factors'!$N$12*'II Rate Development &amp; Change'!$L$34</f>
        <v>#DIV/0!</v>
      </c>
      <c r="CI279" s="112" t="e">
        <f>'III Plan Rates'!$AA282*'V Consumer Factors'!$N$13*'II Rate Development &amp; Change'!$L$34</f>
        <v>#DIV/0!</v>
      </c>
      <c r="CJ279" s="112" t="e">
        <f>'III Plan Rates'!$AA282*'V Consumer Factors'!$N$14*'II Rate Development &amp; Change'!$L$34</f>
        <v>#DIV/0!</v>
      </c>
      <c r="CK279" s="112" t="e">
        <f>'III Plan Rates'!$AA282*'V Consumer Factors'!$N$15*'II Rate Development &amp; Change'!$L$34</f>
        <v>#DIV/0!</v>
      </c>
      <c r="CL279" s="112" t="e">
        <f>'III Plan Rates'!$AA282*'V Consumer Factors'!$N$16*'II Rate Development &amp; Change'!$L$34</f>
        <v>#DIV/0!</v>
      </c>
      <c r="CM279" s="112" t="e">
        <f>'III Plan Rates'!$AA282*'V Consumer Factors'!$N$17*'II Rate Development &amp; Change'!$L$34</f>
        <v>#DIV/0!</v>
      </c>
      <c r="CN279" s="112" t="e">
        <f>'III Plan Rates'!$AA282*'V Consumer Factors'!$N$18*'II Rate Development &amp; Change'!$L$34</f>
        <v>#DIV/0!</v>
      </c>
      <c r="CO279" s="112" t="e">
        <f>'III Plan Rates'!$AA282*'V Consumer Factors'!$N$19*'II Rate Development &amp; Change'!$L$34</f>
        <v>#DIV/0!</v>
      </c>
      <c r="CP279" s="112" t="e">
        <f>'III Plan Rates'!$AA282*'V Consumer Factors'!$N$20*'II Rate Development &amp; Change'!$L$34</f>
        <v>#DIV/0!</v>
      </c>
      <c r="CQ279" s="112">
        <f>IF('III Plan Rates'!$AP282&gt;0,SUMPRODUCT(CH279:CP279,'III Plan Rates'!$AG282:$AO282)/'III Plan Rates'!$AP282,0)</f>
        <v>0</v>
      </c>
      <c r="CR279" s="124"/>
      <c r="CS279" s="120" t="e">
        <f t="shared" si="151"/>
        <v>#DIV/0!</v>
      </c>
      <c r="CT279" s="120" t="e">
        <f t="shared" si="152"/>
        <v>#DIV/0!</v>
      </c>
      <c r="CU279" s="120" t="e">
        <f t="shared" si="153"/>
        <v>#DIV/0!</v>
      </c>
      <c r="CV279" s="120" t="e">
        <f t="shared" si="154"/>
        <v>#DIV/0!</v>
      </c>
      <c r="CW279" s="120" t="e">
        <f t="shared" si="155"/>
        <v>#DIV/0!</v>
      </c>
      <c r="CX279" s="120" t="e">
        <f t="shared" si="156"/>
        <v>#DIV/0!</v>
      </c>
      <c r="CY279" s="120" t="e">
        <f t="shared" si="157"/>
        <v>#DIV/0!</v>
      </c>
      <c r="CZ279" s="120" t="e">
        <f t="shared" si="158"/>
        <v>#DIV/0!</v>
      </c>
      <c r="DA279" s="120" t="e">
        <f t="shared" si="159"/>
        <v>#DIV/0!</v>
      </c>
      <c r="DB279" s="120" t="str">
        <f t="shared" si="160"/>
        <v/>
      </c>
      <c r="DC279" s="119"/>
      <c r="DD279" s="111"/>
      <c r="DE279" s="111"/>
      <c r="DF279" s="111"/>
      <c r="DG279" s="111"/>
      <c r="DH279" s="111"/>
      <c r="DI279" s="111"/>
      <c r="DJ279" s="111"/>
      <c r="DK279" s="111"/>
      <c r="DL279" s="111"/>
      <c r="DM279" s="112">
        <f>IF('III Plan Rates'!$AP282&gt;0,SUMPRODUCT(DD279:DL279,'III Plan Rates'!$AG282:$AO282)/'III Plan Rates'!$AP282,0)</f>
        <v>0</v>
      </c>
      <c r="DN279" s="123"/>
      <c r="DO279" s="112" t="e">
        <f>'III Plan Rates'!$AA282*'V Consumer Factors'!$N$12*'II Rate Development &amp; Change'!$M$34</f>
        <v>#DIV/0!</v>
      </c>
      <c r="DP279" s="112" t="e">
        <f>'III Plan Rates'!$AA282*'V Consumer Factors'!$N$13*'II Rate Development &amp; Change'!$M$34</f>
        <v>#DIV/0!</v>
      </c>
      <c r="DQ279" s="112" t="e">
        <f>'III Plan Rates'!$AA282*'V Consumer Factors'!$N$14*'II Rate Development &amp; Change'!$M$34</f>
        <v>#DIV/0!</v>
      </c>
      <c r="DR279" s="112" t="e">
        <f>'III Plan Rates'!$AA282*'V Consumer Factors'!$N$15*'II Rate Development &amp; Change'!$M$34</f>
        <v>#DIV/0!</v>
      </c>
      <c r="DS279" s="112" t="e">
        <f>'III Plan Rates'!$AA282*'V Consumer Factors'!$N$16*'II Rate Development &amp; Change'!$M$34</f>
        <v>#DIV/0!</v>
      </c>
      <c r="DT279" s="112" t="e">
        <f>'III Plan Rates'!$AA282*'V Consumer Factors'!$N$17*'II Rate Development &amp; Change'!$M$34</f>
        <v>#DIV/0!</v>
      </c>
      <c r="DU279" s="112" t="e">
        <f>'III Plan Rates'!$AA282*'V Consumer Factors'!$N$18*'II Rate Development &amp; Change'!$M$34</f>
        <v>#DIV/0!</v>
      </c>
      <c r="DV279" s="112" t="e">
        <f>'III Plan Rates'!$AA282*'V Consumer Factors'!$N$19*'II Rate Development &amp; Change'!$M$34</f>
        <v>#DIV/0!</v>
      </c>
      <c r="DW279" s="112" t="e">
        <f>'III Plan Rates'!$AA282*'V Consumer Factors'!$N$20*'II Rate Development &amp; Change'!$M$34</f>
        <v>#DIV/0!</v>
      </c>
      <c r="DX279" s="112">
        <f>IF('III Plan Rates'!$AP282&gt;0,SUMPRODUCT(DO279:DW279,'III Plan Rates'!$AG282:$AO282)/'III Plan Rates'!$AP282,0)</f>
        <v>0</v>
      </c>
      <c r="DZ279" s="120" t="e">
        <f t="shared" si="161"/>
        <v>#DIV/0!</v>
      </c>
      <c r="EA279" s="120" t="e">
        <f t="shared" si="162"/>
        <v>#DIV/0!</v>
      </c>
      <c r="EB279" s="120" t="e">
        <f t="shared" si="163"/>
        <v>#DIV/0!</v>
      </c>
      <c r="EC279" s="120" t="e">
        <f t="shared" si="164"/>
        <v>#DIV/0!</v>
      </c>
      <c r="ED279" s="120" t="e">
        <f t="shared" si="165"/>
        <v>#DIV/0!</v>
      </c>
      <c r="EE279" s="120" t="e">
        <f t="shared" si="166"/>
        <v>#DIV/0!</v>
      </c>
      <c r="EF279" s="120" t="e">
        <f t="shared" si="167"/>
        <v>#DIV/0!</v>
      </c>
      <c r="EG279" s="120" t="e">
        <f t="shared" si="168"/>
        <v>#DIV/0!</v>
      </c>
      <c r="EH279" s="120" t="e">
        <f t="shared" si="169"/>
        <v>#DIV/0!</v>
      </c>
      <c r="EI279" s="120" t="str">
        <f t="shared" si="170"/>
        <v/>
      </c>
      <c r="EJ279" s="119"/>
    </row>
    <row r="280" spans="1:140" x14ac:dyDescent="0.25">
      <c r="A280" s="406" t="str">
        <f>'III Plan Rates'!A283</f>
        <v>Plan 266</v>
      </c>
      <c r="B280" s="122">
        <f>'III Plan Rates'!B283</f>
        <v>0</v>
      </c>
      <c r="C280" s="128">
        <f>'III Plan Rates'!D283</f>
        <v>0</v>
      </c>
      <c r="D280" s="122">
        <f>'III Plan Rates'!E283</f>
        <v>0</v>
      </c>
      <c r="E280" s="122">
        <f>'III Plan Rates'!F283</f>
        <v>0</v>
      </c>
      <c r="F280" s="122">
        <f>'III Plan Rates'!G283</f>
        <v>0</v>
      </c>
      <c r="G280" s="122">
        <f>'III Plan Rates'!J283</f>
        <v>0</v>
      </c>
      <c r="H280" s="10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2">
        <f>IF('III Plan Rates'!$AP283&gt;0,SUMPRODUCT(I280:Q280,'III Plan Rates'!$AG283:$AO283)/'III Plan Rates'!$AP283,0)</f>
        <v>0</v>
      </c>
      <c r="S280" s="123"/>
      <c r="T280" s="112" t="e">
        <f>'III Plan Rates'!$AA283*'V Consumer Factors'!$N$12*'II Rate Development &amp; Change'!$J$34</f>
        <v>#DIV/0!</v>
      </c>
      <c r="U280" s="112" t="e">
        <f>'III Plan Rates'!$AA283*'V Consumer Factors'!$N$13*'II Rate Development &amp; Change'!$J$34</f>
        <v>#DIV/0!</v>
      </c>
      <c r="V280" s="112" t="e">
        <f>'III Plan Rates'!$AA283*'V Consumer Factors'!$N$14*'II Rate Development &amp; Change'!$J$34</f>
        <v>#DIV/0!</v>
      </c>
      <c r="W280" s="112" t="e">
        <f>'III Plan Rates'!$AA283*'V Consumer Factors'!$N$15*'II Rate Development &amp; Change'!$J$34</f>
        <v>#DIV/0!</v>
      </c>
      <c r="X280" s="112" t="e">
        <f>'III Plan Rates'!$AA283*'V Consumer Factors'!$N$16*'II Rate Development &amp; Change'!$J$34</f>
        <v>#DIV/0!</v>
      </c>
      <c r="Y280" s="112" t="e">
        <f>'III Plan Rates'!$AA283*'V Consumer Factors'!$N$17*'II Rate Development &amp; Change'!$J$34</f>
        <v>#DIV/0!</v>
      </c>
      <c r="Z280" s="112" t="e">
        <f>'III Plan Rates'!$AA283*'V Consumer Factors'!$N$18*'II Rate Development &amp; Change'!$J$34</f>
        <v>#DIV/0!</v>
      </c>
      <c r="AA280" s="112" t="e">
        <f>'III Plan Rates'!$AA283*'V Consumer Factors'!$N$19*'II Rate Development &amp; Change'!$J$34</f>
        <v>#DIV/0!</v>
      </c>
      <c r="AB280" s="112" t="e">
        <f>'III Plan Rates'!$AA283*'V Consumer Factors'!$N$20*'II Rate Development &amp; Change'!$J$34</f>
        <v>#DIV/0!</v>
      </c>
      <c r="AC280" s="112">
        <f>IF('III Plan Rates'!$AP283&gt;0,SUMPRODUCT(T280:AB280,'III Plan Rates'!$AG283:$AO283)/'III Plan Rates'!$AP283,0)</f>
        <v>0</v>
      </c>
      <c r="AD280" s="119"/>
      <c r="AE280" s="120" t="e">
        <f t="shared" si="131"/>
        <v>#DIV/0!</v>
      </c>
      <c r="AF280" s="120" t="e">
        <f t="shared" si="132"/>
        <v>#DIV/0!</v>
      </c>
      <c r="AG280" s="120" t="e">
        <f t="shared" si="133"/>
        <v>#DIV/0!</v>
      </c>
      <c r="AH280" s="120" t="e">
        <f t="shared" si="134"/>
        <v>#DIV/0!</v>
      </c>
      <c r="AI280" s="120" t="e">
        <f t="shared" si="135"/>
        <v>#DIV/0!</v>
      </c>
      <c r="AJ280" s="120" t="e">
        <f t="shared" si="136"/>
        <v>#DIV/0!</v>
      </c>
      <c r="AK280" s="120" t="e">
        <f t="shared" si="137"/>
        <v>#DIV/0!</v>
      </c>
      <c r="AL280" s="120" t="e">
        <f t="shared" si="138"/>
        <v>#DIV/0!</v>
      </c>
      <c r="AM280" s="120" t="e">
        <f t="shared" si="139"/>
        <v>#DIV/0!</v>
      </c>
      <c r="AN280" s="120" t="str">
        <f t="shared" si="140"/>
        <v/>
      </c>
      <c r="AO280" s="119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112">
        <f>IF('III Plan Rates'!$AP283&gt;0,SUMPRODUCT(AP280:AX280,'III Plan Rates'!$AG283:$AO283)/'III Plan Rates'!$AP283,0)</f>
        <v>0</v>
      </c>
      <c r="AZ280" s="123"/>
      <c r="BA280" s="112" t="e">
        <f>'III Plan Rates'!$AA283*'V Consumer Factors'!$N$12*'II Rate Development &amp; Change'!$K$34</f>
        <v>#DIV/0!</v>
      </c>
      <c r="BB280" s="112" t="e">
        <f>'III Plan Rates'!$AA283*'V Consumer Factors'!$N$13*'II Rate Development &amp; Change'!$K$34</f>
        <v>#DIV/0!</v>
      </c>
      <c r="BC280" s="112" t="e">
        <f>'III Plan Rates'!$AA283*'V Consumer Factors'!$N$14*'II Rate Development &amp; Change'!$K$34</f>
        <v>#DIV/0!</v>
      </c>
      <c r="BD280" s="112" t="e">
        <f>'III Plan Rates'!$AA283*'V Consumer Factors'!$N$15*'II Rate Development &amp; Change'!$K$34</f>
        <v>#DIV/0!</v>
      </c>
      <c r="BE280" s="112" t="e">
        <f>'III Plan Rates'!$AA283*'V Consumer Factors'!$N$16*'II Rate Development &amp; Change'!$K$34</f>
        <v>#DIV/0!</v>
      </c>
      <c r="BF280" s="112" t="e">
        <f>'III Plan Rates'!$AA283*'V Consumer Factors'!$N$17*'II Rate Development &amp; Change'!$K$34</f>
        <v>#DIV/0!</v>
      </c>
      <c r="BG280" s="112" t="e">
        <f>'III Plan Rates'!$AA283*'V Consumer Factors'!$N$18*'II Rate Development &amp; Change'!$K$34</f>
        <v>#DIV/0!</v>
      </c>
      <c r="BH280" s="112" t="e">
        <f>'III Plan Rates'!$AA283*'V Consumer Factors'!$N$19*'II Rate Development &amp; Change'!$K$34</f>
        <v>#DIV/0!</v>
      </c>
      <c r="BI280" s="112" t="e">
        <f>'III Plan Rates'!$AA283*'V Consumer Factors'!$N$20*'II Rate Development &amp; Change'!$K$34</f>
        <v>#DIV/0!</v>
      </c>
      <c r="BJ280" s="112">
        <f>IF('III Plan Rates'!$AP283&gt;0,SUMPRODUCT(BA280:BI280,'III Plan Rates'!$AG283:$AO283)/'III Plan Rates'!$AP283,0)</f>
        <v>0</v>
      </c>
      <c r="BK280" s="124"/>
      <c r="BL280" s="120" t="e">
        <f t="shared" si="141"/>
        <v>#DIV/0!</v>
      </c>
      <c r="BM280" s="120" t="e">
        <f t="shared" si="142"/>
        <v>#DIV/0!</v>
      </c>
      <c r="BN280" s="120" t="e">
        <f t="shared" si="143"/>
        <v>#DIV/0!</v>
      </c>
      <c r="BO280" s="120" t="e">
        <f t="shared" si="144"/>
        <v>#DIV/0!</v>
      </c>
      <c r="BP280" s="120" t="e">
        <f t="shared" si="145"/>
        <v>#DIV/0!</v>
      </c>
      <c r="BQ280" s="120" t="e">
        <f t="shared" si="146"/>
        <v>#DIV/0!</v>
      </c>
      <c r="BR280" s="120" t="e">
        <f t="shared" si="147"/>
        <v>#DIV/0!</v>
      </c>
      <c r="BS280" s="120" t="e">
        <f t="shared" si="148"/>
        <v>#DIV/0!</v>
      </c>
      <c r="BT280" s="120" t="e">
        <f t="shared" si="149"/>
        <v>#DIV/0!</v>
      </c>
      <c r="BU280" s="120" t="str">
        <f t="shared" si="150"/>
        <v/>
      </c>
      <c r="BV280" s="119"/>
      <c r="BW280" s="111"/>
      <c r="BX280" s="111"/>
      <c r="BY280" s="111"/>
      <c r="BZ280" s="111"/>
      <c r="CA280" s="111"/>
      <c r="CB280" s="111"/>
      <c r="CC280" s="111"/>
      <c r="CD280" s="111"/>
      <c r="CE280" s="111"/>
      <c r="CF280" s="112">
        <f>IF('III Plan Rates'!$AP283&gt;0,SUMPRODUCT(BW280:CE280,'III Plan Rates'!$AG283:$AO283)/'III Plan Rates'!$AP283,0)</f>
        <v>0</v>
      </c>
      <c r="CG280" s="123"/>
      <c r="CH280" s="112" t="e">
        <f>'III Plan Rates'!$AA283*'V Consumer Factors'!$N$12*'II Rate Development &amp; Change'!$L$34</f>
        <v>#DIV/0!</v>
      </c>
      <c r="CI280" s="112" t="e">
        <f>'III Plan Rates'!$AA283*'V Consumer Factors'!$N$13*'II Rate Development &amp; Change'!$L$34</f>
        <v>#DIV/0!</v>
      </c>
      <c r="CJ280" s="112" t="e">
        <f>'III Plan Rates'!$AA283*'V Consumer Factors'!$N$14*'II Rate Development &amp; Change'!$L$34</f>
        <v>#DIV/0!</v>
      </c>
      <c r="CK280" s="112" t="e">
        <f>'III Plan Rates'!$AA283*'V Consumer Factors'!$N$15*'II Rate Development &amp; Change'!$L$34</f>
        <v>#DIV/0!</v>
      </c>
      <c r="CL280" s="112" t="e">
        <f>'III Plan Rates'!$AA283*'V Consumer Factors'!$N$16*'II Rate Development &amp; Change'!$L$34</f>
        <v>#DIV/0!</v>
      </c>
      <c r="CM280" s="112" t="e">
        <f>'III Plan Rates'!$AA283*'V Consumer Factors'!$N$17*'II Rate Development &amp; Change'!$L$34</f>
        <v>#DIV/0!</v>
      </c>
      <c r="CN280" s="112" t="e">
        <f>'III Plan Rates'!$AA283*'V Consumer Factors'!$N$18*'II Rate Development &amp; Change'!$L$34</f>
        <v>#DIV/0!</v>
      </c>
      <c r="CO280" s="112" t="e">
        <f>'III Plan Rates'!$AA283*'V Consumer Factors'!$N$19*'II Rate Development &amp; Change'!$L$34</f>
        <v>#DIV/0!</v>
      </c>
      <c r="CP280" s="112" t="e">
        <f>'III Plan Rates'!$AA283*'V Consumer Factors'!$N$20*'II Rate Development &amp; Change'!$L$34</f>
        <v>#DIV/0!</v>
      </c>
      <c r="CQ280" s="112">
        <f>IF('III Plan Rates'!$AP283&gt;0,SUMPRODUCT(CH280:CP280,'III Plan Rates'!$AG283:$AO283)/'III Plan Rates'!$AP283,0)</f>
        <v>0</v>
      </c>
      <c r="CR280" s="124"/>
      <c r="CS280" s="120" t="e">
        <f t="shared" si="151"/>
        <v>#DIV/0!</v>
      </c>
      <c r="CT280" s="120" t="e">
        <f t="shared" si="152"/>
        <v>#DIV/0!</v>
      </c>
      <c r="CU280" s="120" t="e">
        <f t="shared" si="153"/>
        <v>#DIV/0!</v>
      </c>
      <c r="CV280" s="120" t="e">
        <f t="shared" si="154"/>
        <v>#DIV/0!</v>
      </c>
      <c r="CW280" s="120" t="e">
        <f t="shared" si="155"/>
        <v>#DIV/0!</v>
      </c>
      <c r="CX280" s="120" t="e">
        <f t="shared" si="156"/>
        <v>#DIV/0!</v>
      </c>
      <c r="CY280" s="120" t="e">
        <f t="shared" si="157"/>
        <v>#DIV/0!</v>
      </c>
      <c r="CZ280" s="120" t="e">
        <f t="shared" si="158"/>
        <v>#DIV/0!</v>
      </c>
      <c r="DA280" s="120" t="e">
        <f t="shared" si="159"/>
        <v>#DIV/0!</v>
      </c>
      <c r="DB280" s="120" t="str">
        <f t="shared" si="160"/>
        <v/>
      </c>
      <c r="DC280" s="119"/>
      <c r="DD280" s="111"/>
      <c r="DE280" s="111"/>
      <c r="DF280" s="111"/>
      <c r="DG280" s="111"/>
      <c r="DH280" s="111"/>
      <c r="DI280" s="111"/>
      <c r="DJ280" s="111"/>
      <c r="DK280" s="111"/>
      <c r="DL280" s="111"/>
      <c r="DM280" s="112">
        <f>IF('III Plan Rates'!$AP283&gt;0,SUMPRODUCT(DD280:DL280,'III Plan Rates'!$AG283:$AO283)/'III Plan Rates'!$AP283,0)</f>
        <v>0</v>
      </c>
      <c r="DN280" s="123"/>
      <c r="DO280" s="112" t="e">
        <f>'III Plan Rates'!$AA283*'V Consumer Factors'!$N$12*'II Rate Development &amp; Change'!$M$34</f>
        <v>#DIV/0!</v>
      </c>
      <c r="DP280" s="112" t="e">
        <f>'III Plan Rates'!$AA283*'V Consumer Factors'!$N$13*'II Rate Development &amp; Change'!$M$34</f>
        <v>#DIV/0!</v>
      </c>
      <c r="DQ280" s="112" t="e">
        <f>'III Plan Rates'!$AA283*'V Consumer Factors'!$N$14*'II Rate Development &amp; Change'!$M$34</f>
        <v>#DIV/0!</v>
      </c>
      <c r="DR280" s="112" t="e">
        <f>'III Plan Rates'!$AA283*'V Consumer Factors'!$N$15*'II Rate Development &amp; Change'!$M$34</f>
        <v>#DIV/0!</v>
      </c>
      <c r="DS280" s="112" t="e">
        <f>'III Plan Rates'!$AA283*'V Consumer Factors'!$N$16*'II Rate Development &amp; Change'!$M$34</f>
        <v>#DIV/0!</v>
      </c>
      <c r="DT280" s="112" t="e">
        <f>'III Plan Rates'!$AA283*'V Consumer Factors'!$N$17*'II Rate Development &amp; Change'!$M$34</f>
        <v>#DIV/0!</v>
      </c>
      <c r="DU280" s="112" t="e">
        <f>'III Plan Rates'!$AA283*'V Consumer Factors'!$N$18*'II Rate Development &amp; Change'!$M$34</f>
        <v>#DIV/0!</v>
      </c>
      <c r="DV280" s="112" t="e">
        <f>'III Plan Rates'!$AA283*'V Consumer Factors'!$N$19*'II Rate Development &amp; Change'!$M$34</f>
        <v>#DIV/0!</v>
      </c>
      <c r="DW280" s="112" t="e">
        <f>'III Plan Rates'!$AA283*'V Consumer Factors'!$N$20*'II Rate Development &amp; Change'!$M$34</f>
        <v>#DIV/0!</v>
      </c>
      <c r="DX280" s="112">
        <f>IF('III Plan Rates'!$AP283&gt;0,SUMPRODUCT(DO280:DW280,'III Plan Rates'!$AG283:$AO283)/'III Plan Rates'!$AP283,0)</f>
        <v>0</v>
      </c>
      <c r="DZ280" s="120" t="e">
        <f t="shared" si="161"/>
        <v>#DIV/0!</v>
      </c>
      <c r="EA280" s="120" t="e">
        <f t="shared" si="162"/>
        <v>#DIV/0!</v>
      </c>
      <c r="EB280" s="120" t="e">
        <f t="shared" si="163"/>
        <v>#DIV/0!</v>
      </c>
      <c r="EC280" s="120" t="e">
        <f t="shared" si="164"/>
        <v>#DIV/0!</v>
      </c>
      <c r="ED280" s="120" t="e">
        <f t="shared" si="165"/>
        <v>#DIV/0!</v>
      </c>
      <c r="EE280" s="120" t="e">
        <f t="shared" si="166"/>
        <v>#DIV/0!</v>
      </c>
      <c r="EF280" s="120" t="e">
        <f t="shared" si="167"/>
        <v>#DIV/0!</v>
      </c>
      <c r="EG280" s="120" t="e">
        <f t="shared" si="168"/>
        <v>#DIV/0!</v>
      </c>
      <c r="EH280" s="120" t="e">
        <f t="shared" si="169"/>
        <v>#DIV/0!</v>
      </c>
      <c r="EI280" s="120" t="str">
        <f t="shared" si="170"/>
        <v/>
      </c>
      <c r="EJ280" s="119"/>
    </row>
    <row r="281" spans="1:140" x14ac:dyDescent="0.25">
      <c r="A281" s="406" t="str">
        <f>'III Plan Rates'!A284</f>
        <v>Plan 267</v>
      </c>
      <c r="B281" s="122">
        <f>'III Plan Rates'!B284</f>
        <v>0</v>
      </c>
      <c r="C281" s="128">
        <f>'III Plan Rates'!D284</f>
        <v>0</v>
      </c>
      <c r="D281" s="122">
        <f>'III Plan Rates'!E284</f>
        <v>0</v>
      </c>
      <c r="E281" s="122">
        <f>'III Plan Rates'!F284</f>
        <v>0</v>
      </c>
      <c r="F281" s="122">
        <f>'III Plan Rates'!G284</f>
        <v>0</v>
      </c>
      <c r="G281" s="122">
        <f>'III Plan Rates'!J284</f>
        <v>0</v>
      </c>
      <c r="H281" s="10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2">
        <f>IF('III Plan Rates'!$AP284&gt;0,SUMPRODUCT(I281:Q281,'III Plan Rates'!$AG284:$AO284)/'III Plan Rates'!$AP284,0)</f>
        <v>0</v>
      </c>
      <c r="S281" s="123"/>
      <c r="T281" s="112" t="e">
        <f>'III Plan Rates'!$AA284*'V Consumer Factors'!$N$12*'II Rate Development &amp; Change'!$J$34</f>
        <v>#DIV/0!</v>
      </c>
      <c r="U281" s="112" t="e">
        <f>'III Plan Rates'!$AA284*'V Consumer Factors'!$N$13*'II Rate Development &amp; Change'!$J$34</f>
        <v>#DIV/0!</v>
      </c>
      <c r="V281" s="112" t="e">
        <f>'III Plan Rates'!$AA284*'V Consumer Factors'!$N$14*'II Rate Development &amp; Change'!$J$34</f>
        <v>#DIV/0!</v>
      </c>
      <c r="W281" s="112" t="e">
        <f>'III Plan Rates'!$AA284*'V Consumer Factors'!$N$15*'II Rate Development &amp; Change'!$J$34</f>
        <v>#DIV/0!</v>
      </c>
      <c r="X281" s="112" t="e">
        <f>'III Plan Rates'!$AA284*'V Consumer Factors'!$N$16*'II Rate Development &amp; Change'!$J$34</f>
        <v>#DIV/0!</v>
      </c>
      <c r="Y281" s="112" t="e">
        <f>'III Plan Rates'!$AA284*'V Consumer Factors'!$N$17*'II Rate Development &amp; Change'!$J$34</f>
        <v>#DIV/0!</v>
      </c>
      <c r="Z281" s="112" t="e">
        <f>'III Plan Rates'!$AA284*'V Consumer Factors'!$N$18*'II Rate Development &amp; Change'!$J$34</f>
        <v>#DIV/0!</v>
      </c>
      <c r="AA281" s="112" t="e">
        <f>'III Plan Rates'!$AA284*'V Consumer Factors'!$N$19*'II Rate Development &amp; Change'!$J$34</f>
        <v>#DIV/0!</v>
      </c>
      <c r="AB281" s="112" t="e">
        <f>'III Plan Rates'!$AA284*'V Consumer Factors'!$N$20*'II Rate Development &amp; Change'!$J$34</f>
        <v>#DIV/0!</v>
      </c>
      <c r="AC281" s="112">
        <f>IF('III Plan Rates'!$AP284&gt;0,SUMPRODUCT(T281:AB281,'III Plan Rates'!$AG284:$AO284)/'III Plan Rates'!$AP284,0)</f>
        <v>0</v>
      </c>
      <c r="AD281" s="119"/>
      <c r="AE281" s="120" t="e">
        <f t="shared" si="131"/>
        <v>#DIV/0!</v>
      </c>
      <c r="AF281" s="120" t="e">
        <f t="shared" si="132"/>
        <v>#DIV/0!</v>
      </c>
      <c r="AG281" s="120" t="e">
        <f t="shared" si="133"/>
        <v>#DIV/0!</v>
      </c>
      <c r="AH281" s="120" t="e">
        <f t="shared" si="134"/>
        <v>#DIV/0!</v>
      </c>
      <c r="AI281" s="120" t="e">
        <f t="shared" si="135"/>
        <v>#DIV/0!</v>
      </c>
      <c r="AJ281" s="120" t="e">
        <f t="shared" si="136"/>
        <v>#DIV/0!</v>
      </c>
      <c r="AK281" s="120" t="e">
        <f t="shared" si="137"/>
        <v>#DIV/0!</v>
      </c>
      <c r="AL281" s="120" t="e">
        <f t="shared" si="138"/>
        <v>#DIV/0!</v>
      </c>
      <c r="AM281" s="120" t="e">
        <f t="shared" si="139"/>
        <v>#DIV/0!</v>
      </c>
      <c r="AN281" s="120" t="str">
        <f t="shared" si="140"/>
        <v/>
      </c>
      <c r="AO281" s="119"/>
      <c r="AP281" s="111"/>
      <c r="AQ281" s="111"/>
      <c r="AR281" s="111"/>
      <c r="AS281" s="111"/>
      <c r="AT281" s="111"/>
      <c r="AU281" s="111"/>
      <c r="AV281" s="111"/>
      <c r="AW281" s="111"/>
      <c r="AX281" s="111"/>
      <c r="AY281" s="112">
        <f>IF('III Plan Rates'!$AP284&gt;0,SUMPRODUCT(AP281:AX281,'III Plan Rates'!$AG284:$AO284)/'III Plan Rates'!$AP284,0)</f>
        <v>0</v>
      </c>
      <c r="AZ281" s="123"/>
      <c r="BA281" s="112" t="e">
        <f>'III Plan Rates'!$AA284*'V Consumer Factors'!$N$12*'II Rate Development &amp; Change'!$K$34</f>
        <v>#DIV/0!</v>
      </c>
      <c r="BB281" s="112" t="e">
        <f>'III Plan Rates'!$AA284*'V Consumer Factors'!$N$13*'II Rate Development &amp; Change'!$K$34</f>
        <v>#DIV/0!</v>
      </c>
      <c r="BC281" s="112" t="e">
        <f>'III Plan Rates'!$AA284*'V Consumer Factors'!$N$14*'II Rate Development &amp; Change'!$K$34</f>
        <v>#DIV/0!</v>
      </c>
      <c r="BD281" s="112" t="e">
        <f>'III Plan Rates'!$AA284*'V Consumer Factors'!$N$15*'II Rate Development &amp; Change'!$K$34</f>
        <v>#DIV/0!</v>
      </c>
      <c r="BE281" s="112" t="e">
        <f>'III Plan Rates'!$AA284*'V Consumer Factors'!$N$16*'II Rate Development &amp; Change'!$K$34</f>
        <v>#DIV/0!</v>
      </c>
      <c r="BF281" s="112" t="e">
        <f>'III Plan Rates'!$AA284*'V Consumer Factors'!$N$17*'II Rate Development &amp; Change'!$K$34</f>
        <v>#DIV/0!</v>
      </c>
      <c r="BG281" s="112" t="e">
        <f>'III Plan Rates'!$AA284*'V Consumer Factors'!$N$18*'II Rate Development &amp; Change'!$K$34</f>
        <v>#DIV/0!</v>
      </c>
      <c r="BH281" s="112" t="e">
        <f>'III Plan Rates'!$AA284*'V Consumer Factors'!$N$19*'II Rate Development &amp; Change'!$K$34</f>
        <v>#DIV/0!</v>
      </c>
      <c r="BI281" s="112" t="e">
        <f>'III Plan Rates'!$AA284*'V Consumer Factors'!$N$20*'II Rate Development &amp; Change'!$K$34</f>
        <v>#DIV/0!</v>
      </c>
      <c r="BJ281" s="112">
        <f>IF('III Plan Rates'!$AP284&gt;0,SUMPRODUCT(BA281:BI281,'III Plan Rates'!$AG284:$AO284)/'III Plan Rates'!$AP284,0)</f>
        <v>0</v>
      </c>
      <c r="BK281" s="124"/>
      <c r="BL281" s="120" t="e">
        <f t="shared" si="141"/>
        <v>#DIV/0!</v>
      </c>
      <c r="BM281" s="120" t="e">
        <f t="shared" si="142"/>
        <v>#DIV/0!</v>
      </c>
      <c r="BN281" s="120" t="e">
        <f t="shared" si="143"/>
        <v>#DIV/0!</v>
      </c>
      <c r="BO281" s="120" t="e">
        <f t="shared" si="144"/>
        <v>#DIV/0!</v>
      </c>
      <c r="BP281" s="120" t="e">
        <f t="shared" si="145"/>
        <v>#DIV/0!</v>
      </c>
      <c r="BQ281" s="120" t="e">
        <f t="shared" si="146"/>
        <v>#DIV/0!</v>
      </c>
      <c r="BR281" s="120" t="e">
        <f t="shared" si="147"/>
        <v>#DIV/0!</v>
      </c>
      <c r="BS281" s="120" t="e">
        <f t="shared" si="148"/>
        <v>#DIV/0!</v>
      </c>
      <c r="BT281" s="120" t="e">
        <f t="shared" si="149"/>
        <v>#DIV/0!</v>
      </c>
      <c r="BU281" s="120" t="str">
        <f t="shared" si="150"/>
        <v/>
      </c>
      <c r="BV281" s="119"/>
      <c r="BW281" s="111"/>
      <c r="BX281" s="111"/>
      <c r="BY281" s="111"/>
      <c r="BZ281" s="111"/>
      <c r="CA281" s="111"/>
      <c r="CB281" s="111"/>
      <c r="CC281" s="111"/>
      <c r="CD281" s="111"/>
      <c r="CE281" s="111"/>
      <c r="CF281" s="112">
        <f>IF('III Plan Rates'!$AP284&gt;0,SUMPRODUCT(BW281:CE281,'III Plan Rates'!$AG284:$AO284)/'III Plan Rates'!$AP284,0)</f>
        <v>0</v>
      </c>
      <c r="CG281" s="123"/>
      <c r="CH281" s="112" t="e">
        <f>'III Plan Rates'!$AA284*'V Consumer Factors'!$N$12*'II Rate Development &amp; Change'!$L$34</f>
        <v>#DIV/0!</v>
      </c>
      <c r="CI281" s="112" t="e">
        <f>'III Plan Rates'!$AA284*'V Consumer Factors'!$N$13*'II Rate Development &amp; Change'!$L$34</f>
        <v>#DIV/0!</v>
      </c>
      <c r="CJ281" s="112" t="e">
        <f>'III Plan Rates'!$AA284*'V Consumer Factors'!$N$14*'II Rate Development &amp; Change'!$L$34</f>
        <v>#DIV/0!</v>
      </c>
      <c r="CK281" s="112" t="e">
        <f>'III Plan Rates'!$AA284*'V Consumer Factors'!$N$15*'II Rate Development &amp; Change'!$L$34</f>
        <v>#DIV/0!</v>
      </c>
      <c r="CL281" s="112" t="e">
        <f>'III Plan Rates'!$AA284*'V Consumer Factors'!$N$16*'II Rate Development &amp; Change'!$L$34</f>
        <v>#DIV/0!</v>
      </c>
      <c r="CM281" s="112" t="e">
        <f>'III Plan Rates'!$AA284*'V Consumer Factors'!$N$17*'II Rate Development &amp; Change'!$L$34</f>
        <v>#DIV/0!</v>
      </c>
      <c r="CN281" s="112" t="e">
        <f>'III Plan Rates'!$AA284*'V Consumer Factors'!$N$18*'II Rate Development &amp; Change'!$L$34</f>
        <v>#DIV/0!</v>
      </c>
      <c r="CO281" s="112" t="e">
        <f>'III Plan Rates'!$AA284*'V Consumer Factors'!$N$19*'II Rate Development &amp; Change'!$L$34</f>
        <v>#DIV/0!</v>
      </c>
      <c r="CP281" s="112" t="e">
        <f>'III Plan Rates'!$AA284*'V Consumer Factors'!$N$20*'II Rate Development &amp; Change'!$L$34</f>
        <v>#DIV/0!</v>
      </c>
      <c r="CQ281" s="112">
        <f>IF('III Plan Rates'!$AP284&gt;0,SUMPRODUCT(CH281:CP281,'III Plan Rates'!$AG284:$AO284)/'III Plan Rates'!$AP284,0)</f>
        <v>0</v>
      </c>
      <c r="CR281" s="124"/>
      <c r="CS281" s="120" t="e">
        <f t="shared" si="151"/>
        <v>#DIV/0!</v>
      </c>
      <c r="CT281" s="120" t="e">
        <f t="shared" si="152"/>
        <v>#DIV/0!</v>
      </c>
      <c r="CU281" s="120" t="e">
        <f t="shared" si="153"/>
        <v>#DIV/0!</v>
      </c>
      <c r="CV281" s="120" t="e">
        <f t="shared" si="154"/>
        <v>#DIV/0!</v>
      </c>
      <c r="CW281" s="120" t="e">
        <f t="shared" si="155"/>
        <v>#DIV/0!</v>
      </c>
      <c r="CX281" s="120" t="e">
        <f t="shared" si="156"/>
        <v>#DIV/0!</v>
      </c>
      <c r="CY281" s="120" t="e">
        <f t="shared" si="157"/>
        <v>#DIV/0!</v>
      </c>
      <c r="CZ281" s="120" t="e">
        <f t="shared" si="158"/>
        <v>#DIV/0!</v>
      </c>
      <c r="DA281" s="120" t="e">
        <f t="shared" si="159"/>
        <v>#DIV/0!</v>
      </c>
      <c r="DB281" s="120" t="str">
        <f t="shared" si="160"/>
        <v/>
      </c>
      <c r="DC281" s="119"/>
      <c r="DD281" s="111"/>
      <c r="DE281" s="111"/>
      <c r="DF281" s="111"/>
      <c r="DG281" s="111"/>
      <c r="DH281" s="111"/>
      <c r="DI281" s="111"/>
      <c r="DJ281" s="111"/>
      <c r="DK281" s="111"/>
      <c r="DL281" s="111"/>
      <c r="DM281" s="112">
        <f>IF('III Plan Rates'!$AP284&gt;0,SUMPRODUCT(DD281:DL281,'III Plan Rates'!$AG284:$AO284)/'III Plan Rates'!$AP284,0)</f>
        <v>0</v>
      </c>
      <c r="DN281" s="123"/>
      <c r="DO281" s="112" t="e">
        <f>'III Plan Rates'!$AA284*'V Consumer Factors'!$N$12*'II Rate Development &amp; Change'!$M$34</f>
        <v>#DIV/0!</v>
      </c>
      <c r="DP281" s="112" t="e">
        <f>'III Plan Rates'!$AA284*'V Consumer Factors'!$N$13*'II Rate Development &amp; Change'!$M$34</f>
        <v>#DIV/0!</v>
      </c>
      <c r="DQ281" s="112" t="e">
        <f>'III Plan Rates'!$AA284*'V Consumer Factors'!$N$14*'II Rate Development &amp; Change'!$M$34</f>
        <v>#DIV/0!</v>
      </c>
      <c r="DR281" s="112" t="e">
        <f>'III Plan Rates'!$AA284*'V Consumer Factors'!$N$15*'II Rate Development &amp; Change'!$M$34</f>
        <v>#DIV/0!</v>
      </c>
      <c r="DS281" s="112" t="e">
        <f>'III Plan Rates'!$AA284*'V Consumer Factors'!$N$16*'II Rate Development &amp; Change'!$M$34</f>
        <v>#DIV/0!</v>
      </c>
      <c r="DT281" s="112" t="e">
        <f>'III Plan Rates'!$AA284*'V Consumer Factors'!$N$17*'II Rate Development &amp; Change'!$M$34</f>
        <v>#DIV/0!</v>
      </c>
      <c r="DU281" s="112" t="e">
        <f>'III Plan Rates'!$AA284*'V Consumer Factors'!$N$18*'II Rate Development &amp; Change'!$M$34</f>
        <v>#DIV/0!</v>
      </c>
      <c r="DV281" s="112" t="e">
        <f>'III Plan Rates'!$AA284*'V Consumer Factors'!$N$19*'II Rate Development &amp; Change'!$M$34</f>
        <v>#DIV/0!</v>
      </c>
      <c r="DW281" s="112" t="e">
        <f>'III Plan Rates'!$AA284*'V Consumer Factors'!$N$20*'II Rate Development &amp; Change'!$M$34</f>
        <v>#DIV/0!</v>
      </c>
      <c r="DX281" s="112">
        <f>IF('III Plan Rates'!$AP284&gt;0,SUMPRODUCT(DO281:DW281,'III Plan Rates'!$AG284:$AO284)/'III Plan Rates'!$AP284,0)</f>
        <v>0</v>
      </c>
      <c r="DZ281" s="120" t="e">
        <f t="shared" si="161"/>
        <v>#DIV/0!</v>
      </c>
      <c r="EA281" s="120" t="e">
        <f t="shared" si="162"/>
        <v>#DIV/0!</v>
      </c>
      <c r="EB281" s="120" t="e">
        <f t="shared" si="163"/>
        <v>#DIV/0!</v>
      </c>
      <c r="EC281" s="120" t="e">
        <f t="shared" si="164"/>
        <v>#DIV/0!</v>
      </c>
      <c r="ED281" s="120" t="e">
        <f t="shared" si="165"/>
        <v>#DIV/0!</v>
      </c>
      <c r="EE281" s="120" t="e">
        <f t="shared" si="166"/>
        <v>#DIV/0!</v>
      </c>
      <c r="EF281" s="120" t="e">
        <f t="shared" si="167"/>
        <v>#DIV/0!</v>
      </c>
      <c r="EG281" s="120" t="e">
        <f t="shared" si="168"/>
        <v>#DIV/0!</v>
      </c>
      <c r="EH281" s="120" t="e">
        <f t="shared" si="169"/>
        <v>#DIV/0!</v>
      </c>
      <c r="EI281" s="120" t="str">
        <f t="shared" si="170"/>
        <v/>
      </c>
      <c r="EJ281" s="119"/>
    </row>
    <row r="282" spans="1:140" x14ac:dyDescent="0.25">
      <c r="A282" s="406" t="str">
        <f>'III Plan Rates'!A285</f>
        <v>Plan 268</v>
      </c>
      <c r="B282" s="122">
        <f>'III Plan Rates'!B285</f>
        <v>0</v>
      </c>
      <c r="C282" s="128">
        <f>'III Plan Rates'!D285</f>
        <v>0</v>
      </c>
      <c r="D282" s="122">
        <f>'III Plan Rates'!E285</f>
        <v>0</v>
      </c>
      <c r="E282" s="122">
        <f>'III Plan Rates'!F285</f>
        <v>0</v>
      </c>
      <c r="F282" s="122">
        <f>'III Plan Rates'!G285</f>
        <v>0</v>
      </c>
      <c r="G282" s="122">
        <f>'III Plan Rates'!J285</f>
        <v>0</v>
      </c>
      <c r="H282" s="10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2">
        <f>IF('III Plan Rates'!$AP285&gt;0,SUMPRODUCT(I282:Q282,'III Plan Rates'!$AG285:$AO285)/'III Plan Rates'!$AP285,0)</f>
        <v>0</v>
      </c>
      <c r="S282" s="123"/>
      <c r="T282" s="112" t="e">
        <f>'III Plan Rates'!$AA285*'V Consumer Factors'!$N$12*'II Rate Development &amp; Change'!$J$34</f>
        <v>#DIV/0!</v>
      </c>
      <c r="U282" s="112" t="e">
        <f>'III Plan Rates'!$AA285*'V Consumer Factors'!$N$13*'II Rate Development &amp; Change'!$J$34</f>
        <v>#DIV/0!</v>
      </c>
      <c r="V282" s="112" t="e">
        <f>'III Plan Rates'!$AA285*'V Consumer Factors'!$N$14*'II Rate Development &amp; Change'!$J$34</f>
        <v>#DIV/0!</v>
      </c>
      <c r="W282" s="112" t="e">
        <f>'III Plan Rates'!$AA285*'V Consumer Factors'!$N$15*'II Rate Development &amp; Change'!$J$34</f>
        <v>#DIV/0!</v>
      </c>
      <c r="X282" s="112" t="e">
        <f>'III Plan Rates'!$AA285*'V Consumer Factors'!$N$16*'II Rate Development &amp; Change'!$J$34</f>
        <v>#DIV/0!</v>
      </c>
      <c r="Y282" s="112" t="e">
        <f>'III Plan Rates'!$AA285*'V Consumer Factors'!$N$17*'II Rate Development &amp; Change'!$J$34</f>
        <v>#DIV/0!</v>
      </c>
      <c r="Z282" s="112" t="e">
        <f>'III Plan Rates'!$AA285*'V Consumer Factors'!$N$18*'II Rate Development &amp; Change'!$J$34</f>
        <v>#DIV/0!</v>
      </c>
      <c r="AA282" s="112" t="e">
        <f>'III Plan Rates'!$AA285*'V Consumer Factors'!$N$19*'II Rate Development &amp; Change'!$J$34</f>
        <v>#DIV/0!</v>
      </c>
      <c r="AB282" s="112" t="e">
        <f>'III Plan Rates'!$AA285*'V Consumer Factors'!$N$20*'II Rate Development &amp; Change'!$J$34</f>
        <v>#DIV/0!</v>
      </c>
      <c r="AC282" s="112">
        <f>IF('III Plan Rates'!$AP285&gt;0,SUMPRODUCT(T282:AB282,'III Plan Rates'!$AG285:$AO285)/'III Plan Rates'!$AP285,0)</f>
        <v>0</v>
      </c>
      <c r="AD282" s="119"/>
      <c r="AE282" s="120" t="e">
        <f t="shared" si="131"/>
        <v>#DIV/0!</v>
      </c>
      <c r="AF282" s="120" t="e">
        <f t="shared" si="132"/>
        <v>#DIV/0!</v>
      </c>
      <c r="AG282" s="120" t="e">
        <f t="shared" si="133"/>
        <v>#DIV/0!</v>
      </c>
      <c r="AH282" s="120" t="e">
        <f t="shared" si="134"/>
        <v>#DIV/0!</v>
      </c>
      <c r="AI282" s="120" t="e">
        <f t="shared" si="135"/>
        <v>#DIV/0!</v>
      </c>
      <c r="AJ282" s="120" t="e">
        <f t="shared" si="136"/>
        <v>#DIV/0!</v>
      </c>
      <c r="AK282" s="120" t="e">
        <f t="shared" si="137"/>
        <v>#DIV/0!</v>
      </c>
      <c r="AL282" s="120" t="e">
        <f t="shared" si="138"/>
        <v>#DIV/0!</v>
      </c>
      <c r="AM282" s="120" t="e">
        <f t="shared" si="139"/>
        <v>#DIV/0!</v>
      </c>
      <c r="AN282" s="120" t="str">
        <f t="shared" si="140"/>
        <v/>
      </c>
      <c r="AO282" s="119"/>
      <c r="AP282" s="111"/>
      <c r="AQ282" s="111"/>
      <c r="AR282" s="111"/>
      <c r="AS282" s="111"/>
      <c r="AT282" s="111"/>
      <c r="AU282" s="111"/>
      <c r="AV282" s="111"/>
      <c r="AW282" s="111"/>
      <c r="AX282" s="111"/>
      <c r="AY282" s="112">
        <f>IF('III Plan Rates'!$AP285&gt;0,SUMPRODUCT(AP282:AX282,'III Plan Rates'!$AG285:$AO285)/'III Plan Rates'!$AP285,0)</f>
        <v>0</v>
      </c>
      <c r="AZ282" s="123"/>
      <c r="BA282" s="112" t="e">
        <f>'III Plan Rates'!$AA285*'V Consumer Factors'!$N$12*'II Rate Development &amp; Change'!$K$34</f>
        <v>#DIV/0!</v>
      </c>
      <c r="BB282" s="112" t="e">
        <f>'III Plan Rates'!$AA285*'V Consumer Factors'!$N$13*'II Rate Development &amp; Change'!$K$34</f>
        <v>#DIV/0!</v>
      </c>
      <c r="BC282" s="112" t="e">
        <f>'III Plan Rates'!$AA285*'V Consumer Factors'!$N$14*'II Rate Development &amp; Change'!$K$34</f>
        <v>#DIV/0!</v>
      </c>
      <c r="BD282" s="112" t="e">
        <f>'III Plan Rates'!$AA285*'V Consumer Factors'!$N$15*'II Rate Development &amp; Change'!$K$34</f>
        <v>#DIV/0!</v>
      </c>
      <c r="BE282" s="112" t="e">
        <f>'III Plan Rates'!$AA285*'V Consumer Factors'!$N$16*'II Rate Development &amp; Change'!$K$34</f>
        <v>#DIV/0!</v>
      </c>
      <c r="BF282" s="112" t="e">
        <f>'III Plan Rates'!$AA285*'V Consumer Factors'!$N$17*'II Rate Development &amp; Change'!$K$34</f>
        <v>#DIV/0!</v>
      </c>
      <c r="BG282" s="112" t="e">
        <f>'III Plan Rates'!$AA285*'V Consumer Factors'!$N$18*'II Rate Development &amp; Change'!$K$34</f>
        <v>#DIV/0!</v>
      </c>
      <c r="BH282" s="112" t="e">
        <f>'III Plan Rates'!$AA285*'V Consumer Factors'!$N$19*'II Rate Development &amp; Change'!$K$34</f>
        <v>#DIV/0!</v>
      </c>
      <c r="BI282" s="112" t="e">
        <f>'III Plan Rates'!$AA285*'V Consumer Factors'!$N$20*'II Rate Development &amp; Change'!$K$34</f>
        <v>#DIV/0!</v>
      </c>
      <c r="BJ282" s="112">
        <f>IF('III Plan Rates'!$AP285&gt;0,SUMPRODUCT(BA282:BI282,'III Plan Rates'!$AG285:$AO285)/'III Plan Rates'!$AP285,0)</f>
        <v>0</v>
      </c>
      <c r="BK282" s="124"/>
      <c r="BL282" s="120" t="e">
        <f t="shared" si="141"/>
        <v>#DIV/0!</v>
      </c>
      <c r="BM282" s="120" t="e">
        <f t="shared" si="142"/>
        <v>#DIV/0!</v>
      </c>
      <c r="BN282" s="120" t="e">
        <f t="shared" si="143"/>
        <v>#DIV/0!</v>
      </c>
      <c r="BO282" s="120" t="e">
        <f t="shared" si="144"/>
        <v>#DIV/0!</v>
      </c>
      <c r="BP282" s="120" t="e">
        <f t="shared" si="145"/>
        <v>#DIV/0!</v>
      </c>
      <c r="BQ282" s="120" t="e">
        <f t="shared" si="146"/>
        <v>#DIV/0!</v>
      </c>
      <c r="BR282" s="120" t="e">
        <f t="shared" si="147"/>
        <v>#DIV/0!</v>
      </c>
      <c r="BS282" s="120" t="e">
        <f t="shared" si="148"/>
        <v>#DIV/0!</v>
      </c>
      <c r="BT282" s="120" t="e">
        <f t="shared" si="149"/>
        <v>#DIV/0!</v>
      </c>
      <c r="BU282" s="120" t="str">
        <f t="shared" si="150"/>
        <v/>
      </c>
      <c r="BV282" s="119"/>
      <c r="BW282" s="111"/>
      <c r="BX282" s="111"/>
      <c r="BY282" s="111"/>
      <c r="BZ282" s="111"/>
      <c r="CA282" s="111"/>
      <c r="CB282" s="111"/>
      <c r="CC282" s="111"/>
      <c r="CD282" s="111"/>
      <c r="CE282" s="111"/>
      <c r="CF282" s="112">
        <f>IF('III Plan Rates'!$AP285&gt;0,SUMPRODUCT(BW282:CE282,'III Plan Rates'!$AG285:$AO285)/'III Plan Rates'!$AP285,0)</f>
        <v>0</v>
      </c>
      <c r="CG282" s="123"/>
      <c r="CH282" s="112" t="e">
        <f>'III Plan Rates'!$AA285*'V Consumer Factors'!$N$12*'II Rate Development &amp; Change'!$L$34</f>
        <v>#DIV/0!</v>
      </c>
      <c r="CI282" s="112" t="e">
        <f>'III Plan Rates'!$AA285*'V Consumer Factors'!$N$13*'II Rate Development &amp; Change'!$L$34</f>
        <v>#DIV/0!</v>
      </c>
      <c r="CJ282" s="112" t="e">
        <f>'III Plan Rates'!$AA285*'V Consumer Factors'!$N$14*'II Rate Development &amp; Change'!$L$34</f>
        <v>#DIV/0!</v>
      </c>
      <c r="CK282" s="112" t="e">
        <f>'III Plan Rates'!$AA285*'V Consumer Factors'!$N$15*'II Rate Development &amp; Change'!$L$34</f>
        <v>#DIV/0!</v>
      </c>
      <c r="CL282" s="112" t="e">
        <f>'III Plan Rates'!$AA285*'V Consumer Factors'!$N$16*'II Rate Development &amp; Change'!$L$34</f>
        <v>#DIV/0!</v>
      </c>
      <c r="CM282" s="112" t="e">
        <f>'III Plan Rates'!$AA285*'V Consumer Factors'!$N$17*'II Rate Development &amp; Change'!$L$34</f>
        <v>#DIV/0!</v>
      </c>
      <c r="CN282" s="112" t="e">
        <f>'III Plan Rates'!$AA285*'V Consumer Factors'!$N$18*'II Rate Development &amp; Change'!$L$34</f>
        <v>#DIV/0!</v>
      </c>
      <c r="CO282" s="112" t="e">
        <f>'III Plan Rates'!$AA285*'V Consumer Factors'!$N$19*'II Rate Development &amp; Change'!$L$34</f>
        <v>#DIV/0!</v>
      </c>
      <c r="CP282" s="112" t="e">
        <f>'III Plan Rates'!$AA285*'V Consumer Factors'!$N$20*'II Rate Development &amp; Change'!$L$34</f>
        <v>#DIV/0!</v>
      </c>
      <c r="CQ282" s="112">
        <f>IF('III Plan Rates'!$AP285&gt;0,SUMPRODUCT(CH282:CP282,'III Plan Rates'!$AG285:$AO285)/'III Plan Rates'!$AP285,0)</f>
        <v>0</v>
      </c>
      <c r="CR282" s="124"/>
      <c r="CS282" s="120" t="e">
        <f t="shared" si="151"/>
        <v>#DIV/0!</v>
      </c>
      <c r="CT282" s="120" t="e">
        <f t="shared" si="152"/>
        <v>#DIV/0!</v>
      </c>
      <c r="CU282" s="120" t="e">
        <f t="shared" si="153"/>
        <v>#DIV/0!</v>
      </c>
      <c r="CV282" s="120" t="e">
        <f t="shared" si="154"/>
        <v>#DIV/0!</v>
      </c>
      <c r="CW282" s="120" t="e">
        <f t="shared" si="155"/>
        <v>#DIV/0!</v>
      </c>
      <c r="CX282" s="120" t="e">
        <f t="shared" si="156"/>
        <v>#DIV/0!</v>
      </c>
      <c r="CY282" s="120" t="e">
        <f t="shared" si="157"/>
        <v>#DIV/0!</v>
      </c>
      <c r="CZ282" s="120" t="e">
        <f t="shared" si="158"/>
        <v>#DIV/0!</v>
      </c>
      <c r="DA282" s="120" t="e">
        <f t="shared" si="159"/>
        <v>#DIV/0!</v>
      </c>
      <c r="DB282" s="120" t="str">
        <f t="shared" si="160"/>
        <v/>
      </c>
      <c r="DC282" s="119"/>
      <c r="DD282" s="111"/>
      <c r="DE282" s="111"/>
      <c r="DF282" s="111"/>
      <c r="DG282" s="111"/>
      <c r="DH282" s="111"/>
      <c r="DI282" s="111"/>
      <c r="DJ282" s="111"/>
      <c r="DK282" s="111"/>
      <c r="DL282" s="111"/>
      <c r="DM282" s="112">
        <f>IF('III Plan Rates'!$AP285&gt;0,SUMPRODUCT(DD282:DL282,'III Plan Rates'!$AG285:$AO285)/'III Plan Rates'!$AP285,0)</f>
        <v>0</v>
      </c>
      <c r="DN282" s="123"/>
      <c r="DO282" s="112" t="e">
        <f>'III Plan Rates'!$AA285*'V Consumer Factors'!$N$12*'II Rate Development &amp; Change'!$M$34</f>
        <v>#DIV/0!</v>
      </c>
      <c r="DP282" s="112" t="e">
        <f>'III Plan Rates'!$AA285*'V Consumer Factors'!$N$13*'II Rate Development &amp; Change'!$M$34</f>
        <v>#DIV/0!</v>
      </c>
      <c r="DQ282" s="112" t="e">
        <f>'III Plan Rates'!$AA285*'V Consumer Factors'!$N$14*'II Rate Development &amp; Change'!$M$34</f>
        <v>#DIV/0!</v>
      </c>
      <c r="DR282" s="112" t="e">
        <f>'III Plan Rates'!$AA285*'V Consumer Factors'!$N$15*'II Rate Development &amp; Change'!$M$34</f>
        <v>#DIV/0!</v>
      </c>
      <c r="DS282" s="112" t="e">
        <f>'III Plan Rates'!$AA285*'V Consumer Factors'!$N$16*'II Rate Development &amp; Change'!$M$34</f>
        <v>#DIV/0!</v>
      </c>
      <c r="DT282" s="112" t="e">
        <f>'III Plan Rates'!$AA285*'V Consumer Factors'!$N$17*'II Rate Development &amp; Change'!$M$34</f>
        <v>#DIV/0!</v>
      </c>
      <c r="DU282" s="112" t="e">
        <f>'III Plan Rates'!$AA285*'V Consumer Factors'!$N$18*'II Rate Development &amp; Change'!$M$34</f>
        <v>#DIV/0!</v>
      </c>
      <c r="DV282" s="112" t="e">
        <f>'III Plan Rates'!$AA285*'V Consumer Factors'!$N$19*'II Rate Development &amp; Change'!$M$34</f>
        <v>#DIV/0!</v>
      </c>
      <c r="DW282" s="112" t="e">
        <f>'III Plan Rates'!$AA285*'V Consumer Factors'!$N$20*'II Rate Development &amp; Change'!$M$34</f>
        <v>#DIV/0!</v>
      </c>
      <c r="DX282" s="112">
        <f>IF('III Plan Rates'!$AP285&gt;0,SUMPRODUCT(DO282:DW282,'III Plan Rates'!$AG285:$AO285)/'III Plan Rates'!$AP285,0)</f>
        <v>0</v>
      </c>
      <c r="DZ282" s="120" t="e">
        <f t="shared" si="161"/>
        <v>#DIV/0!</v>
      </c>
      <c r="EA282" s="120" t="e">
        <f t="shared" si="162"/>
        <v>#DIV/0!</v>
      </c>
      <c r="EB282" s="120" t="e">
        <f t="shared" si="163"/>
        <v>#DIV/0!</v>
      </c>
      <c r="EC282" s="120" t="e">
        <f t="shared" si="164"/>
        <v>#DIV/0!</v>
      </c>
      <c r="ED282" s="120" t="e">
        <f t="shared" si="165"/>
        <v>#DIV/0!</v>
      </c>
      <c r="EE282" s="120" t="e">
        <f t="shared" si="166"/>
        <v>#DIV/0!</v>
      </c>
      <c r="EF282" s="120" t="e">
        <f t="shared" si="167"/>
        <v>#DIV/0!</v>
      </c>
      <c r="EG282" s="120" t="e">
        <f t="shared" si="168"/>
        <v>#DIV/0!</v>
      </c>
      <c r="EH282" s="120" t="e">
        <f t="shared" si="169"/>
        <v>#DIV/0!</v>
      </c>
      <c r="EI282" s="120" t="str">
        <f t="shared" si="170"/>
        <v/>
      </c>
      <c r="EJ282" s="119"/>
    </row>
    <row r="283" spans="1:140" x14ac:dyDescent="0.25">
      <c r="A283" s="406" t="str">
        <f>'III Plan Rates'!A286</f>
        <v>Plan 269</v>
      </c>
      <c r="B283" s="122">
        <f>'III Plan Rates'!B286</f>
        <v>0</v>
      </c>
      <c r="C283" s="128">
        <f>'III Plan Rates'!D286</f>
        <v>0</v>
      </c>
      <c r="D283" s="122">
        <f>'III Plan Rates'!E286</f>
        <v>0</v>
      </c>
      <c r="E283" s="122">
        <f>'III Plan Rates'!F286</f>
        <v>0</v>
      </c>
      <c r="F283" s="122">
        <f>'III Plan Rates'!G286</f>
        <v>0</v>
      </c>
      <c r="G283" s="122">
        <f>'III Plan Rates'!J286</f>
        <v>0</v>
      </c>
      <c r="H283" s="10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2">
        <f>IF('III Plan Rates'!$AP286&gt;0,SUMPRODUCT(I283:Q283,'III Plan Rates'!$AG286:$AO286)/'III Plan Rates'!$AP286,0)</f>
        <v>0</v>
      </c>
      <c r="S283" s="123"/>
      <c r="T283" s="112" t="e">
        <f>'III Plan Rates'!$AA286*'V Consumer Factors'!$N$12*'II Rate Development &amp; Change'!$J$34</f>
        <v>#DIV/0!</v>
      </c>
      <c r="U283" s="112" t="e">
        <f>'III Plan Rates'!$AA286*'V Consumer Factors'!$N$13*'II Rate Development &amp; Change'!$J$34</f>
        <v>#DIV/0!</v>
      </c>
      <c r="V283" s="112" t="e">
        <f>'III Plan Rates'!$AA286*'V Consumer Factors'!$N$14*'II Rate Development &amp; Change'!$J$34</f>
        <v>#DIV/0!</v>
      </c>
      <c r="W283" s="112" t="e">
        <f>'III Plan Rates'!$AA286*'V Consumer Factors'!$N$15*'II Rate Development &amp; Change'!$J$34</f>
        <v>#DIV/0!</v>
      </c>
      <c r="X283" s="112" t="e">
        <f>'III Plan Rates'!$AA286*'V Consumer Factors'!$N$16*'II Rate Development &amp; Change'!$J$34</f>
        <v>#DIV/0!</v>
      </c>
      <c r="Y283" s="112" t="e">
        <f>'III Plan Rates'!$AA286*'V Consumer Factors'!$N$17*'II Rate Development &amp; Change'!$J$34</f>
        <v>#DIV/0!</v>
      </c>
      <c r="Z283" s="112" t="e">
        <f>'III Plan Rates'!$AA286*'V Consumer Factors'!$N$18*'II Rate Development &amp; Change'!$J$34</f>
        <v>#DIV/0!</v>
      </c>
      <c r="AA283" s="112" t="e">
        <f>'III Plan Rates'!$AA286*'V Consumer Factors'!$N$19*'II Rate Development &amp; Change'!$J$34</f>
        <v>#DIV/0!</v>
      </c>
      <c r="AB283" s="112" t="e">
        <f>'III Plan Rates'!$AA286*'V Consumer Factors'!$N$20*'II Rate Development &amp; Change'!$J$34</f>
        <v>#DIV/0!</v>
      </c>
      <c r="AC283" s="112">
        <f>IF('III Plan Rates'!$AP286&gt;0,SUMPRODUCT(T283:AB283,'III Plan Rates'!$AG286:$AO286)/'III Plan Rates'!$AP286,0)</f>
        <v>0</v>
      </c>
      <c r="AD283" s="119"/>
      <c r="AE283" s="120" t="e">
        <f t="shared" si="131"/>
        <v>#DIV/0!</v>
      </c>
      <c r="AF283" s="120" t="e">
        <f t="shared" si="132"/>
        <v>#DIV/0!</v>
      </c>
      <c r="AG283" s="120" t="e">
        <f t="shared" si="133"/>
        <v>#DIV/0!</v>
      </c>
      <c r="AH283" s="120" t="e">
        <f t="shared" si="134"/>
        <v>#DIV/0!</v>
      </c>
      <c r="AI283" s="120" t="e">
        <f t="shared" si="135"/>
        <v>#DIV/0!</v>
      </c>
      <c r="AJ283" s="120" t="e">
        <f t="shared" si="136"/>
        <v>#DIV/0!</v>
      </c>
      <c r="AK283" s="120" t="e">
        <f t="shared" si="137"/>
        <v>#DIV/0!</v>
      </c>
      <c r="AL283" s="120" t="e">
        <f t="shared" si="138"/>
        <v>#DIV/0!</v>
      </c>
      <c r="AM283" s="120" t="e">
        <f t="shared" si="139"/>
        <v>#DIV/0!</v>
      </c>
      <c r="AN283" s="120" t="str">
        <f t="shared" si="140"/>
        <v/>
      </c>
      <c r="AO283" s="119"/>
      <c r="AP283" s="111"/>
      <c r="AQ283" s="111"/>
      <c r="AR283" s="111"/>
      <c r="AS283" s="111"/>
      <c r="AT283" s="111"/>
      <c r="AU283" s="111"/>
      <c r="AV283" s="111"/>
      <c r="AW283" s="111"/>
      <c r="AX283" s="111"/>
      <c r="AY283" s="112">
        <f>IF('III Plan Rates'!$AP286&gt;0,SUMPRODUCT(AP283:AX283,'III Plan Rates'!$AG286:$AO286)/'III Plan Rates'!$AP286,0)</f>
        <v>0</v>
      </c>
      <c r="AZ283" s="123"/>
      <c r="BA283" s="112" t="e">
        <f>'III Plan Rates'!$AA286*'V Consumer Factors'!$N$12*'II Rate Development &amp; Change'!$K$34</f>
        <v>#DIV/0!</v>
      </c>
      <c r="BB283" s="112" t="e">
        <f>'III Plan Rates'!$AA286*'V Consumer Factors'!$N$13*'II Rate Development &amp; Change'!$K$34</f>
        <v>#DIV/0!</v>
      </c>
      <c r="BC283" s="112" t="e">
        <f>'III Plan Rates'!$AA286*'V Consumer Factors'!$N$14*'II Rate Development &amp; Change'!$K$34</f>
        <v>#DIV/0!</v>
      </c>
      <c r="BD283" s="112" t="e">
        <f>'III Plan Rates'!$AA286*'V Consumer Factors'!$N$15*'II Rate Development &amp; Change'!$K$34</f>
        <v>#DIV/0!</v>
      </c>
      <c r="BE283" s="112" t="e">
        <f>'III Plan Rates'!$AA286*'V Consumer Factors'!$N$16*'II Rate Development &amp; Change'!$K$34</f>
        <v>#DIV/0!</v>
      </c>
      <c r="BF283" s="112" t="e">
        <f>'III Plan Rates'!$AA286*'V Consumer Factors'!$N$17*'II Rate Development &amp; Change'!$K$34</f>
        <v>#DIV/0!</v>
      </c>
      <c r="BG283" s="112" t="e">
        <f>'III Plan Rates'!$AA286*'V Consumer Factors'!$N$18*'II Rate Development &amp; Change'!$K$34</f>
        <v>#DIV/0!</v>
      </c>
      <c r="BH283" s="112" t="e">
        <f>'III Plan Rates'!$AA286*'V Consumer Factors'!$N$19*'II Rate Development &amp; Change'!$K$34</f>
        <v>#DIV/0!</v>
      </c>
      <c r="BI283" s="112" t="e">
        <f>'III Plan Rates'!$AA286*'V Consumer Factors'!$N$20*'II Rate Development &amp; Change'!$K$34</f>
        <v>#DIV/0!</v>
      </c>
      <c r="BJ283" s="112">
        <f>IF('III Plan Rates'!$AP286&gt;0,SUMPRODUCT(BA283:BI283,'III Plan Rates'!$AG286:$AO286)/'III Plan Rates'!$AP286,0)</f>
        <v>0</v>
      </c>
      <c r="BK283" s="124"/>
      <c r="BL283" s="120" t="e">
        <f t="shared" si="141"/>
        <v>#DIV/0!</v>
      </c>
      <c r="BM283" s="120" t="e">
        <f t="shared" si="142"/>
        <v>#DIV/0!</v>
      </c>
      <c r="BN283" s="120" t="e">
        <f t="shared" si="143"/>
        <v>#DIV/0!</v>
      </c>
      <c r="BO283" s="120" t="e">
        <f t="shared" si="144"/>
        <v>#DIV/0!</v>
      </c>
      <c r="BP283" s="120" t="e">
        <f t="shared" si="145"/>
        <v>#DIV/0!</v>
      </c>
      <c r="BQ283" s="120" t="e">
        <f t="shared" si="146"/>
        <v>#DIV/0!</v>
      </c>
      <c r="BR283" s="120" t="e">
        <f t="shared" si="147"/>
        <v>#DIV/0!</v>
      </c>
      <c r="BS283" s="120" t="e">
        <f t="shared" si="148"/>
        <v>#DIV/0!</v>
      </c>
      <c r="BT283" s="120" t="e">
        <f t="shared" si="149"/>
        <v>#DIV/0!</v>
      </c>
      <c r="BU283" s="120" t="str">
        <f t="shared" si="150"/>
        <v/>
      </c>
      <c r="BV283" s="119"/>
      <c r="BW283" s="111"/>
      <c r="BX283" s="111"/>
      <c r="BY283" s="111"/>
      <c r="BZ283" s="111"/>
      <c r="CA283" s="111"/>
      <c r="CB283" s="111"/>
      <c r="CC283" s="111"/>
      <c r="CD283" s="111"/>
      <c r="CE283" s="111"/>
      <c r="CF283" s="112">
        <f>IF('III Plan Rates'!$AP286&gt;0,SUMPRODUCT(BW283:CE283,'III Plan Rates'!$AG286:$AO286)/'III Plan Rates'!$AP286,0)</f>
        <v>0</v>
      </c>
      <c r="CG283" s="123"/>
      <c r="CH283" s="112" t="e">
        <f>'III Plan Rates'!$AA286*'V Consumer Factors'!$N$12*'II Rate Development &amp; Change'!$L$34</f>
        <v>#DIV/0!</v>
      </c>
      <c r="CI283" s="112" t="e">
        <f>'III Plan Rates'!$AA286*'V Consumer Factors'!$N$13*'II Rate Development &amp; Change'!$L$34</f>
        <v>#DIV/0!</v>
      </c>
      <c r="CJ283" s="112" t="e">
        <f>'III Plan Rates'!$AA286*'V Consumer Factors'!$N$14*'II Rate Development &amp; Change'!$L$34</f>
        <v>#DIV/0!</v>
      </c>
      <c r="CK283" s="112" t="e">
        <f>'III Plan Rates'!$AA286*'V Consumer Factors'!$N$15*'II Rate Development &amp; Change'!$L$34</f>
        <v>#DIV/0!</v>
      </c>
      <c r="CL283" s="112" t="e">
        <f>'III Plan Rates'!$AA286*'V Consumer Factors'!$N$16*'II Rate Development &amp; Change'!$L$34</f>
        <v>#DIV/0!</v>
      </c>
      <c r="CM283" s="112" t="e">
        <f>'III Plan Rates'!$AA286*'V Consumer Factors'!$N$17*'II Rate Development &amp; Change'!$L$34</f>
        <v>#DIV/0!</v>
      </c>
      <c r="CN283" s="112" t="e">
        <f>'III Plan Rates'!$AA286*'V Consumer Factors'!$N$18*'II Rate Development &amp; Change'!$L$34</f>
        <v>#DIV/0!</v>
      </c>
      <c r="CO283" s="112" t="e">
        <f>'III Plan Rates'!$AA286*'V Consumer Factors'!$N$19*'II Rate Development &amp; Change'!$L$34</f>
        <v>#DIV/0!</v>
      </c>
      <c r="CP283" s="112" t="e">
        <f>'III Plan Rates'!$AA286*'V Consumer Factors'!$N$20*'II Rate Development &amp; Change'!$L$34</f>
        <v>#DIV/0!</v>
      </c>
      <c r="CQ283" s="112">
        <f>IF('III Plan Rates'!$AP286&gt;0,SUMPRODUCT(CH283:CP283,'III Plan Rates'!$AG286:$AO286)/'III Plan Rates'!$AP286,0)</f>
        <v>0</v>
      </c>
      <c r="CR283" s="124"/>
      <c r="CS283" s="120" t="e">
        <f t="shared" si="151"/>
        <v>#DIV/0!</v>
      </c>
      <c r="CT283" s="120" t="e">
        <f t="shared" si="152"/>
        <v>#DIV/0!</v>
      </c>
      <c r="CU283" s="120" t="e">
        <f t="shared" si="153"/>
        <v>#DIV/0!</v>
      </c>
      <c r="CV283" s="120" t="e">
        <f t="shared" si="154"/>
        <v>#DIV/0!</v>
      </c>
      <c r="CW283" s="120" t="e">
        <f t="shared" si="155"/>
        <v>#DIV/0!</v>
      </c>
      <c r="CX283" s="120" t="e">
        <f t="shared" si="156"/>
        <v>#DIV/0!</v>
      </c>
      <c r="CY283" s="120" t="e">
        <f t="shared" si="157"/>
        <v>#DIV/0!</v>
      </c>
      <c r="CZ283" s="120" t="e">
        <f t="shared" si="158"/>
        <v>#DIV/0!</v>
      </c>
      <c r="DA283" s="120" t="e">
        <f t="shared" si="159"/>
        <v>#DIV/0!</v>
      </c>
      <c r="DB283" s="120" t="str">
        <f t="shared" si="160"/>
        <v/>
      </c>
      <c r="DC283" s="119"/>
      <c r="DD283" s="111"/>
      <c r="DE283" s="111"/>
      <c r="DF283" s="111"/>
      <c r="DG283" s="111"/>
      <c r="DH283" s="111"/>
      <c r="DI283" s="111"/>
      <c r="DJ283" s="111"/>
      <c r="DK283" s="111"/>
      <c r="DL283" s="111"/>
      <c r="DM283" s="112">
        <f>IF('III Plan Rates'!$AP286&gt;0,SUMPRODUCT(DD283:DL283,'III Plan Rates'!$AG286:$AO286)/'III Plan Rates'!$AP286,0)</f>
        <v>0</v>
      </c>
      <c r="DN283" s="123"/>
      <c r="DO283" s="112" t="e">
        <f>'III Plan Rates'!$AA286*'V Consumer Factors'!$N$12*'II Rate Development &amp; Change'!$M$34</f>
        <v>#DIV/0!</v>
      </c>
      <c r="DP283" s="112" t="e">
        <f>'III Plan Rates'!$AA286*'V Consumer Factors'!$N$13*'II Rate Development &amp; Change'!$M$34</f>
        <v>#DIV/0!</v>
      </c>
      <c r="DQ283" s="112" t="e">
        <f>'III Plan Rates'!$AA286*'V Consumer Factors'!$N$14*'II Rate Development &amp; Change'!$M$34</f>
        <v>#DIV/0!</v>
      </c>
      <c r="DR283" s="112" t="e">
        <f>'III Plan Rates'!$AA286*'V Consumer Factors'!$N$15*'II Rate Development &amp; Change'!$M$34</f>
        <v>#DIV/0!</v>
      </c>
      <c r="DS283" s="112" t="e">
        <f>'III Plan Rates'!$AA286*'V Consumer Factors'!$N$16*'II Rate Development &amp; Change'!$M$34</f>
        <v>#DIV/0!</v>
      </c>
      <c r="DT283" s="112" t="e">
        <f>'III Plan Rates'!$AA286*'V Consumer Factors'!$N$17*'II Rate Development &amp; Change'!$M$34</f>
        <v>#DIV/0!</v>
      </c>
      <c r="DU283" s="112" t="e">
        <f>'III Plan Rates'!$AA286*'V Consumer Factors'!$N$18*'II Rate Development &amp; Change'!$M$34</f>
        <v>#DIV/0!</v>
      </c>
      <c r="DV283" s="112" t="e">
        <f>'III Plan Rates'!$AA286*'V Consumer Factors'!$N$19*'II Rate Development &amp; Change'!$M$34</f>
        <v>#DIV/0!</v>
      </c>
      <c r="DW283" s="112" t="e">
        <f>'III Plan Rates'!$AA286*'V Consumer Factors'!$N$20*'II Rate Development &amp; Change'!$M$34</f>
        <v>#DIV/0!</v>
      </c>
      <c r="DX283" s="112">
        <f>IF('III Plan Rates'!$AP286&gt;0,SUMPRODUCT(DO283:DW283,'III Plan Rates'!$AG286:$AO286)/'III Plan Rates'!$AP286,0)</f>
        <v>0</v>
      </c>
      <c r="DZ283" s="120" t="e">
        <f t="shared" si="161"/>
        <v>#DIV/0!</v>
      </c>
      <c r="EA283" s="120" t="e">
        <f t="shared" si="162"/>
        <v>#DIV/0!</v>
      </c>
      <c r="EB283" s="120" t="e">
        <f t="shared" si="163"/>
        <v>#DIV/0!</v>
      </c>
      <c r="EC283" s="120" t="e">
        <f t="shared" si="164"/>
        <v>#DIV/0!</v>
      </c>
      <c r="ED283" s="120" t="e">
        <f t="shared" si="165"/>
        <v>#DIV/0!</v>
      </c>
      <c r="EE283" s="120" t="e">
        <f t="shared" si="166"/>
        <v>#DIV/0!</v>
      </c>
      <c r="EF283" s="120" t="e">
        <f t="shared" si="167"/>
        <v>#DIV/0!</v>
      </c>
      <c r="EG283" s="120" t="e">
        <f t="shared" si="168"/>
        <v>#DIV/0!</v>
      </c>
      <c r="EH283" s="120" t="e">
        <f t="shared" si="169"/>
        <v>#DIV/0!</v>
      </c>
      <c r="EI283" s="120" t="str">
        <f t="shared" si="170"/>
        <v/>
      </c>
      <c r="EJ283" s="119"/>
    </row>
    <row r="284" spans="1:140" x14ac:dyDescent="0.25">
      <c r="A284" s="406" t="str">
        <f>'III Plan Rates'!A287</f>
        <v>Plan 270</v>
      </c>
      <c r="B284" s="122">
        <f>'III Plan Rates'!B287</f>
        <v>0</v>
      </c>
      <c r="C284" s="128">
        <f>'III Plan Rates'!D287</f>
        <v>0</v>
      </c>
      <c r="D284" s="122">
        <f>'III Plan Rates'!E287</f>
        <v>0</v>
      </c>
      <c r="E284" s="122">
        <f>'III Plan Rates'!F287</f>
        <v>0</v>
      </c>
      <c r="F284" s="122">
        <f>'III Plan Rates'!G287</f>
        <v>0</v>
      </c>
      <c r="G284" s="122">
        <f>'III Plan Rates'!J287</f>
        <v>0</v>
      </c>
      <c r="H284" s="10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2">
        <f>IF('III Plan Rates'!$AP287&gt;0,SUMPRODUCT(I284:Q284,'III Plan Rates'!$AG287:$AO287)/'III Plan Rates'!$AP287,0)</f>
        <v>0</v>
      </c>
      <c r="S284" s="123"/>
      <c r="T284" s="112" t="e">
        <f>'III Plan Rates'!$AA287*'V Consumer Factors'!$N$12*'II Rate Development &amp; Change'!$J$34</f>
        <v>#DIV/0!</v>
      </c>
      <c r="U284" s="112" t="e">
        <f>'III Plan Rates'!$AA287*'V Consumer Factors'!$N$13*'II Rate Development &amp; Change'!$J$34</f>
        <v>#DIV/0!</v>
      </c>
      <c r="V284" s="112" t="e">
        <f>'III Plan Rates'!$AA287*'V Consumer Factors'!$N$14*'II Rate Development &amp; Change'!$J$34</f>
        <v>#DIV/0!</v>
      </c>
      <c r="W284" s="112" t="e">
        <f>'III Plan Rates'!$AA287*'V Consumer Factors'!$N$15*'II Rate Development &amp; Change'!$J$34</f>
        <v>#DIV/0!</v>
      </c>
      <c r="X284" s="112" t="e">
        <f>'III Plan Rates'!$AA287*'V Consumer Factors'!$N$16*'II Rate Development &amp; Change'!$J$34</f>
        <v>#DIV/0!</v>
      </c>
      <c r="Y284" s="112" t="e">
        <f>'III Plan Rates'!$AA287*'V Consumer Factors'!$N$17*'II Rate Development &amp; Change'!$J$34</f>
        <v>#DIV/0!</v>
      </c>
      <c r="Z284" s="112" t="e">
        <f>'III Plan Rates'!$AA287*'V Consumer Factors'!$N$18*'II Rate Development &amp; Change'!$J$34</f>
        <v>#DIV/0!</v>
      </c>
      <c r="AA284" s="112" t="e">
        <f>'III Plan Rates'!$AA287*'V Consumer Factors'!$N$19*'II Rate Development &amp; Change'!$J$34</f>
        <v>#DIV/0!</v>
      </c>
      <c r="AB284" s="112" t="e">
        <f>'III Plan Rates'!$AA287*'V Consumer Factors'!$N$20*'II Rate Development &amp; Change'!$J$34</f>
        <v>#DIV/0!</v>
      </c>
      <c r="AC284" s="112">
        <f>IF('III Plan Rates'!$AP287&gt;0,SUMPRODUCT(T284:AB284,'III Plan Rates'!$AG287:$AO287)/'III Plan Rates'!$AP287,0)</f>
        <v>0</v>
      </c>
      <c r="AD284" s="119"/>
      <c r="AE284" s="120" t="e">
        <f t="shared" si="131"/>
        <v>#DIV/0!</v>
      </c>
      <c r="AF284" s="120" t="e">
        <f t="shared" si="132"/>
        <v>#DIV/0!</v>
      </c>
      <c r="AG284" s="120" t="e">
        <f t="shared" si="133"/>
        <v>#DIV/0!</v>
      </c>
      <c r="AH284" s="120" t="e">
        <f t="shared" si="134"/>
        <v>#DIV/0!</v>
      </c>
      <c r="AI284" s="120" t="e">
        <f t="shared" si="135"/>
        <v>#DIV/0!</v>
      </c>
      <c r="AJ284" s="120" t="e">
        <f t="shared" si="136"/>
        <v>#DIV/0!</v>
      </c>
      <c r="AK284" s="120" t="e">
        <f t="shared" si="137"/>
        <v>#DIV/0!</v>
      </c>
      <c r="AL284" s="120" t="e">
        <f t="shared" si="138"/>
        <v>#DIV/0!</v>
      </c>
      <c r="AM284" s="120" t="e">
        <f t="shared" si="139"/>
        <v>#DIV/0!</v>
      </c>
      <c r="AN284" s="120" t="str">
        <f t="shared" si="140"/>
        <v/>
      </c>
      <c r="AO284" s="119"/>
      <c r="AP284" s="111"/>
      <c r="AQ284" s="111"/>
      <c r="AR284" s="111"/>
      <c r="AS284" s="111"/>
      <c r="AT284" s="111"/>
      <c r="AU284" s="111"/>
      <c r="AV284" s="111"/>
      <c r="AW284" s="111"/>
      <c r="AX284" s="111"/>
      <c r="AY284" s="112">
        <f>IF('III Plan Rates'!$AP287&gt;0,SUMPRODUCT(AP284:AX284,'III Plan Rates'!$AG287:$AO287)/'III Plan Rates'!$AP287,0)</f>
        <v>0</v>
      </c>
      <c r="AZ284" s="123"/>
      <c r="BA284" s="112" t="e">
        <f>'III Plan Rates'!$AA287*'V Consumer Factors'!$N$12*'II Rate Development &amp; Change'!$K$34</f>
        <v>#DIV/0!</v>
      </c>
      <c r="BB284" s="112" t="e">
        <f>'III Plan Rates'!$AA287*'V Consumer Factors'!$N$13*'II Rate Development &amp; Change'!$K$34</f>
        <v>#DIV/0!</v>
      </c>
      <c r="BC284" s="112" t="e">
        <f>'III Plan Rates'!$AA287*'V Consumer Factors'!$N$14*'II Rate Development &amp; Change'!$K$34</f>
        <v>#DIV/0!</v>
      </c>
      <c r="BD284" s="112" t="e">
        <f>'III Plan Rates'!$AA287*'V Consumer Factors'!$N$15*'II Rate Development &amp; Change'!$K$34</f>
        <v>#DIV/0!</v>
      </c>
      <c r="BE284" s="112" t="e">
        <f>'III Plan Rates'!$AA287*'V Consumer Factors'!$N$16*'II Rate Development &amp; Change'!$K$34</f>
        <v>#DIV/0!</v>
      </c>
      <c r="BF284" s="112" t="e">
        <f>'III Plan Rates'!$AA287*'V Consumer Factors'!$N$17*'II Rate Development &amp; Change'!$K$34</f>
        <v>#DIV/0!</v>
      </c>
      <c r="BG284" s="112" t="e">
        <f>'III Plan Rates'!$AA287*'V Consumer Factors'!$N$18*'II Rate Development &amp; Change'!$K$34</f>
        <v>#DIV/0!</v>
      </c>
      <c r="BH284" s="112" t="e">
        <f>'III Plan Rates'!$AA287*'V Consumer Factors'!$N$19*'II Rate Development &amp; Change'!$K$34</f>
        <v>#DIV/0!</v>
      </c>
      <c r="BI284" s="112" t="e">
        <f>'III Plan Rates'!$AA287*'V Consumer Factors'!$N$20*'II Rate Development &amp; Change'!$K$34</f>
        <v>#DIV/0!</v>
      </c>
      <c r="BJ284" s="112">
        <f>IF('III Plan Rates'!$AP287&gt;0,SUMPRODUCT(BA284:BI284,'III Plan Rates'!$AG287:$AO287)/'III Plan Rates'!$AP287,0)</f>
        <v>0</v>
      </c>
      <c r="BK284" s="124"/>
      <c r="BL284" s="120" t="e">
        <f t="shared" si="141"/>
        <v>#DIV/0!</v>
      </c>
      <c r="BM284" s="120" t="e">
        <f t="shared" si="142"/>
        <v>#DIV/0!</v>
      </c>
      <c r="BN284" s="120" t="e">
        <f t="shared" si="143"/>
        <v>#DIV/0!</v>
      </c>
      <c r="BO284" s="120" t="e">
        <f t="shared" si="144"/>
        <v>#DIV/0!</v>
      </c>
      <c r="BP284" s="120" t="e">
        <f t="shared" si="145"/>
        <v>#DIV/0!</v>
      </c>
      <c r="BQ284" s="120" t="e">
        <f t="shared" si="146"/>
        <v>#DIV/0!</v>
      </c>
      <c r="BR284" s="120" t="e">
        <f t="shared" si="147"/>
        <v>#DIV/0!</v>
      </c>
      <c r="BS284" s="120" t="e">
        <f t="shared" si="148"/>
        <v>#DIV/0!</v>
      </c>
      <c r="BT284" s="120" t="e">
        <f t="shared" si="149"/>
        <v>#DIV/0!</v>
      </c>
      <c r="BU284" s="120" t="str">
        <f t="shared" si="150"/>
        <v/>
      </c>
      <c r="BV284" s="119"/>
      <c r="BW284" s="111"/>
      <c r="BX284" s="111"/>
      <c r="BY284" s="111"/>
      <c r="BZ284" s="111"/>
      <c r="CA284" s="111"/>
      <c r="CB284" s="111"/>
      <c r="CC284" s="111"/>
      <c r="CD284" s="111"/>
      <c r="CE284" s="111"/>
      <c r="CF284" s="112">
        <f>IF('III Plan Rates'!$AP287&gt;0,SUMPRODUCT(BW284:CE284,'III Plan Rates'!$AG287:$AO287)/'III Plan Rates'!$AP287,0)</f>
        <v>0</v>
      </c>
      <c r="CG284" s="123"/>
      <c r="CH284" s="112" t="e">
        <f>'III Plan Rates'!$AA287*'V Consumer Factors'!$N$12*'II Rate Development &amp; Change'!$L$34</f>
        <v>#DIV/0!</v>
      </c>
      <c r="CI284" s="112" t="e">
        <f>'III Plan Rates'!$AA287*'V Consumer Factors'!$N$13*'II Rate Development &amp; Change'!$L$34</f>
        <v>#DIV/0!</v>
      </c>
      <c r="CJ284" s="112" t="e">
        <f>'III Plan Rates'!$AA287*'V Consumer Factors'!$N$14*'II Rate Development &amp; Change'!$L$34</f>
        <v>#DIV/0!</v>
      </c>
      <c r="CK284" s="112" t="e">
        <f>'III Plan Rates'!$AA287*'V Consumer Factors'!$N$15*'II Rate Development &amp; Change'!$L$34</f>
        <v>#DIV/0!</v>
      </c>
      <c r="CL284" s="112" t="e">
        <f>'III Plan Rates'!$AA287*'V Consumer Factors'!$N$16*'II Rate Development &amp; Change'!$L$34</f>
        <v>#DIV/0!</v>
      </c>
      <c r="CM284" s="112" t="e">
        <f>'III Plan Rates'!$AA287*'V Consumer Factors'!$N$17*'II Rate Development &amp; Change'!$L$34</f>
        <v>#DIV/0!</v>
      </c>
      <c r="CN284" s="112" t="e">
        <f>'III Plan Rates'!$AA287*'V Consumer Factors'!$N$18*'II Rate Development &amp; Change'!$L$34</f>
        <v>#DIV/0!</v>
      </c>
      <c r="CO284" s="112" t="e">
        <f>'III Plan Rates'!$AA287*'V Consumer Factors'!$N$19*'II Rate Development &amp; Change'!$L$34</f>
        <v>#DIV/0!</v>
      </c>
      <c r="CP284" s="112" t="e">
        <f>'III Plan Rates'!$AA287*'V Consumer Factors'!$N$20*'II Rate Development &amp; Change'!$L$34</f>
        <v>#DIV/0!</v>
      </c>
      <c r="CQ284" s="112">
        <f>IF('III Plan Rates'!$AP287&gt;0,SUMPRODUCT(CH284:CP284,'III Plan Rates'!$AG287:$AO287)/'III Plan Rates'!$AP287,0)</f>
        <v>0</v>
      </c>
      <c r="CR284" s="124"/>
      <c r="CS284" s="120" t="e">
        <f t="shared" si="151"/>
        <v>#DIV/0!</v>
      </c>
      <c r="CT284" s="120" t="e">
        <f t="shared" si="152"/>
        <v>#DIV/0!</v>
      </c>
      <c r="CU284" s="120" t="e">
        <f t="shared" si="153"/>
        <v>#DIV/0!</v>
      </c>
      <c r="CV284" s="120" t="e">
        <f t="shared" si="154"/>
        <v>#DIV/0!</v>
      </c>
      <c r="CW284" s="120" t="e">
        <f t="shared" si="155"/>
        <v>#DIV/0!</v>
      </c>
      <c r="CX284" s="120" t="e">
        <f t="shared" si="156"/>
        <v>#DIV/0!</v>
      </c>
      <c r="CY284" s="120" t="e">
        <f t="shared" si="157"/>
        <v>#DIV/0!</v>
      </c>
      <c r="CZ284" s="120" t="e">
        <f t="shared" si="158"/>
        <v>#DIV/0!</v>
      </c>
      <c r="DA284" s="120" t="e">
        <f t="shared" si="159"/>
        <v>#DIV/0!</v>
      </c>
      <c r="DB284" s="120" t="str">
        <f t="shared" si="160"/>
        <v/>
      </c>
      <c r="DC284" s="119"/>
      <c r="DD284" s="111"/>
      <c r="DE284" s="111"/>
      <c r="DF284" s="111"/>
      <c r="DG284" s="111"/>
      <c r="DH284" s="111"/>
      <c r="DI284" s="111"/>
      <c r="DJ284" s="111"/>
      <c r="DK284" s="111"/>
      <c r="DL284" s="111"/>
      <c r="DM284" s="112">
        <f>IF('III Plan Rates'!$AP287&gt;0,SUMPRODUCT(DD284:DL284,'III Plan Rates'!$AG287:$AO287)/'III Plan Rates'!$AP287,0)</f>
        <v>0</v>
      </c>
      <c r="DN284" s="123"/>
      <c r="DO284" s="112" t="e">
        <f>'III Plan Rates'!$AA287*'V Consumer Factors'!$N$12*'II Rate Development &amp; Change'!$M$34</f>
        <v>#DIV/0!</v>
      </c>
      <c r="DP284" s="112" t="e">
        <f>'III Plan Rates'!$AA287*'V Consumer Factors'!$N$13*'II Rate Development &amp; Change'!$M$34</f>
        <v>#DIV/0!</v>
      </c>
      <c r="DQ284" s="112" t="e">
        <f>'III Plan Rates'!$AA287*'V Consumer Factors'!$N$14*'II Rate Development &amp; Change'!$M$34</f>
        <v>#DIV/0!</v>
      </c>
      <c r="DR284" s="112" t="e">
        <f>'III Plan Rates'!$AA287*'V Consumer Factors'!$N$15*'II Rate Development &amp; Change'!$M$34</f>
        <v>#DIV/0!</v>
      </c>
      <c r="DS284" s="112" t="e">
        <f>'III Plan Rates'!$AA287*'V Consumer Factors'!$N$16*'II Rate Development &amp; Change'!$M$34</f>
        <v>#DIV/0!</v>
      </c>
      <c r="DT284" s="112" t="e">
        <f>'III Plan Rates'!$AA287*'V Consumer Factors'!$N$17*'II Rate Development &amp; Change'!$M$34</f>
        <v>#DIV/0!</v>
      </c>
      <c r="DU284" s="112" t="e">
        <f>'III Plan Rates'!$AA287*'V Consumer Factors'!$N$18*'II Rate Development &amp; Change'!$M$34</f>
        <v>#DIV/0!</v>
      </c>
      <c r="DV284" s="112" t="e">
        <f>'III Plan Rates'!$AA287*'V Consumer Factors'!$N$19*'II Rate Development &amp; Change'!$M$34</f>
        <v>#DIV/0!</v>
      </c>
      <c r="DW284" s="112" t="e">
        <f>'III Plan Rates'!$AA287*'V Consumer Factors'!$N$20*'II Rate Development &amp; Change'!$M$34</f>
        <v>#DIV/0!</v>
      </c>
      <c r="DX284" s="112">
        <f>IF('III Plan Rates'!$AP287&gt;0,SUMPRODUCT(DO284:DW284,'III Plan Rates'!$AG287:$AO287)/'III Plan Rates'!$AP287,0)</f>
        <v>0</v>
      </c>
      <c r="DZ284" s="120" t="e">
        <f t="shared" si="161"/>
        <v>#DIV/0!</v>
      </c>
      <c r="EA284" s="120" t="e">
        <f t="shared" si="162"/>
        <v>#DIV/0!</v>
      </c>
      <c r="EB284" s="120" t="e">
        <f t="shared" si="163"/>
        <v>#DIV/0!</v>
      </c>
      <c r="EC284" s="120" t="e">
        <f t="shared" si="164"/>
        <v>#DIV/0!</v>
      </c>
      <c r="ED284" s="120" t="e">
        <f t="shared" si="165"/>
        <v>#DIV/0!</v>
      </c>
      <c r="EE284" s="120" t="e">
        <f t="shared" si="166"/>
        <v>#DIV/0!</v>
      </c>
      <c r="EF284" s="120" t="e">
        <f t="shared" si="167"/>
        <v>#DIV/0!</v>
      </c>
      <c r="EG284" s="120" t="e">
        <f t="shared" si="168"/>
        <v>#DIV/0!</v>
      </c>
      <c r="EH284" s="120" t="e">
        <f t="shared" si="169"/>
        <v>#DIV/0!</v>
      </c>
      <c r="EI284" s="120" t="str">
        <f t="shared" si="170"/>
        <v/>
      </c>
      <c r="EJ284" s="119"/>
    </row>
    <row r="285" spans="1:140" x14ac:dyDescent="0.25">
      <c r="A285" s="406" t="str">
        <f>'III Plan Rates'!A288</f>
        <v>Plan 271</v>
      </c>
      <c r="B285" s="122">
        <f>'III Plan Rates'!B288</f>
        <v>0</v>
      </c>
      <c r="C285" s="128">
        <f>'III Plan Rates'!D288</f>
        <v>0</v>
      </c>
      <c r="D285" s="122">
        <f>'III Plan Rates'!E288</f>
        <v>0</v>
      </c>
      <c r="E285" s="122">
        <f>'III Plan Rates'!F288</f>
        <v>0</v>
      </c>
      <c r="F285" s="122">
        <f>'III Plan Rates'!G288</f>
        <v>0</v>
      </c>
      <c r="G285" s="122">
        <f>'III Plan Rates'!J288</f>
        <v>0</v>
      </c>
      <c r="H285" s="10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2">
        <f>IF('III Plan Rates'!$AP288&gt;0,SUMPRODUCT(I285:Q285,'III Plan Rates'!$AG288:$AO288)/'III Plan Rates'!$AP288,0)</f>
        <v>0</v>
      </c>
      <c r="S285" s="123"/>
      <c r="T285" s="112" t="e">
        <f>'III Plan Rates'!$AA288*'V Consumer Factors'!$N$12*'II Rate Development &amp; Change'!$J$34</f>
        <v>#DIV/0!</v>
      </c>
      <c r="U285" s="112" t="e">
        <f>'III Plan Rates'!$AA288*'V Consumer Factors'!$N$13*'II Rate Development &amp; Change'!$J$34</f>
        <v>#DIV/0!</v>
      </c>
      <c r="V285" s="112" t="e">
        <f>'III Plan Rates'!$AA288*'V Consumer Factors'!$N$14*'II Rate Development &amp; Change'!$J$34</f>
        <v>#DIV/0!</v>
      </c>
      <c r="W285" s="112" t="e">
        <f>'III Plan Rates'!$AA288*'V Consumer Factors'!$N$15*'II Rate Development &amp; Change'!$J$34</f>
        <v>#DIV/0!</v>
      </c>
      <c r="X285" s="112" t="e">
        <f>'III Plan Rates'!$AA288*'V Consumer Factors'!$N$16*'II Rate Development &amp; Change'!$J$34</f>
        <v>#DIV/0!</v>
      </c>
      <c r="Y285" s="112" t="e">
        <f>'III Plan Rates'!$AA288*'V Consumer Factors'!$N$17*'II Rate Development &amp; Change'!$J$34</f>
        <v>#DIV/0!</v>
      </c>
      <c r="Z285" s="112" t="e">
        <f>'III Plan Rates'!$AA288*'V Consumer Factors'!$N$18*'II Rate Development &amp; Change'!$J$34</f>
        <v>#DIV/0!</v>
      </c>
      <c r="AA285" s="112" t="e">
        <f>'III Plan Rates'!$AA288*'V Consumer Factors'!$N$19*'II Rate Development &amp; Change'!$J$34</f>
        <v>#DIV/0!</v>
      </c>
      <c r="AB285" s="112" t="e">
        <f>'III Plan Rates'!$AA288*'V Consumer Factors'!$N$20*'II Rate Development &amp; Change'!$J$34</f>
        <v>#DIV/0!</v>
      </c>
      <c r="AC285" s="112">
        <f>IF('III Plan Rates'!$AP288&gt;0,SUMPRODUCT(T285:AB285,'III Plan Rates'!$AG288:$AO288)/'III Plan Rates'!$AP288,0)</f>
        <v>0</v>
      </c>
      <c r="AD285" s="119"/>
      <c r="AE285" s="120" t="e">
        <f t="shared" si="131"/>
        <v>#DIV/0!</v>
      </c>
      <c r="AF285" s="120" t="e">
        <f t="shared" si="132"/>
        <v>#DIV/0!</v>
      </c>
      <c r="AG285" s="120" t="e">
        <f t="shared" si="133"/>
        <v>#DIV/0!</v>
      </c>
      <c r="AH285" s="120" t="e">
        <f t="shared" si="134"/>
        <v>#DIV/0!</v>
      </c>
      <c r="AI285" s="120" t="e">
        <f t="shared" si="135"/>
        <v>#DIV/0!</v>
      </c>
      <c r="AJ285" s="120" t="e">
        <f t="shared" si="136"/>
        <v>#DIV/0!</v>
      </c>
      <c r="AK285" s="120" t="e">
        <f t="shared" si="137"/>
        <v>#DIV/0!</v>
      </c>
      <c r="AL285" s="120" t="e">
        <f t="shared" si="138"/>
        <v>#DIV/0!</v>
      </c>
      <c r="AM285" s="120" t="e">
        <f t="shared" si="139"/>
        <v>#DIV/0!</v>
      </c>
      <c r="AN285" s="120" t="str">
        <f t="shared" si="140"/>
        <v/>
      </c>
      <c r="AO285" s="119"/>
      <c r="AP285" s="111"/>
      <c r="AQ285" s="111"/>
      <c r="AR285" s="111"/>
      <c r="AS285" s="111"/>
      <c r="AT285" s="111"/>
      <c r="AU285" s="111"/>
      <c r="AV285" s="111"/>
      <c r="AW285" s="111"/>
      <c r="AX285" s="111"/>
      <c r="AY285" s="112">
        <f>IF('III Plan Rates'!$AP288&gt;0,SUMPRODUCT(AP285:AX285,'III Plan Rates'!$AG288:$AO288)/'III Plan Rates'!$AP288,0)</f>
        <v>0</v>
      </c>
      <c r="AZ285" s="123"/>
      <c r="BA285" s="112" t="e">
        <f>'III Plan Rates'!$AA288*'V Consumer Factors'!$N$12*'II Rate Development &amp; Change'!$K$34</f>
        <v>#DIV/0!</v>
      </c>
      <c r="BB285" s="112" t="e">
        <f>'III Plan Rates'!$AA288*'V Consumer Factors'!$N$13*'II Rate Development &amp; Change'!$K$34</f>
        <v>#DIV/0!</v>
      </c>
      <c r="BC285" s="112" t="e">
        <f>'III Plan Rates'!$AA288*'V Consumer Factors'!$N$14*'II Rate Development &amp; Change'!$K$34</f>
        <v>#DIV/0!</v>
      </c>
      <c r="BD285" s="112" t="e">
        <f>'III Plan Rates'!$AA288*'V Consumer Factors'!$N$15*'II Rate Development &amp; Change'!$K$34</f>
        <v>#DIV/0!</v>
      </c>
      <c r="BE285" s="112" t="e">
        <f>'III Plan Rates'!$AA288*'V Consumer Factors'!$N$16*'II Rate Development &amp; Change'!$K$34</f>
        <v>#DIV/0!</v>
      </c>
      <c r="BF285" s="112" t="e">
        <f>'III Plan Rates'!$AA288*'V Consumer Factors'!$N$17*'II Rate Development &amp; Change'!$K$34</f>
        <v>#DIV/0!</v>
      </c>
      <c r="BG285" s="112" t="e">
        <f>'III Plan Rates'!$AA288*'V Consumer Factors'!$N$18*'II Rate Development &amp; Change'!$K$34</f>
        <v>#DIV/0!</v>
      </c>
      <c r="BH285" s="112" t="e">
        <f>'III Plan Rates'!$AA288*'V Consumer Factors'!$N$19*'II Rate Development &amp; Change'!$K$34</f>
        <v>#DIV/0!</v>
      </c>
      <c r="BI285" s="112" t="e">
        <f>'III Plan Rates'!$AA288*'V Consumer Factors'!$N$20*'II Rate Development &amp; Change'!$K$34</f>
        <v>#DIV/0!</v>
      </c>
      <c r="BJ285" s="112">
        <f>IF('III Plan Rates'!$AP288&gt;0,SUMPRODUCT(BA285:BI285,'III Plan Rates'!$AG288:$AO288)/'III Plan Rates'!$AP288,0)</f>
        <v>0</v>
      </c>
      <c r="BK285" s="124"/>
      <c r="BL285" s="120" t="e">
        <f t="shared" si="141"/>
        <v>#DIV/0!</v>
      </c>
      <c r="BM285" s="120" t="e">
        <f t="shared" si="142"/>
        <v>#DIV/0!</v>
      </c>
      <c r="BN285" s="120" t="e">
        <f t="shared" si="143"/>
        <v>#DIV/0!</v>
      </c>
      <c r="BO285" s="120" t="e">
        <f t="shared" si="144"/>
        <v>#DIV/0!</v>
      </c>
      <c r="BP285" s="120" t="e">
        <f t="shared" si="145"/>
        <v>#DIV/0!</v>
      </c>
      <c r="BQ285" s="120" t="e">
        <f t="shared" si="146"/>
        <v>#DIV/0!</v>
      </c>
      <c r="BR285" s="120" t="e">
        <f t="shared" si="147"/>
        <v>#DIV/0!</v>
      </c>
      <c r="BS285" s="120" t="e">
        <f t="shared" si="148"/>
        <v>#DIV/0!</v>
      </c>
      <c r="BT285" s="120" t="e">
        <f t="shared" si="149"/>
        <v>#DIV/0!</v>
      </c>
      <c r="BU285" s="120" t="str">
        <f t="shared" si="150"/>
        <v/>
      </c>
      <c r="BV285" s="119"/>
      <c r="BW285" s="111"/>
      <c r="BX285" s="111"/>
      <c r="BY285" s="111"/>
      <c r="BZ285" s="111"/>
      <c r="CA285" s="111"/>
      <c r="CB285" s="111"/>
      <c r="CC285" s="111"/>
      <c r="CD285" s="111"/>
      <c r="CE285" s="111"/>
      <c r="CF285" s="112">
        <f>IF('III Plan Rates'!$AP288&gt;0,SUMPRODUCT(BW285:CE285,'III Plan Rates'!$AG288:$AO288)/'III Plan Rates'!$AP288,0)</f>
        <v>0</v>
      </c>
      <c r="CG285" s="123"/>
      <c r="CH285" s="112" t="e">
        <f>'III Plan Rates'!$AA288*'V Consumer Factors'!$N$12*'II Rate Development &amp; Change'!$L$34</f>
        <v>#DIV/0!</v>
      </c>
      <c r="CI285" s="112" t="e">
        <f>'III Plan Rates'!$AA288*'V Consumer Factors'!$N$13*'II Rate Development &amp; Change'!$L$34</f>
        <v>#DIV/0!</v>
      </c>
      <c r="CJ285" s="112" t="e">
        <f>'III Plan Rates'!$AA288*'V Consumer Factors'!$N$14*'II Rate Development &amp; Change'!$L$34</f>
        <v>#DIV/0!</v>
      </c>
      <c r="CK285" s="112" t="e">
        <f>'III Plan Rates'!$AA288*'V Consumer Factors'!$N$15*'II Rate Development &amp; Change'!$L$34</f>
        <v>#DIV/0!</v>
      </c>
      <c r="CL285" s="112" t="e">
        <f>'III Plan Rates'!$AA288*'V Consumer Factors'!$N$16*'II Rate Development &amp; Change'!$L$34</f>
        <v>#DIV/0!</v>
      </c>
      <c r="CM285" s="112" t="e">
        <f>'III Plan Rates'!$AA288*'V Consumer Factors'!$N$17*'II Rate Development &amp; Change'!$L$34</f>
        <v>#DIV/0!</v>
      </c>
      <c r="CN285" s="112" t="e">
        <f>'III Plan Rates'!$AA288*'V Consumer Factors'!$N$18*'II Rate Development &amp; Change'!$L$34</f>
        <v>#DIV/0!</v>
      </c>
      <c r="CO285" s="112" t="e">
        <f>'III Plan Rates'!$AA288*'V Consumer Factors'!$N$19*'II Rate Development &amp; Change'!$L$34</f>
        <v>#DIV/0!</v>
      </c>
      <c r="CP285" s="112" t="e">
        <f>'III Plan Rates'!$AA288*'V Consumer Factors'!$N$20*'II Rate Development &amp; Change'!$L$34</f>
        <v>#DIV/0!</v>
      </c>
      <c r="CQ285" s="112">
        <f>IF('III Plan Rates'!$AP288&gt;0,SUMPRODUCT(CH285:CP285,'III Plan Rates'!$AG288:$AO288)/'III Plan Rates'!$AP288,0)</f>
        <v>0</v>
      </c>
      <c r="CR285" s="124"/>
      <c r="CS285" s="120" t="e">
        <f t="shared" si="151"/>
        <v>#DIV/0!</v>
      </c>
      <c r="CT285" s="120" t="e">
        <f t="shared" si="152"/>
        <v>#DIV/0!</v>
      </c>
      <c r="CU285" s="120" t="e">
        <f t="shared" si="153"/>
        <v>#DIV/0!</v>
      </c>
      <c r="CV285" s="120" t="e">
        <f t="shared" si="154"/>
        <v>#DIV/0!</v>
      </c>
      <c r="CW285" s="120" t="e">
        <f t="shared" si="155"/>
        <v>#DIV/0!</v>
      </c>
      <c r="CX285" s="120" t="e">
        <f t="shared" si="156"/>
        <v>#DIV/0!</v>
      </c>
      <c r="CY285" s="120" t="e">
        <f t="shared" si="157"/>
        <v>#DIV/0!</v>
      </c>
      <c r="CZ285" s="120" t="e">
        <f t="shared" si="158"/>
        <v>#DIV/0!</v>
      </c>
      <c r="DA285" s="120" t="e">
        <f t="shared" si="159"/>
        <v>#DIV/0!</v>
      </c>
      <c r="DB285" s="120" t="str">
        <f t="shared" si="160"/>
        <v/>
      </c>
      <c r="DC285" s="119"/>
      <c r="DD285" s="111"/>
      <c r="DE285" s="111"/>
      <c r="DF285" s="111"/>
      <c r="DG285" s="111"/>
      <c r="DH285" s="111"/>
      <c r="DI285" s="111"/>
      <c r="DJ285" s="111"/>
      <c r="DK285" s="111"/>
      <c r="DL285" s="111"/>
      <c r="DM285" s="112">
        <f>IF('III Plan Rates'!$AP288&gt;0,SUMPRODUCT(DD285:DL285,'III Plan Rates'!$AG288:$AO288)/'III Plan Rates'!$AP288,0)</f>
        <v>0</v>
      </c>
      <c r="DN285" s="123"/>
      <c r="DO285" s="112" t="e">
        <f>'III Plan Rates'!$AA288*'V Consumer Factors'!$N$12*'II Rate Development &amp; Change'!$M$34</f>
        <v>#DIV/0!</v>
      </c>
      <c r="DP285" s="112" t="e">
        <f>'III Plan Rates'!$AA288*'V Consumer Factors'!$N$13*'II Rate Development &amp; Change'!$M$34</f>
        <v>#DIV/0!</v>
      </c>
      <c r="DQ285" s="112" t="e">
        <f>'III Plan Rates'!$AA288*'V Consumer Factors'!$N$14*'II Rate Development &amp; Change'!$M$34</f>
        <v>#DIV/0!</v>
      </c>
      <c r="DR285" s="112" t="e">
        <f>'III Plan Rates'!$AA288*'V Consumer Factors'!$N$15*'II Rate Development &amp; Change'!$M$34</f>
        <v>#DIV/0!</v>
      </c>
      <c r="DS285" s="112" t="e">
        <f>'III Plan Rates'!$AA288*'V Consumer Factors'!$N$16*'II Rate Development &amp; Change'!$M$34</f>
        <v>#DIV/0!</v>
      </c>
      <c r="DT285" s="112" t="e">
        <f>'III Plan Rates'!$AA288*'V Consumer Factors'!$N$17*'II Rate Development &amp; Change'!$M$34</f>
        <v>#DIV/0!</v>
      </c>
      <c r="DU285" s="112" t="e">
        <f>'III Plan Rates'!$AA288*'V Consumer Factors'!$N$18*'II Rate Development &amp; Change'!$M$34</f>
        <v>#DIV/0!</v>
      </c>
      <c r="DV285" s="112" t="e">
        <f>'III Plan Rates'!$AA288*'V Consumer Factors'!$N$19*'II Rate Development &amp; Change'!$M$34</f>
        <v>#DIV/0!</v>
      </c>
      <c r="DW285" s="112" t="e">
        <f>'III Plan Rates'!$AA288*'V Consumer Factors'!$N$20*'II Rate Development &amp; Change'!$M$34</f>
        <v>#DIV/0!</v>
      </c>
      <c r="DX285" s="112">
        <f>IF('III Plan Rates'!$AP288&gt;0,SUMPRODUCT(DO285:DW285,'III Plan Rates'!$AG288:$AO288)/'III Plan Rates'!$AP288,0)</f>
        <v>0</v>
      </c>
      <c r="DZ285" s="120" t="e">
        <f t="shared" si="161"/>
        <v>#DIV/0!</v>
      </c>
      <c r="EA285" s="120" t="e">
        <f t="shared" si="162"/>
        <v>#DIV/0!</v>
      </c>
      <c r="EB285" s="120" t="e">
        <f t="shared" si="163"/>
        <v>#DIV/0!</v>
      </c>
      <c r="EC285" s="120" t="e">
        <f t="shared" si="164"/>
        <v>#DIV/0!</v>
      </c>
      <c r="ED285" s="120" t="e">
        <f t="shared" si="165"/>
        <v>#DIV/0!</v>
      </c>
      <c r="EE285" s="120" t="e">
        <f t="shared" si="166"/>
        <v>#DIV/0!</v>
      </c>
      <c r="EF285" s="120" t="e">
        <f t="shared" si="167"/>
        <v>#DIV/0!</v>
      </c>
      <c r="EG285" s="120" t="e">
        <f t="shared" si="168"/>
        <v>#DIV/0!</v>
      </c>
      <c r="EH285" s="120" t="e">
        <f t="shared" si="169"/>
        <v>#DIV/0!</v>
      </c>
      <c r="EI285" s="120" t="str">
        <f t="shared" si="170"/>
        <v/>
      </c>
      <c r="EJ285" s="119"/>
    </row>
    <row r="286" spans="1:140" x14ac:dyDescent="0.25">
      <c r="A286" s="406" t="str">
        <f>'III Plan Rates'!A289</f>
        <v>Plan 272</v>
      </c>
      <c r="B286" s="122">
        <f>'III Plan Rates'!B289</f>
        <v>0</v>
      </c>
      <c r="C286" s="128">
        <f>'III Plan Rates'!D289</f>
        <v>0</v>
      </c>
      <c r="D286" s="122">
        <f>'III Plan Rates'!E289</f>
        <v>0</v>
      </c>
      <c r="E286" s="122">
        <f>'III Plan Rates'!F289</f>
        <v>0</v>
      </c>
      <c r="F286" s="122">
        <f>'III Plan Rates'!G289</f>
        <v>0</v>
      </c>
      <c r="G286" s="122">
        <f>'III Plan Rates'!J289</f>
        <v>0</v>
      </c>
      <c r="H286" s="10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2">
        <f>IF('III Plan Rates'!$AP289&gt;0,SUMPRODUCT(I286:Q286,'III Plan Rates'!$AG289:$AO289)/'III Plan Rates'!$AP289,0)</f>
        <v>0</v>
      </c>
      <c r="S286" s="123"/>
      <c r="T286" s="112" t="e">
        <f>'III Plan Rates'!$AA289*'V Consumer Factors'!$N$12*'II Rate Development &amp; Change'!$J$34</f>
        <v>#DIV/0!</v>
      </c>
      <c r="U286" s="112" t="e">
        <f>'III Plan Rates'!$AA289*'V Consumer Factors'!$N$13*'II Rate Development &amp; Change'!$J$34</f>
        <v>#DIV/0!</v>
      </c>
      <c r="V286" s="112" t="e">
        <f>'III Plan Rates'!$AA289*'V Consumer Factors'!$N$14*'II Rate Development &amp; Change'!$J$34</f>
        <v>#DIV/0!</v>
      </c>
      <c r="W286" s="112" t="e">
        <f>'III Plan Rates'!$AA289*'V Consumer Factors'!$N$15*'II Rate Development &amp; Change'!$J$34</f>
        <v>#DIV/0!</v>
      </c>
      <c r="X286" s="112" t="e">
        <f>'III Plan Rates'!$AA289*'V Consumer Factors'!$N$16*'II Rate Development &amp; Change'!$J$34</f>
        <v>#DIV/0!</v>
      </c>
      <c r="Y286" s="112" t="e">
        <f>'III Plan Rates'!$AA289*'V Consumer Factors'!$N$17*'II Rate Development &amp; Change'!$J$34</f>
        <v>#DIV/0!</v>
      </c>
      <c r="Z286" s="112" t="e">
        <f>'III Plan Rates'!$AA289*'V Consumer Factors'!$N$18*'II Rate Development &amp; Change'!$J$34</f>
        <v>#DIV/0!</v>
      </c>
      <c r="AA286" s="112" t="e">
        <f>'III Plan Rates'!$AA289*'V Consumer Factors'!$N$19*'II Rate Development &amp; Change'!$J$34</f>
        <v>#DIV/0!</v>
      </c>
      <c r="AB286" s="112" t="e">
        <f>'III Plan Rates'!$AA289*'V Consumer Factors'!$N$20*'II Rate Development &amp; Change'!$J$34</f>
        <v>#DIV/0!</v>
      </c>
      <c r="AC286" s="112">
        <f>IF('III Plan Rates'!$AP289&gt;0,SUMPRODUCT(T286:AB286,'III Plan Rates'!$AG289:$AO289)/'III Plan Rates'!$AP289,0)</f>
        <v>0</v>
      </c>
      <c r="AD286" s="119"/>
      <c r="AE286" s="120" t="e">
        <f t="shared" si="131"/>
        <v>#DIV/0!</v>
      </c>
      <c r="AF286" s="120" t="e">
        <f t="shared" si="132"/>
        <v>#DIV/0!</v>
      </c>
      <c r="AG286" s="120" t="e">
        <f t="shared" si="133"/>
        <v>#DIV/0!</v>
      </c>
      <c r="AH286" s="120" t="e">
        <f t="shared" si="134"/>
        <v>#DIV/0!</v>
      </c>
      <c r="AI286" s="120" t="e">
        <f t="shared" si="135"/>
        <v>#DIV/0!</v>
      </c>
      <c r="AJ286" s="120" t="e">
        <f t="shared" si="136"/>
        <v>#DIV/0!</v>
      </c>
      <c r="AK286" s="120" t="e">
        <f t="shared" si="137"/>
        <v>#DIV/0!</v>
      </c>
      <c r="AL286" s="120" t="e">
        <f t="shared" si="138"/>
        <v>#DIV/0!</v>
      </c>
      <c r="AM286" s="120" t="e">
        <f t="shared" si="139"/>
        <v>#DIV/0!</v>
      </c>
      <c r="AN286" s="120" t="str">
        <f t="shared" si="140"/>
        <v/>
      </c>
      <c r="AO286" s="119"/>
      <c r="AP286" s="111"/>
      <c r="AQ286" s="111"/>
      <c r="AR286" s="111"/>
      <c r="AS286" s="111"/>
      <c r="AT286" s="111"/>
      <c r="AU286" s="111"/>
      <c r="AV286" s="111"/>
      <c r="AW286" s="111"/>
      <c r="AX286" s="111"/>
      <c r="AY286" s="112">
        <f>IF('III Plan Rates'!$AP289&gt;0,SUMPRODUCT(AP286:AX286,'III Plan Rates'!$AG289:$AO289)/'III Plan Rates'!$AP289,0)</f>
        <v>0</v>
      </c>
      <c r="AZ286" s="123"/>
      <c r="BA286" s="112" t="e">
        <f>'III Plan Rates'!$AA289*'V Consumer Factors'!$N$12*'II Rate Development &amp; Change'!$K$34</f>
        <v>#DIV/0!</v>
      </c>
      <c r="BB286" s="112" t="e">
        <f>'III Plan Rates'!$AA289*'V Consumer Factors'!$N$13*'II Rate Development &amp; Change'!$K$34</f>
        <v>#DIV/0!</v>
      </c>
      <c r="BC286" s="112" t="e">
        <f>'III Plan Rates'!$AA289*'V Consumer Factors'!$N$14*'II Rate Development &amp; Change'!$K$34</f>
        <v>#DIV/0!</v>
      </c>
      <c r="BD286" s="112" t="e">
        <f>'III Plan Rates'!$AA289*'V Consumer Factors'!$N$15*'II Rate Development &amp; Change'!$K$34</f>
        <v>#DIV/0!</v>
      </c>
      <c r="BE286" s="112" t="e">
        <f>'III Plan Rates'!$AA289*'V Consumer Factors'!$N$16*'II Rate Development &amp; Change'!$K$34</f>
        <v>#DIV/0!</v>
      </c>
      <c r="BF286" s="112" t="e">
        <f>'III Plan Rates'!$AA289*'V Consumer Factors'!$N$17*'II Rate Development &amp; Change'!$K$34</f>
        <v>#DIV/0!</v>
      </c>
      <c r="BG286" s="112" t="e">
        <f>'III Plan Rates'!$AA289*'V Consumer Factors'!$N$18*'II Rate Development &amp; Change'!$K$34</f>
        <v>#DIV/0!</v>
      </c>
      <c r="BH286" s="112" t="e">
        <f>'III Plan Rates'!$AA289*'V Consumer Factors'!$N$19*'II Rate Development &amp; Change'!$K$34</f>
        <v>#DIV/0!</v>
      </c>
      <c r="BI286" s="112" t="e">
        <f>'III Plan Rates'!$AA289*'V Consumer Factors'!$N$20*'II Rate Development &amp; Change'!$K$34</f>
        <v>#DIV/0!</v>
      </c>
      <c r="BJ286" s="112">
        <f>IF('III Plan Rates'!$AP289&gt;0,SUMPRODUCT(BA286:BI286,'III Plan Rates'!$AG289:$AO289)/'III Plan Rates'!$AP289,0)</f>
        <v>0</v>
      </c>
      <c r="BK286" s="124"/>
      <c r="BL286" s="120" t="e">
        <f t="shared" si="141"/>
        <v>#DIV/0!</v>
      </c>
      <c r="BM286" s="120" t="e">
        <f t="shared" si="142"/>
        <v>#DIV/0!</v>
      </c>
      <c r="BN286" s="120" t="e">
        <f t="shared" si="143"/>
        <v>#DIV/0!</v>
      </c>
      <c r="BO286" s="120" t="e">
        <f t="shared" si="144"/>
        <v>#DIV/0!</v>
      </c>
      <c r="BP286" s="120" t="e">
        <f t="shared" si="145"/>
        <v>#DIV/0!</v>
      </c>
      <c r="BQ286" s="120" t="e">
        <f t="shared" si="146"/>
        <v>#DIV/0!</v>
      </c>
      <c r="BR286" s="120" t="e">
        <f t="shared" si="147"/>
        <v>#DIV/0!</v>
      </c>
      <c r="BS286" s="120" t="e">
        <f t="shared" si="148"/>
        <v>#DIV/0!</v>
      </c>
      <c r="BT286" s="120" t="e">
        <f t="shared" si="149"/>
        <v>#DIV/0!</v>
      </c>
      <c r="BU286" s="120" t="str">
        <f t="shared" si="150"/>
        <v/>
      </c>
      <c r="BV286" s="119"/>
      <c r="BW286" s="111"/>
      <c r="BX286" s="111"/>
      <c r="BY286" s="111"/>
      <c r="BZ286" s="111"/>
      <c r="CA286" s="111"/>
      <c r="CB286" s="111"/>
      <c r="CC286" s="111"/>
      <c r="CD286" s="111"/>
      <c r="CE286" s="111"/>
      <c r="CF286" s="112">
        <f>IF('III Plan Rates'!$AP289&gt;0,SUMPRODUCT(BW286:CE286,'III Plan Rates'!$AG289:$AO289)/'III Plan Rates'!$AP289,0)</f>
        <v>0</v>
      </c>
      <c r="CG286" s="123"/>
      <c r="CH286" s="112" t="e">
        <f>'III Plan Rates'!$AA289*'V Consumer Factors'!$N$12*'II Rate Development &amp; Change'!$L$34</f>
        <v>#DIV/0!</v>
      </c>
      <c r="CI286" s="112" t="e">
        <f>'III Plan Rates'!$AA289*'V Consumer Factors'!$N$13*'II Rate Development &amp; Change'!$L$34</f>
        <v>#DIV/0!</v>
      </c>
      <c r="CJ286" s="112" t="e">
        <f>'III Plan Rates'!$AA289*'V Consumer Factors'!$N$14*'II Rate Development &amp; Change'!$L$34</f>
        <v>#DIV/0!</v>
      </c>
      <c r="CK286" s="112" t="e">
        <f>'III Plan Rates'!$AA289*'V Consumer Factors'!$N$15*'II Rate Development &amp; Change'!$L$34</f>
        <v>#DIV/0!</v>
      </c>
      <c r="CL286" s="112" t="e">
        <f>'III Plan Rates'!$AA289*'V Consumer Factors'!$N$16*'II Rate Development &amp; Change'!$L$34</f>
        <v>#DIV/0!</v>
      </c>
      <c r="CM286" s="112" t="e">
        <f>'III Plan Rates'!$AA289*'V Consumer Factors'!$N$17*'II Rate Development &amp; Change'!$L$34</f>
        <v>#DIV/0!</v>
      </c>
      <c r="CN286" s="112" t="e">
        <f>'III Plan Rates'!$AA289*'V Consumer Factors'!$N$18*'II Rate Development &amp; Change'!$L$34</f>
        <v>#DIV/0!</v>
      </c>
      <c r="CO286" s="112" t="e">
        <f>'III Plan Rates'!$AA289*'V Consumer Factors'!$N$19*'II Rate Development &amp; Change'!$L$34</f>
        <v>#DIV/0!</v>
      </c>
      <c r="CP286" s="112" t="e">
        <f>'III Plan Rates'!$AA289*'V Consumer Factors'!$N$20*'II Rate Development &amp; Change'!$L$34</f>
        <v>#DIV/0!</v>
      </c>
      <c r="CQ286" s="112">
        <f>IF('III Plan Rates'!$AP289&gt;0,SUMPRODUCT(CH286:CP286,'III Plan Rates'!$AG289:$AO289)/'III Plan Rates'!$AP289,0)</f>
        <v>0</v>
      </c>
      <c r="CR286" s="124"/>
      <c r="CS286" s="120" t="e">
        <f t="shared" si="151"/>
        <v>#DIV/0!</v>
      </c>
      <c r="CT286" s="120" t="e">
        <f t="shared" si="152"/>
        <v>#DIV/0!</v>
      </c>
      <c r="CU286" s="120" t="e">
        <f t="shared" si="153"/>
        <v>#DIV/0!</v>
      </c>
      <c r="CV286" s="120" t="e">
        <f t="shared" si="154"/>
        <v>#DIV/0!</v>
      </c>
      <c r="CW286" s="120" t="e">
        <f t="shared" si="155"/>
        <v>#DIV/0!</v>
      </c>
      <c r="CX286" s="120" t="e">
        <f t="shared" si="156"/>
        <v>#DIV/0!</v>
      </c>
      <c r="CY286" s="120" t="e">
        <f t="shared" si="157"/>
        <v>#DIV/0!</v>
      </c>
      <c r="CZ286" s="120" t="e">
        <f t="shared" si="158"/>
        <v>#DIV/0!</v>
      </c>
      <c r="DA286" s="120" t="e">
        <f t="shared" si="159"/>
        <v>#DIV/0!</v>
      </c>
      <c r="DB286" s="120" t="str">
        <f t="shared" si="160"/>
        <v/>
      </c>
      <c r="DC286" s="119"/>
      <c r="DD286" s="111"/>
      <c r="DE286" s="111"/>
      <c r="DF286" s="111"/>
      <c r="DG286" s="111"/>
      <c r="DH286" s="111"/>
      <c r="DI286" s="111"/>
      <c r="DJ286" s="111"/>
      <c r="DK286" s="111"/>
      <c r="DL286" s="111"/>
      <c r="DM286" s="112">
        <f>IF('III Plan Rates'!$AP289&gt;0,SUMPRODUCT(DD286:DL286,'III Plan Rates'!$AG289:$AO289)/'III Plan Rates'!$AP289,0)</f>
        <v>0</v>
      </c>
      <c r="DN286" s="123"/>
      <c r="DO286" s="112" t="e">
        <f>'III Plan Rates'!$AA289*'V Consumer Factors'!$N$12*'II Rate Development &amp; Change'!$M$34</f>
        <v>#DIV/0!</v>
      </c>
      <c r="DP286" s="112" t="e">
        <f>'III Plan Rates'!$AA289*'V Consumer Factors'!$N$13*'II Rate Development &amp; Change'!$M$34</f>
        <v>#DIV/0!</v>
      </c>
      <c r="DQ286" s="112" t="e">
        <f>'III Plan Rates'!$AA289*'V Consumer Factors'!$N$14*'II Rate Development &amp; Change'!$M$34</f>
        <v>#DIV/0!</v>
      </c>
      <c r="DR286" s="112" t="e">
        <f>'III Plan Rates'!$AA289*'V Consumer Factors'!$N$15*'II Rate Development &amp; Change'!$M$34</f>
        <v>#DIV/0!</v>
      </c>
      <c r="DS286" s="112" t="e">
        <f>'III Plan Rates'!$AA289*'V Consumer Factors'!$N$16*'II Rate Development &amp; Change'!$M$34</f>
        <v>#DIV/0!</v>
      </c>
      <c r="DT286" s="112" t="e">
        <f>'III Plan Rates'!$AA289*'V Consumer Factors'!$N$17*'II Rate Development &amp; Change'!$M$34</f>
        <v>#DIV/0!</v>
      </c>
      <c r="DU286" s="112" t="e">
        <f>'III Plan Rates'!$AA289*'V Consumer Factors'!$N$18*'II Rate Development &amp; Change'!$M$34</f>
        <v>#DIV/0!</v>
      </c>
      <c r="DV286" s="112" t="e">
        <f>'III Plan Rates'!$AA289*'V Consumer Factors'!$N$19*'II Rate Development &amp; Change'!$M$34</f>
        <v>#DIV/0!</v>
      </c>
      <c r="DW286" s="112" t="e">
        <f>'III Plan Rates'!$AA289*'V Consumer Factors'!$N$20*'II Rate Development &amp; Change'!$M$34</f>
        <v>#DIV/0!</v>
      </c>
      <c r="DX286" s="112">
        <f>IF('III Plan Rates'!$AP289&gt;0,SUMPRODUCT(DO286:DW286,'III Plan Rates'!$AG289:$AO289)/'III Plan Rates'!$AP289,0)</f>
        <v>0</v>
      </c>
      <c r="DZ286" s="120" t="e">
        <f t="shared" si="161"/>
        <v>#DIV/0!</v>
      </c>
      <c r="EA286" s="120" t="e">
        <f t="shared" si="162"/>
        <v>#DIV/0!</v>
      </c>
      <c r="EB286" s="120" t="e">
        <f t="shared" si="163"/>
        <v>#DIV/0!</v>
      </c>
      <c r="EC286" s="120" t="e">
        <f t="shared" si="164"/>
        <v>#DIV/0!</v>
      </c>
      <c r="ED286" s="120" t="e">
        <f t="shared" si="165"/>
        <v>#DIV/0!</v>
      </c>
      <c r="EE286" s="120" t="e">
        <f t="shared" si="166"/>
        <v>#DIV/0!</v>
      </c>
      <c r="EF286" s="120" t="e">
        <f t="shared" si="167"/>
        <v>#DIV/0!</v>
      </c>
      <c r="EG286" s="120" t="e">
        <f t="shared" si="168"/>
        <v>#DIV/0!</v>
      </c>
      <c r="EH286" s="120" t="e">
        <f t="shared" si="169"/>
        <v>#DIV/0!</v>
      </c>
      <c r="EI286" s="120" t="str">
        <f t="shared" si="170"/>
        <v/>
      </c>
      <c r="EJ286" s="119"/>
    </row>
    <row r="287" spans="1:140" x14ac:dyDescent="0.25">
      <c r="A287" s="406" t="str">
        <f>'III Plan Rates'!A290</f>
        <v>Plan 273</v>
      </c>
      <c r="B287" s="122">
        <f>'III Plan Rates'!B290</f>
        <v>0</v>
      </c>
      <c r="C287" s="128">
        <f>'III Plan Rates'!D290</f>
        <v>0</v>
      </c>
      <c r="D287" s="122">
        <f>'III Plan Rates'!E290</f>
        <v>0</v>
      </c>
      <c r="E287" s="122">
        <f>'III Plan Rates'!F290</f>
        <v>0</v>
      </c>
      <c r="F287" s="122">
        <f>'III Plan Rates'!G290</f>
        <v>0</v>
      </c>
      <c r="G287" s="122">
        <f>'III Plan Rates'!J290</f>
        <v>0</v>
      </c>
      <c r="H287" s="10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2">
        <f>IF('III Plan Rates'!$AP290&gt;0,SUMPRODUCT(I287:Q287,'III Plan Rates'!$AG290:$AO290)/'III Plan Rates'!$AP290,0)</f>
        <v>0</v>
      </c>
      <c r="S287" s="123"/>
      <c r="T287" s="112" t="e">
        <f>'III Plan Rates'!$AA290*'V Consumer Factors'!$N$12*'II Rate Development &amp; Change'!$J$34</f>
        <v>#DIV/0!</v>
      </c>
      <c r="U287" s="112" t="e">
        <f>'III Plan Rates'!$AA290*'V Consumer Factors'!$N$13*'II Rate Development &amp; Change'!$J$34</f>
        <v>#DIV/0!</v>
      </c>
      <c r="V287" s="112" t="e">
        <f>'III Plan Rates'!$AA290*'V Consumer Factors'!$N$14*'II Rate Development &amp; Change'!$J$34</f>
        <v>#DIV/0!</v>
      </c>
      <c r="W287" s="112" t="e">
        <f>'III Plan Rates'!$AA290*'V Consumer Factors'!$N$15*'II Rate Development &amp; Change'!$J$34</f>
        <v>#DIV/0!</v>
      </c>
      <c r="X287" s="112" t="e">
        <f>'III Plan Rates'!$AA290*'V Consumer Factors'!$N$16*'II Rate Development &amp; Change'!$J$34</f>
        <v>#DIV/0!</v>
      </c>
      <c r="Y287" s="112" t="e">
        <f>'III Plan Rates'!$AA290*'V Consumer Factors'!$N$17*'II Rate Development &amp; Change'!$J$34</f>
        <v>#DIV/0!</v>
      </c>
      <c r="Z287" s="112" t="e">
        <f>'III Plan Rates'!$AA290*'V Consumer Factors'!$N$18*'II Rate Development &amp; Change'!$J$34</f>
        <v>#DIV/0!</v>
      </c>
      <c r="AA287" s="112" t="e">
        <f>'III Plan Rates'!$AA290*'V Consumer Factors'!$N$19*'II Rate Development &amp; Change'!$J$34</f>
        <v>#DIV/0!</v>
      </c>
      <c r="AB287" s="112" t="e">
        <f>'III Plan Rates'!$AA290*'V Consumer Factors'!$N$20*'II Rate Development &amp; Change'!$J$34</f>
        <v>#DIV/0!</v>
      </c>
      <c r="AC287" s="112">
        <f>IF('III Plan Rates'!$AP290&gt;0,SUMPRODUCT(T287:AB287,'III Plan Rates'!$AG290:$AO290)/'III Plan Rates'!$AP290,0)</f>
        <v>0</v>
      </c>
      <c r="AD287" s="119"/>
      <c r="AE287" s="120" t="e">
        <f t="shared" si="131"/>
        <v>#DIV/0!</v>
      </c>
      <c r="AF287" s="120" t="e">
        <f t="shared" si="132"/>
        <v>#DIV/0!</v>
      </c>
      <c r="AG287" s="120" t="e">
        <f t="shared" si="133"/>
        <v>#DIV/0!</v>
      </c>
      <c r="AH287" s="120" t="e">
        <f t="shared" si="134"/>
        <v>#DIV/0!</v>
      </c>
      <c r="AI287" s="120" t="e">
        <f t="shared" si="135"/>
        <v>#DIV/0!</v>
      </c>
      <c r="AJ287" s="120" t="e">
        <f t="shared" si="136"/>
        <v>#DIV/0!</v>
      </c>
      <c r="AK287" s="120" t="e">
        <f t="shared" si="137"/>
        <v>#DIV/0!</v>
      </c>
      <c r="AL287" s="120" t="e">
        <f t="shared" si="138"/>
        <v>#DIV/0!</v>
      </c>
      <c r="AM287" s="120" t="e">
        <f t="shared" si="139"/>
        <v>#DIV/0!</v>
      </c>
      <c r="AN287" s="120" t="str">
        <f t="shared" si="140"/>
        <v/>
      </c>
      <c r="AO287" s="119"/>
      <c r="AP287" s="111"/>
      <c r="AQ287" s="111"/>
      <c r="AR287" s="111"/>
      <c r="AS287" s="111"/>
      <c r="AT287" s="111"/>
      <c r="AU287" s="111"/>
      <c r="AV287" s="111"/>
      <c r="AW287" s="111"/>
      <c r="AX287" s="111"/>
      <c r="AY287" s="112">
        <f>IF('III Plan Rates'!$AP290&gt;0,SUMPRODUCT(AP287:AX287,'III Plan Rates'!$AG290:$AO290)/'III Plan Rates'!$AP290,0)</f>
        <v>0</v>
      </c>
      <c r="AZ287" s="123"/>
      <c r="BA287" s="112" t="e">
        <f>'III Plan Rates'!$AA290*'V Consumer Factors'!$N$12*'II Rate Development &amp; Change'!$K$34</f>
        <v>#DIV/0!</v>
      </c>
      <c r="BB287" s="112" t="e">
        <f>'III Plan Rates'!$AA290*'V Consumer Factors'!$N$13*'II Rate Development &amp; Change'!$K$34</f>
        <v>#DIV/0!</v>
      </c>
      <c r="BC287" s="112" t="e">
        <f>'III Plan Rates'!$AA290*'V Consumer Factors'!$N$14*'II Rate Development &amp; Change'!$K$34</f>
        <v>#DIV/0!</v>
      </c>
      <c r="BD287" s="112" t="e">
        <f>'III Plan Rates'!$AA290*'V Consumer Factors'!$N$15*'II Rate Development &amp; Change'!$K$34</f>
        <v>#DIV/0!</v>
      </c>
      <c r="BE287" s="112" t="e">
        <f>'III Plan Rates'!$AA290*'V Consumer Factors'!$N$16*'II Rate Development &amp; Change'!$K$34</f>
        <v>#DIV/0!</v>
      </c>
      <c r="BF287" s="112" t="e">
        <f>'III Plan Rates'!$AA290*'V Consumer Factors'!$N$17*'II Rate Development &amp; Change'!$K$34</f>
        <v>#DIV/0!</v>
      </c>
      <c r="BG287" s="112" t="e">
        <f>'III Plan Rates'!$AA290*'V Consumer Factors'!$N$18*'II Rate Development &amp; Change'!$K$34</f>
        <v>#DIV/0!</v>
      </c>
      <c r="BH287" s="112" t="e">
        <f>'III Plan Rates'!$AA290*'V Consumer Factors'!$N$19*'II Rate Development &amp; Change'!$K$34</f>
        <v>#DIV/0!</v>
      </c>
      <c r="BI287" s="112" t="e">
        <f>'III Plan Rates'!$AA290*'V Consumer Factors'!$N$20*'II Rate Development &amp; Change'!$K$34</f>
        <v>#DIV/0!</v>
      </c>
      <c r="BJ287" s="112">
        <f>IF('III Plan Rates'!$AP290&gt;0,SUMPRODUCT(BA287:BI287,'III Plan Rates'!$AG290:$AO290)/'III Plan Rates'!$AP290,0)</f>
        <v>0</v>
      </c>
      <c r="BK287" s="124"/>
      <c r="BL287" s="120" t="e">
        <f t="shared" si="141"/>
        <v>#DIV/0!</v>
      </c>
      <c r="BM287" s="120" t="e">
        <f t="shared" si="142"/>
        <v>#DIV/0!</v>
      </c>
      <c r="BN287" s="120" t="e">
        <f t="shared" si="143"/>
        <v>#DIV/0!</v>
      </c>
      <c r="BO287" s="120" t="e">
        <f t="shared" si="144"/>
        <v>#DIV/0!</v>
      </c>
      <c r="BP287" s="120" t="e">
        <f t="shared" si="145"/>
        <v>#DIV/0!</v>
      </c>
      <c r="BQ287" s="120" t="e">
        <f t="shared" si="146"/>
        <v>#DIV/0!</v>
      </c>
      <c r="BR287" s="120" t="e">
        <f t="shared" si="147"/>
        <v>#DIV/0!</v>
      </c>
      <c r="BS287" s="120" t="e">
        <f t="shared" si="148"/>
        <v>#DIV/0!</v>
      </c>
      <c r="BT287" s="120" t="e">
        <f t="shared" si="149"/>
        <v>#DIV/0!</v>
      </c>
      <c r="BU287" s="120" t="str">
        <f t="shared" si="150"/>
        <v/>
      </c>
      <c r="BV287" s="119"/>
      <c r="BW287" s="111"/>
      <c r="BX287" s="111"/>
      <c r="BY287" s="111"/>
      <c r="BZ287" s="111"/>
      <c r="CA287" s="111"/>
      <c r="CB287" s="111"/>
      <c r="CC287" s="111"/>
      <c r="CD287" s="111"/>
      <c r="CE287" s="111"/>
      <c r="CF287" s="112">
        <f>IF('III Plan Rates'!$AP290&gt;0,SUMPRODUCT(BW287:CE287,'III Plan Rates'!$AG290:$AO290)/'III Plan Rates'!$AP290,0)</f>
        <v>0</v>
      </c>
      <c r="CG287" s="123"/>
      <c r="CH287" s="112" t="e">
        <f>'III Plan Rates'!$AA290*'V Consumer Factors'!$N$12*'II Rate Development &amp; Change'!$L$34</f>
        <v>#DIV/0!</v>
      </c>
      <c r="CI287" s="112" t="e">
        <f>'III Plan Rates'!$AA290*'V Consumer Factors'!$N$13*'II Rate Development &amp; Change'!$L$34</f>
        <v>#DIV/0!</v>
      </c>
      <c r="CJ287" s="112" t="e">
        <f>'III Plan Rates'!$AA290*'V Consumer Factors'!$N$14*'II Rate Development &amp; Change'!$L$34</f>
        <v>#DIV/0!</v>
      </c>
      <c r="CK287" s="112" t="e">
        <f>'III Plan Rates'!$AA290*'V Consumer Factors'!$N$15*'II Rate Development &amp; Change'!$L$34</f>
        <v>#DIV/0!</v>
      </c>
      <c r="CL287" s="112" t="e">
        <f>'III Plan Rates'!$AA290*'V Consumer Factors'!$N$16*'II Rate Development &amp; Change'!$L$34</f>
        <v>#DIV/0!</v>
      </c>
      <c r="CM287" s="112" t="e">
        <f>'III Plan Rates'!$AA290*'V Consumer Factors'!$N$17*'II Rate Development &amp; Change'!$L$34</f>
        <v>#DIV/0!</v>
      </c>
      <c r="CN287" s="112" t="e">
        <f>'III Plan Rates'!$AA290*'V Consumer Factors'!$N$18*'II Rate Development &amp; Change'!$L$34</f>
        <v>#DIV/0!</v>
      </c>
      <c r="CO287" s="112" t="e">
        <f>'III Plan Rates'!$AA290*'V Consumer Factors'!$N$19*'II Rate Development &amp; Change'!$L$34</f>
        <v>#DIV/0!</v>
      </c>
      <c r="CP287" s="112" t="e">
        <f>'III Plan Rates'!$AA290*'V Consumer Factors'!$N$20*'II Rate Development &amp; Change'!$L$34</f>
        <v>#DIV/0!</v>
      </c>
      <c r="CQ287" s="112">
        <f>IF('III Plan Rates'!$AP290&gt;0,SUMPRODUCT(CH287:CP287,'III Plan Rates'!$AG290:$AO290)/'III Plan Rates'!$AP290,0)</f>
        <v>0</v>
      </c>
      <c r="CR287" s="124"/>
      <c r="CS287" s="120" t="e">
        <f t="shared" si="151"/>
        <v>#DIV/0!</v>
      </c>
      <c r="CT287" s="120" t="e">
        <f t="shared" si="152"/>
        <v>#DIV/0!</v>
      </c>
      <c r="CU287" s="120" t="e">
        <f t="shared" si="153"/>
        <v>#DIV/0!</v>
      </c>
      <c r="CV287" s="120" t="e">
        <f t="shared" si="154"/>
        <v>#DIV/0!</v>
      </c>
      <c r="CW287" s="120" t="e">
        <f t="shared" si="155"/>
        <v>#DIV/0!</v>
      </c>
      <c r="CX287" s="120" t="e">
        <f t="shared" si="156"/>
        <v>#DIV/0!</v>
      </c>
      <c r="CY287" s="120" t="e">
        <f t="shared" si="157"/>
        <v>#DIV/0!</v>
      </c>
      <c r="CZ287" s="120" t="e">
        <f t="shared" si="158"/>
        <v>#DIV/0!</v>
      </c>
      <c r="DA287" s="120" t="e">
        <f t="shared" si="159"/>
        <v>#DIV/0!</v>
      </c>
      <c r="DB287" s="120" t="str">
        <f t="shared" si="160"/>
        <v/>
      </c>
      <c r="DC287" s="119"/>
      <c r="DD287" s="111"/>
      <c r="DE287" s="111"/>
      <c r="DF287" s="111"/>
      <c r="DG287" s="111"/>
      <c r="DH287" s="111"/>
      <c r="DI287" s="111"/>
      <c r="DJ287" s="111"/>
      <c r="DK287" s="111"/>
      <c r="DL287" s="111"/>
      <c r="DM287" s="112">
        <f>IF('III Plan Rates'!$AP290&gt;0,SUMPRODUCT(DD287:DL287,'III Plan Rates'!$AG290:$AO290)/'III Plan Rates'!$AP290,0)</f>
        <v>0</v>
      </c>
      <c r="DN287" s="123"/>
      <c r="DO287" s="112" t="e">
        <f>'III Plan Rates'!$AA290*'V Consumer Factors'!$N$12*'II Rate Development &amp; Change'!$M$34</f>
        <v>#DIV/0!</v>
      </c>
      <c r="DP287" s="112" t="e">
        <f>'III Plan Rates'!$AA290*'V Consumer Factors'!$N$13*'II Rate Development &amp; Change'!$M$34</f>
        <v>#DIV/0!</v>
      </c>
      <c r="DQ287" s="112" t="e">
        <f>'III Plan Rates'!$AA290*'V Consumer Factors'!$N$14*'II Rate Development &amp; Change'!$M$34</f>
        <v>#DIV/0!</v>
      </c>
      <c r="DR287" s="112" t="e">
        <f>'III Plan Rates'!$AA290*'V Consumer Factors'!$N$15*'II Rate Development &amp; Change'!$M$34</f>
        <v>#DIV/0!</v>
      </c>
      <c r="DS287" s="112" t="e">
        <f>'III Plan Rates'!$AA290*'V Consumer Factors'!$N$16*'II Rate Development &amp; Change'!$M$34</f>
        <v>#DIV/0!</v>
      </c>
      <c r="DT287" s="112" t="e">
        <f>'III Plan Rates'!$AA290*'V Consumer Factors'!$N$17*'II Rate Development &amp; Change'!$M$34</f>
        <v>#DIV/0!</v>
      </c>
      <c r="DU287" s="112" t="e">
        <f>'III Plan Rates'!$AA290*'V Consumer Factors'!$N$18*'II Rate Development &amp; Change'!$M$34</f>
        <v>#DIV/0!</v>
      </c>
      <c r="DV287" s="112" t="e">
        <f>'III Plan Rates'!$AA290*'V Consumer Factors'!$N$19*'II Rate Development &amp; Change'!$M$34</f>
        <v>#DIV/0!</v>
      </c>
      <c r="DW287" s="112" t="e">
        <f>'III Plan Rates'!$AA290*'V Consumer Factors'!$N$20*'II Rate Development &amp; Change'!$M$34</f>
        <v>#DIV/0!</v>
      </c>
      <c r="DX287" s="112">
        <f>IF('III Plan Rates'!$AP290&gt;0,SUMPRODUCT(DO287:DW287,'III Plan Rates'!$AG290:$AO290)/'III Plan Rates'!$AP290,0)</f>
        <v>0</v>
      </c>
      <c r="DZ287" s="120" t="e">
        <f t="shared" si="161"/>
        <v>#DIV/0!</v>
      </c>
      <c r="EA287" s="120" t="e">
        <f t="shared" si="162"/>
        <v>#DIV/0!</v>
      </c>
      <c r="EB287" s="120" t="e">
        <f t="shared" si="163"/>
        <v>#DIV/0!</v>
      </c>
      <c r="EC287" s="120" t="e">
        <f t="shared" si="164"/>
        <v>#DIV/0!</v>
      </c>
      <c r="ED287" s="120" t="e">
        <f t="shared" si="165"/>
        <v>#DIV/0!</v>
      </c>
      <c r="EE287" s="120" t="e">
        <f t="shared" si="166"/>
        <v>#DIV/0!</v>
      </c>
      <c r="EF287" s="120" t="e">
        <f t="shared" si="167"/>
        <v>#DIV/0!</v>
      </c>
      <c r="EG287" s="120" t="e">
        <f t="shared" si="168"/>
        <v>#DIV/0!</v>
      </c>
      <c r="EH287" s="120" t="e">
        <f t="shared" si="169"/>
        <v>#DIV/0!</v>
      </c>
      <c r="EI287" s="120" t="str">
        <f t="shared" si="170"/>
        <v/>
      </c>
      <c r="EJ287" s="119"/>
    </row>
    <row r="288" spans="1:140" x14ac:dyDescent="0.25">
      <c r="A288" s="406" t="str">
        <f>'III Plan Rates'!A291</f>
        <v>Plan 274</v>
      </c>
      <c r="B288" s="122">
        <f>'III Plan Rates'!B291</f>
        <v>0</v>
      </c>
      <c r="C288" s="128">
        <f>'III Plan Rates'!D291</f>
        <v>0</v>
      </c>
      <c r="D288" s="122">
        <f>'III Plan Rates'!E291</f>
        <v>0</v>
      </c>
      <c r="E288" s="122">
        <f>'III Plan Rates'!F291</f>
        <v>0</v>
      </c>
      <c r="F288" s="122">
        <f>'III Plan Rates'!G291</f>
        <v>0</v>
      </c>
      <c r="G288" s="122">
        <f>'III Plan Rates'!J291</f>
        <v>0</v>
      </c>
      <c r="H288" s="10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2">
        <f>IF('III Plan Rates'!$AP291&gt;0,SUMPRODUCT(I288:Q288,'III Plan Rates'!$AG291:$AO291)/'III Plan Rates'!$AP291,0)</f>
        <v>0</v>
      </c>
      <c r="S288" s="123"/>
      <c r="T288" s="112" t="e">
        <f>'III Plan Rates'!$AA291*'V Consumer Factors'!$N$12*'II Rate Development &amp; Change'!$J$34</f>
        <v>#DIV/0!</v>
      </c>
      <c r="U288" s="112" t="e">
        <f>'III Plan Rates'!$AA291*'V Consumer Factors'!$N$13*'II Rate Development &amp; Change'!$J$34</f>
        <v>#DIV/0!</v>
      </c>
      <c r="V288" s="112" t="e">
        <f>'III Plan Rates'!$AA291*'V Consumer Factors'!$N$14*'II Rate Development &amp; Change'!$J$34</f>
        <v>#DIV/0!</v>
      </c>
      <c r="W288" s="112" t="e">
        <f>'III Plan Rates'!$AA291*'V Consumer Factors'!$N$15*'II Rate Development &amp; Change'!$J$34</f>
        <v>#DIV/0!</v>
      </c>
      <c r="X288" s="112" t="e">
        <f>'III Plan Rates'!$AA291*'V Consumer Factors'!$N$16*'II Rate Development &amp; Change'!$J$34</f>
        <v>#DIV/0!</v>
      </c>
      <c r="Y288" s="112" t="e">
        <f>'III Plan Rates'!$AA291*'V Consumer Factors'!$N$17*'II Rate Development &amp; Change'!$J$34</f>
        <v>#DIV/0!</v>
      </c>
      <c r="Z288" s="112" t="e">
        <f>'III Plan Rates'!$AA291*'V Consumer Factors'!$N$18*'II Rate Development &amp; Change'!$J$34</f>
        <v>#DIV/0!</v>
      </c>
      <c r="AA288" s="112" t="e">
        <f>'III Plan Rates'!$AA291*'V Consumer Factors'!$N$19*'II Rate Development &amp; Change'!$J$34</f>
        <v>#DIV/0!</v>
      </c>
      <c r="AB288" s="112" t="e">
        <f>'III Plan Rates'!$AA291*'V Consumer Factors'!$N$20*'II Rate Development &amp; Change'!$J$34</f>
        <v>#DIV/0!</v>
      </c>
      <c r="AC288" s="112">
        <f>IF('III Plan Rates'!$AP291&gt;0,SUMPRODUCT(T288:AB288,'III Plan Rates'!$AG291:$AO291)/'III Plan Rates'!$AP291,0)</f>
        <v>0</v>
      </c>
      <c r="AD288" s="119"/>
      <c r="AE288" s="120" t="e">
        <f t="shared" si="131"/>
        <v>#DIV/0!</v>
      </c>
      <c r="AF288" s="120" t="e">
        <f t="shared" si="132"/>
        <v>#DIV/0!</v>
      </c>
      <c r="AG288" s="120" t="e">
        <f t="shared" si="133"/>
        <v>#DIV/0!</v>
      </c>
      <c r="AH288" s="120" t="e">
        <f t="shared" si="134"/>
        <v>#DIV/0!</v>
      </c>
      <c r="AI288" s="120" t="e">
        <f t="shared" si="135"/>
        <v>#DIV/0!</v>
      </c>
      <c r="AJ288" s="120" t="e">
        <f t="shared" si="136"/>
        <v>#DIV/0!</v>
      </c>
      <c r="AK288" s="120" t="e">
        <f t="shared" si="137"/>
        <v>#DIV/0!</v>
      </c>
      <c r="AL288" s="120" t="e">
        <f t="shared" si="138"/>
        <v>#DIV/0!</v>
      </c>
      <c r="AM288" s="120" t="e">
        <f t="shared" si="139"/>
        <v>#DIV/0!</v>
      </c>
      <c r="AN288" s="120" t="str">
        <f t="shared" si="140"/>
        <v/>
      </c>
      <c r="AO288" s="119"/>
      <c r="AP288" s="111"/>
      <c r="AQ288" s="111"/>
      <c r="AR288" s="111"/>
      <c r="AS288" s="111"/>
      <c r="AT288" s="111"/>
      <c r="AU288" s="111"/>
      <c r="AV288" s="111"/>
      <c r="AW288" s="111"/>
      <c r="AX288" s="111"/>
      <c r="AY288" s="112">
        <f>IF('III Plan Rates'!$AP291&gt;0,SUMPRODUCT(AP288:AX288,'III Plan Rates'!$AG291:$AO291)/'III Plan Rates'!$AP291,0)</f>
        <v>0</v>
      </c>
      <c r="AZ288" s="123"/>
      <c r="BA288" s="112" t="e">
        <f>'III Plan Rates'!$AA291*'V Consumer Factors'!$N$12*'II Rate Development &amp; Change'!$K$34</f>
        <v>#DIV/0!</v>
      </c>
      <c r="BB288" s="112" t="e">
        <f>'III Plan Rates'!$AA291*'V Consumer Factors'!$N$13*'II Rate Development &amp; Change'!$K$34</f>
        <v>#DIV/0!</v>
      </c>
      <c r="BC288" s="112" t="e">
        <f>'III Plan Rates'!$AA291*'V Consumer Factors'!$N$14*'II Rate Development &amp; Change'!$K$34</f>
        <v>#DIV/0!</v>
      </c>
      <c r="BD288" s="112" t="e">
        <f>'III Plan Rates'!$AA291*'V Consumer Factors'!$N$15*'II Rate Development &amp; Change'!$K$34</f>
        <v>#DIV/0!</v>
      </c>
      <c r="BE288" s="112" t="e">
        <f>'III Plan Rates'!$AA291*'V Consumer Factors'!$N$16*'II Rate Development &amp; Change'!$K$34</f>
        <v>#DIV/0!</v>
      </c>
      <c r="BF288" s="112" t="e">
        <f>'III Plan Rates'!$AA291*'V Consumer Factors'!$N$17*'II Rate Development &amp; Change'!$K$34</f>
        <v>#DIV/0!</v>
      </c>
      <c r="BG288" s="112" t="e">
        <f>'III Plan Rates'!$AA291*'V Consumer Factors'!$N$18*'II Rate Development &amp; Change'!$K$34</f>
        <v>#DIV/0!</v>
      </c>
      <c r="BH288" s="112" t="e">
        <f>'III Plan Rates'!$AA291*'V Consumer Factors'!$N$19*'II Rate Development &amp; Change'!$K$34</f>
        <v>#DIV/0!</v>
      </c>
      <c r="BI288" s="112" t="e">
        <f>'III Plan Rates'!$AA291*'V Consumer Factors'!$N$20*'II Rate Development &amp; Change'!$K$34</f>
        <v>#DIV/0!</v>
      </c>
      <c r="BJ288" s="112">
        <f>IF('III Plan Rates'!$AP291&gt;0,SUMPRODUCT(BA288:BI288,'III Plan Rates'!$AG291:$AO291)/'III Plan Rates'!$AP291,0)</f>
        <v>0</v>
      </c>
      <c r="BK288" s="124"/>
      <c r="BL288" s="120" t="e">
        <f t="shared" si="141"/>
        <v>#DIV/0!</v>
      </c>
      <c r="BM288" s="120" t="e">
        <f t="shared" si="142"/>
        <v>#DIV/0!</v>
      </c>
      <c r="BN288" s="120" t="e">
        <f t="shared" si="143"/>
        <v>#DIV/0!</v>
      </c>
      <c r="BO288" s="120" t="e">
        <f t="shared" si="144"/>
        <v>#DIV/0!</v>
      </c>
      <c r="BP288" s="120" t="e">
        <f t="shared" si="145"/>
        <v>#DIV/0!</v>
      </c>
      <c r="BQ288" s="120" t="e">
        <f t="shared" si="146"/>
        <v>#DIV/0!</v>
      </c>
      <c r="BR288" s="120" t="e">
        <f t="shared" si="147"/>
        <v>#DIV/0!</v>
      </c>
      <c r="BS288" s="120" t="e">
        <f t="shared" si="148"/>
        <v>#DIV/0!</v>
      </c>
      <c r="BT288" s="120" t="e">
        <f t="shared" si="149"/>
        <v>#DIV/0!</v>
      </c>
      <c r="BU288" s="120" t="str">
        <f t="shared" si="150"/>
        <v/>
      </c>
      <c r="BV288" s="119"/>
      <c r="BW288" s="111"/>
      <c r="BX288" s="111"/>
      <c r="BY288" s="111"/>
      <c r="BZ288" s="111"/>
      <c r="CA288" s="111"/>
      <c r="CB288" s="111"/>
      <c r="CC288" s="111"/>
      <c r="CD288" s="111"/>
      <c r="CE288" s="111"/>
      <c r="CF288" s="112">
        <f>IF('III Plan Rates'!$AP291&gt;0,SUMPRODUCT(BW288:CE288,'III Plan Rates'!$AG291:$AO291)/'III Plan Rates'!$AP291,0)</f>
        <v>0</v>
      </c>
      <c r="CG288" s="123"/>
      <c r="CH288" s="112" t="e">
        <f>'III Plan Rates'!$AA291*'V Consumer Factors'!$N$12*'II Rate Development &amp; Change'!$L$34</f>
        <v>#DIV/0!</v>
      </c>
      <c r="CI288" s="112" t="e">
        <f>'III Plan Rates'!$AA291*'V Consumer Factors'!$N$13*'II Rate Development &amp; Change'!$L$34</f>
        <v>#DIV/0!</v>
      </c>
      <c r="CJ288" s="112" t="e">
        <f>'III Plan Rates'!$AA291*'V Consumer Factors'!$N$14*'II Rate Development &amp; Change'!$L$34</f>
        <v>#DIV/0!</v>
      </c>
      <c r="CK288" s="112" t="e">
        <f>'III Plan Rates'!$AA291*'V Consumer Factors'!$N$15*'II Rate Development &amp; Change'!$L$34</f>
        <v>#DIV/0!</v>
      </c>
      <c r="CL288" s="112" t="e">
        <f>'III Plan Rates'!$AA291*'V Consumer Factors'!$N$16*'II Rate Development &amp; Change'!$L$34</f>
        <v>#DIV/0!</v>
      </c>
      <c r="CM288" s="112" t="e">
        <f>'III Plan Rates'!$AA291*'V Consumer Factors'!$N$17*'II Rate Development &amp; Change'!$L$34</f>
        <v>#DIV/0!</v>
      </c>
      <c r="CN288" s="112" t="e">
        <f>'III Plan Rates'!$AA291*'V Consumer Factors'!$N$18*'II Rate Development &amp; Change'!$L$34</f>
        <v>#DIV/0!</v>
      </c>
      <c r="CO288" s="112" t="e">
        <f>'III Plan Rates'!$AA291*'V Consumer Factors'!$N$19*'II Rate Development &amp; Change'!$L$34</f>
        <v>#DIV/0!</v>
      </c>
      <c r="CP288" s="112" t="e">
        <f>'III Plan Rates'!$AA291*'V Consumer Factors'!$N$20*'II Rate Development &amp; Change'!$L$34</f>
        <v>#DIV/0!</v>
      </c>
      <c r="CQ288" s="112">
        <f>IF('III Plan Rates'!$AP291&gt;0,SUMPRODUCT(CH288:CP288,'III Plan Rates'!$AG291:$AO291)/'III Plan Rates'!$AP291,0)</f>
        <v>0</v>
      </c>
      <c r="CR288" s="124"/>
      <c r="CS288" s="120" t="e">
        <f t="shared" si="151"/>
        <v>#DIV/0!</v>
      </c>
      <c r="CT288" s="120" t="e">
        <f t="shared" si="152"/>
        <v>#DIV/0!</v>
      </c>
      <c r="CU288" s="120" t="e">
        <f t="shared" si="153"/>
        <v>#DIV/0!</v>
      </c>
      <c r="CV288" s="120" t="e">
        <f t="shared" si="154"/>
        <v>#DIV/0!</v>
      </c>
      <c r="CW288" s="120" t="e">
        <f t="shared" si="155"/>
        <v>#DIV/0!</v>
      </c>
      <c r="CX288" s="120" t="e">
        <f t="shared" si="156"/>
        <v>#DIV/0!</v>
      </c>
      <c r="CY288" s="120" t="e">
        <f t="shared" si="157"/>
        <v>#DIV/0!</v>
      </c>
      <c r="CZ288" s="120" t="e">
        <f t="shared" si="158"/>
        <v>#DIV/0!</v>
      </c>
      <c r="DA288" s="120" t="e">
        <f t="shared" si="159"/>
        <v>#DIV/0!</v>
      </c>
      <c r="DB288" s="120" t="str">
        <f t="shared" si="160"/>
        <v/>
      </c>
      <c r="DC288" s="119"/>
      <c r="DD288" s="111"/>
      <c r="DE288" s="111"/>
      <c r="DF288" s="111"/>
      <c r="DG288" s="111"/>
      <c r="DH288" s="111"/>
      <c r="DI288" s="111"/>
      <c r="DJ288" s="111"/>
      <c r="DK288" s="111"/>
      <c r="DL288" s="111"/>
      <c r="DM288" s="112">
        <f>IF('III Plan Rates'!$AP291&gt;0,SUMPRODUCT(DD288:DL288,'III Plan Rates'!$AG291:$AO291)/'III Plan Rates'!$AP291,0)</f>
        <v>0</v>
      </c>
      <c r="DN288" s="123"/>
      <c r="DO288" s="112" t="e">
        <f>'III Plan Rates'!$AA291*'V Consumer Factors'!$N$12*'II Rate Development &amp; Change'!$M$34</f>
        <v>#DIV/0!</v>
      </c>
      <c r="DP288" s="112" t="e">
        <f>'III Plan Rates'!$AA291*'V Consumer Factors'!$N$13*'II Rate Development &amp; Change'!$M$34</f>
        <v>#DIV/0!</v>
      </c>
      <c r="DQ288" s="112" t="e">
        <f>'III Plan Rates'!$AA291*'V Consumer Factors'!$N$14*'II Rate Development &amp; Change'!$M$34</f>
        <v>#DIV/0!</v>
      </c>
      <c r="DR288" s="112" t="e">
        <f>'III Plan Rates'!$AA291*'V Consumer Factors'!$N$15*'II Rate Development &amp; Change'!$M$34</f>
        <v>#DIV/0!</v>
      </c>
      <c r="DS288" s="112" t="e">
        <f>'III Plan Rates'!$AA291*'V Consumer Factors'!$N$16*'II Rate Development &amp; Change'!$M$34</f>
        <v>#DIV/0!</v>
      </c>
      <c r="DT288" s="112" t="e">
        <f>'III Plan Rates'!$AA291*'V Consumer Factors'!$N$17*'II Rate Development &amp; Change'!$M$34</f>
        <v>#DIV/0!</v>
      </c>
      <c r="DU288" s="112" t="e">
        <f>'III Plan Rates'!$AA291*'V Consumer Factors'!$N$18*'II Rate Development &amp; Change'!$M$34</f>
        <v>#DIV/0!</v>
      </c>
      <c r="DV288" s="112" t="e">
        <f>'III Plan Rates'!$AA291*'V Consumer Factors'!$N$19*'II Rate Development &amp; Change'!$M$34</f>
        <v>#DIV/0!</v>
      </c>
      <c r="DW288" s="112" t="e">
        <f>'III Plan Rates'!$AA291*'V Consumer Factors'!$N$20*'II Rate Development &amp; Change'!$M$34</f>
        <v>#DIV/0!</v>
      </c>
      <c r="DX288" s="112">
        <f>IF('III Plan Rates'!$AP291&gt;0,SUMPRODUCT(DO288:DW288,'III Plan Rates'!$AG291:$AO291)/'III Plan Rates'!$AP291,0)</f>
        <v>0</v>
      </c>
      <c r="DZ288" s="120" t="e">
        <f t="shared" si="161"/>
        <v>#DIV/0!</v>
      </c>
      <c r="EA288" s="120" t="e">
        <f t="shared" si="162"/>
        <v>#DIV/0!</v>
      </c>
      <c r="EB288" s="120" t="e">
        <f t="shared" si="163"/>
        <v>#DIV/0!</v>
      </c>
      <c r="EC288" s="120" t="e">
        <f t="shared" si="164"/>
        <v>#DIV/0!</v>
      </c>
      <c r="ED288" s="120" t="e">
        <f t="shared" si="165"/>
        <v>#DIV/0!</v>
      </c>
      <c r="EE288" s="120" t="e">
        <f t="shared" si="166"/>
        <v>#DIV/0!</v>
      </c>
      <c r="EF288" s="120" t="e">
        <f t="shared" si="167"/>
        <v>#DIV/0!</v>
      </c>
      <c r="EG288" s="120" t="e">
        <f t="shared" si="168"/>
        <v>#DIV/0!</v>
      </c>
      <c r="EH288" s="120" t="e">
        <f t="shared" si="169"/>
        <v>#DIV/0!</v>
      </c>
      <c r="EI288" s="120" t="str">
        <f t="shared" si="170"/>
        <v/>
      </c>
      <c r="EJ288" s="119"/>
    </row>
    <row r="289" spans="1:140" x14ac:dyDescent="0.25">
      <c r="A289" s="406" t="str">
        <f>'III Plan Rates'!A292</f>
        <v>Plan 275</v>
      </c>
      <c r="B289" s="122">
        <f>'III Plan Rates'!B292</f>
        <v>0</v>
      </c>
      <c r="C289" s="128">
        <f>'III Plan Rates'!D292</f>
        <v>0</v>
      </c>
      <c r="D289" s="122">
        <f>'III Plan Rates'!E292</f>
        <v>0</v>
      </c>
      <c r="E289" s="122">
        <f>'III Plan Rates'!F292</f>
        <v>0</v>
      </c>
      <c r="F289" s="122">
        <f>'III Plan Rates'!G292</f>
        <v>0</v>
      </c>
      <c r="G289" s="122">
        <f>'III Plan Rates'!J292</f>
        <v>0</v>
      </c>
      <c r="H289" s="10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2">
        <f>IF('III Plan Rates'!$AP292&gt;0,SUMPRODUCT(I289:Q289,'III Plan Rates'!$AG292:$AO292)/'III Plan Rates'!$AP292,0)</f>
        <v>0</v>
      </c>
      <c r="S289" s="123"/>
      <c r="T289" s="112" t="e">
        <f>'III Plan Rates'!$AA292*'V Consumer Factors'!$N$12*'II Rate Development &amp; Change'!$J$34</f>
        <v>#DIV/0!</v>
      </c>
      <c r="U289" s="112" t="e">
        <f>'III Plan Rates'!$AA292*'V Consumer Factors'!$N$13*'II Rate Development &amp; Change'!$J$34</f>
        <v>#DIV/0!</v>
      </c>
      <c r="V289" s="112" t="e">
        <f>'III Plan Rates'!$AA292*'V Consumer Factors'!$N$14*'II Rate Development &amp; Change'!$J$34</f>
        <v>#DIV/0!</v>
      </c>
      <c r="W289" s="112" t="e">
        <f>'III Plan Rates'!$AA292*'V Consumer Factors'!$N$15*'II Rate Development &amp; Change'!$J$34</f>
        <v>#DIV/0!</v>
      </c>
      <c r="X289" s="112" t="e">
        <f>'III Plan Rates'!$AA292*'V Consumer Factors'!$N$16*'II Rate Development &amp; Change'!$J$34</f>
        <v>#DIV/0!</v>
      </c>
      <c r="Y289" s="112" t="e">
        <f>'III Plan Rates'!$AA292*'V Consumer Factors'!$N$17*'II Rate Development &amp; Change'!$J$34</f>
        <v>#DIV/0!</v>
      </c>
      <c r="Z289" s="112" t="e">
        <f>'III Plan Rates'!$AA292*'V Consumer Factors'!$N$18*'II Rate Development &amp; Change'!$J$34</f>
        <v>#DIV/0!</v>
      </c>
      <c r="AA289" s="112" t="e">
        <f>'III Plan Rates'!$AA292*'V Consumer Factors'!$N$19*'II Rate Development &amp; Change'!$J$34</f>
        <v>#DIV/0!</v>
      </c>
      <c r="AB289" s="112" t="e">
        <f>'III Plan Rates'!$AA292*'V Consumer Factors'!$N$20*'II Rate Development &amp; Change'!$J$34</f>
        <v>#DIV/0!</v>
      </c>
      <c r="AC289" s="112">
        <f>IF('III Plan Rates'!$AP292&gt;0,SUMPRODUCT(T289:AB289,'III Plan Rates'!$AG292:$AO292)/'III Plan Rates'!$AP292,0)</f>
        <v>0</v>
      </c>
      <c r="AD289" s="119"/>
      <c r="AE289" s="120" t="e">
        <f t="shared" si="131"/>
        <v>#DIV/0!</v>
      </c>
      <c r="AF289" s="120" t="e">
        <f t="shared" si="132"/>
        <v>#DIV/0!</v>
      </c>
      <c r="AG289" s="120" t="e">
        <f t="shared" si="133"/>
        <v>#DIV/0!</v>
      </c>
      <c r="AH289" s="120" t="e">
        <f t="shared" si="134"/>
        <v>#DIV/0!</v>
      </c>
      <c r="AI289" s="120" t="e">
        <f t="shared" si="135"/>
        <v>#DIV/0!</v>
      </c>
      <c r="AJ289" s="120" t="e">
        <f t="shared" si="136"/>
        <v>#DIV/0!</v>
      </c>
      <c r="AK289" s="120" t="e">
        <f t="shared" si="137"/>
        <v>#DIV/0!</v>
      </c>
      <c r="AL289" s="120" t="e">
        <f t="shared" si="138"/>
        <v>#DIV/0!</v>
      </c>
      <c r="AM289" s="120" t="e">
        <f t="shared" si="139"/>
        <v>#DIV/0!</v>
      </c>
      <c r="AN289" s="120" t="str">
        <f t="shared" si="140"/>
        <v/>
      </c>
      <c r="AO289" s="119"/>
      <c r="AP289" s="111"/>
      <c r="AQ289" s="111"/>
      <c r="AR289" s="111"/>
      <c r="AS289" s="111"/>
      <c r="AT289" s="111"/>
      <c r="AU289" s="111"/>
      <c r="AV289" s="111"/>
      <c r="AW289" s="111"/>
      <c r="AX289" s="111"/>
      <c r="AY289" s="112">
        <f>IF('III Plan Rates'!$AP292&gt;0,SUMPRODUCT(AP289:AX289,'III Plan Rates'!$AG292:$AO292)/'III Plan Rates'!$AP292,0)</f>
        <v>0</v>
      </c>
      <c r="AZ289" s="123"/>
      <c r="BA289" s="112" t="e">
        <f>'III Plan Rates'!$AA292*'V Consumer Factors'!$N$12*'II Rate Development &amp; Change'!$K$34</f>
        <v>#DIV/0!</v>
      </c>
      <c r="BB289" s="112" t="e">
        <f>'III Plan Rates'!$AA292*'V Consumer Factors'!$N$13*'II Rate Development &amp; Change'!$K$34</f>
        <v>#DIV/0!</v>
      </c>
      <c r="BC289" s="112" t="e">
        <f>'III Plan Rates'!$AA292*'V Consumer Factors'!$N$14*'II Rate Development &amp; Change'!$K$34</f>
        <v>#DIV/0!</v>
      </c>
      <c r="BD289" s="112" t="e">
        <f>'III Plan Rates'!$AA292*'V Consumer Factors'!$N$15*'II Rate Development &amp; Change'!$K$34</f>
        <v>#DIV/0!</v>
      </c>
      <c r="BE289" s="112" t="e">
        <f>'III Plan Rates'!$AA292*'V Consumer Factors'!$N$16*'II Rate Development &amp; Change'!$K$34</f>
        <v>#DIV/0!</v>
      </c>
      <c r="BF289" s="112" t="e">
        <f>'III Plan Rates'!$AA292*'V Consumer Factors'!$N$17*'II Rate Development &amp; Change'!$K$34</f>
        <v>#DIV/0!</v>
      </c>
      <c r="BG289" s="112" t="e">
        <f>'III Plan Rates'!$AA292*'V Consumer Factors'!$N$18*'II Rate Development &amp; Change'!$K$34</f>
        <v>#DIV/0!</v>
      </c>
      <c r="BH289" s="112" t="e">
        <f>'III Plan Rates'!$AA292*'V Consumer Factors'!$N$19*'II Rate Development &amp; Change'!$K$34</f>
        <v>#DIV/0!</v>
      </c>
      <c r="BI289" s="112" t="e">
        <f>'III Plan Rates'!$AA292*'V Consumer Factors'!$N$20*'II Rate Development &amp; Change'!$K$34</f>
        <v>#DIV/0!</v>
      </c>
      <c r="BJ289" s="112">
        <f>IF('III Plan Rates'!$AP292&gt;0,SUMPRODUCT(BA289:BI289,'III Plan Rates'!$AG292:$AO292)/'III Plan Rates'!$AP292,0)</f>
        <v>0</v>
      </c>
      <c r="BK289" s="124"/>
      <c r="BL289" s="120" t="e">
        <f t="shared" si="141"/>
        <v>#DIV/0!</v>
      </c>
      <c r="BM289" s="120" t="e">
        <f t="shared" si="142"/>
        <v>#DIV/0!</v>
      </c>
      <c r="BN289" s="120" t="e">
        <f t="shared" si="143"/>
        <v>#DIV/0!</v>
      </c>
      <c r="BO289" s="120" t="e">
        <f t="shared" si="144"/>
        <v>#DIV/0!</v>
      </c>
      <c r="BP289" s="120" t="e">
        <f t="shared" si="145"/>
        <v>#DIV/0!</v>
      </c>
      <c r="BQ289" s="120" t="e">
        <f t="shared" si="146"/>
        <v>#DIV/0!</v>
      </c>
      <c r="BR289" s="120" t="e">
        <f t="shared" si="147"/>
        <v>#DIV/0!</v>
      </c>
      <c r="BS289" s="120" t="e">
        <f t="shared" si="148"/>
        <v>#DIV/0!</v>
      </c>
      <c r="BT289" s="120" t="e">
        <f t="shared" si="149"/>
        <v>#DIV/0!</v>
      </c>
      <c r="BU289" s="120" t="str">
        <f t="shared" si="150"/>
        <v/>
      </c>
      <c r="BV289" s="119"/>
      <c r="BW289" s="111"/>
      <c r="BX289" s="111"/>
      <c r="BY289" s="111"/>
      <c r="BZ289" s="111"/>
      <c r="CA289" s="111"/>
      <c r="CB289" s="111"/>
      <c r="CC289" s="111"/>
      <c r="CD289" s="111"/>
      <c r="CE289" s="111"/>
      <c r="CF289" s="112">
        <f>IF('III Plan Rates'!$AP292&gt;0,SUMPRODUCT(BW289:CE289,'III Plan Rates'!$AG292:$AO292)/'III Plan Rates'!$AP292,0)</f>
        <v>0</v>
      </c>
      <c r="CG289" s="123"/>
      <c r="CH289" s="112" t="e">
        <f>'III Plan Rates'!$AA292*'V Consumer Factors'!$N$12*'II Rate Development &amp; Change'!$L$34</f>
        <v>#DIV/0!</v>
      </c>
      <c r="CI289" s="112" t="e">
        <f>'III Plan Rates'!$AA292*'V Consumer Factors'!$N$13*'II Rate Development &amp; Change'!$L$34</f>
        <v>#DIV/0!</v>
      </c>
      <c r="CJ289" s="112" t="e">
        <f>'III Plan Rates'!$AA292*'V Consumer Factors'!$N$14*'II Rate Development &amp; Change'!$L$34</f>
        <v>#DIV/0!</v>
      </c>
      <c r="CK289" s="112" t="e">
        <f>'III Plan Rates'!$AA292*'V Consumer Factors'!$N$15*'II Rate Development &amp; Change'!$L$34</f>
        <v>#DIV/0!</v>
      </c>
      <c r="CL289" s="112" t="e">
        <f>'III Plan Rates'!$AA292*'V Consumer Factors'!$N$16*'II Rate Development &amp; Change'!$L$34</f>
        <v>#DIV/0!</v>
      </c>
      <c r="CM289" s="112" t="e">
        <f>'III Plan Rates'!$AA292*'V Consumer Factors'!$N$17*'II Rate Development &amp; Change'!$L$34</f>
        <v>#DIV/0!</v>
      </c>
      <c r="CN289" s="112" t="e">
        <f>'III Plan Rates'!$AA292*'V Consumer Factors'!$N$18*'II Rate Development &amp; Change'!$L$34</f>
        <v>#DIV/0!</v>
      </c>
      <c r="CO289" s="112" t="e">
        <f>'III Plan Rates'!$AA292*'V Consumer Factors'!$N$19*'II Rate Development &amp; Change'!$L$34</f>
        <v>#DIV/0!</v>
      </c>
      <c r="CP289" s="112" t="e">
        <f>'III Plan Rates'!$AA292*'V Consumer Factors'!$N$20*'II Rate Development &amp; Change'!$L$34</f>
        <v>#DIV/0!</v>
      </c>
      <c r="CQ289" s="112">
        <f>IF('III Plan Rates'!$AP292&gt;0,SUMPRODUCT(CH289:CP289,'III Plan Rates'!$AG292:$AO292)/'III Plan Rates'!$AP292,0)</f>
        <v>0</v>
      </c>
      <c r="CR289" s="124"/>
      <c r="CS289" s="120" t="e">
        <f t="shared" si="151"/>
        <v>#DIV/0!</v>
      </c>
      <c r="CT289" s="120" t="e">
        <f t="shared" si="152"/>
        <v>#DIV/0!</v>
      </c>
      <c r="CU289" s="120" t="e">
        <f t="shared" si="153"/>
        <v>#DIV/0!</v>
      </c>
      <c r="CV289" s="120" t="e">
        <f t="shared" si="154"/>
        <v>#DIV/0!</v>
      </c>
      <c r="CW289" s="120" t="e">
        <f t="shared" si="155"/>
        <v>#DIV/0!</v>
      </c>
      <c r="CX289" s="120" t="e">
        <f t="shared" si="156"/>
        <v>#DIV/0!</v>
      </c>
      <c r="CY289" s="120" t="e">
        <f t="shared" si="157"/>
        <v>#DIV/0!</v>
      </c>
      <c r="CZ289" s="120" t="e">
        <f t="shared" si="158"/>
        <v>#DIV/0!</v>
      </c>
      <c r="DA289" s="120" t="e">
        <f t="shared" si="159"/>
        <v>#DIV/0!</v>
      </c>
      <c r="DB289" s="120" t="str">
        <f t="shared" si="160"/>
        <v/>
      </c>
      <c r="DC289" s="119"/>
      <c r="DD289" s="111"/>
      <c r="DE289" s="111"/>
      <c r="DF289" s="111"/>
      <c r="DG289" s="111"/>
      <c r="DH289" s="111"/>
      <c r="DI289" s="111"/>
      <c r="DJ289" s="111"/>
      <c r="DK289" s="111"/>
      <c r="DL289" s="111"/>
      <c r="DM289" s="112">
        <f>IF('III Plan Rates'!$AP292&gt;0,SUMPRODUCT(DD289:DL289,'III Plan Rates'!$AG292:$AO292)/'III Plan Rates'!$AP292,0)</f>
        <v>0</v>
      </c>
      <c r="DN289" s="123"/>
      <c r="DO289" s="112" t="e">
        <f>'III Plan Rates'!$AA292*'V Consumer Factors'!$N$12*'II Rate Development &amp; Change'!$M$34</f>
        <v>#DIV/0!</v>
      </c>
      <c r="DP289" s="112" t="e">
        <f>'III Plan Rates'!$AA292*'V Consumer Factors'!$N$13*'II Rate Development &amp; Change'!$M$34</f>
        <v>#DIV/0!</v>
      </c>
      <c r="DQ289" s="112" t="e">
        <f>'III Plan Rates'!$AA292*'V Consumer Factors'!$N$14*'II Rate Development &amp; Change'!$M$34</f>
        <v>#DIV/0!</v>
      </c>
      <c r="DR289" s="112" t="e">
        <f>'III Plan Rates'!$AA292*'V Consumer Factors'!$N$15*'II Rate Development &amp; Change'!$M$34</f>
        <v>#DIV/0!</v>
      </c>
      <c r="DS289" s="112" t="e">
        <f>'III Plan Rates'!$AA292*'V Consumer Factors'!$N$16*'II Rate Development &amp; Change'!$M$34</f>
        <v>#DIV/0!</v>
      </c>
      <c r="DT289" s="112" t="e">
        <f>'III Plan Rates'!$AA292*'V Consumer Factors'!$N$17*'II Rate Development &amp; Change'!$M$34</f>
        <v>#DIV/0!</v>
      </c>
      <c r="DU289" s="112" t="e">
        <f>'III Plan Rates'!$AA292*'V Consumer Factors'!$N$18*'II Rate Development &amp; Change'!$M$34</f>
        <v>#DIV/0!</v>
      </c>
      <c r="DV289" s="112" t="e">
        <f>'III Plan Rates'!$AA292*'V Consumer Factors'!$N$19*'II Rate Development &amp; Change'!$M$34</f>
        <v>#DIV/0!</v>
      </c>
      <c r="DW289" s="112" t="e">
        <f>'III Plan Rates'!$AA292*'V Consumer Factors'!$N$20*'II Rate Development &amp; Change'!$M$34</f>
        <v>#DIV/0!</v>
      </c>
      <c r="DX289" s="112">
        <f>IF('III Plan Rates'!$AP292&gt;0,SUMPRODUCT(DO289:DW289,'III Plan Rates'!$AG292:$AO292)/'III Plan Rates'!$AP292,0)</f>
        <v>0</v>
      </c>
      <c r="DZ289" s="120" t="e">
        <f t="shared" si="161"/>
        <v>#DIV/0!</v>
      </c>
      <c r="EA289" s="120" t="e">
        <f t="shared" si="162"/>
        <v>#DIV/0!</v>
      </c>
      <c r="EB289" s="120" t="e">
        <f t="shared" si="163"/>
        <v>#DIV/0!</v>
      </c>
      <c r="EC289" s="120" t="e">
        <f t="shared" si="164"/>
        <v>#DIV/0!</v>
      </c>
      <c r="ED289" s="120" t="e">
        <f t="shared" si="165"/>
        <v>#DIV/0!</v>
      </c>
      <c r="EE289" s="120" t="e">
        <f t="shared" si="166"/>
        <v>#DIV/0!</v>
      </c>
      <c r="EF289" s="120" t="e">
        <f t="shared" si="167"/>
        <v>#DIV/0!</v>
      </c>
      <c r="EG289" s="120" t="e">
        <f t="shared" si="168"/>
        <v>#DIV/0!</v>
      </c>
      <c r="EH289" s="120" t="e">
        <f t="shared" si="169"/>
        <v>#DIV/0!</v>
      </c>
      <c r="EI289" s="120" t="str">
        <f t="shared" si="170"/>
        <v/>
      </c>
      <c r="EJ289" s="119"/>
    </row>
    <row r="290" spans="1:140" x14ac:dyDescent="0.25">
      <c r="A290" s="406" t="str">
        <f>'III Plan Rates'!A293</f>
        <v>Plan 276</v>
      </c>
      <c r="B290" s="122">
        <f>'III Plan Rates'!B293</f>
        <v>0</v>
      </c>
      <c r="C290" s="128">
        <f>'III Plan Rates'!D293</f>
        <v>0</v>
      </c>
      <c r="D290" s="122">
        <f>'III Plan Rates'!E293</f>
        <v>0</v>
      </c>
      <c r="E290" s="122">
        <f>'III Plan Rates'!F293</f>
        <v>0</v>
      </c>
      <c r="F290" s="122">
        <f>'III Plan Rates'!G293</f>
        <v>0</v>
      </c>
      <c r="G290" s="122">
        <f>'III Plan Rates'!J293</f>
        <v>0</v>
      </c>
      <c r="H290" s="10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2">
        <f>IF('III Plan Rates'!$AP293&gt;0,SUMPRODUCT(I290:Q290,'III Plan Rates'!$AG293:$AO293)/'III Plan Rates'!$AP293,0)</f>
        <v>0</v>
      </c>
      <c r="S290" s="123"/>
      <c r="T290" s="112" t="e">
        <f>'III Plan Rates'!$AA293*'V Consumer Factors'!$N$12*'II Rate Development &amp; Change'!$J$34</f>
        <v>#DIV/0!</v>
      </c>
      <c r="U290" s="112" t="e">
        <f>'III Plan Rates'!$AA293*'V Consumer Factors'!$N$13*'II Rate Development &amp; Change'!$J$34</f>
        <v>#DIV/0!</v>
      </c>
      <c r="V290" s="112" t="e">
        <f>'III Plan Rates'!$AA293*'V Consumer Factors'!$N$14*'II Rate Development &amp; Change'!$J$34</f>
        <v>#DIV/0!</v>
      </c>
      <c r="W290" s="112" t="e">
        <f>'III Plan Rates'!$AA293*'V Consumer Factors'!$N$15*'II Rate Development &amp; Change'!$J$34</f>
        <v>#DIV/0!</v>
      </c>
      <c r="X290" s="112" t="e">
        <f>'III Plan Rates'!$AA293*'V Consumer Factors'!$N$16*'II Rate Development &amp; Change'!$J$34</f>
        <v>#DIV/0!</v>
      </c>
      <c r="Y290" s="112" t="e">
        <f>'III Plan Rates'!$AA293*'V Consumer Factors'!$N$17*'II Rate Development &amp; Change'!$J$34</f>
        <v>#DIV/0!</v>
      </c>
      <c r="Z290" s="112" t="e">
        <f>'III Plan Rates'!$AA293*'V Consumer Factors'!$N$18*'II Rate Development &amp; Change'!$J$34</f>
        <v>#DIV/0!</v>
      </c>
      <c r="AA290" s="112" t="e">
        <f>'III Plan Rates'!$AA293*'V Consumer Factors'!$N$19*'II Rate Development &amp; Change'!$J$34</f>
        <v>#DIV/0!</v>
      </c>
      <c r="AB290" s="112" t="e">
        <f>'III Plan Rates'!$AA293*'V Consumer Factors'!$N$20*'II Rate Development &amp; Change'!$J$34</f>
        <v>#DIV/0!</v>
      </c>
      <c r="AC290" s="112">
        <f>IF('III Plan Rates'!$AP293&gt;0,SUMPRODUCT(T290:AB290,'III Plan Rates'!$AG293:$AO293)/'III Plan Rates'!$AP293,0)</f>
        <v>0</v>
      </c>
      <c r="AD290" s="119"/>
      <c r="AE290" s="120" t="e">
        <f t="shared" si="131"/>
        <v>#DIV/0!</v>
      </c>
      <c r="AF290" s="120" t="e">
        <f t="shared" si="132"/>
        <v>#DIV/0!</v>
      </c>
      <c r="AG290" s="120" t="e">
        <f t="shared" si="133"/>
        <v>#DIV/0!</v>
      </c>
      <c r="AH290" s="120" t="e">
        <f t="shared" si="134"/>
        <v>#DIV/0!</v>
      </c>
      <c r="AI290" s="120" t="e">
        <f t="shared" si="135"/>
        <v>#DIV/0!</v>
      </c>
      <c r="AJ290" s="120" t="e">
        <f t="shared" si="136"/>
        <v>#DIV/0!</v>
      </c>
      <c r="AK290" s="120" t="e">
        <f t="shared" si="137"/>
        <v>#DIV/0!</v>
      </c>
      <c r="AL290" s="120" t="e">
        <f t="shared" si="138"/>
        <v>#DIV/0!</v>
      </c>
      <c r="AM290" s="120" t="e">
        <f t="shared" si="139"/>
        <v>#DIV/0!</v>
      </c>
      <c r="AN290" s="120" t="str">
        <f t="shared" si="140"/>
        <v/>
      </c>
      <c r="AO290" s="119"/>
      <c r="AP290" s="111"/>
      <c r="AQ290" s="111"/>
      <c r="AR290" s="111"/>
      <c r="AS290" s="111"/>
      <c r="AT290" s="111"/>
      <c r="AU290" s="111"/>
      <c r="AV290" s="111"/>
      <c r="AW290" s="111"/>
      <c r="AX290" s="111"/>
      <c r="AY290" s="112">
        <f>IF('III Plan Rates'!$AP293&gt;0,SUMPRODUCT(AP290:AX290,'III Plan Rates'!$AG293:$AO293)/'III Plan Rates'!$AP293,0)</f>
        <v>0</v>
      </c>
      <c r="AZ290" s="123"/>
      <c r="BA290" s="112" t="e">
        <f>'III Plan Rates'!$AA293*'V Consumer Factors'!$N$12*'II Rate Development &amp; Change'!$K$34</f>
        <v>#DIV/0!</v>
      </c>
      <c r="BB290" s="112" t="e">
        <f>'III Plan Rates'!$AA293*'V Consumer Factors'!$N$13*'II Rate Development &amp; Change'!$K$34</f>
        <v>#DIV/0!</v>
      </c>
      <c r="BC290" s="112" t="e">
        <f>'III Plan Rates'!$AA293*'V Consumer Factors'!$N$14*'II Rate Development &amp; Change'!$K$34</f>
        <v>#DIV/0!</v>
      </c>
      <c r="BD290" s="112" t="e">
        <f>'III Plan Rates'!$AA293*'V Consumer Factors'!$N$15*'II Rate Development &amp; Change'!$K$34</f>
        <v>#DIV/0!</v>
      </c>
      <c r="BE290" s="112" t="e">
        <f>'III Plan Rates'!$AA293*'V Consumer Factors'!$N$16*'II Rate Development &amp; Change'!$K$34</f>
        <v>#DIV/0!</v>
      </c>
      <c r="BF290" s="112" t="e">
        <f>'III Plan Rates'!$AA293*'V Consumer Factors'!$N$17*'II Rate Development &amp; Change'!$K$34</f>
        <v>#DIV/0!</v>
      </c>
      <c r="BG290" s="112" t="e">
        <f>'III Plan Rates'!$AA293*'V Consumer Factors'!$N$18*'II Rate Development &amp; Change'!$K$34</f>
        <v>#DIV/0!</v>
      </c>
      <c r="BH290" s="112" t="e">
        <f>'III Plan Rates'!$AA293*'V Consumer Factors'!$N$19*'II Rate Development &amp; Change'!$K$34</f>
        <v>#DIV/0!</v>
      </c>
      <c r="BI290" s="112" t="e">
        <f>'III Plan Rates'!$AA293*'V Consumer Factors'!$N$20*'II Rate Development &amp; Change'!$K$34</f>
        <v>#DIV/0!</v>
      </c>
      <c r="BJ290" s="112">
        <f>IF('III Plan Rates'!$AP293&gt;0,SUMPRODUCT(BA290:BI290,'III Plan Rates'!$AG293:$AO293)/'III Plan Rates'!$AP293,0)</f>
        <v>0</v>
      </c>
      <c r="BK290" s="124"/>
      <c r="BL290" s="120" t="e">
        <f t="shared" si="141"/>
        <v>#DIV/0!</v>
      </c>
      <c r="BM290" s="120" t="e">
        <f t="shared" si="142"/>
        <v>#DIV/0!</v>
      </c>
      <c r="BN290" s="120" t="e">
        <f t="shared" si="143"/>
        <v>#DIV/0!</v>
      </c>
      <c r="BO290" s="120" t="e">
        <f t="shared" si="144"/>
        <v>#DIV/0!</v>
      </c>
      <c r="BP290" s="120" t="e">
        <f t="shared" si="145"/>
        <v>#DIV/0!</v>
      </c>
      <c r="BQ290" s="120" t="e">
        <f t="shared" si="146"/>
        <v>#DIV/0!</v>
      </c>
      <c r="BR290" s="120" t="e">
        <f t="shared" si="147"/>
        <v>#DIV/0!</v>
      </c>
      <c r="BS290" s="120" t="e">
        <f t="shared" si="148"/>
        <v>#DIV/0!</v>
      </c>
      <c r="BT290" s="120" t="e">
        <f t="shared" si="149"/>
        <v>#DIV/0!</v>
      </c>
      <c r="BU290" s="120" t="str">
        <f t="shared" si="150"/>
        <v/>
      </c>
      <c r="BV290" s="119"/>
      <c r="BW290" s="111"/>
      <c r="BX290" s="111"/>
      <c r="BY290" s="111"/>
      <c r="BZ290" s="111"/>
      <c r="CA290" s="111"/>
      <c r="CB290" s="111"/>
      <c r="CC290" s="111"/>
      <c r="CD290" s="111"/>
      <c r="CE290" s="111"/>
      <c r="CF290" s="112">
        <f>IF('III Plan Rates'!$AP293&gt;0,SUMPRODUCT(BW290:CE290,'III Plan Rates'!$AG293:$AO293)/'III Plan Rates'!$AP293,0)</f>
        <v>0</v>
      </c>
      <c r="CG290" s="123"/>
      <c r="CH290" s="112" t="e">
        <f>'III Plan Rates'!$AA293*'V Consumer Factors'!$N$12*'II Rate Development &amp; Change'!$L$34</f>
        <v>#DIV/0!</v>
      </c>
      <c r="CI290" s="112" t="e">
        <f>'III Plan Rates'!$AA293*'V Consumer Factors'!$N$13*'II Rate Development &amp; Change'!$L$34</f>
        <v>#DIV/0!</v>
      </c>
      <c r="CJ290" s="112" t="e">
        <f>'III Plan Rates'!$AA293*'V Consumer Factors'!$N$14*'II Rate Development &amp; Change'!$L$34</f>
        <v>#DIV/0!</v>
      </c>
      <c r="CK290" s="112" t="e">
        <f>'III Plan Rates'!$AA293*'V Consumer Factors'!$N$15*'II Rate Development &amp; Change'!$L$34</f>
        <v>#DIV/0!</v>
      </c>
      <c r="CL290" s="112" t="e">
        <f>'III Plan Rates'!$AA293*'V Consumer Factors'!$N$16*'II Rate Development &amp; Change'!$L$34</f>
        <v>#DIV/0!</v>
      </c>
      <c r="CM290" s="112" t="e">
        <f>'III Plan Rates'!$AA293*'V Consumer Factors'!$N$17*'II Rate Development &amp; Change'!$L$34</f>
        <v>#DIV/0!</v>
      </c>
      <c r="CN290" s="112" t="e">
        <f>'III Plan Rates'!$AA293*'V Consumer Factors'!$N$18*'II Rate Development &amp; Change'!$L$34</f>
        <v>#DIV/0!</v>
      </c>
      <c r="CO290" s="112" t="e">
        <f>'III Plan Rates'!$AA293*'V Consumer Factors'!$N$19*'II Rate Development &amp; Change'!$L$34</f>
        <v>#DIV/0!</v>
      </c>
      <c r="CP290" s="112" t="e">
        <f>'III Plan Rates'!$AA293*'V Consumer Factors'!$N$20*'II Rate Development &amp; Change'!$L$34</f>
        <v>#DIV/0!</v>
      </c>
      <c r="CQ290" s="112">
        <f>IF('III Plan Rates'!$AP293&gt;0,SUMPRODUCT(CH290:CP290,'III Plan Rates'!$AG293:$AO293)/'III Plan Rates'!$AP293,0)</f>
        <v>0</v>
      </c>
      <c r="CR290" s="124"/>
      <c r="CS290" s="120" t="e">
        <f t="shared" si="151"/>
        <v>#DIV/0!</v>
      </c>
      <c r="CT290" s="120" t="e">
        <f t="shared" si="152"/>
        <v>#DIV/0!</v>
      </c>
      <c r="CU290" s="120" t="e">
        <f t="shared" si="153"/>
        <v>#DIV/0!</v>
      </c>
      <c r="CV290" s="120" t="e">
        <f t="shared" si="154"/>
        <v>#DIV/0!</v>
      </c>
      <c r="CW290" s="120" t="e">
        <f t="shared" si="155"/>
        <v>#DIV/0!</v>
      </c>
      <c r="CX290" s="120" t="e">
        <f t="shared" si="156"/>
        <v>#DIV/0!</v>
      </c>
      <c r="CY290" s="120" t="e">
        <f t="shared" si="157"/>
        <v>#DIV/0!</v>
      </c>
      <c r="CZ290" s="120" t="e">
        <f t="shared" si="158"/>
        <v>#DIV/0!</v>
      </c>
      <c r="DA290" s="120" t="e">
        <f t="shared" si="159"/>
        <v>#DIV/0!</v>
      </c>
      <c r="DB290" s="120" t="str">
        <f t="shared" si="160"/>
        <v/>
      </c>
      <c r="DC290" s="119"/>
      <c r="DD290" s="111"/>
      <c r="DE290" s="111"/>
      <c r="DF290" s="111"/>
      <c r="DG290" s="111"/>
      <c r="DH290" s="111"/>
      <c r="DI290" s="111"/>
      <c r="DJ290" s="111"/>
      <c r="DK290" s="111"/>
      <c r="DL290" s="111"/>
      <c r="DM290" s="112">
        <f>IF('III Plan Rates'!$AP293&gt;0,SUMPRODUCT(DD290:DL290,'III Plan Rates'!$AG293:$AO293)/'III Plan Rates'!$AP293,0)</f>
        <v>0</v>
      </c>
      <c r="DN290" s="123"/>
      <c r="DO290" s="112" t="e">
        <f>'III Plan Rates'!$AA293*'V Consumer Factors'!$N$12*'II Rate Development &amp; Change'!$M$34</f>
        <v>#DIV/0!</v>
      </c>
      <c r="DP290" s="112" t="e">
        <f>'III Plan Rates'!$AA293*'V Consumer Factors'!$N$13*'II Rate Development &amp; Change'!$M$34</f>
        <v>#DIV/0!</v>
      </c>
      <c r="DQ290" s="112" t="e">
        <f>'III Plan Rates'!$AA293*'V Consumer Factors'!$N$14*'II Rate Development &amp; Change'!$M$34</f>
        <v>#DIV/0!</v>
      </c>
      <c r="DR290" s="112" t="e">
        <f>'III Plan Rates'!$AA293*'V Consumer Factors'!$N$15*'II Rate Development &amp; Change'!$M$34</f>
        <v>#DIV/0!</v>
      </c>
      <c r="DS290" s="112" t="e">
        <f>'III Plan Rates'!$AA293*'V Consumer Factors'!$N$16*'II Rate Development &amp; Change'!$M$34</f>
        <v>#DIV/0!</v>
      </c>
      <c r="DT290" s="112" t="e">
        <f>'III Plan Rates'!$AA293*'V Consumer Factors'!$N$17*'II Rate Development &amp; Change'!$M$34</f>
        <v>#DIV/0!</v>
      </c>
      <c r="DU290" s="112" t="e">
        <f>'III Plan Rates'!$AA293*'V Consumer Factors'!$N$18*'II Rate Development &amp; Change'!$M$34</f>
        <v>#DIV/0!</v>
      </c>
      <c r="DV290" s="112" t="e">
        <f>'III Plan Rates'!$AA293*'V Consumer Factors'!$N$19*'II Rate Development &amp; Change'!$M$34</f>
        <v>#DIV/0!</v>
      </c>
      <c r="DW290" s="112" t="e">
        <f>'III Plan Rates'!$AA293*'V Consumer Factors'!$N$20*'II Rate Development &amp; Change'!$M$34</f>
        <v>#DIV/0!</v>
      </c>
      <c r="DX290" s="112">
        <f>IF('III Plan Rates'!$AP293&gt;0,SUMPRODUCT(DO290:DW290,'III Plan Rates'!$AG293:$AO293)/'III Plan Rates'!$AP293,0)</f>
        <v>0</v>
      </c>
      <c r="DZ290" s="120" t="e">
        <f t="shared" si="161"/>
        <v>#DIV/0!</v>
      </c>
      <c r="EA290" s="120" t="e">
        <f t="shared" si="162"/>
        <v>#DIV/0!</v>
      </c>
      <c r="EB290" s="120" t="e">
        <f t="shared" si="163"/>
        <v>#DIV/0!</v>
      </c>
      <c r="EC290" s="120" t="e">
        <f t="shared" si="164"/>
        <v>#DIV/0!</v>
      </c>
      <c r="ED290" s="120" t="e">
        <f t="shared" si="165"/>
        <v>#DIV/0!</v>
      </c>
      <c r="EE290" s="120" t="e">
        <f t="shared" si="166"/>
        <v>#DIV/0!</v>
      </c>
      <c r="EF290" s="120" t="e">
        <f t="shared" si="167"/>
        <v>#DIV/0!</v>
      </c>
      <c r="EG290" s="120" t="e">
        <f t="shared" si="168"/>
        <v>#DIV/0!</v>
      </c>
      <c r="EH290" s="120" t="e">
        <f t="shared" si="169"/>
        <v>#DIV/0!</v>
      </c>
      <c r="EI290" s="120" t="str">
        <f t="shared" si="170"/>
        <v/>
      </c>
      <c r="EJ290" s="119"/>
    </row>
    <row r="291" spans="1:140" x14ac:dyDescent="0.25">
      <c r="A291" s="406" t="str">
        <f>'III Plan Rates'!A294</f>
        <v>Plan 277</v>
      </c>
      <c r="B291" s="122">
        <f>'III Plan Rates'!B294</f>
        <v>0</v>
      </c>
      <c r="C291" s="128">
        <f>'III Plan Rates'!D294</f>
        <v>0</v>
      </c>
      <c r="D291" s="122">
        <f>'III Plan Rates'!E294</f>
        <v>0</v>
      </c>
      <c r="E291" s="122">
        <f>'III Plan Rates'!F294</f>
        <v>0</v>
      </c>
      <c r="F291" s="122">
        <f>'III Plan Rates'!G294</f>
        <v>0</v>
      </c>
      <c r="G291" s="122">
        <f>'III Plan Rates'!J294</f>
        <v>0</v>
      </c>
      <c r="H291" s="10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2">
        <f>IF('III Plan Rates'!$AP294&gt;0,SUMPRODUCT(I291:Q291,'III Plan Rates'!$AG294:$AO294)/'III Plan Rates'!$AP294,0)</f>
        <v>0</v>
      </c>
      <c r="S291" s="123"/>
      <c r="T291" s="112" t="e">
        <f>'III Plan Rates'!$AA294*'V Consumer Factors'!$N$12*'II Rate Development &amp; Change'!$J$34</f>
        <v>#DIV/0!</v>
      </c>
      <c r="U291" s="112" t="e">
        <f>'III Plan Rates'!$AA294*'V Consumer Factors'!$N$13*'II Rate Development &amp; Change'!$J$34</f>
        <v>#DIV/0!</v>
      </c>
      <c r="V291" s="112" t="e">
        <f>'III Plan Rates'!$AA294*'V Consumer Factors'!$N$14*'II Rate Development &amp; Change'!$J$34</f>
        <v>#DIV/0!</v>
      </c>
      <c r="W291" s="112" t="e">
        <f>'III Plan Rates'!$AA294*'V Consumer Factors'!$N$15*'II Rate Development &amp; Change'!$J$34</f>
        <v>#DIV/0!</v>
      </c>
      <c r="X291" s="112" t="e">
        <f>'III Plan Rates'!$AA294*'V Consumer Factors'!$N$16*'II Rate Development &amp; Change'!$J$34</f>
        <v>#DIV/0!</v>
      </c>
      <c r="Y291" s="112" t="e">
        <f>'III Plan Rates'!$AA294*'V Consumer Factors'!$N$17*'II Rate Development &amp; Change'!$J$34</f>
        <v>#DIV/0!</v>
      </c>
      <c r="Z291" s="112" t="e">
        <f>'III Plan Rates'!$AA294*'V Consumer Factors'!$N$18*'II Rate Development &amp; Change'!$J$34</f>
        <v>#DIV/0!</v>
      </c>
      <c r="AA291" s="112" t="e">
        <f>'III Plan Rates'!$AA294*'V Consumer Factors'!$N$19*'II Rate Development &amp; Change'!$J$34</f>
        <v>#DIV/0!</v>
      </c>
      <c r="AB291" s="112" t="e">
        <f>'III Plan Rates'!$AA294*'V Consumer Factors'!$N$20*'II Rate Development &amp; Change'!$J$34</f>
        <v>#DIV/0!</v>
      </c>
      <c r="AC291" s="112">
        <f>IF('III Plan Rates'!$AP294&gt;0,SUMPRODUCT(T291:AB291,'III Plan Rates'!$AG294:$AO294)/'III Plan Rates'!$AP294,0)</f>
        <v>0</v>
      </c>
      <c r="AD291" s="119"/>
      <c r="AE291" s="120" t="e">
        <f t="shared" si="131"/>
        <v>#DIV/0!</v>
      </c>
      <c r="AF291" s="120" t="e">
        <f t="shared" si="132"/>
        <v>#DIV/0!</v>
      </c>
      <c r="AG291" s="120" t="e">
        <f t="shared" si="133"/>
        <v>#DIV/0!</v>
      </c>
      <c r="AH291" s="120" t="e">
        <f t="shared" si="134"/>
        <v>#DIV/0!</v>
      </c>
      <c r="AI291" s="120" t="e">
        <f t="shared" si="135"/>
        <v>#DIV/0!</v>
      </c>
      <c r="AJ291" s="120" t="e">
        <f t="shared" si="136"/>
        <v>#DIV/0!</v>
      </c>
      <c r="AK291" s="120" t="e">
        <f t="shared" si="137"/>
        <v>#DIV/0!</v>
      </c>
      <c r="AL291" s="120" t="e">
        <f t="shared" si="138"/>
        <v>#DIV/0!</v>
      </c>
      <c r="AM291" s="120" t="e">
        <f t="shared" si="139"/>
        <v>#DIV/0!</v>
      </c>
      <c r="AN291" s="120" t="str">
        <f t="shared" si="140"/>
        <v/>
      </c>
      <c r="AO291" s="119"/>
      <c r="AP291" s="111"/>
      <c r="AQ291" s="111"/>
      <c r="AR291" s="111"/>
      <c r="AS291" s="111"/>
      <c r="AT291" s="111"/>
      <c r="AU291" s="111"/>
      <c r="AV291" s="111"/>
      <c r="AW291" s="111"/>
      <c r="AX291" s="111"/>
      <c r="AY291" s="112">
        <f>IF('III Plan Rates'!$AP294&gt;0,SUMPRODUCT(AP291:AX291,'III Plan Rates'!$AG294:$AO294)/'III Plan Rates'!$AP294,0)</f>
        <v>0</v>
      </c>
      <c r="AZ291" s="123"/>
      <c r="BA291" s="112" t="e">
        <f>'III Plan Rates'!$AA294*'V Consumer Factors'!$N$12*'II Rate Development &amp; Change'!$K$34</f>
        <v>#DIV/0!</v>
      </c>
      <c r="BB291" s="112" t="e">
        <f>'III Plan Rates'!$AA294*'V Consumer Factors'!$N$13*'II Rate Development &amp; Change'!$K$34</f>
        <v>#DIV/0!</v>
      </c>
      <c r="BC291" s="112" t="e">
        <f>'III Plan Rates'!$AA294*'V Consumer Factors'!$N$14*'II Rate Development &amp; Change'!$K$34</f>
        <v>#DIV/0!</v>
      </c>
      <c r="BD291" s="112" t="e">
        <f>'III Plan Rates'!$AA294*'V Consumer Factors'!$N$15*'II Rate Development &amp; Change'!$K$34</f>
        <v>#DIV/0!</v>
      </c>
      <c r="BE291" s="112" t="e">
        <f>'III Plan Rates'!$AA294*'V Consumer Factors'!$N$16*'II Rate Development &amp; Change'!$K$34</f>
        <v>#DIV/0!</v>
      </c>
      <c r="BF291" s="112" t="e">
        <f>'III Plan Rates'!$AA294*'V Consumer Factors'!$N$17*'II Rate Development &amp; Change'!$K$34</f>
        <v>#DIV/0!</v>
      </c>
      <c r="BG291" s="112" t="e">
        <f>'III Plan Rates'!$AA294*'V Consumer Factors'!$N$18*'II Rate Development &amp; Change'!$K$34</f>
        <v>#DIV/0!</v>
      </c>
      <c r="BH291" s="112" t="e">
        <f>'III Plan Rates'!$AA294*'V Consumer Factors'!$N$19*'II Rate Development &amp; Change'!$K$34</f>
        <v>#DIV/0!</v>
      </c>
      <c r="BI291" s="112" t="e">
        <f>'III Plan Rates'!$AA294*'V Consumer Factors'!$N$20*'II Rate Development &amp; Change'!$K$34</f>
        <v>#DIV/0!</v>
      </c>
      <c r="BJ291" s="112">
        <f>IF('III Plan Rates'!$AP294&gt;0,SUMPRODUCT(BA291:BI291,'III Plan Rates'!$AG294:$AO294)/'III Plan Rates'!$AP294,0)</f>
        <v>0</v>
      </c>
      <c r="BK291" s="124"/>
      <c r="BL291" s="120" t="e">
        <f t="shared" si="141"/>
        <v>#DIV/0!</v>
      </c>
      <c r="BM291" s="120" t="e">
        <f t="shared" si="142"/>
        <v>#DIV/0!</v>
      </c>
      <c r="BN291" s="120" t="e">
        <f t="shared" si="143"/>
        <v>#DIV/0!</v>
      </c>
      <c r="BO291" s="120" t="e">
        <f t="shared" si="144"/>
        <v>#DIV/0!</v>
      </c>
      <c r="BP291" s="120" t="e">
        <f t="shared" si="145"/>
        <v>#DIV/0!</v>
      </c>
      <c r="BQ291" s="120" t="e">
        <f t="shared" si="146"/>
        <v>#DIV/0!</v>
      </c>
      <c r="BR291" s="120" t="e">
        <f t="shared" si="147"/>
        <v>#DIV/0!</v>
      </c>
      <c r="BS291" s="120" t="e">
        <f t="shared" si="148"/>
        <v>#DIV/0!</v>
      </c>
      <c r="BT291" s="120" t="e">
        <f t="shared" si="149"/>
        <v>#DIV/0!</v>
      </c>
      <c r="BU291" s="120" t="str">
        <f t="shared" si="150"/>
        <v/>
      </c>
      <c r="BV291" s="119"/>
      <c r="BW291" s="111"/>
      <c r="BX291" s="111"/>
      <c r="BY291" s="111"/>
      <c r="BZ291" s="111"/>
      <c r="CA291" s="111"/>
      <c r="CB291" s="111"/>
      <c r="CC291" s="111"/>
      <c r="CD291" s="111"/>
      <c r="CE291" s="111"/>
      <c r="CF291" s="112">
        <f>IF('III Plan Rates'!$AP294&gt;0,SUMPRODUCT(BW291:CE291,'III Plan Rates'!$AG294:$AO294)/'III Plan Rates'!$AP294,0)</f>
        <v>0</v>
      </c>
      <c r="CG291" s="123"/>
      <c r="CH291" s="112" t="e">
        <f>'III Plan Rates'!$AA294*'V Consumer Factors'!$N$12*'II Rate Development &amp; Change'!$L$34</f>
        <v>#DIV/0!</v>
      </c>
      <c r="CI291" s="112" t="e">
        <f>'III Plan Rates'!$AA294*'V Consumer Factors'!$N$13*'II Rate Development &amp; Change'!$L$34</f>
        <v>#DIV/0!</v>
      </c>
      <c r="CJ291" s="112" t="e">
        <f>'III Plan Rates'!$AA294*'V Consumer Factors'!$N$14*'II Rate Development &amp; Change'!$L$34</f>
        <v>#DIV/0!</v>
      </c>
      <c r="CK291" s="112" t="e">
        <f>'III Plan Rates'!$AA294*'V Consumer Factors'!$N$15*'II Rate Development &amp; Change'!$L$34</f>
        <v>#DIV/0!</v>
      </c>
      <c r="CL291" s="112" t="e">
        <f>'III Plan Rates'!$AA294*'V Consumer Factors'!$N$16*'II Rate Development &amp; Change'!$L$34</f>
        <v>#DIV/0!</v>
      </c>
      <c r="CM291" s="112" t="e">
        <f>'III Plan Rates'!$AA294*'V Consumer Factors'!$N$17*'II Rate Development &amp; Change'!$L$34</f>
        <v>#DIV/0!</v>
      </c>
      <c r="CN291" s="112" t="e">
        <f>'III Plan Rates'!$AA294*'V Consumer Factors'!$N$18*'II Rate Development &amp; Change'!$L$34</f>
        <v>#DIV/0!</v>
      </c>
      <c r="CO291" s="112" t="e">
        <f>'III Plan Rates'!$AA294*'V Consumer Factors'!$N$19*'II Rate Development &amp; Change'!$L$34</f>
        <v>#DIV/0!</v>
      </c>
      <c r="CP291" s="112" t="e">
        <f>'III Plan Rates'!$AA294*'V Consumer Factors'!$N$20*'II Rate Development &amp; Change'!$L$34</f>
        <v>#DIV/0!</v>
      </c>
      <c r="CQ291" s="112">
        <f>IF('III Plan Rates'!$AP294&gt;0,SUMPRODUCT(CH291:CP291,'III Plan Rates'!$AG294:$AO294)/'III Plan Rates'!$AP294,0)</f>
        <v>0</v>
      </c>
      <c r="CR291" s="124"/>
      <c r="CS291" s="120" t="e">
        <f t="shared" si="151"/>
        <v>#DIV/0!</v>
      </c>
      <c r="CT291" s="120" t="e">
        <f t="shared" si="152"/>
        <v>#DIV/0!</v>
      </c>
      <c r="CU291" s="120" t="e">
        <f t="shared" si="153"/>
        <v>#DIV/0!</v>
      </c>
      <c r="CV291" s="120" t="e">
        <f t="shared" si="154"/>
        <v>#DIV/0!</v>
      </c>
      <c r="CW291" s="120" t="e">
        <f t="shared" si="155"/>
        <v>#DIV/0!</v>
      </c>
      <c r="CX291" s="120" t="e">
        <f t="shared" si="156"/>
        <v>#DIV/0!</v>
      </c>
      <c r="CY291" s="120" t="e">
        <f t="shared" si="157"/>
        <v>#DIV/0!</v>
      </c>
      <c r="CZ291" s="120" t="e">
        <f t="shared" si="158"/>
        <v>#DIV/0!</v>
      </c>
      <c r="DA291" s="120" t="e">
        <f t="shared" si="159"/>
        <v>#DIV/0!</v>
      </c>
      <c r="DB291" s="120" t="str">
        <f t="shared" si="160"/>
        <v/>
      </c>
      <c r="DC291" s="119"/>
      <c r="DD291" s="111"/>
      <c r="DE291" s="111"/>
      <c r="DF291" s="111"/>
      <c r="DG291" s="111"/>
      <c r="DH291" s="111"/>
      <c r="DI291" s="111"/>
      <c r="DJ291" s="111"/>
      <c r="DK291" s="111"/>
      <c r="DL291" s="111"/>
      <c r="DM291" s="112">
        <f>IF('III Plan Rates'!$AP294&gt;0,SUMPRODUCT(DD291:DL291,'III Plan Rates'!$AG294:$AO294)/'III Plan Rates'!$AP294,0)</f>
        <v>0</v>
      </c>
      <c r="DN291" s="123"/>
      <c r="DO291" s="112" t="e">
        <f>'III Plan Rates'!$AA294*'V Consumer Factors'!$N$12*'II Rate Development &amp; Change'!$M$34</f>
        <v>#DIV/0!</v>
      </c>
      <c r="DP291" s="112" t="e">
        <f>'III Plan Rates'!$AA294*'V Consumer Factors'!$N$13*'II Rate Development &amp; Change'!$M$34</f>
        <v>#DIV/0!</v>
      </c>
      <c r="DQ291" s="112" t="e">
        <f>'III Plan Rates'!$AA294*'V Consumer Factors'!$N$14*'II Rate Development &amp; Change'!$M$34</f>
        <v>#DIV/0!</v>
      </c>
      <c r="DR291" s="112" t="e">
        <f>'III Plan Rates'!$AA294*'V Consumer Factors'!$N$15*'II Rate Development &amp; Change'!$M$34</f>
        <v>#DIV/0!</v>
      </c>
      <c r="DS291" s="112" t="e">
        <f>'III Plan Rates'!$AA294*'V Consumer Factors'!$N$16*'II Rate Development &amp; Change'!$M$34</f>
        <v>#DIV/0!</v>
      </c>
      <c r="DT291" s="112" t="e">
        <f>'III Plan Rates'!$AA294*'V Consumer Factors'!$N$17*'II Rate Development &amp; Change'!$M$34</f>
        <v>#DIV/0!</v>
      </c>
      <c r="DU291" s="112" t="e">
        <f>'III Plan Rates'!$AA294*'V Consumer Factors'!$N$18*'II Rate Development &amp; Change'!$M$34</f>
        <v>#DIV/0!</v>
      </c>
      <c r="DV291" s="112" t="e">
        <f>'III Plan Rates'!$AA294*'V Consumer Factors'!$N$19*'II Rate Development &amp; Change'!$M$34</f>
        <v>#DIV/0!</v>
      </c>
      <c r="DW291" s="112" t="e">
        <f>'III Plan Rates'!$AA294*'V Consumer Factors'!$N$20*'II Rate Development &amp; Change'!$M$34</f>
        <v>#DIV/0!</v>
      </c>
      <c r="DX291" s="112">
        <f>IF('III Plan Rates'!$AP294&gt;0,SUMPRODUCT(DO291:DW291,'III Plan Rates'!$AG294:$AO294)/'III Plan Rates'!$AP294,0)</f>
        <v>0</v>
      </c>
      <c r="DZ291" s="120" t="e">
        <f t="shared" si="161"/>
        <v>#DIV/0!</v>
      </c>
      <c r="EA291" s="120" t="e">
        <f t="shared" si="162"/>
        <v>#DIV/0!</v>
      </c>
      <c r="EB291" s="120" t="e">
        <f t="shared" si="163"/>
        <v>#DIV/0!</v>
      </c>
      <c r="EC291" s="120" t="e">
        <f t="shared" si="164"/>
        <v>#DIV/0!</v>
      </c>
      <c r="ED291" s="120" t="e">
        <f t="shared" si="165"/>
        <v>#DIV/0!</v>
      </c>
      <c r="EE291" s="120" t="e">
        <f t="shared" si="166"/>
        <v>#DIV/0!</v>
      </c>
      <c r="EF291" s="120" t="e">
        <f t="shared" si="167"/>
        <v>#DIV/0!</v>
      </c>
      <c r="EG291" s="120" t="e">
        <f t="shared" si="168"/>
        <v>#DIV/0!</v>
      </c>
      <c r="EH291" s="120" t="e">
        <f t="shared" si="169"/>
        <v>#DIV/0!</v>
      </c>
      <c r="EI291" s="120" t="str">
        <f t="shared" si="170"/>
        <v/>
      </c>
      <c r="EJ291" s="119"/>
    </row>
    <row r="292" spans="1:140" x14ac:dyDescent="0.25">
      <c r="A292" s="406" t="str">
        <f>'III Plan Rates'!A295</f>
        <v>Plan 278</v>
      </c>
      <c r="B292" s="122">
        <f>'III Plan Rates'!B295</f>
        <v>0</v>
      </c>
      <c r="C292" s="128">
        <f>'III Plan Rates'!D295</f>
        <v>0</v>
      </c>
      <c r="D292" s="122">
        <f>'III Plan Rates'!E295</f>
        <v>0</v>
      </c>
      <c r="E292" s="122">
        <f>'III Plan Rates'!F295</f>
        <v>0</v>
      </c>
      <c r="F292" s="122">
        <f>'III Plan Rates'!G295</f>
        <v>0</v>
      </c>
      <c r="G292" s="122">
        <f>'III Plan Rates'!J295</f>
        <v>0</v>
      </c>
      <c r="H292" s="10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2">
        <f>IF('III Plan Rates'!$AP295&gt;0,SUMPRODUCT(I292:Q292,'III Plan Rates'!$AG295:$AO295)/'III Plan Rates'!$AP295,0)</f>
        <v>0</v>
      </c>
      <c r="S292" s="123"/>
      <c r="T292" s="112" t="e">
        <f>'III Plan Rates'!$AA295*'V Consumer Factors'!$N$12*'II Rate Development &amp; Change'!$J$34</f>
        <v>#DIV/0!</v>
      </c>
      <c r="U292" s="112" t="e">
        <f>'III Plan Rates'!$AA295*'V Consumer Factors'!$N$13*'II Rate Development &amp; Change'!$J$34</f>
        <v>#DIV/0!</v>
      </c>
      <c r="V292" s="112" t="e">
        <f>'III Plan Rates'!$AA295*'V Consumer Factors'!$N$14*'II Rate Development &amp; Change'!$J$34</f>
        <v>#DIV/0!</v>
      </c>
      <c r="W292" s="112" t="e">
        <f>'III Plan Rates'!$AA295*'V Consumer Factors'!$N$15*'II Rate Development &amp; Change'!$J$34</f>
        <v>#DIV/0!</v>
      </c>
      <c r="X292" s="112" t="e">
        <f>'III Plan Rates'!$AA295*'V Consumer Factors'!$N$16*'II Rate Development &amp; Change'!$J$34</f>
        <v>#DIV/0!</v>
      </c>
      <c r="Y292" s="112" t="e">
        <f>'III Plan Rates'!$AA295*'V Consumer Factors'!$N$17*'II Rate Development &amp; Change'!$J$34</f>
        <v>#DIV/0!</v>
      </c>
      <c r="Z292" s="112" t="e">
        <f>'III Plan Rates'!$AA295*'V Consumer Factors'!$N$18*'II Rate Development &amp; Change'!$J$34</f>
        <v>#DIV/0!</v>
      </c>
      <c r="AA292" s="112" t="e">
        <f>'III Plan Rates'!$AA295*'V Consumer Factors'!$N$19*'II Rate Development &amp; Change'!$J$34</f>
        <v>#DIV/0!</v>
      </c>
      <c r="AB292" s="112" t="e">
        <f>'III Plan Rates'!$AA295*'V Consumer Factors'!$N$20*'II Rate Development &amp; Change'!$J$34</f>
        <v>#DIV/0!</v>
      </c>
      <c r="AC292" s="112">
        <f>IF('III Plan Rates'!$AP295&gt;0,SUMPRODUCT(T292:AB292,'III Plan Rates'!$AG295:$AO295)/'III Plan Rates'!$AP295,0)</f>
        <v>0</v>
      </c>
      <c r="AD292" s="119"/>
      <c r="AE292" s="120" t="e">
        <f t="shared" si="131"/>
        <v>#DIV/0!</v>
      </c>
      <c r="AF292" s="120" t="e">
        <f t="shared" si="132"/>
        <v>#DIV/0!</v>
      </c>
      <c r="AG292" s="120" t="e">
        <f t="shared" si="133"/>
        <v>#DIV/0!</v>
      </c>
      <c r="AH292" s="120" t="e">
        <f t="shared" si="134"/>
        <v>#DIV/0!</v>
      </c>
      <c r="AI292" s="120" t="e">
        <f t="shared" si="135"/>
        <v>#DIV/0!</v>
      </c>
      <c r="AJ292" s="120" t="e">
        <f t="shared" si="136"/>
        <v>#DIV/0!</v>
      </c>
      <c r="AK292" s="120" t="e">
        <f t="shared" si="137"/>
        <v>#DIV/0!</v>
      </c>
      <c r="AL292" s="120" t="e">
        <f t="shared" si="138"/>
        <v>#DIV/0!</v>
      </c>
      <c r="AM292" s="120" t="e">
        <f t="shared" si="139"/>
        <v>#DIV/0!</v>
      </c>
      <c r="AN292" s="120" t="str">
        <f t="shared" si="140"/>
        <v/>
      </c>
      <c r="AO292" s="119"/>
      <c r="AP292" s="111"/>
      <c r="AQ292" s="111"/>
      <c r="AR292" s="111"/>
      <c r="AS292" s="111"/>
      <c r="AT292" s="111"/>
      <c r="AU292" s="111"/>
      <c r="AV292" s="111"/>
      <c r="AW292" s="111"/>
      <c r="AX292" s="111"/>
      <c r="AY292" s="112">
        <f>IF('III Plan Rates'!$AP295&gt;0,SUMPRODUCT(AP292:AX292,'III Plan Rates'!$AG295:$AO295)/'III Plan Rates'!$AP295,0)</f>
        <v>0</v>
      </c>
      <c r="AZ292" s="123"/>
      <c r="BA292" s="112" t="e">
        <f>'III Plan Rates'!$AA295*'V Consumer Factors'!$N$12*'II Rate Development &amp; Change'!$K$34</f>
        <v>#DIV/0!</v>
      </c>
      <c r="BB292" s="112" t="e">
        <f>'III Plan Rates'!$AA295*'V Consumer Factors'!$N$13*'II Rate Development &amp; Change'!$K$34</f>
        <v>#DIV/0!</v>
      </c>
      <c r="BC292" s="112" t="e">
        <f>'III Plan Rates'!$AA295*'V Consumer Factors'!$N$14*'II Rate Development &amp; Change'!$K$34</f>
        <v>#DIV/0!</v>
      </c>
      <c r="BD292" s="112" t="e">
        <f>'III Plan Rates'!$AA295*'V Consumer Factors'!$N$15*'II Rate Development &amp; Change'!$K$34</f>
        <v>#DIV/0!</v>
      </c>
      <c r="BE292" s="112" t="e">
        <f>'III Plan Rates'!$AA295*'V Consumer Factors'!$N$16*'II Rate Development &amp; Change'!$K$34</f>
        <v>#DIV/0!</v>
      </c>
      <c r="BF292" s="112" t="e">
        <f>'III Plan Rates'!$AA295*'V Consumer Factors'!$N$17*'II Rate Development &amp; Change'!$K$34</f>
        <v>#DIV/0!</v>
      </c>
      <c r="BG292" s="112" t="e">
        <f>'III Plan Rates'!$AA295*'V Consumer Factors'!$N$18*'II Rate Development &amp; Change'!$K$34</f>
        <v>#DIV/0!</v>
      </c>
      <c r="BH292" s="112" t="e">
        <f>'III Plan Rates'!$AA295*'V Consumer Factors'!$N$19*'II Rate Development &amp; Change'!$K$34</f>
        <v>#DIV/0!</v>
      </c>
      <c r="BI292" s="112" t="e">
        <f>'III Plan Rates'!$AA295*'V Consumer Factors'!$N$20*'II Rate Development &amp; Change'!$K$34</f>
        <v>#DIV/0!</v>
      </c>
      <c r="BJ292" s="112">
        <f>IF('III Plan Rates'!$AP295&gt;0,SUMPRODUCT(BA292:BI292,'III Plan Rates'!$AG295:$AO295)/'III Plan Rates'!$AP295,0)</f>
        <v>0</v>
      </c>
      <c r="BK292" s="124"/>
      <c r="BL292" s="120" t="e">
        <f t="shared" si="141"/>
        <v>#DIV/0!</v>
      </c>
      <c r="BM292" s="120" t="e">
        <f t="shared" si="142"/>
        <v>#DIV/0!</v>
      </c>
      <c r="BN292" s="120" t="e">
        <f t="shared" si="143"/>
        <v>#DIV/0!</v>
      </c>
      <c r="BO292" s="120" t="e">
        <f t="shared" si="144"/>
        <v>#DIV/0!</v>
      </c>
      <c r="BP292" s="120" t="e">
        <f t="shared" si="145"/>
        <v>#DIV/0!</v>
      </c>
      <c r="BQ292" s="120" t="e">
        <f t="shared" si="146"/>
        <v>#DIV/0!</v>
      </c>
      <c r="BR292" s="120" t="e">
        <f t="shared" si="147"/>
        <v>#DIV/0!</v>
      </c>
      <c r="BS292" s="120" t="e">
        <f t="shared" si="148"/>
        <v>#DIV/0!</v>
      </c>
      <c r="BT292" s="120" t="e">
        <f t="shared" si="149"/>
        <v>#DIV/0!</v>
      </c>
      <c r="BU292" s="120" t="str">
        <f t="shared" si="150"/>
        <v/>
      </c>
      <c r="BV292" s="119"/>
      <c r="BW292" s="111"/>
      <c r="BX292" s="111"/>
      <c r="BY292" s="111"/>
      <c r="BZ292" s="111"/>
      <c r="CA292" s="111"/>
      <c r="CB292" s="111"/>
      <c r="CC292" s="111"/>
      <c r="CD292" s="111"/>
      <c r="CE292" s="111"/>
      <c r="CF292" s="112">
        <f>IF('III Plan Rates'!$AP295&gt;0,SUMPRODUCT(BW292:CE292,'III Plan Rates'!$AG295:$AO295)/'III Plan Rates'!$AP295,0)</f>
        <v>0</v>
      </c>
      <c r="CG292" s="123"/>
      <c r="CH292" s="112" t="e">
        <f>'III Plan Rates'!$AA295*'V Consumer Factors'!$N$12*'II Rate Development &amp; Change'!$L$34</f>
        <v>#DIV/0!</v>
      </c>
      <c r="CI292" s="112" t="e">
        <f>'III Plan Rates'!$AA295*'V Consumer Factors'!$N$13*'II Rate Development &amp; Change'!$L$34</f>
        <v>#DIV/0!</v>
      </c>
      <c r="CJ292" s="112" t="e">
        <f>'III Plan Rates'!$AA295*'V Consumer Factors'!$N$14*'II Rate Development &amp; Change'!$L$34</f>
        <v>#DIV/0!</v>
      </c>
      <c r="CK292" s="112" t="e">
        <f>'III Plan Rates'!$AA295*'V Consumer Factors'!$N$15*'II Rate Development &amp; Change'!$L$34</f>
        <v>#DIV/0!</v>
      </c>
      <c r="CL292" s="112" t="e">
        <f>'III Plan Rates'!$AA295*'V Consumer Factors'!$N$16*'II Rate Development &amp; Change'!$L$34</f>
        <v>#DIV/0!</v>
      </c>
      <c r="CM292" s="112" t="e">
        <f>'III Plan Rates'!$AA295*'V Consumer Factors'!$N$17*'II Rate Development &amp; Change'!$L$34</f>
        <v>#DIV/0!</v>
      </c>
      <c r="CN292" s="112" t="e">
        <f>'III Plan Rates'!$AA295*'V Consumer Factors'!$N$18*'II Rate Development &amp; Change'!$L$34</f>
        <v>#DIV/0!</v>
      </c>
      <c r="CO292" s="112" t="e">
        <f>'III Plan Rates'!$AA295*'V Consumer Factors'!$N$19*'II Rate Development &amp; Change'!$L$34</f>
        <v>#DIV/0!</v>
      </c>
      <c r="CP292" s="112" t="e">
        <f>'III Plan Rates'!$AA295*'V Consumer Factors'!$N$20*'II Rate Development &amp; Change'!$L$34</f>
        <v>#DIV/0!</v>
      </c>
      <c r="CQ292" s="112">
        <f>IF('III Plan Rates'!$AP295&gt;0,SUMPRODUCT(CH292:CP292,'III Plan Rates'!$AG295:$AO295)/'III Plan Rates'!$AP295,0)</f>
        <v>0</v>
      </c>
      <c r="CR292" s="124"/>
      <c r="CS292" s="120" t="e">
        <f t="shared" si="151"/>
        <v>#DIV/0!</v>
      </c>
      <c r="CT292" s="120" t="e">
        <f t="shared" si="152"/>
        <v>#DIV/0!</v>
      </c>
      <c r="CU292" s="120" t="e">
        <f t="shared" si="153"/>
        <v>#DIV/0!</v>
      </c>
      <c r="CV292" s="120" t="e">
        <f t="shared" si="154"/>
        <v>#DIV/0!</v>
      </c>
      <c r="CW292" s="120" t="e">
        <f t="shared" si="155"/>
        <v>#DIV/0!</v>
      </c>
      <c r="CX292" s="120" t="e">
        <f t="shared" si="156"/>
        <v>#DIV/0!</v>
      </c>
      <c r="CY292" s="120" t="e">
        <f t="shared" si="157"/>
        <v>#DIV/0!</v>
      </c>
      <c r="CZ292" s="120" t="e">
        <f t="shared" si="158"/>
        <v>#DIV/0!</v>
      </c>
      <c r="DA292" s="120" t="e">
        <f t="shared" si="159"/>
        <v>#DIV/0!</v>
      </c>
      <c r="DB292" s="120" t="str">
        <f t="shared" si="160"/>
        <v/>
      </c>
      <c r="DC292" s="119"/>
      <c r="DD292" s="111"/>
      <c r="DE292" s="111"/>
      <c r="DF292" s="111"/>
      <c r="DG292" s="111"/>
      <c r="DH292" s="111"/>
      <c r="DI292" s="111"/>
      <c r="DJ292" s="111"/>
      <c r="DK292" s="111"/>
      <c r="DL292" s="111"/>
      <c r="DM292" s="112">
        <f>IF('III Plan Rates'!$AP295&gt;0,SUMPRODUCT(DD292:DL292,'III Plan Rates'!$AG295:$AO295)/'III Plan Rates'!$AP295,0)</f>
        <v>0</v>
      </c>
      <c r="DN292" s="123"/>
      <c r="DO292" s="112" t="e">
        <f>'III Plan Rates'!$AA295*'V Consumer Factors'!$N$12*'II Rate Development &amp; Change'!$M$34</f>
        <v>#DIV/0!</v>
      </c>
      <c r="DP292" s="112" t="e">
        <f>'III Plan Rates'!$AA295*'V Consumer Factors'!$N$13*'II Rate Development &amp; Change'!$M$34</f>
        <v>#DIV/0!</v>
      </c>
      <c r="DQ292" s="112" t="e">
        <f>'III Plan Rates'!$AA295*'V Consumer Factors'!$N$14*'II Rate Development &amp; Change'!$M$34</f>
        <v>#DIV/0!</v>
      </c>
      <c r="DR292" s="112" t="e">
        <f>'III Plan Rates'!$AA295*'V Consumer Factors'!$N$15*'II Rate Development &amp; Change'!$M$34</f>
        <v>#DIV/0!</v>
      </c>
      <c r="DS292" s="112" t="e">
        <f>'III Plan Rates'!$AA295*'V Consumer Factors'!$N$16*'II Rate Development &amp; Change'!$M$34</f>
        <v>#DIV/0!</v>
      </c>
      <c r="DT292" s="112" t="e">
        <f>'III Plan Rates'!$AA295*'V Consumer Factors'!$N$17*'II Rate Development &amp; Change'!$M$34</f>
        <v>#DIV/0!</v>
      </c>
      <c r="DU292" s="112" t="e">
        <f>'III Plan Rates'!$AA295*'V Consumer Factors'!$N$18*'II Rate Development &amp; Change'!$M$34</f>
        <v>#DIV/0!</v>
      </c>
      <c r="DV292" s="112" t="e">
        <f>'III Plan Rates'!$AA295*'V Consumer Factors'!$N$19*'II Rate Development &amp; Change'!$M$34</f>
        <v>#DIV/0!</v>
      </c>
      <c r="DW292" s="112" t="e">
        <f>'III Plan Rates'!$AA295*'V Consumer Factors'!$N$20*'II Rate Development &amp; Change'!$M$34</f>
        <v>#DIV/0!</v>
      </c>
      <c r="DX292" s="112">
        <f>IF('III Plan Rates'!$AP295&gt;0,SUMPRODUCT(DO292:DW292,'III Plan Rates'!$AG295:$AO295)/'III Plan Rates'!$AP295,0)</f>
        <v>0</v>
      </c>
      <c r="DZ292" s="120" t="e">
        <f t="shared" si="161"/>
        <v>#DIV/0!</v>
      </c>
      <c r="EA292" s="120" t="e">
        <f t="shared" si="162"/>
        <v>#DIV/0!</v>
      </c>
      <c r="EB292" s="120" t="e">
        <f t="shared" si="163"/>
        <v>#DIV/0!</v>
      </c>
      <c r="EC292" s="120" t="e">
        <f t="shared" si="164"/>
        <v>#DIV/0!</v>
      </c>
      <c r="ED292" s="120" t="e">
        <f t="shared" si="165"/>
        <v>#DIV/0!</v>
      </c>
      <c r="EE292" s="120" t="e">
        <f t="shared" si="166"/>
        <v>#DIV/0!</v>
      </c>
      <c r="EF292" s="120" t="e">
        <f t="shared" si="167"/>
        <v>#DIV/0!</v>
      </c>
      <c r="EG292" s="120" t="e">
        <f t="shared" si="168"/>
        <v>#DIV/0!</v>
      </c>
      <c r="EH292" s="120" t="e">
        <f t="shared" si="169"/>
        <v>#DIV/0!</v>
      </c>
      <c r="EI292" s="120" t="str">
        <f t="shared" si="170"/>
        <v/>
      </c>
      <c r="EJ292" s="119"/>
    </row>
    <row r="293" spans="1:140" x14ac:dyDescent="0.25">
      <c r="A293" s="406" t="str">
        <f>'III Plan Rates'!A296</f>
        <v>Plan 279</v>
      </c>
      <c r="B293" s="122">
        <f>'III Plan Rates'!B296</f>
        <v>0</v>
      </c>
      <c r="C293" s="128">
        <f>'III Plan Rates'!D296</f>
        <v>0</v>
      </c>
      <c r="D293" s="122">
        <f>'III Plan Rates'!E296</f>
        <v>0</v>
      </c>
      <c r="E293" s="122">
        <f>'III Plan Rates'!F296</f>
        <v>0</v>
      </c>
      <c r="F293" s="122">
        <f>'III Plan Rates'!G296</f>
        <v>0</v>
      </c>
      <c r="G293" s="122">
        <f>'III Plan Rates'!J296</f>
        <v>0</v>
      </c>
      <c r="H293" s="10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2">
        <f>IF('III Plan Rates'!$AP296&gt;0,SUMPRODUCT(I293:Q293,'III Plan Rates'!$AG296:$AO296)/'III Plan Rates'!$AP296,0)</f>
        <v>0</v>
      </c>
      <c r="S293" s="123"/>
      <c r="T293" s="112" t="e">
        <f>'III Plan Rates'!$AA296*'V Consumer Factors'!$N$12*'II Rate Development &amp; Change'!$J$34</f>
        <v>#DIV/0!</v>
      </c>
      <c r="U293" s="112" t="e">
        <f>'III Plan Rates'!$AA296*'V Consumer Factors'!$N$13*'II Rate Development &amp; Change'!$J$34</f>
        <v>#DIV/0!</v>
      </c>
      <c r="V293" s="112" t="e">
        <f>'III Plan Rates'!$AA296*'V Consumer Factors'!$N$14*'II Rate Development &amp; Change'!$J$34</f>
        <v>#DIV/0!</v>
      </c>
      <c r="W293" s="112" t="e">
        <f>'III Plan Rates'!$AA296*'V Consumer Factors'!$N$15*'II Rate Development &amp; Change'!$J$34</f>
        <v>#DIV/0!</v>
      </c>
      <c r="X293" s="112" t="e">
        <f>'III Plan Rates'!$AA296*'V Consumer Factors'!$N$16*'II Rate Development &amp; Change'!$J$34</f>
        <v>#DIV/0!</v>
      </c>
      <c r="Y293" s="112" t="e">
        <f>'III Plan Rates'!$AA296*'V Consumer Factors'!$N$17*'II Rate Development &amp; Change'!$J$34</f>
        <v>#DIV/0!</v>
      </c>
      <c r="Z293" s="112" t="e">
        <f>'III Plan Rates'!$AA296*'V Consumer Factors'!$N$18*'II Rate Development &amp; Change'!$J$34</f>
        <v>#DIV/0!</v>
      </c>
      <c r="AA293" s="112" t="e">
        <f>'III Plan Rates'!$AA296*'V Consumer Factors'!$N$19*'II Rate Development &amp; Change'!$J$34</f>
        <v>#DIV/0!</v>
      </c>
      <c r="AB293" s="112" t="e">
        <f>'III Plan Rates'!$AA296*'V Consumer Factors'!$N$20*'II Rate Development &amp; Change'!$J$34</f>
        <v>#DIV/0!</v>
      </c>
      <c r="AC293" s="112">
        <f>IF('III Plan Rates'!$AP296&gt;0,SUMPRODUCT(T293:AB293,'III Plan Rates'!$AG296:$AO296)/'III Plan Rates'!$AP296,0)</f>
        <v>0</v>
      </c>
      <c r="AD293" s="119"/>
      <c r="AE293" s="120" t="e">
        <f t="shared" si="131"/>
        <v>#DIV/0!</v>
      </c>
      <c r="AF293" s="120" t="e">
        <f t="shared" si="132"/>
        <v>#DIV/0!</v>
      </c>
      <c r="AG293" s="120" t="e">
        <f t="shared" si="133"/>
        <v>#DIV/0!</v>
      </c>
      <c r="AH293" s="120" t="e">
        <f t="shared" si="134"/>
        <v>#DIV/0!</v>
      </c>
      <c r="AI293" s="120" t="e">
        <f t="shared" si="135"/>
        <v>#DIV/0!</v>
      </c>
      <c r="AJ293" s="120" t="e">
        <f t="shared" si="136"/>
        <v>#DIV/0!</v>
      </c>
      <c r="AK293" s="120" t="e">
        <f t="shared" si="137"/>
        <v>#DIV/0!</v>
      </c>
      <c r="AL293" s="120" t="e">
        <f t="shared" si="138"/>
        <v>#DIV/0!</v>
      </c>
      <c r="AM293" s="120" t="e">
        <f t="shared" si="139"/>
        <v>#DIV/0!</v>
      </c>
      <c r="AN293" s="120" t="str">
        <f t="shared" si="140"/>
        <v/>
      </c>
      <c r="AO293" s="119"/>
      <c r="AP293" s="111"/>
      <c r="AQ293" s="111"/>
      <c r="AR293" s="111"/>
      <c r="AS293" s="111"/>
      <c r="AT293" s="111"/>
      <c r="AU293" s="111"/>
      <c r="AV293" s="111"/>
      <c r="AW293" s="111"/>
      <c r="AX293" s="111"/>
      <c r="AY293" s="112">
        <f>IF('III Plan Rates'!$AP296&gt;0,SUMPRODUCT(AP293:AX293,'III Plan Rates'!$AG296:$AO296)/'III Plan Rates'!$AP296,0)</f>
        <v>0</v>
      </c>
      <c r="AZ293" s="123"/>
      <c r="BA293" s="112" t="e">
        <f>'III Plan Rates'!$AA296*'V Consumer Factors'!$N$12*'II Rate Development &amp; Change'!$K$34</f>
        <v>#DIV/0!</v>
      </c>
      <c r="BB293" s="112" t="e">
        <f>'III Plan Rates'!$AA296*'V Consumer Factors'!$N$13*'II Rate Development &amp; Change'!$K$34</f>
        <v>#DIV/0!</v>
      </c>
      <c r="BC293" s="112" t="e">
        <f>'III Plan Rates'!$AA296*'V Consumer Factors'!$N$14*'II Rate Development &amp; Change'!$K$34</f>
        <v>#DIV/0!</v>
      </c>
      <c r="BD293" s="112" t="e">
        <f>'III Plan Rates'!$AA296*'V Consumer Factors'!$N$15*'II Rate Development &amp; Change'!$K$34</f>
        <v>#DIV/0!</v>
      </c>
      <c r="BE293" s="112" t="e">
        <f>'III Plan Rates'!$AA296*'V Consumer Factors'!$N$16*'II Rate Development &amp; Change'!$K$34</f>
        <v>#DIV/0!</v>
      </c>
      <c r="BF293" s="112" t="e">
        <f>'III Plan Rates'!$AA296*'V Consumer Factors'!$N$17*'II Rate Development &amp; Change'!$K$34</f>
        <v>#DIV/0!</v>
      </c>
      <c r="BG293" s="112" t="e">
        <f>'III Plan Rates'!$AA296*'V Consumer Factors'!$N$18*'II Rate Development &amp; Change'!$K$34</f>
        <v>#DIV/0!</v>
      </c>
      <c r="BH293" s="112" t="e">
        <f>'III Plan Rates'!$AA296*'V Consumer Factors'!$N$19*'II Rate Development &amp; Change'!$K$34</f>
        <v>#DIV/0!</v>
      </c>
      <c r="BI293" s="112" t="e">
        <f>'III Plan Rates'!$AA296*'V Consumer Factors'!$N$20*'II Rate Development &amp; Change'!$K$34</f>
        <v>#DIV/0!</v>
      </c>
      <c r="BJ293" s="112">
        <f>IF('III Plan Rates'!$AP296&gt;0,SUMPRODUCT(BA293:BI293,'III Plan Rates'!$AG296:$AO296)/'III Plan Rates'!$AP296,0)</f>
        <v>0</v>
      </c>
      <c r="BK293" s="124"/>
      <c r="BL293" s="120" t="e">
        <f t="shared" si="141"/>
        <v>#DIV/0!</v>
      </c>
      <c r="BM293" s="120" t="e">
        <f t="shared" si="142"/>
        <v>#DIV/0!</v>
      </c>
      <c r="BN293" s="120" t="e">
        <f t="shared" si="143"/>
        <v>#DIV/0!</v>
      </c>
      <c r="BO293" s="120" t="e">
        <f t="shared" si="144"/>
        <v>#DIV/0!</v>
      </c>
      <c r="BP293" s="120" t="e">
        <f t="shared" si="145"/>
        <v>#DIV/0!</v>
      </c>
      <c r="BQ293" s="120" t="e">
        <f t="shared" si="146"/>
        <v>#DIV/0!</v>
      </c>
      <c r="BR293" s="120" t="e">
        <f t="shared" si="147"/>
        <v>#DIV/0!</v>
      </c>
      <c r="BS293" s="120" t="e">
        <f t="shared" si="148"/>
        <v>#DIV/0!</v>
      </c>
      <c r="BT293" s="120" t="e">
        <f t="shared" si="149"/>
        <v>#DIV/0!</v>
      </c>
      <c r="BU293" s="120" t="str">
        <f t="shared" si="150"/>
        <v/>
      </c>
      <c r="BV293" s="119"/>
      <c r="BW293" s="111"/>
      <c r="BX293" s="111"/>
      <c r="BY293" s="111"/>
      <c r="BZ293" s="111"/>
      <c r="CA293" s="111"/>
      <c r="CB293" s="111"/>
      <c r="CC293" s="111"/>
      <c r="CD293" s="111"/>
      <c r="CE293" s="111"/>
      <c r="CF293" s="112">
        <f>IF('III Plan Rates'!$AP296&gt;0,SUMPRODUCT(BW293:CE293,'III Plan Rates'!$AG296:$AO296)/'III Plan Rates'!$AP296,0)</f>
        <v>0</v>
      </c>
      <c r="CG293" s="123"/>
      <c r="CH293" s="112" t="e">
        <f>'III Plan Rates'!$AA296*'V Consumer Factors'!$N$12*'II Rate Development &amp; Change'!$L$34</f>
        <v>#DIV/0!</v>
      </c>
      <c r="CI293" s="112" t="e">
        <f>'III Plan Rates'!$AA296*'V Consumer Factors'!$N$13*'II Rate Development &amp; Change'!$L$34</f>
        <v>#DIV/0!</v>
      </c>
      <c r="CJ293" s="112" t="e">
        <f>'III Plan Rates'!$AA296*'V Consumer Factors'!$N$14*'II Rate Development &amp; Change'!$L$34</f>
        <v>#DIV/0!</v>
      </c>
      <c r="CK293" s="112" t="e">
        <f>'III Plan Rates'!$AA296*'V Consumer Factors'!$N$15*'II Rate Development &amp; Change'!$L$34</f>
        <v>#DIV/0!</v>
      </c>
      <c r="CL293" s="112" t="e">
        <f>'III Plan Rates'!$AA296*'V Consumer Factors'!$N$16*'II Rate Development &amp; Change'!$L$34</f>
        <v>#DIV/0!</v>
      </c>
      <c r="CM293" s="112" t="e">
        <f>'III Plan Rates'!$AA296*'V Consumer Factors'!$N$17*'II Rate Development &amp; Change'!$L$34</f>
        <v>#DIV/0!</v>
      </c>
      <c r="CN293" s="112" t="e">
        <f>'III Plan Rates'!$AA296*'V Consumer Factors'!$N$18*'II Rate Development &amp; Change'!$L$34</f>
        <v>#DIV/0!</v>
      </c>
      <c r="CO293" s="112" t="e">
        <f>'III Plan Rates'!$AA296*'V Consumer Factors'!$N$19*'II Rate Development &amp; Change'!$L$34</f>
        <v>#DIV/0!</v>
      </c>
      <c r="CP293" s="112" t="e">
        <f>'III Plan Rates'!$AA296*'V Consumer Factors'!$N$20*'II Rate Development &amp; Change'!$L$34</f>
        <v>#DIV/0!</v>
      </c>
      <c r="CQ293" s="112">
        <f>IF('III Plan Rates'!$AP296&gt;0,SUMPRODUCT(CH293:CP293,'III Plan Rates'!$AG296:$AO296)/'III Plan Rates'!$AP296,0)</f>
        <v>0</v>
      </c>
      <c r="CR293" s="124"/>
      <c r="CS293" s="120" t="e">
        <f t="shared" si="151"/>
        <v>#DIV/0!</v>
      </c>
      <c r="CT293" s="120" t="e">
        <f t="shared" si="152"/>
        <v>#DIV/0!</v>
      </c>
      <c r="CU293" s="120" t="e">
        <f t="shared" si="153"/>
        <v>#DIV/0!</v>
      </c>
      <c r="CV293" s="120" t="e">
        <f t="shared" si="154"/>
        <v>#DIV/0!</v>
      </c>
      <c r="CW293" s="120" t="e">
        <f t="shared" si="155"/>
        <v>#DIV/0!</v>
      </c>
      <c r="CX293" s="120" t="e">
        <f t="shared" si="156"/>
        <v>#DIV/0!</v>
      </c>
      <c r="CY293" s="120" t="e">
        <f t="shared" si="157"/>
        <v>#DIV/0!</v>
      </c>
      <c r="CZ293" s="120" t="e">
        <f t="shared" si="158"/>
        <v>#DIV/0!</v>
      </c>
      <c r="DA293" s="120" t="e">
        <f t="shared" si="159"/>
        <v>#DIV/0!</v>
      </c>
      <c r="DB293" s="120" t="str">
        <f t="shared" si="160"/>
        <v/>
      </c>
      <c r="DC293" s="119"/>
      <c r="DD293" s="111"/>
      <c r="DE293" s="111"/>
      <c r="DF293" s="111"/>
      <c r="DG293" s="111"/>
      <c r="DH293" s="111"/>
      <c r="DI293" s="111"/>
      <c r="DJ293" s="111"/>
      <c r="DK293" s="111"/>
      <c r="DL293" s="111"/>
      <c r="DM293" s="112">
        <f>IF('III Plan Rates'!$AP296&gt;0,SUMPRODUCT(DD293:DL293,'III Plan Rates'!$AG296:$AO296)/'III Plan Rates'!$AP296,0)</f>
        <v>0</v>
      </c>
      <c r="DN293" s="123"/>
      <c r="DO293" s="112" t="e">
        <f>'III Plan Rates'!$AA296*'V Consumer Factors'!$N$12*'II Rate Development &amp; Change'!$M$34</f>
        <v>#DIV/0!</v>
      </c>
      <c r="DP293" s="112" t="e">
        <f>'III Plan Rates'!$AA296*'V Consumer Factors'!$N$13*'II Rate Development &amp; Change'!$M$34</f>
        <v>#DIV/0!</v>
      </c>
      <c r="DQ293" s="112" t="e">
        <f>'III Plan Rates'!$AA296*'V Consumer Factors'!$N$14*'II Rate Development &amp; Change'!$M$34</f>
        <v>#DIV/0!</v>
      </c>
      <c r="DR293" s="112" t="e">
        <f>'III Plan Rates'!$AA296*'V Consumer Factors'!$N$15*'II Rate Development &amp; Change'!$M$34</f>
        <v>#DIV/0!</v>
      </c>
      <c r="DS293" s="112" t="e">
        <f>'III Plan Rates'!$AA296*'V Consumer Factors'!$N$16*'II Rate Development &amp; Change'!$M$34</f>
        <v>#DIV/0!</v>
      </c>
      <c r="DT293" s="112" t="e">
        <f>'III Plan Rates'!$AA296*'V Consumer Factors'!$N$17*'II Rate Development &amp; Change'!$M$34</f>
        <v>#DIV/0!</v>
      </c>
      <c r="DU293" s="112" t="e">
        <f>'III Plan Rates'!$AA296*'V Consumer Factors'!$N$18*'II Rate Development &amp; Change'!$M$34</f>
        <v>#DIV/0!</v>
      </c>
      <c r="DV293" s="112" t="e">
        <f>'III Plan Rates'!$AA296*'V Consumer Factors'!$N$19*'II Rate Development &amp; Change'!$M$34</f>
        <v>#DIV/0!</v>
      </c>
      <c r="DW293" s="112" t="e">
        <f>'III Plan Rates'!$AA296*'V Consumer Factors'!$N$20*'II Rate Development &amp; Change'!$M$34</f>
        <v>#DIV/0!</v>
      </c>
      <c r="DX293" s="112">
        <f>IF('III Plan Rates'!$AP296&gt;0,SUMPRODUCT(DO293:DW293,'III Plan Rates'!$AG296:$AO296)/'III Plan Rates'!$AP296,0)</f>
        <v>0</v>
      </c>
      <c r="DZ293" s="120" t="e">
        <f t="shared" si="161"/>
        <v>#DIV/0!</v>
      </c>
      <c r="EA293" s="120" t="e">
        <f t="shared" si="162"/>
        <v>#DIV/0!</v>
      </c>
      <c r="EB293" s="120" t="e">
        <f t="shared" si="163"/>
        <v>#DIV/0!</v>
      </c>
      <c r="EC293" s="120" t="e">
        <f t="shared" si="164"/>
        <v>#DIV/0!</v>
      </c>
      <c r="ED293" s="120" t="e">
        <f t="shared" si="165"/>
        <v>#DIV/0!</v>
      </c>
      <c r="EE293" s="120" t="e">
        <f t="shared" si="166"/>
        <v>#DIV/0!</v>
      </c>
      <c r="EF293" s="120" t="e">
        <f t="shared" si="167"/>
        <v>#DIV/0!</v>
      </c>
      <c r="EG293" s="120" t="e">
        <f t="shared" si="168"/>
        <v>#DIV/0!</v>
      </c>
      <c r="EH293" s="120" t="e">
        <f t="shared" si="169"/>
        <v>#DIV/0!</v>
      </c>
      <c r="EI293" s="120" t="str">
        <f t="shared" si="170"/>
        <v/>
      </c>
      <c r="EJ293" s="119"/>
    </row>
    <row r="294" spans="1:140" x14ac:dyDescent="0.25">
      <c r="A294" s="406" t="str">
        <f>'III Plan Rates'!A297</f>
        <v>Plan 280</v>
      </c>
      <c r="B294" s="122">
        <f>'III Plan Rates'!B297</f>
        <v>0</v>
      </c>
      <c r="C294" s="128">
        <f>'III Plan Rates'!D297</f>
        <v>0</v>
      </c>
      <c r="D294" s="122">
        <f>'III Plan Rates'!E297</f>
        <v>0</v>
      </c>
      <c r="E294" s="122">
        <f>'III Plan Rates'!F297</f>
        <v>0</v>
      </c>
      <c r="F294" s="122">
        <f>'III Plan Rates'!G297</f>
        <v>0</v>
      </c>
      <c r="G294" s="122">
        <f>'III Plan Rates'!J297</f>
        <v>0</v>
      </c>
      <c r="H294" s="10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2">
        <f>IF('III Plan Rates'!$AP297&gt;0,SUMPRODUCT(I294:Q294,'III Plan Rates'!$AG297:$AO297)/'III Plan Rates'!$AP297,0)</f>
        <v>0</v>
      </c>
      <c r="S294" s="123"/>
      <c r="T294" s="112" t="e">
        <f>'III Plan Rates'!$AA297*'V Consumer Factors'!$N$12*'II Rate Development &amp; Change'!$J$34</f>
        <v>#DIV/0!</v>
      </c>
      <c r="U294" s="112" t="e">
        <f>'III Plan Rates'!$AA297*'V Consumer Factors'!$N$13*'II Rate Development &amp; Change'!$J$34</f>
        <v>#DIV/0!</v>
      </c>
      <c r="V294" s="112" t="e">
        <f>'III Plan Rates'!$AA297*'V Consumer Factors'!$N$14*'II Rate Development &amp; Change'!$J$34</f>
        <v>#DIV/0!</v>
      </c>
      <c r="W294" s="112" t="e">
        <f>'III Plan Rates'!$AA297*'V Consumer Factors'!$N$15*'II Rate Development &amp; Change'!$J$34</f>
        <v>#DIV/0!</v>
      </c>
      <c r="X294" s="112" t="e">
        <f>'III Plan Rates'!$AA297*'V Consumer Factors'!$N$16*'II Rate Development &amp; Change'!$J$34</f>
        <v>#DIV/0!</v>
      </c>
      <c r="Y294" s="112" t="e">
        <f>'III Plan Rates'!$AA297*'V Consumer Factors'!$N$17*'II Rate Development &amp; Change'!$J$34</f>
        <v>#DIV/0!</v>
      </c>
      <c r="Z294" s="112" t="e">
        <f>'III Plan Rates'!$AA297*'V Consumer Factors'!$N$18*'II Rate Development &amp; Change'!$J$34</f>
        <v>#DIV/0!</v>
      </c>
      <c r="AA294" s="112" t="e">
        <f>'III Plan Rates'!$AA297*'V Consumer Factors'!$N$19*'II Rate Development &amp; Change'!$J$34</f>
        <v>#DIV/0!</v>
      </c>
      <c r="AB294" s="112" t="e">
        <f>'III Plan Rates'!$AA297*'V Consumer Factors'!$N$20*'II Rate Development &amp; Change'!$J$34</f>
        <v>#DIV/0!</v>
      </c>
      <c r="AC294" s="112">
        <f>IF('III Plan Rates'!$AP297&gt;0,SUMPRODUCT(T294:AB294,'III Plan Rates'!$AG297:$AO297)/'III Plan Rates'!$AP297,0)</f>
        <v>0</v>
      </c>
      <c r="AD294" s="119"/>
      <c r="AE294" s="120" t="e">
        <f t="shared" si="131"/>
        <v>#DIV/0!</v>
      </c>
      <c r="AF294" s="120" t="e">
        <f t="shared" si="132"/>
        <v>#DIV/0!</v>
      </c>
      <c r="AG294" s="120" t="e">
        <f t="shared" si="133"/>
        <v>#DIV/0!</v>
      </c>
      <c r="AH294" s="120" t="e">
        <f t="shared" si="134"/>
        <v>#DIV/0!</v>
      </c>
      <c r="AI294" s="120" t="e">
        <f t="shared" si="135"/>
        <v>#DIV/0!</v>
      </c>
      <c r="AJ294" s="120" t="e">
        <f t="shared" si="136"/>
        <v>#DIV/0!</v>
      </c>
      <c r="AK294" s="120" t="e">
        <f t="shared" si="137"/>
        <v>#DIV/0!</v>
      </c>
      <c r="AL294" s="120" t="e">
        <f t="shared" si="138"/>
        <v>#DIV/0!</v>
      </c>
      <c r="AM294" s="120" t="e">
        <f t="shared" si="139"/>
        <v>#DIV/0!</v>
      </c>
      <c r="AN294" s="120" t="str">
        <f t="shared" si="140"/>
        <v/>
      </c>
      <c r="AO294" s="119"/>
      <c r="AP294" s="111"/>
      <c r="AQ294" s="111"/>
      <c r="AR294" s="111"/>
      <c r="AS294" s="111"/>
      <c r="AT294" s="111"/>
      <c r="AU294" s="111"/>
      <c r="AV294" s="111"/>
      <c r="AW294" s="111"/>
      <c r="AX294" s="111"/>
      <c r="AY294" s="112">
        <f>IF('III Plan Rates'!$AP297&gt;0,SUMPRODUCT(AP294:AX294,'III Plan Rates'!$AG297:$AO297)/'III Plan Rates'!$AP297,0)</f>
        <v>0</v>
      </c>
      <c r="AZ294" s="123"/>
      <c r="BA294" s="112" t="e">
        <f>'III Plan Rates'!$AA297*'V Consumer Factors'!$N$12*'II Rate Development &amp; Change'!$K$34</f>
        <v>#DIV/0!</v>
      </c>
      <c r="BB294" s="112" t="e">
        <f>'III Plan Rates'!$AA297*'V Consumer Factors'!$N$13*'II Rate Development &amp; Change'!$K$34</f>
        <v>#DIV/0!</v>
      </c>
      <c r="BC294" s="112" t="e">
        <f>'III Plan Rates'!$AA297*'V Consumer Factors'!$N$14*'II Rate Development &amp; Change'!$K$34</f>
        <v>#DIV/0!</v>
      </c>
      <c r="BD294" s="112" t="e">
        <f>'III Plan Rates'!$AA297*'V Consumer Factors'!$N$15*'II Rate Development &amp; Change'!$K$34</f>
        <v>#DIV/0!</v>
      </c>
      <c r="BE294" s="112" t="e">
        <f>'III Plan Rates'!$AA297*'V Consumer Factors'!$N$16*'II Rate Development &amp; Change'!$K$34</f>
        <v>#DIV/0!</v>
      </c>
      <c r="BF294" s="112" t="e">
        <f>'III Plan Rates'!$AA297*'V Consumer Factors'!$N$17*'II Rate Development &amp; Change'!$K$34</f>
        <v>#DIV/0!</v>
      </c>
      <c r="BG294" s="112" t="e">
        <f>'III Plan Rates'!$AA297*'V Consumer Factors'!$N$18*'II Rate Development &amp; Change'!$K$34</f>
        <v>#DIV/0!</v>
      </c>
      <c r="BH294" s="112" t="e">
        <f>'III Plan Rates'!$AA297*'V Consumer Factors'!$N$19*'II Rate Development &amp; Change'!$K$34</f>
        <v>#DIV/0!</v>
      </c>
      <c r="BI294" s="112" t="e">
        <f>'III Plan Rates'!$AA297*'V Consumer Factors'!$N$20*'II Rate Development &amp; Change'!$K$34</f>
        <v>#DIV/0!</v>
      </c>
      <c r="BJ294" s="112">
        <f>IF('III Plan Rates'!$AP297&gt;0,SUMPRODUCT(BA294:BI294,'III Plan Rates'!$AG297:$AO297)/'III Plan Rates'!$AP297,0)</f>
        <v>0</v>
      </c>
      <c r="BK294" s="124"/>
      <c r="BL294" s="120" t="e">
        <f t="shared" si="141"/>
        <v>#DIV/0!</v>
      </c>
      <c r="BM294" s="120" t="e">
        <f t="shared" si="142"/>
        <v>#DIV/0!</v>
      </c>
      <c r="BN294" s="120" t="e">
        <f t="shared" si="143"/>
        <v>#DIV/0!</v>
      </c>
      <c r="BO294" s="120" t="e">
        <f t="shared" si="144"/>
        <v>#DIV/0!</v>
      </c>
      <c r="BP294" s="120" t="e">
        <f t="shared" si="145"/>
        <v>#DIV/0!</v>
      </c>
      <c r="BQ294" s="120" t="e">
        <f t="shared" si="146"/>
        <v>#DIV/0!</v>
      </c>
      <c r="BR294" s="120" t="e">
        <f t="shared" si="147"/>
        <v>#DIV/0!</v>
      </c>
      <c r="BS294" s="120" t="e">
        <f t="shared" si="148"/>
        <v>#DIV/0!</v>
      </c>
      <c r="BT294" s="120" t="e">
        <f t="shared" si="149"/>
        <v>#DIV/0!</v>
      </c>
      <c r="BU294" s="120" t="str">
        <f t="shared" si="150"/>
        <v/>
      </c>
      <c r="BV294" s="119"/>
      <c r="BW294" s="111"/>
      <c r="BX294" s="111"/>
      <c r="BY294" s="111"/>
      <c r="BZ294" s="111"/>
      <c r="CA294" s="111"/>
      <c r="CB294" s="111"/>
      <c r="CC294" s="111"/>
      <c r="CD294" s="111"/>
      <c r="CE294" s="111"/>
      <c r="CF294" s="112">
        <f>IF('III Plan Rates'!$AP297&gt;0,SUMPRODUCT(BW294:CE294,'III Plan Rates'!$AG297:$AO297)/'III Plan Rates'!$AP297,0)</f>
        <v>0</v>
      </c>
      <c r="CG294" s="123"/>
      <c r="CH294" s="112" t="e">
        <f>'III Plan Rates'!$AA297*'V Consumer Factors'!$N$12*'II Rate Development &amp; Change'!$L$34</f>
        <v>#DIV/0!</v>
      </c>
      <c r="CI294" s="112" t="e">
        <f>'III Plan Rates'!$AA297*'V Consumer Factors'!$N$13*'II Rate Development &amp; Change'!$L$34</f>
        <v>#DIV/0!</v>
      </c>
      <c r="CJ294" s="112" t="e">
        <f>'III Plan Rates'!$AA297*'V Consumer Factors'!$N$14*'II Rate Development &amp; Change'!$L$34</f>
        <v>#DIV/0!</v>
      </c>
      <c r="CK294" s="112" t="e">
        <f>'III Plan Rates'!$AA297*'V Consumer Factors'!$N$15*'II Rate Development &amp; Change'!$L$34</f>
        <v>#DIV/0!</v>
      </c>
      <c r="CL294" s="112" t="e">
        <f>'III Plan Rates'!$AA297*'V Consumer Factors'!$N$16*'II Rate Development &amp; Change'!$L$34</f>
        <v>#DIV/0!</v>
      </c>
      <c r="CM294" s="112" t="e">
        <f>'III Plan Rates'!$AA297*'V Consumer Factors'!$N$17*'II Rate Development &amp; Change'!$L$34</f>
        <v>#DIV/0!</v>
      </c>
      <c r="CN294" s="112" t="e">
        <f>'III Plan Rates'!$AA297*'V Consumer Factors'!$N$18*'II Rate Development &amp; Change'!$L$34</f>
        <v>#DIV/0!</v>
      </c>
      <c r="CO294" s="112" t="e">
        <f>'III Plan Rates'!$AA297*'V Consumer Factors'!$N$19*'II Rate Development &amp; Change'!$L$34</f>
        <v>#DIV/0!</v>
      </c>
      <c r="CP294" s="112" t="e">
        <f>'III Plan Rates'!$AA297*'V Consumer Factors'!$N$20*'II Rate Development &amp; Change'!$L$34</f>
        <v>#DIV/0!</v>
      </c>
      <c r="CQ294" s="112">
        <f>IF('III Plan Rates'!$AP297&gt;0,SUMPRODUCT(CH294:CP294,'III Plan Rates'!$AG297:$AO297)/'III Plan Rates'!$AP297,0)</f>
        <v>0</v>
      </c>
      <c r="CR294" s="124"/>
      <c r="CS294" s="120" t="e">
        <f t="shared" si="151"/>
        <v>#DIV/0!</v>
      </c>
      <c r="CT294" s="120" t="e">
        <f t="shared" si="152"/>
        <v>#DIV/0!</v>
      </c>
      <c r="CU294" s="120" t="e">
        <f t="shared" si="153"/>
        <v>#DIV/0!</v>
      </c>
      <c r="CV294" s="120" t="e">
        <f t="shared" si="154"/>
        <v>#DIV/0!</v>
      </c>
      <c r="CW294" s="120" t="e">
        <f t="shared" si="155"/>
        <v>#DIV/0!</v>
      </c>
      <c r="CX294" s="120" t="e">
        <f t="shared" si="156"/>
        <v>#DIV/0!</v>
      </c>
      <c r="CY294" s="120" t="e">
        <f t="shared" si="157"/>
        <v>#DIV/0!</v>
      </c>
      <c r="CZ294" s="120" t="e">
        <f t="shared" si="158"/>
        <v>#DIV/0!</v>
      </c>
      <c r="DA294" s="120" t="e">
        <f t="shared" si="159"/>
        <v>#DIV/0!</v>
      </c>
      <c r="DB294" s="120" t="str">
        <f t="shared" si="160"/>
        <v/>
      </c>
      <c r="DC294" s="119"/>
      <c r="DD294" s="111"/>
      <c r="DE294" s="111"/>
      <c r="DF294" s="111"/>
      <c r="DG294" s="111"/>
      <c r="DH294" s="111"/>
      <c r="DI294" s="111"/>
      <c r="DJ294" s="111"/>
      <c r="DK294" s="111"/>
      <c r="DL294" s="111"/>
      <c r="DM294" s="112">
        <f>IF('III Plan Rates'!$AP297&gt;0,SUMPRODUCT(DD294:DL294,'III Plan Rates'!$AG297:$AO297)/'III Plan Rates'!$AP297,0)</f>
        <v>0</v>
      </c>
      <c r="DN294" s="123"/>
      <c r="DO294" s="112" t="e">
        <f>'III Plan Rates'!$AA297*'V Consumer Factors'!$N$12*'II Rate Development &amp; Change'!$M$34</f>
        <v>#DIV/0!</v>
      </c>
      <c r="DP294" s="112" t="e">
        <f>'III Plan Rates'!$AA297*'V Consumer Factors'!$N$13*'II Rate Development &amp; Change'!$M$34</f>
        <v>#DIV/0!</v>
      </c>
      <c r="DQ294" s="112" t="e">
        <f>'III Plan Rates'!$AA297*'V Consumer Factors'!$N$14*'II Rate Development &amp; Change'!$M$34</f>
        <v>#DIV/0!</v>
      </c>
      <c r="DR294" s="112" t="e">
        <f>'III Plan Rates'!$AA297*'V Consumer Factors'!$N$15*'II Rate Development &amp; Change'!$M$34</f>
        <v>#DIV/0!</v>
      </c>
      <c r="DS294" s="112" t="e">
        <f>'III Plan Rates'!$AA297*'V Consumer Factors'!$N$16*'II Rate Development &amp; Change'!$M$34</f>
        <v>#DIV/0!</v>
      </c>
      <c r="DT294" s="112" t="e">
        <f>'III Plan Rates'!$AA297*'V Consumer Factors'!$N$17*'II Rate Development &amp; Change'!$M$34</f>
        <v>#DIV/0!</v>
      </c>
      <c r="DU294" s="112" t="e">
        <f>'III Plan Rates'!$AA297*'V Consumer Factors'!$N$18*'II Rate Development &amp; Change'!$M$34</f>
        <v>#DIV/0!</v>
      </c>
      <c r="DV294" s="112" t="e">
        <f>'III Plan Rates'!$AA297*'V Consumer Factors'!$N$19*'II Rate Development &amp; Change'!$M$34</f>
        <v>#DIV/0!</v>
      </c>
      <c r="DW294" s="112" t="e">
        <f>'III Plan Rates'!$AA297*'V Consumer Factors'!$N$20*'II Rate Development &amp; Change'!$M$34</f>
        <v>#DIV/0!</v>
      </c>
      <c r="DX294" s="112">
        <f>IF('III Plan Rates'!$AP297&gt;0,SUMPRODUCT(DO294:DW294,'III Plan Rates'!$AG297:$AO297)/'III Plan Rates'!$AP297,0)</f>
        <v>0</v>
      </c>
      <c r="DZ294" s="120" t="e">
        <f t="shared" si="161"/>
        <v>#DIV/0!</v>
      </c>
      <c r="EA294" s="120" t="e">
        <f t="shared" si="162"/>
        <v>#DIV/0!</v>
      </c>
      <c r="EB294" s="120" t="e">
        <f t="shared" si="163"/>
        <v>#DIV/0!</v>
      </c>
      <c r="EC294" s="120" t="e">
        <f t="shared" si="164"/>
        <v>#DIV/0!</v>
      </c>
      <c r="ED294" s="120" t="e">
        <f t="shared" si="165"/>
        <v>#DIV/0!</v>
      </c>
      <c r="EE294" s="120" t="e">
        <f t="shared" si="166"/>
        <v>#DIV/0!</v>
      </c>
      <c r="EF294" s="120" t="e">
        <f t="shared" si="167"/>
        <v>#DIV/0!</v>
      </c>
      <c r="EG294" s="120" t="e">
        <f t="shared" si="168"/>
        <v>#DIV/0!</v>
      </c>
      <c r="EH294" s="120" t="e">
        <f t="shared" si="169"/>
        <v>#DIV/0!</v>
      </c>
      <c r="EI294" s="120" t="str">
        <f t="shared" si="170"/>
        <v/>
      </c>
      <c r="EJ294" s="119"/>
    </row>
    <row r="295" spans="1:140" x14ac:dyDescent="0.25">
      <c r="A295" s="406" t="str">
        <f>'III Plan Rates'!A298</f>
        <v>Plan 281</v>
      </c>
      <c r="B295" s="122">
        <f>'III Plan Rates'!B298</f>
        <v>0</v>
      </c>
      <c r="C295" s="128">
        <f>'III Plan Rates'!D298</f>
        <v>0</v>
      </c>
      <c r="D295" s="122">
        <f>'III Plan Rates'!E298</f>
        <v>0</v>
      </c>
      <c r="E295" s="122">
        <f>'III Plan Rates'!F298</f>
        <v>0</v>
      </c>
      <c r="F295" s="122">
        <f>'III Plan Rates'!G298</f>
        <v>0</v>
      </c>
      <c r="G295" s="122">
        <f>'III Plan Rates'!J298</f>
        <v>0</v>
      </c>
      <c r="H295" s="10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2">
        <f>IF('III Plan Rates'!$AP298&gt;0,SUMPRODUCT(I295:Q295,'III Plan Rates'!$AG298:$AO298)/'III Plan Rates'!$AP298,0)</f>
        <v>0</v>
      </c>
      <c r="S295" s="123"/>
      <c r="T295" s="112" t="e">
        <f>'III Plan Rates'!$AA298*'V Consumer Factors'!$N$12*'II Rate Development &amp; Change'!$J$34</f>
        <v>#DIV/0!</v>
      </c>
      <c r="U295" s="112" t="e">
        <f>'III Plan Rates'!$AA298*'V Consumer Factors'!$N$13*'II Rate Development &amp; Change'!$J$34</f>
        <v>#DIV/0!</v>
      </c>
      <c r="V295" s="112" t="e">
        <f>'III Plan Rates'!$AA298*'V Consumer Factors'!$N$14*'II Rate Development &amp; Change'!$J$34</f>
        <v>#DIV/0!</v>
      </c>
      <c r="W295" s="112" t="e">
        <f>'III Plan Rates'!$AA298*'V Consumer Factors'!$N$15*'II Rate Development &amp; Change'!$J$34</f>
        <v>#DIV/0!</v>
      </c>
      <c r="X295" s="112" t="e">
        <f>'III Plan Rates'!$AA298*'V Consumer Factors'!$N$16*'II Rate Development &amp; Change'!$J$34</f>
        <v>#DIV/0!</v>
      </c>
      <c r="Y295" s="112" t="e">
        <f>'III Plan Rates'!$AA298*'V Consumer Factors'!$N$17*'II Rate Development &amp; Change'!$J$34</f>
        <v>#DIV/0!</v>
      </c>
      <c r="Z295" s="112" t="e">
        <f>'III Plan Rates'!$AA298*'V Consumer Factors'!$N$18*'II Rate Development &amp; Change'!$J$34</f>
        <v>#DIV/0!</v>
      </c>
      <c r="AA295" s="112" t="e">
        <f>'III Plan Rates'!$AA298*'V Consumer Factors'!$N$19*'II Rate Development &amp; Change'!$J$34</f>
        <v>#DIV/0!</v>
      </c>
      <c r="AB295" s="112" t="e">
        <f>'III Plan Rates'!$AA298*'V Consumer Factors'!$N$20*'II Rate Development &amp; Change'!$J$34</f>
        <v>#DIV/0!</v>
      </c>
      <c r="AC295" s="112">
        <f>IF('III Plan Rates'!$AP298&gt;0,SUMPRODUCT(T295:AB295,'III Plan Rates'!$AG298:$AO298)/'III Plan Rates'!$AP298,0)</f>
        <v>0</v>
      </c>
      <c r="AD295" s="119"/>
      <c r="AE295" s="120" t="e">
        <f t="shared" si="131"/>
        <v>#DIV/0!</v>
      </c>
      <c r="AF295" s="120" t="e">
        <f t="shared" si="132"/>
        <v>#DIV/0!</v>
      </c>
      <c r="AG295" s="120" t="e">
        <f t="shared" si="133"/>
        <v>#DIV/0!</v>
      </c>
      <c r="AH295" s="120" t="e">
        <f t="shared" si="134"/>
        <v>#DIV/0!</v>
      </c>
      <c r="AI295" s="120" t="e">
        <f t="shared" si="135"/>
        <v>#DIV/0!</v>
      </c>
      <c r="AJ295" s="120" t="e">
        <f t="shared" si="136"/>
        <v>#DIV/0!</v>
      </c>
      <c r="AK295" s="120" t="e">
        <f t="shared" si="137"/>
        <v>#DIV/0!</v>
      </c>
      <c r="AL295" s="120" t="e">
        <f t="shared" si="138"/>
        <v>#DIV/0!</v>
      </c>
      <c r="AM295" s="120" t="e">
        <f t="shared" si="139"/>
        <v>#DIV/0!</v>
      </c>
      <c r="AN295" s="120" t="str">
        <f t="shared" si="140"/>
        <v/>
      </c>
      <c r="AO295" s="119"/>
      <c r="AP295" s="111"/>
      <c r="AQ295" s="111"/>
      <c r="AR295" s="111"/>
      <c r="AS295" s="111"/>
      <c r="AT295" s="111"/>
      <c r="AU295" s="111"/>
      <c r="AV295" s="111"/>
      <c r="AW295" s="111"/>
      <c r="AX295" s="111"/>
      <c r="AY295" s="112">
        <f>IF('III Plan Rates'!$AP298&gt;0,SUMPRODUCT(AP295:AX295,'III Plan Rates'!$AG298:$AO298)/'III Plan Rates'!$AP298,0)</f>
        <v>0</v>
      </c>
      <c r="AZ295" s="123"/>
      <c r="BA295" s="112" t="e">
        <f>'III Plan Rates'!$AA298*'V Consumer Factors'!$N$12*'II Rate Development &amp; Change'!$K$34</f>
        <v>#DIV/0!</v>
      </c>
      <c r="BB295" s="112" t="e">
        <f>'III Plan Rates'!$AA298*'V Consumer Factors'!$N$13*'II Rate Development &amp; Change'!$K$34</f>
        <v>#DIV/0!</v>
      </c>
      <c r="BC295" s="112" t="e">
        <f>'III Plan Rates'!$AA298*'V Consumer Factors'!$N$14*'II Rate Development &amp; Change'!$K$34</f>
        <v>#DIV/0!</v>
      </c>
      <c r="BD295" s="112" t="e">
        <f>'III Plan Rates'!$AA298*'V Consumer Factors'!$N$15*'II Rate Development &amp; Change'!$K$34</f>
        <v>#DIV/0!</v>
      </c>
      <c r="BE295" s="112" t="e">
        <f>'III Plan Rates'!$AA298*'V Consumer Factors'!$N$16*'II Rate Development &amp; Change'!$K$34</f>
        <v>#DIV/0!</v>
      </c>
      <c r="BF295" s="112" t="e">
        <f>'III Plan Rates'!$AA298*'V Consumer Factors'!$N$17*'II Rate Development &amp; Change'!$K$34</f>
        <v>#DIV/0!</v>
      </c>
      <c r="BG295" s="112" t="e">
        <f>'III Plan Rates'!$AA298*'V Consumer Factors'!$N$18*'II Rate Development &amp; Change'!$K$34</f>
        <v>#DIV/0!</v>
      </c>
      <c r="BH295" s="112" t="e">
        <f>'III Plan Rates'!$AA298*'V Consumer Factors'!$N$19*'II Rate Development &amp; Change'!$K$34</f>
        <v>#DIV/0!</v>
      </c>
      <c r="BI295" s="112" t="e">
        <f>'III Plan Rates'!$AA298*'V Consumer Factors'!$N$20*'II Rate Development &amp; Change'!$K$34</f>
        <v>#DIV/0!</v>
      </c>
      <c r="BJ295" s="112">
        <f>IF('III Plan Rates'!$AP298&gt;0,SUMPRODUCT(BA295:BI295,'III Plan Rates'!$AG298:$AO298)/'III Plan Rates'!$AP298,0)</f>
        <v>0</v>
      </c>
      <c r="BK295" s="124"/>
      <c r="BL295" s="120" t="e">
        <f t="shared" si="141"/>
        <v>#DIV/0!</v>
      </c>
      <c r="BM295" s="120" t="e">
        <f t="shared" si="142"/>
        <v>#DIV/0!</v>
      </c>
      <c r="BN295" s="120" t="e">
        <f t="shared" si="143"/>
        <v>#DIV/0!</v>
      </c>
      <c r="BO295" s="120" t="e">
        <f t="shared" si="144"/>
        <v>#DIV/0!</v>
      </c>
      <c r="BP295" s="120" t="e">
        <f t="shared" si="145"/>
        <v>#DIV/0!</v>
      </c>
      <c r="BQ295" s="120" t="e">
        <f t="shared" si="146"/>
        <v>#DIV/0!</v>
      </c>
      <c r="BR295" s="120" t="e">
        <f t="shared" si="147"/>
        <v>#DIV/0!</v>
      </c>
      <c r="BS295" s="120" t="e">
        <f t="shared" si="148"/>
        <v>#DIV/0!</v>
      </c>
      <c r="BT295" s="120" t="e">
        <f t="shared" si="149"/>
        <v>#DIV/0!</v>
      </c>
      <c r="BU295" s="120" t="str">
        <f t="shared" si="150"/>
        <v/>
      </c>
      <c r="BV295" s="119"/>
      <c r="BW295" s="111"/>
      <c r="BX295" s="111"/>
      <c r="BY295" s="111"/>
      <c r="BZ295" s="111"/>
      <c r="CA295" s="111"/>
      <c r="CB295" s="111"/>
      <c r="CC295" s="111"/>
      <c r="CD295" s="111"/>
      <c r="CE295" s="111"/>
      <c r="CF295" s="112">
        <f>IF('III Plan Rates'!$AP298&gt;0,SUMPRODUCT(BW295:CE295,'III Plan Rates'!$AG298:$AO298)/'III Plan Rates'!$AP298,0)</f>
        <v>0</v>
      </c>
      <c r="CG295" s="123"/>
      <c r="CH295" s="112" t="e">
        <f>'III Plan Rates'!$AA298*'V Consumer Factors'!$N$12*'II Rate Development &amp; Change'!$L$34</f>
        <v>#DIV/0!</v>
      </c>
      <c r="CI295" s="112" t="e">
        <f>'III Plan Rates'!$AA298*'V Consumer Factors'!$N$13*'II Rate Development &amp; Change'!$L$34</f>
        <v>#DIV/0!</v>
      </c>
      <c r="CJ295" s="112" t="e">
        <f>'III Plan Rates'!$AA298*'V Consumer Factors'!$N$14*'II Rate Development &amp; Change'!$L$34</f>
        <v>#DIV/0!</v>
      </c>
      <c r="CK295" s="112" t="e">
        <f>'III Plan Rates'!$AA298*'V Consumer Factors'!$N$15*'II Rate Development &amp; Change'!$L$34</f>
        <v>#DIV/0!</v>
      </c>
      <c r="CL295" s="112" t="e">
        <f>'III Plan Rates'!$AA298*'V Consumer Factors'!$N$16*'II Rate Development &amp; Change'!$L$34</f>
        <v>#DIV/0!</v>
      </c>
      <c r="CM295" s="112" t="e">
        <f>'III Plan Rates'!$AA298*'V Consumer Factors'!$N$17*'II Rate Development &amp; Change'!$L$34</f>
        <v>#DIV/0!</v>
      </c>
      <c r="CN295" s="112" t="e">
        <f>'III Plan Rates'!$AA298*'V Consumer Factors'!$N$18*'II Rate Development &amp; Change'!$L$34</f>
        <v>#DIV/0!</v>
      </c>
      <c r="CO295" s="112" t="e">
        <f>'III Plan Rates'!$AA298*'V Consumer Factors'!$N$19*'II Rate Development &amp; Change'!$L$34</f>
        <v>#DIV/0!</v>
      </c>
      <c r="CP295" s="112" t="e">
        <f>'III Plan Rates'!$AA298*'V Consumer Factors'!$N$20*'II Rate Development &amp; Change'!$L$34</f>
        <v>#DIV/0!</v>
      </c>
      <c r="CQ295" s="112">
        <f>IF('III Plan Rates'!$AP298&gt;0,SUMPRODUCT(CH295:CP295,'III Plan Rates'!$AG298:$AO298)/'III Plan Rates'!$AP298,0)</f>
        <v>0</v>
      </c>
      <c r="CR295" s="124"/>
      <c r="CS295" s="120" t="e">
        <f t="shared" si="151"/>
        <v>#DIV/0!</v>
      </c>
      <c r="CT295" s="120" t="e">
        <f t="shared" si="152"/>
        <v>#DIV/0!</v>
      </c>
      <c r="CU295" s="120" t="e">
        <f t="shared" si="153"/>
        <v>#DIV/0!</v>
      </c>
      <c r="CV295" s="120" t="e">
        <f t="shared" si="154"/>
        <v>#DIV/0!</v>
      </c>
      <c r="CW295" s="120" t="e">
        <f t="shared" si="155"/>
        <v>#DIV/0!</v>
      </c>
      <c r="CX295" s="120" t="e">
        <f t="shared" si="156"/>
        <v>#DIV/0!</v>
      </c>
      <c r="CY295" s="120" t="e">
        <f t="shared" si="157"/>
        <v>#DIV/0!</v>
      </c>
      <c r="CZ295" s="120" t="e">
        <f t="shared" si="158"/>
        <v>#DIV/0!</v>
      </c>
      <c r="DA295" s="120" t="e">
        <f t="shared" si="159"/>
        <v>#DIV/0!</v>
      </c>
      <c r="DB295" s="120" t="str">
        <f t="shared" si="160"/>
        <v/>
      </c>
      <c r="DC295" s="119"/>
      <c r="DD295" s="111"/>
      <c r="DE295" s="111"/>
      <c r="DF295" s="111"/>
      <c r="DG295" s="111"/>
      <c r="DH295" s="111"/>
      <c r="DI295" s="111"/>
      <c r="DJ295" s="111"/>
      <c r="DK295" s="111"/>
      <c r="DL295" s="111"/>
      <c r="DM295" s="112">
        <f>IF('III Plan Rates'!$AP298&gt;0,SUMPRODUCT(DD295:DL295,'III Plan Rates'!$AG298:$AO298)/'III Plan Rates'!$AP298,0)</f>
        <v>0</v>
      </c>
      <c r="DN295" s="123"/>
      <c r="DO295" s="112" t="e">
        <f>'III Plan Rates'!$AA298*'V Consumer Factors'!$N$12*'II Rate Development &amp; Change'!$M$34</f>
        <v>#DIV/0!</v>
      </c>
      <c r="DP295" s="112" t="e">
        <f>'III Plan Rates'!$AA298*'V Consumer Factors'!$N$13*'II Rate Development &amp; Change'!$M$34</f>
        <v>#DIV/0!</v>
      </c>
      <c r="DQ295" s="112" t="e">
        <f>'III Plan Rates'!$AA298*'V Consumer Factors'!$N$14*'II Rate Development &amp; Change'!$M$34</f>
        <v>#DIV/0!</v>
      </c>
      <c r="DR295" s="112" t="e">
        <f>'III Plan Rates'!$AA298*'V Consumer Factors'!$N$15*'II Rate Development &amp; Change'!$M$34</f>
        <v>#DIV/0!</v>
      </c>
      <c r="DS295" s="112" t="e">
        <f>'III Plan Rates'!$AA298*'V Consumer Factors'!$N$16*'II Rate Development &amp; Change'!$M$34</f>
        <v>#DIV/0!</v>
      </c>
      <c r="DT295" s="112" t="e">
        <f>'III Plan Rates'!$AA298*'V Consumer Factors'!$N$17*'II Rate Development &amp; Change'!$M$34</f>
        <v>#DIV/0!</v>
      </c>
      <c r="DU295" s="112" t="e">
        <f>'III Plan Rates'!$AA298*'V Consumer Factors'!$N$18*'II Rate Development &amp; Change'!$M$34</f>
        <v>#DIV/0!</v>
      </c>
      <c r="DV295" s="112" t="e">
        <f>'III Plan Rates'!$AA298*'V Consumer Factors'!$N$19*'II Rate Development &amp; Change'!$M$34</f>
        <v>#DIV/0!</v>
      </c>
      <c r="DW295" s="112" t="e">
        <f>'III Plan Rates'!$AA298*'V Consumer Factors'!$N$20*'II Rate Development &amp; Change'!$M$34</f>
        <v>#DIV/0!</v>
      </c>
      <c r="DX295" s="112">
        <f>IF('III Plan Rates'!$AP298&gt;0,SUMPRODUCT(DO295:DW295,'III Plan Rates'!$AG298:$AO298)/'III Plan Rates'!$AP298,0)</f>
        <v>0</v>
      </c>
      <c r="DZ295" s="120" t="e">
        <f t="shared" si="161"/>
        <v>#DIV/0!</v>
      </c>
      <c r="EA295" s="120" t="e">
        <f t="shared" si="162"/>
        <v>#DIV/0!</v>
      </c>
      <c r="EB295" s="120" t="e">
        <f t="shared" si="163"/>
        <v>#DIV/0!</v>
      </c>
      <c r="EC295" s="120" t="e">
        <f t="shared" si="164"/>
        <v>#DIV/0!</v>
      </c>
      <c r="ED295" s="120" t="e">
        <f t="shared" si="165"/>
        <v>#DIV/0!</v>
      </c>
      <c r="EE295" s="120" t="e">
        <f t="shared" si="166"/>
        <v>#DIV/0!</v>
      </c>
      <c r="EF295" s="120" t="e">
        <f t="shared" si="167"/>
        <v>#DIV/0!</v>
      </c>
      <c r="EG295" s="120" t="e">
        <f t="shared" si="168"/>
        <v>#DIV/0!</v>
      </c>
      <c r="EH295" s="120" t="e">
        <f t="shared" si="169"/>
        <v>#DIV/0!</v>
      </c>
      <c r="EI295" s="120" t="str">
        <f t="shared" si="170"/>
        <v/>
      </c>
      <c r="EJ295" s="119"/>
    </row>
    <row r="296" spans="1:140" x14ac:dyDescent="0.25">
      <c r="A296" s="406" t="str">
        <f>'III Plan Rates'!A299</f>
        <v>Plan 282</v>
      </c>
      <c r="B296" s="122">
        <f>'III Plan Rates'!B299</f>
        <v>0</v>
      </c>
      <c r="C296" s="128">
        <f>'III Plan Rates'!D299</f>
        <v>0</v>
      </c>
      <c r="D296" s="122">
        <f>'III Plan Rates'!E299</f>
        <v>0</v>
      </c>
      <c r="E296" s="122">
        <f>'III Plan Rates'!F299</f>
        <v>0</v>
      </c>
      <c r="F296" s="122">
        <f>'III Plan Rates'!G299</f>
        <v>0</v>
      </c>
      <c r="G296" s="122">
        <f>'III Plan Rates'!J299</f>
        <v>0</v>
      </c>
      <c r="H296" s="10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2">
        <f>IF('III Plan Rates'!$AP299&gt;0,SUMPRODUCT(I296:Q296,'III Plan Rates'!$AG299:$AO299)/'III Plan Rates'!$AP299,0)</f>
        <v>0</v>
      </c>
      <c r="S296" s="123"/>
      <c r="T296" s="112" t="e">
        <f>'III Plan Rates'!$AA299*'V Consumer Factors'!$N$12*'II Rate Development &amp; Change'!$J$34</f>
        <v>#DIV/0!</v>
      </c>
      <c r="U296" s="112" t="e">
        <f>'III Plan Rates'!$AA299*'V Consumer Factors'!$N$13*'II Rate Development &amp; Change'!$J$34</f>
        <v>#DIV/0!</v>
      </c>
      <c r="V296" s="112" t="e">
        <f>'III Plan Rates'!$AA299*'V Consumer Factors'!$N$14*'II Rate Development &amp; Change'!$J$34</f>
        <v>#DIV/0!</v>
      </c>
      <c r="W296" s="112" t="e">
        <f>'III Plan Rates'!$AA299*'V Consumer Factors'!$N$15*'II Rate Development &amp; Change'!$J$34</f>
        <v>#DIV/0!</v>
      </c>
      <c r="X296" s="112" t="e">
        <f>'III Plan Rates'!$AA299*'V Consumer Factors'!$N$16*'II Rate Development &amp; Change'!$J$34</f>
        <v>#DIV/0!</v>
      </c>
      <c r="Y296" s="112" t="e">
        <f>'III Plan Rates'!$AA299*'V Consumer Factors'!$N$17*'II Rate Development &amp; Change'!$J$34</f>
        <v>#DIV/0!</v>
      </c>
      <c r="Z296" s="112" t="e">
        <f>'III Plan Rates'!$AA299*'V Consumer Factors'!$N$18*'II Rate Development &amp; Change'!$J$34</f>
        <v>#DIV/0!</v>
      </c>
      <c r="AA296" s="112" t="e">
        <f>'III Plan Rates'!$AA299*'V Consumer Factors'!$N$19*'II Rate Development &amp; Change'!$J$34</f>
        <v>#DIV/0!</v>
      </c>
      <c r="AB296" s="112" t="e">
        <f>'III Plan Rates'!$AA299*'V Consumer Factors'!$N$20*'II Rate Development &amp; Change'!$J$34</f>
        <v>#DIV/0!</v>
      </c>
      <c r="AC296" s="112">
        <f>IF('III Plan Rates'!$AP299&gt;0,SUMPRODUCT(T296:AB296,'III Plan Rates'!$AG299:$AO299)/'III Plan Rates'!$AP299,0)</f>
        <v>0</v>
      </c>
      <c r="AD296" s="119"/>
      <c r="AE296" s="120" t="e">
        <f t="shared" si="131"/>
        <v>#DIV/0!</v>
      </c>
      <c r="AF296" s="120" t="e">
        <f t="shared" si="132"/>
        <v>#DIV/0!</v>
      </c>
      <c r="AG296" s="120" t="e">
        <f t="shared" si="133"/>
        <v>#DIV/0!</v>
      </c>
      <c r="AH296" s="120" t="e">
        <f t="shared" si="134"/>
        <v>#DIV/0!</v>
      </c>
      <c r="AI296" s="120" t="e">
        <f t="shared" si="135"/>
        <v>#DIV/0!</v>
      </c>
      <c r="AJ296" s="120" t="e">
        <f t="shared" si="136"/>
        <v>#DIV/0!</v>
      </c>
      <c r="AK296" s="120" t="e">
        <f t="shared" si="137"/>
        <v>#DIV/0!</v>
      </c>
      <c r="AL296" s="120" t="e">
        <f t="shared" si="138"/>
        <v>#DIV/0!</v>
      </c>
      <c r="AM296" s="120" t="e">
        <f t="shared" si="139"/>
        <v>#DIV/0!</v>
      </c>
      <c r="AN296" s="120" t="str">
        <f t="shared" si="140"/>
        <v/>
      </c>
      <c r="AO296" s="119"/>
      <c r="AP296" s="111"/>
      <c r="AQ296" s="111"/>
      <c r="AR296" s="111"/>
      <c r="AS296" s="111"/>
      <c r="AT296" s="111"/>
      <c r="AU296" s="111"/>
      <c r="AV296" s="111"/>
      <c r="AW296" s="111"/>
      <c r="AX296" s="111"/>
      <c r="AY296" s="112">
        <f>IF('III Plan Rates'!$AP299&gt;0,SUMPRODUCT(AP296:AX296,'III Plan Rates'!$AG299:$AO299)/'III Plan Rates'!$AP299,0)</f>
        <v>0</v>
      </c>
      <c r="AZ296" s="123"/>
      <c r="BA296" s="112" t="e">
        <f>'III Plan Rates'!$AA299*'V Consumer Factors'!$N$12*'II Rate Development &amp; Change'!$K$34</f>
        <v>#DIV/0!</v>
      </c>
      <c r="BB296" s="112" t="e">
        <f>'III Plan Rates'!$AA299*'V Consumer Factors'!$N$13*'II Rate Development &amp; Change'!$K$34</f>
        <v>#DIV/0!</v>
      </c>
      <c r="BC296" s="112" t="e">
        <f>'III Plan Rates'!$AA299*'V Consumer Factors'!$N$14*'II Rate Development &amp; Change'!$K$34</f>
        <v>#DIV/0!</v>
      </c>
      <c r="BD296" s="112" t="e">
        <f>'III Plan Rates'!$AA299*'V Consumer Factors'!$N$15*'II Rate Development &amp; Change'!$K$34</f>
        <v>#DIV/0!</v>
      </c>
      <c r="BE296" s="112" t="e">
        <f>'III Plan Rates'!$AA299*'V Consumer Factors'!$N$16*'II Rate Development &amp; Change'!$K$34</f>
        <v>#DIV/0!</v>
      </c>
      <c r="BF296" s="112" t="e">
        <f>'III Plan Rates'!$AA299*'V Consumer Factors'!$N$17*'II Rate Development &amp; Change'!$K$34</f>
        <v>#DIV/0!</v>
      </c>
      <c r="BG296" s="112" t="e">
        <f>'III Plan Rates'!$AA299*'V Consumer Factors'!$N$18*'II Rate Development &amp; Change'!$K$34</f>
        <v>#DIV/0!</v>
      </c>
      <c r="BH296" s="112" t="e">
        <f>'III Plan Rates'!$AA299*'V Consumer Factors'!$N$19*'II Rate Development &amp; Change'!$K$34</f>
        <v>#DIV/0!</v>
      </c>
      <c r="BI296" s="112" t="e">
        <f>'III Plan Rates'!$AA299*'V Consumer Factors'!$N$20*'II Rate Development &amp; Change'!$K$34</f>
        <v>#DIV/0!</v>
      </c>
      <c r="BJ296" s="112">
        <f>IF('III Plan Rates'!$AP299&gt;0,SUMPRODUCT(BA296:BI296,'III Plan Rates'!$AG299:$AO299)/'III Plan Rates'!$AP299,0)</f>
        <v>0</v>
      </c>
      <c r="BK296" s="124"/>
      <c r="BL296" s="120" t="e">
        <f t="shared" si="141"/>
        <v>#DIV/0!</v>
      </c>
      <c r="BM296" s="120" t="e">
        <f t="shared" si="142"/>
        <v>#DIV/0!</v>
      </c>
      <c r="BN296" s="120" t="e">
        <f t="shared" si="143"/>
        <v>#DIV/0!</v>
      </c>
      <c r="BO296" s="120" t="e">
        <f t="shared" si="144"/>
        <v>#DIV/0!</v>
      </c>
      <c r="BP296" s="120" t="e">
        <f t="shared" si="145"/>
        <v>#DIV/0!</v>
      </c>
      <c r="BQ296" s="120" t="e">
        <f t="shared" si="146"/>
        <v>#DIV/0!</v>
      </c>
      <c r="BR296" s="120" t="e">
        <f t="shared" si="147"/>
        <v>#DIV/0!</v>
      </c>
      <c r="BS296" s="120" t="e">
        <f t="shared" si="148"/>
        <v>#DIV/0!</v>
      </c>
      <c r="BT296" s="120" t="e">
        <f t="shared" si="149"/>
        <v>#DIV/0!</v>
      </c>
      <c r="BU296" s="120" t="str">
        <f t="shared" si="150"/>
        <v/>
      </c>
      <c r="BV296" s="119"/>
      <c r="BW296" s="111"/>
      <c r="BX296" s="111"/>
      <c r="BY296" s="111"/>
      <c r="BZ296" s="111"/>
      <c r="CA296" s="111"/>
      <c r="CB296" s="111"/>
      <c r="CC296" s="111"/>
      <c r="CD296" s="111"/>
      <c r="CE296" s="111"/>
      <c r="CF296" s="112">
        <f>IF('III Plan Rates'!$AP299&gt;0,SUMPRODUCT(BW296:CE296,'III Plan Rates'!$AG299:$AO299)/'III Plan Rates'!$AP299,0)</f>
        <v>0</v>
      </c>
      <c r="CG296" s="123"/>
      <c r="CH296" s="112" t="e">
        <f>'III Plan Rates'!$AA299*'V Consumer Factors'!$N$12*'II Rate Development &amp; Change'!$L$34</f>
        <v>#DIV/0!</v>
      </c>
      <c r="CI296" s="112" t="e">
        <f>'III Plan Rates'!$AA299*'V Consumer Factors'!$N$13*'II Rate Development &amp; Change'!$L$34</f>
        <v>#DIV/0!</v>
      </c>
      <c r="CJ296" s="112" t="e">
        <f>'III Plan Rates'!$AA299*'V Consumer Factors'!$N$14*'II Rate Development &amp; Change'!$L$34</f>
        <v>#DIV/0!</v>
      </c>
      <c r="CK296" s="112" t="e">
        <f>'III Plan Rates'!$AA299*'V Consumer Factors'!$N$15*'II Rate Development &amp; Change'!$L$34</f>
        <v>#DIV/0!</v>
      </c>
      <c r="CL296" s="112" t="e">
        <f>'III Plan Rates'!$AA299*'V Consumer Factors'!$N$16*'II Rate Development &amp; Change'!$L$34</f>
        <v>#DIV/0!</v>
      </c>
      <c r="CM296" s="112" t="e">
        <f>'III Plan Rates'!$AA299*'V Consumer Factors'!$N$17*'II Rate Development &amp; Change'!$L$34</f>
        <v>#DIV/0!</v>
      </c>
      <c r="CN296" s="112" t="e">
        <f>'III Plan Rates'!$AA299*'V Consumer Factors'!$N$18*'II Rate Development &amp; Change'!$L$34</f>
        <v>#DIV/0!</v>
      </c>
      <c r="CO296" s="112" t="e">
        <f>'III Plan Rates'!$AA299*'V Consumer Factors'!$N$19*'II Rate Development &amp; Change'!$L$34</f>
        <v>#DIV/0!</v>
      </c>
      <c r="CP296" s="112" t="e">
        <f>'III Plan Rates'!$AA299*'V Consumer Factors'!$N$20*'II Rate Development &amp; Change'!$L$34</f>
        <v>#DIV/0!</v>
      </c>
      <c r="CQ296" s="112">
        <f>IF('III Plan Rates'!$AP299&gt;0,SUMPRODUCT(CH296:CP296,'III Plan Rates'!$AG299:$AO299)/'III Plan Rates'!$AP299,0)</f>
        <v>0</v>
      </c>
      <c r="CR296" s="124"/>
      <c r="CS296" s="120" t="e">
        <f t="shared" si="151"/>
        <v>#DIV/0!</v>
      </c>
      <c r="CT296" s="120" t="e">
        <f t="shared" si="152"/>
        <v>#DIV/0!</v>
      </c>
      <c r="CU296" s="120" t="e">
        <f t="shared" si="153"/>
        <v>#DIV/0!</v>
      </c>
      <c r="CV296" s="120" t="e">
        <f t="shared" si="154"/>
        <v>#DIV/0!</v>
      </c>
      <c r="CW296" s="120" t="e">
        <f t="shared" si="155"/>
        <v>#DIV/0!</v>
      </c>
      <c r="CX296" s="120" t="e">
        <f t="shared" si="156"/>
        <v>#DIV/0!</v>
      </c>
      <c r="CY296" s="120" t="e">
        <f t="shared" si="157"/>
        <v>#DIV/0!</v>
      </c>
      <c r="CZ296" s="120" t="e">
        <f t="shared" si="158"/>
        <v>#DIV/0!</v>
      </c>
      <c r="DA296" s="120" t="e">
        <f t="shared" si="159"/>
        <v>#DIV/0!</v>
      </c>
      <c r="DB296" s="120" t="str">
        <f t="shared" si="160"/>
        <v/>
      </c>
      <c r="DC296" s="119"/>
      <c r="DD296" s="111"/>
      <c r="DE296" s="111"/>
      <c r="DF296" s="111"/>
      <c r="DG296" s="111"/>
      <c r="DH296" s="111"/>
      <c r="DI296" s="111"/>
      <c r="DJ296" s="111"/>
      <c r="DK296" s="111"/>
      <c r="DL296" s="111"/>
      <c r="DM296" s="112">
        <f>IF('III Plan Rates'!$AP299&gt;0,SUMPRODUCT(DD296:DL296,'III Plan Rates'!$AG299:$AO299)/'III Plan Rates'!$AP299,0)</f>
        <v>0</v>
      </c>
      <c r="DN296" s="123"/>
      <c r="DO296" s="112" t="e">
        <f>'III Plan Rates'!$AA299*'V Consumer Factors'!$N$12*'II Rate Development &amp; Change'!$M$34</f>
        <v>#DIV/0!</v>
      </c>
      <c r="DP296" s="112" t="e">
        <f>'III Plan Rates'!$AA299*'V Consumer Factors'!$N$13*'II Rate Development &amp; Change'!$M$34</f>
        <v>#DIV/0!</v>
      </c>
      <c r="DQ296" s="112" t="e">
        <f>'III Plan Rates'!$AA299*'V Consumer Factors'!$N$14*'II Rate Development &amp; Change'!$M$34</f>
        <v>#DIV/0!</v>
      </c>
      <c r="DR296" s="112" t="e">
        <f>'III Plan Rates'!$AA299*'V Consumer Factors'!$N$15*'II Rate Development &amp; Change'!$M$34</f>
        <v>#DIV/0!</v>
      </c>
      <c r="DS296" s="112" t="e">
        <f>'III Plan Rates'!$AA299*'V Consumer Factors'!$N$16*'II Rate Development &amp; Change'!$M$34</f>
        <v>#DIV/0!</v>
      </c>
      <c r="DT296" s="112" t="e">
        <f>'III Plan Rates'!$AA299*'V Consumer Factors'!$N$17*'II Rate Development &amp; Change'!$M$34</f>
        <v>#DIV/0!</v>
      </c>
      <c r="DU296" s="112" t="e">
        <f>'III Plan Rates'!$AA299*'V Consumer Factors'!$N$18*'II Rate Development &amp; Change'!$M$34</f>
        <v>#DIV/0!</v>
      </c>
      <c r="DV296" s="112" t="e">
        <f>'III Plan Rates'!$AA299*'V Consumer Factors'!$N$19*'II Rate Development &amp; Change'!$M$34</f>
        <v>#DIV/0!</v>
      </c>
      <c r="DW296" s="112" t="e">
        <f>'III Plan Rates'!$AA299*'V Consumer Factors'!$N$20*'II Rate Development &amp; Change'!$M$34</f>
        <v>#DIV/0!</v>
      </c>
      <c r="DX296" s="112">
        <f>IF('III Plan Rates'!$AP299&gt;0,SUMPRODUCT(DO296:DW296,'III Plan Rates'!$AG299:$AO299)/'III Plan Rates'!$AP299,0)</f>
        <v>0</v>
      </c>
      <c r="DZ296" s="120" t="e">
        <f t="shared" si="161"/>
        <v>#DIV/0!</v>
      </c>
      <c r="EA296" s="120" t="e">
        <f t="shared" si="162"/>
        <v>#DIV/0!</v>
      </c>
      <c r="EB296" s="120" t="e">
        <f t="shared" si="163"/>
        <v>#DIV/0!</v>
      </c>
      <c r="EC296" s="120" t="e">
        <f t="shared" si="164"/>
        <v>#DIV/0!</v>
      </c>
      <c r="ED296" s="120" t="e">
        <f t="shared" si="165"/>
        <v>#DIV/0!</v>
      </c>
      <c r="EE296" s="120" t="e">
        <f t="shared" si="166"/>
        <v>#DIV/0!</v>
      </c>
      <c r="EF296" s="120" t="e">
        <f t="shared" si="167"/>
        <v>#DIV/0!</v>
      </c>
      <c r="EG296" s="120" t="e">
        <f t="shared" si="168"/>
        <v>#DIV/0!</v>
      </c>
      <c r="EH296" s="120" t="e">
        <f t="shared" si="169"/>
        <v>#DIV/0!</v>
      </c>
      <c r="EI296" s="120" t="str">
        <f t="shared" si="170"/>
        <v/>
      </c>
      <c r="EJ296" s="119"/>
    </row>
    <row r="297" spans="1:140" x14ac:dyDescent="0.25">
      <c r="A297" s="406" t="str">
        <f>'III Plan Rates'!A300</f>
        <v>Plan 283</v>
      </c>
      <c r="B297" s="122">
        <f>'III Plan Rates'!B300</f>
        <v>0</v>
      </c>
      <c r="C297" s="128">
        <f>'III Plan Rates'!D300</f>
        <v>0</v>
      </c>
      <c r="D297" s="122">
        <f>'III Plan Rates'!E300</f>
        <v>0</v>
      </c>
      <c r="E297" s="122">
        <f>'III Plan Rates'!F300</f>
        <v>0</v>
      </c>
      <c r="F297" s="122">
        <f>'III Plan Rates'!G300</f>
        <v>0</v>
      </c>
      <c r="G297" s="122">
        <f>'III Plan Rates'!J300</f>
        <v>0</v>
      </c>
      <c r="H297" s="10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2">
        <f>IF('III Plan Rates'!$AP300&gt;0,SUMPRODUCT(I297:Q297,'III Plan Rates'!$AG300:$AO300)/'III Plan Rates'!$AP300,0)</f>
        <v>0</v>
      </c>
      <c r="S297" s="123"/>
      <c r="T297" s="112" t="e">
        <f>'III Plan Rates'!$AA300*'V Consumer Factors'!$N$12*'II Rate Development &amp; Change'!$J$34</f>
        <v>#DIV/0!</v>
      </c>
      <c r="U297" s="112" t="e">
        <f>'III Plan Rates'!$AA300*'V Consumer Factors'!$N$13*'II Rate Development &amp; Change'!$J$34</f>
        <v>#DIV/0!</v>
      </c>
      <c r="V297" s="112" t="e">
        <f>'III Plan Rates'!$AA300*'V Consumer Factors'!$N$14*'II Rate Development &amp; Change'!$J$34</f>
        <v>#DIV/0!</v>
      </c>
      <c r="W297" s="112" t="e">
        <f>'III Plan Rates'!$AA300*'V Consumer Factors'!$N$15*'II Rate Development &amp; Change'!$J$34</f>
        <v>#DIV/0!</v>
      </c>
      <c r="X297" s="112" t="e">
        <f>'III Plan Rates'!$AA300*'V Consumer Factors'!$N$16*'II Rate Development &amp; Change'!$J$34</f>
        <v>#DIV/0!</v>
      </c>
      <c r="Y297" s="112" t="e">
        <f>'III Plan Rates'!$AA300*'V Consumer Factors'!$N$17*'II Rate Development &amp; Change'!$J$34</f>
        <v>#DIV/0!</v>
      </c>
      <c r="Z297" s="112" t="e">
        <f>'III Plan Rates'!$AA300*'V Consumer Factors'!$N$18*'II Rate Development &amp; Change'!$J$34</f>
        <v>#DIV/0!</v>
      </c>
      <c r="AA297" s="112" t="e">
        <f>'III Plan Rates'!$AA300*'V Consumer Factors'!$N$19*'II Rate Development &amp; Change'!$J$34</f>
        <v>#DIV/0!</v>
      </c>
      <c r="AB297" s="112" t="e">
        <f>'III Plan Rates'!$AA300*'V Consumer Factors'!$N$20*'II Rate Development &amp; Change'!$J$34</f>
        <v>#DIV/0!</v>
      </c>
      <c r="AC297" s="112">
        <f>IF('III Plan Rates'!$AP300&gt;0,SUMPRODUCT(T297:AB297,'III Plan Rates'!$AG300:$AO300)/'III Plan Rates'!$AP300,0)</f>
        <v>0</v>
      </c>
      <c r="AD297" s="119"/>
      <c r="AE297" s="120" t="e">
        <f t="shared" si="131"/>
        <v>#DIV/0!</v>
      </c>
      <c r="AF297" s="120" t="e">
        <f t="shared" si="132"/>
        <v>#DIV/0!</v>
      </c>
      <c r="AG297" s="120" t="e">
        <f t="shared" si="133"/>
        <v>#DIV/0!</v>
      </c>
      <c r="AH297" s="120" t="e">
        <f t="shared" si="134"/>
        <v>#DIV/0!</v>
      </c>
      <c r="AI297" s="120" t="e">
        <f t="shared" si="135"/>
        <v>#DIV/0!</v>
      </c>
      <c r="AJ297" s="120" t="e">
        <f t="shared" si="136"/>
        <v>#DIV/0!</v>
      </c>
      <c r="AK297" s="120" t="e">
        <f t="shared" si="137"/>
        <v>#DIV/0!</v>
      </c>
      <c r="AL297" s="120" t="e">
        <f t="shared" si="138"/>
        <v>#DIV/0!</v>
      </c>
      <c r="AM297" s="120" t="e">
        <f t="shared" si="139"/>
        <v>#DIV/0!</v>
      </c>
      <c r="AN297" s="120" t="str">
        <f t="shared" si="140"/>
        <v/>
      </c>
      <c r="AO297" s="119"/>
      <c r="AP297" s="111"/>
      <c r="AQ297" s="111"/>
      <c r="AR297" s="111"/>
      <c r="AS297" s="111"/>
      <c r="AT297" s="111"/>
      <c r="AU297" s="111"/>
      <c r="AV297" s="111"/>
      <c r="AW297" s="111"/>
      <c r="AX297" s="111"/>
      <c r="AY297" s="112">
        <f>IF('III Plan Rates'!$AP300&gt;0,SUMPRODUCT(AP297:AX297,'III Plan Rates'!$AG300:$AO300)/'III Plan Rates'!$AP300,0)</f>
        <v>0</v>
      </c>
      <c r="AZ297" s="123"/>
      <c r="BA297" s="112" t="e">
        <f>'III Plan Rates'!$AA300*'V Consumer Factors'!$N$12*'II Rate Development &amp; Change'!$K$34</f>
        <v>#DIV/0!</v>
      </c>
      <c r="BB297" s="112" t="e">
        <f>'III Plan Rates'!$AA300*'V Consumer Factors'!$N$13*'II Rate Development &amp; Change'!$K$34</f>
        <v>#DIV/0!</v>
      </c>
      <c r="BC297" s="112" t="e">
        <f>'III Plan Rates'!$AA300*'V Consumer Factors'!$N$14*'II Rate Development &amp; Change'!$K$34</f>
        <v>#DIV/0!</v>
      </c>
      <c r="BD297" s="112" t="e">
        <f>'III Plan Rates'!$AA300*'V Consumer Factors'!$N$15*'II Rate Development &amp; Change'!$K$34</f>
        <v>#DIV/0!</v>
      </c>
      <c r="BE297" s="112" t="e">
        <f>'III Plan Rates'!$AA300*'V Consumer Factors'!$N$16*'II Rate Development &amp; Change'!$K$34</f>
        <v>#DIV/0!</v>
      </c>
      <c r="BF297" s="112" t="e">
        <f>'III Plan Rates'!$AA300*'V Consumer Factors'!$N$17*'II Rate Development &amp; Change'!$K$34</f>
        <v>#DIV/0!</v>
      </c>
      <c r="BG297" s="112" t="e">
        <f>'III Plan Rates'!$AA300*'V Consumer Factors'!$N$18*'II Rate Development &amp; Change'!$K$34</f>
        <v>#DIV/0!</v>
      </c>
      <c r="BH297" s="112" t="e">
        <f>'III Plan Rates'!$AA300*'V Consumer Factors'!$N$19*'II Rate Development &amp; Change'!$K$34</f>
        <v>#DIV/0!</v>
      </c>
      <c r="BI297" s="112" t="e">
        <f>'III Plan Rates'!$AA300*'V Consumer Factors'!$N$20*'II Rate Development &amp; Change'!$K$34</f>
        <v>#DIV/0!</v>
      </c>
      <c r="BJ297" s="112">
        <f>IF('III Plan Rates'!$AP300&gt;0,SUMPRODUCT(BA297:BI297,'III Plan Rates'!$AG300:$AO300)/'III Plan Rates'!$AP300,0)</f>
        <v>0</v>
      </c>
      <c r="BK297" s="124"/>
      <c r="BL297" s="120" t="e">
        <f t="shared" si="141"/>
        <v>#DIV/0!</v>
      </c>
      <c r="BM297" s="120" t="e">
        <f t="shared" si="142"/>
        <v>#DIV/0!</v>
      </c>
      <c r="BN297" s="120" t="e">
        <f t="shared" si="143"/>
        <v>#DIV/0!</v>
      </c>
      <c r="BO297" s="120" t="e">
        <f t="shared" si="144"/>
        <v>#DIV/0!</v>
      </c>
      <c r="BP297" s="120" t="e">
        <f t="shared" si="145"/>
        <v>#DIV/0!</v>
      </c>
      <c r="BQ297" s="120" t="e">
        <f t="shared" si="146"/>
        <v>#DIV/0!</v>
      </c>
      <c r="BR297" s="120" t="e">
        <f t="shared" si="147"/>
        <v>#DIV/0!</v>
      </c>
      <c r="BS297" s="120" t="e">
        <f t="shared" si="148"/>
        <v>#DIV/0!</v>
      </c>
      <c r="BT297" s="120" t="e">
        <f t="shared" si="149"/>
        <v>#DIV/0!</v>
      </c>
      <c r="BU297" s="120" t="str">
        <f t="shared" si="150"/>
        <v/>
      </c>
      <c r="BV297" s="119"/>
      <c r="BW297" s="111"/>
      <c r="BX297" s="111"/>
      <c r="BY297" s="111"/>
      <c r="BZ297" s="111"/>
      <c r="CA297" s="111"/>
      <c r="CB297" s="111"/>
      <c r="CC297" s="111"/>
      <c r="CD297" s="111"/>
      <c r="CE297" s="111"/>
      <c r="CF297" s="112">
        <f>IF('III Plan Rates'!$AP300&gt;0,SUMPRODUCT(BW297:CE297,'III Plan Rates'!$AG300:$AO300)/'III Plan Rates'!$AP300,0)</f>
        <v>0</v>
      </c>
      <c r="CG297" s="123"/>
      <c r="CH297" s="112" t="e">
        <f>'III Plan Rates'!$AA300*'V Consumer Factors'!$N$12*'II Rate Development &amp; Change'!$L$34</f>
        <v>#DIV/0!</v>
      </c>
      <c r="CI297" s="112" t="e">
        <f>'III Plan Rates'!$AA300*'V Consumer Factors'!$N$13*'II Rate Development &amp; Change'!$L$34</f>
        <v>#DIV/0!</v>
      </c>
      <c r="CJ297" s="112" t="e">
        <f>'III Plan Rates'!$AA300*'V Consumer Factors'!$N$14*'II Rate Development &amp; Change'!$L$34</f>
        <v>#DIV/0!</v>
      </c>
      <c r="CK297" s="112" t="e">
        <f>'III Plan Rates'!$AA300*'V Consumer Factors'!$N$15*'II Rate Development &amp; Change'!$L$34</f>
        <v>#DIV/0!</v>
      </c>
      <c r="CL297" s="112" t="e">
        <f>'III Plan Rates'!$AA300*'V Consumer Factors'!$N$16*'II Rate Development &amp; Change'!$L$34</f>
        <v>#DIV/0!</v>
      </c>
      <c r="CM297" s="112" t="e">
        <f>'III Plan Rates'!$AA300*'V Consumer Factors'!$N$17*'II Rate Development &amp; Change'!$L$34</f>
        <v>#DIV/0!</v>
      </c>
      <c r="CN297" s="112" t="e">
        <f>'III Plan Rates'!$AA300*'V Consumer Factors'!$N$18*'II Rate Development &amp; Change'!$L$34</f>
        <v>#DIV/0!</v>
      </c>
      <c r="CO297" s="112" t="e">
        <f>'III Plan Rates'!$AA300*'V Consumer Factors'!$N$19*'II Rate Development &amp; Change'!$L$34</f>
        <v>#DIV/0!</v>
      </c>
      <c r="CP297" s="112" t="e">
        <f>'III Plan Rates'!$AA300*'V Consumer Factors'!$N$20*'II Rate Development &amp; Change'!$L$34</f>
        <v>#DIV/0!</v>
      </c>
      <c r="CQ297" s="112">
        <f>IF('III Plan Rates'!$AP300&gt;0,SUMPRODUCT(CH297:CP297,'III Plan Rates'!$AG300:$AO300)/'III Plan Rates'!$AP300,0)</f>
        <v>0</v>
      </c>
      <c r="CR297" s="124"/>
      <c r="CS297" s="120" t="e">
        <f t="shared" si="151"/>
        <v>#DIV/0!</v>
      </c>
      <c r="CT297" s="120" t="e">
        <f t="shared" si="152"/>
        <v>#DIV/0!</v>
      </c>
      <c r="CU297" s="120" t="e">
        <f t="shared" si="153"/>
        <v>#DIV/0!</v>
      </c>
      <c r="CV297" s="120" t="e">
        <f t="shared" si="154"/>
        <v>#DIV/0!</v>
      </c>
      <c r="CW297" s="120" t="e">
        <f t="shared" si="155"/>
        <v>#DIV/0!</v>
      </c>
      <c r="CX297" s="120" t="e">
        <f t="shared" si="156"/>
        <v>#DIV/0!</v>
      </c>
      <c r="CY297" s="120" t="e">
        <f t="shared" si="157"/>
        <v>#DIV/0!</v>
      </c>
      <c r="CZ297" s="120" t="e">
        <f t="shared" si="158"/>
        <v>#DIV/0!</v>
      </c>
      <c r="DA297" s="120" t="e">
        <f t="shared" si="159"/>
        <v>#DIV/0!</v>
      </c>
      <c r="DB297" s="120" t="str">
        <f t="shared" si="160"/>
        <v/>
      </c>
      <c r="DC297" s="119"/>
      <c r="DD297" s="111"/>
      <c r="DE297" s="111"/>
      <c r="DF297" s="111"/>
      <c r="DG297" s="111"/>
      <c r="DH297" s="111"/>
      <c r="DI297" s="111"/>
      <c r="DJ297" s="111"/>
      <c r="DK297" s="111"/>
      <c r="DL297" s="111"/>
      <c r="DM297" s="112">
        <f>IF('III Plan Rates'!$AP300&gt;0,SUMPRODUCT(DD297:DL297,'III Plan Rates'!$AG300:$AO300)/'III Plan Rates'!$AP300,0)</f>
        <v>0</v>
      </c>
      <c r="DN297" s="123"/>
      <c r="DO297" s="112" t="e">
        <f>'III Plan Rates'!$AA300*'V Consumer Factors'!$N$12*'II Rate Development &amp; Change'!$M$34</f>
        <v>#DIV/0!</v>
      </c>
      <c r="DP297" s="112" t="e">
        <f>'III Plan Rates'!$AA300*'V Consumer Factors'!$N$13*'II Rate Development &amp; Change'!$M$34</f>
        <v>#DIV/0!</v>
      </c>
      <c r="DQ297" s="112" t="e">
        <f>'III Plan Rates'!$AA300*'V Consumer Factors'!$N$14*'II Rate Development &amp; Change'!$M$34</f>
        <v>#DIV/0!</v>
      </c>
      <c r="DR297" s="112" t="e">
        <f>'III Plan Rates'!$AA300*'V Consumer Factors'!$N$15*'II Rate Development &amp; Change'!$M$34</f>
        <v>#DIV/0!</v>
      </c>
      <c r="DS297" s="112" t="e">
        <f>'III Plan Rates'!$AA300*'V Consumer Factors'!$N$16*'II Rate Development &amp; Change'!$M$34</f>
        <v>#DIV/0!</v>
      </c>
      <c r="DT297" s="112" t="e">
        <f>'III Plan Rates'!$AA300*'V Consumer Factors'!$N$17*'II Rate Development &amp; Change'!$M$34</f>
        <v>#DIV/0!</v>
      </c>
      <c r="DU297" s="112" t="e">
        <f>'III Plan Rates'!$AA300*'V Consumer Factors'!$N$18*'II Rate Development &amp; Change'!$M$34</f>
        <v>#DIV/0!</v>
      </c>
      <c r="DV297" s="112" t="e">
        <f>'III Plan Rates'!$AA300*'V Consumer Factors'!$N$19*'II Rate Development &amp; Change'!$M$34</f>
        <v>#DIV/0!</v>
      </c>
      <c r="DW297" s="112" t="e">
        <f>'III Plan Rates'!$AA300*'V Consumer Factors'!$N$20*'II Rate Development &amp; Change'!$M$34</f>
        <v>#DIV/0!</v>
      </c>
      <c r="DX297" s="112">
        <f>IF('III Plan Rates'!$AP300&gt;0,SUMPRODUCT(DO297:DW297,'III Plan Rates'!$AG300:$AO300)/'III Plan Rates'!$AP300,0)</f>
        <v>0</v>
      </c>
      <c r="DZ297" s="120" t="e">
        <f t="shared" si="161"/>
        <v>#DIV/0!</v>
      </c>
      <c r="EA297" s="120" t="e">
        <f t="shared" si="162"/>
        <v>#DIV/0!</v>
      </c>
      <c r="EB297" s="120" t="e">
        <f t="shared" si="163"/>
        <v>#DIV/0!</v>
      </c>
      <c r="EC297" s="120" t="e">
        <f t="shared" si="164"/>
        <v>#DIV/0!</v>
      </c>
      <c r="ED297" s="120" t="e">
        <f t="shared" si="165"/>
        <v>#DIV/0!</v>
      </c>
      <c r="EE297" s="120" t="e">
        <f t="shared" si="166"/>
        <v>#DIV/0!</v>
      </c>
      <c r="EF297" s="120" t="e">
        <f t="shared" si="167"/>
        <v>#DIV/0!</v>
      </c>
      <c r="EG297" s="120" t="e">
        <f t="shared" si="168"/>
        <v>#DIV/0!</v>
      </c>
      <c r="EH297" s="120" t="e">
        <f t="shared" si="169"/>
        <v>#DIV/0!</v>
      </c>
      <c r="EI297" s="120" t="str">
        <f t="shared" si="170"/>
        <v/>
      </c>
      <c r="EJ297" s="119"/>
    </row>
    <row r="298" spans="1:140" x14ac:dyDescent="0.25">
      <c r="A298" s="406" t="str">
        <f>'III Plan Rates'!A301</f>
        <v>Plan 284</v>
      </c>
      <c r="B298" s="122">
        <f>'III Plan Rates'!B301</f>
        <v>0</v>
      </c>
      <c r="C298" s="128">
        <f>'III Plan Rates'!D301</f>
        <v>0</v>
      </c>
      <c r="D298" s="122">
        <f>'III Plan Rates'!E301</f>
        <v>0</v>
      </c>
      <c r="E298" s="122">
        <f>'III Plan Rates'!F301</f>
        <v>0</v>
      </c>
      <c r="F298" s="122">
        <f>'III Plan Rates'!G301</f>
        <v>0</v>
      </c>
      <c r="G298" s="122">
        <f>'III Plan Rates'!J301</f>
        <v>0</v>
      </c>
      <c r="H298" s="10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2">
        <f>IF('III Plan Rates'!$AP301&gt;0,SUMPRODUCT(I298:Q298,'III Plan Rates'!$AG301:$AO301)/'III Plan Rates'!$AP301,0)</f>
        <v>0</v>
      </c>
      <c r="S298" s="123"/>
      <c r="T298" s="112" t="e">
        <f>'III Plan Rates'!$AA301*'V Consumer Factors'!$N$12*'II Rate Development &amp; Change'!$J$34</f>
        <v>#DIV/0!</v>
      </c>
      <c r="U298" s="112" t="e">
        <f>'III Plan Rates'!$AA301*'V Consumer Factors'!$N$13*'II Rate Development &amp; Change'!$J$34</f>
        <v>#DIV/0!</v>
      </c>
      <c r="V298" s="112" t="e">
        <f>'III Plan Rates'!$AA301*'V Consumer Factors'!$N$14*'II Rate Development &amp; Change'!$J$34</f>
        <v>#DIV/0!</v>
      </c>
      <c r="W298" s="112" t="e">
        <f>'III Plan Rates'!$AA301*'V Consumer Factors'!$N$15*'II Rate Development &amp; Change'!$J$34</f>
        <v>#DIV/0!</v>
      </c>
      <c r="X298" s="112" t="e">
        <f>'III Plan Rates'!$AA301*'V Consumer Factors'!$N$16*'II Rate Development &amp; Change'!$J$34</f>
        <v>#DIV/0!</v>
      </c>
      <c r="Y298" s="112" t="e">
        <f>'III Plan Rates'!$AA301*'V Consumer Factors'!$N$17*'II Rate Development &amp; Change'!$J$34</f>
        <v>#DIV/0!</v>
      </c>
      <c r="Z298" s="112" t="e">
        <f>'III Plan Rates'!$AA301*'V Consumer Factors'!$N$18*'II Rate Development &amp; Change'!$J$34</f>
        <v>#DIV/0!</v>
      </c>
      <c r="AA298" s="112" t="e">
        <f>'III Plan Rates'!$AA301*'V Consumer Factors'!$N$19*'II Rate Development &amp; Change'!$J$34</f>
        <v>#DIV/0!</v>
      </c>
      <c r="AB298" s="112" t="e">
        <f>'III Plan Rates'!$AA301*'V Consumer Factors'!$N$20*'II Rate Development &amp; Change'!$J$34</f>
        <v>#DIV/0!</v>
      </c>
      <c r="AC298" s="112">
        <f>IF('III Plan Rates'!$AP301&gt;0,SUMPRODUCT(T298:AB298,'III Plan Rates'!$AG301:$AO301)/'III Plan Rates'!$AP301,0)</f>
        <v>0</v>
      </c>
      <c r="AD298" s="119"/>
      <c r="AE298" s="120" t="e">
        <f t="shared" si="131"/>
        <v>#DIV/0!</v>
      </c>
      <c r="AF298" s="120" t="e">
        <f t="shared" si="132"/>
        <v>#DIV/0!</v>
      </c>
      <c r="AG298" s="120" t="e">
        <f t="shared" si="133"/>
        <v>#DIV/0!</v>
      </c>
      <c r="AH298" s="120" t="e">
        <f t="shared" si="134"/>
        <v>#DIV/0!</v>
      </c>
      <c r="AI298" s="120" t="e">
        <f t="shared" si="135"/>
        <v>#DIV/0!</v>
      </c>
      <c r="AJ298" s="120" t="e">
        <f t="shared" si="136"/>
        <v>#DIV/0!</v>
      </c>
      <c r="AK298" s="120" t="e">
        <f t="shared" si="137"/>
        <v>#DIV/0!</v>
      </c>
      <c r="AL298" s="120" t="e">
        <f t="shared" si="138"/>
        <v>#DIV/0!</v>
      </c>
      <c r="AM298" s="120" t="e">
        <f t="shared" si="139"/>
        <v>#DIV/0!</v>
      </c>
      <c r="AN298" s="120" t="str">
        <f t="shared" si="140"/>
        <v/>
      </c>
      <c r="AO298" s="119"/>
      <c r="AP298" s="111"/>
      <c r="AQ298" s="111"/>
      <c r="AR298" s="111"/>
      <c r="AS298" s="111"/>
      <c r="AT298" s="111"/>
      <c r="AU298" s="111"/>
      <c r="AV298" s="111"/>
      <c r="AW298" s="111"/>
      <c r="AX298" s="111"/>
      <c r="AY298" s="112">
        <f>IF('III Plan Rates'!$AP301&gt;0,SUMPRODUCT(AP298:AX298,'III Plan Rates'!$AG301:$AO301)/'III Plan Rates'!$AP301,0)</f>
        <v>0</v>
      </c>
      <c r="AZ298" s="123"/>
      <c r="BA298" s="112" t="e">
        <f>'III Plan Rates'!$AA301*'V Consumer Factors'!$N$12*'II Rate Development &amp; Change'!$K$34</f>
        <v>#DIV/0!</v>
      </c>
      <c r="BB298" s="112" t="e">
        <f>'III Plan Rates'!$AA301*'V Consumer Factors'!$N$13*'II Rate Development &amp; Change'!$K$34</f>
        <v>#DIV/0!</v>
      </c>
      <c r="BC298" s="112" t="e">
        <f>'III Plan Rates'!$AA301*'V Consumer Factors'!$N$14*'II Rate Development &amp; Change'!$K$34</f>
        <v>#DIV/0!</v>
      </c>
      <c r="BD298" s="112" t="e">
        <f>'III Plan Rates'!$AA301*'V Consumer Factors'!$N$15*'II Rate Development &amp; Change'!$K$34</f>
        <v>#DIV/0!</v>
      </c>
      <c r="BE298" s="112" t="e">
        <f>'III Plan Rates'!$AA301*'V Consumer Factors'!$N$16*'II Rate Development &amp; Change'!$K$34</f>
        <v>#DIV/0!</v>
      </c>
      <c r="BF298" s="112" t="e">
        <f>'III Plan Rates'!$AA301*'V Consumer Factors'!$N$17*'II Rate Development &amp; Change'!$K$34</f>
        <v>#DIV/0!</v>
      </c>
      <c r="BG298" s="112" t="e">
        <f>'III Plan Rates'!$AA301*'V Consumer Factors'!$N$18*'II Rate Development &amp; Change'!$K$34</f>
        <v>#DIV/0!</v>
      </c>
      <c r="BH298" s="112" t="e">
        <f>'III Plan Rates'!$AA301*'V Consumer Factors'!$N$19*'II Rate Development &amp; Change'!$K$34</f>
        <v>#DIV/0!</v>
      </c>
      <c r="BI298" s="112" t="e">
        <f>'III Plan Rates'!$AA301*'V Consumer Factors'!$N$20*'II Rate Development &amp; Change'!$K$34</f>
        <v>#DIV/0!</v>
      </c>
      <c r="BJ298" s="112">
        <f>IF('III Plan Rates'!$AP301&gt;0,SUMPRODUCT(BA298:BI298,'III Plan Rates'!$AG301:$AO301)/'III Plan Rates'!$AP301,0)</f>
        <v>0</v>
      </c>
      <c r="BK298" s="124"/>
      <c r="BL298" s="120" t="e">
        <f t="shared" si="141"/>
        <v>#DIV/0!</v>
      </c>
      <c r="BM298" s="120" t="e">
        <f t="shared" si="142"/>
        <v>#DIV/0!</v>
      </c>
      <c r="BN298" s="120" t="e">
        <f t="shared" si="143"/>
        <v>#DIV/0!</v>
      </c>
      <c r="BO298" s="120" t="e">
        <f t="shared" si="144"/>
        <v>#DIV/0!</v>
      </c>
      <c r="BP298" s="120" t="e">
        <f t="shared" si="145"/>
        <v>#DIV/0!</v>
      </c>
      <c r="BQ298" s="120" t="e">
        <f t="shared" si="146"/>
        <v>#DIV/0!</v>
      </c>
      <c r="BR298" s="120" t="e">
        <f t="shared" si="147"/>
        <v>#DIV/0!</v>
      </c>
      <c r="BS298" s="120" t="e">
        <f t="shared" si="148"/>
        <v>#DIV/0!</v>
      </c>
      <c r="BT298" s="120" t="e">
        <f t="shared" si="149"/>
        <v>#DIV/0!</v>
      </c>
      <c r="BU298" s="120" t="str">
        <f t="shared" si="150"/>
        <v/>
      </c>
      <c r="BV298" s="119"/>
      <c r="BW298" s="111"/>
      <c r="BX298" s="111"/>
      <c r="BY298" s="111"/>
      <c r="BZ298" s="111"/>
      <c r="CA298" s="111"/>
      <c r="CB298" s="111"/>
      <c r="CC298" s="111"/>
      <c r="CD298" s="111"/>
      <c r="CE298" s="111"/>
      <c r="CF298" s="112">
        <f>IF('III Plan Rates'!$AP301&gt;0,SUMPRODUCT(BW298:CE298,'III Plan Rates'!$AG301:$AO301)/'III Plan Rates'!$AP301,0)</f>
        <v>0</v>
      </c>
      <c r="CG298" s="123"/>
      <c r="CH298" s="112" t="e">
        <f>'III Plan Rates'!$AA301*'V Consumer Factors'!$N$12*'II Rate Development &amp; Change'!$L$34</f>
        <v>#DIV/0!</v>
      </c>
      <c r="CI298" s="112" t="e">
        <f>'III Plan Rates'!$AA301*'V Consumer Factors'!$N$13*'II Rate Development &amp; Change'!$L$34</f>
        <v>#DIV/0!</v>
      </c>
      <c r="CJ298" s="112" t="e">
        <f>'III Plan Rates'!$AA301*'V Consumer Factors'!$N$14*'II Rate Development &amp; Change'!$L$34</f>
        <v>#DIV/0!</v>
      </c>
      <c r="CK298" s="112" t="e">
        <f>'III Plan Rates'!$AA301*'V Consumer Factors'!$N$15*'II Rate Development &amp; Change'!$L$34</f>
        <v>#DIV/0!</v>
      </c>
      <c r="CL298" s="112" t="e">
        <f>'III Plan Rates'!$AA301*'V Consumer Factors'!$N$16*'II Rate Development &amp; Change'!$L$34</f>
        <v>#DIV/0!</v>
      </c>
      <c r="CM298" s="112" t="e">
        <f>'III Plan Rates'!$AA301*'V Consumer Factors'!$N$17*'II Rate Development &amp; Change'!$L$34</f>
        <v>#DIV/0!</v>
      </c>
      <c r="CN298" s="112" t="e">
        <f>'III Plan Rates'!$AA301*'V Consumer Factors'!$N$18*'II Rate Development &amp; Change'!$L$34</f>
        <v>#DIV/0!</v>
      </c>
      <c r="CO298" s="112" t="e">
        <f>'III Plan Rates'!$AA301*'V Consumer Factors'!$N$19*'II Rate Development &amp; Change'!$L$34</f>
        <v>#DIV/0!</v>
      </c>
      <c r="CP298" s="112" t="e">
        <f>'III Plan Rates'!$AA301*'V Consumer Factors'!$N$20*'II Rate Development &amp; Change'!$L$34</f>
        <v>#DIV/0!</v>
      </c>
      <c r="CQ298" s="112">
        <f>IF('III Plan Rates'!$AP301&gt;0,SUMPRODUCT(CH298:CP298,'III Plan Rates'!$AG301:$AO301)/'III Plan Rates'!$AP301,0)</f>
        <v>0</v>
      </c>
      <c r="CR298" s="124"/>
      <c r="CS298" s="120" t="e">
        <f t="shared" si="151"/>
        <v>#DIV/0!</v>
      </c>
      <c r="CT298" s="120" t="e">
        <f t="shared" si="152"/>
        <v>#DIV/0!</v>
      </c>
      <c r="CU298" s="120" t="e">
        <f t="shared" si="153"/>
        <v>#DIV/0!</v>
      </c>
      <c r="CV298" s="120" t="e">
        <f t="shared" si="154"/>
        <v>#DIV/0!</v>
      </c>
      <c r="CW298" s="120" t="e">
        <f t="shared" si="155"/>
        <v>#DIV/0!</v>
      </c>
      <c r="CX298" s="120" t="e">
        <f t="shared" si="156"/>
        <v>#DIV/0!</v>
      </c>
      <c r="CY298" s="120" t="e">
        <f t="shared" si="157"/>
        <v>#DIV/0!</v>
      </c>
      <c r="CZ298" s="120" t="e">
        <f t="shared" si="158"/>
        <v>#DIV/0!</v>
      </c>
      <c r="DA298" s="120" t="e">
        <f t="shared" si="159"/>
        <v>#DIV/0!</v>
      </c>
      <c r="DB298" s="120" t="str">
        <f t="shared" si="160"/>
        <v/>
      </c>
      <c r="DC298" s="119"/>
      <c r="DD298" s="111"/>
      <c r="DE298" s="111"/>
      <c r="DF298" s="111"/>
      <c r="DG298" s="111"/>
      <c r="DH298" s="111"/>
      <c r="DI298" s="111"/>
      <c r="DJ298" s="111"/>
      <c r="DK298" s="111"/>
      <c r="DL298" s="111"/>
      <c r="DM298" s="112">
        <f>IF('III Plan Rates'!$AP301&gt;0,SUMPRODUCT(DD298:DL298,'III Plan Rates'!$AG301:$AO301)/'III Plan Rates'!$AP301,0)</f>
        <v>0</v>
      </c>
      <c r="DN298" s="123"/>
      <c r="DO298" s="112" t="e">
        <f>'III Plan Rates'!$AA301*'V Consumer Factors'!$N$12*'II Rate Development &amp; Change'!$M$34</f>
        <v>#DIV/0!</v>
      </c>
      <c r="DP298" s="112" t="e">
        <f>'III Plan Rates'!$AA301*'V Consumer Factors'!$N$13*'II Rate Development &amp; Change'!$M$34</f>
        <v>#DIV/0!</v>
      </c>
      <c r="DQ298" s="112" t="e">
        <f>'III Plan Rates'!$AA301*'V Consumer Factors'!$N$14*'II Rate Development &amp; Change'!$M$34</f>
        <v>#DIV/0!</v>
      </c>
      <c r="DR298" s="112" t="e">
        <f>'III Plan Rates'!$AA301*'V Consumer Factors'!$N$15*'II Rate Development &amp; Change'!$M$34</f>
        <v>#DIV/0!</v>
      </c>
      <c r="DS298" s="112" t="e">
        <f>'III Plan Rates'!$AA301*'V Consumer Factors'!$N$16*'II Rate Development &amp; Change'!$M$34</f>
        <v>#DIV/0!</v>
      </c>
      <c r="DT298" s="112" t="e">
        <f>'III Plan Rates'!$AA301*'V Consumer Factors'!$N$17*'II Rate Development &amp; Change'!$M$34</f>
        <v>#DIV/0!</v>
      </c>
      <c r="DU298" s="112" t="e">
        <f>'III Plan Rates'!$AA301*'V Consumer Factors'!$N$18*'II Rate Development &amp; Change'!$M$34</f>
        <v>#DIV/0!</v>
      </c>
      <c r="DV298" s="112" t="e">
        <f>'III Plan Rates'!$AA301*'V Consumer Factors'!$N$19*'II Rate Development &amp; Change'!$M$34</f>
        <v>#DIV/0!</v>
      </c>
      <c r="DW298" s="112" t="e">
        <f>'III Plan Rates'!$AA301*'V Consumer Factors'!$N$20*'II Rate Development &amp; Change'!$M$34</f>
        <v>#DIV/0!</v>
      </c>
      <c r="DX298" s="112">
        <f>IF('III Plan Rates'!$AP301&gt;0,SUMPRODUCT(DO298:DW298,'III Plan Rates'!$AG301:$AO301)/'III Plan Rates'!$AP301,0)</f>
        <v>0</v>
      </c>
      <c r="DZ298" s="120" t="e">
        <f t="shared" si="161"/>
        <v>#DIV/0!</v>
      </c>
      <c r="EA298" s="120" t="e">
        <f t="shared" si="162"/>
        <v>#DIV/0!</v>
      </c>
      <c r="EB298" s="120" t="e">
        <f t="shared" si="163"/>
        <v>#DIV/0!</v>
      </c>
      <c r="EC298" s="120" t="e">
        <f t="shared" si="164"/>
        <v>#DIV/0!</v>
      </c>
      <c r="ED298" s="120" t="e">
        <f t="shared" si="165"/>
        <v>#DIV/0!</v>
      </c>
      <c r="EE298" s="120" t="e">
        <f t="shared" si="166"/>
        <v>#DIV/0!</v>
      </c>
      <c r="EF298" s="120" t="e">
        <f t="shared" si="167"/>
        <v>#DIV/0!</v>
      </c>
      <c r="EG298" s="120" t="e">
        <f t="shared" si="168"/>
        <v>#DIV/0!</v>
      </c>
      <c r="EH298" s="120" t="e">
        <f t="shared" si="169"/>
        <v>#DIV/0!</v>
      </c>
      <c r="EI298" s="120" t="str">
        <f t="shared" si="170"/>
        <v/>
      </c>
      <c r="EJ298" s="119"/>
    </row>
    <row r="299" spans="1:140" x14ac:dyDescent="0.25">
      <c r="A299" s="406" t="str">
        <f>'III Plan Rates'!A302</f>
        <v>Plan 285</v>
      </c>
      <c r="B299" s="122">
        <f>'III Plan Rates'!B302</f>
        <v>0</v>
      </c>
      <c r="C299" s="128">
        <f>'III Plan Rates'!D302</f>
        <v>0</v>
      </c>
      <c r="D299" s="122">
        <f>'III Plan Rates'!E302</f>
        <v>0</v>
      </c>
      <c r="E299" s="122">
        <f>'III Plan Rates'!F302</f>
        <v>0</v>
      </c>
      <c r="F299" s="122">
        <f>'III Plan Rates'!G302</f>
        <v>0</v>
      </c>
      <c r="G299" s="122">
        <f>'III Plan Rates'!J302</f>
        <v>0</v>
      </c>
      <c r="H299" s="10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2">
        <f>IF('III Plan Rates'!$AP302&gt;0,SUMPRODUCT(I299:Q299,'III Plan Rates'!$AG302:$AO302)/'III Plan Rates'!$AP302,0)</f>
        <v>0</v>
      </c>
      <c r="S299" s="123"/>
      <c r="T299" s="112" t="e">
        <f>'III Plan Rates'!$AA302*'V Consumer Factors'!$N$12*'II Rate Development &amp; Change'!$J$34</f>
        <v>#DIV/0!</v>
      </c>
      <c r="U299" s="112" t="e">
        <f>'III Plan Rates'!$AA302*'V Consumer Factors'!$N$13*'II Rate Development &amp; Change'!$J$34</f>
        <v>#DIV/0!</v>
      </c>
      <c r="V299" s="112" t="e">
        <f>'III Plan Rates'!$AA302*'V Consumer Factors'!$N$14*'II Rate Development &amp; Change'!$J$34</f>
        <v>#DIV/0!</v>
      </c>
      <c r="W299" s="112" t="e">
        <f>'III Plan Rates'!$AA302*'V Consumer Factors'!$N$15*'II Rate Development &amp; Change'!$J$34</f>
        <v>#DIV/0!</v>
      </c>
      <c r="X299" s="112" t="e">
        <f>'III Plan Rates'!$AA302*'V Consumer Factors'!$N$16*'II Rate Development &amp; Change'!$J$34</f>
        <v>#DIV/0!</v>
      </c>
      <c r="Y299" s="112" t="e">
        <f>'III Plan Rates'!$AA302*'V Consumer Factors'!$N$17*'II Rate Development &amp; Change'!$J$34</f>
        <v>#DIV/0!</v>
      </c>
      <c r="Z299" s="112" t="e">
        <f>'III Plan Rates'!$AA302*'V Consumer Factors'!$N$18*'II Rate Development &amp; Change'!$J$34</f>
        <v>#DIV/0!</v>
      </c>
      <c r="AA299" s="112" t="e">
        <f>'III Plan Rates'!$AA302*'V Consumer Factors'!$N$19*'II Rate Development &amp; Change'!$J$34</f>
        <v>#DIV/0!</v>
      </c>
      <c r="AB299" s="112" t="e">
        <f>'III Plan Rates'!$AA302*'V Consumer Factors'!$N$20*'II Rate Development &amp; Change'!$J$34</f>
        <v>#DIV/0!</v>
      </c>
      <c r="AC299" s="112">
        <f>IF('III Plan Rates'!$AP302&gt;0,SUMPRODUCT(T299:AB299,'III Plan Rates'!$AG302:$AO302)/'III Plan Rates'!$AP302,0)</f>
        <v>0</v>
      </c>
      <c r="AD299" s="119"/>
      <c r="AE299" s="120" t="e">
        <f t="shared" si="131"/>
        <v>#DIV/0!</v>
      </c>
      <c r="AF299" s="120" t="e">
        <f t="shared" si="132"/>
        <v>#DIV/0!</v>
      </c>
      <c r="AG299" s="120" t="e">
        <f t="shared" si="133"/>
        <v>#DIV/0!</v>
      </c>
      <c r="AH299" s="120" t="e">
        <f t="shared" si="134"/>
        <v>#DIV/0!</v>
      </c>
      <c r="AI299" s="120" t="e">
        <f t="shared" si="135"/>
        <v>#DIV/0!</v>
      </c>
      <c r="AJ299" s="120" t="e">
        <f t="shared" si="136"/>
        <v>#DIV/0!</v>
      </c>
      <c r="AK299" s="120" t="e">
        <f t="shared" si="137"/>
        <v>#DIV/0!</v>
      </c>
      <c r="AL299" s="120" t="e">
        <f t="shared" si="138"/>
        <v>#DIV/0!</v>
      </c>
      <c r="AM299" s="120" t="e">
        <f t="shared" si="139"/>
        <v>#DIV/0!</v>
      </c>
      <c r="AN299" s="120" t="str">
        <f t="shared" si="140"/>
        <v/>
      </c>
      <c r="AO299" s="119"/>
      <c r="AP299" s="111"/>
      <c r="AQ299" s="111"/>
      <c r="AR299" s="111"/>
      <c r="AS299" s="111"/>
      <c r="AT299" s="111"/>
      <c r="AU299" s="111"/>
      <c r="AV299" s="111"/>
      <c r="AW299" s="111"/>
      <c r="AX299" s="111"/>
      <c r="AY299" s="112">
        <f>IF('III Plan Rates'!$AP302&gt;0,SUMPRODUCT(AP299:AX299,'III Plan Rates'!$AG302:$AO302)/'III Plan Rates'!$AP302,0)</f>
        <v>0</v>
      </c>
      <c r="AZ299" s="123"/>
      <c r="BA299" s="112" t="e">
        <f>'III Plan Rates'!$AA302*'V Consumer Factors'!$N$12*'II Rate Development &amp; Change'!$K$34</f>
        <v>#DIV/0!</v>
      </c>
      <c r="BB299" s="112" t="e">
        <f>'III Plan Rates'!$AA302*'V Consumer Factors'!$N$13*'II Rate Development &amp; Change'!$K$34</f>
        <v>#DIV/0!</v>
      </c>
      <c r="BC299" s="112" t="e">
        <f>'III Plan Rates'!$AA302*'V Consumer Factors'!$N$14*'II Rate Development &amp; Change'!$K$34</f>
        <v>#DIV/0!</v>
      </c>
      <c r="BD299" s="112" t="e">
        <f>'III Plan Rates'!$AA302*'V Consumer Factors'!$N$15*'II Rate Development &amp; Change'!$K$34</f>
        <v>#DIV/0!</v>
      </c>
      <c r="BE299" s="112" t="e">
        <f>'III Plan Rates'!$AA302*'V Consumer Factors'!$N$16*'II Rate Development &amp; Change'!$K$34</f>
        <v>#DIV/0!</v>
      </c>
      <c r="BF299" s="112" t="e">
        <f>'III Plan Rates'!$AA302*'V Consumer Factors'!$N$17*'II Rate Development &amp; Change'!$K$34</f>
        <v>#DIV/0!</v>
      </c>
      <c r="BG299" s="112" t="e">
        <f>'III Plan Rates'!$AA302*'V Consumer Factors'!$N$18*'II Rate Development &amp; Change'!$K$34</f>
        <v>#DIV/0!</v>
      </c>
      <c r="BH299" s="112" t="e">
        <f>'III Plan Rates'!$AA302*'V Consumer Factors'!$N$19*'II Rate Development &amp; Change'!$K$34</f>
        <v>#DIV/0!</v>
      </c>
      <c r="BI299" s="112" t="e">
        <f>'III Plan Rates'!$AA302*'V Consumer Factors'!$N$20*'II Rate Development &amp; Change'!$K$34</f>
        <v>#DIV/0!</v>
      </c>
      <c r="BJ299" s="112">
        <f>IF('III Plan Rates'!$AP302&gt;0,SUMPRODUCT(BA299:BI299,'III Plan Rates'!$AG302:$AO302)/'III Plan Rates'!$AP302,0)</f>
        <v>0</v>
      </c>
      <c r="BK299" s="124"/>
      <c r="BL299" s="120" t="e">
        <f t="shared" si="141"/>
        <v>#DIV/0!</v>
      </c>
      <c r="BM299" s="120" t="e">
        <f t="shared" si="142"/>
        <v>#DIV/0!</v>
      </c>
      <c r="BN299" s="120" t="e">
        <f t="shared" si="143"/>
        <v>#DIV/0!</v>
      </c>
      <c r="BO299" s="120" t="e">
        <f t="shared" si="144"/>
        <v>#DIV/0!</v>
      </c>
      <c r="BP299" s="120" t="e">
        <f t="shared" si="145"/>
        <v>#DIV/0!</v>
      </c>
      <c r="BQ299" s="120" t="e">
        <f t="shared" si="146"/>
        <v>#DIV/0!</v>
      </c>
      <c r="BR299" s="120" t="e">
        <f t="shared" si="147"/>
        <v>#DIV/0!</v>
      </c>
      <c r="BS299" s="120" t="e">
        <f t="shared" si="148"/>
        <v>#DIV/0!</v>
      </c>
      <c r="BT299" s="120" t="e">
        <f t="shared" si="149"/>
        <v>#DIV/0!</v>
      </c>
      <c r="BU299" s="120" t="str">
        <f t="shared" si="150"/>
        <v/>
      </c>
      <c r="BV299" s="119"/>
      <c r="BW299" s="111"/>
      <c r="BX299" s="111"/>
      <c r="BY299" s="111"/>
      <c r="BZ299" s="111"/>
      <c r="CA299" s="111"/>
      <c r="CB299" s="111"/>
      <c r="CC299" s="111"/>
      <c r="CD299" s="111"/>
      <c r="CE299" s="111"/>
      <c r="CF299" s="112">
        <f>IF('III Plan Rates'!$AP302&gt;0,SUMPRODUCT(BW299:CE299,'III Plan Rates'!$AG302:$AO302)/'III Plan Rates'!$AP302,0)</f>
        <v>0</v>
      </c>
      <c r="CG299" s="123"/>
      <c r="CH299" s="112" t="e">
        <f>'III Plan Rates'!$AA302*'V Consumer Factors'!$N$12*'II Rate Development &amp; Change'!$L$34</f>
        <v>#DIV/0!</v>
      </c>
      <c r="CI299" s="112" t="e">
        <f>'III Plan Rates'!$AA302*'V Consumer Factors'!$N$13*'II Rate Development &amp; Change'!$L$34</f>
        <v>#DIV/0!</v>
      </c>
      <c r="CJ299" s="112" t="e">
        <f>'III Plan Rates'!$AA302*'V Consumer Factors'!$N$14*'II Rate Development &amp; Change'!$L$34</f>
        <v>#DIV/0!</v>
      </c>
      <c r="CK299" s="112" t="e">
        <f>'III Plan Rates'!$AA302*'V Consumer Factors'!$N$15*'II Rate Development &amp; Change'!$L$34</f>
        <v>#DIV/0!</v>
      </c>
      <c r="CL299" s="112" t="e">
        <f>'III Plan Rates'!$AA302*'V Consumer Factors'!$N$16*'II Rate Development &amp; Change'!$L$34</f>
        <v>#DIV/0!</v>
      </c>
      <c r="CM299" s="112" t="e">
        <f>'III Plan Rates'!$AA302*'V Consumer Factors'!$N$17*'II Rate Development &amp; Change'!$L$34</f>
        <v>#DIV/0!</v>
      </c>
      <c r="CN299" s="112" t="e">
        <f>'III Plan Rates'!$AA302*'V Consumer Factors'!$N$18*'II Rate Development &amp; Change'!$L$34</f>
        <v>#DIV/0!</v>
      </c>
      <c r="CO299" s="112" t="e">
        <f>'III Plan Rates'!$AA302*'V Consumer Factors'!$N$19*'II Rate Development &amp; Change'!$L$34</f>
        <v>#DIV/0!</v>
      </c>
      <c r="CP299" s="112" t="e">
        <f>'III Plan Rates'!$AA302*'V Consumer Factors'!$N$20*'II Rate Development &amp; Change'!$L$34</f>
        <v>#DIV/0!</v>
      </c>
      <c r="CQ299" s="112">
        <f>IF('III Plan Rates'!$AP302&gt;0,SUMPRODUCT(CH299:CP299,'III Plan Rates'!$AG302:$AO302)/'III Plan Rates'!$AP302,0)</f>
        <v>0</v>
      </c>
      <c r="CR299" s="124"/>
      <c r="CS299" s="120" t="e">
        <f t="shared" si="151"/>
        <v>#DIV/0!</v>
      </c>
      <c r="CT299" s="120" t="e">
        <f t="shared" si="152"/>
        <v>#DIV/0!</v>
      </c>
      <c r="CU299" s="120" t="e">
        <f t="shared" si="153"/>
        <v>#DIV/0!</v>
      </c>
      <c r="CV299" s="120" t="e">
        <f t="shared" si="154"/>
        <v>#DIV/0!</v>
      </c>
      <c r="CW299" s="120" t="e">
        <f t="shared" si="155"/>
        <v>#DIV/0!</v>
      </c>
      <c r="CX299" s="120" t="e">
        <f t="shared" si="156"/>
        <v>#DIV/0!</v>
      </c>
      <c r="CY299" s="120" t="e">
        <f t="shared" si="157"/>
        <v>#DIV/0!</v>
      </c>
      <c r="CZ299" s="120" t="e">
        <f t="shared" si="158"/>
        <v>#DIV/0!</v>
      </c>
      <c r="DA299" s="120" t="e">
        <f t="shared" si="159"/>
        <v>#DIV/0!</v>
      </c>
      <c r="DB299" s="120" t="str">
        <f t="shared" si="160"/>
        <v/>
      </c>
      <c r="DC299" s="119"/>
      <c r="DD299" s="111"/>
      <c r="DE299" s="111"/>
      <c r="DF299" s="111"/>
      <c r="DG299" s="111"/>
      <c r="DH299" s="111"/>
      <c r="DI299" s="111"/>
      <c r="DJ299" s="111"/>
      <c r="DK299" s="111"/>
      <c r="DL299" s="111"/>
      <c r="DM299" s="112">
        <f>IF('III Plan Rates'!$AP302&gt;0,SUMPRODUCT(DD299:DL299,'III Plan Rates'!$AG302:$AO302)/'III Plan Rates'!$AP302,0)</f>
        <v>0</v>
      </c>
      <c r="DN299" s="123"/>
      <c r="DO299" s="112" t="e">
        <f>'III Plan Rates'!$AA302*'V Consumer Factors'!$N$12*'II Rate Development &amp; Change'!$M$34</f>
        <v>#DIV/0!</v>
      </c>
      <c r="DP299" s="112" t="e">
        <f>'III Plan Rates'!$AA302*'V Consumer Factors'!$N$13*'II Rate Development &amp; Change'!$M$34</f>
        <v>#DIV/0!</v>
      </c>
      <c r="DQ299" s="112" t="e">
        <f>'III Plan Rates'!$AA302*'V Consumer Factors'!$N$14*'II Rate Development &amp; Change'!$M$34</f>
        <v>#DIV/0!</v>
      </c>
      <c r="DR299" s="112" t="e">
        <f>'III Plan Rates'!$AA302*'V Consumer Factors'!$N$15*'II Rate Development &amp; Change'!$M$34</f>
        <v>#DIV/0!</v>
      </c>
      <c r="DS299" s="112" t="e">
        <f>'III Plan Rates'!$AA302*'V Consumer Factors'!$N$16*'II Rate Development &amp; Change'!$M$34</f>
        <v>#DIV/0!</v>
      </c>
      <c r="DT299" s="112" t="e">
        <f>'III Plan Rates'!$AA302*'V Consumer Factors'!$N$17*'II Rate Development &amp; Change'!$M$34</f>
        <v>#DIV/0!</v>
      </c>
      <c r="DU299" s="112" t="e">
        <f>'III Plan Rates'!$AA302*'V Consumer Factors'!$N$18*'II Rate Development &amp; Change'!$M$34</f>
        <v>#DIV/0!</v>
      </c>
      <c r="DV299" s="112" t="e">
        <f>'III Plan Rates'!$AA302*'V Consumer Factors'!$N$19*'II Rate Development &amp; Change'!$M$34</f>
        <v>#DIV/0!</v>
      </c>
      <c r="DW299" s="112" t="e">
        <f>'III Plan Rates'!$AA302*'V Consumer Factors'!$N$20*'II Rate Development &amp; Change'!$M$34</f>
        <v>#DIV/0!</v>
      </c>
      <c r="DX299" s="112">
        <f>IF('III Plan Rates'!$AP302&gt;0,SUMPRODUCT(DO299:DW299,'III Plan Rates'!$AG302:$AO302)/'III Plan Rates'!$AP302,0)</f>
        <v>0</v>
      </c>
      <c r="DZ299" s="120" t="e">
        <f t="shared" si="161"/>
        <v>#DIV/0!</v>
      </c>
      <c r="EA299" s="120" t="e">
        <f t="shared" si="162"/>
        <v>#DIV/0!</v>
      </c>
      <c r="EB299" s="120" t="e">
        <f t="shared" si="163"/>
        <v>#DIV/0!</v>
      </c>
      <c r="EC299" s="120" t="e">
        <f t="shared" si="164"/>
        <v>#DIV/0!</v>
      </c>
      <c r="ED299" s="120" t="e">
        <f t="shared" si="165"/>
        <v>#DIV/0!</v>
      </c>
      <c r="EE299" s="120" t="e">
        <f t="shared" si="166"/>
        <v>#DIV/0!</v>
      </c>
      <c r="EF299" s="120" t="e">
        <f t="shared" si="167"/>
        <v>#DIV/0!</v>
      </c>
      <c r="EG299" s="120" t="e">
        <f t="shared" si="168"/>
        <v>#DIV/0!</v>
      </c>
      <c r="EH299" s="120" t="e">
        <f t="shared" si="169"/>
        <v>#DIV/0!</v>
      </c>
      <c r="EI299" s="120" t="str">
        <f t="shared" si="170"/>
        <v/>
      </c>
      <c r="EJ299" s="119"/>
    </row>
    <row r="300" spans="1:140" x14ac:dyDescent="0.25">
      <c r="A300" s="406" t="str">
        <f>'III Plan Rates'!A303</f>
        <v>Plan 286</v>
      </c>
      <c r="B300" s="122">
        <f>'III Plan Rates'!B303</f>
        <v>0</v>
      </c>
      <c r="C300" s="128">
        <f>'III Plan Rates'!D303</f>
        <v>0</v>
      </c>
      <c r="D300" s="122">
        <f>'III Plan Rates'!E303</f>
        <v>0</v>
      </c>
      <c r="E300" s="122">
        <f>'III Plan Rates'!F303</f>
        <v>0</v>
      </c>
      <c r="F300" s="122">
        <f>'III Plan Rates'!G303</f>
        <v>0</v>
      </c>
      <c r="G300" s="122">
        <f>'III Plan Rates'!J303</f>
        <v>0</v>
      </c>
      <c r="H300" s="10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2">
        <f>IF('III Plan Rates'!$AP303&gt;0,SUMPRODUCT(I300:Q300,'III Plan Rates'!$AG303:$AO303)/'III Plan Rates'!$AP303,0)</f>
        <v>0</v>
      </c>
      <c r="S300" s="123"/>
      <c r="T300" s="112" t="e">
        <f>'III Plan Rates'!$AA303*'V Consumer Factors'!$N$12*'II Rate Development &amp; Change'!$J$34</f>
        <v>#DIV/0!</v>
      </c>
      <c r="U300" s="112" t="e">
        <f>'III Plan Rates'!$AA303*'V Consumer Factors'!$N$13*'II Rate Development &amp; Change'!$J$34</f>
        <v>#DIV/0!</v>
      </c>
      <c r="V300" s="112" t="e">
        <f>'III Plan Rates'!$AA303*'V Consumer Factors'!$N$14*'II Rate Development &amp; Change'!$J$34</f>
        <v>#DIV/0!</v>
      </c>
      <c r="W300" s="112" t="e">
        <f>'III Plan Rates'!$AA303*'V Consumer Factors'!$N$15*'II Rate Development &amp; Change'!$J$34</f>
        <v>#DIV/0!</v>
      </c>
      <c r="X300" s="112" t="e">
        <f>'III Plan Rates'!$AA303*'V Consumer Factors'!$N$16*'II Rate Development &amp; Change'!$J$34</f>
        <v>#DIV/0!</v>
      </c>
      <c r="Y300" s="112" t="e">
        <f>'III Plan Rates'!$AA303*'V Consumer Factors'!$N$17*'II Rate Development &amp; Change'!$J$34</f>
        <v>#DIV/0!</v>
      </c>
      <c r="Z300" s="112" t="e">
        <f>'III Plan Rates'!$AA303*'V Consumer Factors'!$N$18*'II Rate Development &amp; Change'!$J$34</f>
        <v>#DIV/0!</v>
      </c>
      <c r="AA300" s="112" t="e">
        <f>'III Plan Rates'!$AA303*'V Consumer Factors'!$N$19*'II Rate Development &amp; Change'!$J$34</f>
        <v>#DIV/0!</v>
      </c>
      <c r="AB300" s="112" t="e">
        <f>'III Plan Rates'!$AA303*'V Consumer Factors'!$N$20*'II Rate Development &amp; Change'!$J$34</f>
        <v>#DIV/0!</v>
      </c>
      <c r="AC300" s="112">
        <f>IF('III Plan Rates'!$AP303&gt;0,SUMPRODUCT(T300:AB300,'III Plan Rates'!$AG303:$AO303)/'III Plan Rates'!$AP303,0)</f>
        <v>0</v>
      </c>
      <c r="AD300" s="119"/>
      <c r="AE300" s="120" t="e">
        <f t="shared" si="131"/>
        <v>#DIV/0!</v>
      </c>
      <c r="AF300" s="120" t="e">
        <f t="shared" si="132"/>
        <v>#DIV/0!</v>
      </c>
      <c r="AG300" s="120" t="e">
        <f t="shared" si="133"/>
        <v>#DIV/0!</v>
      </c>
      <c r="AH300" s="120" t="e">
        <f t="shared" si="134"/>
        <v>#DIV/0!</v>
      </c>
      <c r="AI300" s="120" t="e">
        <f t="shared" si="135"/>
        <v>#DIV/0!</v>
      </c>
      <c r="AJ300" s="120" t="e">
        <f t="shared" si="136"/>
        <v>#DIV/0!</v>
      </c>
      <c r="AK300" s="120" t="e">
        <f t="shared" si="137"/>
        <v>#DIV/0!</v>
      </c>
      <c r="AL300" s="120" t="e">
        <f t="shared" si="138"/>
        <v>#DIV/0!</v>
      </c>
      <c r="AM300" s="120" t="e">
        <f t="shared" si="139"/>
        <v>#DIV/0!</v>
      </c>
      <c r="AN300" s="120" t="str">
        <f t="shared" si="140"/>
        <v/>
      </c>
      <c r="AO300" s="119"/>
      <c r="AP300" s="111"/>
      <c r="AQ300" s="111"/>
      <c r="AR300" s="111"/>
      <c r="AS300" s="111"/>
      <c r="AT300" s="111"/>
      <c r="AU300" s="111"/>
      <c r="AV300" s="111"/>
      <c r="AW300" s="111"/>
      <c r="AX300" s="111"/>
      <c r="AY300" s="112">
        <f>IF('III Plan Rates'!$AP303&gt;0,SUMPRODUCT(AP300:AX300,'III Plan Rates'!$AG303:$AO303)/'III Plan Rates'!$AP303,0)</f>
        <v>0</v>
      </c>
      <c r="AZ300" s="123"/>
      <c r="BA300" s="112" t="e">
        <f>'III Plan Rates'!$AA303*'V Consumer Factors'!$N$12*'II Rate Development &amp; Change'!$K$34</f>
        <v>#DIV/0!</v>
      </c>
      <c r="BB300" s="112" t="e">
        <f>'III Plan Rates'!$AA303*'V Consumer Factors'!$N$13*'II Rate Development &amp; Change'!$K$34</f>
        <v>#DIV/0!</v>
      </c>
      <c r="BC300" s="112" t="e">
        <f>'III Plan Rates'!$AA303*'V Consumer Factors'!$N$14*'II Rate Development &amp; Change'!$K$34</f>
        <v>#DIV/0!</v>
      </c>
      <c r="BD300" s="112" t="e">
        <f>'III Plan Rates'!$AA303*'V Consumer Factors'!$N$15*'II Rate Development &amp; Change'!$K$34</f>
        <v>#DIV/0!</v>
      </c>
      <c r="BE300" s="112" t="e">
        <f>'III Plan Rates'!$AA303*'V Consumer Factors'!$N$16*'II Rate Development &amp; Change'!$K$34</f>
        <v>#DIV/0!</v>
      </c>
      <c r="BF300" s="112" t="e">
        <f>'III Plan Rates'!$AA303*'V Consumer Factors'!$N$17*'II Rate Development &amp; Change'!$K$34</f>
        <v>#DIV/0!</v>
      </c>
      <c r="BG300" s="112" t="e">
        <f>'III Plan Rates'!$AA303*'V Consumer Factors'!$N$18*'II Rate Development &amp; Change'!$K$34</f>
        <v>#DIV/0!</v>
      </c>
      <c r="BH300" s="112" t="e">
        <f>'III Plan Rates'!$AA303*'V Consumer Factors'!$N$19*'II Rate Development &amp; Change'!$K$34</f>
        <v>#DIV/0!</v>
      </c>
      <c r="BI300" s="112" t="e">
        <f>'III Plan Rates'!$AA303*'V Consumer Factors'!$N$20*'II Rate Development &amp; Change'!$K$34</f>
        <v>#DIV/0!</v>
      </c>
      <c r="BJ300" s="112">
        <f>IF('III Plan Rates'!$AP303&gt;0,SUMPRODUCT(BA300:BI300,'III Plan Rates'!$AG303:$AO303)/'III Plan Rates'!$AP303,0)</f>
        <v>0</v>
      </c>
      <c r="BK300" s="124"/>
      <c r="BL300" s="120" t="e">
        <f t="shared" si="141"/>
        <v>#DIV/0!</v>
      </c>
      <c r="BM300" s="120" t="e">
        <f t="shared" si="142"/>
        <v>#DIV/0!</v>
      </c>
      <c r="BN300" s="120" t="e">
        <f t="shared" si="143"/>
        <v>#DIV/0!</v>
      </c>
      <c r="BO300" s="120" t="e">
        <f t="shared" si="144"/>
        <v>#DIV/0!</v>
      </c>
      <c r="BP300" s="120" t="e">
        <f t="shared" si="145"/>
        <v>#DIV/0!</v>
      </c>
      <c r="BQ300" s="120" t="e">
        <f t="shared" si="146"/>
        <v>#DIV/0!</v>
      </c>
      <c r="BR300" s="120" t="e">
        <f t="shared" si="147"/>
        <v>#DIV/0!</v>
      </c>
      <c r="BS300" s="120" t="e">
        <f t="shared" si="148"/>
        <v>#DIV/0!</v>
      </c>
      <c r="BT300" s="120" t="e">
        <f t="shared" si="149"/>
        <v>#DIV/0!</v>
      </c>
      <c r="BU300" s="120" t="str">
        <f t="shared" si="150"/>
        <v/>
      </c>
      <c r="BV300" s="119"/>
      <c r="BW300" s="111"/>
      <c r="BX300" s="111"/>
      <c r="BY300" s="111"/>
      <c r="BZ300" s="111"/>
      <c r="CA300" s="111"/>
      <c r="CB300" s="111"/>
      <c r="CC300" s="111"/>
      <c r="CD300" s="111"/>
      <c r="CE300" s="111"/>
      <c r="CF300" s="112">
        <f>IF('III Plan Rates'!$AP303&gt;0,SUMPRODUCT(BW300:CE300,'III Plan Rates'!$AG303:$AO303)/'III Plan Rates'!$AP303,0)</f>
        <v>0</v>
      </c>
      <c r="CG300" s="123"/>
      <c r="CH300" s="112" t="e">
        <f>'III Plan Rates'!$AA303*'V Consumer Factors'!$N$12*'II Rate Development &amp; Change'!$L$34</f>
        <v>#DIV/0!</v>
      </c>
      <c r="CI300" s="112" t="e">
        <f>'III Plan Rates'!$AA303*'V Consumer Factors'!$N$13*'II Rate Development &amp; Change'!$L$34</f>
        <v>#DIV/0!</v>
      </c>
      <c r="CJ300" s="112" t="e">
        <f>'III Plan Rates'!$AA303*'V Consumer Factors'!$N$14*'II Rate Development &amp; Change'!$L$34</f>
        <v>#DIV/0!</v>
      </c>
      <c r="CK300" s="112" t="e">
        <f>'III Plan Rates'!$AA303*'V Consumer Factors'!$N$15*'II Rate Development &amp; Change'!$L$34</f>
        <v>#DIV/0!</v>
      </c>
      <c r="CL300" s="112" t="e">
        <f>'III Plan Rates'!$AA303*'V Consumer Factors'!$N$16*'II Rate Development &amp; Change'!$L$34</f>
        <v>#DIV/0!</v>
      </c>
      <c r="CM300" s="112" t="e">
        <f>'III Plan Rates'!$AA303*'V Consumer Factors'!$N$17*'II Rate Development &amp; Change'!$L$34</f>
        <v>#DIV/0!</v>
      </c>
      <c r="CN300" s="112" t="e">
        <f>'III Plan Rates'!$AA303*'V Consumer Factors'!$N$18*'II Rate Development &amp; Change'!$L$34</f>
        <v>#DIV/0!</v>
      </c>
      <c r="CO300" s="112" t="e">
        <f>'III Plan Rates'!$AA303*'V Consumer Factors'!$N$19*'II Rate Development &amp; Change'!$L$34</f>
        <v>#DIV/0!</v>
      </c>
      <c r="CP300" s="112" t="e">
        <f>'III Plan Rates'!$AA303*'V Consumer Factors'!$N$20*'II Rate Development &amp; Change'!$L$34</f>
        <v>#DIV/0!</v>
      </c>
      <c r="CQ300" s="112">
        <f>IF('III Plan Rates'!$AP303&gt;0,SUMPRODUCT(CH300:CP300,'III Plan Rates'!$AG303:$AO303)/'III Plan Rates'!$AP303,0)</f>
        <v>0</v>
      </c>
      <c r="CR300" s="124"/>
      <c r="CS300" s="120" t="e">
        <f t="shared" si="151"/>
        <v>#DIV/0!</v>
      </c>
      <c r="CT300" s="120" t="e">
        <f t="shared" si="152"/>
        <v>#DIV/0!</v>
      </c>
      <c r="CU300" s="120" t="e">
        <f t="shared" si="153"/>
        <v>#DIV/0!</v>
      </c>
      <c r="CV300" s="120" t="e">
        <f t="shared" si="154"/>
        <v>#DIV/0!</v>
      </c>
      <c r="CW300" s="120" t="e">
        <f t="shared" si="155"/>
        <v>#DIV/0!</v>
      </c>
      <c r="CX300" s="120" t="e">
        <f t="shared" si="156"/>
        <v>#DIV/0!</v>
      </c>
      <c r="CY300" s="120" t="e">
        <f t="shared" si="157"/>
        <v>#DIV/0!</v>
      </c>
      <c r="CZ300" s="120" t="e">
        <f t="shared" si="158"/>
        <v>#DIV/0!</v>
      </c>
      <c r="DA300" s="120" t="e">
        <f t="shared" si="159"/>
        <v>#DIV/0!</v>
      </c>
      <c r="DB300" s="120" t="str">
        <f t="shared" si="160"/>
        <v/>
      </c>
      <c r="DC300" s="119"/>
      <c r="DD300" s="111"/>
      <c r="DE300" s="111"/>
      <c r="DF300" s="111"/>
      <c r="DG300" s="111"/>
      <c r="DH300" s="111"/>
      <c r="DI300" s="111"/>
      <c r="DJ300" s="111"/>
      <c r="DK300" s="111"/>
      <c r="DL300" s="111"/>
      <c r="DM300" s="112">
        <f>IF('III Plan Rates'!$AP303&gt;0,SUMPRODUCT(DD300:DL300,'III Plan Rates'!$AG303:$AO303)/'III Plan Rates'!$AP303,0)</f>
        <v>0</v>
      </c>
      <c r="DN300" s="123"/>
      <c r="DO300" s="112" t="e">
        <f>'III Plan Rates'!$AA303*'V Consumer Factors'!$N$12*'II Rate Development &amp; Change'!$M$34</f>
        <v>#DIV/0!</v>
      </c>
      <c r="DP300" s="112" t="e">
        <f>'III Plan Rates'!$AA303*'V Consumer Factors'!$N$13*'II Rate Development &amp; Change'!$M$34</f>
        <v>#DIV/0!</v>
      </c>
      <c r="DQ300" s="112" t="e">
        <f>'III Plan Rates'!$AA303*'V Consumer Factors'!$N$14*'II Rate Development &amp; Change'!$M$34</f>
        <v>#DIV/0!</v>
      </c>
      <c r="DR300" s="112" t="e">
        <f>'III Plan Rates'!$AA303*'V Consumer Factors'!$N$15*'II Rate Development &amp; Change'!$M$34</f>
        <v>#DIV/0!</v>
      </c>
      <c r="DS300" s="112" t="e">
        <f>'III Plan Rates'!$AA303*'V Consumer Factors'!$N$16*'II Rate Development &amp; Change'!$M$34</f>
        <v>#DIV/0!</v>
      </c>
      <c r="DT300" s="112" t="e">
        <f>'III Plan Rates'!$AA303*'V Consumer Factors'!$N$17*'II Rate Development &amp; Change'!$M$34</f>
        <v>#DIV/0!</v>
      </c>
      <c r="DU300" s="112" t="e">
        <f>'III Plan Rates'!$AA303*'V Consumer Factors'!$N$18*'II Rate Development &amp; Change'!$M$34</f>
        <v>#DIV/0!</v>
      </c>
      <c r="DV300" s="112" t="e">
        <f>'III Plan Rates'!$AA303*'V Consumer Factors'!$N$19*'II Rate Development &amp; Change'!$M$34</f>
        <v>#DIV/0!</v>
      </c>
      <c r="DW300" s="112" t="e">
        <f>'III Plan Rates'!$AA303*'V Consumer Factors'!$N$20*'II Rate Development &amp; Change'!$M$34</f>
        <v>#DIV/0!</v>
      </c>
      <c r="DX300" s="112">
        <f>IF('III Plan Rates'!$AP303&gt;0,SUMPRODUCT(DO300:DW300,'III Plan Rates'!$AG303:$AO303)/'III Plan Rates'!$AP303,0)</f>
        <v>0</v>
      </c>
      <c r="DZ300" s="120" t="e">
        <f t="shared" si="161"/>
        <v>#DIV/0!</v>
      </c>
      <c r="EA300" s="120" t="e">
        <f t="shared" si="162"/>
        <v>#DIV/0!</v>
      </c>
      <c r="EB300" s="120" t="e">
        <f t="shared" si="163"/>
        <v>#DIV/0!</v>
      </c>
      <c r="EC300" s="120" t="e">
        <f t="shared" si="164"/>
        <v>#DIV/0!</v>
      </c>
      <c r="ED300" s="120" t="e">
        <f t="shared" si="165"/>
        <v>#DIV/0!</v>
      </c>
      <c r="EE300" s="120" t="e">
        <f t="shared" si="166"/>
        <v>#DIV/0!</v>
      </c>
      <c r="EF300" s="120" t="e">
        <f t="shared" si="167"/>
        <v>#DIV/0!</v>
      </c>
      <c r="EG300" s="120" t="e">
        <f t="shared" si="168"/>
        <v>#DIV/0!</v>
      </c>
      <c r="EH300" s="120" t="e">
        <f t="shared" si="169"/>
        <v>#DIV/0!</v>
      </c>
      <c r="EI300" s="120" t="str">
        <f t="shared" si="170"/>
        <v/>
      </c>
      <c r="EJ300" s="119"/>
    </row>
    <row r="301" spans="1:140" x14ac:dyDescent="0.25">
      <c r="A301" s="406" t="str">
        <f>'III Plan Rates'!A304</f>
        <v>Plan 287</v>
      </c>
      <c r="B301" s="122">
        <f>'III Plan Rates'!B304</f>
        <v>0</v>
      </c>
      <c r="C301" s="128">
        <f>'III Plan Rates'!D304</f>
        <v>0</v>
      </c>
      <c r="D301" s="122">
        <f>'III Plan Rates'!E304</f>
        <v>0</v>
      </c>
      <c r="E301" s="122">
        <f>'III Plan Rates'!F304</f>
        <v>0</v>
      </c>
      <c r="F301" s="122">
        <f>'III Plan Rates'!G304</f>
        <v>0</v>
      </c>
      <c r="G301" s="122">
        <f>'III Plan Rates'!J304</f>
        <v>0</v>
      </c>
      <c r="H301" s="10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2">
        <f>IF('III Plan Rates'!$AP304&gt;0,SUMPRODUCT(I301:Q301,'III Plan Rates'!$AG304:$AO304)/'III Plan Rates'!$AP304,0)</f>
        <v>0</v>
      </c>
      <c r="S301" s="123"/>
      <c r="T301" s="112" t="e">
        <f>'III Plan Rates'!$AA304*'V Consumer Factors'!$N$12*'II Rate Development &amp; Change'!$J$34</f>
        <v>#DIV/0!</v>
      </c>
      <c r="U301" s="112" t="e">
        <f>'III Plan Rates'!$AA304*'V Consumer Factors'!$N$13*'II Rate Development &amp; Change'!$J$34</f>
        <v>#DIV/0!</v>
      </c>
      <c r="V301" s="112" t="e">
        <f>'III Plan Rates'!$AA304*'V Consumer Factors'!$N$14*'II Rate Development &amp; Change'!$J$34</f>
        <v>#DIV/0!</v>
      </c>
      <c r="W301" s="112" t="e">
        <f>'III Plan Rates'!$AA304*'V Consumer Factors'!$N$15*'II Rate Development &amp; Change'!$J$34</f>
        <v>#DIV/0!</v>
      </c>
      <c r="X301" s="112" t="e">
        <f>'III Plan Rates'!$AA304*'V Consumer Factors'!$N$16*'II Rate Development &amp; Change'!$J$34</f>
        <v>#DIV/0!</v>
      </c>
      <c r="Y301" s="112" t="e">
        <f>'III Plan Rates'!$AA304*'V Consumer Factors'!$N$17*'II Rate Development &amp; Change'!$J$34</f>
        <v>#DIV/0!</v>
      </c>
      <c r="Z301" s="112" t="e">
        <f>'III Plan Rates'!$AA304*'V Consumer Factors'!$N$18*'II Rate Development &amp; Change'!$J$34</f>
        <v>#DIV/0!</v>
      </c>
      <c r="AA301" s="112" t="e">
        <f>'III Plan Rates'!$AA304*'V Consumer Factors'!$N$19*'II Rate Development &amp; Change'!$J$34</f>
        <v>#DIV/0!</v>
      </c>
      <c r="AB301" s="112" t="e">
        <f>'III Plan Rates'!$AA304*'V Consumer Factors'!$N$20*'II Rate Development &amp; Change'!$J$34</f>
        <v>#DIV/0!</v>
      </c>
      <c r="AC301" s="112">
        <f>IF('III Plan Rates'!$AP304&gt;0,SUMPRODUCT(T301:AB301,'III Plan Rates'!$AG304:$AO304)/'III Plan Rates'!$AP304,0)</f>
        <v>0</v>
      </c>
      <c r="AD301" s="119"/>
      <c r="AE301" s="120" t="e">
        <f t="shared" si="131"/>
        <v>#DIV/0!</v>
      </c>
      <c r="AF301" s="120" t="e">
        <f t="shared" si="132"/>
        <v>#DIV/0!</v>
      </c>
      <c r="AG301" s="120" t="e">
        <f t="shared" si="133"/>
        <v>#DIV/0!</v>
      </c>
      <c r="AH301" s="120" t="e">
        <f t="shared" si="134"/>
        <v>#DIV/0!</v>
      </c>
      <c r="AI301" s="120" t="e">
        <f t="shared" si="135"/>
        <v>#DIV/0!</v>
      </c>
      <c r="AJ301" s="120" t="e">
        <f t="shared" si="136"/>
        <v>#DIV/0!</v>
      </c>
      <c r="AK301" s="120" t="e">
        <f t="shared" si="137"/>
        <v>#DIV/0!</v>
      </c>
      <c r="AL301" s="120" t="e">
        <f t="shared" si="138"/>
        <v>#DIV/0!</v>
      </c>
      <c r="AM301" s="120" t="e">
        <f t="shared" si="139"/>
        <v>#DIV/0!</v>
      </c>
      <c r="AN301" s="120" t="str">
        <f t="shared" si="140"/>
        <v/>
      </c>
      <c r="AO301" s="119"/>
      <c r="AP301" s="111"/>
      <c r="AQ301" s="111"/>
      <c r="AR301" s="111"/>
      <c r="AS301" s="111"/>
      <c r="AT301" s="111"/>
      <c r="AU301" s="111"/>
      <c r="AV301" s="111"/>
      <c r="AW301" s="111"/>
      <c r="AX301" s="111"/>
      <c r="AY301" s="112">
        <f>IF('III Plan Rates'!$AP304&gt;0,SUMPRODUCT(AP301:AX301,'III Plan Rates'!$AG304:$AO304)/'III Plan Rates'!$AP304,0)</f>
        <v>0</v>
      </c>
      <c r="AZ301" s="123"/>
      <c r="BA301" s="112" t="e">
        <f>'III Plan Rates'!$AA304*'V Consumer Factors'!$N$12*'II Rate Development &amp; Change'!$K$34</f>
        <v>#DIV/0!</v>
      </c>
      <c r="BB301" s="112" t="e">
        <f>'III Plan Rates'!$AA304*'V Consumer Factors'!$N$13*'II Rate Development &amp; Change'!$K$34</f>
        <v>#DIV/0!</v>
      </c>
      <c r="BC301" s="112" t="e">
        <f>'III Plan Rates'!$AA304*'V Consumer Factors'!$N$14*'II Rate Development &amp; Change'!$K$34</f>
        <v>#DIV/0!</v>
      </c>
      <c r="BD301" s="112" t="e">
        <f>'III Plan Rates'!$AA304*'V Consumer Factors'!$N$15*'II Rate Development &amp; Change'!$K$34</f>
        <v>#DIV/0!</v>
      </c>
      <c r="BE301" s="112" t="e">
        <f>'III Plan Rates'!$AA304*'V Consumer Factors'!$N$16*'II Rate Development &amp; Change'!$K$34</f>
        <v>#DIV/0!</v>
      </c>
      <c r="BF301" s="112" t="e">
        <f>'III Plan Rates'!$AA304*'V Consumer Factors'!$N$17*'II Rate Development &amp; Change'!$K$34</f>
        <v>#DIV/0!</v>
      </c>
      <c r="BG301" s="112" t="e">
        <f>'III Plan Rates'!$AA304*'V Consumer Factors'!$N$18*'II Rate Development &amp; Change'!$K$34</f>
        <v>#DIV/0!</v>
      </c>
      <c r="BH301" s="112" t="e">
        <f>'III Plan Rates'!$AA304*'V Consumer Factors'!$N$19*'II Rate Development &amp; Change'!$K$34</f>
        <v>#DIV/0!</v>
      </c>
      <c r="BI301" s="112" t="e">
        <f>'III Plan Rates'!$AA304*'V Consumer Factors'!$N$20*'II Rate Development &amp; Change'!$K$34</f>
        <v>#DIV/0!</v>
      </c>
      <c r="BJ301" s="112">
        <f>IF('III Plan Rates'!$AP304&gt;0,SUMPRODUCT(BA301:BI301,'III Plan Rates'!$AG304:$AO304)/'III Plan Rates'!$AP304,0)</f>
        <v>0</v>
      </c>
      <c r="BK301" s="124"/>
      <c r="BL301" s="120" t="e">
        <f t="shared" si="141"/>
        <v>#DIV/0!</v>
      </c>
      <c r="BM301" s="120" t="e">
        <f t="shared" si="142"/>
        <v>#DIV/0!</v>
      </c>
      <c r="BN301" s="120" t="e">
        <f t="shared" si="143"/>
        <v>#DIV/0!</v>
      </c>
      <c r="BO301" s="120" t="e">
        <f t="shared" si="144"/>
        <v>#DIV/0!</v>
      </c>
      <c r="BP301" s="120" t="e">
        <f t="shared" si="145"/>
        <v>#DIV/0!</v>
      </c>
      <c r="BQ301" s="120" t="e">
        <f t="shared" si="146"/>
        <v>#DIV/0!</v>
      </c>
      <c r="BR301" s="120" t="e">
        <f t="shared" si="147"/>
        <v>#DIV/0!</v>
      </c>
      <c r="BS301" s="120" t="e">
        <f t="shared" si="148"/>
        <v>#DIV/0!</v>
      </c>
      <c r="BT301" s="120" t="e">
        <f t="shared" si="149"/>
        <v>#DIV/0!</v>
      </c>
      <c r="BU301" s="120" t="str">
        <f t="shared" si="150"/>
        <v/>
      </c>
      <c r="BV301" s="119"/>
      <c r="BW301" s="111"/>
      <c r="BX301" s="111"/>
      <c r="BY301" s="111"/>
      <c r="BZ301" s="111"/>
      <c r="CA301" s="111"/>
      <c r="CB301" s="111"/>
      <c r="CC301" s="111"/>
      <c r="CD301" s="111"/>
      <c r="CE301" s="111"/>
      <c r="CF301" s="112">
        <f>IF('III Plan Rates'!$AP304&gt;0,SUMPRODUCT(BW301:CE301,'III Plan Rates'!$AG304:$AO304)/'III Plan Rates'!$AP304,0)</f>
        <v>0</v>
      </c>
      <c r="CG301" s="123"/>
      <c r="CH301" s="112" t="e">
        <f>'III Plan Rates'!$AA304*'V Consumer Factors'!$N$12*'II Rate Development &amp; Change'!$L$34</f>
        <v>#DIV/0!</v>
      </c>
      <c r="CI301" s="112" t="e">
        <f>'III Plan Rates'!$AA304*'V Consumer Factors'!$N$13*'II Rate Development &amp; Change'!$L$34</f>
        <v>#DIV/0!</v>
      </c>
      <c r="CJ301" s="112" t="e">
        <f>'III Plan Rates'!$AA304*'V Consumer Factors'!$N$14*'II Rate Development &amp; Change'!$L$34</f>
        <v>#DIV/0!</v>
      </c>
      <c r="CK301" s="112" t="e">
        <f>'III Plan Rates'!$AA304*'V Consumer Factors'!$N$15*'II Rate Development &amp; Change'!$L$34</f>
        <v>#DIV/0!</v>
      </c>
      <c r="CL301" s="112" t="e">
        <f>'III Plan Rates'!$AA304*'V Consumer Factors'!$N$16*'II Rate Development &amp; Change'!$L$34</f>
        <v>#DIV/0!</v>
      </c>
      <c r="CM301" s="112" t="e">
        <f>'III Plan Rates'!$AA304*'V Consumer Factors'!$N$17*'II Rate Development &amp; Change'!$L$34</f>
        <v>#DIV/0!</v>
      </c>
      <c r="CN301" s="112" t="e">
        <f>'III Plan Rates'!$AA304*'V Consumer Factors'!$N$18*'II Rate Development &amp; Change'!$L$34</f>
        <v>#DIV/0!</v>
      </c>
      <c r="CO301" s="112" t="e">
        <f>'III Plan Rates'!$AA304*'V Consumer Factors'!$N$19*'II Rate Development &amp; Change'!$L$34</f>
        <v>#DIV/0!</v>
      </c>
      <c r="CP301" s="112" t="e">
        <f>'III Plan Rates'!$AA304*'V Consumer Factors'!$N$20*'II Rate Development &amp; Change'!$L$34</f>
        <v>#DIV/0!</v>
      </c>
      <c r="CQ301" s="112">
        <f>IF('III Plan Rates'!$AP304&gt;0,SUMPRODUCT(CH301:CP301,'III Plan Rates'!$AG304:$AO304)/'III Plan Rates'!$AP304,0)</f>
        <v>0</v>
      </c>
      <c r="CR301" s="124"/>
      <c r="CS301" s="120" t="e">
        <f t="shared" si="151"/>
        <v>#DIV/0!</v>
      </c>
      <c r="CT301" s="120" t="e">
        <f t="shared" si="152"/>
        <v>#DIV/0!</v>
      </c>
      <c r="CU301" s="120" t="e">
        <f t="shared" si="153"/>
        <v>#DIV/0!</v>
      </c>
      <c r="CV301" s="120" t="e">
        <f t="shared" si="154"/>
        <v>#DIV/0!</v>
      </c>
      <c r="CW301" s="120" t="e">
        <f t="shared" si="155"/>
        <v>#DIV/0!</v>
      </c>
      <c r="CX301" s="120" t="e">
        <f t="shared" si="156"/>
        <v>#DIV/0!</v>
      </c>
      <c r="CY301" s="120" t="e">
        <f t="shared" si="157"/>
        <v>#DIV/0!</v>
      </c>
      <c r="CZ301" s="120" t="e">
        <f t="shared" si="158"/>
        <v>#DIV/0!</v>
      </c>
      <c r="DA301" s="120" t="e">
        <f t="shared" si="159"/>
        <v>#DIV/0!</v>
      </c>
      <c r="DB301" s="120" t="str">
        <f t="shared" si="160"/>
        <v/>
      </c>
      <c r="DC301" s="119"/>
      <c r="DD301" s="111"/>
      <c r="DE301" s="111"/>
      <c r="DF301" s="111"/>
      <c r="DG301" s="111"/>
      <c r="DH301" s="111"/>
      <c r="DI301" s="111"/>
      <c r="DJ301" s="111"/>
      <c r="DK301" s="111"/>
      <c r="DL301" s="111"/>
      <c r="DM301" s="112">
        <f>IF('III Plan Rates'!$AP304&gt;0,SUMPRODUCT(DD301:DL301,'III Plan Rates'!$AG304:$AO304)/'III Plan Rates'!$AP304,0)</f>
        <v>0</v>
      </c>
      <c r="DN301" s="123"/>
      <c r="DO301" s="112" t="e">
        <f>'III Plan Rates'!$AA304*'V Consumer Factors'!$N$12*'II Rate Development &amp; Change'!$M$34</f>
        <v>#DIV/0!</v>
      </c>
      <c r="DP301" s="112" t="e">
        <f>'III Plan Rates'!$AA304*'V Consumer Factors'!$N$13*'II Rate Development &amp; Change'!$M$34</f>
        <v>#DIV/0!</v>
      </c>
      <c r="DQ301" s="112" t="e">
        <f>'III Plan Rates'!$AA304*'V Consumer Factors'!$N$14*'II Rate Development &amp; Change'!$M$34</f>
        <v>#DIV/0!</v>
      </c>
      <c r="DR301" s="112" t="e">
        <f>'III Plan Rates'!$AA304*'V Consumer Factors'!$N$15*'II Rate Development &amp; Change'!$M$34</f>
        <v>#DIV/0!</v>
      </c>
      <c r="DS301" s="112" t="e">
        <f>'III Plan Rates'!$AA304*'V Consumer Factors'!$N$16*'II Rate Development &amp; Change'!$M$34</f>
        <v>#DIV/0!</v>
      </c>
      <c r="DT301" s="112" t="e">
        <f>'III Plan Rates'!$AA304*'V Consumer Factors'!$N$17*'II Rate Development &amp; Change'!$M$34</f>
        <v>#DIV/0!</v>
      </c>
      <c r="DU301" s="112" t="e">
        <f>'III Plan Rates'!$AA304*'V Consumer Factors'!$N$18*'II Rate Development &amp; Change'!$M$34</f>
        <v>#DIV/0!</v>
      </c>
      <c r="DV301" s="112" t="e">
        <f>'III Plan Rates'!$AA304*'V Consumer Factors'!$N$19*'II Rate Development &amp; Change'!$M$34</f>
        <v>#DIV/0!</v>
      </c>
      <c r="DW301" s="112" t="e">
        <f>'III Plan Rates'!$AA304*'V Consumer Factors'!$N$20*'II Rate Development &amp; Change'!$M$34</f>
        <v>#DIV/0!</v>
      </c>
      <c r="DX301" s="112">
        <f>IF('III Plan Rates'!$AP304&gt;0,SUMPRODUCT(DO301:DW301,'III Plan Rates'!$AG304:$AO304)/'III Plan Rates'!$AP304,0)</f>
        <v>0</v>
      </c>
      <c r="DZ301" s="120" t="e">
        <f t="shared" si="161"/>
        <v>#DIV/0!</v>
      </c>
      <c r="EA301" s="120" t="e">
        <f t="shared" si="162"/>
        <v>#DIV/0!</v>
      </c>
      <c r="EB301" s="120" t="e">
        <f t="shared" si="163"/>
        <v>#DIV/0!</v>
      </c>
      <c r="EC301" s="120" t="e">
        <f t="shared" si="164"/>
        <v>#DIV/0!</v>
      </c>
      <c r="ED301" s="120" t="e">
        <f t="shared" si="165"/>
        <v>#DIV/0!</v>
      </c>
      <c r="EE301" s="120" t="e">
        <f t="shared" si="166"/>
        <v>#DIV/0!</v>
      </c>
      <c r="EF301" s="120" t="e">
        <f t="shared" si="167"/>
        <v>#DIV/0!</v>
      </c>
      <c r="EG301" s="120" t="e">
        <f t="shared" si="168"/>
        <v>#DIV/0!</v>
      </c>
      <c r="EH301" s="120" t="e">
        <f t="shared" si="169"/>
        <v>#DIV/0!</v>
      </c>
      <c r="EI301" s="120" t="str">
        <f t="shared" si="170"/>
        <v/>
      </c>
      <c r="EJ301" s="119"/>
    </row>
    <row r="302" spans="1:140" x14ac:dyDescent="0.25">
      <c r="A302" s="406" t="str">
        <f>'III Plan Rates'!A305</f>
        <v>Plan 288</v>
      </c>
      <c r="B302" s="122">
        <f>'III Plan Rates'!B305</f>
        <v>0</v>
      </c>
      <c r="C302" s="128">
        <f>'III Plan Rates'!D305</f>
        <v>0</v>
      </c>
      <c r="D302" s="122">
        <f>'III Plan Rates'!E305</f>
        <v>0</v>
      </c>
      <c r="E302" s="122">
        <f>'III Plan Rates'!F305</f>
        <v>0</v>
      </c>
      <c r="F302" s="122">
        <f>'III Plan Rates'!G305</f>
        <v>0</v>
      </c>
      <c r="G302" s="122">
        <f>'III Plan Rates'!J305</f>
        <v>0</v>
      </c>
      <c r="H302" s="10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2">
        <f>IF('III Plan Rates'!$AP305&gt;0,SUMPRODUCT(I302:Q302,'III Plan Rates'!$AG305:$AO305)/'III Plan Rates'!$AP305,0)</f>
        <v>0</v>
      </c>
      <c r="S302" s="123"/>
      <c r="T302" s="112" t="e">
        <f>'III Plan Rates'!$AA305*'V Consumer Factors'!$N$12*'II Rate Development &amp; Change'!$J$34</f>
        <v>#DIV/0!</v>
      </c>
      <c r="U302" s="112" t="e">
        <f>'III Plan Rates'!$AA305*'V Consumer Factors'!$N$13*'II Rate Development &amp; Change'!$J$34</f>
        <v>#DIV/0!</v>
      </c>
      <c r="V302" s="112" t="e">
        <f>'III Plan Rates'!$AA305*'V Consumer Factors'!$N$14*'II Rate Development &amp; Change'!$J$34</f>
        <v>#DIV/0!</v>
      </c>
      <c r="W302" s="112" t="e">
        <f>'III Plan Rates'!$AA305*'V Consumer Factors'!$N$15*'II Rate Development &amp; Change'!$J$34</f>
        <v>#DIV/0!</v>
      </c>
      <c r="X302" s="112" t="e">
        <f>'III Plan Rates'!$AA305*'V Consumer Factors'!$N$16*'II Rate Development &amp; Change'!$J$34</f>
        <v>#DIV/0!</v>
      </c>
      <c r="Y302" s="112" t="e">
        <f>'III Plan Rates'!$AA305*'V Consumer Factors'!$N$17*'II Rate Development &amp; Change'!$J$34</f>
        <v>#DIV/0!</v>
      </c>
      <c r="Z302" s="112" t="e">
        <f>'III Plan Rates'!$AA305*'V Consumer Factors'!$N$18*'II Rate Development &amp; Change'!$J$34</f>
        <v>#DIV/0!</v>
      </c>
      <c r="AA302" s="112" t="e">
        <f>'III Plan Rates'!$AA305*'V Consumer Factors'!$N$19*'II Rate Development &amp; Change'!$J$34</f>
        <v>#DIV/0!</v>
      </c>
      <c r="AB302" s="112" t="e">
        <f>'III Plan Rates'!$AA305*'V Consumer Factors'!$N$20*'II Rate Development &amp; Change'!$J$34</f>
        <v>#DIV/0!</v>
      </c>
      <c r="AC302" s="112">
        <f>IF('III Plan Rates'!$AP305&gt;0,SUMPRODUCT(T302:AB302,'III Plan Rates'!$AG305:$AO305)/'III Plan Rates'!$AP305,0)</f>
        <v>0</v>
      </c>
      <c r="AD302" s="119"/>
      <c r="AE302" s="120" t="e">
        <f t="shared" si="131"/>
        <v>#DIV/0!</v>
      </c>
      <c r="AF302" s="120" t="e">
        <f t="shared" si="132"/>
        <v>#DIV/0!</v>
      </c>
      <c r="AG302" s="120" t="e">
        <f t="shared" si="133"/>
        <v>#DIV/0!</v>
      </c>
      <c r="AH302" s="120" t="e">
        <f t="shared" si="134"/>
        <v>#DIV/0!</v>
      </c>
      <c r="AI302" s="120" t="e">
        <f t="shared" si="135"/>
        <v>#DIV/0!</v>
      </c>
      <c r="AJ302" s="120" t="e">
        <f t="shared" si="136"/>
        <v>#DIV/0!</v>
      </c>
      <c r="AK302" s="120" t="e">
        <f t="shared" si="137"/>
        <v>#DIV/0!</v>
      </c>
      <c r="AL302" s="120" t="e">
        <f t="shared" si="138"/>
        <v>#DIV/0!</v>
      </c>
      <c r="AM302" s="120" t="e">
        <f t="shared" si="139"/>
        <v>#DIV/0!</v>
      </c>
      <c r="AN302" s="120" t="str">
        <f t="shared" si="140"/>
        <v/>
      </c>
      <c r="AO302" s="119"/>
      <c r="AP302" s="111"/>
      <c r="AQ302" s="111"/>
      <c r="AR302" s="111"/>
      <c r="AS302" s="111"/>
      <c r="AT302" s="111"/>
      <c r="AU302" s="111"/>
      <c r="AV302" s="111"/>
      <c r="AW302" s="111"/>
      <c r="AX302" s="111"/>
      <c r="AY302" s="112">
        <f>IF('III Plan Rates'!$AP305&gt;0,SUMPRODUCT(AP302:AX302,'III Plan Rates'!$AG305:$AO305)/'III Plan Rates'!$AP305,0)</f>
        <v>0</v>
      </c>
      <c r="AZ302" s="123"/>
      <c r="BA302" s="112" t="e">
        <f>'III Plan Rates'!$AA305*'V Consumer Factors'!$N$12*'II Rate Development &amp; Change'!$K$34</f>
        <v>#DIV/0!</v>
      </c>
      <c r="BB302" s="112" t="e">
        <f>'III Plan Rates'!$AA305*'V Consumer Factors'!$N$13*'II Rate Development &amp; Change'!$K$34</f>
        <v>#DIV/0!</v>
      </c>
      <c r="BC302" s="112" t="e">
        <f>'III Plan Rates'!$AA305*'V Consumer Factors'!$N$14*'II Rate Development &amp; Change'!$K$34</f>
        <v>#DIV/0!</v>
      </c>
      <c r="BD302" s="112" t="e">
        <f>'III Plan Rates'!$AA305*'V Consumer Factors'!$N$15*'II Rate Development &amp; Change'!$K$34</f>
        <v>#DIV/0!</v>
      </c>
      <c r="BE302" s="112" t="e">
        <f>'III Plan Rates'!$AA305*'V Consumer Factors'!$N$16*'II Rate Development &amp; Change'!$K$34</f>
        <v>#DIV/0!</v>
      </c>
      <c r="BF302" s="112" t="e">
        <f>'III Plan Rates'!$AA305*'V Consumer Factors'!$N$17*'II Rate Development &amp; Change'!$K$34</f>
        <v>#DIV/0!</v>
      </c>
      <c r="BG302" s="112" t="e">
        <f>'III Plan Rates'!$AA305*'V Consumer Factors'!$N$18*'II Rate Development &amp; Change'!$K$34</f>
        <v>#DIV/0!</v>
      </c>
      <c r="BH302" s="112" t="e">
        <f>'III Plan Rates'!$AA305*'V Consumer Factors'!$N$19*'II Rate Development &amp; Change'!$K$34</f>
        <v>#DIV/0!</v>
      </c>
      <c r="BI302" s="112" t="e">
        <f>'III Plan Rates'!$AA305*'V Consumer Factors'!$N$20*'II Rate Development &amp; Change'!$K$34</f>
        <v>#DIV/0!</v>
      </c>
      <c r="BJ302" s="112">
        <f>IF('III Plan Rates'!$AP305&gt;0,SUMPRODUCT(BA302:BI302,'III Plan Rates'!$AG305:$AO305)/'III Plan Rates'!$AP305,0)</f>
        <v>0</v>
      </c>
      <c r="BK302" s="124"/>
      <c r="BL302" s="120" t="e">
        <f t="shared" si="141"/>
        <v>#DIV/0!</v>
      </c>
      <c r="BM302" s="120" t="e">
        <f t="shared" si="142"/>
        <v>#DIV/0!</v>
      </c>
      <c r="BN302" s="120" t="e">
        <f t="shared" si="143"/>
        <v>#DIV/0!</v>
      </c>
      <c r="BO302" s="120" t="e">
        <f t="shared" si="144"/>
        <v>#DIV/0!</v>
      </c>
      <c r="BP302" s="120" t="e">
        <f t="shared" si="145"/>
        <v>#DIV/0!</v>
      </c>
      <c r="BQ302" s="120" t="e">
        <f t="shared" si="146"/>
        <v>#DIV/0!</v>
      </c>
      <c r="BR302" s="120" t="e">
        <f t="shared" si="147"/>
        <v>#DIV/0!</v>
      </c>
      <c r="BS302" s="120" t="e">
        <f t="shared" si="148"/>
        <v>#DIV/0!</v>
      </c>
      <c r="BT302" s="120" t="e">
        <f t="shared" si="149"/>
        <v>#DIV/0!</v>
      </c>
      <c r="BU302" s="120" t="str">
        <f t="shared" si="150"/>
        <v/>
      </c>
      <c r="BV302" s="119"/>
      <c r="BW302" s="111"/>
      <c r="BX302" s="111"/>
      <c r="BY302" s="111"/>
      <c r="BZ302" s="111"/>
      <c r="CA302" s="111"/>
      <c r="CB302" s="111"/>
      <c r="CC302" s="111"/>
      <c r="CD302" s="111"/>
      <c r="CE302" s="111"/>
      <c r="CF302" s="112">
        <f>IF('III Plan Rates'!$AP305&gt;0,SUMPRODUCT(BW302:CE302,'III Plan Rates'!$AG305:$AO305)/'III Plan Rates'!$AP305,0)</f>
        <v>0</v>
      </c>
      <c r="CG302" s="123"/>
      <c r="CH302" s="112" t="e">
        <f>'III Plan Rates'!$AA305*'V Consumer Factors'!$N$12*'II Rate Development &amp; Change'!$L$34</f>
        <v>#DIV/0!</v>
      </c>
      <c r="CI302" s="112" t="e">
        <f>'III Plan Rates'!$AA305*'V Consumer Factors'!$N$13*'II Rate Development &amp; Change'!$L$34</f>
        <v>#DIV/0!</v>
      </c>
      <c r="CJ302" s="112" t="e">
        <f>'III Plan Rates'!$AA305*'V Consumer Factors'!$N$14*'II Rate Development &amp; Change'!$L$34</f>
        <v>#DIV/0!</v>
      </c>
      <c r="CK302" s="112" t="e">
        <f>'III Plan Rates'!$AA305*'V Consumer Factors'!$N$15*'II Rate Development &amp; Change'!$L$34</f>
        <v>#DIV/0!</v>
      </c>
      <c r="CL302" s="112" t="e">
        <f>'III Plan Rates'!$AA305*'V Consumer Factors'!$N$16*'II Rate Development &amp; Change'!$L$34</f>
        <v>#DIV/0!</v>
      </c>
      <c r="CM302" s="112" t="e">
        <f>'III Plan Rates'!$AA305*'V Consumer Factors'!$N$17*'II Rate Development &amp; Change'!$L$34</f>
        <v>#DIV/0!</v>
      </c>
      <c r="CN302" s="112" t="e">
        <f>'III Plan Rates'!$AA305*'V Consumer Factors'!$N$18*'II Rate Development &amp; Change'!$L$34</f>
        <v>#DIV/0!</v>
      </c>
      <c r="CO302" s="112" t="e">
        <f>'III Plan Rates'!$AA305*'V Consumer Factors'!$N$19*'II Rate Development &amp; Change'!$L$34</f>
        <v>#DIV/0!</v>
      </c>
      <c r="CP302" s="112" t="e">
        <f>'III Plan Rates'!$AA305*'V Consumer Factors'!$N$20*'II Rate Development &amp; Change'!$L$34</f>
        <v>#DIV/0!</v>
      </c>
      <c r="CQ302" s="112">
        <f>IF('III Plan Rates'!$AP305&gt;0,SUMPRODUCT(CH302:CP302,'III Plan Rates'!$AG305:$AO305)/'III Plan Rates'!$AP305,0)</f>
        <v>0</v>
      </c>
      <c r="CR302" s="124"/>
      <c r="CS302" s="120" t="e">
        <f t="shared" si="151"/>
        <v>#DIV/0!</v>
      </c>
      <c r="CT302" s="120" t="e">
        <f t="shared" si="152"/>
        <v>#DIV/0!</v>
      </c>
      <c r="CU302" s="120" t="e">
        <f t="shared" si="153"/>
        <v>#DIV/0!</v>
      </c>
      <c r="CV302" s="120" t="e">
        <f t="shared" si="154"/>
        <v>#DIV/0!</v>
      </c>
      <c r="CW302" s="120" t="e">
        <f t="shared" si="155"/>
        <v>#DIV/0!</v>
      </c>
      <c r="CX302" s="120" t="e">
        <f t="shared" si="156"/>
        <v>#DIV/0!</v>
      </c>
      <c r="CY302" s="120" t="e">
        <f t="shared" si="157"/>
        <v>#DIV/0!</v>
      </c>
      <c r="CZ302" s="120" t="e">
        <f t="shared" si="158"/>
        <v>#DIV/0!</v>
      </c>
      <c r="DA302" s="120" t="e">
        <f t="shared" si="159"/>
        <v>#DIV/0!</v>
      </c>
      <c r="DB302" s="120" t="str">
        <f t="shared" si="160"/>
        <v/>
      </c>
      <c r="DC302" s="119"/>
      <c r="DD302" s="111"/>
      <c r="DE302" s="111"/>
      <c r="DF302" s="111"/>
      <c r="DG302" s="111"/>
      <c r="DH302" s="111"/>
      <c r="DI302" s="111"/>
      <c r="DJ302" s="111"/>
      <c r="DK302" s="111"/>
      <c r="DL302" s="111"/>
      <c r="DM302" s="112">
        <f>IF('III Plan Rates'!$AP305&gt;0,SUMPRODUCT(DD302:DL302,'III Plan Rates'!$AG305:$AO305)/'III Plan Rates'!$AP305,0)</f>
        <v>0</v>
      </c>
      <c r="DN302" s="123"/>
      <c r="DO302" s="112" t="e">
        <f>'III Plan Rates'!$AA305*'V Consumer Factors'!$N$12*'II Rate Development &amp; Change'!$M$34</f>
        <v>#DIV/0!</v>
      </c>
      <c r="DP302" s="112" t="e">
        <f>'III Plan Rates'!$AA305*'V Consumer Factors'!$N$13*'II Rate Development &amp; Change'!$M$34</f>
        <v>#DIV/0!</v>
      </c>
      <c r="DQ302" s="112" t="e">
        <f>'III Plan Rates'!$AA305*'V Consumer Factors'!$N$14*'II Rate Development &amp; Change'!$M$34</f>
        <v>#DIV/0!</v>
      </c>
      <c r="DR302" s="112" t="e">
        <f>'III Plan Rates'!$AA305*'V Consumer Factors'!$N$15*'II Rate Development &amp; Change'!$M$34</f>
        <v>#DIV/0!</v>
      </c>
      <c r="DS302" s="112" t="e">
        <f>'III Plan Rates'!$AA305*'V Consumer Factors'!$N$16*'II Rate Development &amp; Change'!$M$34</f>
        <v>#DIV/0!</v>
      </c>
      <c r="DT302" s="112" t="e">
        <f>'III Plan Rates'!$AA305*'V Consumer Factors'!$N$17*'II Rate Development &amp; Change'!$M$34</f>
        <v>#DIV/0!</v>
      </c>
      <c r="DU302" s="112" t="e">
        <f>'III Plan Rates'!$AA305*'V Consumer Factors'!$N$18*'II Rate Development &amp; Change'!$M$34</f>
        <v>#DIV/0!</v>
      </c>
      <c r="DV302" s="112" t="e">
        <f>'III Plan Rates'!$AA305*'V Consumer Factors'!$N$19*'II Rate Development &amp; Change'!$M$34</f>
        <v>#DIV/0!</v>
      </c>
      <c r="DW302" s="112" t="e">
        <f>'III Plan Rates'!$AA305*'V Consumer Factors'!$N$20*'II Rate Development &amp; Change'!$M$34</f>
        <v>#DIV/0!</v>
      </c>
      <c r="DX302" s="112">
        <f>IF('III Plan Rates'!$AP305&gt;0,SUMPRODUCT(DO302:DW302,'III Plan Rates'!$AG305:$AO305)/'III Plan Rates'!$AP305,0)</f>
        <v>0</v>
      </c>
      <c r="DZ302" s="120" t="e">
        <f t="shared" si="161"/>
        <v>#DIV/0!</v>
      </c>
      <c r="EA302" s="120" t="e">
        <f t="shared" si="162"/>
        <v>#DIV/0!</v>
      </c>
      <c r="EB302" s="120" t="e">
        <f t="shared" si="163"/>
        <v>#DIV/0!</v>
      </c>
      <c r="EC302" s="120" t="e">
        <f t="shared" si="164"/>
        <v>#DIV/0!</v>
      </c>
      <c r="ED302" s="120" t="e">
        <f t="shared" si="165"/>
        <v>#DIV/0!</v>
      </c>
      <c r="EE302" s="120" t="e">
        <f t="shared" si="166"/>
        <v>#DIV/0!</v>
      </c>
      <c r="EF302" s="120" t="e">
        <f t="shared" si="167"/>
        <v>#DIV/0!</v>
      </c>
      <c r="EG302" s="120" t="e">
        <f t="shared" si="168"/>
        <v>#DIV/0!</v>
      </c>
      <c r="EH302" s="120" t="e">
        <f t="shared" si="169"/>
        <v>#DIV/0!</v>
      </c>
      <c r="EI302" s="120" t="str">
        <f t="shared" si="170"/>
        <v/>
      </c>
      <c r="EJ302" s="119"/>
    </row>
    <row r="303" spans="1:140" x14ac:dyDescent="0.25">
      <c r="A303" s="406" t="str">
        <f>'III Plan Rates'!A306</f>
        <v>Plan 289</v>
      </c>
      <c r="B303" s="122">
        <f>'III Plan Rates'!B306</f>
        <v>0</v>
      </c>
      <c r="C303" s="128">
        <f>'III Plan Rates'!D306</f>
        <v>0</v>
      </c>
      <c r="D303" s="122">
        <f>'III Plan Rates'!E306</f>
        <v>0</v>
      </c>
      <c r="E303" s="122">
        <f>'III Plan Rates'!F306</f>
        <v>0</v>
      </c>
      <c r="F303" s="122">
        <f>'III Plan Rates'!G306</f>
        <v>0</v>
      </c>
      <c r="G303" s="122">
        <f>'III Plan Rates'!J306</f>
        <v>0</v>
      </c>
      <c r="H303" s="10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2">
        <f>IF('III Plan Rates'!$AP306&gt;0,SUMPRODUCT(I303:Q303,'III Plan Rates'!$AG306:$AO306)/'III Plan Rates'!$AP306,0)</f>
        <v>0</v>
      </c>
      <c r="S303" s="123"/>
      <c r="T303" s="112" t="e">
        <f>'III Plan Rates'!$AA306*'V Consumer Factors'!$N$12*'II Rate Development &amp; Change'!$J$34</f>
        <v>#DIV/0!</v>
      </c>
      <c r="U303" s="112" t="e">
        <f>'III Plan Rates'!$AA306*'V Consumer Factors'!$N$13*'II Rate Development &amp; Change'!$J$34</f>
        <v>#DIV/0!</v>
      </c>
      <c r="V303" s="112" t="e">
        <f>'III Plan Rates'!$AA306*'V Consumer Factors'!$N$14*'II Rate Development &amp; Change'!$J$34</f>
        <v>#DIV/0!</v>
      </c>
      <c r="W303" s="112" t="e">
        <f>'III Plan Rates'!$AA306*'V Consumer Factors'!$N$15*'II Rate Development &amp; Change'!$J$34</f>
        <v>#DIV/0!</v>
      </c>
      <c r="X303" s="112" t="e">
        <f>'III Plan Rates'!$AA306*'V Consumer Factors'!$N$16*'II Rate Development &amp; Change'!$J$34</f>
        <v>#DIV/0!</v>
      </c>
      <c r="Y303" s="112" t="e">
        <f>'III Plan Rates'!$AA306*'V Consumer Factors'!$N$17*'II Rate Development &amp; Change'!$J$34</f>
        <v>#DIV/0!</v>
      </c>
      <c r="Z303" s="112" t="e">
        <f>'III Plan Rates'!$AA306*'V Consumer Factors'!$N$18*'II Rate Development &amp; Change'!$J$34</f>
        <v>#DIV/0!</v>
      </c>
      <c r="AA303" s="112" t="e">
        <f>'III Plan Rates'!$AA306*'V Consumer Factors'!$N$19*'II Rate Development &amp; Change'!$J$34</f>
        <v>#DIV/0!</v>
      </c>
      <c r="AB303" s="112" t="e">
        <f>'III Plan Rates'!$AA306*'V Consumer Factors'!$N$20*'II Rate Development &amp; Change'!$J$34</f>
        <v>#DIV/0!</v>
      </c>
      <c r="AC303" s="112">
        <f>IF('III Plan Rates'!$AP306&gt;0,SUMPRODUCT(T303:AB303,'III Plan Rates'!$AG306:$AO306)/'III Plan Rates'!$AP306,0)</f>
        <v>0</v>
      </c>
      <c r="AD303" s="119"/>
      <c r="AE303" s="120" t="e">
        <f t="shared" si="131"/>
        <v>#DIV/0!</v>
      </c>
      <c r="AF303" s="120" t="e">
        <f t="shared" si="132"/>
        <v>#DIV/0!</v>
      </c>
      <c r="AG303" s="120" t="e">
        <f t="shared" si="133"/>
        <v>#DIV/0!</v>
      </c>
      <c r="AH303" s="120" t="e">
        <f t="shared" si="134"/>
        <v>#DIV/0!</v>
      </c>
      <c r="AI303" s="120" t="e">
        <f t="shared" si="135"/>
        <v>#DIV/0!</v>
      </c>
      <c r="AJ303" s="120" t="e">
        <f t="shared" si="136"/>
        <v>#DIV/0!</v>
      </c>
      <c r="AK303" s="120" t="e">
        <f t="shared" si="137"/>
        <v>#DIV/0!</v>
      </c>
      <c r="AL303" s="120" t="e">
        <f t="shared" si="138"/>
        <v>#DIV/0!</v>
      </c>
      <c r="AM303" s="120" t="e">
        <f t="shared" si="139"/>
        <v>#DIV/0!</v>
      </c>
      <c r="AN303" s="120" t="str">
        <f t="shared" si="140"/>
        <v/>
      </c>
      <c r="AO303" s="119"/>
      <c r="AP303" s="111"/>
      <c r="AQ303" s="111"/>
      <c r="AR303" s="111"/>
      <c r="AS303" s="111"/>
      <c r="AT303" s="111"/>
      <c r="AU303" s="111"/>
      <c r="AV303" s="111"/>
      <c r="AW303" s="111"/>
      <c r="AX303" s="111"/>
      <c r="AY303" s="112">
        <f>IF('III Plan Rates'!$AP306&gt;0,SUMPRODUCT(AP303:AX303,'III Plan Rates'!$AG306:$AO306)/'III Plan Rates'!$AP306,0)</f>
        <v>0</v>
      </c>
      <c r="AZ303" s="123"/>
      <c r="BA303" s="112" t="e">
        <f>'III Plan Rates'!$AA306*'V Consumer Factors'!$N$12*'II Rate Development &amp; Change'!$K$34</f>
        <v>#DIV/0!</v>
      </c>
      <c r="BB303" s="112" t="e">
        <f>'III Plan Rates'!$AA306*'V Consumer Factors'!$N$13*'II Rate Development &amp; Change'!$K$34</f>
        <v>#DIV/0!</v>
      </c>
      <c r="BC303" s="112" t="e">
        <f>'III Plan Rates'!$AA306*'V Consumer Factors'!$N$14*'II Rate Development &amp; Change'!$K$34</f>
        <v>#DIV/0!</v>
      </c>
      <c r="BD303" s="112" t="e">
        <f>'III Plan Rates'!$AA306*'V Consumer Factors'!$N$15*'II Rate Development &amp; Change'!$K$34</f>
        <v>#DIV/0!</v>
      </c>
      <c r="BE303" s="112" t="e">
        <f>'III Plan Rates'!$AA306*'V Consumer Factors'!$N$16*'II Rate Development &amp; Change'!$K$34</f>
        <v>#DIV/0!</v>
      </c>
      <c r="BF303" s="112" t="e">
        <f>'III Plan Rates'!$AA306*'V Consumer Factors'!$N$17*'II Rate Development &amp; Change'!$K$34</f>
        <v>#DIV/0!</v>
      </c>
      <c r="BG303" s="112" t="e">
        <f>'III Plan Rates'!$AA306*'V Consumer Factors'!$N$18*'II Rate Development &amp; Change'!$K$34</f>
        <v>#DIV/0!</v>
      </c>
      <c r="BH303" s="112" t="e">
        <f>'III Plan Rates'!$AA306*'V Consumer Factors'!$N$19*'II Rate Development &amp; Change'!$K$34</f>
        <v>#DIV/0!</v>
      </c>
      <c r="BI303" s="112" t="e">
        <f>'III Plan Rates'!$AA306*'V Consumer Factors'!$N$20*'II Rate Development &amp; Change'!$K$34</f>
        <v>#DIV/0!</v>
      </c>
      <c r="BJ303" s="112">
        <f>IF('III Plan Rates'!$AP306&gt;0,SUMPRODUCT(BA303:BI303,'III Plan Rates'!$AG306:$AO306)/'III Plan Rates'!$AP306,0)</f>
        <v>0</v>
      </c>
      <c r="BK303" s="124"/>
      <c r="BL303" s="120" t="e">
        <f t="shared" si="141"/>
        <v>#DIV/0!</v>
      </c>
      <c r="BM303" s="120" t="e">
        <f t="shared" si="142"/>
        <v>#DIV/0!</v>
      </c>
      <c r="BN303" s="120" t="e">
        <f t="shared" si="143"/>
        <v>#DIV/0!</v>
      </c>
      <c r="BO303" s="120" t="e">
        <f t="shared" si="144"/>
        <v>#DIV/0!</v>
      </c>
      <c r="BP303" s="120" t="e">
        <f t="shared" si="145"/>
        <v>#DIV/0!</v>
      </c>
      <c r="BQ303" s="120" t="e">
        <f t="shared" si="146"/>
        <v>#DIV/0!</v>
      </c>
      <c r="BR303" s="120" t="e">
        <f t="shared" si="147"/>
        <v>#DIV/0!</v>
      </c>
      <c r="BS303" s="120" t="e">
        <f t="shared" si="148"/>
        <v>#DIV/0!</v>
      </c>
      <c r="BT303" s="120" t="e">
        <f t="shared" si="149"/>
        <v>#DIV/0!</v>
      </c>
      <c r="BU303" s="120" t="str">
        <f t="shared" si="150"/>
        <v/>
      </c>
      <c r="BV303" s="119"/>
      <c r="BW303" s="111"/>
      <c r="BX303" s="111"/>
      <c r="BY303" s="111"/>
      <c r="BZ303" s="111"/>
      <c r="CA303" s="111"/>
      <c r="CB303" s="111"/>
      <c r="CC303" s="111"/>
      <c r="CD303" s="111"/>
      <c r="CE303" s="111"/>
      <c r="CF303" s="112">
        <f>IF('III Plan Rates'!$AP306&gt;0,SUMPRODUCT(BW303:CE303,'III Plan Rates'!$AG306:$AO306)/'III Plan Rates'!$AP306,0)</f>
        <v>0</v>
      </c>
      <c r="CG303" s="123"/>
      <c r="CH303" s="112" t="e">
        <f>'III Plan Rates'!$AA306*'V Consumer Factors'!$N$12*'II Rate Development &amp; Change'!$L$34</f>
        <v>#DIV/0!</v>
      </c>
      <c r="CI303" s="112" t="e">
        <f>'III Plan Rates'!$AA306*'V Consumer Factors'!$N$13*'II Rate Development &amp; Change'!$L$34</f>
        <v>#DIV/0!</v>
      </c>
      <c r="CJ303" s="112" t="e">
        <f>'III Plan Rates'!$AA306*'V Consumer Factors'!$N$14*'II Rate Development &amp; Change'!$L$34</f>
        <v>#DIV/0!</v>
      </c>
      <c r="CK303" s="112" t="e">
        <f>'III Plan Rates'!$AA306*'V Consumer Factors'!$N$15*'II Rate Development &amp; Change'!$L$34</f>
        <v>#DIV/0!</v>
      </c>
      <c r="CL303" s="112" t="e">
        <f>'III Plan Rates'!$AA306*'V Consumer Factors'!$N$16*'II Rate Development &amp; Change'!$L$34</f>
        <v>#DIV/0!</v>
      </c>
      <c r="CM303" s="112" t="e">
        <f>'III Plan Rates'!$AA306*'V Consumer Factors'!$N$17*'II Rate Development &amp; Change'!$L$34</f>
        <v>#DIV/0!</v>
      </c>
      <c r="CN303" s="112" t="e">
        <f>'III Plan Rates'!$AA306*'V Consumer Factors'!$N$18*'II Rate Development &amp; Change'!$L$34</f>
        <v>#DIV/0!</v>
      </c>
      <c r="CO303" s="112" t="e">
        <f>'III Plan Rates'!$AA306*'V Consumer Factors'!$N$19*'II Rate Development &amp; Change'!$L$34</f>
        <v>#DIV/0!</v>
      </c>
      <c r="CP303" s="112" t="e">
        <f>'III Plan Rates'!$AA306*'V Consumer Factors'!$N$20*'II Rate Development &amp; Change'!$L$34</f>
        <v>#DIV/0!</v>
      </c>
      <c r="CQ303" s="112">
        <f>IF('III Plan Rates'!$AP306&gt;0,SUMPRODUCT(CH303:CP303,'III Plan Rates'!$AG306:$AO306)/'III Plan Rates'!$AP306,0)</f>
        <v>0</v>
      </c>
      <c r="CR303" s="124"/>
      <c r="CS303" s="120" t="e">
        <f t="shared" si="151"/>
        <v>#DIV/0!</v>
      </c>
      <c r="CT303" s="120" t="e">
        <f t="shared" si="152"/>
        <v>#DIV/0!</v>
      </c>
      <c r="CU303" s="120" t="e">
        <f t="shared" si="153"/>
        <v>#DIV/0!</v>
      </c>
      <c r="CV303" s="120" t="e">
        <f t="shared" si="154"/>
        <v>#DIV/0!</v>
      </c>
      <c r="CW303" s="120" t="e">
        <f t="shared" si="155"/>
        <v>#DIV/0!</v>
      </c>
      <c r="CX303" s="120" t="e">
        <f t="shared" si="156"/>
        <v>#DIV/0!</v>
      </c>
      <c r="CY303" s="120" t="e">
        <f t="shared" si="157"/>
        <v>#DIV/0!</v>
      </c>
      <c r="CZ303" s="120" t="e">
        <f t="shared" si="158"/>
        <v>#DIV/0!</v>
      </c>
      <c r="DA303" s="120" t="e">
        <f t="shared" si="159"/>
        <v>#DIV/0!</v>
      </c>
      <c r="DB303" s="120" t="str">
        <f t="shared" si="160"/>
        <v/>
      </c>
      <c r="DC303" s="119"/>
      <c r="DD303" s="111"/>
      <c r="DE303" s="111"/>
      <c r="DF303" s="111"/>
      <c r="DG303" s="111"/>
      <c r="DH303" s="111"/>
      <c r="DI303" s="111"/>
      <c r="DJ303" s="111"/>
      <c r="DK303" s="111"/>
      <c r="DL303" s="111"/>
      <c r="DM303" s="112">
        <f>IF('III Plan Rates'!$AP306&gt;0,SUMPRODUCT(DD303:DL303,'III Plan Rates'!$AG306:$AO306)/'III Plan Rates'!$AP306,0)</f>
        <v>0</v>
      </c>
      <c r="DN303" s="123"/>
      <c r="DO303" s="112" t="e">
        <f>'III Plan Rates'!$AA306*'V Consumer Factors'!$N$12*'II Rate Development &amp; Change'!$M$34</f>
        <v>#DIV/0!</v>
      </c>
      <c r="DP303" s="112" t="e">
        <f>'III Plan Rates'!$AA306*'V Consumer Factors'!$N$13*'II Rate Development &amp; Change'!$M$34</f>
        <v>#DIV/0!</v>
      </c>
      <c r="DQ303" s="112" t="e">
        <f>'III Plan Rates'!$AA306*'V Consumer Factors'!$N$14*'II Rate Development &amp; Change'!$M$34</f>
        <v>#DIV/0!</v>
      </c>
      <c r="DR303" s="112" t="e">
        <f>'III Plan Rates'!$AA306*'V Consumer Factors'!$N$15*'II Rate Development &amp; Change'!$M$34</f>
        <v>#DIV/0!</v>
      </c>
      <c r="DS303" s="112" t="e">
        <f>'III Plan Rates'!$AA306*'V Consumer Factors'!$N$16*'II Rate Development &amp; Change'!$M$34</f>
        <v>#DIV/0!</v>
      </c>
      <c r="DT303" s="112" t="e">
        <f>'III Plan Rates'!$AA306*'V Consumer Factors'!$N$17*'II Rate Development &amp; Change'!$M$34</f>
        <v>#DIV/0!</v>
      </c>
      <c r="DU303" s="112" t="e">
        <f>'III Plan Rates'!$AA306*'V Consumer Factors'!$N$18*'II Rate Development &amp; Change'!$M$34</f>
        <v>#DIV/0!</v>
      </c>
      <c r="DV303" s="112" t="e">
        <f>'III Plan Rates'!$AA306*'V Consumer Factors'!$N$19*'II Rate Development &amp; Change'!$M$34</f>
        <v>#DIV/0!</v>
      </c>
      <c r="DW303" s="112" t="e">
        <f>'III Plan Rates'!$AA306*'V Consumer Factors'!$N$20*'II Rate Development &amp; Change'!$M$34</f>
        <v>#DIV/0!</v>
      </c>
      <c r="DX303" s="112">
        <f>IF('III Plan Rates'!$AP306&gt;0,SUMPRODUCT(DO303:DW303,'III Plan Rates'!$AG306:$AO306)/'III Plan Rates'!$AP306,0)</f>
        <v>0</v>
      </c>
      <c r="DZ303" s="120" t="e">
        <f t="shared" si="161"/>
        <v>#DIV/0!</v>
      </c>
      <c r="EA303" s="120" t="e">
        <f t="shared" si="162"/>
        <v>#DIV/0!</v>
      </c>
      <c r="EB303" s="120" t="e">
        <f t="shared" si="163"/>
        <v>#DIV/0!</v>
      </c>
      <c r="EC303" s="120" t="e">
        <f t="shared" si="164"/>
        <v>#DIV/0!</v>
      </c>
      <c r="ED303" s="120" t="e">
        <f t="shared" si="165"/>
        <v>#DIV/0!</v>
      </c>
      <c r="EE303" s="120" t="e">
        <f t="shared" si="166"/>
        <v>#DIV/0!</v>
      </c>
      <c r="EF303" s="120" t="e">
        <f t="shared" si="167"/>
        <v>#DIV/0!</v>
      </c>
      <c r="EG303" s="120" t="e">
        <f t="shared" si="168"/>
        <v>#DIV/0!</v>
      </c>
      <c r="EH303" s="120" t="e">
        <f t="shared" si="169"/>
        <v>#DIV/0!</v>
      </c>
      <c r="EI303" s="120" t="str">
        <f t="shared" si="170"/>
        <v/>
      </c>
      <c r="EJ303" s="119"/>
    </row>
    <row r="304" spans="1:140" x14ac:dyDescent="0.25">
      <c r="A304" s="406" t="str">
        <f>'III Plan Rates'!A307</f>
        <v>Plan 290</v>
      </c>
      <c r="B304" s="122">
        <f>'III Plan Rates'!B307</f>
        <v>0</v>
      </c>
      <c r="C304" s="128">
        <f>'III Plan Rates'!D307</f>
        <v>0</v>
      </c>
      <c r="D304" s="122">
        <f>'III Plan Rates'!E307</f>
        <v>0</v>
      </c>
      <c r="E304" s="122">
        <f>'III Plan Rates'!F307</f>
        <v>0</v>
      </c>
      <c r="F304" s="122">
        <f>'III Plan Rates'!G307</f>
        <v>0</v>
      </c>
      <c r="G304" s="122">
        <f>'III Plan Rates'!J307</f>
        <v>0</v>
      </c>
      <c r="H304" s="10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2">
        <f>IF('III Plan Rates'!$AP307&gt;0,SUMPRODUCT(I304:Q304,'III Plan Rates'!$AG307:$AO307)/'III Plan Rates'!$AP307,0)</f>
        <v>0</v>
      </c>
      <c r="S304" s="123"/>
      <c r="T304" s="112" t="e">
        <f>'III Plan Rates'!$AA307*'V Consumer Factors'!$N$12*'II Rate Development &amp; Change'!$J$34</f>
        <v>#DIV/0!</v>
      </c>
      <c r="U304" s="112" t="e">
        <f>'III Plan Rates'!$AA307*'V Consumer Factors'!$N$13*'II Rate Development &amp; Change'!$J$34</f>
        <v>#DIV/0!</v>
      </c>
      <c r="V304" s="112" t="e">
        <f>'III Plan Rates'!$AA307*'V Consumer Factors'!$N$14*'II Rate Development &amp; Change'!$J$34</f>
        <v>#DIV/0!</v>
      </c>
      <c r="W304" s="112" t="e">
        <f>'III Plan Rates'!$AA307*'V Consumer Factors'!$N$15*'II Rate Development &amp; Change'!$J$34</f>
        <v>#DIV/0!</v>
      </c>
      <c r="X304" s="112" t="e">
        <f>'III Plan Rates'!$AA307*'V Consumer Factors'!$N$16*'II Rate Development &amp; Change'!$J$34</f>
        <v>#DIV/0!</v>
      </c>
      <c r="Y304" s="112" t="e">
        <f>'III Plan Rates'!$AA307*'V Consumer Factors'!$N$17*'II Rate Development &amp; Change'!$J$34</f>
        <v>#DIV/0!</v>
      </c>
      <c r="Z304" s="112" t="e">
        <f>'III Plan Rates'!$AA307*'V Consumer Factors'!$N$18*'II Rate Development &amp; Change'!$J$34</f>
        <v>#DIV/0!</v>
      </c>
      <c r="AA304" s="112" t="e">
        <f>'III Plan Rates'!$AA307*'V Consumer Factors'!$N$19*'II Rate Development &amp; Change'!$J$34</f>
        <v>#DIV/0!</v>
      </c>
      <c r="AB304" s="112" t="e">
        <f>'III Plan Rates'!$AA307*'V Consumer Factors'!$N$20*'II Rate Development &amp; Change'!$J$34</f>
        <v>#DIV/0!</v>
      </c>
      <c r="AC304" s="112">
        <f>IF('III Plan Rates'!$AP307&gt;0,SUMPRODUCT(T304:AB304,'III Plan Rates'!$AG307:$AO307)/'III Plan Rates'!$AP307,0)</f>
        <v>0</v>
      </c>
      <c r="AD304" s="119"/>
      <c r="AE304" s="120" t="e">
        <f t="shared" si="131"/>
        <v>#DIV/0!</v>
      </c>
      <c r="AF304" s="120" t="e">
        <f t="shared" si="132"/>
        <v>#DIV/0!</v>
      </c>
      <c r="AG304" s="120" t="e">
        <f t="shared" si="133"/>
        <v>#DIV/0!</v>
      </c>
      <c r="AH304" s="120" t="e">
        <f t="shared" si="134"/>
        <v>#DIV/0!</v>
      </c>
      <c r="AI304" s="120" t="e">
        <f t="shared" si="135"/>
        <v>#DIV/0!</v>
      </c>
      <c r="AJ304" s="120" t="e">
        <f t="shared" si="136"/>
        <v>#DIV/0!</v>
      </c>
      <c r="AK304" s="120" t="e">
        <f t="shared" si="137"/>
        <v>#DIV/0!</v>
      </c>
      <c r="AL304" s="120" t="e">
        <f t="shared" si="138"/>
        <v>#DIV/0!</v>
      </c>
      <c r="AM304" s="120" t="e">
        <f t="shared" si="139"/>
        <v>#DIV/0!</v>
      </c>
      <c r="AN304" s="120" t="str">
        <f t="shared" si="140"/>
        <v/>
      </c>
      <c r="AO304" s="119"/>
      <c r="AP304" s="111"/>
      <c r="AQ304" s="111"/>
      <c r="AR304" s="111"/>
      <c r="AS304" s="111"/>
      <c r="AT304" s="111"/>
      <c r="AU304" s="111"/>
      <c r="AV304" s="111"/>
      <c r="AW304" s="111"/>
      <c r="AX304" s="111"/>
      <c r="AY304" s="112">
        <f>IF('III Plan Rates'!$AP307&gt;0,SUMPRODUCT(AP304:AX304,'III Plan Rates'!$AG307:$AO307)/'III Plan Rates'!$AP307,0)</f>
        <v>0</v>
      </c>
      <c r="AZ304" s="123"/>
      <c r="BA304" s="112" t="e">
        <f>'III Plan Rates'!$AA307*'V Consumer Factors'!$N$12*'II Rate Development &amp; Change'!$K$34</f>
        <v>#DIV/0!</v>
      </c>
      <c r="BB304" s="112" t="e">
        <f>'III Plan Rates'!$AA307*'V Consumer Factors'!$N$13*'II Rate Development &amp; Change'!$K$34</f>
        <v>#DIV/0!</v>
      </c>
      <c r="BC304" s="112" t="e">
        <f>'III Plan Rates'!$AA307*'V Consumer Factors'!$N$14*'II Rate Development &amp; Change'!$K$34</f>
        <v>#DIV/0!</v>
      </c>
      <c r="BD304" s="112" t="e">
        <f>'III Plan Rates'!$AA307*'V Consumer Factors'!$N$15*'II Rate Development &amp; Change'!$K$34</f>
        <v>#DIV/0!</v>
      </c>
      <c r="BE304" s="112" t="e">
        <f>'III Plan Rates'!$AA307*'V Consumer Factors'!$N$16*'II Rate Development &amp; Change'!$K$34</f>
        <v>#DIV/0!</v>
      </c>
      <c r="BF304" s="112" t="e">
        <f>'III Plan Rates'!$AA307*'V Consumer Factors'!$N$17*'II Rate Development &amp; Change'!$K$34</f>
        <v>#DIV/0!</v>
      </c>
      <c r="BG304" s="112" t="e">
        <f>'III Plan Rates'!$AA307*'V Consumer Factors'!$N$18*'II Rate Development &amp; Change'!$K$34</f>
        <v>#DIV/0!</v>
      </c>
      <c r="BH304" s="112" t="e">
        <f>'III Plan Rates'!$AA307*'V Consumer Factors'!$N$19*'II Rate Development &amp; Change'!$K$34</f>
        <v>#DIV/0!</v>
      </c>
      <c r="BI304" s="112" t="e">
        <f>'III Plan Rates'!$AA307*'V Consumer Factors'!$N$20*'II Rate Development &amp; Change'!$K$34</f>
        <v>#DIV/0!</v>
      </c>
      <c r="BJ304" s="112">
        <f>IF('III Plan Rates'!$AP307&gt;0,SUMPRODUCT(BA304:BI304,'III Plan Rates'!$AG307:$AO307)/'III Plan Rates'!$AP307,0)</f>
        <v>0</v>
      </c>
      <c r="BK304" s="124"/>
      <c r="BL304" s="120" t="e">
        <f t="shared" si="141"/>
        <v>#DIV/0!</v>
      </c>
      <c r="BM304" s="120" t="e">
        <f t="shared" si="142"/>
        <v>#DIV/0!</v>
      </c>
      <c r="BN304" s="120" t="e">
        <f t="shared" si="143"/>
        <v>#DIV/0!</v>
      </c>
      <c r="BO304" s="120" t="e">
        <f t="shared" si="144"/>
        <v>#DIV/0!</v>
      </c>
      <c r="BP304" s="120" t="e">
        <f t="shared" si="145"/>
        <v>#DIV/0!</v>
      </c>
      <c r="BQ304" s="120" t="e">
        <f t="shared" si="146"/>
        <v>#DIV/0!</v>
      </c>
      <c r="BR304" s="120" t="e">
        <f t="shared" si="147"/>
        <v>#DIV/0!</v>
      </c>
      <c r="BS304" s="120" t="e">
        <f t="shared" si="148"/>
        <v>#DIV/0!</v>
      </c>
      <c r="BT304" s="120" t="e">
        <f t="shared" si="149"/>
        <v>#DIV/0!</v>
      </c>
      <c r="BU304" s="120" t="str">
        <f t="shared" si="150"/>
        <v/>
      </c>
      <c r="BV304" s="119"/>
      <c r="BW304" s="111"/>
      <c r="BX304" s="111"/>
      <c r="BY304" s="111"/>
      <c r="BZ304" s="111"/>
      <c r="CA304" s="111"/>
      <c r="CB304" s="111"/>
      <c r="CC304" s="111"/>
      <c r="CD304" s="111"/>
      <c r="CE304" s="111"/>
      <c r="CF304" s="112">
        <f>IF('III Plan Rates'!$AP307&gt;0,SUMPRODUCT(BW304:CE304,'III Plan Rates'!$AG307:$AO307)/'III Plan Rates'!$AP307,0)</f>
        <v>0</v>
      </c>
      <c r="CG304" s="123"/>
      <c r="CH304" s="112" t="e">
        <f>'III Plan Rates'!$AA307*'V Consumer Factors'!$N$12*'II Rate Development &amp; Change'!$L$34</f>
        <v>#DIV/0!</v>
      </c>
      <c r="CI304" s="112" t="e">
        <f>'III Plan Rates'!$AA307*'V Consumer Factors'!$N$13*'II Rate Development &amp; Change'!$L$34</f>
        <v>#DIV/0!</v>
      </c>
      <c r="CJ304" s="112" t="e">
        <f>'III Plan Rates'!$AA307*'V Consumer Factors'!$N$14*'II Rate Development &amp; Change'!$L$34</f>
        <v>#DIV/0!</v>
      </c>
      <c r="CK304" s="112" t="e">
        <f>'III Plan Rates'!$AA307*'V Consumer Factors'!$N$15*'II Rate Development &amp; Change'!$L$34</f>
        <v>#DIV/0!</v>
      </c>
      <c r="CL304" s="112" t="e">
        <f>'III Plan Rates'!$AA307*'V Consumer Factors'!$N$16*'II Rate Development &amp; Change'!$L$34</f>
        <v>#DIV/0!</v>
      </c>
      <c r="CM304" s="112" t="e">
        <f>'III Plan Rates'!$AA307*'V Consumer Factors'!$N$17*'II Rate Development &amp; Change'!$L$34</f>
        <v>#DIV/0!</v>
      </c>
      <c r="CN304" s="112" t="e">
        <f>'III Plan Rates'!$AA307*'V Consumer Factors'!$N$18*'II Rate Development &amp; Change'!$L$34</f>
        <v>#DIV/0!</v>
      </c>
      <c r="CO304" s="112" t="e">
        <f>'III Plan Rates'!$AA307*'V Consumer Factors'!$N$19*'II Rate Development &amp; Change'!$L$34</f>
        <v>#DIV/0!</v>
      </c>
      <c r="CP304" s="112" t="e">
        <f>'III Plan Rates'!$AA307*'V Consumer Factors'!$N$20*'II Rate Development &amp; Change'!$L$34</f>
        <v>#DIV/0!</v>
      </c>
      <c r="CQ304" s="112">
        <f>IF('III Plan Rates'!$AP307&gt;0,SUMPRODUCT(CH304:CP304,'III Plan Rates'!$AG307:$AO307)/'III Plan Rates'!$AP307,0)</f>
        <v>0</v>
      </c>
      <c r="CR304" s="124"/>
      <c r="CS304" s="120" t="e">
        <f t="shared" si="151"/>
        <v>#DIV/0!</v>
      </c>
      <c r="CT304" s="120" t="e">
        <f t="shared" si="152"/>
        <v>#DIV/0!</v>
      </c>
      <c r="CU304" s="120" t="e">
        <f t="shared" si="153"/>
        <v>#DIV/0!</v>
      </c>
      <c r="CV304" s="120" t="e">
        <f t="shared" si="154"/>
        <v>#DIV/0!</v>
      </c>
      <c r="CW304" s="120" t="e">
        <f t="shared" si="155"/>
        <v>#DIV/0!</v>
      </c>
      <c r="CX304" s="120" t="e">
        <f t="shared" si="156"/>
        <v>#DIV/0!</v>
      </c>
      <c r="CY304" s="120" t="e">
        <f t="shared" si="157"/>
        <v>#DIV/0!</v>
      </c>
      <c r="CZ304" s="120" t="e">
        <f t="shared" si="158"/>
        <v>#DIV/0!</v>
      </c>
      <c r="DA304" s="120" t="e">
        <f t="shared" si="159"/>
        <v>#DIV/0!</v>
      </c>
      <c r="DB304" s="120" t="str">
        <f t="shared" si="160"/>
        <v/>
      </c>
      <c r="DC304" s="119"/>
      <c r="DD304" s="111"/>
      <c r="DE304" s="111"/>
      <c r="DF304" s="111"/>
      <c r="DG304" s="111"/>
      <c r="DH304" s="111"/>
      <c r="DI304" s="111"/>
      <c r="DJ304" s="111"/>
      <c r="DK304" s="111"/>
      <c r="DL304" s="111"/>
      <c r="DM304" s="112">
        <f>IF('III Plan Rates'!$AP307&gt;0,SUMPRODUCT(DD304:DL304,'III Plan Rates'!$AG307:$AO307)/'III Plan Rates'!$AP307,0)</f>
        <v>0</v>
      </c>
      <c r="DN304" s="123"/>
      <c r="DO304" s="112" t="e">
        <f>'III Plan Rates'!$AA307*'V Consumer Factors'!$N$12*'II Rate Development &amp; Change'!$M$34</f>
        <v>#DIV/0!</v>
      </c>
      <c r="DP304" s="112" t="e">
        <f>'III Plan Rates'!$AA307*'V Consumer Factors'!$N$13*'II Rate Development &amp; Change'!$M$34</f>
        <v>#DIV/0!</v>
      </c>
      <c r="DQ304" s="112" t="e">
        <f>'III Plan Rates'!$AA307*'V Consumer Factors'!$N$14*'II Rate Development &amp; Change'!$M$34</f>
        <v>#DIV/0!</v>
      </c>
      <c r="DR304" s="112" t="e">
        <f>'III Plan Rates'!$AA307*'V Consumer Factors'!$N$15*'II Rate Development &amp; Change'!$M$34</f>
        <v>#DIV/0!</v>
      </c>
      <c r="DS304" s="112" t="e">
        <f>'III Plan Rates'!$AA307*'V Consumer Factors'!$N$16*'II Rate Development &amp; Change'!$M$34</f>
        <v>#DIV/0!</v>
      </c>
      <c r="DT304" s="112" t="e">
        <f>'III Plan Rates'!$AA307*'V Consumer Factors'!$N$17*'II Rate Development &amp; Change'!$M$34</f>
        <v>#DIV/0!</v>
      </c>
      <c r="DU304" s="112" t="e">
        <f>'III Plan Rates'!$AA307*'V Consumer Factors'!$N$18*'II Rate Development &amp; Change'!$M$34</f>
        <v>#DIV/0!</v>
      </c>
      <c r="DV304" s="112" t="e">
        <f>'III Plan Rates'!$AA307*'V Consumer Factors'!$N$19*'II Rate Development &amp; Change'!$M$34</f>
        <v>#DIV/0!</v>
      </c>
      <c r="DW304" s="112" t="e">
        <f>'III Plan Rates'!$AA307*'V Consumer Factors'!$N$20*'II Rate Development &amp; Change'!$M$34</f>
        <v>#DIV/0!</v>
      </c>
      <c r="DX304" s="112">
        <f>IF('III Plan Rates'!$AP307&gt;0,SUMPRODUCT(DO304:DW304,'III Plan Rates'!$AG307:$AO307)/'III Plan Rates'!$AP307,0)</f>
        <v>0</v>
      </c>
      <c r="DZ304" s="120" t="e">
        <f t="shared" si="161"/>
        <v>#DIV/0!</v>
      </c>
      <c r="EA304" s="120" t="e">
        <f t="shared" si="162"/>
        <v>#DIV/0!</v>
      </c>
      <c r="EB304" s="120" t="e">
        <f t="shared" si="163"/>
        <v>#DIV/0!</v>
      </c>
      <c r="EC304" s="120" t="e">
        <f t="shared" si="164"/>
        <v>#DIV/0!</v>
      </c>
      <c r="ED304" s="120" t="e">
        <f t="shared" si="165"/>
        <v>#DIV/0!</v>
      </c>
      <c r="EE304" s="120" t="e">
        <f t="shared" si="166"/>
        <v>#DIV/0!</v>
      </c>
      <c r="EF304" s="120" t="e">
        <f t="shared" si="167"/>
        <v>#DIV/0!</v>
      </c>
      <c r="EG304" s="120" t="e">
        <f t="shared" si="168"/>
        <v>#DIV/0!</v>
      </c>
      <c r="EH304" s="120" t="e">
        <f t="shared" si="169"/>
        <v>#DIV/0!</v>
      </c>
      <c r="EI304" s="120" t="str">
        <f t="shared" si="170"/>
        <v/>
      </c>
      <c r="EJ304" s="119"/>
    </row>
    <row r="305" spans="1:140" x14ac:dyDescent="0.25">
      <c r="A305" s="406" t="str">
        <f>'III Plan Rates'!A308</f>
        <v>Plan 291</v>
      </c>
      <c r="B305" s="122">
        <f>'III Plan Rates'!B308</f>
        <v>0</v>
      </c>
      <c r="C305" s="128">
        <f>'III Plan Rates'!D308</f>
        <v>0</v>
      </c>
      <c r="D305" s="122">
        <f>'III Plan Rates'!E308</f>
        <v>0</v>
      </c>
      <c r="E305" s="122">
        <f>'III Plan Rates'!F308</f>
        <v>0</v>
      </c>
      <c r="F305" s="122">
        <f>'III Plan Rates'!G308</f>
        <v>0</v>
      </c>
      <c r="G305" s="122">
        <f>'III Plan Rates'!J308</f>
        <v>0</v>
      </c>
      <c r="H305" s="10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2">
        <f>IF('III Plan Rates'!$AP308&gt;0,SUMPRODUCT(I305:Q305,'III Plan Rates'!$AG308:$AO308)/'III Plan Rates'!$AP308,0)</f>
        <v>0</v>
      </c>
      <c r="S305" s="123"/>
      <c r="T305" s="112" t="e">
        <f>'III Plan Rates'!$AA308*'V Consumer Factors'!$N$12*'II Rate Development &amp; Change'!$J$34</f>
        <v>#DIV/0!</v>
      </c>
      <c r="U305" s="112" t="e">
        <f>'III Plan Rates'!$AA308*'V Consumer Factors'!$N$13*'II Rate Development &amp; Change'!$J$34</f>
        <v>#DIV/0!</v>
      </c>
      <c r="V305" s="112" t="e">
        <f>'III Plan Rates'!$AA308*'V Consumer Factors'!$N$14*'II Rate Development &amp; Change'!$J$34</f>
        <v>#DIV/0!</v>
      </c>
      <c r="W305" s="112" t="e">
        <f>'III Plan Rates'!$AA308*'V Consumer Factors'!$N$15*'II Rate Development &amp; Change'!$J$34</f>
        <v>#DIV/0!</v>
      </c>
      <c r="X305" s="112" t="e">
        <f>'III Plan Rates'!$AA308*'V Consumer Factors'!$N$16*'II Rate Development &amp; Change'!$J$34</f>
        <v>#DIV/0!</v>
      </c>
      <c r="Y305" s="112" t="e">
        <f>'III Plan Rates'!$AA308*'V Consumer Factors'!$N$17*'II Rate Development &amp; Change'!$J$34</f>
        <v>#DIV/0!</v>
      </c>
      <c r="Z305" s="112" t="e">
        <f>'III Plan Rates'!$AA308*'V Consumer Factors'!$N$18*'II Rate Development &amp; Change'!$J$34</f>
        <v>#DIV/0!</v>
      </c>
      <c r="AA305" s="112" t="e">
        <f>'III Plan Rates'!$AA308*'V Consumer Factors'!$N$19*'II Rate Development &amp; Change'!$J$34</f>
        <v>#DIV/0!</v>
      </c>
      <c r="AB305" s="112" t="e">
        <f>'III Plan Rates'!$AA308*'V Consumer Factors'!$N$20*'II Rate Development &amp; Change'!$J$34</f>
        <v>#DIV/0!</v>
      </c>
      <c r="AC305" s="112">
        <f>IF('III Plan Rates'!$AP308&gt;0,SUMPRODUCT(T305:AB305,'III Plan Rates'!$AG308:$AO308)/'III Plan Rates'!$AP308,0)</f>
        <v>0</v>
      </c>
      <c r="AD305" s="119"/>
      <c r="AE305" s="120" t="e">
        <f t="shared" si="131"/>
        <v>#DIV/0!</v>
      </c>
      <c r="AF305" s="120" t="e">
        <f t="shared" si="132"/>
        <v>#DIV/0!</v>
      </c>
      <c r="AG305" s="120" t="e">
        <f t="shared" si="133"/>
        <v>#DIV/0!</v>
      </c>
      <c r="AH305" s="120" t="e">
        <f t="shared" si="134"/>
        <v>#DIV/0!</v>
      </c>
      <c r="AI305" s="120" t="e">
        <f t="shared" si="135"/>
        <v>#DIV/0!</v>
      </c>
      <c r="AJ305" s="120" t="e">
        <f t="shared" si="136"/>
        <v>#DIV/0!</v>
      </c>
      <c r="AK305" s="120" t="e">
        <f t="shared" si="137"/>
        <v>#DIV/0!</v>
      </c>
      <c r="AL305" s="120" t="e">
        <f t="shared" si="138"/>
        <v>#DIV/0!</v>
      </c>
      <c r="AM305" s="120" t="e">
        <f t="shared" si="139"/>
        <v>#DIV/0!</v>
      </c>
      <c r="AN305" s="120" t="str">
        <f t="shared" si="140"/>
        <v/>
      </c>
      <c r="AO305" s="119"/>
      <c r="AP305" s="111"/>
      <c r="AQ305" s="111"/>
      <c r="AR305" s="111"/>
      <c r="AS305" s="111"/>
      <c r="AT305" s="111"/>
      <c r="AU305" s="111"/>
      <c r="AV305" s="111"/>
      <c r="AW305" s="111"/>
      <c r="AX305" s="111"/>
      <c r="AY305" s="112">
        <f>IF('III Plan Rates'!$AP308&gt;0,SUMPRODUCT(AP305:AX305,'III Plan Rates'!$AG308:$AO308)/'III Plan Rates'!$AP308,0)</f>
        <v>0</v>
      </c>
      <c r="AZ305" s="123"/>
      <c r="BA305" s="112" t="e">
        <f>'III Plan Rates'!$AA308*'V Consumer Factors'!$N$12*'II Rate Development &amp; Change'!$K$34</f>
        <v>#DIV/0!</v>
      </c>
      <c r="BB305" s="112" t="e">
        <f>'III Plan Rates'!$AA308*'V Consumer Factors'!$N$13*'II Rate Development &amp; Change'!$K$34</f>
        <v>#DIV/0!</v>
      </c>
      <c r="BC305" s="112" t="e">
        <f>'III Plan Rates'!$AA308*'V Consumer Factors'!$N$14*'II Rate Development &amp; Change'!$K$34</f>
        <v>#DIV/0!</v>
      </c>
      <c r="BD305" s="112" t="e">
        <f>'III Plan Rates'!$AA308*'V Consumer Factors'!$N$15*'II Rate Development &amp; Change'!$K$34</f>
        <v>#DIV/0!</v>
      </c>
      <c r="BE305" s="112" t="e">
        <f>'III Plan Rates'!$AA308*'V Consumer Factors'!$N$16*'II Rate Development &amp; Change'!$K$34</f>
        <v>#DIV/0!</v>
      </c>
      <c r="BF305" s="112" t="e">
        <f>'III Plan Rates'!$AA308*'V Consumer Factors'!$N$17*'II Rate Development &amp; Change'!$K$34</f>
        <v>#DIV/0!</v>
      </c>
      <c r="BG305" s="112" t="e">
        <f>'III Plan Rates'!$AA308*'V Consumer Factors'!$N$18*'II Rate Development &amp; Change'!$K$34</f>
        <v>#DIV/0!</v>
      </c>
      <c r="BH305" s="112" t="e">
        <f>'III Plan Rates'!$AA308*'V Consumer Factors'!$N$19*'II Rate Development &amp; Change'!$K$34</f>
        <v>#DIV/0!</v>
      </c>
      <c r="BI305" s="112" t="e">
        <f>'III Plan Rates'!$AA308*'V Consumer Factors'!$N$20*'II Rate Development &amp; Change'!$K$34</f>
        <v>#DIV/0!</v>
      </c>
      <c r="BJ305" s="112">
        <f>IF('III Plan Rates'!$AP308&gt;0,SUMPRODUCT(BA305:BI305,'III Plan Rates'!$AG308:$AO308)/'III Plan Rates'!$AP308,0)</f>
        <v>0</v>
      </c>
      <c r="BK305" s="124"/>
      <c r="BL305" s="120" t="e">
        <f t="shared" si="141"/>
        <v>#DIV/0!</v>
      </c>
      <c r="BM305" s="120" t="e">
        <f t="shared" si="142"/>
        <v>#DIV/0!</v>
      </c>
      <c r="BN305" s="120" t="e">
        <f t="shared" si="143"/>
        <v>#DIV/0!</v>
      </c>
      <c r="BO305" s="120" t="e">
        <f t="shared" si="144"/>
        <v>#DIV/0!</v>
      </c>
      <c r="BP305" s="120" t="e">
        <f t="shared" si="145"/>
        <v>#DIV/0!</v>
      </c>
      <c r="BQ305" s="120" t="e">
        <f t="shared" si="146"/>
        <v>#DIV/0!</v>
      </c>
      <c r="BR305" s="120" t="e">
        <f t="shared" si="147"/>
        <v>#DIV/0!</v>
      </c>
      <c r="BS305" s="120" t="e">
        <f t="shared" si="148"/>
        <v>#DIV/0!</v>
      </c>
      <c r="BT305" s="120" t="e">
        <f t="shared" si="149"/>
        <v>#DIV/0!</v>
      </c>
      <c r="BU305" s="120" t="str">
        <f t="shared" si="150"/>
        <v/>
      </c>
      <c r="BV305" s="119"/>
      <c r="BW305" s="111"/>
      <c r="BX305" s="111"/>
      <c r="BY305" s="111"/>
      <c r="BZ305" s="111"/>
      <c r="CA305" s="111"/>
      <c r="CB305" s="111"/>
      <c r="CC305" s="111"/>
      <c r="CD305" s="111"/>
      <c r="CE305" s="111"/>
      <c r="CF305" s="112">
        <f>IF('III Plan Rates'!$AP308&gt;0,SUMPRODUCT(BW305:CE305,'III Plan Rates'!$AG308:$AO308)/'III Plan Rates'!$AP308,0)</f>
        <v>0</v>
      </c>
      <c r="CG305" s="123"/>
      <c r="CH305" s="112" t="e">
        <f>'III Plan Rates'!$AA308*'V Consumer Factors'!$N$12*'II Rate Development &amp; Change'!$L$34</f>
        <v>#DIV/0!</v>
      </c>
      <c r="CI305" s="112" t="e">
        <f>'III Plan Rates'!$AA308*'V Consumer Factors'!$N$13*'II Rate Development &amp; Change'!$L$34</f>
        <v>#DIV/0!</v>
      </c>
      <c r="CJ305" s="112" t="e">
        <f>'III Plan Rates'!$AA308*'V Consumer Factors'!$N$14*'II Rate Development &amp; Change'!$L$34</f>
        <v>#DIV/0!</v>
      </c>
      <c r="CK305" s="112" t="e">
        <f>'III Plan Rates'!$AA308*'V Consumer Factors'!$N$15*'II Rate Development &amp; Change'!$L$34</f>
        <v>#DIV/0!</v>
      </c>
      <c r="CL305" s="112" t="e">
        <f>'III Plan Rates'!$AA308*'V Consumer Factors'!$N$16*'II Rate Development &amp; Change'!$L$34</f>
        <v>#DIV/0!</v>
      </c>
      <c r="CM305" s="112" t="e">
        <f>'III Plan Rates'!$AA308*'V Consumer Factors'!$N$17*'II Rate Development &amp; Change'!$L$34</f>
        <v>#DIV/0!</v>
      </c>
      <c r="CN305" s="112" t="e">
        <f>'III Plan Rates'!$AA308*'V Consumer Factors'!$N$18*'II Rate Development &amp; Change'!$L$34</f>
        <v>#DIV/0!</v>
      </c>
      <c r="CO305" s="112" t="e">
        <f>'III Plan Rates'!$AA308*'V Consumer Factors'!$N$19*'II Rate Development &amp; Change'!$L$34</f>
        <v>#DIV/0!</v>
      </c>
      <c r="CP305" s="112" t="e">
        <f>'III Plan Rates'!$AA308*'V Consumer Factors'!$N$20*'II Rate Development &amp; Change'!$L$34</f>
        <v>#DIV/0!</v>
      </c>
      <c r="CQ305" s="112">
        <f>IF('III Plan Rates'!$AP308&gt;0,SUMPRODUCT(CH305:CP305,'III Plan Rates'!$AG308:$AO308)/'III Plan Rates'!$AP308,0)</f>
        <v>0</v>
      </c>
      <c r="CR305" s="124"/>
      <c r="CS305" s="120" t="e">
        <f t="shared" si="151"/>
        <v>#DIV/0!</v>
      </c>
      <c r="CT305" s="120" t="e">
        <f t="shared" si="152"/>
        <v>#DIV/0!</v>
      </c>
      <c r="CU305" s="120" t="e">
        <f t="shared" si="153"/>
        <v>#DIV/0!</v>
      </c>
      <c r="CV305" s="120" t="e">
        <f t="shared" si="154"/>
        <v>#DIV/0!</v>
      </c>
      <c r="CW305" s="120" t="e">
        <f t="shared" si="155"/>
        <v>#DIV/0!</v>
      </c>
      <c r="CX305" s="120" t="e">
        <f t="shared" si="156"/>
        <v>#DIV/0!</v>
      </c>
      <c r="CY305" s="120" t="e">
        <f t="shared" si="157"/>
        <v>#DIV/0!</v>
      </c>
      <c r="CZ305" s="120" t="e">
        <f t="shared" si="158"/>
        <v>#DIV/0!</v>
      </c>
      <c r="DA305" s="120" t="e">
        <f t="shared" si="159"/>
        <v>#DIV/0!</v>
      </c>
      <c r="DB305" s="120" t="str">
        <f t="shared" si="160"/>
        <v/>
      </c>
      <c r="DC305" s="119"/>
      <c r="DD305" s="111"/>
      <c r="DE305" s="111"/>
      <c r="DF305" s="111"/>
      <c r="DG305" s="111"/>
      <c r="DH305" s="111"/>
      <c r="DI305" s="111"/>
      <c r="DJ305" s="111"/>
      <c r="DK305" s="111"/>
      <c r="DL305" s="111"/>
      <c r="DM305" s="112">
        <f>IF('III Plan Rates'!$AP308&gt;0,SUMPRODUCT(DD305:DL305,'III Plan Rates'!$AG308:$AO308)/'III Plan Rates'!$AP308,0)</f>
        <v>0</v>
      </c>
      <c r="DN305" s="123"/>
      <c r="DO305" s="112" t="e">
        <f>'III Plan Rates'!$AA308*'V Consumer Factors'!$N$12*'II Rate Development &amp; Change'!$M$34</f>
        <v>#DIV/0!</v>
      </c>
      <c r="DP305" s="112" t="e">
        <f>'III Plan Rates'!$AA308*'V Consumer Factors'!$N$13*'II Rate Development &amp; Change'!$M$34</f>
        <v>#DIV/0!</v>
      </c>
      <c r="DQ305" s="112" t="e">
        <f>'III Plan Rates'!$AA308*'V Consumer Factors'!$N$14*'II Rate Development &amp; Change'!$M$34</f>
        <v>#DIV/0!</v>
      </c>
      <c r="DR305" s="112" t="e">
        <f>'III Plan Rates'!$AA308*'V Consumer Factors'!$N$15*'II Rate Development &amp; Change'!$M$34</f>
        <v>#DIV/0!</v>
      </c>
      <c r="DS305" s="112" t="e">
        <f>'III Plan Rates'!$AA308*'V Consumer Factors'!$N$16*'II Rate Development &amp; Change'!$M$34</f>
        <v>#DIV/0!</v>
      </c>
      <c r="DT305" s="112" t="e">
        <f>'III Plan Rates'!$AA308*'V Consumer Factors'!$N$17*'II Rate Development &amp; Change'!$M$34</f>
        <v>#DIV/0!</v>
      </c>
      <c r="DU305" s="112" t="e">
        <f>'III Plan Rates'!$AA308*'V Consumer Factors'!$N$18*'II Rate Development &amp; Change'!$M$34</f>
        <v>#DIV/0!</v>
      </c>
      <c r="DV305" s="112" t="e">
        <f>'III Plan Rates'!$AA308*'V Consumer Factors'!$N$19*'II Rate Development &amp; Change'!$M$34</f>
        <v>#DIV/0!</v>
      </c>
      <c r="DW305" s="112" t="e">
        <f>'III Plan Rates'!$AA308*'V Consumer Factors'!$N$20*'II Rate Development &amp; Change'!$M$34</f>
        <v>#DIV/0!</v>
      </c>
      <c r="DX305" s="112">
        <f>IF('III Plan Rates'!$AP308&gt;0,SUMPRODUCT(DO305:DW305,'III Plan Rates'!$AG308:$AO308)/'III Plan Rates'!$AP308,0)</f>
        <v>0</v>
      </c>
      <c r="DZ305" s="120" t="e">
        <f t="shared" si="161"/>
        <v>#DIV/0!</v>
      </c>
      <c r="EA305" s="120" t="e">
        <f t="shared" si="162"/>
        <v>#DIV/0!</v>
      </c>
      <c r="EB305" s="120" t="e">
        <f t="shared" si="163"/>
        <v>#DIV/0!</v>
      </c>
      <c r="EC305" s="120" t="e">
        <f t="shared" si="164"/>
        <v>#DIV/0!</v>
      </c>
      <c r="ED305" s="120" t="e">
        <f t="shared" si="165"/>
        <v>#DIV/0!</v>
      </c>
      <c r="EE305" s="120" t="e">
        <f t="shared" si="166"/>
        <v>#DIV/0!</v>
      </c>
      <c r="EF305" s="120" t="e">
        <f t="shared" si="167"/>
        <v>#DIV/0!</v>
      </c>
      <c r="EG305" s="120" t="e">
        <f t="shared" si="168"/>
        <v>#DIV/0!</v>
      </c>
      <c r="EH305" s="120" t="e">
        <f t="shared" si="169"/>
        <v>#DIV/0!</v>
      </c>
      <c r="EI305" s="120" t="str">
        <f t="shared" si="170"/>
        <v/>
      </c>
      <c r="EJ305" s="119"/>
    </row>
    <row r="306" spans="1:140" x14ac:dyDescent="0.25">
      <c r="A306" s="406" t="str">
        <f>'III Plan Rates'!A309</f>
        <v>Plan 292</v>
      </c>
      <c r="B306" s="122">
        <f>'III Plan Rates'!B309</f>
        <v>0</v>
      </c>
      <c r="C306" s="128">
        <f>'III Plan Rates'!D309</f>
        <v>0</v>
      </c>
      <c r="D306" s="122">
        <f>'III Plan Rates'!E309</f>
        <v>0</v>
      </c>
      <c r="E306" s="122">
        <f>'III Plan Rates'!F309</f>
        <v>0</v>
      </c>
      <c r="F306" s="122">
        <f>'III Plan Rates'!G309</f>
        <v>0</v>
      </c>
      <c r="G306" s="122">
        <f>'III Plan Rates'!J309</f>
        <v>0</v>
      </c>
      <c r="H306" s="10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2">
        <f>IF('III Plan Rates'!$AP309&gt;0,SUMPRODUCT(I306:Q306,'III Plan Rates'!$AG309:$AO309)/'III Plan Rates'!$AP309,0)</f>
        <v>0</v>
      </c>
      <c r="S306" s="123"/>
      <c r="T306" s="112" t="e">
        <f>'III Plan Rates'!$AA309*'V Consumer Factors'!$N$12*'II Rate Development &amp; Change'!$J$34</f>
        <v>#DIV/0!</v>
      </c>
      <c r="U306" s="112" t="e">
        <f>'III Plan Rates'!$AA309*'V Consumer Factors'!$N$13*'II Rate Development &amp; Change'!$J$34</f>
        <v>#DIV/0!</v>
      </c>
      <c r="V306" s="112" t="e">
        <f>'III Plan Rates'!$AA309*'V Consumer Factors'!$N$14*'II Rate Development &amp; Change'!$J$34</f>
        <v>#DIV/0!</v>
      </c>
      <c r="W306" s="112" t="e">
        <f>'III Plan Rates'!$AA309*'V Consumer Factors'!$N$15*'II Rate Development &amp; Change'!$J$34</f>
        <v>#DIV/0!</v>
      </c>
      <c r="X306" s="112" t="e">
        <f>'III Plan Rates'!$AA309*'V Consumer Factors'!$N$16*'II Rate Development &amp; Change'!$J$34</f>
        <v>#DIV/0!</v>
      </c>
      <c r="Y306" s="112" t="e">
        <f>'III Plan Rates'!$AA309*'V Consumer Factors'!$N$17*'II Rate Development &amp; Change'!$J$34</f>
        <v>#DIV/0!</v>
      </c>
      <c r="Z306" s="112" t="e">
        <f>'III Plan Rates'!$AA309*'V Consumer Factors'!$N$18*'II Rate Development &amp; Change'!$J$34</f>
        <v>#DIV/0!</v>
      </c>
      <c r="AA306" s="112" t="e">
        <f>'III Plan Rates'!$AA309*'V Consumer Factors'!$N$19*'II Rate Development &amp; Change'!$J$34</f>
        <v>#DIV/0!</v>
      </c>
      <c r="AB306" s="112" t="e">
        <f>'III Plan Rates'!$AA309*'V Consumer Factors'!$N$20*'II Rate Development &amp; Change'!$J$34</f>
        <v>#DIV/0!</v>
      </c>
      <c r="AC306" s="112">
        <f>IF('III Plan Rates'!$AP309&gt;0,SUMPRODUCT(T306:AB306,'III Plan Rates'!$AG309:$AO309)/'III Plan Rates'!$AP309,0)</f>
        <v>0</v>
      </c>
      <c r="AD306" s="119"/>
      <c r="AE306" s="120" t="e">
        <f t="shared" si="131"/>
        <v>#DIV/0!</v>
      </c>
      <c r="AF306" s="120" t="e">
        <f t="shared" si="132"/>
        <v>#DIV/0!</v>
      </c>
      <c r="AG306" s="120" t="e">
        <f t="shared" si="133"/>
        <v>#DIV/0!</v>
      </c>
      <c r="AH306" s="120" t="e">
        <f t="shared" si="134"/>
        <v>#DIV/0!</v>
      </c>
      <c r="AI306" s="120" t="e">
        <f t="shared" si="135"/>
        <v>#DIV/0!</v>
      </c>
      <c r="AJ306" s="120" t="e">
        <f t="shared" si="136"/>
        <v>#DIV/0!</v>
      </c>
      <c r="AK306" s="120" t="e">
        <f t="shared" si="137"/>
        <v>#DIV/0!</v>
      </c>
      <c r="AL306" s="120" t="e">
        <f t="shared" si="138"/>
        <v>#DIV/0!</v>
      </c>
      <c r="AM306" s="120" t="e">
        <f t="shared" si="139"/>
        <v>#DIV/0!</v>
      </c>
      <c r="AN306" s="120" t="str">
        <f t="shared" si="140"/>
        <v/>
      </c>
      <c r="AO306" s="119"/>
      <c r="AP306" s="111"/>
      <c r="AQ306" s="111"/>
      <c r="AR306" s="111"/>
      <c r="AS306" s="111"/>
      <c r="AT306" s="111"/>
      <c r="AU306" s="111"/>
      <c r="AV306" s="111"/>
      <c r="AW306" s="111"/>
      <c r="AX306" s="111"/>
      <c r="AY306" s="112">
        <f>IF('III Plan Rates'!$AP309&gt;0,SUMPRODUCT(AP306:AX306,'III Plan Rates'!$AG309:$AO309)/'III Plan Rates'!$AP309,0)</f>
        <v>0</v>
      </c>
      <c r="AZ306" s="123"/>
      <c r="BA306" s="112" t="e">
        <f>'III Plan Rates'!$AA309*'V Consumer Factors'!$N$12*'II Rate Development &amp; Change'!$K$34</f>
        <v>#DIV/0!</v>
      </c>
      <c r="BB306" s="112" t="e">
        <f>'III Plan Rates'!$AA309*'V Consumer Factors'!$N$13*'II Rate Development &amp; Change'!$K$34</f>
        <v>#DIV/0!</v>
      </c>
      <c r="BC306" s="112" t="e">
        <f>'III Plan Rates'!$AA309*'V Consumer Factors'!$N$14*'II Rate Development &amp; Change'!$K$34</f>
        <v>#DIV/0!</v>
      </c>
      <c r="BD306" s="112" t="e">
        <f>'III Plan Rates'!$AA309*'V Consumer Factors'!$N$15*'II Rate Development &amp; Change'!$K$34</f>
        <v>#DIV/0!</v>
      </c>
      <c r="BE306" s="112" t="e">
        <f>'III Plan Rates'!$AA309*'V Consumer Factors'!$N$16*'II Rate Development &amp; Change'!$K$34</f>
        <v>#DIV/0!</v>
      </c>
      <c r="BF306" s="112" t="e">
        <f>'III Plan Rates'!$AA309*'V Consumer Factors'!$N$17*'II Rate Development &amp; Change'!$K$34</f>
        <v>#DIV/0!</v>
      </c>
      <c r="BG306" s="112" t="e">
        <f>'III Plan Rates'!$AA309*'V Consumer Factors'!$N$18*'II Rate Development &amp; Change'!$K$34</f>
        <v>#DIV/0!</v>
      </c>
      <c r="BH306" s="112" t="e">
        <f>'III Plan Rates'!$AA309*'V Consumer Factors'!$N$19*'II Rate Development &amp; Change'!$K$34</f>
        <v>#DIV/0!</v>
      </c>
      <c r="BI306" s="112" t="e">
        <f>'III Plan Rates'!$AA309*'V Consumer Factors'!$N$20*'II Rate Development &amp; Change'!$K$34</f>
        <v>#DIV/0!</v>
      </c>
      <c r="BJ306" s="112">
        <f>IF('III Plan Rates'!$AP309&gt;0,SUMPRODUCT(BA306:BI306,'III Plan Rates'!$AG309:$AO309)/'III Plan Rates'!$AP309,0)</f>
        <v>0</v>
      </c>
      <c r="BK306" s="124"/>
      <c r="BL306" s="120" t="e">
        <f t="shared" si="141"/>
        <v>#DIV/0!</v>
      </c>
      <c r="BM306" s="120" t="e">
        <f t="shared" si="142"/>
        <v>#DIV/0!</v>
      </c>
      <c r="BN306" s="120" t="e">
        <f t="shared" si="143"/>
        <v>#DIV/0!</v>
      </c>
      <c r="BO306" s="120" t="e">
        <f t="shared" si="144"/>
        <v>#DIV/0!</v>
      </c>
      <c r="BP306" s="120" t="e">
        <f t="shared" si="145"/>
        <v>#DIV/0!</v>
      </c>
      <c r="BQ306" s="120" t="e">
        <f t="shared" si="146"/>
        <v>#DIV/0!</v>
      </c>
      <c r="BR306" s="120" t="e">
        <f t="shared" si="147"/>
        <v>#DIV/0!</v>
      </c>
      <c r="BS306" s="120" t="e">
        <f t="shared" si="148"/>
        <v>#DIV/0!</v>
      </c>
      <c r="BT306" s="120" t="e">
        <f t="shared" si="149"/>
        <v>#DIV/0!</v>
      </c>
      <c r="BU306" s="120" t="str">
        <f t="shared" si="150"/>
        <v/>
      </c>
      <c r="BV306" s="119"/>
      <c r="BW306" s="111"/>
      <c r="BX306" s="111"/>
      <c r="BY306" s="111"/>
      <c r="BZ306" s="111"/>
      <c r="CA306" s="111"/>
      <c r="CB306" s="111"/>
      <c r="CC306" s="111"/>
      <c r="CD306" s="111"/>
      <c r="CE306" s="111"/>
      <c r="CF306" s="112">
        <f>IF('III Plan Rates'!$AP309&gt;0,SUMPRODUCT(BW306:CE306,'III Plan Rates'!$AG309:$AO309)/'III Plan Rates'!$AP309,0)</f>
        <v>0</v>
      </c>
      <c r="CG306" s="123"/>
      <c r="CH306" s="112" t="e">
        <f>'III Plan Rates'!$AA309*'V Consumer Factors'!$N$12*'II Rate Development &amp; Change'!$L$34</f>
        <v>#DIV/0!</v>
      </c>
      <c r="CI306" s="112" t="e">
        <f>'III Plan Rates'!$AA309*'V Consumer Factors'!$N$13*'II Rate Development &amp; Change'!$L$34</f>
        <v>#DIV/0!</v>
      </c>
      <c r="CJ306" s="112" t="e">
        <f>'III Plan Rates'!$AA309*'V Consumer Factors'!$N$14*'II Rate Development &amp; Change'!$L$34</f>
        <v>#DIV/0!</v>
      </c>
      <c r="CK306" s="112" t="e">
        <f>'III Plan Rates'!$AA309*'V Consumer Factors'!$N$15*'II Rate Development &amp; Change'!$L$34</f>
        <v>#DIV/0!</v>
      </c>
      <c r="CL306" s="112" t="e">
        <f>'III Plan Rates'!$AA309*'V Consumer Factors'!$N$16*'II Rate Development &amp; Change'!$L$34</f>
        <v>#DIV/0!</v>
      </c>
      <c r="CM306" s="112" t="e">
        <f>'III Plan Rates'!$AA309*'V Consumer Factors'!$N$17*'II Rate Development &amp; Change'!$L$34</f>
        <v>#DIV/0!</v>
      </c>
      <c r="CN306" s="112" t="e">
        <f>'III Plan Rates'!$AA309*'V Consumer Factors'!$N$18*'II Rate Development &amp; Change'!$L$34</f>
        <v>#DIV/0!</v>
      </c>
      <c r="CO306" s="112" t="e">
        <f>'III Plan Rates'!$AA309*'V Consumer Factors'!$N$19*'II Rate Development &amp; Change'!$L$34</f>
        <v>#DIV/0!</v>
      </c>
      <c r="CP306" s="112" t="e">
        <f>'III Plan Rates'!$AA309*'V Consumer Factors'!$N$20*'II Rate Development &amp; Change'!$L$34</f>
        <v>#DIV/0!</v>
      </c>
      <c r="CQ306" s="112">
        <f>IF('III Plan Rates'!$AP309&gt;0,SUMPRODUCT(CH306:CP306,'III Plan Rates'!$AG309:$AO309)/'III Plan Rates'!$AP309,0)</f>
        <v>0</v>
      </c>
      <c r="CR306" s="124"/>
      <c r="CS306" s="120" t="e">
        <f t="shared" si="151"/>
        <v>#DIV/0!</v>
      </c>
      <c r="CT306" s="120" t="e">
        <f t="shared" si="152"/>
        <v>#DIV/0!</v>
      </c>
      <c r="CU306" s="120" t="e">
        <f t="shared" si="153"/>
        <v>#DIV/0!</v>
      </c>
      <c r="CV306" s="120" t="e">
        <f t="shared" si="154"/>
        <v>#DIV/0!</v>
      </c>
      <c r="CW306" s="120" t="e">
        <f t="shared" si="155"/>
        <v>#DIV/0!</v>
      </c>
      <c r="CX306" s="120" t="e">
        <f t="shared" si="156"/>
        <v>#DIV/0!</v>
      </c>
      <c r="CY306" s="120" t="e">
        <f t="shared" si="157"/>
        <v>#DIV/0!</v>
      </c>
      <c r="CZ306" s="120" t="e">
        <f t="shared" si="158"/>
        <v>#DIV/0!</v>
      </c>
      <c r="DA306" s="120" t="e">
        <f t="shared" si="159"/>
        <v>#DIV/0!</v>
      </c>
      <c r="DB306" s="120" t="str">
        <f t="shared" si="160"/>
        <v/>
      </c>
      <c r="DC306" s="119"/>
      <c r="DD306" s="111"/>
      <c r="DE306" s="111"/>
      <c r="DF306" s="111"/>
      <c r="DG306" s="111"/>
      <c r="DH306" s="111"/>
      <c r="DI306" s="111"/>
      <c r="DJ306" s="111"/>
      <c r="DK306" s="111"/>
      <c r="DL306" s="111"/>
      <c r="DM306" s="112">
        <f>IF('III Plan Rates'!$AP309&gt;0,SUMPRODUCT(DD306:DL306,'III Plan Rates'!$AG309:$AO309)/'III Plan Rates'!$AP309,0)</f>
        <v>0</v>
      </c>
      <c r="DN306" s="123"/>
      <c r="DO306" s="112" t="e">
        <f>'III Plan Rates'!$AA309*'V Consumer Factors'!$N$12*'II Rate Development &amp; Change'!$M$34</f>
        <v>#DIV/0!</v>
      </c>
      <c r="DP306" s="112" t="e">
        <f>'III Plan Rates'!$AA309*'V Consumer Factors'!$N$13*'II Rate Development &amp; Change'!$M$34</f>
        <v>#DIV/0!</v>
      </c>
      <c r="DQ306" s="112" t="e">
        <f>'III Plan Rates'!$AA309*'V Consumer Factors'!$N$14*'II Rate Development &amp; Change'!$M$34</f>
        <v>#DIV/0!</v>
      </c>
      <c r="DR306" s="112" t="e">
        <f>'III Plan Rates'!$AA309*'V Consumer Factors'!$N$15*'II Rate Development &amp; Change'!$M$34</f>
        <v>#DIV/0!</v>
      </c>
      <c r="DS306" s="112" t="e">
        <f>'III Plan Rates'!$AA309*'V Consumer Factors'!$N$16*'II Rate Development &amp; Change'!$M$34</f>
        <v>#DIV/0!</v>
      </c>
      <c r="DT306" s="112" t="e">
        <f>'III Plan Rates'!$AA309*'V Consumer Factors'!$N$17*'II Rate Development &amp; Change'!$M$34</f>
        <v>#DIV/0!</v>
      </c>
      <c r="DU306" s="112" t="e">
        <f>'III Plan Rates'!$AA309*'V Consumer Factors'!$N$18*'II Rate Development &amp; Change'!$M$34</f>
        <v>#DIV/0!</v>
      </c>
      <c r="DV306" s="112" t="e">
        <f>'III Plan Rates'!$AA309*'V Consumer Factors'!$N$19*'II Rate Development &amp; Change'!$M$34</f>
        <v>#DIV/0!</v>
      </c>
      <c r="DW306" s="112" t="e">
        <f>'III Plan Rates'!$AA309*'V Consumer Factors'!$N$20*'II Rate Development &amp; Change'!$M$34</f>
        <v>#DIV/0!</v>
      </c>
      <c r="DX306" s="112">
        <f>IF('III Plan Rates'!$AP309&gt;0,SUMPRODUCT(DO306:DW306,'III Plan Rates'!$AG309:$AO309)/'III Plan Rates'!$AP309,0)</f>
        <v>0</v>
      </c>
      <c r="DZ306" s="120" t="e">
        <f t="shared" si="161"/>
        <v>#DIV/0!</v>
      </c>
      <c r="EA306" s="120" t="e">
        <f t="shared" si="162"/>
        <v>#DIV/0!</v>
      </c>
      <c r="EB306" s="120" t="e">
        <f t="shared" si="163"/>
        <v>#DIV/0!</v>
      </c>
      <c r="EC306" s="120" t="e">
        <f t="shared" si="164"/>
        <v>#DIV/0!</v>
      </c>
      <c r="ED306" s="120" t="e">
        <f t="shared" si="165"/>
        <v>#DIV/0!</v>
      </c>
      <c r="EE306" s="120" t="e">
        <f t="shared" si="166"/>
        <v>#DIV/0!</v>
      </c>
      <c r="EF306" s="120" t="e">
        <f t="shared" si="167"/>
        <v>#DIV/0!</v>
      </c>
      <c r="EG306" s="120" t="e">
        <f t="shared" si="168"/>
        <v>#DIV/0!</v>
      </c>
      <c r="EH306" s="120" t="e">
        <f t="shared" si="169"/>
        <v>#DIV/0!</v>
      </c>
      <c r="EI306" s="120" t="str">
        <f t="shared" si="170"/>
        <v/>
      </c>
      <c r="EJ306" s="119"/>
    </row>
    <row r="307" spans="1:140" x14ac:dyDescent="0.25">
      <c r="A307" s="406" t="str">
        <f>'III Plan Rates'!A310</f>
        <v>Plan 293</v>
      </c>
      <c r="B307" s="122">
        <f>'III Plan Rates'!B310</f>
        <v>0</v>
      </c>
      <c r="C307" s="128">
        <f>'III Plan Rates'!D310</f>
        <v>0</v>
      </c>
      <c r="D307" s="122">
        <f>'III Plan Rates'!E310</f>
        <v>0</v>
      </c>
      <c r="E307" s="122">
        <f>'III Plan Rates'!F310</f>
        <v>0</v>
      </c>
      <c r="F307" s="122">
        <f>'III Plan Rates'!G310</f>
        <v>0</v>
      </c>
      <c r="G307" s="122">
        <f>'III Plan Rates'!J310</f>
        <v>0</v>
      </c>
      <c r="H307" s="10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2">
        <f>IF('III Plan Rates'!$AP310&gt;0,SUMPRODUCT(I307:Q307,'III Plan Rates'!$AG310:$AO310)/'III Plan Rates'!$AP310,0)</f>
        <v>0</v>
      </c>
      <c r="S307" s="123"/>
      <c r="T307" s="112" t="e">
        <f>'III Plan Rates'!$AA310*'V Consumer Factors'!$N$12*'II Rate Development &amp; Change'!$J$34</f>
        <v>#DIV/0!</v>
      </c>
      <c r="U307" s="112" t="e">
        <f>'III Plan Rates'!$AA310*'V Consumer Factors'!$N$13*'II Rate Development &amp; Change'!$J$34</f>
        <v>#DIV/0!</v>
      </c>
      <c r="V307" s="112" t="e">
        <f>'III Plan Rates'!$AA310*'V Consumer Factors'!$N$14*'II Rate Development &amp; Change'!$J$34</f>
        <v>#DIV/0!</v>
      </c>
      <c r="W307" s="112" t="e">
        <f>'III Plan Rates'!$AA310*'V Consumer Factors'!$N$15*'II Rate Development &amp; Change'!$J$34</f>
        <v>#DIV/0!</v>
      </c>
      <c r="X307" s="112" t="e">
        <f>'III Plan Rates'!$AA310*'V Consumer Factors'!$N$16*'II Rate Development &amp; Change'!$J$34</f>
        <v>#DIV/0!</v>
      </c>
      <c r="Y307" s="112" t="e">
        <f>'III Plan Rates'!$AA310*'V Consumer Factors'!$N$17*'II Rate Development &amp; Change'!$J$34</f>
        <v>#DIV/0!</v>
      </c>
      <c r="Z307" s="112" t="e">
        <f>'III Plan Rates'!$AA310*'V Consumer Factors'!$N$18*'II Rate Development &amp; Change'!$J$34</f>
        <v>#DIV/0!</v>
      </c>
      <c r="AA307" s="112" t="e">
        <f>'III Plan Rates'!$AA310*'V Consumer Factors'!$N$19*'II Rate Development &amp; Change'!$J$34</f>
        <v>#DIV/0!</v>
      </c>
      <c r="AB307" s="112" t="e">
        <f>'III Plan Rates'!$AA310*'V Consumer Factors'!$N$20*'II Rate Development &amp; Change'!$J$34</f>
        <v>#DIV/0!</v>
      </c>
      <c r="AC307" s="112">
        <f>IF('III Plan Rates'!$AP310&gt;0,SUMPRODUCT(T307:AB307,'III Plan Rates'!$AG310:$AO310)/'III Plan Rates'!$AP310,0)</f>
        <v>0</v>
      </c>
      <c r="AD307" s="119"/>
      <c r="AE307" s="120" t="e">
        <f t="shared" si="131"/>
        <v>#DIV/0!</v>
      </c>
      <c r="AF307" s="120" t="e">
        <f t="shared" si="132"/>
        <v>#DIV/0!</v>
      </c>
      <c r="AG307" s="120" t="e">
        <f t="shared" si="133"/>
        <v>#DIV/0!</v>
      </c>
      <c r="AH307" s="120" t="e">
        <f t="shared" si="134"/>
        <v>#DIV/0!</v>
      </c>
      <c r="AI307" s="120" t="e">
        <f t="shared" si="135"/>
        <v>#DIV/0!</v>
      </c>
      <c r="AJ307" s="120" t="e">
        <f t="shared" si="136"/>
        <v>#DIV/0!</v>
      </c>
      <c r="AK307" s="120" t="e">
        <f t="shared" si="137"/>
        <v>#DIV/0!</v>
      </c>
      <c r="AL307" s="120" t="e">
        <f t="shared" si="138"/>
        <v>#DIV/0!</v>
      </c>
      <c r="AM307" s="120" t="e">
        <f t="shared" si="139"/>
        <v>#DIV/0!</v>
      </c>
      <c r="AN307" s="120" t="str">
        <f t="shared" si="140"/>
        <v/>
      </c>
      <c r="AO307" s="119"/>
      <c r="AP307" s="111"/>
      <c r="AQ307" s="111"/>
      <c r="AR307" s="111"/>
      <c r="AS307" s="111"/>
      <c r="AT307" s="111"/>
      <c r="AU307" s="111"/>
      <c r="AV307" s="111"/>
      <c r="AW307" s="111"/>
      <c r="AX307" s="111"/>
      <c r="AY307" s="112">
        <f>IF('III Plan Rates'!$AP310&gt;0,SUMPRODUCT(AP307:AX307,'III Plan Rates'!$AG310:$AO310)/'III Plan Rates'!$AP310,0)</f>
        <v>0</v>
      </c>
      <c r="AZ307" s="123"/>
      <c r="BA307" s="112" t="e">
        <f>'III Plan Rates'!$AA310*'V Consumer Factors'!$N$12*'II Rate Development &amp; Change'!$K$34</f>
        <v>#DIV/0!</v>
      </c>
      <c r="BB307" s="112" t="e">
        <f>'III Plan Rates'!$AA310*'V Consumer Factors'!$N$13*'II Rate Development &amp; Change'!$K$34</f>
        <v>#DIV/0!</v>
      </c>
      <c r="BC307" s="112" t="e">
        <f>'III Plan Rates'!$AA310*'V Consumer Factors'!$N$14*'II Rate Development &amp; Change'!$K$34</f>
        <v>#DIV/0!</v>
      </c>
      <c r="BD307" s="112" t="e">
        <f>'III Plan Rates'!$AA310*'V Consumer Factors'!$N$15*'II Rate Development &amp; Change'!$K$34</f>
        <v>#DIV/0!</v>
      </c>
      <c r="BE307" s="112" t="e">
        <f>'III Plan Rates'!$AA310*'V Consumer Factors'!$N$16*'II Rate Development &amp; Change'!$K$34</f>
        <v>#DIV/0!</v>
      </c>
      <c r="BF307" s="112" t="e">
        <f>'III Plan Rates'!$AA310*'V Consumer Factors'!$N$17*'II Rate Development &amp; Change'!$K$34</f>
        <v>#DIV/0!</v>
      </c>
      <c r="BG307" s="112" t="e">
        <f>'III Plan Rates'!$AA310*'V Consumer Factors'!$N$18*'II Rate Development &amp; Change'!$K$34</f>
        <v>#DIV/0!</v>
      </c>
      <c r="BH307" s="112" t="e">
        <f>'III Plan Rates'!$AA310*'V Consumer Factors'!$N$19*'II Rate Development &amp; Change'!$K$34</f>
        <v>#DIV/0!</v>
      </c>
      <c r="BI307" s="112" t="e">
        <f>'III Plan Rates'!$AA310*'V Consumer Factors'!$N$20*'II Rate Development &amp; Change'!$K$34</f>
        <v>#DIV/0!</v>
      </c>
      <c r="BJ307" s="112">
        <f>IF('III Plan Rates'!$AP310&gt;0,SUMPRODUCT(BA307:BI307,'III Plan Rates'!$AG310:$AO310)/'III Plan Rates'!$AP310,0)</f>
        <v>0</v>
      </c>
      <c r="BK307" s="124"/>
      <c r="BL307" s="120" t="e">
        <f t="shared" si="141"/>
        <v>#DIV/0!</v>
      </c>
      <c r="BM307" s="120" t="e">
        <f t="shared" si="142"/>
        <v>#DIV/0!</v>
      </c>
      <c r="BN307" s="120" t="e">
        <f t="shared" si="143"/>
        <v>#DIV/0!</v>
      </c>
      <c r="BO307" s="120" t="e">
        <f t="shared" si="144"/>
        <v>#DIV/0!</v>
      </c>
      <c r="BP307" s="120" t="e">
        <f t="shared" si="145"/>
        <v>#DIV/0!</v>
      </c>
      <c r="BQ307" s="120" t="e">
        <f t="shared" si="146"/>
        <v>#DIV/0!</v>
      </c>
      <c r="BR307" s="120" t="e">
        <f t="shared" si="147"/>
        <v>#DIV/0!</v>
      </c>
      <c r="BS307" s="120" t="e">
        <f t="shared" si="148"/>
        <v>#DIV/0!</v>
      </c>
      <c r="BT307" s="120" t="e">
        <f t="shared" si="149"/>
        <v>#DIV/0!</v>
      </c>
      <c r="BU307" s="120" t="str">
        <f t="shared" si="150"/>
        <v/>
      </c>
      <c r="BV307" s="119"/>
      <c r="BW307" s="111"/>
      <c r="BX307" s="111"/>
      <c r="BY307" s="111"/>
      <c r="BZ307" s="111"/>
      <c r="CA307" s="111"/>
      <c r="CB307" s="111"/>
      <c r="CC307" s="111"/>
      <c r="CD307" s="111"/>
      <c r="CE307" s="111"/>
      <c r="CF307" s="112">
        <f>IF('III Plan Rates'!$AP310&gt;0,SUMPRODUCT(BW307:CE307,'III Plan Rates'!$AG310:$AO310)/'III Plan Rates'!$AP310,0)</f>
        <v>0</v>
      </c>
      <c r="CG307" s="123"/>
      <c r="CH307" s="112" t="e">
        <f>'III Plan Rates'!$AA310*'V Consumer Factors'!$N$12*'II Rate Development &amp; Change'!$L$34</f>
        <v>#DIV/0!</v>
      </c>
      <c r="CI307" s="112" t="e">
        <f>'III Plan Rates'!$AA310*'V Consumer Factors'!$N$13*'II Rate Development &amp; Change'!$L$34</f>
        <v>#DIV/0!</v>
      </c>
      <c r="CJ307" s="112" t="e">
        <f>'III Plan Rates'!$AA310*'V Consumer Factors'!$N$14*'II Rate Development &amp; Change'!$L$34</f>
        <v>#DIV/0!</v>
      </c>
      <c r="CK307" s="112" t="e">
        <f>'III Plan Rates'!$AA310*'V Consumer Factors'!$N$15*'II Rate Development &amp; Change'!$L$34</f>
        <v>#DIV/0!</v>
      </c>
      <c r="CL307" s="112" t="e">
        <f>'III Plan Rates'!$AA310*'V Consumer Factors'!$N$16*'II Rate Development &amp; Change'!$L$34</f>
        <v>#DIV/0!</v>
      </c>
      <c r="CM307" s="112" t="e">
        <f>'III Plan Rates'!$AA310*'V Consumer Factors'!$N$17*'II Rate Development &amp; Change'!$L$34</f>
        <v>#DIV/0!</v>
      </c>
      <c r="CN307" s="112" t="e">
        <f>'III Plan Rates'!$AA310*'V Consumer Factors'!$N$18*'II Rate Development &amp; Change'!$L$34</f>
        <v>#DIV/0!</v>
      </c>
      <c r="CO307" s="112" t="e">
        <f>'III Plan Rates'!$AA310*'V Consumer Factors'!$N$19*'II Rate Development &amp; Change'!$L$34</f>
        <v>#DIV/0!</v>
      </c>
      <c r="CP307" s="112" t="e">
        <f>'III Plan Rates'!$AA310*'V Consumer Factors'!$N$20*'II Rate Development &amp; Change'!$L$34</f>
        <v>#DIV/0!</v>
      </c>
      <c r="CQ307" s="112">
        <f>IF('III Plan Rates'!$AP310&gt;0,SUMPRODUCT(CH307:CP307,'III Plan Rates'!$AG310:$AO310)/'III Plan Rates'!$AP310,0)</f>
        <v>0</v>
      </c>
      <c r="CR307" s="124"/>
      <c r="CS307" s="120" t="e">
        <f t="shared" si="151"/>
        <v>#DIV/0!</v>
      </c>
      <c r="CT307" s="120" t="e">
        <f t="shared" si="152"/>
        <v>#DIV/0!</v>
      </c>
      <c r="CU307" s="120" t="e">
        <f t="shared" si="153"/>
        <v>#DIV/0!</v>
      </c>
      <c r="CV307" s="120" t="e">
        <f t="shared" si="154"/>
        <v>#DIV/0!</v>
      </c>
      <c r="CW307" s="120" t="e">
        <f t="shared" si="155"/>
        <v>#DIV/0!</v>
      </c>
      <c r="CX307" s="120" t="e">
        <f t="shared" si="156"/>
        <v>#DIV/0!</v>
      </c>
      <c r="CY307" s="120" t="e">
        <f t="shared" si="157"/>
        <v>#DIV/0!</v>
      </c>
      <c r="CZ307" s="120" t="e">
        <f t="shared" si="158"/>
        <v>#DIV/0!</v>
      </c>
      <c r="DA307" s="120" t="e">
        <f t="shared" si="159"/>
        <v>#DIV/0!</v>
      </c>
      <c r="DB307" s="120" t="str">
        <f t="shared" si="160"/>
        <v/>
      </c>
      <c r="DC307" s="119"/>
      <c r="DD307" s="111"/>
      <c r="DE307" s="111"/>
      <c r="DF307" s="111"/>
      <c r="DG307" s="111"/>
      <c r="DH307" s="111"/>
      <c r="DI307" s="111"/>
      <c r="DJ307" s="111"/>
      <c r="DK307" s="111"/>
      <c r="DL307" s="111"/>
      <c r="DM307" s="112">
        <f>IF('III Plan Rates'!$AP310&gt;0,SUMPRODUCT(DD307:DL307,'III Plan Rates'!$AG310:$AO310)/'III Plan Rates'!$AP310,0)</f>
        <v>0</v>
      </c>
      <c r="DN307" s="123"/>
      <c r="DO307" s="112" t="e">
        <f>'III Plan Rates'!$AA310*'V Consumer Factors'!$N$12*'II Rate Development &amp; Change'!$M$34</f>
        <v>#DIV/0!</v>
      </c>
      <c r="DP307" s="112" t="e">
        <f>'III Plan Rates'!$AA310*'V Consumer Factors'!$N$13*'II Rate Development &amp; Change'!$M$34</f>
        <v>#DIV/0!</v>
      </c>
      <c r="DQ307" s="112" t="e">
        <f>'III Plan Rates'!$AA310*'V Consumer Factors'!$N$14*'II Rate Development &amp; Change'!$M$34</f>
        <v>#DIV/0!</v>
      </c>
      <c r="DR307" s="112" t="e">
        <f>'III Plan Rates'!$AA310*'V Consumer Factors'!$N$15*'II Rate Development &amp; Change'!$M$34</f>
        <v>#DIV/0!</v>
      </c>
      <c r="DS307" s="112" t="e">
        <f>'III Plan Rates'!$AA310*'V Consumer Factors'!$N$16*'II Rate Development &amp; Change'!$M$34</f>
        <v>#DIV/0!</v>
      </c>
      <c r="DT307" s="112" t="e">
        <f>'III Plan Rates'!$AA310*'V Consumer Factors'!$N$17*'II Rate Development &amp; Change'!$M$34</f>
        <v>#DIV/0!</v>
      </c>
      <c r="DU307" s="112" t="e">
        <f>'III Plan Rates'!$AA310*'V Consumer Factors'!$N$18*'II Rate Development &amp; Change'!$M$34</f>
        <v>#DIV/0!</v>
      </c>
      <c r="DV307" s="112" t="e">
        <f>'III Plan Rates'!$AA310*'V Consumer Factors'!$N$19*'II Rate Development &amp; Change'!$M$34</f>
        <v>#DIV/0!</v>
      </c>
      <c r="DW307" s="112" t="e">
        <f>'III Plan Rates'!$AA310*'V Consumer Factors'!$N$20*'II Rate Development &amp; Change'!$M$34</f>
        <v>#DIV/0!</v>
      </c>
      <c r="DX307" s="112">
        <f>IF('III Plan Rates'!$AP310&gt;0,SUMPRODUCT(DO307:DW307,'III Plan Rates'!$AG310:$AO310)/'III Plan Rates'!$AP310,0)</f>
        <v>0</v>
      </c>
      <c r="DZ307" s="120" t="e">
        <f t="shared" si="161"/>
        <v>#DIV/0!</v>
      </c>
      <c r="EA307" s="120" t="e">
        <f t="shared" si="162"/>
        <v>#DIV/0!</v>
      </c>
      <c r="EB307" s="120" t="e">
        <f t="shared" si="163"/>
        <v>#DIV/0!</v>
      </c>
      <c r="EC307" s="120" t="e">
        <f t="shared" si="164"/>
        <v>#DIV/0!</v>
      </c>
      <c r="ED307" s="120" t="e">
        <f t="shared" si="165"/>
        <v>#DIV/0!</v>
      </c>
      <c r="EE307" s="120" t="e">
        <f t="shared" si="166"/>
        <v>#DIV/0!</v>
      </c>
      <c r="EF307" s="120" t="e">
        <f t="shared" si="167"/>
        <v>#DIV/0!</v>
      </c>
      <c r="EG307" s="120" t="e">
        <f t="shared" si="168"/>
        <v>#DIV/0!</v>
      </c>
      <c r="EH307" s="120" t="e">
        <f t="shared" si="169"/>
        <v>#DIV/0!</v>
      </c>
      <c r="EI307" s="120" t="str">
        <f t="shared" si="170"/>
        <v/>
      </c>
      <c r="EJ307" s="119"/>
    </row>
    <row r="308" spans="1:140" x14ac:dyDescent="0.25">
      <c r="A308" s="406" t="str">
        <f>'III Plan Rates'!A311</f>
        <v>Plan 294</v>
      </c>
      <c r="B308" s="122">
        <f>'III Plan Rates'!B311</f>
        <v>0</v>
      </c>
      <c r="C308" s="128">
        <f>'III Plan Rates'!D311</f>
        <v>0</v>
      </c>
      <c r="D308" s="122">
        <f>'III Plan Rates'!E311</f>
        <v>0</v>
      </c>
      <c r="E308" s="122">
        <f>'III Plan Rates'!F311</f>
        <v>0</v>
      </c>
      <c r="F308" s="122">
        <f>'III Plan Rates'!G311</f>
        <v>0</v>
      </c>
      <c r="G308" s="122">
        <f>'III Plan Rates'!J311</f>
        <v>0</v>
      </c>
      <c r="H308" s="10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2">
        <f>IF('III Plan Rates'!$AP311&gt;0,SUMPRODUCT(I308:Q308,'III Plan Rates'!$AG311:$AO311)/'III Plan Rates'!$AP311,0)</f>
        <v>0</v>
      </c>
      <c r="S308" s="123"/>
      <c r="T308" s="112" t="e">
        <f>'III Plan Rates'!$AA311*'V Consumer Factors'!$N$12*'II Rate Development &amp; Change'!$J$34</f>
        <v>#DIV/0!</v>
      </c>
      <c r="U308" s="112" t="e">
        <f>'III Plan Rates'!$AA311*'V Consumer Factors'!$N$13*'II Rate Development &amp; Change'!$J$34</f>
        <v>#DIV/0!</v>
      </c>
      <c r="V308" s="112" t="e">
        <f>'III Plan Rates'!$AA311*'V Consumer Factors'!$N$14*'II Rate Development &amp; Change'!$J$34</f>
        <v>#DIV/0!</v>
      </c>
      <c r="W308" s="112" t="e">
        <f>'III Plan Rates'!$AA311*'V Consumer Factors'!$N$15*'II Rate Development &amp; Change'!$J$34</f>
        <v>#DIV/0!</v>
      </c>
      <c r="X308" s="112" t="e">
        <f>'III Plan Rates'!$AA311*'V Consumer Factors'!$N$16*'II Rate Development &amp; Change'!$J$34</f>
        <v>#DIV/0!</v>
      </c>
      <c r="Y308" s="112" t="e">
        <f>'III Plan Rates'!$AA311*'V Consumer Factors'!$N$17*'II Rate Development &amp; Change'!$J$34</f>
        <v>#DIV/0!</v>
      </c>
      <c r="Z308" s="112" t="e">
        <f>'III Plan Rates'!$AA311*'V Consumer Factors'!$N$18*'II Rate Development &amp; Change'!$J$34</f>
        <v>#DIV/0!</v>
      </c>
      <c r="AA308" s="112" t="e">
        <f>'III Plan Rates'!$AA311*'V Consumer Factors'!$N$19*'II Rate Development &amp; Change'!$J$34</f>
        <v>#DIV/0!</v>
      </c>
      <c r="AB308" s="112" t="e">
        <f>'III Plan Rates'!$AA311*'V Consumer Factors'!$N$20*'II Rate Development &amp; Change'!$J$34</f>
        <v>#DIV/0!</v>
      </c>
      <c r="AC308" s="112">
        <f>IF('III Plan Rates'!$AP311&gt;0,SUMPRODUCT(T308:AB308,'III Plan Rates'!$AG311:$AO311)/'III Plan Rates'!$AP311,0)</f>
        <v>0</v>
      </c>
      <c r="AD308" s="119"/>
      <c r="AE308" s="120" t="e">
        <f t="shared" si="131"/>
        <v>#DIV/0!</v>
      </c>
      <c r="AF308" s="120" t="e">
        <f t="shared" si="132"/>
        <v>#DIV/0!</v>
      </c>
      <c r="AG308" s="120" t="e">
        <f t="shared" si="133"/>
        <v>#DIV/0!</v>
      </c>
      <c r="AH308" s="120" t="e">
        <f t="shared" si="134"/>
        <v>#DIV/0!</v>
      </c>
      <c r="AI308" s="120" t="e">
        <f t="shared" si="135"/>
        <v>#DIV/0!</v>
      </c>
      <c r="AJ308" s="120" t="e">
        <f t="shared" si="136"/>
        <v>#DIV/0!</v>
      </c>
      <c r="AK308" s="120" t="e">
        <f t="shared" si="137"/>
        <v>#DIV/0!</v>
      </c>
      <c r="AL308" s="120" t="e">
        <f t="shared" si="138"/>
        <v>#DIV/0!</v>
      </c>
      <c r="AM308" s="120" t="e">
        <f t="shared" si="139"/>
        <v>#DIV/0!</v>
      </c>
      <c r="AN308" s="120" t="str">
        <f t="shared" si="140"/>
        <v/>
      </c>
      <c r="AO308" s="119"/>
      <c r="AP308" s="111"/>
      <c r="AQ308" s="111"/>
      <c r="AR308" s="111"/>
      <c r="AS308" s="111"/>
      <c r="AT308" s="111"/>
      <c r="AU308" s="111"/>
      <c r="AV308" s="111"/>
      <c r="AW308" s="111"/>
      <c r="AX308" s="111"/>
      <c r="AY308" s="112">
        <f>IF('III Plan Rates'!$AP311&gt;0,SUMPRODUCT(AP308:AX308,'III Plan Rates'!$AG311:$AO311)/'III Plan Rates'!$AP311,0)</f>
        <v>0</v>
      </c>
      <c r="AZ308" s="123"/>
      <c r="BA308" s="112" t="e">
        <f>'III Plan Rates'!$AA311*'V Consumer Factors'!$N$12*'II Rate Development &amp; Change'!$K$34</f>
        <v>#DIV/0!</v>
      </c>
      <c r="BB308" s="112" t="e">
        <f>'III Plan Rates'!$AA311*'V Consumer Factors'!$N$13*'II Rate Development &amp; Change'!$K$34</f>
        <v>#DIV/0!</v>
      </c>
      <c r="BC308" s="112" t="e">
        <f>'III Plan Rates'!$AA311*'V Consumer Factors'!$N$14*'II Rate Development &amp; Change'!$K$34</f>
        <v>#DIV/0!</v>
      </c>
      <c r="BD308" s="112" t="e">
        <f>'III Plan Rates'!$AA311*'V Consumer Factors'!$N$15*'II Rate Development &amp; Change'!$K$34</f>
        <v>#DIV/0!</v>
      </c>
      <c r="BE308" s="112" t="e">
        <f>'III Plan Rates'!$AA311*'V Consumer Factors'!$N$16*'II Rate Development &amp; Change'!$K$34</f>
        <v>#DIV/0!</v>
      </c>
      <c r="BF308" s="112" t="e">
        <f>'III Plan Rates'!$AA311*'V Consumer Factors'!$N$17*'II Rate Development &amp; Change'!$K$34</f>
        <v>#DIV/0!</v>
      </c>
      <c r="BG308" s="112" t="e">
        <f>'III Plan Rates'!$AA311*'V Consumer Factors'!$N$18*'II Rate Development &amp; Change'!$K$34</f>
        <v>#DIV/0!</v>
      </c>
      <c r="BH308" s="112" t="e">
        <f>'III Plan Rates'!$AA311*'V Consumer Factors'!$N$19*'II Rate Development &amp; Change'!$K$34</f>
        <v>#DIV/0!</v>
      </c>
      <c r="BI308" s="112" t="e">
        <f>'III Plan Rates'!$AA311*'V Consumer Factors'!$N$20*'II Rate Development &amp; Change'!$K$34</f>
        <v>#DIV/0!</v>
      </c>
      <c r="BJ308" s="112">
        <f>IF('III Plan Rates'!$AP311&gt;0,SUMPRODUCT(BA308:BI308,'III Plan Rates'!$AG311:$AO311)/'III Plan Rates'!$AP311,0)</f>
        <v>0</v>
      </c>
      <c r="BK308" s="124"/>
      <c r="BL308" s="120" t="e">
        <f t="shared" si="141"/>
        <v>#DIV/0!</v>
      </c>
      <c r="BM308" s="120" t="e">
        <f t="shared" si="142"/>
        <v>#DIV/0!</v>
      </c>
      <c r="BN308" s="120" t="e">
        <f t="shared" si="143"/>
        <v>#DIV/0!</v>
      </c>
      <c r="BO308" s="120" t="e">
        <f t="shared" si="144"/>
        <v>#DIV/0!</v>
      </c>
      <c r="BP308" s="120" t="e">
        <f t="shared" si="145"/>
        <v>#DIV/0!</v>
      </c>
      <c r="BQ308" s="120" t="e">
        <f t="shared" si="146"/>
        <v>#DIV/0!</v>
      </c>
      <c r="BR308" s="120" t="e">
        <f t="shared" si="147"/>
        <v>#DIV/0!</v>
      </c>
      <c r="BS308" s="120" t="e">
        <f t="shared" si="148"/>
        <v>#DIV/0!</v>
      </c>
      <c r="BT308" s="120" t="e">
        <f t="shared" si="149"/>
        <v>#DIV/0!</v>
      </c>
      <c r="BU308" s="120" t="str">
        <f t="shared" si="150"/>
        <v/>
      </c>
      <c r="BV308" s="119"/>
      <c r="BW308" s="111"/>
      <c r="BX308" s="111"/>
      <c r="BY308" s="111"/>
      <c r="BZ308" s="111"/>
      <c r="CA308" s="111"/>
      <c r="CB308" s="111"/>
      <c r="CC308" s="111"/>
      <c r="CD308" s="111"/>
      <c r="CE308" s="111"/>
      <c r="CF308" s="112">
        <f>IF('III Plan Rates'!$AP311&gt;0,SUMPRODUCT(BW308:CE308,'III Plan Rates'!$AG311:$AO311)/'III Plan Rates'!$AP311,0)</f>
        <v>0</v>
      </c>
      <c r="CG308" s="123"/>
      <c r="CH308" s="112" t="e">
        <f>'III Plan Rates'!$AA311*'V Consumer Factors'!$N$12*'II Rate Development &amp; Change'!$L$34</f>
        <v>#DIV/0!</v>
      </c>
      <c r="CI308" s="112" t="e">
        <f>'III Plan Rates'!$AA311*'V Consumer Factors'!$N$13*'II Rate Development &amp; Change'!$L$34</f>
        <v>#DIV/0!</v>
      </c>
      <c r="CJ308" s="112" t="e">
        <f>'III Plan Rates'!$AA311*'V Consumer Factors'!$N$14*'II Rate Development &amp; Change'!$L$34</f>
        <v>#DIV/0!</v>
      </c>
      <c r="CK308" s="112" t="e">
        <f>'III Plan Rates'!$AA311*'V Consumer Factors'!$N$15*'II Rate Development &amp; Change'!$L$34</f>
        <v>#DIV/0!</v>
      </c>
      <c r="CL308" s="112" t="e">
        <f>'III Plan Rates'!$AA311*'V Consumer Factors'!$N$16*'II Rate Development &amp; Change'!$L$34</f>
        <v>#DIV/0!</v>
      </c>
      <c r="CM308" s="112" t="e">
        <f>'III Plan Rates'!$AA311*'V Consumer Factors'!$N$17*'II Rate Development &amp; Change'!$L$34</f>
        <v>#DIV/0!</v>
      </c>
      <c r="CN308" s="112" t="e">
        <f>'III Plan Rates'!$AA311*'V Consumer Factors'!$N$18*'II Rate Development &amp; Change'!$L$34</f>
        <v>#DIV/0!</v>
      </c>
      <c r="CO308" s="112" t="e">
        <f>'III Plan Rates'!$AA311*'V Consumer Factors'!$N$19*'II Rate Development &amp; Change'!$L$34</f>
        <v>#DIV/0!</v>
      </c>
      <c r="CP308" s="112" t="e">
        <f>'III Plan Rates'!$AA311*'V Consumer Factors'!$N$20*'II Rate Development &amp; Change'!$L$34</f>
        <v>#DIV/0!</v>
      </c>
      <c r="CQ308" s="112">
        <f>IF('III Plan Rates'!$AP311&gt;0,SUMPRODUCT(CH308:CP308,'III Plan Rates'!$AG311:$AO311)/'III Plan Rates'!$AP311,0)</f>
        <v>0</v>
      </c>
      <c r="CR308" s="124"/>
      <c r="CS308" s="120" t="e">
        <f t="shared" si="151"/>
        <v>#DIV/0!</v>
      </c>
      <c r="CT308" s="120" t="e">
        <f t="shared" si="152"/>
        <v>#DIV/0!</v>
      </c>
      <c r="CU308" s="120" t="e">
        <f t="shared" si="153"/>
        <v>#DIV/0!</v>
      </c>
      <c r="CV308" s="120" t="e">
        <f t="shared" si="154"/>
        <v>#DIV/0!</v>
      </c>
      <c r="CW308" s="120" t="e">
        <f t="shared" si="155"/>
        <v>#DIV/0!</v>
      </c>
      <c r="CX308" s="120" t="e">
        <f t="shared" si="156"/>
        <v>#DIV/0!</v>
      </c>
      <c r="CY308" s="120" t="e">
        <f t="shared" si="157"/>
        <v>#DIV/0!</v>
      </c>
      <c r="CZ308" s="120" t="e">
        <f t="shared" si="158"/>
        <v>#DIV/0!</v>
      </c>
      <c r="DA308" s="120" t="e">
        <f t="shared" si="159"/>
        <v>#DIV/0!</v>
      </c>
      <c r="DB308" s="120" t="str">
        <f t="shared" si="160"/>
        <v/>
      </c>
      <c r="DC308" s="119"/>
      <c r="DD308" s="111"/>
      <c r="DE308" s="111"/>
      <c r="DF308" s="111"/>
      <c r="DG308" s="111"/>
      <c r="DH308" s="111"/>
      <c r="DI308" s="111"/>
      <c r="DJ308" s="111"/>
      <c r="DK308" s="111"/>
      <c r="DL308" s="111"/>
      <c r="DM308" s="112">
        <f>IF('III Plan Rates'!$AP311&gt;0,SUMPRODUCT(DD308:DL308,'III Plan Rates'!$AG311:$AO311)/'III Plan Rates'!$AP311,0)</f>
        <v>0</v>
      </c>
      <c r="DN308" s="123"/>
      <c r="DO308" s="112" t="e">
        <f>'III Plan Rates'!$AA311*'V Consumer Factors'!$N$12*'II Rate Development &amp; Change'!$M$34</f>
        <v>#DIV/0!</v>
      </c>
      <c r="DP308" s="112" t="e">
        <f>'III Plan Rates'!$AA311*'V Consumer Factors'!$N$13*'II Rate Development &amp; Change'!$M$34</f>
        <v>#DIV/0!</v>
      </c>
      <c r="DQ308" s="112" t="e">
        <f>'III Plan Rates'!$AA311*'V Consumer Factors'!$N$14*'II Rate Development &amp; Change'!$M$34</f>
        <v>#DIV/0!</v>
      </c>
      <c r="DR308" s="112" t="e">
        <f>'III Plan Rates'!$AA311*'V Consumer Factors'!$N$15*'II Rate Development &amp; Change'!$M$34</f>
        <v>#DIV/0!</v>
      </c>
      <c r="DS308" s="112" t="e">
        <f>'III Plan Rates'!$AA311*'V Consumer Factors'!$N$16*'II Rate Development &amp; Change'!$M$34</f>
        <v>#DIV/0!</v>
      </c>
      <c r="DT308" s="112" t="e">
        <f>'III Plan Rates'!$AA311*'V Consumer Factors'!$N$17*'II Rate Development &amp; Change'!$M$34</f>
        <v>#DIV/0!</v>
      </c>
      <c r="DU308" s="112" t="e">
        <f>'III Plan Rates'!$AA311*'V Consumer Factors'!$N$18*'II Rate Development &amp; Change'!$M$34</f>
        <v>#DIV/0!</v>
      </c>
      <c r="DV308" s="112" t="e">
        <f>'III Plan Rates'!$AA311*'V Consumer Factors'!$N$19*'II Rate Development &amp; Change'!$M$34</f>
        <v>#DIV/0!</v>
      </c>
      <c r="DW308" s="112" t="e">
        <f>'III Plan Rates'!$AA311*'V Consumer Factors'!$N$20*'II Rate Development &amp; Change'!$M$34</f>
        <v>#DIV/0!</v>
      </c>
      <c r="DX308" s="112">
        <f>IF('III Plan Rates'!$AP311&gt;0,SUMPRODUCT(DO308:DW308,'III Plan Rates'!$AG311:$AO311)/'III Plan Rates'!$AP311,0)</f>
        <v>0</v>
      </c>
      <c r="DZ308" s="120" t="e">
        <f t="shared" si="161"/>
        <v>#DIV/0!</v>
      </c>
      <c r="EA308" s="120" t="e">
        <f t="shared" si="162"/>
        <v>#DIV/0!</v>
      </c>
      <c r="EB308" s="120" t="e">
        <f t="shared" si="163"/>
        <v>#DIV/0!</v>
      </c>
      <c r="EC308" s="120" t="e">
        <f t="shared" si="164"/>
        <v>#DIV/0!</v>
      </c>
      <c r="ED308" s="120" t="e">
        <f t="shared" si="165"/>
        <v>#DIV/0!</v>
      </c>
      <c r="EE308" s="120" t="e">
        <f t="shared" si="166"/>
        <v>#DIV/0!</v>
      </c>
      <c r="EF308" s="120" t="e">
        <f t="shared" si="167"/>
        <v>#DIV/0!</v>
      </c>
      <c r="EG308" s="120" t="e">
        <f t="shared" si="168"/>
        <v>#DIV/0!</v>
      </c>
      <c r="EH308" s="120" t="e">
        <f t="shared" si="169"/>
        <v>#DIV/0!</v>
      </c>
      <c r="EI308" s="120" t="str">
        <f t="shared" si="170"/>
        <v/>
      </c>
      <c r="EJ308" s="119"/>
    </row>
    <row r="309" spans="1:140" x14ac:dyDescent="0.25">
      <c r="A309" s="406" t="str">
        <f>'III Plan Rates'!A312</f>
        <v>Plan 295</v>
      </c>
      <c r="B309" s="122">
        <f>'III Plan Rates'!B312</f>
        <v>0</v>
      </c>
      <c r="C309" s="128">
        <f>'III Plan Rates'!D312</f>
        <v>0</v>
      </c>
      <c r="D309" s="122">
        <f>'III Plan Rates'!E312</f>
        <v>0</v>
      </c>
      <c r="E309" s="122">
        <f>'III Plan Rates'!F312</f>
        <v>0</v>
      </c>
      <c r="F309" s="122">
        <f>'III Plan Rates'!G312</f>
        <v>0</v>
      </c>
      <c r="G309" s="122">
        <f>'III Plan Rates'!J312</f>
        <v>0</v>
      </c>
      <c r="H309" s="10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2">
        <f>IF('III Plan Rates'!$AP312&gt;0,SUMPRODUCT(I309:Q309,'III Plan Rates'!$AG312:$AO312)/'III Plan Rates'!$AP312,0)</f>
        <v>0</v>
      </c>
      <c r="S309" s="123"/>
      <c r="T309" s="112" t="e">
        <f>'III Plan Rates'!$AA312*'V Consumer Factors'!$N$12*'II Rate Development &amp; Change'!$J$34</f>
        <v>#DIV/0!</v>
      </c>
      <c r="U309" s="112" t="e">
        <f>'III Plan Rates'!$AA312*'V Consumer Factors'!$N$13*'II Rate Development &amp; Change'!$J$34</f>
        <v>#DIV/0!</v>
      </c>
      <c r="V309" s="112" t="e">
        <f>'III Plan Rates'!$AA312*'V Consumer Factors'!$N$14*'II Rate Development &amp; Change'!$J$34</f>
        <v>#DIV/0!</v>
      </c>
      <c r="W309" s="112" t="e">
        <f>'III Plan Rates'!$AA312*'V Consumer Factors'!$N$15*'II Rate Development &amp; Change'!$J$34</f>
        <v>#DIV/0!</v>
      </c>
      <c r="X309" s="112" t="e">
        <f>'III Plan Rates'!$AA312*'V Consumer Factors'!$N$16*'II Rate Development &amp; Change'!$J$34</f>
        <v>#DIV/0!</v>
      </c>
      <c r="Y309" s="112" t="e">
        <f>'III Plan Rates'!$AA312*'V Consumer Factors'!$N$17*'II Rate Development &amp; Change'!$J$34</f>
        <v>#DIV/0!</v>
      </c>
      <c r="Z309" s="112" t="e">
        <f>'III Plan Rates'!$AA312*'V Consumer Factors'!$N$18*'II Rate Development &amp; Change'!$J$34</f>
        <v>#DIV/0!</v>
      </c>
      <c r="AA309" s="112" t="e">
        <f>'III Plan Rates'!$AA312*'V Consumer Factors'!$N$19*'II Rate Development &amp; Change'!$J$34</f>
        <v>#DIV/0!</v>
      </c>
      <c r="AB309" s="112" t="e">
        <f>'III Plan Rates'!$AA312*'V Consumer Factors'!$N$20*'II Rate Development &amp; Change'!$J$34</f>
        <v>#DIV/0!</v>
      </c>
      <c r="AC309" s="112">
        <f>IF('III Plan Rates'!$AP312&gt;0,SUMPRODUCT(T309:AB309,'III Plan Rates'!$AG312:$AO312)/'III Plan Rates'!$AP312,0)</f>
        <v>0</v>
      </c>
      <c r="AD309" s="119"/>
      <c r="AE309" s="120" t="e">
        <f t="shared" si="131"/>
        <v>#DIV/0!</v>
      </c>
      <c r="AF309" s="120" t="e">
        <f t="shared" si="132"/>
        <v>#DIV/0!</v>
      </c>
      <c r="AG309" s="120" t="e">
        <f t="shared" si="133"/>
        <v>#DIV/0!</v>
      </c>
      <c r="AH309" s="120" t="e">
        <f t="shared" si="134"/>
        <v>#DIV/0!</v>
      </c>
      <c r="AI309" s="120" t="e">
        <f t="shared" si="135"/>
        <v>#DIV/0!</v>
      </c>
      <c r="AJ309" s="120" t="e">
        <f t="shared" si="136"/>
        <v>#DIV/0!</v>
      </c>
      <c r="AK309" s="120" t="e">
        <f t="shared" si="137"/>
        <v>#DIV/0!</v>
      </c>
      <c r="AL309" s="120" t="e">
        <f t="shared" si="138"/>
        <v>#DIV/0!</v>
      </c>
      <c r="AM309" s="120" t="e">
        <f t="shared" si="139"/>
        <v>#DIV/0!</v>
      </c>
      <c r="AN309" s="120" t="str">
        <f t="shared" si="140"/>
        <v/>
      </c>
      <c r="AO309" s="119"/>
      <c r="AP309" s="111"/>
      <c r="AQ309" s="111"/>
      <c r="AR309" s="111"/>
      <c r="AS309" s="111"/>
      <c r="AT309" s="111"/>
      <c r="AU309" s="111"/>
      <c r="AV309" s="111"/>
      <c r="AW309" s="111"/>
      <c r="AX309" s="111"/>
      <c r="AY309" s="112">
        <f>IF('III Plan Rates'!$AP312&gt;0,SUMPRODUCT(AP309:AX309,'III Plan Rates'!$AG312:$AO312)/'III Plan Rates'!$AP312,0)</f>
        <v>0</v>
      </c>
      <c r="AZ309" s="123"/>
      <c r="BA309" s="112" t="e">
        <f>'III Plan Rates'!$AA312*'V Consumer Factors'!$N$12*'II Rate Development &amp; Change'!$K$34</f>
        <v>#DIV/0!</v>
      </c>
      <c r="BB309" s="112" t="e">
        <f>'III Plan Rates'!$AA312*'V Consumer Factors'!$N$13*'II Rate Development &amp; Change'!$K$34</f>
        <v>#DIV/0!</v>
      </c>
      <c r="BC309" s="112" t="e">
        <f>'III Plan Rates'!$AA312*'V Consumer Factors'!$N$14*'II Rate Development &amp; Change'!$K$34</f>
        <v>#DIV/0!</v>
      </c>
      <c r="BD309" s="112" t="e">
        <f>'III Plan Rates'!$AA312*'V Consumer Factors'!$N$15*'II Rate Development &amp; Change'!$K$34</f>
        <v>#DIV/0!</v>
      </c>
      <c r="BE309" s="112" t="e">
        <f>'III Plan Rates'!$AA312*'V Consumer Factors'!$N$16*'II Rate Development &amp; Change'!$K$34</f>
        <v>#DIV/0!</v>
      </c>
      <c r="BF309" s="112" t="e">
        <f>'III Plan Rates'!$AA312*'V Consumer Factors'!$N$17*'II Rate Development &amp; Change'!$K$34</f>
        <v>#DIV/0!</v>
      </c>
      <c r="BG309" s="112" t="e">
        <f>'III Plan Rates'!$AA312*'V Consumer Factors'!$N$18*'II Rate Development &amp; Change'!$K$34</f>
        <v>#DIV/0!</v>
      </c>
      <c r="BH309" s="112" t="e">
        <f>'III Plan Rates'!$AA312*'V Consumer Factors'!$N$19*'II Rate Development &amp; Change'!$K$34</f>
        <v>#DIV/0!</v>
      </c>
      <c r="BI309" s="112" t="e">
        <f>'III Plan Rates'!$AA312*'V Consumer Factors'!$N$20*'II Rate Development &amp; Change'!$K$34</f>
        <v>#DIV/0!</v>
      </c>
      <c r="BJ309" s="112">
        <f>IF('III Plan Rates'!$AP312&gt;0,SUMPRODUCT(BA309:BI309,'III Plan Rates'!$AG312:$AO312)/'III Plan Rates'!$AP312,0)</f>
        <v>0</v>
      </c>
      <c r="BK309" s="124"/>
      <c r="BL309" s="120" t="e">
        <f t="shared" si="141"/>
        <v>#DIV/0!</v>
      </c>
      <c r="BM309" s="120" t="e">
        <f t="shared" si="142"/>
        <v>#DIV/0!</v>
      </c>
      <c r="BN309" s="120" t="e">
        <f t="shared" si="143"/>
        <v>#DIV/0!</v>
      </c>
      <c r="BO309" s="120" t="e">
        <f t="shared" si="144"/>
        <v>#DIV/0!</v>
      </c>
      <c r="BP309" s="120" t="e">
        <f t="shared" si="145"/>
        <v>#DIV/0!</v>
      </c>
      <c r="BQ309" s="120" t="e">
        <f t="shared" si="146"/>
        <v>#DIV/0!</v>
      </c>
      <c r="BR309" s="120" t="e">
        <f t="shared" si="147"/>
        <v>#DIV/0!</v>
      </c>
      <c r="BS309" s="120" t="e">
        <f t="shared" si="148"/>
        <v>#DIV/0!</v>
      </c>
      <c r="BT309" s="120" t="e">
        <f t="shared" si="149"/>
        <v>#DIV/0!</v>
      </c>
      <c r="BU309" s="120" t="str">
        <f t="shared" si="150"/>
        <v/>
      </c>
      <c r="BV309" s="119"/>
      <c r="BW309" s="111"/>
      <c r="BX309" s="111"/>
      <c r="BY309" s="111"/>
      <c r="BZ309" s="111"/>
      <c r="CA309" s="111"/>
      <c r="CB309" s="111"/>
      <c r="CC309" s="111"/>
      <c r="CD309" s="111"/>
      <c r="CE309" s="111"/>
      <c r="CF309" s="112">
        <f>IF('III Plan Rates'!$AP312&gt;0,SUMPRODUCT(BW309:CE309,'III Plan Rates'!$AG312:$AO312)/'III Plan Rates'!$AP312,0)</f>
        <v>0</v>
      </c>
      <c r="CG309" s="123"/>
      <c r="CH309" s="112" t="e">
        <f>'III Plan Rates'!$AA312*'V Consumer Factors'!$N$12*'II Rate Development &amp; Change'!$L$34</f>
        <v>#DIV/0!</v>
      </c>
      <c r="CI309" s="112" t="e">
        <f>'III Plan Rates'!$AA312*'V Consumer Factors'!$N$13*'II Rate Development &amp; Change'!$L$34</f>
        <v>#DIV/0!</v>
      </c>
      <c r="CJ309" s="112" t="e">
        <f>'III Plan Rates'!$AA312*'V Consumer Factors'!$N$14*'II Rate Development &amp; Change'!$L$34</f>
        <v>#DIV/0!</v>
      </c>
      <c r="CK309" s="112" t="e">
        <f>'III Plan Rates'!$AA312*'V Consumer Factors'!$N$15*'II Rate Development &amp; Change'!$L$34</f>
        <v>#DIV/0!</v>
      </c>
      <c r="CL309" s="112" t="e">
        <f>'III Plan Rates'!$AA312*'V Consumer Factors'!$N$16*'II Rate Development &amp; Change'!$L$34</f>
        <v>#DIV/0!</v>
      </c>
      <c r="CM309" s="112" t="e">
        <f>'III Plan Rates'!$AA312*'V Consumer Factors'!$N$17*'II Rate Development &amp; Change'!$L$34</f>
        <v>#DIV/0!</v>
      </c>
      <c r="CN309" s="112" t="e">
        <f>'III Plan Rates'!$AA312*'V Consumer Factors'!$N$18*'II Rate Development &amp; Change'!$L$34</f>
        <v>#DIV/0!</v>
      </c>
      <c r="CO309" s="112" t="e">
        <f>'III Plan Rates'!$AA312*'V Consumer Factors'!$N$19*'II Rate Development &amp; Change'!$L$34</f>
        <v>#DIV/0!</v>
      </c>
      <c r="CP309" s="112" t="e">
        <f>'III Plan Rates'!$AA312*'V Consumer Factors'!$N$20*'II Rate Development &amp; Change'!$L$34</f>
        <v>#DIV/0!</v>
      </c>
      <c r="CQ309" s="112">
        <f>IF('III Plan Rates'!$AP312&gt;0,SUMPRODUCT(CH309:CP309,'III Plan Rates'!$AG312:$AO312)/'III Plan Rates'!$AP312,0)</f>
        <v>0</v>
      </c>
      <c r="CR309" s="124"/>
      <c r="CS309" s="120" t="e">
        <f t="shared" si="151"/>
        <v>#DIV/0!</v>
      </c>
      <c r="CT309" s="120" t="e">
        <f t="shared" si="152"/>
        <v>#DIV/0!</v>
      </c>
      <c r="CU309" s="120" t="e">
        <f t="shared" si="153"/>
        <v>#DIV/0!</v>
      </c>
      <c r="CV309" s="120" t="e">
        <f t="shared" si="154"/>
        <v>#DIV/0!</v>
      </c>
      <c r="CW309" s="120" t="e">
        <f t="shared" si="155"/>
        <v>#DIV/0!</v>
      </c>
      <c r="CX309" s="120" t="e">
        <f t="shared" si="156"/>
        <v>#DIV/0!</v>
      </c>
      <c r="CY309" s="120" t="e">
        <f t="shared" si="157"/>
        <v>#DIV/0!</v>
      </c>
      <c r="CZ309" s="120" t="e">
        <f t="shared" si="158"/>
        <v>#DIV/0!</v>
      </c>
      <c r="DA309" s="120" t="e">
        <f t="shared" si="159"/>
        <v>#DIV/0!</v>
      </c>
      <c r="DB309" s="120" t="str">
        <f t="shared" si="160"/>
        <v/>
      </c>
      <c r="DC309" s="119"/>
      <c r="DD309" s="111"/>
      <c r="DE309" s="111"/>
      <c r="DF309" s="111"/>
      <c r="DG309" s="111"/>
      <c r="DH309" s="111"/>
      <c r="DI309" s="111"/>
      <c r="DJ309" s="111"/>
      <c r="DK309" s="111"/>
      <c r="DL309" s="111"/>
      <c r="DM309" s="112">
        <f>IF('III Plan Rates'!$AP312&gt;0,SUMPRODUCT(DD309:DL309,'III Plan Rates'!$AG312:$AO312)/'III Plan Rates'!$AP312,0)</f>
        <v>0</v>
      </c>
      <c r="DN309" s="123"/>
      <c r="DO309" s="112" t="e">
        <f>'III Plan Rates'!$AA312*'V Consumer Factors'!$N$12*'II Rate Development &amp; Change'!$M$34</f>
        <v>#DIV/0!</v>
      </c>
      <c r="DP309" s="112" t="e">
        <f>'III Plan Rates'!$AA312*'V Consumer Factors'!$N$13*'II Rate Development &amp; Change'!$M$34</f>
        <v>#DIV/0!</v>
      </c>
      <c r="DQ309" s="112" t="e">
        <f>'III Plan Rates'!$AA312*'V Consumer Factors'!$N$14*'II Rate Development &amp; Change'!$M$34</f>
        <v>#DIV/0!</v>
      </c>
      <c r="DR309" s="112" t="e">
        <f>'III Plan Rates'!$AA312*'V Consumer Factors'!$N$15*'II Rate Development &amp; Change'!$M$34</f>
        <v>#DIV/0!</v>
      </c>
      <c r="DS309" s="112" t="e">
        <f>'III Plan Rates'!$AA312*'V Consumer Factors'!$N$16*'II Rate Development &amp; Change'!$M$34</f>
        <v>#DIV/0!</v>
      </c>
      <c r="DT309" s="112" t="e">
        <f>'III Plan Rates'!$AA312*'V Consumer Factors'!$N$17*'II Rate Development &amp; Change'!$M$34</f>
        <v>#DIV/0!</v>
      </c>
      <c r="DU309" s="112" t="e">
        <f>'III Plan Rates'!$AA312*'V Consumer Factors'!$N$18*'II Rate Development &amp; Change'!$M$34</f>
        <v>#DIV/0!</v>
      </c>
      <c r="DV309" s="112" t="e">
        <f>'III Plan Rates'!$AA312*'V Consumer Factors'!$N$19*'II Rate Development &amp; Change'!$M$34</f>
        <v>#DIV/0!</v>
      </c>
      <c r="DW309" s="112" t="e">
        <f>'III Plan Rates'!$AA312*'V Consumer Factors'!$N$20*'II Rate Development &amp; Change'!$M$34</f>
        <v>#DIV/0!</v>
      </c>
      <c r="DX309" s="112">
        <f>IF('III Plan Rates'!$AP312&gt;0,SUMPRODUCT(DO309:DW309,'III Plan Rates'!$AG312:$AO312)/'III Plan Rates'!$AP312,0)</f>
        <v>0</v>
      </c>
      <c r="DZ309" s="120" t="e">
        <f t="shared" si="161"/>
        <v>#DIV/0!</v>
      </c>
      <c r="EA309" s="120" t="e">
        <f t="shared" si="162"/>
        <v>#DIV/0!</v>
      </c>
      <c r="EB309" s="120" t="e">
        <f t="shared" si="163"/>
        <v>#DIV/0!</v>
      </c>
      <c r="EC309" s="120" t="e">
        <f t="shared" si="164"/>
        <v>#DIV/0!</v>
      </c>
      <c r="ED309" s="120" t="e">
        <f t="shared" si="165"/>
        <v>#DIV/0!</v>
      </c>
      <c r="EE309" s="120" t="e">
        <f t="shared" si="166"/>
        <v>#DIV/0!</v>
      </c>
      <c r="EF309" s="120" t="e">
        <f t="shared" si="167"/>
        <v>#DIV/0!</v>
      </c>
      <c r="EG309" s="120" t="e">
        <f t="shared" si="168"/>
        <v>#DIV/0!</v>
      </c>
      <c r="EH309" s="120" t="e">
        <f t="shared" si="169"/>
        <v>#DIV/0!</v>
      </c>
      <c r="EI309" s="120" t="str">
        <f t="shared" si="170"/>
        <v/>
      </c>
      <c r="EJ309" s="119"/>
    </row>
    <row r="310" spans="1:140" x14ac:dyDescent="0.25">
      <c r="A310" s="406" t="str">
        <f>'III Plan Rates'!A313</f>
        <v>Plan 296</v>
      </c>
      <c r="B310" s="122">
        <f>'III Plan Rates'!B313</f>
        <v>0</v>
      </c>
      <c r="C310" s="128">
        <f>'III Plan Rates'!D313</f>
        <v>0</v>
      </c>
      <c r="D310" s="122">
        <f>'III Plan Rates'!E313</f>
        <v>0</v>
      </c>
      <c r="E310" s="122">
        <f>'III Plan Rates'!F313</f>
        <v>0</v>
      </c>
      <c r="F310" s="122">
        <f>'III Plan Rates'!G313</f>
        <v>0</v>
      </c>
      <c r="G310" s="122">
        <f>'III Plan Rates'!J313</f>
        <v>0</v>
      </c>
      <c r="H310" s="10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2">
        <f>IF('III Plan Rates'!$AP313&gt;0,SUMPRODUCT(I310:Q310,'III Plan Rates'!$AG313:$AO313)/'III Plan Rates'!$AP313,0)</f>
        <v>0</v>
      </c>
      <c r="S310" s="123"/>
      <c r="T310" s="112" t="e">
        <f>'III Plan Rates'!$AA313*'V Consumer Factors'!$N$12*'II Rate Development &amp; Change'!$J$34</f>
        <v>#DIV/0!</v>
      </c>
      <c r="U310" s="112" t="e">
        <f>'III Plan Rates'!$AA313*'V Consumer Factors'!$N$13*'II Rate Development &amp; Change'!$J$34</f>
        <v>#DIV/0!</v>
      </c>
      <c r="V310" s="112" t="e">
        <f>'III Plan Rates'!$AA313*'V Consumer Factors'!$N$14*'II Rate Development &amp; Change'!$J$34</f>
        <v>#DIV/0!</v>
      </c>
      <c r="W310" s="112" t="e">
        <f>'III Plan Rates'!$AA313*'V Consumer Factors'!$N$15*'II Rate Development &amp; Change'!$J$34</f>
        <v>#DIV/0!</v>
      </c>
      <c r="X310" s="112" t="e">
        <f>'III Plan Rates'!$AA313*'V Consumer Factors'!$N$16*'II Rate Development &amp; Change'!$J$34</f>
        <v>#DIV/0!</v>
      </c>
      <c r="Y310" s="112" t="e">
        <f>'III Plan Rates'!$AA313*'V Consumer Factors'!$N$17*'II Rate Development &amp; Change'!$J$34</f>
        <v>#DIV/0!</v>
      </c>
      <c r="Z310" s="112" t="e">
        <f>'III Plan Rates'!$AA313*'V Consumer Factors'!$N$18*'II Rate Development &amp; Change'!$J$34</f>
        <v>#DIV/0!</v>
      </c>
      <c r="AA310" s="112" t="e">
        <f>'III Plan Rates'!$AA313*'V Consumer Factors'!$N$19*'II Rate Development &amp; Change'!$J$34</f>
        <v>#DIV/0!</v>
      </c>
      <c r="AB310" s="112" t="e">
        <f>'III Plan Rates'!$AA313*'V Consumer Factors'!$N$20*'II Rate Development &amp; Change'!$J$34</f>
        <v>#DIV/0!</v>
      </c>
      <c r="AC310" s="112">
        <f>IF('III Plan Rates'!$AP313&gt;0,SUMPRODUCT(T310:AB310,'III Plan Rates'!$AG313:$AO313)/'III Plan Rates'!$AP313,0)</f>
        <v>0</v>
      </c>
      <c r="AD310" s="119"/>
      <c r="AE310" s="120" t="e">
        <f t="shared" si="131"/>
        <v>#DIV/0!</v>
      </c>
      <c r="AF310" s="120" t="e">
        <f t="shared" si="132"/>
        <v>#DIV/0!</v>
      </c>
      <c r="AG310" s="120" t="e">
        <f t="shared" si="133"/>
        <v>#DIV/0!</v>
      </c>
      <c r="AH310" s="120" t="e">
        <f t="shared" si="134"/>
        <v>#DIV/0!</v>
      </c>
      <c r="AI310" s="120" t="e">
        <f t="shared" si="135"/>
        <v>#DIV/0!</v>
      </c>
      <c r="AJ310" s="120" t="e">
        <f t="shared" si="136"/>
        <v>#DIV/0!</v>
      </c>
      <c r="AK310" s="120" t="e">
        <f t="shared" si="137"/>
        <v>#DIV/0!</v>
      </c>
      <c r="AL310" s="120" t="e">
        <f t="shared" si="138"/>
        <v>#DIV/0!</v>
      </c>
      <c r="AM310" s="120" t="e">
        <f t="shared" si="139"/>
        <v>#DIV/0!</v>
      </c>
      <c r="AN310" s="120" t="str">
        <f t="shared" si="140"/>
        <v/>
      </c>
      <c r="AO310" s="119"/>
      <c r="AP310" s="111"/>
      <c r="AQ310" s="111"/>
      <c r="AR310" s="111"/>
      <c r="AS310" s="111"/>
      <c r="AT310" s="111"/>
      <c r="AU310" s="111"/>
      <c r="AV310" s="111"/>
      <c r="AW310" s="111"/>
      <c r="AX310" s="111"/>
      <c r="AY310" s="112">
        <f>IF('III Plan Rates'!$AP313&gt;0,SUMPRODUCT(AP310:AX310,'III Plan Rates'!$AG313:$AO313)/'III Plan Rates'!$AP313,0)</f>
        <v>0</v>
      </c>
      <c r="AZ310" s="123"/>
      <c r="BA310" s="112" t="e">
        <f>'III Plan Rates'!$AA313*'V Consumer Factors'!$N$12*'II Rate Development &amp; Change'!$K$34</f>
        <v>#DIV/0!</v>
      </c>
      <c r="BB310" s="112" t="e">
        <f>'III Plan Rates'!$AA313*'V Consumer Factors'!$N$13*'II Rate Development &amp; Change'!$K$34</f>
        <v>#DIV/0!</v>
      </c>
      <c r="BC310" s="112" t="e">
        <f>'III Plan Rates'!$AA313*'V Consumer Factors'!$N$14*'II Rate Development &amp; Change'!$K$34</f>
        <v>#DIV/0!</v>
      </c>
      <c r="BD310" s="112" t="e">
        <f>'III Plan Rates'!$AA313*'V Consumer Factors'!$N$15*'II Rate Development &amp; Change'!$K$34</f>
        <v>#DIV/0!</v>
      </c>
      <c r="BE310" s="112" t="e">
        <f>'III Plan Rates'!$AA313*'V Consumer Factors'!$N$16*'II Rate Development &amp; Change'!$K$34</f>
        <v>#DIV/0!</v>
      </c>
      <c r="BF310" s="112" t="e">
        <f>'III Plan Rates'!$AA313*'V Consumer Factors'!$N$17*'II Rate Development &amp; Change'!$K$34</f>
        <v>#DIV/0!</v>
      </c>
      <c r="BG310" s="112" t="e">
        <f>'III Plan Rates'!$AA313*'V Consumer Factors'!$N$18*'II Rate Development &amp; Change'!$K$34</f>
        <v>#DIV/0!</v>
      </c>
      <c r="BH310" s="112" t="e">
        <f>'III Plan Rates'!$AA313*'V Consumer Factors'!$N$19*'II Rate Development &amp; Change'!$K$34</f>
        <v>#DIV/0!</v>
      </c>
      <c r="BI310" s="112" t="e">
        <f>'III Plan Rates'!$AA313*'V Consumer Factors'!$N$20*'II Rate Development &amp; Change'!$K$34</f>
        <v>#DIV/0!</v>
      </c>
      <c r="BJ310" s="112">
        <f>IF('III Plan Rates'!$AP313&gt;0,SUMPRODUCT(BA310:BI310,'III Plan Rates'!$AG313:$AO313)/'III Plan Rates'!$AP313,0)</f>
        <v>0</v>
      </c>
      <c r="BK310" s="124"/>
      <c r="BL310" s="120" t="e">
        <f t="shared" si="141"/>
        <v>#DIV/0!</v>
      </c>
      <c r="BM310" s="120" t="e">
        <f t="shared" si="142"/>
        <v>#DIV/0!</v>
      </c>
      <c r="BN310" s="120" t="e">
        <f t="shared" si="143"/>
        <v>#DIV/0!</v>
      </c>
      <c r="BO310" s="120" t="e">
        <f t="shared" si="144"/>
        <v>#DIV/0!</v>
      </c>
      <c r="BP310" s="120" t="e">
        <f t="shared" si="145"/>
        <v>#DIV/0!</v>
      </c>
      <c r="BQ310" s="120" t="e">
        <f t="shared" si="146"/>
        <v>#DIV/0!</v>
      </c>
      <c r="BR310" s="120" t="e">
        <f t="shared" si="147"/>
        <v>#DIV/0!</v>
      </c>
      <c r="BS310" s="120" t="e">
        <f t="shared" si="148"/>
        <v>#DIV/0!</v>
      </c>
      <c r="BT310" s="120" t="e">
        <f t="shared" si="149"/>
        <v>#DIV/0!</v>
      </c>
      <c r="BU310" s="120" t="str">
        <f t="shared" si="150"/>
        <v/>
      </c>
      <c r="BV310" s="119"/>
      <c r="BW310" s="111"/>
      <c r="BX310" s="111"/>
      <c r="BY310" s="111"/>
      <c r="BZ310" s="111"/>
      <c r="CA310" s="111"/>
      <c r="CB310" s="111"/>
      <c r="CC310" s="111"/>
      <c r="CD310" s="111"/>
      <c r="CE310" s="111"/>
      <c r="CF310" s="112">
        <f>IF('III Plan Rates'!$AP313&gt;0,SUMPRODUCT(BW310:CE310,'III Plan Rates'!$AG313:$AO313)/'III Plan Rates'!$AP313,0)</f>
        <v>0</v>
      </c>
      <c r="CG310" s="123"/>
      <c r="CH310" s="112" t="e">
        <f>'III Plan Rates'!$AA313*'V Consumer Factors'!$N$12*'II Rate Development &amp; Change'!$L$34</f>
        <v>#DIV/0!</v>
      </c>
      <c r="CI310" s="112" t="e">
        <f>'III Plan Rates'!$AA313*'V Consumer Factors'!$N$13*'II Rate Development &amp; Change'!$L$34</f>
        <v>#DIV/0!</v>
      </c>
      <c r="CJ310" s="112" t="e">
        <f>'III Plan Rates'!$AA313*'V Consumer Factors'!$N$14*'II Rate Development &amp; Change'!$L$34</f>
        <v>#DIV/0!</v>
      </c>
      <c r="CK310" s="112" t="e">
        <f>'III Plan Rates'!$AA313*'V Consumer Factors'!$N$15*'II Rate Development &amp; Change'!$L$34</f>
        <v>#DIV/0!</v>
      </c>
      <c r="CL310" s="112" t="e">
        <f>'III Plan Rates'!$AA313*'V Consumer Factors'!$N$16*'II Rate Development &amp; Change'!$L$34</f>
        <v>#DIV/0!</v>
      </c>
      <c r="CM310" s="112" t="e">
        <f>'III Plan Rates'!$AA313*'V Consumer Factors'!$N$17*'II Rate Development &amp; Change'!$L$34</f>
        <v>#DIV/0!</v>
      </c>
      <c r="CN310" s="112" t="e">
        <f>'III Plan Rates'!$AA313*'V Consumer Factors'!$N$18*'II Rate Development &amp; Change'!$L$34</f>
        <v>#DIV/0!</v>
      </c>
      <c r="CO310" s="112" t="e">
        <f>'III Plan Rates'!$AA313*'V Consumer Factors'!$N$19*'II Rate Development &amp; Change'!$L$34</f>
        <v>#DIV/0!</v>
      </c>
      <c r="CP310" s="112" t="e">
        <f>'III Plan Rates'!$AA313*'V Consumer Factors'!$N$20*'II Rate Development &amp; Change'!$L$34</f>
        <v>#DIV/0!</v>
      </c>
      <c r="CQ310" s="112">
        <f>IF('III Plan Rates'!$AP313&gt;0,SUMPRODUCT(CH310:CP310,'III Plan Rates'!$AG313:$AO313)/'III Plan Rates'!$AP313,0)</f>
        <v>0</v>
      </c>
      <c r="CR310" s="124"/>
      <c r="CS310" s="120" t="e">
        <f t="shared" si="151"/>
        <v>#DIV/0!</v>
      </c>
      <c r="CT310" s="120" t="e">
        <f t="shared" si="152"/>
        <v>#DIV/0!</v>
      </c>
      <c r="CU310" s="120" t="e">
        <f t="shared" si="153"/>
        <v>#DIV/0!</v>
      </c>
      <c r="CV310" s="120" t="e">
        <f t="shared" si="154"/>
        <v>#DIV/0!</v>
      </c>
      <c r="CW310" s="120" t="e">
        <f t="shared" si="155"/>
        <v>#DIV/0!</v>
      </c>
      <c r="CX310" s="120" t="e">
        <f t="shared" si="156"/>
        <v>#DIV/0!</v>
      </c>
      <c r="CY310" s="120" t="e">
        <f t="shared" si="157"/>
        <v>#DIV/0!</v>
      </c>
      <c r="CZ310" s="120" t="e">
        <f t="shared" si="158"/>
        <v>#DIV/0!</v>
      </c>
      <c r="DA310" s="120" t="e">
        <f t="shared" si="159"/>
        <v>#DIV/0!</v>
      </c>
      <c r="DB310" s="120" t="str">
        <f t="shared" si="160"/>
        <v/>
      </c>
      <c r="DC310" s="119"/>
      <c r="DD310" s="111"/>
      <c r="DE310" s="111"/>
      <c r="DF310" s="111"/>
      <c r="DG310" s="111"/>
      <c r="DH310" s="111"/>
      <c r="DI310" s="111"/>
      <c r="DJ310" s="111"/>
      <c r="DK310" s="111"/>
      <c r="DL310" s="111"/>
      <c r="DM310" s="112">
        <f>IF('III Plan Rates'!$AP313&gt;0,SUMPRODUCT(DD310:DL310,'III Plan Rates'!$AG313:$AO313)/'III Plan Rates'!$AP313,0)</f>
        <v>0</v>
      </c>
      <c r="DN310" s="123"/>
      <c r="DO310" s="112" t="e">
        <f>'III Plan Rates'!$AA313*'V Consumer Factors'!$N$12*'II Rate Development &amp; Change'!$M$34</f>
        <v>#DIV/0!</v>
      </c>
      <c r="DP310" s="112" t="e">
        <f>'III Plan Rates'!$AA313*'V Consumer Factors'!$N$13*'II Rate Development &amp; Change'!$M$34</f>
        <v>#DIV/0!</v>
      </c>
      <c r="DQ310" s="112" t="e">
        <f>'III Plan Rates'!$AA313*'V Consumer Factors'!$N$14*'II Rate Development &amp; Change'!$M$34</f>
        <v>#DIV/0!</v>
      </c>
      <c r="DR310" s="112" t="e">
        <f>'III Plan Rates'!$AA313*'V Consumer Factors'!$N$15*'II Rate Development &amp; Change'!$M$34</f>
        <v>#DIV/0!</v>
      </c>
      <c r="DS310" s="112" t="e">
        <f>'III Plan Rates'!$AA313*'V Consumer Factors'!$N$16*'II Rate Development &amp; Change'!$M$34</f>
        <v>#DIV/0!</v>
      </c>
      <c r="DT310" s="112" t="e">
        <f>'III Plan Rates'!$AA313*'V Consumer Factors'!$N$17*'II Rate Development &amp; Change'!$M$34</f>
        <v>#DIV/0!</v>
      </c>
      <c r="DU310" s="112" t="e">
        <f>'III Plan Rates'!$AA313*'V Consumer Factors'!$N$18*'II Rate Development &amp; Change'!$M$34</f>
        <v>#DIV/0!</v>
      </c>
      <c r="DV310" s="112" t="e">
        <f>'III Plan Rates'!$AA313*'V Consumer Factors'!$N$19*'II Rate Development &amp; Change'!$M$34</f>
        <v>#DIV/0!</v>
      </c>
      <c r="DW310" s="112" t="e">
        <f>'III Plan Rates'!$AA313*'V Consumer Factors'!$N$20*'II Rate Development &amp; Change'!$M$34</f>
        <v>#DIV/0!</v>
      </c>
      <c r="DX310" s="112">
        <f>IF('III Plan Rates'!$AP313&gt;0,SUMPRODUCT(DO310:DW310,'III Plan Rates'!$AG313:$AO313)/'III Plan Rates'!$AP313,0)</f>
        <v>0</v>
      </c>
      <c r="DZ310" s="120" t="e">
        <f t="shared" si="161"/>
        <v>#DIV/0!</v>
      </c>
      <c r="EA310" s="120" t="e">
        <f t="shared" si="162"/>
        <v>#DIV/0!</v>
      </c>
      <c r="EB310" s="120" t="e">
        <f t="shared" si="163"/>
        <v>#DIV/0!</v>
      </c>
      <c r="EC310" s="120" t="e">
        <f t="shared" si="164"/>
        <v>#DIV/0!</v>
      </c>
      <c r="ED310" s="120" t="e">
        <f t="shared" si="165"/>
        <v>#DIV/0!</v>
      </c>
      <c r="EE310" s="120" t="e">
        <f t="shared" si="166"/>
        <v>#DIV/0!</v>
      </c>
      <c r="EF310" s="120" t="e">
        <f t="shared" si="167"/>
        <v>#DIV/0!</v>
      </c>
      <c r="EG310" s="120" t="e">
        <f t="shared" si="168"/>
        <v>#DIV/0!</v>
      </c>
      <c r="EH310" s="120" t="e">
        <f t="shared" si="169"/>
        <v>#DIV/0!</v>
      </c>
      <c r="EI310" s="120" t="str">
        <f t="shared" si="170"/>
        <v/>
      </c>
      <c r="EJ310" s="119"/>
    </row>
    <row r="311" spans="1:140" x14ac:dyDescent="0.25">
      <c r="A311" s="406" t="str">
        <f>'III Plan Rates'!A314</f>
        <v>Plan 297</v>
      </c>
      <c r="B311" s="122">
        <f>'III Plan Rates'!B314</f>
        <v>0</v>
      </c>
      <c r="C311" s="128">
        <f>'III Plan Rates'!D314</f>
        <v>0</v>
      </c>
      <c r="D311" s="122">
        <f>'III Plan Rates'!E314</f>
        <v>0</v>
      </c>
      <c r="E311" s="122">
        <f>'III Plan Rates'!F314</f>
        <v>0</v>
      </c>
      <c r="F311" s="122">
        <f>'III Plan Rates'!G314</f>
        <v>0</v>
      </c>
      <c r="G311" s="122">
        <f>'III Plan Rates'!J314</f>
        <v>0</v>
      </c>
      <c r="H311" s="10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2">
        <f>IF('III Plan Rates'!$AP314&gt;0,SUMPRODUCT(I311:Q311,'III Plan Rates'!$AG314:$AO314)/'III Plan Rates'!$AP314,0)</f>
        <v>0</v>
      </c>
      <c r="S311" s="123"/>
      <c r="T311" s="112" t="e">
        <f>'III Plan Rates'!$AA314*'V Consumer Factors'!$N$12*'II Rate Development &amp; Change'!$J$34</f>
        <v>#DIV/0!</v>
      </c>
      <c r="U311" s="112" t="e">
        <f>'III Plan Rates'!$AA314*'V Consumer Factors'!$N$13*'II Rate Development &amp; Change'!$J$34</f>
        <v>#DIV/0!</v>
      </c>
      <c r="V311" s="112" t="e">
        <f>'III Plan Rates'!$AA314*'V Consumer Factors'!$N$14*'II Rate Development &amp; Change'!$J$34</f>
        <v>#DIV/0!</v>
      </c>
      <c r="W311" s="112" t="e">
        <f>'III Plan Rates'!$AA314*'V Consumer Factors'!$N$15*'II Rate Development &amp; Change'!$J$34</f>
        <v>#DIV/0!</v>
      </c>
      <c r="X311" s="112" t="e">
        <f>'III Plan Rates'!$AA314*'V Consumer Factors'!$N$16*'II Rate Development &amp; Change'!$J$34</f>
        <v>#DIV/0!</v>
      </c>
      <c r="Y311" s="112" t="e">
        <f>'III Plan Rates'!$AA314*'V Consumer Factors'!$N$17*'II Rate Development &amp; Change'!$J$34</f>
        <v>#DIV/0!</v>
      </c>
      <c r="Z311" s="112" t="e">
        <f>'III Plan Rates'!$AA314*'V Consumer Factors'!$N$18*'II Rate Development &amp; Change'!$J$34</f>
        <v>#DIV/0!</v>
      </c>
      <c r="AA311" s="112" t="e">
        <f>'III Plan Rates'!$AA314*'V Consumer Factors'!$N$19*'II Rate Development &amp; Change'!$J$34</f>
        <v>#DIV/0!</v>
      </c>
      <c r="AB311" s="112" t="e">
        <f>'III Plan Rates'!$AA314*'V Consumer Factors'!$N$20*'II Rate Development &amp; Change'!$J$34</f>
        <v>#DIV/0!</v>
      </c>
      <c r="AC311" s="112">
        <f>IF('III Plan Rates'!$AP314&gt;0,SUMPRODUCT(T311:AB311,'III Plan Rates'!$AG314:$AO314)/'III Plan Rates'!$AP314,0)</f>
        <v>0</v>
      </c>
      <c r="AD311" s="119"/>
      <c r="AE311" s="120" t="e">
        <f t="shared" si="131"/>
        <v>#DIV/0!</v>
      </c>
      <c r="AF311" s="120" t="e">
        <f t="shared" si="132"/>
        <v>#DIV/0!</v>
      </c>
      <c r="AG311" s="120" t="e">
        <f t="shared" si="133"/>
        <v>#DIV/0!</v>
      </c>
      <c r="AH311" s="120" t="e">
        <f t="shared" si="134"/>
        <v>#DIV/0!</v>
      </c>
      <c r="AI311" s="120" t="e">
        <f t="shared" si="135"/>
        <v>#DIV/0!</v>
      </c>
      <c r="AJ311" s="120" t="e">
        <f t="shared" si="136"/>
        <v>#DIV/0!</v>
      </c>
      <c r="AK311" s="120" t="e">
        <f t="shared" si="137"/>
        <v>#DIV/0!</v>
      </c>
      <c r="AL311" s="120" t="e">
        <f t="shared" si="138"/>
        <v>#DIV/0!</v>
      </c>
      <c r="AM311" s="120" t="e">
        <f t="shared" si="139"/>
        <v>#DIV/0!</v>
      </c>
      <c r="AN311" s="120" t="str">
        <f t="shared" si="140"/>
        <v/>
      </c>
      <c r="AO311" s="119"/>
      <c r="AP311" s="111"/>
      <c r="AQ311" s="111"/>
      <c r="AR311" s="111"/>
      <c r="AS311" s="111"/>
      <c r="AT311" s="111"/>
      <c r="AU311" s="111"/>
      <c r="AV311" s="111"/>
      <c r="AW311" s="111"/>
      <c r="AX311" s="111"/>
      <c r="AY311" s="112">
        <f>IF('III Plan Rates'!$AP314&gt;0,SUMPRODUCT(AP311:AX311,'III Plan Rates'!$AG314:$AO314)/'III Plan Rates'!$AP314,0)</f>
        <v>0</v>
      </c>
      <c r="AZ311" s="123"/>
      <c r="BA311" s="112" t="e">
        <f>'III Plan Rates'!$AA314*'V Consumer Factors'!$N$12*'II Rate Development &amp; Change'!$K$34</f>
        <v>#DIV/0!</v>
      </c>
      <c r="BB311" s="112" t="e">
        <f>'III Plan Rates'!$AA314*'V Consumer Factors'!$N$13*'II Rate Development &amp; Change'!$K$34</f>
        <v>#DIV/0!</v>
      </c>
      <c r="BC311" s="112" t="e">
        <f>'III Plan Rates'!$AA314*'V Consumer Factors'!$N$14*'II Rate Development &amp; Change'!$K$34</f>
        <v>#DIV/0!</v>
      </c>
      <c r="BD311" s="112" t="e">
        <f>'III Plan Rates'!$AA314*'V Consumer Factors'!$N$15*'II Rate Development &amp; Change'!$K$34</f>
        <v>#DIV/0!</v>
      </c>
      <c r="BE311" s="112" t="e">
        <f>'III Plan Rates'!$AA314*'V Consumer Factors'!$N$16*'II Rate Development &amp; Change'!$K$34</f>
        <v>#DIV/0!</v>
      </c>
      <c r="BF311" s="112" t="e">
        <f>'III Plan Rates'!$AA314*'V Consumer Factors'!$N$17*'II Rate Development &amp; Change'!$K$34</f>
        <v>#DIV/0!</v>
      </c>
      <c r="BG311" s="112" t="e">
        <f>'III Plan Rates'!$AA314*'V Consumer Factors'!$N$18*'II Rate Development &amp; Change'!$K$34</f>
        <v>#DIV/0!</v>
      </c>
      <c r="BH311" s="112" t="e">
        <f>'III Plan Rates'!$AA314*'V Consumer Factors'!$N$19*'II Rate Development &amp; Change'!$K$34</f>
        <v>#DIV/0!</v>
      </c>
      <c r="BI311" s="112" t="e">
        <f>'III Plan Rates'!$AA314*'V Consumer Factors'!$N$20*'II Rate Development &amp; Change'!$K$34</f>
        <v>#DIV/0!</v>
      </c>
      <c r="BJ311" s="112">
        <f>IF('III Plan Rates'!$AP314&gt;0,SUMPRODUCT(BA311:BI311,'III Plan Rates'!$AG314:$AO314)/'III Plan Rates'!$AP314,0)</f>
        <v>0</v>
      </c>
      <c r="BK311" s="124"/>
      <c r="BL311" s="120" t="e">
        <f t="shared" si="141"/>
        <v>#DIV/0!</v>
      </c>
      <c r="BM311" s="120" t="e">
        <f t="shared" si="142"/>
        <v>#DIV/0!</v>
      </c>
      <c r="BN311" s="120" t="e">
        <f t="shared" si="143"/>
        <v>#DIV/0!</v>
      </c>
      <c r="BO311" s="120" t="e">
        <f t="shared" si="144"/>
        <v>#DIV/0!</v>
      </c>
      <c r="BP311" s="120" t="e">
        <f t="shared" si="145"/>
        <v>#DIV/0!</v>
      </c>
      <c r="BQ311" s="120" t="e">
        <f t="shared" si="146"/>
        <v>#DIV/0!</v>
      </c>
      <c r="BR311" s="120" t="e">
        <f t="shared" si="147"/>
        <v>#DIV/0!</v>
      </c>
      <c r="BS311" s="120" t="e">
        <f t="shared" si="148"/>
        <v>#DIV/0!</v>
      </c>
      <c r="BT311" s="120" t="e">
        <f t="shared" si="149"/>
        <v>#DIV/0!</v>
      </c>
      <c r="BU311" s="120" t="str">
        <f t="shared" si="150"/>
        <v/>
      </c>
      <c r="BV311" s="119"/>
      <c r="BW311" s="111"/>
      <c r="BX311" s="111"/>
      <c r="BY311" s="111"/>
      <c r="BZ311" s="111"/>
      <c r="CA311" s="111"/>
      <c r="CB311" s="111"/>
      <c r="CC311" s="111"/>
      <c r="CD311" s="111"/>
      <c r="CE311" s="111"/>
      <c r="CF311" s="112">
        <f>IF('III Plan Rates'!$AP314&gt;0,SUMPRODUCT(BW311:CE311,'III Plan Rates'!$AG314:$AO314)/'III Plan Rates'!$AP314,0)</f>
        <v>0</v>
      </c>
      <c r="CG311" s="123"/>
      <c r="CH311" s="112" t="e">
        <f>'III Plan Rates'!$AA314*'V Consumer Factors'!$N$12*'II Rate Development &amp; Change'!$L$34</f>
        <v>#DIV/0!</v>
      </c>
      <c r="CI311" s="112" t="e">
        <f>'III Plan Rates'!$AA314*'V Consumer Factors'!$N$13*'II Rate Development &amp; Change'!$L$34</f>
        <v>#DIV/0!</v>
      </c>
      <c r="CJ311" s="112" t="e">
        <f>'III Plan Rates'!$AA314*'V Consumer Factors'!$N$14*'II Rate Development &amp; Change'!$L$34</f>
        <v>#DIV/0!</v>
      </c>
      <c r="CK311" s="112" t="e">
        <f>'III Plan Rates'!$AA314*'V Consumer Factors'!$N$15*'II Rate Development &amp; Change'!$L$34</f>
        <v>#DIV/0!</v>
      </c>
      <c r="CL311" s="112" t="e">
        <f>'III Plan Rates'!$AA314*'V Consumer Factors'!$N$16*'II Rate Development &amp; Change'!$L$34</f>
        <v>#DIV/0!</v>
      </c>
      <c r="CM311" s="112" t="e">
        <f>'III Plan Rates'!$AA314*'V Consumer Factors'!$N$17*'II Rate Development &amp; Change'!$L$34</f>
        <v>#DIV/0!</v>
      </c>
      <c r="CN311" s="112" t="e">
        <f>'III Plan Rates'!$AA314*'V Consumer Factors'!$N$18*'II Rate Development &amp; Change'!$L$34</f>
        <v>#DIV/0!</v>
      </c>
      <c r="CO311" s="112" t="e">
        <f>'III Plan Rates'!$AA314*'V Consumer Factors'!$N$19*'II Rate Development &amp; Change'!$L$34</f>
        <v>#DIV/0!</v>
      </c>
      <c r="CP311" s="112" t="e">
        <f>'III Plan Rates'!$AA314*'V Consumer Factors'!$N$20*'II Rate Development &amp; Change'!$L$34</f>
        <v>#DIV/0!</v>
      </c>
      <c r="CQ311" s="112">
        <f>IF('III Plan Rates'!$AP314&gt;0,SUMPRODUCT(CH311:CP311,'III Plan Rates'!$AG314:$AO314)/'III Plan Rates'!$AP314,0)</f>
        <v>0</v>
      </c>
      <c r="CR311" s="124"/>
      <c r="CS311" s="120" t="e">
        <f t="shared" si="151"/>
        <v>#DIV/0!</v>
      </c>
      <c r="CT311" s="120" t="e">
        <f t="shared" si="152"/>
        <v>#DIV/0!</v>
      </c>
      <c r="CU311" s="120" t="e">
        <f t="shared" si="153"/>
        <v>#DIV/0!</v>
      </c>
      <c r="CV311" s="120" t="e">
        <f t="shared" si="154"/>
        <v>#DIV/0!</v>
      </c>
      <c r="CW311" s="120" t="e">
        <f t="shared" si="155"/>
        <v>#DIV/0!</v>
      </c>
      <c r="CX311" s="120" t="e">
        <f t="shared" si="156"/>
        <v>#DIV/0!</v>
      </c>
      <c r="CY311" s="120" t="e">
        <f t="shared" si="157"/>
        <v>#DIV/0!</v>
      </c>
      <c r="CZ311" s="120" t="e">
        <f t="shared" si="158"/>
        <v>#DIV/0!</v>
      </c>
      <c r="DA311" s="120" t="e">
        <f t="shared" si="159"/>
        <v>#DIV/0!</v>
      </c>
      <c r="DB311" s="120" t="str">
        <f t="shared" si="160"/>
        <v/>
      </c>
      <c r="DC311" s="119"/>
      <c r="DD311" s="111"/>
      <c r="DE311" s="111"/>
      <c r="DF311" s="111"/>
      <c r="DG311" s="111"/>
      <c r="DH311" s="111"/>
      <c r="DI311" s="111"/>
      <c r="DJ311" s="111"/>
      <c r="DK311" s="111"/>
      <c r="DL311" s="111"/>
      <c r="DM311" s="112">
        <f>IF('III Plan Rates'!$AP314&gt;0,SUMPRODUCT(DD311:DL311,'III Plan Rates'!$AG314:$AO314)/'III Plan Rates'!$AP314,0)</f>
        <v>0</v>
      </c>
      <c r="DN311" s="123"/>
      <c r="DO311" s="112" t="e">
        <f>'III Plan Rates'!$AA314*'V Consumer Factors'!$N$12*'II Rate Development &amp; Change'!$M$34</f>
        <v>#DIV/0!</v>
      </c>
      <c r="DP311" s="112" t="e">
        <f>'III Plan Rates'!$AA314*'V Consumer Factors'!$N$13*'II Rate Development &amp; Change'!$M$34</f>
        <v>#DIV/0!</v>
      </c>
      <c r="DQ311" s="112" t="e">
        <f>'III Plan Rates'!$AA314*'V Consumer Factors'!$N$14*'II Rate Development &amp; Change'!$M$34</f>
        <v>#DIV/0!</v>
      </c>
      <c r="DR311" s="112" t="e">
        <f>'III Plan Rates'!$AA314*'V Consumer Factors'!$N$15*'II Rate Development &amp; Change'!$M$34</f>
        <v>#DIV/0!</v>
      </c>
      <c r="DS311" s="112" t="e">
        <f>'III Plan Rates'!$AA314*'V Consumer Factors'!$N$16*'II Rate Development &amp; Change'!$M$34</f>
        <v>#DIV/0!</v>
      </c>
      <c r="DT311" s="112" t="e">
        <f>'III Plan Rates'!$AA314*'V Consumer Factors'!$N$17*'II Rate Development &amp; Change'!$M$34</f>
        <v>#DIV/0!</v>
      </c>
      <c r="DU311" s="112" t="e">
        <f>'III Plan Rates'!$AA314*'V Consumer Factors'!$N$18*'II Rate Development &amp; Change'!$M$34</f>
        <v>#DIV/0!</v>
      </c>
      <c r="DV311" s="112" t="e">
        <f>'III Plan Rates'!$AA314*'V Consumer Factors'!$N$19*'II Rate Development &amp; Change'!$M$34</f>
        <v>#DIV/0!</v>
      </c>
      <c r="DW311" s="112" t="e">
        <f>'III Plan Rates'!$AA314*'V Consumer Factors'!$N$20*'II Rate Development &amp; Change'!$M$34</f>
        <v>#DIV/0!</v>
      </c>
      <c r="DX311" s="112">
        <f>IF('III Plan Rates'!$AP314&gt;0,SUMPRODUCT(DO311:DW311,'III Plan Rates'!$AG314:$AO314)/'III Plan Rates'!$AP314,0)</f>
        <v>0</v>
      </c>
      <c r="DZ311" s="120" t="e">
        <f t="shared" si="161"/>
        <v>#DIV/0!</v>
      </c>
      <c r="EA311" s="120" t="e">
        <f t="shared" si="162"/>
        <v>#DIV/0!</v>
      </c>
      <c r="EB311" s="120" t="e">
        <f t="shared" si="163"/>
        <v>#DIV/0!</v>
      </c>
      <c r="EC311" s="120" t="e">
        <f t="shared" si="164"/>
        <v>#DIV/0!</v>
      </c>
      <c r="ED311" s="120" t="e">
        <f t="shared" si="165"/>
        <v>#DIV/0!</v>
      </c>
      <c r="EE311" s="120" t="e">
        <f t="shared" si="166"/>
        <v>#DIV/0!</v>
      </c>
      <c r="EF311" s="120" t="e">
        <f t="shared" si="167"/>
        <v>#DIV/0!</v>
      </c>
      <c r="EG311" s="120" t="e">
        <f t="shared" si="168"/>
        <v>#DIV/0!</v>
      </c>
      <c r="EH311" s="120" t="e">
        <f t="shared" si="169"/>
        <v>#DIV/0!</v>
      </c>
      <c r="EI311" s="120" t="str">
        <f t="shared" si="170"/>
        <v/>
      </c>
      <c r="EJ311" s="119"/>
    </row>
    <row r="312" spans="1:140" x14ac:dyDescent="0.25">
      <c r="A312" s="406" t="str">
        <f>'III Plan Rates'!A315</f>
        <v>Plan 298</v>
      </c>
      <c r="B312" s="122">
        <f>'III Plan Rates'!B315</f>
        <v>0</v>
      </c>
      <c r="C312" s="128">
        <f>'III Plan Rates'!D315</f>
        <v>0</v>
      </c>
      <c r="D312" s="122">
        <f>'III Plan Rates'!E315</f>
        <v>0</v>
      </c>
      <c r="E312" s="122">
        <f>'III Plan Rates'!F315</f>
        <v>0</v>
      </c>
      <c r="F312" s="122">
        <f>'III Plan Rates'!G315</f>
        <v>0</v>
      </c>
      <c r="G312" s="122">
        <f>'III Plan Rates'!J315</f>
        <v>0</v>
      </c>
      <c r="H312" s="10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2">
        <f>IF('III Plan Rates'!$AP315&gt;0,SUMPRODUCT(I312:Q312,'III Plan Rates'!$AG315:$AO315)/'III Plan Rates'!$AP315,0)</f>
        <v>0</v>
      </c>
      <c r="S312" s="123"/>
      <c r="T312" s="112" t="e">
        <f>'III Plan Rates'!$AA315*'V Consumer Factors'!$N$12*'II Rate Development &amp; Change'!$J$34</f>
        <v>#DIV/0!</v>
      </c>
      <c r="U312" s="112" t="e">
        <f>'III Plan Rates'!$AA315*'V Consumer Factors'!$N$13*'II Rate Development &amp; Change'!$J$34</f>
        <v>#DIV/0!</v>
      </c>
      <c r="V312" s="112" t="e">
        <f>'III Plan Rates'!$AA315*'V Consumer Factors'!$N$14*'II Rate Development &amp; Change'!$J$34</f>
        <v>#DIV/0!</v>
      </c>
      <c r="W312" s="112" t="e">
        <f>'III Plan Rates'!$AA315*'V Consumer Factors'!$N$15*'II Rate Development &amp; Change'!$J$34</f>
        <v>#DIV/0!</v>
      </c>
      <c r="X312" s="112" t="e">
        <f>'III Plan Rates'!$AA315*'V Consumer Factors'!$N$16*'II Rate Development &amp; Change'!$J$34</f>
        <v>#DIV/0!</v>
      </c>
      <c r="Y312" s="112" t="e">
        <f>'III Plan Rates'!$AA315*'V Consumer Factors'!$N$17*'II Rate Development &amp; Change'!$J$34</f>
        <v>#DIV/0!</v>
      </c>
      <c r="Z312" s="112" t="e">
        <f>'III Plan Rates'!$AA315*'V Consumer Factors'!$N$18*'II Rate Development &amp; Change'!$J$34</f>
        <v>#DIV/0!</v>
      </c>
      <c r="AA312" s="112" t="e">
        <f>'III Plan Rates'!$AA315*'V Consumer Factors'!$N$19*'II Rate Development &amp; Change'!$J$34</f>
        <v>#DIV/0!</v>
      </c>
      <c r="AB312" s="112" t="e">
        <f>'III Plan Rates'!$AA315*'V Consumer Factors'!$N$20*'II Rate Development &amp; Change'!$J$34</f>
        <v>#DIV/0!</v>
      </c>
      <c r="AC312" s="112">
        <f>IF('III Plan Rates'!$AP315&gt;0,SUMPRODUCT(T312:AB312,'III Plan Rates'!$AG315:$AO315)/'III Plan Rates'!$AP315,0)</f>
        <v>0</v>
      </c>
      <c r="AD312" s="119"/>
      <c r="AE312" s="120" t="e">
        <f t="shared" si="131"/>
        <v>#DIV/0!</v>
      </c>
      <c r="AF312" s="120" t="e">
        <f t="shared" si="132"/>
        <v>#DIV/0!</v>
      </c>
      <c r="AG312" s="120" t="e">
        <f t="shared" si="133"/>
        <v>#DIV/0!</v>
      </c>
      <c r="AH312" s="120" t="e">
        <f t="shared" si="134"/>
        <v>#DIV/0!</v>
      </c>
      <c r="AI312" s="120" t="e">
        <f t="shared" si="135"/>
        <v>#DIV/0!</v>
      </c>
      <c r="AJ312" s="120" t="e">
        <f t="shared" si="136"/>
        <v>#DIV/0!</v>
      </c>
      <c r="AK312" s="120" t="e">
        <f t="shared" si="137"/>
        <v>#DIV/0!</v>
      </c>
      <c r="AL312" s="120" t="e">
        <f t="shared" si="138"/>
        <v>#DIV/0!</v>
      </c>
      <c r="AM312" s="120" t="e">
        <f t="shared" si="139"/>
        <v>#DIV/0!</v>
      </c>
      <c r="AN312" s="120" t="str">
        <f t="shared" si="140"/>
        <v/>
      </c>
      <c r="AO312" s="119"/>
      <c r="AP312" s="111"/>
      <c r="AQ312" s="111"/>
      <c r="AR312" s="111"/>
      <c r="AS312" s="111"/>
      <c r="AT312" s="111"/>
      <c r="AU312" s="111"/>
      <c r="AV312" s="111"/>
      <c r="AW312" s="111"/>
      <c r="AX312" s="111"/>
      <c r="AY312" s="112">
        <f>IF('III Plan Rates'!$AP315&gt;0,SUMPRODUCT(AP312:AX312,'III Plan Rates'!$AG315:$AO315)/'III Plan Rates'!$AP315,0)</f>
        <v>0</v>
      </c>
      <c r="AZ312" s="123"/>
      <c r="BA312" s="112" t="e">
        <f>'III Plan Rates'!$AA315*'V Consumer Factors'!$N$12*'II Rate Development &amp; Change'!$K$34</f>
        <v>#DIV/0!</v>
      </c>
      <c r="BB312" s="112" t="e">
        <f>'III Plan Rates'!$AA315*'V Consumer Factors'!$N$13*'II Rate Development &amp; Change'!$K$34</f>
        <v>#DIV/0!</v>
      </c>
      <c r="BC312" s="112" t="e">
        <f>'III Plan Rates'!$AA315*'V Consumer Factors'!$N$14*'II Rate Development &amp; Change'!$K$34</f>
        <v>#DIV/0!</v>
      </c>
      <c r="BD312" s="112" t="e">
        <f>'III Plan Rates'!$AA315*'V Consumer Factors'!$N$15*'II Rate Development &amp; Change'!$K$34</f>
        <v>#DIV/0!</v>
      </c>
      <c r="BE312" s="112" t="e">
        <f>'III Plan Rates'!$AA315*'V Consumer Factors'!$N$16*'II Rate Development &amp; Change'!$K$34</f>
        <v>#DIV/0!</v>
      </c>
      <c r="BF312" s="112" t="e">
        <f>'III Plan Rates'!$AA315*'V Consumer Factors'!$N$17*'II Rate Development &amp; Change'!$K$34</f>
        <v>#DIV/0!</v>
      </c>
      <c r="BG312" s="112" t="e">
        <f>'III Plan Rates'!$AA315*'V Consumer Factors'!$N$18*'II Rate Development &amp; Change'!$K$34</f>
        <v>#DIV/0!</v>
      </c>
      <c r="BH312" s="112" t="e">
        <f>'III Plan Rates'!$AA315*'V Consumer Factors'!$N$19*'II Rate Development &amp; Change'!$K$34</f>
        <v>#DIV/0!</v>
      </c>
      <c r="BI312" s="112" t="e">
        <f>'III Plan Rates'!$AA315*'V Consumer Factors'!$N$20*'II Rate Development &amp; Change'!$K$34</f>
        <v>#DIV/0!</v>
      </c>
      <c r="BJ312" s="112">
        <f>IF('III Plan Rates'!$AP315&gt;0,SUMPRODUCT(BA312:BI312,'III Plan Rates'!$AG315:$AO315)/'III Plan Rates'!$AP315,0)</f>
        <v>0</v>
      </c>
      <c r="BK312" s="124"/>
      <c r="BL312" s="120" t="e">
        <f t="shared" si="141"/>
        <v>#DIV/0!</v>
      </c>
      <c r="BM312" s="120" t="e">
        <f t="shared" si="142"/>
        <v>#DIV/0!</v>
      </c>
      <c r="BN312" s="120" t="e">
        <f t="shared" si="143"/>
        <v>#DIV/0!</v>
      </c>
      <c r="BO312" s="120" t="e">
        <f t="shared" si="144"/>
        <v>#DIV/0!</v>
      </c>
      <c r="BP312" s="120" t="e">
        <f t="shared" si="145"/>
        <v>#DIV/0!</v>
      </c>
      <c r="BQ312" s="120" t="e">
        <f t="shared" si="146"/>
        <v>#DIV/0!</v>
      </c>
      <c r="BR312" s="120" t="e">
        <f t="shared" si="147"/>
        <v>#DIV/0!</v>
      </c>
      <c r="BS312" s="120" t="e">
        <f t="shared" si="148"/>
        <v>#DIV/0!</v>
      </c>
      <c r="BT312" s="120" t="e">
        <f t="shared" si="149"/>
        <v>#DIV/0!</v>
      </c>
      <c r="BU312" s="120" t="str">
        <f t="shared" si="150"/>
        <v/>
      </c>
      <c r="BV312" s="119"/>
      <c r="BW312" s="111"/>
      <c r="BX312" s="111"/>
      <c r="BY312" s="111"/>
      <c r="BZ312" s="111"/>
      <c r="CA312" s="111"/>
      <c r="CB312" s="111"/>
      <c r="CC312" s="111"/>
      <c r="CD312" s="111"/>
      <c r="CE312" s="111"/>
      <c r="CF312" s="112">
        <f>IF('III Plan Rates'!$AP315&gt;0,SUMPRODUCT(BW312:CE312,'III Plan Rates'!$AG315:$AO315)/'III Plan Rates'!$AP315,0)</f>
        <v>0</v>
      </c>
      <c r="CG312" s="123"/>
      <c r="CH312" s="112" t="e">
        <f>'III Plan Rates'!$AA315*'V Consumer Factors'!$N$12*'II Rate Development &amp; Change'!$L$34</f>
        <v>#DIV/0!</v>
      </c>
      <c r="CI312" s="112" t="e">
        <f>'III Plan Rates'!$AA315*'V Consumer Factors'!$N$13*'II Rate Development &amp; Change'!$L$34</f>
        <v>#DIV/0!</v>
      </c>
      <c r="CJ312" s="112" t="e">
        <f>'III Plan Rates'!$AA315*'V Consumer Factors'!$N$14*'II Rate Development &amp; Change'!$L$34</f>
        <v>#DIV/0!</v>
      </c>
      <c r="CK312" s="112" t="e">
        <f>'III Plan Rates'!$AA315*'V Consumer Factors'!$N$15*'II Rate Development &amp; Change'!$L$34</f>
        <v>#DIV/0!</v>
      </c>
      <c r="CL312" s="112" t="e">
        <f>'III Plan Rates'!$AA315*'V Consumer Factors'!$N$16*'II Rate Development &amp; Change'!$L$34</f>
        <v>#DIV/0!</v>
      </c>
      <c r="CM312" s="112" t="e">
        <f>'III Plan Rates'!$AA315*'V Consumer Factors'!$N$17*'II Rate Development &amp; Change'!$L$34</f>
        <v>#DIV/0!</v>
      </c>
      <c r="CN312" s="112" t="e">
        <f>'III Plan Rates'!$AA315*'V Consumer Factors'!$N$18*'II Rate Development &amp; Change'!$L$34</f>
        <v>#DIV/0!</v>
      </c>
      <c r="CO312" s="112" t="e">
        <f>'III Plan Rates'!$AA315*'V Consumer Factors'!$N$19*'II Rate Development &amp; Change'!$L$34</f>
        <v>#DIV/0!</v>
      </c>
      <c r="CP312" s="112" t="e">
        <f>'III Plan Rates'!$AA315*'V Consumer Factors'!$N$20*'II Rate Development &amp; Change'!$L$34</f>
        <v>#DIV/0!</v>
      </c>
      <c r="CQ312" s="112">
        <f>IF('III Plan Rates'!$AP315&gt;0,SUMPRODUCT(CH312:CP312,'III Plan Rates'!$AG315:$AO315)/'III Plan Rates'!$AP315,0)</f>
        <v>0</v>
      </c>
      <c r="CR312" s="124"/>
      <c r="CS312" s="120" t="e">
        <f t="shared" si="151"/>
        <v>#DIV/0!</v>
      </c>
      <c r="CT312" s="120" t="e">
        <f t="shared" si="152"/>
        <v>#DIV/0!</v>
      </c>
      <c r="CU312" s="120" t="e">
        <f t="shared" si="153"/>
        <v>#DIV/0!</v>
      </c>
      <c r="CV312" s="120" t="e">
        <f t="shared" si="154"/>
        <v>#DIV/0!</v>
      </c>
      <c r="CW312" s="120" t="e">
        <f t="shared" si="155"/>
        <v>#DIV/0!</v>
      </c>
      <c r="CX312" s="120" t="e">
        <f t="shared" si="156"/>
        <v>#DIV/0!</v>
      </c>
      <c r="CY312" s="120" t="e">
        <f t="shared" si="157"/>
        <v>#DIV/0!</v>
      </c>
      <c r="CZ312" s="120" t="e">
        <f t="shared" si="158"/>
        <v>#DIV/0!</v>
      </c>
      <c r="DA312" s="120" t="e">
        <f t="shared" si="159"/>
        <v>#DIV/0!</v>
      </c>
      <c r="DB312" s="120" t="str">
        <f t="shared" si="160"/>
        <v/>
      </c>
      <c r="DC312" s="119"/>
      <c r="DD312" s="111"/>
      <c r="DE312" s="111"/>
      <c r="DF312" s="111"/>
      <c r="DG312" s="111"/>
      <c r="DH312" s="111"/>
      <c r="DI312" s="111"/>
      <c r="DJ312" s="111"/>
      <c r="DK312" s="111"/>
      <c r="DL312" s="111"/>
      <c r="DM312" s="112">
        <f>IF('III Plan Rates'!$AP315&gt;0,SUMPRODUCT(DD312:DL312,'III Plan Rates'!$AG315:$AO315)/'III Plan Rates'!$AP315,0)</f>
        <v>0</v>
      </c>
      <c r="DN312" s="123"/>
      <c r="DO312" s="112" t="e">
        <f>'III Plan Rates'!$AA315*'V Consumer Factors'!$N$12*'II Rate Development &amp; Change'!$M$34</f>
        <v>#DIV/0!</v>
      </c>
      <c r="DP312" s="112" t="e">
        <f>'III Plan Rates'!$AA315*'V Consumer Factors'!$N$13*'II Rate Development &amp; Change'!$M$34</f>
        <v>#DIV/0!</v>
      </c>
      <c r="DQ312" s="112" t="e">
        <f>'III Plan Rates'!$AA315*'V Consumer Factors'!$N$14*'II Rate Development &amp; Change'!$M$34</f>
        <v>#DIV/0!</v>
      </c>
      <c r="DR312" s="112" t="e">
        <f>'III Plan Rates'!$AA315*'V Consumer Factors'!$N$15*'II Rate Development &amp; Change'!$M$34</f>
        <v>#DIV/0!</v>
      </c>
      <c r="DS312" s="112" t="e">
        <f>'III Plan Rates'!$AA315*'V Consumer Factors'!$N$16*'II Rate Development &amp; Change'!$M$34</f>
        <v>#DIV/0!</v>
      </c>
      <c r="DT312" s="112" t="e">
        <f>'III Plan Rates'!$AA315*'V Consumer Factors'!$N$17*'II Rate Development &amp; Change'!$M$34</f>
        <v>#DIV/0!</v>
      </c>
      <c r="DU312" s="112" t="e">
        <f>'III Plan Rates'!$AA315*'V Consumer Factors'!$N$18*'II Rate Development &amp; Change'!$M$34</f>
        <v>#DIV/0!</v>
      </c>
      <c r="DV312" s="112" t="e">
        <f>'III Plan Rates'!$AA315*'V Consumer Factors'!$N$19*'II Rate Development &amp; Change'!$M$34</f>
        <v>#DIV/0!</v>
      </c>
      <c r="DW312" s="112" t="e">
        <f>'III Plan Rates'!$AA315*'V Consumer Factors'!$N$20*'II Rate Development &amp; Change'!$M$34</f>
        <v>#DIV/0!</v>
      </c>
      <c r="DX312" s="112">
        <f>IF('III Plan Rates'!$AP315&gt;0,SUMPRODUCT(DO312:DW312,'III Plan Rates'!$AG315:$AO315)/'III Plan Rates'!$AP315,0)</f>
        <v>0</v>
      </c>
      <c r="DZ312" s="120" t="e">
        <f t="shared" si="161"/>
        <v>#DIV/0!</v>
      </c>
      <c r="EA312" s="120" t="e">
        <f t="shared" si="162"/>
        <v>#DIV/0!</v>
      </c>
      <c r="EB312" s="120" t="e">
        <f t="shared" si="163"/>
        <v>#DIV/0!</v>
      </c>
      <c r="EC312" s="120" t="e">
        <f t="shared" si="164"/>
        <v>#DIV/0!</v>
      </c>
      <c r="ED312" s="120" t="e">
        <f t="shared" si="165"/>
        <v>#DIV/0!</v>
      </c>
      <c r="EE312" s="120" t="e">
        <f t="shared" si="166"/>
        <v>#DIV/0!</v>
      </c>
      <c r="EF312" s="120" t="e">
        <f t="shared" si="167"/>
        <v>#DIV/0!</v>
      </c>
      <c r="EG312" s="120" t="e">
        <f t="shared" si="168"/>
        <v>#DIV/0!</v>
      </c>
      <c r="EH312" s="120" t="e">
        <f t="shared" si="169"/>
        <v>#DIV/0!</v>
      </c>
      <c r="EI312" s="120" t="str">
        <f t="shared" si="170"/>
        <v/>
      </c>
      <c r="EJ312" s="119"/>
    </row>
    <row r="313" spans="1:140" x14ac:dyDescent="0.25">
      <c r="A313" s="406" t="str">
        <f>'III Plan Rates'!A316</f>
        <v>Plan 299</v>
      </c>
      <c r="B313" s="122">
        <f>'III Plan Rates'!B316</f>
        <v>0</v>
      </c>
      <c r="C313" s="128">
        <f>'III Plan Rates'!D316</f>
        <v>0</v>
      </c>
      <c r="D313" s="122">
        <f>'III Plan Rates'!E316</f>
        <v>0</v>
      </c>
      <c r="E313" s="122">
        <f>'III Plan Rates'!F316</f>
        <v>0</v>
      </c>
      <c r="F313" s="122">
        <f>'III Plan Rates'!G316</f>
        <v>0</v>
      </c>
      <c r="G313" s="122">
        <f>'III Plan Rates'!J316</f>
        <v>0</v>
      </c>
      <c r="H313" s="10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2">
        <f>IF('III Plan Rates'!$AP316&gt;0,SUMPRODUCT(I313:Q313,'III Plan Rates'!$AG316:$AO316)/'III Plan Rates'!$AP316,0)</f>
        <v>0</v>
      </c>
      <c r="S313" s="123"/>
      <c r="T313" s="112" t="e">
        <f>'III Plan Rates'!$AA316*'V Consumer Factors'!$N$12*'II Rate Development &amp; Change'!$J$34</f>
        <v>#DIV/0!</v>
      </c>
      <c r="U313" s="112" t="e">
        <f>'III Plan Rates'!$AA316*'V Consumer Factors'!$N$13*'II Rate Development &amp; Change'!$J$34</f>
        <v>#DIV/0!</v>
      </c>
      <c r="V313" s="112" t="e">
        <f>'III Plan Rates'!$AA316*'V Consumer Factors'!$N$14*'II Rate Development &amp; Change'!$J$34</f>
        <v>#DIV/0!</v>
      </c>
      <c r="W313" s="112" t="e">
        <f>'III Plan Rates'!$AA316*'V Consumer Factors'!$N$15*'II Rate Development &amp; Change'!$J$34</f>
        <v>#DIV/0!</v>
      </c>
      <c r="X313" s="112" t="e">
        <f>'III Plan Rates'!$AA316*'V Consumer Factors'!$N$16*'II Rate Development &amp; Change'!$J$34</f>
        <v>#DIV/0!</v>
      </c>
      <c r="Y313" s="112" t="e">
        <f>'III Plan Rates'!$AA316*'V Consumer Factors'!$N$17*'II Rate Development &amp; Change'!$J$34</f>
        <v>#DIV/0!</v>
      </c>
      <c r="Z313" s="112" t="e">
        <f>'III Plan Rates'!$AA316*'V Consumer Factors'!$N$18*'II Rate Development &amp; Change'!$J$34</f>
        <v>#DIV/0!</v>
      </c>
      <c r="AA313" s="112" t="e">
        <f>'III Plan Rates'!$AA316*'V Consumer Factors'!$N$19*'II Rate Development &amp; Change'!$J$34</f>
        <v>#DIV/0!</v>
      </c>
      <c r="AB313" s="112" t="e">
        <f>'III Plan Rates'!$AA316*'V Consumer Factors'!$N$20*'II Rate Development &amp; Change'!$J$34</f>
        <v>#DIV/0!</v>
      </c>
      <c r="AC313" s="112">
        <f>IF('III Plan Rates'!$AP316&gt;0,SUMPRODUCT(T313:AB313,'III Plan Rates'!$AG316:$AO316)/'III Plan Rates'!$AP316,0)</f>
        <v>0</v>
      </c>
      <c r="AD313" s="119"/>
      <c r="AE313" s="120" t="e">
        <f t="shared" si="131"/>
        <v>#DIV/0!</v>
      </c>
      <c r="AF313" s="120" t="e">
        <f t="shared" si="132"/>
        <v>#DIV/0!</v>
      </c>
      <c r="AG313" s="120" t="e">
        <f t="shared" si="133"/>
        <v>#DIV/0!</v>
      </c>
      <c r="AH313" s="120" t="e">
        <f t="shared" si="134"/>
        <v>#DIV/0!</v>
      </c>
      <c r="AI313" s="120" t="e">
        <f t="shared" si="135"/>
        <v>#DIV/0!</v>
      </c>
      <c r="AJ313" s="120" t="e">
        <f t="shared" si="136"/>
        <v>#DIV/0!</v>
      </c>
      <c r="AK313" s="120" t="e">
        <f t="shared" si="137"/>
        <v>#DIV/0!</v>
      </c>
      <c r="AL313" s="120" t="e">
        <f t="shared" si="138"/>
        <v>#DIV/0!</v>
      </c>
      <c r="AM313" s="120" t="e">
        <f t="shared" si="139"/>
        <v>#DIV/0!</v>
      </c>
      <c r="AN313" s="120" t="str">
        <f t="shared" si="140"/>
        <v/>
      </c>
      <c r="AO313" s="119"/>
      <c r="AP313" s="111"/>
      <c r="AQ313" s="111"/>
      <c r="AR313" s="111"/>
      <c r="AS313" s="111"/>
      <c r="AT313" s="111"/>
      <c r="AU313" s="111"/>
      <c r="AV313" s="111"/>
      <c r="AW313" s="111"/>
      <c r="AX313" s="111"/>
      <c r="AY313" s="112">
        <f>IF('III Plan Rates'!$AP316&gt;0,SUMPRODUCT(AP313:AX313,'III Plan Rates'!$AG316:$AO316)/'III Plan Rates'!$AP316,0)</f>
        <v>0</v>
      </c>
      <c r="AZ313" s="123"/>
      <c r="BA313" s="112" t="e">
        <f>'III Plan Rates'!$AA316*'V Consumer Factors'!$N$12*'II Rate Development &amp; Change'!$K$34</f>
        <v>#DIV/0!</v>
      </c>
      <c r="BB313" s="112" t="e">
        <f>'III Plan Rates'!$AA316*'V Consumer Factors'!$N$13*'II Rate Development &amp; Change'!$K$34</f>
        <v>#DIV/0!</v>
      </c>
      <c r="BC313" s="112" t="e">
        <f>'III Plan Rates'!$AA316*'V Consumer Factors'!$N$14*'II Rate Development &amp; Change'!$K$34</f>
        <v>#DIV/0!</v>
      </c>
      <c r="BD313" s="112" t="e">
        <f>'III Plan Rates'!$AA316*'V Consumer Factors'!$N$15*'II Rate Development &amp; Change'!$K$34</f>
        <v>#DIV/0!</v>
      </c>
      <c r="BE313" s="112" t="e">
        <f>'III Plan Rates'!$AA316*'V Consumer Factors'!$N$16*'II Rate Development &amp; Change'!$K$34</f>
        <v>#DIV/0!</v>
      </c>
      <c r="BF313" s="112" t="e">
        <f>'III Plan Rates'!$AA316*'V Consumer Factors'!$N$17*'II Rate Development &amp; Change'!$K$34</f>
        <v>#DIV/0!</v>
      </c>
      <c r="BG313" s="112" t="e">
        <f>'III Plan Rates'!$AA316*'V Consumer Factors'!$N$18*'II Rate Development &amp; Change'!$K$34</f>
        <v>#DIV/0!</v>
      </c>
      <c r="BH313" s="112" t="e">
        <f>'III Plan Rates'!$AA316*'V Consumer Factors'!$N$19*'II Rate Development &amp; Change'!$K$34</f>
        <v>#DIV/0!</v>
      </c>
      <c r="BI313" s="112" t="e">
        <f>'III Plan Rates'!$AA316*'V Consumer Factors'!$N$20*'II Rate Development &amp; Change'!$K$34</f>
        <v>#DIV/0!</v>
      </c>
      <c r="BJ313" s="112">
        <f>IF('III Plan Rates'!$AP316&gt;0,SUMPRODUCT(BA313:BI313,'III Plan Rates'!$AG316:$AO316)/'III Plan Rates'!$AP316,0)</f>
        <v>0</v>
      </c>
      <c r="BK313" s="124"/>
      <c r="BL313" s="120" t="e">
        <f t="shared" si="141"/>
        <v>#DIV/0!</v>
      </c>
      <c r="BM313" s="120" t="e">
        <f t="shared" si="142"/>
        <v>#DIV/0!</v>
      </c>
      <c r="BN313" s="120" t="e">
        <f t="shared" si="143"/>
        <v>#DIV/0!</v>
      </c>
      <c r="BO313" s="120" t="e">
        <f t="shared" si="144"/>
        <v>#DIV/0!</v>
      </c>
      <c r="BP313" s="120" t="e">
        <f t="shared" si="145"/>
        <v>#DIV/0!</v>
      </c>
      <c r="BQ313" s="120" t="e">
        <f t="shared" si="146"/>
        <v>#DIV/0!</v>
      </c>
      <c r="BR313" s="120" t="e">
        <f t="shared" si="147"/>
        <v>#DIV/0!</v>
      </c>
      <c r="BS313" s="120" t="e">
        <f t="shared" si="148"/>
        <v>#DIV/0!</v>
      </c>
      <c r="BT313" s="120" t="e">
        <f t="shared" si="149"/>
        <v>#DIV/0!</v>
      </c>
      <c r="BU313" s="120" t="str">
        <f t="shared" si="150"/>
        <v/>
      </c>
      <c r="BV313" s="119"/>
      <c r="BW313" s="111"/>
      <c r="BX313" s="111"/>
      <c r="BY313" s="111"/>
      <c r="BZ313" s="111"/>
      <c r="CA313" s="111"/>
      <c r="CB313" s="111"/>
      <c r="CC313" s="111"/>
      <c r="CD313" s="111"/>
      <c r="CE313" s="111"/>
      <c r="CF313" s="112">
        <f>IF('III Plan Rates'!$AP316&gt;0,SUMPRODUCT(BW313:CE313,'III Plan Rates'!$AG316:$AO316)/'III Plan Rates'!$AP316,0)</f>
        <v>0</v>
      </c>
      <c r="CG313" s="123"/>
      <c r="CH313" s="112" t="e">
        <f>'III Plan Rates'!$AA316*'V Consumer Factors'!$N$12*'II Rate Development &amp; Change'!$L$34</f>
        <v>#DIV/0!</v>
      </c>
      <c r="CI313" s="112" t="e">
        <f>'III Plan Rates'!$AA316*'V Consumer Factors'!$N$13*'II Rate Development &amp; Change'!$L$34</f>
        <v>#DIV/0!</v>
      </c>
      <c r="CJ313" s="112" t="e">
        <f>'III Plan Rates'!$AA316*'V Consumer Factors'!$N$14*'II Rate Development &amp; Change'!$L$34</f>
        <v>#DIV/0!</v>
      </c>
      <c r="CK313" s="112" t="e">
        <f>'III Plan Rates'!$AA316*'V Consumer Factors'!$N$15*'II Rate Development &amp; Change'!$L$34</f>
        <v>#DIV/0!</v>
      </c>
      <c r="CL313" s="112" t="e">
        <f>'III Plan Rates'!$AA316*'V Consumer Factors'!$N$16*'II Rate Development &amp; Change'!$L$34</f>
        <v>#DIV/0!</v>
      </c>
      <c r="CM313" s="112" t="e">
        <f>'III Plan Rates'!$AA316*'V Consumer Factors'!$N$17*'II Rate Development &amp; Change'!$L$34</f>
        <v>#DIV/0!</v>
      </c>
      <c r="CN313" s="112" t="e">
        <f>'III Plan Rates'!$AA316*'V Consumer Factors'!$N$18*'II Rate Development &amp; Change'!$L$34</f>
        <v>#DIV/0!</v>
      </c>
      <c r="CO313" s="112" t="e">
        <f>'III Plan Rates'!$AA316*'V Consumer Factors'!$N$19*'II Rate Development &amp; Change'!$L$34</f>
        <v>#DIV/0!</v>
      </c>
      <c r="CP313" s="112" t="e">
        <f>'III Plan Rates'!$AA316*'V Consumer Factors'!$N$20*'II Rate Development &amp; Change'!$L$34</f>
        <v>#DIV/0!</v>
      </c>
      <c r="CQ313" s="112">
        <f>IF('III Plan Rates'!$AP316&gt;0,SUMPRODUCT(CH313:CP313,'III Plan Rates'!$AG316:$AO316)/'III Plan Rates'!$AP316,0)</f>
        <v>0</v>
      </c>
      <c r="CR313" s="124"/>
      <c r="CS313" s="120" t="e">
        <f t="shared" si="151"/>
        <v>#DIV/0!</v>
      </c>
      <c r="CT313" s="120" t="e">
        <f t="shared" si="152"/>
        <v>#DIV/0!</v>
      </c>
      <c r="CU313" s="120" t="e">
        <f t="shared" si="153"/>
        <v>#DIV/0!</v>
      </c>
      <c r="CV313" s="120" t="e">
        <f t="shared" si="154"/>
        <v>#DIV/0!</v>
      </c>
      <c r="CW313" s="120" t="e">
        <f t="shared" si="155"/>
        <v>#DIV/0!</v>
      </c>
      <c r="CX313" s="120" t="e">
        <f t="shared" si="156"/>
        <v>#DIV/0!</v>
      </c>
      <c r="CY313" s="120" t="e">
        <f t="shared" si="157"/>
        <v>#DIV/0!</v>
      </c>
      <c r="CZ313" s="120" t="e">
        <f t="shared" si="158"/>
        <v>#DIV/0!</v>
      </c>
      <c r="DA313" s="120" t="e">
        <f t="shared" si="159"/>
        <v>#DIV/0!</v>
      </c>
      <c r="DB313" s="120" t="str">
        <f t="shared" si="160"/>
        <v/>
      </c>
      <c r="DC313" s="119"/>
      <c r="DD313" s="111"/>
      <c r="DE313" s="111"/>
      <c r="DF313" s="111"/>
      <c r="DG313" s="111"/>
      <c r="DH313" s="111"/>
      <c r="DI313" s="111"/>
      <c r="DJ313" s="111"/>
      <c r="DK313" s="111"/>
      <c r="DL313" s="111"/>
      <c r="DM313" s="112">
        <f>IF('III Plan Rates'!$AP316&gt;0,SUMPRODUCT(DD313:DL313,'III Plan Rates'!$AG316:$AO316)/'III Plan Rates'!$AP316,0)</f>
        <v>0</v>
      </c>
      <c r="DN313" s="123"/>
      <c r="DO313" s="112" t="e">
        <f>'III Plan Rates'!$AA316*'V Consumer Factors'!$N$12*'II Rate Development &amp; Change'!$M$34</f>
        <v>#DIV/0!</v>
      </c>
      <c r="DP313" s="112" t="e">
        <f>'III Plan Rates'!$AA316*'V Consumer Factors'!$N$13*'II Rate Development &amp; Change'!$M$34</f>
        <v>#DIV/0!</v>
      </c>
      <c r="DQ313" s="112" t="e">
        <f>'III Plan Rates'!$AA316*'V Consumer Factors'!$N$14*'II Rate Development &amp; Change'!$M$34</f>
        <v>#DIV/0!</v>
      </c>
      <c r="DR313" s="112" t="e">
        <f>'III Plan Rates'!$AA316*'V Consumer Factors'!$N$15*'II Rate Development &amp; Change'!$M$34</f>
        <v>#DIV/0!</v>
      </c>
      <c r="DS313" s="112" t="e">
        <f>'III Plan Rates'!$AA316*'V Consumer Factors'!$N$16*'II Rate Development &amp; Change'!$M$34</f>
        <v>#DIV/0!</v>
      </c>
      <c r="DT313" s="112" t="e">
        <f>'III Plan Rates'!$AA316*'V Consumer Factors'!$N$17*'II Rate Development &amp; Change'!$M$34</f>
        <v>#DIV/0!</v>
      </c>
      <c r="DU313" s="112" t="e">
        <f>'III Plan Rates'!$AA316*'V Consumer Factors'!$N$18*'II Rate Development &amp; Change'!$M$34</f>
        <v>#DIV/0!</v>
      </c>
      <c r="DV313" s="112" t="e">
        <f>'III Plan Rates'!$AA316*'V Consumer Factors'!$N$19*'II Rate Development &amp; Change'!$M$34</f>
        <v>#DIV/0!</v>
      </c>
      <c r="DW313" s="112" t="e">
        <f>'III Plan Rates'!$AA316*'V Consumer Factors'!$N$20*'II Rate Development &amp; Change'!$M$34</f>
        <v>#DIV/0!</v>
      </c>
      <c r="DX313" s="112">
        <f>IF('III Plan Rates'!$AP316&gt;0,SUMPRODUCT(DO313:DW313,'III Plan Rates'!$AG316:$AO316)/'III Plan Rates'!$AP316,0)</f>
        <v>0</v>
      </c>
      <c r="DZ313" s="120" t="e">
        <f t="shared" si="161"/>
        <v>#DIV/0!</v>
      </c>
      <c r="EA313" s="120" t="e">
        <f t="shared" si="162"/>
        <v>#DIV/0!</v>
      </c>
      <c r="EB313" s="120" t="e">
        <f t="shared" si="163"/>
        <v>#DIV/0!</v>
      </c>
      <c r="EC313" s="120" t="e">
        <f t="shared" si="164"/>
        <v>#DIV/0!</v>
      </c>
      <c r="ED313" s="120" t="e">
        <f t="shared" si="165"/>
        <v>#DIV/0!</v>
      </c>
      <c r="EE313" s="120" t="e">
        <f t="shared" si="166"/>
        <v>#DIV/0!</v>
      </c>
      <c r="EF313" s="120" t="e">
        <f t="shared" si="167"/>
        <v>#DIV/0!</v>
      </c>
      <c r="EG313" s="120" t="e">
        <f t="shared" si="168"/>
        <v>#DIV/0!</v>
      </c>
      <c r="EH313" s="120" t="e">
        <f t="shared" si="169"/>
        <v>#DIV/0!</v>
      </c>
      <c r="EI313" s="120" t="str">
        <f t="shared" si="170"/>
        <v/>
      </c>
      <c r="EJ313" s="119"/>
    </row>
    <row r="314" spans="1:140" x14ac:dyDescent="0.25">
      <c r="A314" s="406" t="str">
        <f>'III Plan Rates'!A317</f>
        <v>Plan 300</v>
      </c>
      <c r="B314" s="122">
        <f>'III Plan Rates'!B317</f>
        <v>0</v>
      </c>
      <c r="C314" s="128">
        <f>'III Plan Rates'!D317</f>
        <v>0</v>
      </c>
      <c r="D314" s="122">
        <f>'III Plan Rates'!E317</f>
        <v>0</v>
      </c>
      <c r="E314" s="122">
        <f>'III Plan Rates'!F317</f>
        <v>0</v>
      </c>
      <c r="F314" s="122">
        <f>'III Plan Rates'!G317</f>
        <v>0</v>
      </c>
      <c r="G314" s="122">
        <f>'III Plan Rates'!J317</f>
        <v>0</v>
      </c>
      <c r="H314" s="10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2">
        <f>IF('III Plan Rates'!$AP317&gt;0,SUMPRODUCT(I314:Q314,'III Plan Rates'!$AG317:$AO317)/'III Plan Rates'!$AP317,0)</f>
        <v>0</v>
      </c>
      <c r="S314" s="123"/>
      <c r="T314" s="112" t="e">
        <f>'III Plan Rates'!$AA317*'V Consumer Factors'!$N$12*'II Rate Development &amp; Change'!$J$34</f>
        <v>#DIV/0!</v>
      </c>
      <c r="U314" s="112" t="e">
        <f>'III Plan Rates'!$AA317*'V Consumer Factors'!$N$13*'II Rate Development &amp; Change'!$J$34</f>
        <v>#DIV/0!</v>
      </c>
      <c r="V314" s="112" t="e">
        <f>'III Plan Rates'!$AA317*'V Consumer Factors'!$N$14*'II Rate Development &amp; Change'!$J$34</f>
        <v>#DIV/0!</v>
      </c>
      <c r="W314" s="112" t="e">
        <f>'III Plan Rates'!$AA317*'V Consumer Factors'!$N$15*'II Rate Development &amp; Change'!$J$34</f>
        <v>#DIV/0!</v>
      </c>
      <c r="X314" s="112" t="e">
        <f>'III Plan Rates'!$AA317*'V Consumer Factors'!$N$16*'II Rate Development &amp; Change'!$J$34</f>
        <v>#DIV/0!</v>
      </c>
      <c r="Y314" s="112" t="e">
        <f>'III Plan Rates'!$AA317*'V Consumer Factors'!$N$17*'II Rate Development &amp; Change'!$J$34</f>
        <v>#DIV/0!</v>
      </c>
      <c r="Z314" s="112" t="e">
        <f>'III Plan Rates'!$AA317*'V Consumer Factors'!$N$18*'II Rate Development &amp; Change'!$J$34</f>
        <v>#DIV/0!</v>
      </c>
      <c r="AA314" s="112" t="e">
        <f>'III Plan Rates'!$AA317*'V Consumer Factors'!$N$19*'II Rate Development &amp; Change'!$J$34</f>
        <v>#DIV/0!</v>
      </c>
      <c r="AB314" s="112" t="e">
        <f>'III Plan Rates'!$AA317*'V Consumer Factors'!$N$20*'II Rate Development &amp; Change'!$J$34</f>
        <v>#DIV/0!</v>
      </c>
      <c r="AC314" s="112">
        <f>IF('III Plan Rates'!$AP317&gt;0,SUMPRODUCT(T314:AB314,'III Plan Rates'!$AG317:$AO317)/'III Plan Rates'!$AP317,0)</f>
        <v>0</v>
      </c>
      <c r="AD314" s="119"/>
      <c r="AE314" s="120" t="e">
        <f t="shared" si="131"/>
        <v>#DIV/0!</v>
      </c>
      <c r="AF314" s="120" t="e">
        <f t="shared" si="132"/>
        <v>#DIV/0!</v>
      </c>
      <c r="AG314" s="120" t="e">
        <f t="shared" si="133"/>
        <v>#DIV/0!</v>
      </c>
      <c r="AH314" s="120" t="e">
        <f t="shared" si="134"/>
        <v>#DIV/0!</v>
      </c>
      <c r="AI314" s="120" t="e">
        <f t="shared" si="135"/>
        <v>#DIV/0!</v>
      </c>
      <c r="AJ314" s="120" t="e">
        <f t="shared" si="136"/>
        <v>#DIV/0!</v>
      </c>
      <c r="AK314" s="120" t="e">
        <f t="shared" si="137"/>
        <v>#DIV/0!</v>
      </c>
      <c r="AL314" s="120" t="e">
        <f t="shared" si="138"/>
        <v>#DIV/0!</v>
      </c>
      <c r="AM314" s="120" t="e">
        <f t="shared" si="139"/>
        <v>#DIV/0!</v>
      </c>
      <c r="AN314" s="120" t="str">
        <f t="shared" si="140"/>
        <v/>
      </c>
      <c r="AO314" s="119"/>
      <c r="AP314" s="111"/>
      <c r="AQ314" s="111"/>
      <c r="AR314" s="111"/>
      <c r="AS314" s="111"/>
      <c r="AT314" s="111"/>
      <c r="AU314" s="111"/>
      <c r="AV314" s="111"/>
      <c r="AW314" s="111"/>
      <c r="AX314" s="111"/>
      <c r="AY314" s="112">
        <f>IF('III Plan Rates'!$AP317&gt;0,SUMPRODUCT(AP314:AX314,'III Plan Rates'!$AG317:$AO317)/'III Plan Rates'!$AP317,0)</f>
        <v>0</v>
      </c>
      <c r="AZ314" s="123"/>
      <c r="BA314" s="112" t="e">
        <f>'III Plan Rates'!$AA317*'V Consumer Factors'!$N$12*'II Rate Development &amp; Change'!$K$34</f>
        <v>#DIV/0!</v>
      </c>
      <c r="BB314" s="112" t="e">
        <f>'III Plan Rates'!$AA317*'V Consumer Factors'!$N$13*'II Rate Development &amp; Change'!$K$34</f>
        <v>#DIV/0!</v>
      </c>
      <c r="BC314" s="112" t="e">
        <f>'III Plan Rates'!$AA317*'V Consumer Factors'!$N$14*'II Rate Development &amp; Change'!$K$34</f>
        <v>#DIV/0!</v>
      </c>
      <c r="BD314" s="112" t="e">
        <f>'III Plan Rates'!$AA317*'V Consumer Factors'!$N$15*'II Rate Development &amp; Change'!$K$34</f>
        <v>#DIV/0!</v>
      </c>
      <c r="BE314" s="112" t="e">
        <f>'III Plan Rates'!$AA317*'V Consumer Factors'!$N$16*'II Rate Development &amp; Change'!$K$34</f>
        <v>#DIV/0!</v>
      </c>
      <c r="BF314" s="112" t="e">
        <f>'III Plan Rates'!$AA317*'V Consumer Factors'!$N$17*'II Rate Development &amp; Change'!$K$34</f>
        <v>#DIV/0!</v>
      </c>
      <c r="BG314" s="112" t="e">
        <f>'III Plan Rates'!$AA317*'V Consumer Factors'!$N$18*'II Rate Development &amp; Change'!$K$34</f>
        <v>#DIV/0!</v>
      </c>
      <c r="BH314" s="112" t="e">
        <f>'III Plan Rates'!$AA317*'V Consumer Factors'!$N$19*'II Rate Development &amp; Change'!$K$34</f>
        <v>#DIV/0!</v>
      </c>
      <c r="BI314" s="112" t="e">
        <f>'III Plan Rates'!$AA317*'V Consumer Factors'!$N$20*'II Rate Development &amp; Change'!$K$34</f>
        <v>#DIV/0!</v>
      </c>
      <c r="BJ314" s="112">
        <f>IF('III Plan Rates'!$AP317&gt;0,SUMPRODUCT(BA314:BI314,'III Plan Rates'!$AG317:$AO317)/'III Plan Rates'!$AP317,0)</f>
        <v>0</v>
      </c>
      <c r="BK314" s="124"/>
      <c r="BL314" s="120" t="e">
        <f t="shared" si="141"/>
        <v>#DIV/0!</v>
      </c>
      <c r="BM314" s="120" t="e">
        <f t="shared" si="142"/>
        <v>#DIV/0!</v>
      </c>
      <c r="BN314" s="120" t="e">
        <f t="shared" si="143"/>
        <v>#DIV/0!</v>
      </c>
      <c r="BO314" s="120" t="e">
        <f t="shared" si="144"/>
        <v>#DIV/0!</v>
      </c>
      <c r="BP314" s="120" t="e">
        <f t="shared" si="145"/>
        <v>#DIV/0!</v>
      </c>
      <c r="BQ314" s="120" t="e">
        <f t="shared" si="146"/>
        <v>#DIV/0!</v>
      </c>
      <c r="BR314" s="120" t="e">
        <f t="shared" si="147"/>
        <v>#DIV/0!</v>
      </c>
      <c r="BS314" s="120" t="e">
        <f t="shared" si="148"/>
        <v>#DIV/0!</v>
      </c>
      <c r="BT314" s="120" t="e">
        <f t="shared" si="149"/>
        <v>#DIV/0!</v>
      </c>
      <c r="BU314" s="120" t="str">
        <f t="shared" si="150"/>
        <v/>
      </c>
      <c r="BV314" s="119"/>
      <c r="BW314" s="111"/>
      <c r="BX314" s="111"/>
      <c r="BY314" s="111"/>
      <c r="BZ314" s="111"/>
      <c r="CA314" s="111"/>
      <c r="CB314" s="111"/>
      <c r="CC314" s="111"/>
      <c r="CD314" s="111"/>
      <c r="CE314" s="111"/>
      <c r="CF314" s="112">
        <f>IF('III Plan Rates'!$AP317&gt;0,SUMPRODUCT(BW314:CE314,'III Plan Rates'!$AG317:$AO317)/'III Plan Rates'!$AP317,0)</f>
        <v>0</v>
      </c>
      <c r="CG314" s="123"/>
      <c r="CH314" s="112" t="e">
        <f>'III Plan Rates'!$AA317*'V Consumer Factors'!$N$12*'II Rate Development &amp; Change'!$L$34</f>
        <v>#DIV/0!</v>
      </c>
      <c r="CI314" s="112" t="e">
        <f>'III Plan Rates'!$AA317*'V Consumer Factors'!$N$13*'II Rate Development &amp; Change'!$L$34</f>
        <v>#DIV/0!</v>
      </c>
      <c r="CJ314" s="112" t="e">
        <f>'III Plan Rates'!$AA317*'V Consumer Factors'!$N$14*'II Rate Development &amp; Change'!$L$34</f>
        <v>#DIV/0!</v>
      </c>
      <c r="CK314" s="112" t="e">
        <f>'III Plan Rates'!$AA317*'V Consumer Factors'!$N$15*'II Rate Development &amp; Change'!$L$34</f>
        <v>#DIV/0!</v>
      </c>
      <c r="CL314" s="112" t="e">
        <f>'III Plan Rates'!$AA317*'V Consumer Factors'!$N$16*'II Rate Development &amp; Change'!$L$34</f>
        <v>#DIV/0!</v>
      </c>
      <c r="CM314" s="112" t="e">
        <f>'III Plan Rates'!$AA317*'V Consumer Factors'!$N$17*'II Rate Development &amp; Change'!$L$34</f>
        <v>#DIV/0!</v>
      </c>
      <c r="CN314" s="112" t="e">
        <f>'III Plan Rates'!$AA317*'V Consumer Factors'!$N$18*'II Rate Development &amp; Change'!$L$34</f>
        <v>#DIV/0!</v>
      </c>
      <c r="CO314" s="112" t="e">
        <f>'III Plan Rates'!$AA317*'V Consumer Factors'!$N$19*'II Rate Development &amp; Change'!$L$34</f>
        <v>#DIV/0!</v>
      </c>
      <c r="CP314" s="112" t="e">
        <f>'III Plan Rates'!$AA317*'V Consumer Factors'!$N$20*'II Rate Development &amp; Change'!$L$34</f>
        <v>#DIV/0!</v>
      </c>
      <c r="CQ314" s="112">
        <f>IF('III Plan Rates'!$AP317&gt;0,SUMPRODUCT(CH314:CP314,'III Plan Rates'!$AG317:$AO317)/'III Plan Rates'!$AP317,0)</f>
        <v>0</v>
      </c>
      <c r="CR314" s="124"/>
      <c r="CS314" s="120" t="e">
        <f t="shared" si="151"/>
        <v>#DIV/0!</v>
      </c>
      <c r="CT314" s="120" t="e">
        <f t="shared" si="152"/>
        <v>#DIV/0!</v>
      </c>
      <c r="CU314" s="120" t="e">
        <f t="shared" si="153"/>
        <v>#DIV/0!</v>
      </c>
      <c r="CV314" s="120" t="e">
        <f t="shared" si="154"/>
        <v>#DIV/0!</v>
      </c>
      <c r="CW314" s="120" t="e">
        <f t="shared" si="155"/>
        <v>#DIV/0!</v>
      </c>
      <c r="CX314" s="120" t="e">
        <f t="shared" si="156"/>
        <v>#DIV/0!</v>
      </c>
      <c r="CY314" s="120" t="e">
        <f t="shared" si="157"/>
        <v>#DIV/0!</v>
      </c>
      <c r="CZ314" s="120" t="e">
        <f t="shared" si="158"/>
        <v>#DIV/0!</v>
      </c>
      <c r="DA314" s="120" t="e">
        <f t="shared" si="159"/>
        <v>#DIV/0!</v>
      </c>
      <c r="DB314" s="120" t="str">
        <f t="shared" si="160"/>
        <v/>
      </c>
      <c r="DC314" s="119"/>
      <c r="DD314" s="111"/>
      <c r="DE314" s="111"/>
      <c r="DF314" s="111"/>
      <c r="DG314" s="111"/>
      <c r="DH314" s="111"/>
      <c r="DI314" s="111"/>
      <c r="DJ314" s="111"/>
      <c r="DK314" s="111"/>
      <c r="DL314" s="111"/>
      <c r="DM314" s="112">
        <f>IF('III Plan Rates'!$AP317&gt;0,SUMPRODUCT(DD314:DL314,'III Plan Rates'!$AG317:$AO317)/'III Plan Rates'!$AP317,0)</f>
        <v>0</v>
      </c>
      <c r="DN314" s="123"/>
      <c r="DO314" s="112" t="e">
        <f>'III Plan Rates'!$AA317*'V Consumer Factors'!$N$12*'II Rate Development &amp; Change'!$M$34</f>
        <v>#DIV/0!</v>
      </c>
      <c r="DP314" s="112" t="e">
        <f>'III Plan Rates'!$AA317*'V Consumer Factors'!$N$13*'II Rate Development &amp; Change'!$M$34</f>
        <v>#DIV/0!</v>
      </c>
      <c r="DQ314" s="112" t="e">
        <f>'III Plan Rates'!$AA317*'V Consumer Factors'!$N$14*'II Rate Development &amp; Change'!$M$34</f>
        <v>#DIV/0!</v>
      </c>
      <c r="DR314" s="112" t="e">
        <f>'III Plan Rates'!$AA317*'V Consumer Factors'!$N$15*'II Rate Development &amp; Change'!$M$34</f>
        <v>#DIV/0!</v>
      </c>
      <c r="DS314" s="112" t="e">
        <f>'III Plan Rates'!$AA317*'V Consumer Factors'!$N$16*'II Rate Development &amp; Change'!$M$34</f>
        <v>#DIV/0!</v>
      </c>
      <c r="DT314" s="112" t="e">
        <f>'III Plan Rates'!$AA317*'V Consumer Factors'!$N$17*'II Rate Development &amp; Change'!$M$34</f>
        <v>#DIV/0!</v>
      </c>
      <c r="DU314" s="112" t="e">
        <f>'III Plan Rates'!$AA317*'V Consumer Factors'!$N$18*'II Rate Development &amp; Change'!$M$34</f>
        <v>#DIV/0!</v>
      </c>
      <c r="DV314" s="112" t="e">
        <f>'III Plan Rates'!$AA317*'V Consumer Factors'!$N$19*'II Rate Development &amp; Change'!$M$34</f>
        <v>#DIV/0!</v>
      </c>
      <c r="DW314" s="112" t="e">
        <f>'III Plan Rates'!$AA317*'V Consumer Factors'!$N$20*'II Rate Development &amp; Change'!$M$34</f>
        <v>#DIV/0!</v>
      </c>
      <c r="DX314" s="112">
        <f>IF('III Plan Rates'!$AP317&gt;0,SUMPRODUCT(DO314:DW314,'III Plan Rates'!$AG317:$AO317)/'III Plan Rates'!$AP317,0)</f>
        <v>0</v>
      </c>
      <c r="DZ314" s="120" t="e">
        <f t="shared" si="161"/>
        <v>#DIV/0!</v>
      </c>
      <c r="EA314" s="120" t="e">
        <f t="shared" si="162"/>
        <v>#DIV/0!</v>
      </c>
      <c r="EB314" s="120" t="e">
        <f t="shared" si="163"/>
        <v>#DIV/0!</v>
      </c>
      <c r="EC314" s="120" t="e">
        <f t="shared" si="164"/>
        <v>#DIV/0!</v>
      </c>
      <c r="ED314" s="120" t="e">
        <f t="shared" si="165"/>
        <v>#DIV/0!</v>
      </c>
      <c r="EE314" s="120" t="e">
        <f t="shared" si="166"/>
        <v>#DIV/0!</v>
      </c>
      <c r="EF314" s="120" t="e">
        <f t="shared" si="167"/>
        <v>#DIV/0!</v>
      </c>
      <c r="EG314" s="120" t="e">
        <f t="shared" si="168"/>
        <v>#DIV/0!</v>
      </c>
      <c r="EH314" s="120" t="e">
        <f t="shared" si="169"/>
        <v>#DIV/0!</v>
      </c>
      <c r="EI314" s="120" t="str">
        <f t="shared" si="170"/>
        <v/>
      </c>
      <c r="EJ314" s="119"/>
    </row>
    <row r="315" spans="1:140" x14ac:dyDescent="0.25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L315" s="80"/>
      <c r="BM315" s="80"/>
      <c r="BN315" s="80"/>
      <c r="BO315" s="80"/>
      <c r="BP315" s="80"/>
      <c r="BQ315" s="80"/>
      <c r="BR315" s="80"/>
      <c r="BS315" s="80"/>
      <c r="BT315" s="80"/>
      <c r="BU315" s="80"/>
      <c r="BW315" s="80"/>
      <c r="BX315" s="80"/>
      <c r="BY315" s="80"/>
      <c r="BZ315" s="80"/>
      <c r="CA315" s="80"/>
      <c r="CB315" s="80"/>
      <c r="CC315" s="80"/>
      <c r="CD315" s="80"/>
      <c r="CE315" s="80"/>
      <c r="CF315" s="80"/>
      <c r="CG315" s="80"/>
      <c r="CH315" s="80"/>
      <c r="CI315" s="80"/>
      <c r="CJ315" s="80"/>
      <c r="CK315" s="80"/>
      <c r="CL315" s="80"/>
      <c r="CM315" s="80"/>
      <c r="CN315" s="80"/>
      <c r="CO315" s="80"/>
      <c r="CP315" s="80"/>
      <c r="CQ315" s="80"/>
      <c r="CS315" s="80"/>
      <c r="CT315" s="80"/>
      <c r="CU315" s="80"/>
      <c r="CV315" s="80"/>
      <c r="CW315" s="80"/>
      <c r="CX315" s="80"/>
      <c r="CY315" s="80"/>
      <c r="CZ315" s="80"/>
      <c r="DA315" s="80"/>
      <c r="DB315" s="80"/>
      <c r="DD315" s="80"/>
      <c r="DE315" s="80"/>
      <c r="DF315" s="80"/>
      <c r="DG315" s="80"/>
      <c r="DH315" s="80"/>
      <c r="DI315" s="80"/>
      <c r="DJ315" s="80"/>
      <c r="DK315" s="80"/>
      <c r="DL315" s="80"/>
      <c r="DM315" s="80"/>
      <c r="DN315" s="80"/>
      <c r="DO315" s="80"/>
      <c r="DP315" s="80"/>
      <c r="DQ315" s="80"/>
      <c r="DR315" s="80"/>
      <c r="DS315" s="80"/>
      <c r="DT315" s="80"/>
      <c r="DU315" s="80"/>
      <c r="DV315" s="80"/>
      <c r="DW315" s="80"/>
      <c r="DX315" s="80"/>
      <c r="DZ315" s="80"/>
      <c r="EA315" s="80"/>
      <c r="EB315" s="80"/>
      <c r="EC315" s="80"/>
      <c r="ED315" s="80"/>
      <c r="EE315" s="80"/>
      <c r="EF315" s="80"/>
      <c r="EG315" s="80"/>
      <c r="EH315" s="80"/>
      <c r="EI315" s="80"/>
    </row>
  </sheetData>
  <sheetProtection algorithmName="SHA-512" hashValue="z+3Xrec5OkBRpYRJtI7oH3WDOENbzXhoKvCrNB4end0VW2An4vhF1KVYULtNWG0FYQgJ0f1bI7VDiIqfAVnNkg==" saltValue="ePX40LjkA5xWvugFLaJbrA==" spinCount="100000" sheet="1" formatColumns="0" formatRows="0"/>
  <mergeCells count="15">
    <mergeCell ref="EN19:EN20"/>
    <mergeCell ref="EL19:EM20"/>
    <mergeCell ref="DZ10:EI10"/>
    <mergeCell ref="B13:G13"/>
    <mergeCell ref="AP10:AY10"/>
    <mergeCell ref="BL10:BU10"/>
    <mergeCell ref="BW10:CF10"/>
    <mergeCell ref="CS10:DB10"/>
    <mergeCell ref="I10:R10"/>
    <mergeCell ref="T10:AC10"/>
    <mergeCell ref="AE10:AN10"/>
    <mergeCell ref="BA10:BJ10"/>
    <mergeCell ref="CH10:CQ10"/>
    <mergeCell ref="DO10:DX10"/>
    <mergeCell ref="DD10:DM10"/>
  </mergeCells>
  <dataValidations count="1">
    <dataValidation allowBlank="1" showErrorMessage="1" sqref="B15:B314" xr:uid="{B9CE6C1B-5758-40A1-92B8-AEC3C29CF273}"/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094DA05BC7784987BC9915624F24C2" ma:contentTypeVersion="2" ma:contentTypeDescription="Create a new document." ma:contentTypeScope="" ma:versionID="ac1ed2d6e40c37f624dedd515c756d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81f89f4c3a8d63d8be1271fc62fef7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F4BE933-DFE7-41D3-A512-CCF478AA7D96}"/>
</file>

<file path=customXml/itemProps2.xml><?xml version="1.0" encoding="utf-8"?>
<ds:datastoreItem xmlns:ds="http://schemas.openxmlformats.org/officeDocument/2006/customXml" ds:itemID="{916BF29A-7D60-4CA7-A272-61D41BBD6A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D4F0C71-35F5-4477-AC09-3EB7E4937123}">
  <ds:schemaRefs>
    <ds:schemaRef ds:uri="http://schemas.microsoft.com/office/2006/metadata/properties"/>
    <ds:schemaRef ds:uri="http://purl.org/dc/elements/1.1/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sharepoint/v3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21</vt:i4>
      </vt:variant>
    </vt:vector>
  </HeadingPairs>
  <TitlesOfParts>
    <vt:vector size="32" baseType="lpstr">
      <vt:lpstr>I Data</vt:lpstr>
      <vt:lpstr>I.b. Manual Data</vt:lpstr>
      <vt:lpstr>II.a. Reins Table - Exp</vt:lpstr>
      <vt:lpstr>II.b. Reins Table - Proj</vt:lpstr>
      <vt:lpstr>II Rate Development &amp; Change</vt:lpstr>
      <vt:lpstr>III Plan Rates</vt:lpstr>
      <vt:lpstr>IV A Plan Premiums Individual</vt:lpstr>
      <vt:lpstr>IV B Plan Premiums SG Annual</vt:lpstr>
      <vt:lpstr>IV C Plan Premiums SG Quarterly</vt:lpstr>
      <vt:lpstr>V Consumer Factors</vt:lpstr>
      <vt:lpstr>VI Rate Change Summary</vt:lpstr>
      <vt:lpstr>claims_percentage</vt:lpstr>
      <vt:lpstr>explanation</vt:lpstr>
      <vt:lpstr>initial_arc</vt:lpstr>
      <vt:lpstr>market</vt:lpstr>
      <vt:lpstr>max</vt:lpstr>
      <vt:lpstr>med_cost_trend</vt:lpstr>
      <vt:lpstr>min</vt:lpstr>
      <vt:lpstr>premium</vt:lpstr>
      <vt:lpstr>Tab2_Adj1_End</vt:lpstr>
      <vt:lpstr>Tab2_Adj1_Start</vt:lpstr>
      <vt:lpstr>Tab2_Adj2_End</vt:lpstr>
      <vt:lpstr>Tab2_Adj2_Start</vt:lpstr>
      <vt:lpstr>Tab2_Adj3_End</vt:lpstr>
      <vt:lpstr>Tab2_Adj3_Start</vt:lpstr>
      <vt:lpstr>Tab2_Adj4_End</vt:lpstr>
      <vt:lpstr>Tab2_Adj4_Start</vt:lpstr>
      <vt:lpstr>Tab3_Hide1</vt:lpstr>
      <vt:lpstr>Tab3_Hide2</vt:lpstr>
      <vt:lpstr>Tab3_Unhide1_End</vt:lpstr>
      <vt:lpstr>Tab3_Unhide1_Start</vt:lpstr>
      <vt:lpstr>Total_Single_Risk_Pool</vt:lpstr>
    </vt:vector>
  </TitlesOfParts>
  <Company>Oliver Wyman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Peter Scharl</dc:creator>
  <cp:lastModifiedBy>D'Agostino, David</cp:lastModifiedBy>
  <dcterms:created xsi:type="dcterms:W3CDTF">2017-08-09T22:11:13Z</dcterms:created>
  <dcterms:modified xsi:type="dcterms:W3CDTF">2023-03-21T15:07:50Z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umentMSOLanguageID">
    <vt:lpwstr>msoLanguageIDEnglishUS</vt:lpwstr>
  </property>
  <property fmtid="{D5CDD505-2E9C-101B-9397-08002B2CF9AE}" pid="3" name="{A44787D4-0540-4523-9961-78E4036D8C6D}">
    <vt:lpwstr>{010B40DE-4BB8-47D5-9A9F-B91C399DB713}</vt:lpwstr>
  </property>
  <property fmtid="{D5CDD505-2E9C-101B-9397-08002B2CF9AE}" pid="4" name="ContentTypeId">
    <vt:lpwstr>0x0101005B094DA05BC7784987BC9915624F24C2</vt:lpwstr>
  </property>
  <property fmtid="{D5CDD505-2E9C-101B-9397-08002B2CF9AE}" pid="5" name="Order">
    <vt:r8>17100</vt:r8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TemplateUrl">
    <vt:lpwstr/>
  </property>
  <property fmtid="{D5CDD505-2E9C-101B-9397-08002B2CF9AE}" pid="11" name="SharedWithUsers">
    <vt:lpwstr/>
  </property>
</Properties>
</file>